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SunitaPfitzner\Public First Dropbox\Policy and Research Team\Polling\Archived Work\2024\08 - SST (Third Way)\UK\Results\"/>
    </mc:Choice>
  </mc:AlternateContent>
  <xr:revisionPtr revIDLastSave="0" documentId="13_ncr:1_{F725CA9D-801A-47CD-8D04-3A7AD1D64E8D}" xr6:coauthVersionLast="47" xr6:coauthVersionMax="47" xr10:uidLastSave="{00000000-0000-0000-0000-000000000000}"/>
  <bookViews>
    <workbookView xWindow="-110" yWindow="-110" windowWidth="19420" windowHeight="103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 name="Table 171" sheetId="174" r:id="rId174"/>
    <sheet name="Table 172" sheetId="175" r:id="rId175"/>
    <sheet name="Table 173" sheetId="176" r:id="rId176"/>
    <sheet name="Table 174" sheetId="177" r:id="rId177"/>
    <sheet name="Table 175" sheetId="178" r:id="rId178"/>
    <sheet name="Table 176" sheetId="179" r:id="rId179"/>
    <sheet name="Table 177" sheetId="180" r:id="rId180"/>
    <sheet name="Table 178" sheetId="181" r:id="rId181"/>
    <sheet name="Table 179" sheetId="182" r:id="rId182"/>
    <sheet name="Table 180" sheetId="183" r:id="rId183"/>
    <sheet name="Table 181" sheetId="184" r:id="rId184"/>
    <sheet name="Table 182" sheetId="185" r:id="rId185"/>
    <sheet name="Table 183" sheetId="186" r:id="rId186"/>
    <sheet name="Table 184" sheetId="187" r:id="rId187"/>
    <sheet name="Table 185" sheetId="188" r:id="rId188"/>
    <sheet name="Table 186" sheetId="189" r:id="rId189"/>
    <sheet name="Table 187" sheetId="190" r:id="rId190"/>
    <sheet name="Table 188" sheetId="191" r:id="rId191"/>
    <sheet name="Table 189" sheetId="192" r:id="rId192"/>
    <sheet name="Table 190" sheetId="193" r:id="rId193"/>
    <sheet name="Table 191" sheetId="194" r:id="rId194"/>
    <sheet name="Table 192" sheetId="195" r:id="rId195"/>
    <sheet name="Table 193" sheetId="196" r:id="rId196"/>
    <sheet name="Table 194" sheetId="197" r:id="rId197"/>
    <sheet name="Table 195" sheetId="198" r:id="rId198"/>
    <sheet name="Table 196" sheetId="199" r:id="rId199"/>
    <sheet name="Table 197" sheetId="200" r:id="rId200"/>
    <sheet name="Table 198" sheetId="201" r:id="rId201"/>
    <sheet name="Table 199" sheetId="202" r:id="rId202"/>
    <sheet name="Table 200" sheetId="203" r:id="rId203"/>
    <sheet name="Table 201" sheetId="204" r:id="rId204"/>
    <sheet name="Table 202" sheetId="205" r:id="rId205"/>
    <sheet name="Table 203" sheetId="206" r:id="rId206"/>
    <sheet name="Table 204" sheetId="207" r:id="rId20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10" l="1"/>
  <c r="AW16" i="118"/>
  <c r="AX16" i="118"/>
  <c r="AY16" i="118"/>
  <c r="AZ16" i="118"/>
  <c r="BA16" i="118"/>
  <c r="AV16" i="118"/>
  <c r="AV15" i="118"/>
  <c r="AW14" i="118"/>
  <c r="AX14" i="118"/>
  <c r="AY14" i="118"/>
  <c r="AZ14" i="118"/>
  <c r="BA14" i="118"/>
  <c r="AW15" i="118"/>
  <c r="AX15" i="118"/>
  <c r="AY15" i="118"/>
  <c r="AZ15" i="118"/>
  <c r="BA15" i="118"/>
  <c r="AV14" i="118"/>
  <c r="BH14" i="118"/>
  <c r="BI14" i="118"/>
  <c r="BJ14" i="118"/>
  <c r="BK14" i="118"/>
  <c r="BH15" i="118"/>
  <c r="BI15" i="118"/>
  <c r="BJ15" i="118"/>
  <c r="BK15" i="118"/>
  <c r="BH16" i="118"/>
  <c r="BI16" i="118"/>
  <c r="BJ16" i="118"/>
  <c r="BK16" i="118"/>
  <c r="BG16" i="118"/>
  <c r="BG15" i="118"/>
  <c r="BG14" i="118"/>
  <c r="O14" i="118"/>
  <c r="P14" i="118"/>
  <c r="Q14" i="118"/>
  <c r="O15" i="118"/>
  <c r="P15" i="118"/>
  <c r="Q15" i="118"/>
  <c r="O16" i="118"/>
  <c r="P16" i="118"/>
  <c r="Q16" i="118"/>
  <c r="N16" i="118"/>
  <c r="N15" i="118"/>
  <c r="N14" i="118"/>
  <c r="H16" i="118"/>
  <c r="I16" i="118"/>
  <c r="J16" i="118"/>
  <c r="K16" i="118"/>
  <c r="L16" i="118"/>
  <c r="G16" i="118"/>
  <c r="H15" i="118"/>
  <c r="I15" i="118"/>
  <c r="J15" i="118"/>
  <c r="K15" i="118"/>
  <c r="L15" i="118"/>
  <c r="G15" i="118"/>
  <c r="H14" i="118"/>
  <c r="I14" i="118"/>
  <c r="J14" i="118"/>
  <c r="K14" i="118"/>
  <c r="L14" i="118"/>
  <c r="G14" i="118"/>
  <c r="H14" i="101"/>
  <c r="I14" i="101"/>
  <c r="J14" i="101"/>
  <c r="K14" i="101"/>
  <c r="L14" i="101"/>
  <c r="G14" i="101"/>
  <c r="H17" i="101"/>
  <c r="I17" i="101"/>
  <c r="J17" i="101"/>
  <c r="K17" i="101"/>
  <c r="L17" i="101"/>
  <c r="G17" i="101"/>
  <c r="H15" i="10"/>
  <c r="I15" i="10"/>
  <c r="J15" i="10"/>
  <c r="K15" i="10"/>
  <c r="L15" i="10"/>
  <c r="G15" i="10"/>
  <c r="H14" i="10"/>
  <c r="I14" i="10"/>
  <c r="J14" i="10"/>
  <c r="K14" i="10"/>
  <c r="L14" i="10"/>
  <c r="G14" i="10"/>
  <c r="H16" i="101"/>
  <c r="I16" i="101"/>
  <c r="J16" i="101"/>
  <c r="K16" i="101"/>
  <c r="L16" i="101"/>
  <c r="G16" i="101"/>
  <c r="H15" i="101"/>
  <c r="I15" i="101"/>
  <c r="J15" i="101"/>
  <c r="K15" i="101"/>
  <c r="L15" i="101"/>
  <c r="G15" i="101"/>
  <c r="L14" i="76"/>
  <c r="K14" i="76"/>
  <c r="J14" i="76"/>
  <c r="I14" i="76"/>
  <c r="H14" i="76"/>
  <c r="G14" i="76"/>
  <c r="L14" i="75"/>
  <c r="K14" i="75"/>
  <c r="J14" i="75"/>
  <c r="I14" i="75"/>
  <c r="H14" i="75"/>
  <c r="G14" i="75"/>
  <c r="L14" i="73"/>
  <c r="K14" i="73"/>
  <c r="J14" i="73"/>
  <c r="I14" i="73"/>
  <c r="H14" i="73"/>
  <c r="G14" i="73"/>
  <c r="L14" i="72"/>
  <c r="K14" i="72"/>
  <c r="J14" i="72"/>
  <c r="I14" i="72"/>
  <c r="H14" i="72"/>
  <c r="G14" i="72"/>
  <c r="L14" i="71"/>
  <c r="K14" i="71"/>
  <c r="J14" i="71"/>
  <c r="I14" i="71"/>
  <c r="H14" i="71"/>
  <c r="G14" i="71"/>
  <c r="L14" i="70"/>
  <c r="K14" i="70"/>
  <c r="J14" i="70"/>
  <c r="I14" i="70"/>
  <c r="H14" i="70"/>
  <c r="G14" i="70"/>
  <c r="L14" i="69"/>
  <c r="K14" i="69"/>
  <c r="J14" i="69"/>
  <c r="I14" i="69"/>
  <c r="H14" i="69"/>
  <c r="G14" i="69"/>
  <c r="L14" i="68"/>
  <c r="K14" i="68"/>
  <c r="J14" i="68"/>
  <c r="I14" i="68"/>
  <c r="H14" i="68"/>
  <c r="G14" i="68"/>
  <c r="L14" i="67"/>
  <c r="K14" i="67"/>
  <c r="J14" i="67"/>
  <c r="I14" i="67"/>
  <c r="H14" i="67"/>
  <c r="G14" i="67"/>
  <c r="L14" i="66"/>
  <c r="K14" i="66"/>
  <c r="J14" i="66"/>
  <c r="I14" i="66"/>
  <c r="H14" i="66"/>
  <c r="G14" i="66"/>
  <c r="L14" i="65"/>
  <c r="K14" i="65"/>
  <c r="J14" i="65"/>
  <c r="I14" i="65"/>
  <c r="H14" i="65"/>
  <c r="G14" i="65"/>
  <c r="L14" i="64"/>
  <c r="K14" i="64"/>
  <c r="J14" i="64"/>
  <c r="I14" i="64"/>
  <c r="H14" i="64"/>
  <c r="G14" i="64"/>
  <c r="B18" i="207"/>
  <c r="B18" i="206"/>
  <c r="B18" i="205"/>
  <c r="B18" i="204"/>
  <c r="B18" i="203"/>
  <c r="B18" i="202"/>
  <c r="B18" i="201"/>
  <c r="B18" i="200"/>
  <c r="B18" i="199"/>
  <c r="B22" i="198"/>
  <c r="B21" i="197"/>
  <c r="B21" i="196"/>
  <c r="B19" i="195"/>
  <c r="B19" i="194"/>
  <c r="B19" i="193"/>
  <c r="B19" i="192"/>
  <c r="B19" i="191"/>
  <c r="B19" i="190"/>
  <c r="B19" i="189"/>
  <c r="B19" i="188"/>
  <c r="B19" i="187"/>
  <c r="B19" i="186"/>
  <c r="B19" i="185"/>
  <c r="B19" i="184"/>
  <c r="B19" i="183"/>
  <c r="B19" i="182"/>
  <c r="B19" i="181"/>
  <c r="B19" i="180"/>
  <c r="B19" i="179"/>
  <c r="B19" i="178"/>
  <c r="B19" i="177"/>
  <c r="B19" i="176"/>
  <c r="B19" i="175"/>
  <c r="B19" i="174"/>
  <c r="B19" i="173"/>
  <c r="B19" i="172"/>
  <c r="B19" i="171"/>
  <c r="B19" i="170"/>
  <c r="B19" i="169"/>
  <c r="B19" i="168"/>
  <c r="B19" i="167"/>
  <c r="B19" i="166"/>
  <c r="B19" i="165"/>
  <c r="B19" i="164"/>
  <c r="B19" i="163"/>
  <c r="B19" i="162"/>
  <c r="B19" i="161"/>
  <c r="B19" i="160"/>
  <c r="B19" i="159"/>
  <c r="B19" i="158"/>
  <c r="B19" i="157"/>
  <c r="B19" i="156"/>
  <c r="B19" i="155"/>
  <c r="B19" i="154"/>
  <c r="B19" i="153"/>
  <c r="B19" i="152"/>
  <c r="B19" i="151"/>
  <c r="B19" i="150"/>
  <c r="B19" i="149"/>
  <c r="B19" i="148"/>
  <c r="B19" i="147"/>
  <c r="B19" i="146"/>
  <c r="B19" i="145"/>
  <c r="B19" i="144"/>
  <c r="B19" i="143"/>
  <c r="B19" i="142"/>
  <c r="B19" i="141"/>
  <c r="B19" i="140"/>
  <c r="B19" i="139"/>
  <c r="B19" i="138"/>
  <c r="B19" i="137"/>
  <c r="B19" i="136"/>
  <c r="B19" i="135"/>
  <c r="B19" i="134"/>
  <c r="B19" i="133"/>
  <c r="B19" i="132"/>
  <c r="B22" i="131"/>
  <c r="B22" i="130"/>
  <c r="B22" i="129"/>
  <c r="B22" i="128"/>
  <c r="B22" i="127"/>
  <c r="B22" i="126"/>
  <c r="B22" i="125"/>
  <c r="B22" i="124"/>
  <c r="B22" i="123"/>
  <c r="B18" i="122"/>
  <c r="B18" i="121"/>
  <c r="B18" i="120"/>
  <c r="B18" i="119"/>
  <c r="B18" i="118"/>
  <c r="B18" i="117"/>
  <c r="B25" i="116"/>
  <c r="B28" i="115"/>
  <c r="B25" i="114"/>
  <c r="B22" i="113"/>
  <c r="B30" i="112"/>
  <c r="B19" i="111"/>
  <c r="B19" i="110"/>
  <c r="B19" i="109"/>
  <c r="B19" i="108"/>
  <c r="B19" i="107"/>
  <c r="B19" i="106"/>
  <c r="B19" i="105"/>
  <c r="B19" i="104"/>
  <c r="B26" i="103"/>
  <c r="B26" i="102"/>
  <c r="B18" i="101"/>
  <c r="B22" i="100"/>
  <c r="B22" i="99"/>
  <c r="B22" i="98"/>
  <c r="B22" i="97"/>
  <c r="B22" i="96"/>
  <c r="B22" i="95"/>
  <c r="B22" i="94"/>
  <c r="B22" i="93"/>
  <c r="B22" i="92"/>
  <c r="B22" i="91"/>
  <c r="B22" i="90"/>
  <c r="B19" i="89"/>
  <c r="B19" i="88"/>
  <c r="B19" i="87"/>
  <c r="B19" i="86"/>
  <c r="B25" i="85"/>
  <c r="B25" i="84"/>
  <c r="B19" i="83"/>
  <c r="B18" i="82"/>
  <c r="B18" i="81"/>
  <c r="B18" i="80"/>
  <c r="B18" i="79"/>
  <c r="B18" i="78"/>
  <c r="B18" i="77"/>
  <c r="B18" i="76"/>
  <c r="B18" i="75"/>
  <c r="B18" i="74"/>
  <c r="B18" i="73"/>
  <c r="B18" i="72"/>
  <c r="B18" i="71"/>
  <c r="B18" i="70"/>
  <c r="B18" i="69"/>
  <c r="B18" i="68"/>
  <c r="B18" i="67"/>
  <c r="B18" i="66"/>
  <c r="B18" i="65"/>
  <c r="B18" i="64"/>
  <c r="B18" i="63"/>
  <c r="B28" i="62"/>
  <c r="B18" i="61"/>
  <c r="B18" i="60"/>
  <c r="B18" i="59"/>
  <c r="B18" i="58"/>
  <c r="B18" i="57"/>
  <c r="B18" i="56"/>
  <c r="B19" i="55"/>
  <c r="B19" i="54"/>
  <c r="B19" i="53"/>
  <c r="B19" i="52"/>
  <c r="B19" i="51"/>
  <c r="B19" i="50"/>
  <c r="B19" i="49"/>
  <c r="B19" i="48"/>
  <c r="B19" i="47"/>
  <c r="B19" i="46"/>
  <c r="B19" i="45"/>
  <c r="B19" i="44"/>
  <c r="B19" i="43"/>
  <c r="B19" i="42"/>
  <c r="B19" i="41"/>
  <c r="B19" i="40"/>
  <c r="B19" i="39"/>
  <c r="B19" i="38"/>
  <c r="B19" i="37"/>
  <c r="B19" i="36"/>
  <c r="B19" i="35"/>
  <c r="B19" i="34"/>
  <c r="B19" i="33"/>
  <c r="B19" i="32"/>
  <c r="B19" i="31"/>
  <c r="B19" i="30"/>
  <c r="B18" i="29"/>
  <c r="B18" i="28"/>
  <c r="B18" i="27"/>
  <c r="B18" i="26"/>
  <c r="B19" i="25"/>
  <c r="B19" i="24"/>
  <c r="B19" i="23"/>
  <c r="B19" i="22"/>
  <c r="B19" i="21"/>
  <c r="B19" i="20"/>
  <c r="B19" i="19"/>
  <c r="B19" i="18"/>
  <c r="B19" i="17"/>
  <c r="B19" i="16"/>
  <c r="B19" i="15"/>
  <c r="B18" i="14"/>
  <c r="B18" i="13"/>
  <c r="B18" i="12"/>
  <c r="B18" i="11"/>
  <c r="B18" i="10"/>
  <c r="B18" i="9"/>
  <c r="B18" i="8"/>
  <c r="B18" i="7"/>
  <c r="B18" i="6"/>
  <c r="B18" i="5"/>
  <c r="B32" i="4"/>
  <c r="E212" i="2"/>
  <c r="D212" i="2"/>
  <c r="E211" i="2"/>
  <c r="D211" i="2"/>
  <c r="E210" i="2"/>
  <c r="D210" i="2"/>
  <c r="E209" i="2"/>
  <c r="D209" i="2"/>
  <c r="E208" i="2"/>
  <c r="D208" i="2"/>
  <c r="E207" i="2"/>
  <c r="D207" i="2"/>
  <c r="E206" i="2"/>
  <c r="D206" i="2"/>
  <c r="E205" i="2"/>
  <c r="D205" i="2"/>
  <c r="D204" i="2"/>
  <c r="E203" i="2"/>
  <c r="D203" i="2"/>
  <c r="E202" i="2"/>
  <c r="D202" i="2"/>
  <c r="E201" i="2"/>
  <c r="D201" i="2"/>
  <c r="E200" i="2"/>
  <c r="D200" i="2"/>
  <c r="E199" i="2"/>
  <c r="D199" i="2"/>
  <c r="E198" i="2"/>
  <c r="D198" i="2"/>
  <c r="E197" i="2"/>
  <c r="D197" i="2"/>
  <c r="E196" i="2"/>
  <c r="D196" i="2"/>
  <c r="E195" i="2"/>
  <c r="D195" i="2"/>
  <c r="E194" i="2"/>
  <c r="D194" i="2"/>
  <c r="E193" i="2"/>
  <c r="D193" i="2"/>
  <c r="E192" i="2"/>
  <c r="D192" i="2"/>
  <c r="E191" i="2"/>
  <c r="D191" i="2"/>
  <c r="E190" i="2"/>
  <c r="D190" i="2"/>
  <c r="E189" i="2"/>
  <c r="D189" i="2"/>
  <c r="E188" i="2"/>
  <c r="D188" i="2"/>
  <c r="E187" i="2"/>
  <c r="D187" i="2"/>
  <c r="E186" i="2"/>
  <c r="D186" i="2"/>
  <c r="E185" i="2"/>
  <c r="D185" i="2"/>
  <c r="E184" i="2"/>
  <c r="D184" i="2"/>
  <c r="E183" i="2"/>
  <c r="D183" i="2"/>
  <c r="E182" i="2"/>
  <c r="D182" i="2"/>
  <c r="E181" i="2"/>
  <c r="D181" i="2"/>
  <c r="E180" i="2"/>
  <c r="D180" i="2"/>
  <c r="E179" i="2"/>
  <c r="D179" i="2"/>
  <c r="E178" i="2"/>
  <c r="D178" i="2"/>
  <c r="E177" i="2"/>
  <c r="D177" i="2"/>
  <c r="E176" i="2"/>
  <c r="D176" i="2"/>
  <c r="E175" i="2"/>
  <c r="D175" i="2"/>
  <c r="E174"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D102" i="2"/>
  <c r="E101" i="2"/>
  <c r="D101" i="2"/>
  <c r="E100" i="2"/>
  <c r="D100" i="2"/>
  <c r="E99" i="2"/>
  <c r="D99" i="2"/>
  <c r="E98" i="2"/>
  <c r="D98" i="2"/>
  <c r="E97" i="2"/>
  <c r="D97" i="2"/>
  <c r="E96" i="2"/>
  <c r="D96"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D79" i="2"/>
  <c r="E78" i="2"/>
  <c r="D78" i="2"/>
  <c r="E77" i="2"/>
  <c r="D77" i="2"/>
  <c r="E76" i="2"/>
  <c r="D76" i="2"/>
  <c r="E75" i="2"/>
  <c r="D75" i="2"/>
  <c r="E74" i="2"/>
  <c r="D74" i="2"/>
  <c r="E73" i="2"/>
  <c r="D73" i="2"/>
  <c r="E72" i="2"/>
  <c r="D72" i="2"/>
  <c r="E71" i="2"/>
  <c r="D71" i="2"/>
  <c r="E70" i="2"/>
  <c r="D70" i="2"/>
  <c r="E69" i="2"/>
  <c r="D69" i="2"/>
  <c r="D68" i="2"/>
  <c r="E67" i="2"/>
  <c r="D67" i="2"/>
  <c r="E66" i="2"/>
  <c r="D66" i="2"/>
  <c r="E65" i="2"/>
  <c r="D65" i="2"/>
  <c r="E64" i="2"/>
  <c r="D64" i="2"/>
  <c r="E63" i="2"/>
  <c r="D63" i="2"/>
  <c r="E62" i="2"/>
  <c r="D62" i="2"/>
  <c r="D61" i="2"/>
  <c r="E60" i="2"/>
  <c r="D60" i="2"/>
  <c r="E59" i="2"/>
  <c r="D59" i="2"/>
  <c r="E58" i="2"/>
  <c r="D58" i="2"/>
  <c r="E57" i="2"/>
  <c r="D57" i="2"/>
  <c r="E56" i="2"/>
  <c r="D56" i="2"/>
  <c r="E55" i="2"/>
  <c r="D55" i="2"/>
  <c r="E54" i="2"/>
  <c r="D54" i="2"/>
  <c r="E53" i="2"/>
  <c r="D53" i="2"/>
  <c r="E52" i="2"/>
  <c r="D52" i="2"/>
  <c r="E51" i="2"/>
  <c r="D51" i="2"/>
  <c r="E50" i="2"/>
  <c r="D50" i="2"/>
  <c r="E49" i="2"/>
  <c r="D49" i="2"/>
  <c r="D48" i="2"/>
  <c r="E47"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D31" i="2"/>
  <c r="E30" i="2"/>
  <c r="D30" i="2"/>
  <c r="E29" i="2"/>
  <c r="D29" i="2"/>
  <c r="E28" i="2"/>
  <c r="D28" i="2"/>
  <c r="E27" i="2"/>
  <c r="D27" i="2"/>
  <c r="E26" i="2"/>
  <c r="D26" i="2"/>
  <c r="E25" i="2"/>
  <c r="D25" i="2"/>
  <c r="E24" i="2"/>
  <c r="D24" i="2"/>
  <c r="E23" i="2"/>
  <c r="D23" i="2"/>
  <c r="E22" i="2"/>
  <c r="D22" i="2"/>
  <c r="E21" i="2"/>
  <c r="D21" i="2"/>
  <c r="D20" i="2"/>
  <c r="E19" i="2"/>
  <c r="D19" i="2"/>
  <c r="E18" i="2"/>
  <c r="D18" i="2"/>
  <c r="E17" i="2"/>
  <c r="D17" i="2"/>
  <c r="E16" i="2"/>
  <c r="D16" i="2"/>
  <c r="E15" i="2"/>
  <c r="D15" i="2"/>
  <c r="E14" i="2"/>
  <c r="D14" i="2"/>
  <c r="E13" i="2"/>
  <c r="D13" i="2"/>
  <c r="E12" i="2"/>
  <c r="D12" i="2"/>
  <c r="E11" i="2"/>
  <c r="D11" i="2"/>
  <c r="D10" i="2"/>
  <c r="E9" i="2"/>
  <c r="D9" i="2"/>
  <c r="D6" i="2"/>
  <c r="F20" i="1"/>
</calcChain>
</file>

<file path=xl/sharedStrings.xml><?xml version="1.0" encoding="utf-8"?>
<sst xmlns="http://schemas.openxmlformats.org/spreadsheetml/2006/main" count="17043" uniqueCount="553">
  <si>
    <t>Fieldwork:</t>
  </si>
  <si>
    <t>23rd Aug - 28th Aug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</si>
  <si>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</si>
  <si>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</si>
  <si>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</si>
  <si>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</si>
  <si>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</si>
  <si>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</si>
  <si>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</si>
  <si>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</si>
  <si>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</si>
  <si>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</si>
  <si>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</si>
  <si>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</si>
  <si>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</si>
  <si>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</si>
  <si>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</si>
  <si>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</si>
  <si>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</si>
  <si>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</si>
  <si>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</si>
  <si>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</si>
  <si>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</si>
  <si>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</si>
  <si>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</si>
  <si>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</si>
  <si>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</si>
  <si>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</si>
  <si>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</si>
  <si>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</si>
  <si>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</si>
  <si>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</si>
  <si>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</si>
  <si>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</si>
  <si>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</si>
  <si>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</si>
  <si>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</si>
  <si>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</si>
  <si>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</si>
  <si>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</si>
  <si>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</si>
  <si>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</si>
  <si>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Urban/City Centre</t>
  </si>
  <si>
    <t>Suburbs</t>
  </si>
  <si>
    <t>Large Town</t>
  </si>
  <si>
    <t>Small Town</t>
  </si>
  <si>
    <t>Village</t>
  </si>
  <si>
    <t>Rural Area</t>
  </si>
  <si>
    <t>Yes</t>
  </si>
  <si>
    <t>No</t>
  </si>
  <si>
    <t>GCSE or equivalent (Scottish National/O Level)</t>
  </si>
  <si>
    <t>A Level or equivalent (GCE/Higher/Advanced Higher)</t>
  </si>
  <si>
    <t>University Undergraduate Degree (BA/BSc)</t>
  </si>
  <si>
    <t>University Postgraduate Degree (MA/MSc/MPhil)</t>
  </si>
  <si>
    <t>Doctorate (PhD/DPHil)</t>
  </si>
  <si>
    <t>Labour</t>
  </si>
  <si>
    <t>Conservative</t>
  </si>
  <si>
    <t>Liberal Democrats</t>
  </si>
  <si>
    <t>Reform UK</t>
  </si>
  <si>
    <t>The Green Party</t>
  </si>
  <si>
    <t>Don't Know</t>
  </si>
  <si>
    <t>Left wing</t>
  </si>
  <si>
    <t>Centrist</t>
  </si>
  <si>
    <t>Right wing</t>
  </si>
  <si>
    <t>Climate doomists</t>
  </si>
  <si>
    <t>Nearly impossible</t>
  </si>
  <si>
    <t>Requires further changes</t>
  </si>
  <si>
    <t>On track</t>
  </si>
  <si>
    <t>Climate sceptics</t>
  </si>
  <si>
    <t>Unbothered</t>
  </si>
  <si>
    <t>Gender</t>
  </si>
  <si>
    <t>Age</t>
  </si>
  <si>
    <t>Social Grade</t>
  </si>
  <si>
    <t>Region</t>
  </si>
  <si>
    <t>Area</t>
  </si>
  <si>
    <t>Children</t>
  </si>
  <si>
    <t>Education</t>
  </si>
  <si>
    <t>Vote Intention</t>
  </si>
  <si>
    <t>Political Alignment</t>
  </si>
  <si>
    <t>Climate doomism</t>
  </si>
  <si>
    <t>Climate doomism grouped</t>
  </si>
  <si>
    <t>Cost of living</t>
  </si>
  <si>
    <t>Quality of the NHS</t>
  </si>
  <si>
    <t>Levels of immigration</t>
  </si>
  <si>
    <t>State of the economy</t>
  </si>
  <si>
    <t>Levels of crime</t>
  </si>
  <si>
    <t>Threat of climate change</t>
  </si>
  <si>
    <t>Availability of housing</t>
  </si>
  <si>
    <t>Level of taxation</t>
  </si>
  <si>
    <t>Britain leaving the EU</t>
  </si>
  <si>
    <t>Number of people on welfare</t>
  </si>
  <si>
    <t>Growth in "woke" laws and business behaviour</t>
  </si>
  <si>
    <t>Threat of terrorism</t>
  </si>
  <si>
    <t>Discrimination and threats to minority rights</t>
  </si>
  <si>
    <t>Access to good pensions</t>
  </si>
  <si>
    <t>State of Britain's Armed Forces</t>
  </si>
  <si>
    <t>Quality / cost of public transport</t>
  </si>
  <si>
    <t>Quality of and access to schools / universities</t>
  </si>
  <si>
    <t>None of the above</t>
  </si>
  <si>
    <t>Don't know</t>
  </si>
  <si>
    <t>Which do you think are the most important issues facing the country at this time? Please tick up to three</t>
  </si>
  <si>
    <t>BASE: All Respondents</t>
  </si>
  <si>
    <t>Fieldwork:  23rd Aug - 28th Aug 2024</t>
  </si>
  <si>
    <t>Data weighted by interlocking age &amp; gender, region and social grade to Nationally Representative Proportions</t>
  </si>
  <si>
    <t xml:space="preserve"> The Government </t>
  </si>
  <si>
    <t xml:space="preserve"> Members of Parliament</t>
  </si>
  <si>
    <t xml:space="preserve"> Local elected officials</t>
  </si>
  <si>
    <t xml:space="preserve"> If you're paying attention, select "Do not trust at all"</t>
  </si>
  <si>
    <t xml:space="preserve"> Large corporations</t>
  </si>
  <si>
    <t xml:space="preserve"> Small businesses</t>
  </si>
  <si>
    <t xml:space="preserve"> Environmental non-profits</t>
  </si>
  <si>
    <t xml:space="preserve"> The police </t>
  </si>
  <si>
    <t xml:space="preserve"> Religious leaders</t>
  </si>
  <si>
    <t>Trust completely</t>
  </si>
  <si>
    <t>Somewhat trust</t>
  </si>
  <si>
    <t>Trust a little</t>
  </si>
  <si>
    <t>Do not trust at all</t>
  </si>
  <si>
    <t>Don’t know</t>
  </si>
  <si>
    <t>Grid Summary: To what extent do you trust or distrust these people or organisations?  </t>
  </si>
  <si>
    <t xml:space="preserve">To what extent do you trust or distrust these people or organisations?  : The Government </t>
  </si>
  <si>
    <t>To what extent do you trust or distrust these people or organisations?  : Members of Parliament</t>
  </si>
  <si>
    <t>To what extent do you trust or distrust these people or organisations?  : Local elected officials</t>
  </si>
  <si>
    <t>To what extent do you trust or distrust these people or organisations?  : If you're paying attention, select "Do not trust at all"</t>
  </si>
  <si>
    <t>To what extent do you trust or distrust these people or organisations?  : Large corporations</t>
  </si>
  <si>
    <t>To what extent do you trust or distrust these people or organisations?  : Small businesses</t>
  </si>
  <si>
    <t>To what extent do you trust or distrust these people or organisations?  : Environmental non-profits</t>
  </si>
  <si>
    <t xml:space="preserve">To what extent do you trust or distrust these people or organisations?  : The police </t>
  </si>
  <si>
    <t>To what extent do you trust or distrust these people or organisations?  : Religious leaders</t>
  </si>
  <si>
    <t xml:space="preserve"> Living standards</t>
  </si>
  <si>
    <t xml:space="preserve"> Climate change</t>
  </si>
  <si>
    <t xml:space="preserve"> Inequality around the world</t>
  </si>
  <si>
    <t xml:space="preserve"> Inequality in my country</t>
  </si>
  <si>
    <t xml:space="preserve"> Political divisions in my country</t>
  </si>
  <si>
    <t xml:space="preserve"> The behaviour of companies</t>
  </si>
  <si>
    <t xml:space="preserve"> Impact of global pandemics</t>
  </si>
  <si>
    <t xml:space="preserve"> Impact of technology on the world</t>
  </si>
  <si>
    <t xml:space="preserve"> The cost of living</t>
  </si>
  <si>
    <t xml:space="preserve"> The state of the natural world</t>
  </si>
  <si>
    <t>Will get much better</t>
  </si>
  <si>
    <t>Will get better</t>
  </si>
  <si>
    <t>Will stay the same</t>
  </si>
  <si>
    <t>Will get worse</t>
  </si>
  <si>
    <t>Will get much worse</t>
  </si>
  <si>
    <t>Grid Summary: Over the next 10 years, which of the following do you think will get better, worse, or stay the same?</t>
  </si>
  <si>
    <t>Over the next 10 years, which of the following do you think will get better, worse, or stay the same?: Living standards</t>
  </si>
  <si>
    <t>Over the next 10 years, which of the following do you think will get better, worse, or stay the same?: Climate change</t>
  </si>
  <si>
    <t>Over the next 10 years, which of the following do you think will get better, worse, or stay the same?: Inequality around the world</t>
  </si>
  <si>
    <t>Over the next 10 years, which of the following do you think will get better, worse, or stay the same?: Inequality in my country</t>
  </si>
  <si>
    <t>Over the next 10 years, which of the following do you think will get better, worse, or stay the same?: Political divisions in my country</t>
  </si>
  <si>
    <t>Over the next 10 years, which of the following do you think will get better, worse, or stay the same?: The behaviour of companies</t>
  </si>
  <si>
    <t>Over the next 10 years, which of the following do you think will get better, worse, or stay the same?: Impact of global pandemics</t>
  </si>
  <si>
    <t>Over the next 10 years, which of the following do you think will get better, worse, or stay the same?: Impact of technology on the world</t>
  </si>
  <si>
    <t>Over the next 10 years, which of the following do you think will get better, worse, or stay the same?: The cost of living</t>
  </si>
  <si>
    <t>Over the next 10 years, which of the following do you think will get better, worse, or stay the same?: The state of the natural world</t>
  </si>
  <si>
    <t xml:space="preserve"> Individuals have the power to make a difference when it comes to climate change|Individuals are powerless to make a difference when it comes to climate change</t>
  </si>
  <si>
    <t xml:space="preserve"> Economic growth should be prioritised over environmental protection|Environmental protection should be prioritised over economic growth</t>
  </si>
  <si>
    <t xml:space="preserve"> The current government prioritises the economy over the environment|The current government prioritises the environment over the economy</t>
  </si>
  <si>
    <t>-2</t>
  </si>
  <si>
    <t>-1</t>
  </si>
  <si>
    <t>0</t>
  </si>
  <si>
    <t>1</t>
  </si>
  <si>
    <t>2</t>
  </si>
  <si>
    <t>Grid Summary: Which of the following comes closest to your view?</t>
  </si>
  <si>
    <t>Which of the following comes closest to your view?: Individuals have the power to make a difference when it comes to climate change|Individuals are powerless to make a difference when it comes to climate change</t>
  </si>
  <si>
    <t>Which of the following comes closest to your view?: Economic growth should be prioritised over environmental protection|Environmental protection should be prioritised over economic growth</t>
  </si>
  <si>
    <t>Which of the following comes closest to your view?: The current government prioritises the economy over the environment|The current government prioritises the environment over the economy</t>
  </si>
  <si>
    <t xml:space="preserve"> Increasing taxes on the wealthiest</t>
  </si>
  <si>
    <t xml:space="preserve"> Cutting taxes for ordinary workers</t>
  </si>
  <si>
    <t xml:space="preserve"> Raising the minimum wage</t>
  </si>
  <si>
    <t xml:space="preserve"> Making university degrees accessible to more people</t>
  </si>
  <si>
    <t xml:space="preserve"> Improving early childhood education systems</t>
  </si>
  <si>
    <t xml:space="preserve"> Increasing the production of energy here in the UK</t>
  </si>
  <si>
    <t xml:space="preserve"> Reducing the amount of greenhouse gases produced in the UK</t>
  </si>
  <si>
    <t xml:space="preserve"> Expanding public transportation systems</t>
  </si>
  <si>
    <t xml:space="preserve"> Increasing investment in renewable energy resources, such as solar and wind</t>
  </si>
  <si>
    <t xml:space="preserve"> Requiring buildings to meet high energy efficiency standards</t>
  </si>
  <si>
    <t xml:space="preserve"> Restoring natural areas and ecosystems within the UK</t>
  </si>
  <si>
    <t xml:space="preserve"> Promoting biodegradable products and reducing single-use plastics</t>
  </si>
  <si>
    <t>Very positive impact</t>
  </si>
  <si>
    <t>Somewhat positive impact</t>
  </si>
  <si>
    <t>Neither positive nor negative impact</t>
  </si>
  <si>
    <t>Somewhat negative impact</t>
  </si>
  <si>
    <t>Very negative impact</t>
  </si>
  <si>
    <t>Grid Summary: Next, we are going to ask you about a series of policies or policy goals that a government could enact. Do you think these policies would have a positive impact, negative impact, or no impact on the economy?</t>
  </si>
  <si>
    <t>BASE: Question randomly assigned to respondents</t>
  </si>
  <si>
    <t>Next, we are going to ask you about a series of policies or policy goals that a government could enact. Do you think these policies would have a positive impact, negative impact, or no impact on the economy?: Increasing taxes on the wealthiest</t>
  </si>
  <si>
    <t>Next, we are going to ask you about a series of policies or policy goals that a government could enact. Do you think these policies would have a positive impact, negative impact, or no impact on the economy?: Cutting taxes for ordinary workers</t>
  </si>
  <si>
    <t>Next, we are going to ask you about a series of policies or policy goals that a government could enact. Do you think these policies would have a positive impact, negative impact, or no impact on the economy?: Raising the minimum wage</t>
  </si>
  <si>
    <t>Next, we are going to ask you about a series of policies or policy goals that a government could enact. Do you think these policies would have a positive impact, negative impact, or no impact on the economy?: Making university degrees accessible to more people</t>
  </si>
  <si>
    <t>Next, we are going to ask you about a series of policies or policy goals that a government could enact. Do you think these policies would have a positive impact, negative impact, or no impact on the economy?: Improving early childhood education systems</t>
  </si>
  <si>
    <t>Next, we are going to ask you about a series of policies or policy goals that a government could enact. Do you think these policies would have a positive impact, negative impact, or no impact on the economy?: Increasing the production of energy here in the UK</t>
  </si>
  <si>
    <t>Next, we are going to ask you about a series of policies or policy goals that a government could enact. Do you think these policies would have a positive impact, negative impact, or no impact on the economy?: Reducing the amount of greenhouse gases produced in the UK</t>
  </si>
  <si>
    <t>Next, we are going to ask you about a series of policies or policy goals that a government could enact. Do you think these policies would have a positive impact, negative impact, or no impact on the economy?: Expanding public transportation systems</t>
  </si>
  <si>
    <t>Next, we are going to ask you about a series of policies or policy goals that a government could enact. Do you think these policies would have a positive impact, negative impact, or no impact on the economy?: Increasing investment in renewable energy resources, such as solar and wind</t>
  </si>
  <si>
    <t>Next, we are going to ask you about a series of policies or policy goals that a government could enact. Do you think these policies would have a positive impact, negative impact, or no impact on the economy?: Requiring buildings to meet high energy efficiency standards</t>
  </si>
  <si>
    <t>Next, we are going to ask you about a series of policies or policy goals that a government could enact. Do you think these policies would have a positive impact, negative impact, or no impact on the economy?: Restoring natural areas and ecosystems within the UK</t>
  </si>
  <si>
    <t>Next, we are going to ask you about a series of policies or policy goals that a government could enact. Do you think these policies would have a positive impact, negative impact, or no impact on the economy?: Promoting biodegradable products and reducing single-use plastics</t>
  </si>
  <si>
    <t>Grid Summary: Next, we are going to ask you about a series of policies or policy goals that a government could enact. Do you think these policies would have a positive impact, negative impact, or no impact on society?</t>
  </si>
  <si>
    <t>Next, we are going to ask you about a series of policies or policy goals that a government could enact. Do you think these policies would have a positive impact, negative impact, or no impact on society?: Requiring buildings to meet high energy efficiency standards</t>
  </si>
  <si>
    <t>Next, we are going to ask you about a series of policies or policy goals that a government could enact. Do you think these policies would have a positive impact, negative impact, or no impact on society?: Increasing the production of energy here in the UK</t>
  </si>
  <si>
    <t>Next, we are going to ask you about a series of policies or policy goals that a government could enact. Do you think these policies would have a positive impact, negative impact, or no impact on society?: Reducing the amount of greenhouse gases produced in the UK</t>
  </si>
  <si>
    <t>Next, we are going to ask you about a series of policies or policy goals that a government could enact. Do you think these policies would have a positive impact, negative impact, or no impact on society?: Restoring natural areas and ecosystems within the UK</t>
  </si>
  <si>
    <t>Next, we are going to ask you about a series of policies or policy goals that a government could enact. Do you think these policies would have a positive impact, negative impact, or no impact on society?: Raising the minimum wage</t>
  </si>
  <si>
    <t>Next, we are going to ask you about a series of policies or policy goals that a government could enact. Do you think these policies would have a positive impact, negative impact, or no impact on society?: Promoting biodegradable products and reducing single-use plastics</t>
  </si>
  <si>
    <t>Next, we are going to ask you about a series of policies or policy goals that a government could enact. Do you think these policies would have a positive impact, negative impact, or no impact on society?: Increasing investment in renewable energy resources, such as solar and wind</t>
  </si>
  <si>
    <t>Next, we are going to ask you about a series of policies or policy goals that a government could enact. Do you think these policies would have a positive impact, negative impact, or no impact on society?: Improving early childhood education systems</t>
  </si>
  <si>
    <t>Next, we are going to ask you about a series of policies or policy goals that a government could enact. Do you think these policies would have a positive impact, negative impact, or no impact on society?: Making university degrees accessible to more people</t>
  </si>
  <si>
    <t>Next, we are going to ask you about a series of policies or policy goals that a government could enact. Do you think these policies would have a positive impact, negative impact, or no impact on society?: Cutting taxes for ordinary workers</t>
  </si>
  <si>
    <t>Next, we are going to ask you about a series of policies or policy goals that a government could enact. Do you think these policies would have a positive impact, negative impact, or no impact on society?: Increasing taxes on the wealthiest</t>
  </si>
  <si>
    <t>Next, we are going to ask you about a series of policies or policy goals that a government could enact. Do you think these policies would have a positive impact, negative impact, or no impact on society?: Expanding public transportation systems</t>
  </si>
  <si>
    <t xml:space="preserve"> Jobs and unemployment </t>
  </si>
  <si>
    <t xml:space="preserve"> Transport and energy infrastructure</t>
  </si>
  <si>
    <t xml:space="preserve"> Immigration</t>
  </si>
  <si>
    <t xml:space="preserve"> Foreign policy</t>
  </si>
  <si>
    <t>Strongly approve</t>
  </si>
  <si>
    <t>Approve</t>
  </si>
  <si>
    <t>Disapprove</t>
  </si>
  <si>
    <t>Strongly disapprove</t>
  </si>
  <si>
    <t>Grid Summary: Do you approve or disapprove of how The Prime Minister, Keir Starmer has handled the following policy areas?   </t>
  </si>
  <si>
    <t xml:space="preserve">Do you approve or disapprove of how The Prime Minister, Keir Starmer has handled the following policy areas?   : Jobs and unemployment </t>
  </si>
  <si>
    <t>Do you approve or disapprove of how The Prime Minister, Keir Starmer has handled the following policy areas?   : Transport and energy infrastructure</t>
  </si>
  <si>
    <t>Do you approve or disapprove of how The Prime Minister, Keir Starmer has handled the following policy areas?   : Climate change</t>
  </si>
  <si>
    <t>Do you approve or disapprove of how The Prime Minister, Keir Starmer has handled the following policy areas?   : Immigration</t>
  </si>
  <si>
    <t>Do you approve or disapprove of how The Prime Minister, Keir Starmer has handled the following policy areas?   : Foreign policy</t>
  </si>
  <si>
    <t>Improve energy efficiency in buildings and homes</t>
  </si>
  <si>
    <t>Increase the speed at which renewable energy technologies like wind and solar are built</t>
  </si>
  <si>
    <t>Promote waste reduction and recycling</t>
  </si>
  <si>
    <t>Reforest large parts of the UK</t>
  </si>
  <si>
    <t>Expand public transportation system to lower reliance on cars</t>
  </si>
  <si>
    <t>Incentivise sustainable farming and agriculture practices</t>
  </si>
  <si>
    <t>Promote British businesses to reduce international shipping imports</t>
  </si>
  <si>
    <t>Provide tax incentives for businesses to become more sustainable</t>
  </si>
  <si>
    <t>Electrify public transportation system by adopting electric buses and trains</t>
  </si>
  <si>
    <t>Invest in carbon capture and storage</t>
  </si>
  <si>
    <t>Help other countries reduce their emissions and switch to sustainable practices</t>
  </si>
  <si>
    <t>Incentivise greener lifestyles such as reduced meat consumption or flying</t>
  </si>
  <si>
    <t>None of the above are important actions to take</t>
  </si>
  <si>
    <t>Other (please specify)</t>
  </si>
  <si>
    <t>In your view, which of the following actions are the most important for the UK government to take in order to reduce the negative impacts of climate change?Please select up to three.</t>
  </si>
  <si>
    <t xml:space="preserve"> The human race generally</t>
  </si>
  <si>
    <t xml:space="preserve"> Rapid innovation and industrialisation</t>
  </si>
  <si>
    <t xml:space="preserve"> Individual behaviour, consumer culture, and materialism</t>
  </si>
  <si>
    <t xml:space="preserve"> Developed countries (e.g. the UK, France)</t>
  </si>
  <si>
    <t xml:space="preserve"> Developing countries (e.g. Kenya, Bangladesh, Ecuador)</t>
  </si>
  <si>
    <t xml:space="preserve"> Capitalism and the economy</t>
  </si>
  <si>
    <t xml:space="preserve"> Fossil fuel industries</t>
  </si>
  <si>
    <t xml:space="preserve"> Agriculture and food production</t>
  </si>
  <si>
    <t xml:space="preserve"> Countries with the greatest emissions (e.g. the US, China)</t>
  </si>
  <si>
    <t>Extremely responsible</t>
  </si>
  <si>
    <t>Moderately responsible</t>
  </si>
  <si>
    <t>Slightly responsible</t>
  </si>
  <si>
    <t>Not at all responsible</t>
  </si>
  <si>
    <t>Grid Summary: In your view, to what extent are each of the following responsible for causing climate change?  </t>
  </si>
  <si>
    <t>In your view, to what extent are each of the following responsible for causing climate change?  : The human race generally</t>
  </si>
  <si>
    <t>In your view, to what extent are each of the following responsible for causing climate change?  : Rapid innovation and industrialisation</t>
  </si>
  <si>
    <t>In your view, to what extent are each of the following responsible for causing climate change?  : Individual behaviour, consumer culture, and materialism</t>
  </si>
  <si>
    <t>In your view, to what extent are each of the following responsible for causing climate change?  : Developed countries (e.g. the UK, France)</t>
  </si>
  <si>
    <t>In your view, to what extent are each of the following responsible for causing climate change?  : Developing countries (e.g. Kenya, Bangladesh, Ecuador)</t>
  </si>
  <si>
    <t>In your view, to what extent are each of the following responsible for causing climate change?  : Large corporations</t>
  </si>
  <si>
    <t>In your view, to what extent are each of the following responsible for causing climate change?  : Capitalism and the economy</t>
  </si>
  <si>
    <t>In your view, to what extent are each of the following responsible for causing climate change?  : Fossil fuel industries</t>
  </si>
  <si>
    <t>In your view, to what extent are each of the following responsible for causing climate change?  : Agriculture and food production</t>
  </si>
  <si>
    <t>In your view, to what extent are each of the following responsible for causing climate change?  : Countries with the greatest emissions (e.g. the US, China)</t>
  </si>
  <si>
    <t xml:space="preserve"> Billionaires</t>
  </si>
  <si>
    <t xml:space="preserve"> Individuals</t>
  </si>
  <si>
    <t xml:space="preserve"> Developed countries (e.g. UK, France)</t>
  </si>
  <si>
    <t xml:space="preserve"> International organisations (e.g. the United Nations)</t>
  </si>
  <si>
    <t xml:space="preserve"> The fossil fuel industry</t>
  </si>
  <si>
    <t>Grid Summary: And in your view, to what extent should each of the following actors be responsible for fixing climate change?  </t>
  </si>
  <si>
    <t>And in your view, to what extent should each of the following actors be responsible for fixing climate change?  : Billionaires</t>
  </si>
  <si>
    <t>And in your view, to what extent should each of the following actors be responsible for fixing climate change?  : Individuals</t>
  </si>
  <si>
    <t>And in your view, to what extent should each of the following actors be responsible for fixing climate change?  : Large corporations</t>
  </si>
  <si>
    <t>And in your view, to what extent should each of the following actors be responsible for fixing climate change?  : Countries with the greatest emissions (e.g. the US, China)</t>
  </si>
  <si>
    <t>And in your view, to what extent should each of the following actors be responsible for fixing climate change?  : Developed countries (e.g. UK, France)</t>
  </si>
  <si>
    <t>And in your view, to what extent should each of the following actors be responsible for fixing climate change?  : Developing countries (e.g. Kenya, Bangladesh, Ecuador)</t>
  </si>
  <si>
    <t>And in your view, to what extent should each of the following actors be responsible for fixing climate change?  : International organisations (e.g. the United Nations)</t>
  </si>
  <si>
    <t>And in your view, to what extent should each of the following actors be responsible for fixing climate change?  : The fossil fuel industry</t>
  </si>
  <si>
    <t>It is already too late to stop climate change, even if global governments, individuals and businesses completely changed their approach</t>
  </si>
  <si>
    <t>It is not too late to stop climate change, but it would require so much change from governments, businesses and individuals that it will be nearly impossible</t>
  </si>
  <si>
    <t>Climate change can be stopped with some further but achievable changes from Governments, businesses and individuals</t>
  </si>
  <si>
    <t>Climate change is going to be stopped with the changes that governments, businesses and individuals are already making</t>
  </si>
  <si>
    <t>Climate change was never that much of a danger in the first place</t>
  </si>
  <si>
    <t>Don’t Know</t>
  </si>
  <si>
    <t xml:space="preserve"> Which of the following comes closest to your view?</t>
  </si>
  <si>
    <t>Ban single-use plastics</t>
  </si>
  <si>
    <t>Tighten regulations on industrial emissions and vehicle exhaust to reduce air pollution</t>
  </si>
  <si>
    <t>Provide tax subsidies for people to install solar, wind, and other renewable energy sources in their homes</t>
  </si>
  <si>
    <t>Expand and improve public transportation systems to reduce reliance on personal vehicles</t>
  </si>
  <si>
    <t>Expand protected natural areas and wildlife reserves</t>
  </si>
  <si>
    <t>Provide grants and technical assistance for farmers adopting sustainable practices, such as organic farming and regenerative agriculture</t>
  </si>
  <si>
    <t>Create policies encouraging food waste reduction through better supply chain management and consumer education</t>
  </si>
  <si>
    <t>Fund projects to restore degraded ecosystems and natural habitats</t>
  </si>
  <si>
    <t>Provide financial incentives for purchasing electric vehicles and investing in EV charging infrastructure</t>
  </si>
  <si>
    <t>Develop safe and extensive bike lanes and pedestrian pathways to promote non-motorized transportation</t>
  </si>
  <si>
    <t>Which of these policies do you expect the Government to enact in the next 5 years, if any?Select all that apply  </t>
  </si>
  <si>
    <t>And which of these policies do you expect the Government to enact in the next 20 years, if any?Select all that apply  </t>
  </si>
  <si>
    <t>Significantly reduce job opportunities</t>
  </si>
  <si>
    <t>Somewhat reduce job opportunities</t>
  </si>
  <si>
    <t>Make no difference to job opportunities</t>
  </si>
  <si>
    <t>Somewhat increase job opportunities</t>
  </si>
  <si>
    <t>Significantly increase job opportunities</t>
  </si>
  <si>
    <t xml:space="preserve"> What impact, if any, do you think the transition from fossil fuels to renewable energy will have on the number of job opportunities in your local area?   </t>
  </si>
  <si>
    <t xml:space="preserve"> What impact, if any, do you think efforts to reduce the impacts of climate change will have on the number of job opportunities in your local area?   </t>
  </si>
  <si>
    <t xml:space="preserve"> And what impact, if any, do you think the transition from fossil fuels to renewable energy will have on the number of job opportunities in the country as a whole? </t>
  </si>
  <si>
    <t>BASE: A test</t>
  </si>
  <si>
    <t xml:space="preserve"> And what impact, if any, do you think efforts to reduce the impacts of climate change will have on the number of job opportunities in the country as a whole?   </t>
  </si>
  <si>
    <t>BASE: B test</t>
  </si>
  <si>
    <t xml:space="preserve"> Businesses that say they are reducing their impact on the environment are just lying to sell more products</t>
  </si>
  <si>
    <t xml:space="preserve"> I would feel more comfortable buying products that have an independent environmental certification</t>
  </si>
  <si>
    <t xml:space="preserve"> Businesses are responsible for creating the majority of environmental problems</t>
  </si>
  <si>
    <t xml:space="preserve"> I would feel more comfortable buying products from businesses which have made commitments to reduce their impact on the environment</t>
  </si>
  <si>
    <t xml:space="preserve"> Businesses that cause a lot of pollution should be required to invest a proportional amount to environmental protection.</t>
  </si>
  <si>
    <t xml:space="preserve"> Businesses should commit to reducing their impact on the environment</t>
  </si>
  <si>
    <t>Strongly disagree</t>
  </si>
  <si>
    <t>Somewhat disagree</t>
  </si>
  <si>
    <t>Neither agree nor disagree</t>
  </si>
  <si>
    <t>Somewhat agree</t>
  </si>
  <si>
    <t>Strongly agree</t>
  </si>
  <si>
    <t>Total Disagree:</t>
  </si>
  <si>
    <t>Total Agree:</t>
  </si>
  <si>
    <t>Net:</t>
  </si>
  <si>
    <t>Grid Summary: To what extent do you agree or disagree with the following?</t>
  </si>
  <si>
    <t>To what extent do you agree or disagree with the following?: Businesses are responsible for creating the majority of environmental problems</t>
  </si>
  <si>
    <t>To what extent do you agree or disagree with the following?: Businesses should commit to reducing their impact on the environment</t>
  </si>
  <si>
    <t>To what extent do you agree or disagree with the following?: I would feel more comfortable buying products from businesses which have made commitments to reduce their impact on the environment</t>
  </si>
  <si>
    <t>To what extent do you agree or disagree with the following?: Businesses that say they are reducing their impact on the environment are just lying to sell more products</t>
  </si>
  <si>
    <t>To what extent do you agree or disagree with the following?: I would feel more comfortable buying products that have an independent environmental certification</t>
  </si>
  <si>
    <t>To what extent do you agree or disagree with the following?: Businesses that cause a lot of pollution should be required to invest a proportional amount to environmental protection.</t>
  </si>
  <si>
    <t xml:space="preserve"> Businesses have a responsibility to their consumers to be honest about their environmental impact.</t>
  </si>
  <si>
    <t xml:space="preserve"> Climate change has no hope of being solved if businesses are against lowering emissions and being sustainable.</t>
  </si>
  <si>
    <t xml:space="preserve"> If all consumers decided to boycott a product or company, it would make a significant impact.</t>
  </si>
  <si>
    <t>Grid Summary: To what extent do you agree or disagree with the following statements?</t>
  </si>
  <si>
    <t>To what extent do you agree or disagree with the following statements?: Climate change has no hope of being solved if businesses are against lowering emissions and being sustainable.</t>
  </si>
  <si>
    <t>To what extent do you agree or disagree with the following statements?: Businesses have a responsibility to their consumers to be honest about their environmental impact.</t>
  </si>
  <si>
    <t>To what extent do you agree or disagree with the following statements?: If all consumers decided to boycott a product or company, it would make a significant impact.</t>
  </si>
  <si>
    <t xml:space="preserve"> Sustainability refers to doing little or no harm to the environment or society as a whole, and using resources without depleting them, to ensure that the needs of the present are met without compromising the ability of future generations to meet their own needs.  To what extent do you trust businesses to operate in a sustainable way?  </t>
  </si>
  <si>
    <t>Chemicals and plastic manufacturing</t>
  </si>
  <si>
    <t>Transportation including airlines and automobiles</t>
  </si>
  <si>
    <t>Energy</t>
  </si>
  <si>
    <t>Forestry and mining</t>
  </si>
  <si>
    <t>Food and agriculture</t>
  </si>
  <si>
    <t>Clothing and fashion</t>
  </si>
  <si>
    <t>Construction</t>
  </si>
  <si>
    <t>Technology</t>
  </si>
  <si>
    <t>Retail</t>
  </si>
  <si>
    <t>Hospitality like restaurants and hotels</t>
  </si>
  <si>
    <t>FInancial services</t>
  </si>
  <si>
    <t>None of the above have a negative impact on the environment</t>
  </si>
  <si>
    <t>Which of the following industries, if any, do you believe have the largest negative impact on the environment?Select up to three of the following  </t>
  </si>
  <si>
    <t>Which of the following industries, if any, do you believe is doing the most to reduce the impact it has on the environment?Select up to three of the following</t>
  </si>
  <si>
    <t>This is too expensive for me to consider buying</t>
  </si>
  <si>
    <t>This is expensive and I would have to give it some thought before buying</t>
  </si>
  <si>
    <t>This is about the price I would expect to pay</t>
  </si>
  <si>
    <t>This is a bargain, a great buy for the money</t>
  </si>
  <si>
    <t>This is too cheap and I would worry about the quality</t>
  </si>
  <si>
    <t xml:space="preserve"> Look at the following product description: A T-shirt that costs £5. Which of the following comes closest to your view? </t>
  </si>
  <si>
    <t xml:space="preserve"> Look at the following product description: A T-shirt that costs £10. Which of the following comes closest to your view? </t>
  </si>
  <si>
    <t xml:space="preserve"> Look at the following product description: A T-shirt that costs £15. Which of the following comes closest to your view? </t>
  </si>
  <si>
    <t xml:space="preserve"> Look at the following product description: A T-shirt that costs £20. Which of the following comes closest to your view? </t>
  </si>
  <si>
    <t xml:space="preserve"> Look at the following product description: A T-shirt that costs £25. Which of the following comes closest to your view? </t>
  </si>
  <si>
    <t xml:space="preserve"> Look at the following product description: A T-shirt that costs £50. Which of the following comes closest to your view? </t>
  </si>
  <si>
    <t xml:space="preserve"> Look at the following product description: A T-shirt that costs £75. Which of the following comes closest to your view? </t>
  </si>
  <si>
    <t xml:space="preserve"> Look at the following product description: A T-shirt that costs £100. Which of the following comes closest to your view? </t>
  </si>
  <si>
    <t>Recycling</t>
  </si>
  <si>
    <t>Reducing food waste</t>
  </si>
  <si>
    <t>Using energy efficient light bulbs and appliances</t>
  </si>
  <si>
    <t>Unplugging appliances</t>
  </si>
  <si>
    <t>Buying long-lasting / reusable products</t>
  </si>
  <si>
    <t>Walking or biking as methods of transportation</t>
  </si>
  <si>
    <t>Taking shorter showers</t>
  </si>
  <si>
    <t>Second-hand shopping</t>
  </si>
  <si>
    <t>Using public transport instead of driving</t>
  </si>
  <si>
    <t>Washing laundry with cold water</t>
  </si>
  <si>
    <t>Reducing meat consumption</t>
  </si>
  <si>
    <t>Composting</t>
  </si>
  <si>
    <t>Reducing online shopping and delivery</t>
  </si>
  <si>
    <t>Buying organic food and products</t>
  </si>
  <si>
    <t>Vegetarianism/veganism</t>
  </si>
  <si>
    <t>Which of the following practices have you adopted in your daily life, if any?Please select all that apply  </t>
  </si>
  <si>
    <t>How much the product costs</t>
  </si>
  <si>
    <t>Whether the product is of a high quality</t>
  </si>
  <si>
    <t>The reputation of the brand</t>
  </si>
  <si>
    <t>What country the product has been made in</t>
  </si>
  <si>
    <t>Whether the product has been made in an environmentally friendly way</t>
  </si>
  <si>
    <t>Whether the product has been recommended to me by other people</t>
  </si>
  <si>
    <t>Whether those who were involved in making the product have been paid well</t>
  </si>
  <si>
    <t>Thinking generally, when you buy new products, which of the following do you tend to consider about the products, if any?Please select all which apply  </t>
  </si>
  <si>
    <t>It’s too expensive</t>
  </si>
  <si>
    <t>I have a favourite brand/product that I don’t want to change</t>
  </si>
  <si>
    <t>Even if I did shop sustainably, my actions wouldn’t make a difference for the environment</t>
  </si>
  <si>
    <t>Sustainable products aren’t as good as regular products</t>
  </si>
  <si>
    <t>Sustainable products aren’t carried where I shop</t>
  </si>
  <si>
    <t>Sustainable products aren’t that much better for the environment</t>
  </si>
  <si>
    <t>Sustainable products don’t last as long as regular products</t>
  </si>
  <si>
    <t>I don’t want to be the type of person that only shops for sustainable products</t>
  </si>
  <si>
    <t>No one I know shops sustainably</t>
  </si>
  <si>
    <t>None of the above - I only buy sustainable products</t>
  </si>
  <si>
    <t>Which of the following do you consider to be the main reasons why you don’t shop more sustainably?Please select all that apply  </t>
  </si>
  <si>
    <t>Clean water, rivers and seas</t>
  </si>
  <si>
    <t>Trees and woodlands</t>
  </si>
  <si>
    <t>Rainforests</t>
  </si>
  <si>
    <t>Clean air</t>
  </si>
  <si>
    <t>Local wildlife (e.g. native birds, hedgehogs)</t>
  </si>
  <si>
    <t>Insects (e.g. bees, butterflies)</t>
  </si>
  <si>
    <t>Endangered species (e.g. rhinoceros, panda)</t>
  </si>
  <si>
    <t>Local green spaces</t>
  </si>
  <si>
    <t>Clean and healthy soil</t>
  </si>
  <si>
    <t>Coral reefs</t>
  </si>
  <si>
    <t>Livestock and farm animals (e.g. cows, sheep, pigs)</t>
  </si>
  <si>
    <t>Domestic animals and pets (e.g. cats, dogs)</t>
  </si>
  <si>
    <t>Fish</t>
  </si>
  <si>
    <t>None of the above are important to protect</t>
  </si>
  <si>
    <t>In your view, which of the following are the most important things in nature to protect?Select up to three of the following  </t>
  </si>
  <si>
    <t>Deforestation</t>
  </si>
  <si>
    <t>Plastics/waste pollution</t>
  </si>
  <si>
    <t>Air pollution</t>
  </si>
  <si>
    <t>Rising sea levels and melting glaciers</t>
  </si>
  <si>
    <t>Extreme weather</t>
  </si>
  <si>
    <t>Depletion of ozone layer</t>
  </si>
  <si>
    <t>Loss of biodiversity</t>
  </si>
  <si>
    <t>Ocean acidification and coral bleaching</t>
  </si>
  <si>
    <t>Soil degradation</t>
  </si>
  <si>
    <t>And which of the following environmental issues are most urgent, if any?Please select up to three of the following</t>
  </si>
  <si>
    <t xml:space="preserve"> Businesses are solving the biggest challenges facing us|Businesses are causing the biggest challenges facing us</t>
  </si>
  <si>
    <t xml:space="preserve"> Businesses tend to hide what they are doing from the public|Businesses tend to be open with the public about what they are doing</t>
  </si>
  <si>
    <t xml:space="preserve"> Businesses have more influence over our government than they did in the past|Businesses have less influence over our government than they did in the past</t>
  </si>
  <si>
    <t xml:space="preserve"> Businesses are more ethical now than they used to be|Businesses used to be more ethical than they are now</t>
  </si>
  <si>
    <t xml:space="preserve"> Businesses can persuade people to behave more ethically|Businesses cannot persuade people to behave more ethically</t>
  </si>
  <si>
    <t>Grid Summary: Which of the following comes closest to your view?  </t>
  </si>
  <si>
    <t>Which of the following comes closest to your view?  : Businesses are solving the biggest challenges facing us|Businesses are causing the biggest challenges facing us</t>
  </si>
  <si>
    <t>Which of the following comes closest to your view?  : Businesses tend to hide what they are doing from the public|Businesses tend to be open with the public about what they are doing</t>
  </si>
  <si>
    <t>Which of the following comes closest to your view?  : Businesses have more influence over our government than they did in the past|Businesses have less influence over our government than they did in the past</t>
  </si>
  <si>
    <t>Which of the following comes closest to your view?  : Businesses are more ethical now than they used to be|Businesses used to be more ethical than they are now</t>
  </si>
  <si>
    <t>Which of the following comes closest to your view?  : Businesses can persuade people to behave more ethically|Businesses cannot persuade people to behave more ethically</t>
  </si>
  <si>
    <t xml:space="preserve"> People should not buy products from businesses which depend upon exploitation of people overseas</t>
  </si>
  <si>
    <t xml:space="preserve"> Making more sustainable choices will increase the cost of living</t>
  </si>
  <si>
    <t xml:space="preserve"> People should not buy products from businesses which damage the environment</t>
  </si>
  <si>
    <t xml:space="preserve"> I spend more money to buy products from companies that are transparent and trustworthy</t>
  </si>
  <si>
    <t xml:space="preserve"> I spend more money to buy products that from companies that emphasise protecting people</t>
  </si>
  <si>
    <t xml:space="preserve"> I spend more money to buy products from companies that protect the environment</t>
  </si>
  <si>
    <t xml:space="preserve"> I don’t tend to think that much about the companies I’m buying goods from</t>
  </si>
  <si>
    <t xml:space="preserve"> My actions when buying products have no real effect on what a company does</t>
  </si>
  <si>
    <t>Grid Summary: To what extent do you agree or disagree with the following statements?  </t>
  </si>
  <si>
    <t>To what extent do you agree or disagree with the following statements?  : I spend more money to buy products from companies that protect the environment</t>
  </si>
  <si>
    <t>To what extent do you agree or disagree with the following statements?  : I spend more money to buy products that from companies that emphasise protecting people</t>
  </si>
  <si>
    <t>To what extent do you agree or disagree with the following statements?  : I spend more money to buy products from companies that are transparent and trustworthy</t>
  </si>
  <si>
    <t>To what extent do you agree or disagree with the following statements?  : Making more sustainable choices will increase the cost of living</t>
  </si>
  <si>
    <t>To what extent do you agree or disagree with the following statements?  : I don’t tend to think that much about the companies I’m buying goods from</t>
  </si>
  <si>
    <t>To what extent do you agree or disagree with the following statements?  : My actions when buying products have no real effect on what a company does</t>
  </si>
  <si>
    <t>To what extent do you agree or disagree with the following statements?  : People should not buy products from businesses which damage the environment</t>
  </si>
  <si>
    <t>To what extent do you agree or disagree with the following statements?  : People should not buy products from businesses which depend upon exploitation of people overseas</t>
  </si>
  <si>
    <t xml:space="preserve"> Look at the following product description: A T-shirt that costs £5 and was made in an eco-friendly way. Which of the following comes closest to your view?</t>
  </si>
  <si>
    <t xml:space="preserve"> Look at the following product description: A T-shirt that costs £10 and was made in an eco-friendly way. Which of the following comes closest to your view?</t>
  </si>
  <si>
    <t xml:space="preserve"> Look at the following product description: A T-shirt that costs £15 and was made in an eco-friendly way. Which of the following comes closest to your view?</t>
  </si>
  <si>
    <t xml:space="preserve"> Look at the following product description: A T-shirt that costs £20 and was made in an eco-friendly way. Which of the following comes closest to your view?</t>
  </si>
  <si>
    <t xml:space="preserve"> Look at the following product description: A T-shirt that costs £25 and was made in an eco-friendly way. Which of the following comes closest to your view?</t>
  </si>
  <si>
    <t xml:space="preserve"> Look at the following product description: A T-shirt that costs £50 and was made in an eco-friendly way. Which of the following comes closest to your view?</t>
  </si>
  <si>
    <t xml:space="preserve"> Look at the following product description: A T-shirt that costs £75 and was made in an eco-friendly way. Which of the following comes closest to your view?</t>
  </si>
  <si>
    <t xml:space="preserve"> Look at the following product description: A T-shirt that costs £100 and was made in an eco-friendly way. Which of the following comes closest to your view?</t>
  </si>
  <si>
    <t xml:space="preserve"> Look at the following product description: A T-shirt that costs £5 and was made in a carbon-neutral way. Which of the following comes closest to your view?</t>
  </si>
  <si>
    <t xml:space="preserve"> Look at the following product description: A T-shirt that costs £10 and was made in a carbon-neutral way. Which of the following comes closest to your view?</t>
  </si>
  <si>
    <t xml:space="preserve"> Look at the following product description: A T-shirt that costs £15 and was made in a carbon-neutral way. Which of the following comes closest to your view?</t>
  </si>
  <si>
    <t xml:space="preserve"> Look at the following product description: A T-shirt that costs £20 and was made in a carbon-neutral way. Which of the following comes closest to your view?</t>
  </si>
  <si>
    <t xml:space="preserve"> Look at the following product description: A T-shirt that costs £25 and was made in a carbon-neutral way. Which of the following comes closest to your view?</t>
  </si>
  <si>
    <t xml:space="preserve"> Look at the following product description: A T-shirt that costs £50 and was made in a carbon-neutral way. Which of the following comes closest to your view?</t>
  </si>
  <si>
    <t xml:space="preserve"> Look at the following product description: A T-shirt that costs £75 and was made in a carbon-neutral way. Which of the following comes closest to your view?</t>
  </si>
  <si>
    <t xml:space="preserve"> Look at the following product description: A T-shirt that costs £100 and was made in a carbon-neutral way. Which of the following comes closest to your view?</t>
  </si>
  <si>
    <t xml:space="preserve"> Look at the following product description: A T-shirt that costs £5 and is entirely vegan. Which of the following comes closest to your view?</t>
  </si>
  <si>
    <t xml:space="preserve"> Look at the following product description: A T-shirt that costs £10 and is entirely vegan. Which of the following comes closest to your view?</t>
  </si>
  <si>
    <t xml:space="preserve"> Look at the following product description: A T-shirt that costs £15 and is entirely vegan. Which of the following comes closest to your view?</t>
  </si>
  <si>
    <t xml:space="preserve"> Look at the following product description: A T-shirt that costs £20 and is entirely vegan. Which of the following comes closest to your view?</t>
  </si>
  <si>
    <t xml:space="preserve"> Look at the following product description: A T-shirt that costs £25 and is entirely vegan. Which of the following comes closest to your view?</t>
  </si>
  <si>
    <t xml:space="preserve"> Look at the following product description: A T-shirt that costs £50 and is entirely vegan. Which of the following comes closest to your view?</t>
  </si>
  <si>
    <t xml:space="preserve"> Look at the following product description: A T-shirt that costs £75 and is entirely vegan. Which of the following comes closest to your view?</t>
  </si>
  <si>
    <t xml:space="preserve"> Look at the following product description: A T-shirt that costs £100 and is entirely vegan. Which of the following comes closest to your view?</t>
  </si>
  <si>
    <t xml:space="preserve"> Look at the following product description: A T-shirt that costs £5 and was made with recycled materials. Which of the following comes closest to your view?</t>
  </si>
  <si>
    <t xml:space="preserve"> Look at the following product description: A T-shirt that costs £10 and was made with recycled materials. Which of the following comes closest to your view?</t>
  </si>
  <si>
    <t xml:space="preserve"> Look at the following product description: A T-shirt that costs £15 and was made with recycled materials. Which of the following comes closest to your view?</t>
  </si>
  <si>
    <t xml:space="preserve"> Look at the following product description: A T-shirt that costs £20 and was made with recycled materials. Which of the following comes closest to your view?</t>
  </si>
  <si>
    <t xml:space="preserve"> Look at the following product description: A T-shirt that costs £25 and was made with recycled materials. Which of the following comes closest to your view?</t>
  </si>
  <si>
    <t xml:space="preserve"> Look at the following product description: A T-shirt that costs £50 and was made with recycled materials. Which of the following comes closest to your view?</t>
  </si>
  <si>
    <t xml:space="preserve"> Look at the following product description: A T-shirt that costs £75 and was made with recycled materials. Which of the following comes closest to your view?</t>
  </si>
  <si>
    <t xml:space="preserve"> Look at the following product description: A T-shirt that costs £100 and was made with recycled materials. Which of the following comes closest to your view?</t>
  </si>
  <si>
    <t xml:space="preserve"> Look at the following product description: A T-shirt that costs £5 and was made in the UK. Which of the following comes closest to your view?</t>
  </si>
  <si>
    <t xml:space="preserve"> Look at the following product description: A T-shirt that costs £10 and was made in the UK. Which of the following comes closest to your view?</t>
  </si>
  <si>
    <t xml:space="preserve"> Look at the following product description: A T-shirt that costs £15 and was made in the UK. Which of the following comes closest to your view?</t>
  </si>
  <si>
    <t xml:space="preserve"> Look at the following product description: A T-shirt that costs £20 and was made in the UK. Which of the following comes closest to your view?</t>
  </si>
  <si>
    <t xml:space="preserve"> Look at the following product description: A T-shirt that costs £25 and was made in the UK. Which of the following comes closest to your view?</t>
  </si>
  <si>
    <t xml:space="preserve"> Look at the following product description: A T-shirt that costs £50 and was made in the UK. Which of the following comes closest to your view?</t>
  </si>
  <si>
    <t xml:space="preserve"> Look at the following product description: A T-shirt that costs £75 and was made in the UK. Which of the following comes closest to your view?</t>
  </si>
  <si>
    <t xml:space="preserve"> Look at the following product description: A T-shirt that costs £100 and was made in the UK. Which of the following comes closest to your view?</t>
  </si>
  <si>
    <t xml:space="preserve"> Look at the following product description: A T-shirt that costs £5 and was handmade. Which of the following comes closest to your view?</t>
  </si>
  <si>
    <t xml:space="preserve"> Look at the following product description: A T-shirt that costs £10 and was handmade. Which of the following comes closest to your view?</t>
  </si>
  <si>
    <t xml:space="preserve"> Look at the following product description: A T-shirt that costs £15 and was handmade. Which of the following comes closest to your view?</t>
  </si>
  <si>
    <t xml:space="preserve"> Look at the following product description: A T-shirt that costs £20 and was handmade. Which of the following comes closest to your view?</t>
  </si>
  <si>
    <t xml:space="preserve"> Look at the following product description: A T-shirt that costs £25 and was handmade. Which of the following comes closest to your view?</t>
  </si>
  <si>
    <t xml:space="preserve"> Look at the following product description: A T-shirt that costs £50 and was handmade. Which of the following comes closest to your view?</t>
  </si>
  <si>
    <t xml:space="preserve"> Look at the following product description: A T-shirt that costs £75 and was handmade. Which of the following comes closest to your view?</t>
  </si>
  <si>
    <t xml:space="preserve"> Look at the following product description: A T-shirt that costs £100 and was handmade. Which of the following comes closest to your view?</t>
  </si>
  <si>
    <t xml:space="preserve"> Look at the following product description: A T-shirt that costs £5 and was made in your local area. Which of the following comes closest to your view?</t>
  </si>
  <si>
    <t xml:space="preserve"> Look at the following product description: A T-shirt that costs £10 and was made in your local area. Which of the following comes closest to your view?</t>
  </si>
  <si>
    <t xml:space="preserve"> Look at the following product description: A T-shirt that costs £15 and was made in your local area. Which of the following comes closest to your view?</t>
  </si>
  <si>
    <t xml:space="preserve"> Look at the following product description: A T-shirt that costs £20 and was made in your local area. Which of the following comes closest to your view?</t>
  </si>
  <si>
    <t xml:space="preserve"> Look at the following product description: A T-shirt that costs £25 and was made in your local area. Which of the following comes closest to your view?</t>
  </si>
  <si>
    <t xml:space="preserve"> Look at the following product description: A T-shirt that costs £50 and was made in your local area. Which of the following comes closest to your view?</t>
  </si>
  <si>
    <t xml:space="preserve"> Look at the following product description: A T-shirt that costs £75 and was made in your local area. Which of the following comes closest to your view?</t>
  </si>
  <si>
    <t xml:space="preserve"> Look at the following product description: A T-shirt that costs £100 and was made in your local area. Which of the following comes closest to your view?</t>
  </si>
  <si>
    <t xml:space="preserve"> Look at the following product description: A T-shirt that costs £5 and is second-hand, in perfect condition.  Which of the following comes closest to your view?</t>
  </si>
  <si>
    <t xml:space="preserve"> Look at the following product description: A T-shirt that costs £10 and is second-hand, in perfect condition.  Which of the following comes closest to your view?</t>
  </si>
  <si>
    <t xml:space="preserve"> Look at the following product description: A T-shirt that costs £15 and is second-hand, in perfect condition.  Which of the following comes closest to your view?</t>
  </si>
  <si>
    <t xml:space="preserve"> Look at the following product description: A T-shirt that costs £20 and is second-hand, in perfect condition.  Which of the following comes closest to your view?</t>
  </si>
  <si>
    <t xml:space="preserve"> Look at the following product description: A T-shirt that costs £25 and is second-hand, in perfect condition.  Which of the following comes closest to your view?</t>
  </si>
  <si>
    <t xml:space="preserve"> Look at the following product description: A T-shirt that costs £50 and is second-hand, in perfect condition.  Which of the following comes closest to your view?</t>
  </si>
  <si>
    <t xml:space="preserve"> Look at the following product description: A T-shirt that costs £75 and is second-hand, in perfect condition.  Which of the following comes closest to your view?</t>
  </si>
  <si>
    <t xml:space="preserve"> Look at the following product description: A T-shirt that costs £100 and is second-hand, in perfect condition.  Which of the following comes closest to your view?</t>
  </si>
  <si>
    <t>Labour Party</t>
  </si>
  <si>
    <t>Conservative Party</t>
  </si>
  <si>
    <t>Green Party</t>
  </si>
  <si>
    <t xml:space="preserve"> Which political party do you trust most to grow the economy?  </t>
  </si>
  <si>
    <t xml:space="preserve"> Which political party do you trust most to protect the environment?  </t>
  </si>
  <si>
    <t>Strongly support</t>
  </si>
  <si>
    <t>Somewhat support</t>
  </si>
  <si>
    <t>Neither support nor oppose</t>
  </si>
  <si>
    <t>Somewhat oppose</t>
  </si>
  <si>
    <t>Strongly oppose</t>
  </si>
  <si>
    <t>Total Support:</t>
  </si>
  <si>
    <t>Total Oppose:</t>
  </si>
  <si>
    <t xml:space="preserve"> The new government has launched “Great British Energy”, a publicly-owned renewable energy generation company designed to create new jobs, cut energy bills, and centralise energy production in Britain. Do you support or oppose the creation of Great British Energy, a government-owned renewable energy generation company?  </t>
  </si>
  <si>
    <t xml:space="preserve"> Build its headquarters in Scotland</t>
  </si>
  <si>
    <t xml:space="preserve"> Deliver 650,000 skilled jobs</t>
  </si>
  <si>
    <t xml:space="preserve"> Cut household energy bills up to £1400 a year</t>
  </si>
  <si>
    <t xml:space="preserve"> Save businesses £53bn in energy costs</t>
  </si>
  <si>
    <t xml:space="preserve"> Partner with the private sector</t>
  </si>
  <si>
    <t xml:space="preserve"> Develop new technologies, such as floating offshore wind, tidal power, and hydrogen</t>
  </si>
  <si>
    <t xml:space="preserve"> Roll-out existing energy technologies like wind, solar and nuclear</t>
  </si>
  <si>
    <t xml:space="preserve"> Develop 8GWs small-scale and medium-scale community energy projects to bring profits back into communities</t>
  </si>
  <si>
    <t>I expect this will be achieved at the scale that was promised</t>
  </si>
  <si>
    <t>I expect this will be achieved but not at the exact scale that was promised</t>
  </si>
  <si>
    <t>I expect this will not be achieved  but some progress will be made</t>
  </si>
  <si>
    <t>I expect this will not be achieved and no progress will be made</t>
  </si>
  <si>
    <t>Grid Summary: Headquartered in Scotland, Great British Energy has promised to deliver 650,000 skilled jobs, cuts to household energy bills up to £1400 a year, and £53bn saved in energy costs for businesses by partnering with the private sector to accelerate the development of new energy technologies, scale up the roll-out of wind, solar and nuclear energy, and develop small-scale community energy projects to give profits back to communities. For each of the following, how likely or unlikely do you think it is for the government and GBE to successfully achieve its goals?  </t>
  </si>
  <si>
    <t>Headquartered in Scotland, Great British Energy has promised to deliver 650,000 skilled jobs, cuts to household energy bills up to £1400 a year, and £53bn saved in energy costs for businesses by partnering with the private sector to accelerate the development of new energy technologies, scale up the roll-out of wind, solar and nuclear energy, and develop small-scale community energy projects to give profits back to communities. For each of the following, how likely or unlikely do you think it is for the government and GBE to successfully achieve its goals?  : Build its headquarters in Scotland</t>
  </si>
  <si>
    <t>Headquartered in Scotland, Great British Energy has promised to deliver 650,000 skilled jobs, cuts to household energy bills up to £1400 a year, and £53bn saved in energy costs for businesses by partnering with the private sector to accelerate the development of new energy technologies, scale up the roll-out of wind, solar and nuclear energy, and develop small-scale community energy projects to give profits back to communities. For each of the following, how likely or unlikely do you think it is for the government and GBE to successfully achieve its goals?  : Deliver 650,000 skilled jobs</t>
  </si>
  <si>
    <t>Headquartered in Scotland, Great British Energy has promised to deliver 650,000 skilled jobs, cuts to household energy bills up to £1400 a year, and £53bn saved in energy costs for businesses by partnering with the private sector to accelerate the development of new energy technologies, scale up the roll-out of wind, solar and nuclear energy, and develop small-scale community energy projects to give profits back to communities. For each of the following, how likely or unlikely do you think it is for the government and GBE to successfully achieve its goals?  : Cut household energy bills up to £1400 a year</t>
  </si>
  <si>
    <t>Headquartered in Scotland, Great British Energy has promised to deliver 650,000 skilled jobs, cuts to household energy bills up to £1400 a year, and £53bn saved in energy costs for businesses by partnering with the private sector to accelerate the development of new energy technologies, scale up the roll-out of wind, solar and nuclear energy, and develop small-scale community energy projects to give profits back to communities. For each of the following, how likely or unlikely do you think it is for the government and GBE to successfully achieve its goals?  : Save businesses £53bn in energy costs</t>
  </si>
  <si>
    <t>Headquartered in Scotland, Great British Energy has promised to deliver 650,000 skilled jobs, cuts to household energy bills up to £1400 a year, and £53bn saved in energy costs for businesses by partnering with the private sector to accelerate the development of new energy technologies, scale up the roll-out of wind, solar and nuclear energy, and develop small-scale community energy projects to give profits back to communities. For each of the following, how likely or unlikely do you think it is for the government and GBE to successfully achieve its goals?  : Partner with the private sector</t>
  </si>
  <si>
    <t>Headquartered in Scotland, Great British Energy has promised to deliver 650,000 skilled jobs, cuts to household energy bills up to £1400 a year, and £53bn saved in energy costs for businesses by partnering with the private sector to accelerate the development of new energy technologies, scale up the roll-out of wind, solar and nuclear energy, and develop small-scale community energy projects to give profits back to communities. For each of the following, how likely or unlikely do you think it is for the government and GBE to successfully achieve its goals?  : Develop new technologies, such as floating offshore wind, tidal power, and hydrogen</t>
  </si>
  <si>
    <t>Headquartered in Scotland, Great British Energy has promised to deliver 650,000 skilled jobs, cuts to household energy bills up to £1400 a year, and £53bn saved in energy costs for businesses by partnering with the private sector to accelerate the development of new energy technologies, scale up the roll-out of wind, solar and nuclear energy, and develop small-scale community energy projects to give profits back to communities. For each of the following, how likely or unlikely do you think it is for the government and GBE to successfully achieve its goals?  : Roll-out existing energy technologies like wind, solar and nuclear</t>
  </si>
  <si>
    <t>Headquartered in Scotland, Great British Energy has promised to deliver 650,000 skilled jobs, cuts to household energy bills up to £1400 a year, and £53bn saved in energy costs for businesses by partnering with the private sector to accelerate the development of new energy technologies, scale up the roll-out of wind, solar and nuclear energy, and develop small-scale community energy projects to give profits back to communities. For each of the following, how likely or unlikely do you think it is for the government and GBE to successfully achieve its goals?  : Develop 8GWs small-scale and medium-scale community energy projects to bring profits back into communities</t>
  </si>
  <si>
    <t>Full Results</t>
  </si>
  <si>
    <t>Trust</t>
  </si>
  <si>
    <t>Distrust</t>
  </si>
  <si>
    <t>Public First Poll for Sustainability Sentiment Tracker 2024/25 (UK)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</si>
</sst>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3">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9" fontId="0" fillId="0" borderId="0" xfId="0" applyNumberFormat="1"/>
    <xf numFmtId="164" fontId="0" fillId="0" borderId="0" xfId="0" applyNumberForma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worksheet" Target="worksheets/sheet199.xml"/><Relationship Id="rId203" Type="http://schemas.openxmlformats.org/officeDocument/2006/relationships/worksheet" Target="worksheets/sheet203.xml"/><Relationship Id="rId208"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styles" Target="styles.xml"/><Relationship Id="rId190" Type="http://schemas.openxmlformats.org/officeDocument/2006/relationships/worksheet" Target="worksheets/sheet190.xml"/><Relationship Id="rId204" Type="http://schemas.openxmlformats.org/officeDocument/2006/relationships/worksheet" Target="worksheets/sheet204.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sharedStrings" Target="sharedStrings.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calcChain" Target="calcChain.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g"/></Relationships>
</file>

<file path=xl/drawings/_rels/drawing35.xml.rels><?xml version="1.0" encoding="UTF-8" standalone="yes"?>
<Relationships xmlns="http://schemas.openxmlformats.org/package/2006/relationships"><Relationship Id="rId1" Type="http://schemas.openxmlformats.org/officeDocument/2006/relationships/image" Target="../media/image2.jp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g"/></Relationships>
</file>

<file path=xl/drawings/_rels/drawing37.xml.rels><?xml version="1.0" encoding="UTF-8" standalone="yes"?>
<Relationships xmlns="http://schemas.openxmlformats.org/package/2006/relationships"><Relationship Id="rId1" Type="http://schemas.openxmlformats.org/officeDocument/2006/relationships/image" Target="../media/image2.jpg"/></Relationships>
</file>

<file path=xl/drawings/_rels/drawing38.xml.rels><?xml version="1.0" encoding="UTF-8" standalone="yes"?>
<Relationships xmlns="http://schemas.openxmlformats.org/package/2006/relationships"><Relationship Id="rId1" Type="http://schemas.openxmlformats.org/officeDocument/2006/relationships/image" Target="../media/image2.jpg"/></Relationships>
</file>

<file path=xl/drawings/_rels/drawing39.xml.rels><?xml version="1.0" encoding="UTF-8" standalone="yes"?>
<Relationships xmlns="http://schemas.openxmlformats.org/package/2006/relationships"><Relationship Id="rId1" Type="http://schemas.openxmlformats.org/officeDocument/2006/relationships/image" Target="../media/image2.jpg"/></Relationships>
</file>

<file path=xl/drawings/_rels/drawing40.xml.rels><?xml version="1.0" encoding="UTF-8" standalone="yes"?>
<Relationships xmlns="http://schemas.openxmlformats.org/package/2006/relationships"><Relationship Id="rId1" Type="http://schemas.openxmlformats.org/officeDocument/2006/relationships/image" Target="../media/image2.jpg"/></Relationships>
</file>

<file path=xl/drawings/_rels/drawing41.xml.rels><?xml version="1.0" encoding="UTF-8" standalone="yes"?>
<Relationships xmlns="http://schemas.openxmlformats.org/package/2006/relationships"><Relationship Id="rId1" Type="http://schemas.openxmlformats.org/officeDocument/2006/relationships/image" Target="../media/image2.jpg"/></Relationships>
</file>

<file path=xl/drawings/_rels/drawing42.xml.rels><?xml version="1.0" encoding="UTF-8" standalone="yes"?>
<Relationships xmlns="http://schemas.openxmlformats.org/package/2006/relationships"><Relationship Id="rId1" Type="http://schemas.openxmlformats.org/officeDocument/2006/relationships/image" Target="../media/image2.jpg"/></Relationships>
</file>

<file path=xl/drawings/_rels/drawing4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4.xml.rels><?xml version="1.0" encoding="UTF-8" standalone="yes"?>
<Relationships xmlns="http://schemas.openxmlformats.org/package/2006/relationships"><Relationship Id="rId1" Type="http://schemas.openxmlformats.org/officeDocument/2006/relationships/image" Target="../media/image2.jpg"/></Relationships>
</file>

<file path=xl/drawings/_rels/drawing45.xml.rels><?xml version="1.0" encoding="UTF-8" standalone="yes"?>
<Relationships xmlns="http://schemas.openxmlformats.org/package/2006/relationships"><Relationship Id="rId1" Type="http://schemas.openxmlformats.org/officeDocument/2006/relationships/image" Target="../media/image2.jpg"/></Relationships>
</file>

<file path=xl/drawings/_rels/drawing46.xml.rels><?xml version="1.0" encoding="UTF-8" standalone="yes"?>
<Relationships xmlns="http://schemas.openxmlformats.org/package/2006/relationships"><Relationship Id="rId1" Type="http://schemas.openxmlformats.org/officeDocument/2006/relationships/image" Target="../media/image2.jpg"/></Relationships>
</file>

<file path=xl/drawings/_rels/drawing47.xml.rels><?xml version="1.0" encoding="UTF-8" standalone="yes"?>
<Relationships xmlns="http://schemas.openxmlformats.org/package/2006/relationships"><Relationship Id="rId1" Type="http://schemas.openxmlformats.org/officeDocument/2006/relationships/image" Target="../media/image2.jpg"/></Relationships>
</file>

<file path=xl/drawings/_rels/drawing48.xml.rels><?xml version="1.0" encoding="UTF-8" standalone="yes"?>
<Relationships xmlns="http://schemas.openxmlformats.org/package/2006/relationships"><Relationship Id="rId1" Type="http://schemas.openxmlformats.org/officeDocument/2006/relationships/image" Target="../media/image2.jpg"/></Relationships>
</file>

<file path=xl/drawings/_rels/drawing49.xml.rels><?xml version="1.0" encoding="UTF-8" standalone="yes"?>
<Relationships xmlns="http://schemas.openxmlformats.org/package/2006/relationships"><Relationship Id="rId1" Type="http://schemas.openxmlformats.org/officeDocument/2006/relationships/image" Target="../media/image2.jpg"/></Relationships>
</file>

<file path=xl/drawings/_rels/drawing50.xml.rels><?xml version="1.0" encoding="UTF-8" standalone="yes"?>
<Relationships xmlns="http://schemas.openxmlformats.org/package/2006/relationships"><Relationship Id="rId1" Type="http://schemas.openxmlformats.org/officeDocument/2006/relationships/image" Target="../media/image2.jpg"/></Relationships>
</file>

<file path=xl/drawings/_rels/drawing51.xml.rels><?xml version="1.0" encoding="UTF-8" standalone="yes"?>
<Relationships xmlns="http://schemas.openxmlformats.org/package/2006/relationships"><Relationship Id="rId1" Type="http://schemas.openxmlformats.org/officeDocument/2006/relationships/image" Target="../media/image2.jpg"/></Relationships>
</file>

<file path=xl/drawings/_rels/drawing52.xml.rels><?xml version="1.0" encoding="UTF-8" standalone="yes"?>
<Relationships xmlns="http://schemas.openxmlformats.org/package/2006/relationships"><Relationship Id="rId1" Type="http://schemas.openxmlformats.org/officeDocument/2006/relationships/image" Target="../media/image2.jpg"/></Relationships>
</file>

<file path=xl/drawings/_rels/drawing53.xml.rels><?xml version="1.0" encoding="UTF-8" standalone="yes"?>
<Relationships xmlns="http://schemas.openxmlformats.org/package/2006/relationships"><Relationship Id="rId1" Type="http://schemas.openxmlformats.org/officeDocument/2006/relationships/image" Target="../media/image2.jpg"/></Relationships>
</file>

<file path=xl/drawings/_rels/drawing5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5.xml.rels><?xml version="1.0" encoding="UTF-8" standalone="yes"?>
<Relationships xmlns="http://schemas.openxmlformats.org/package/2006/relationships"><Relationship Id="rId1" Type="http://schemas.openxmlformats.org/officeDocument/2006/relationships/image" Target="../media/image2.jpg"/></Relationships>
</file>

<file path=xl/drawings/_rels/drawing56.xml.rels><?xml version="1.0" encoding="UTF-8" standalone="yes"?>
<Relationships xmlns="http://schemas.openxmlformats.org/package/2006/relationships"><Relationship Id="rId1" Type="http://schemas.openxmlformats.org/officeDocument/2006/relationships/image" Target="../media/image2.jpg"/></Relationships>
</file>

<file path=xl/drawings/_rels/drawing57.xml.rels><?xml version="1.0" encoding="UTF-8" standalone="yes"?>
<Relationships xmlns="http://schemas.openxmlformats.org/package/2006/relationships"><Relationship Id="rId1" Type="http://schemas.openxmlformats.org/officeDocument/2006/relationships/image" Target="../media/image2.jpg"/></Relationships>
</file>

<file path=xl/drawings/_rels/drawing58.xml.rels><?xml version="1.0" encoding="UTF-8" standalone="yes"?>
<Relationships xmlns="http://schemas.openxmlformats.org/package/2006/relationships"><Relationship Id="rId1" Type="http://schemas.openxmlformats.org/officeDocument/2006/relationships/image" Target="../media/image2.jpg"/></Relationships>
</file>

<file path=xl/drawings/_rels/drawing59.xml.rels><?xml version="1.0" encoding="UTF-8" standalone="yes"?>
<Relationships xmlns="http://schemas.openxmlformats.org/package/2006/relationships"><Relationship Id="rId1" Type="http://schemas.openxmlformats.org/officeDocument/2006/relationships/image" Target="../media/image2.jpg"/></Relationships>
</file>

<file path=xl/drawings/_rels/drawing60.xml.rels><?xml version="1.0" encoding="UTF-8" standalone="yes"?>
<Relationships xmlns="http://schemas.openxmlformats.org/package/2006/relationships"><Relationship Id="rId1" Type="http://schemas.openxmlformats.org/officeDocument/2006/relationships/image" Target="../media/image2.jpg"/></Relationships>
</file>

<file path=xl/drawings/_rels/drawing61.xml.rels><?xml version="1.0" encoding="UTF-8" standalone="yes"?>
<Relationships xmlns="http://schemas.openxmlformats.org/package/2006/relationships"><Relationship Id="rId1" Type="http://schemas.openxmlformats.org/officeDocument/2006/relationships/image" Target="../media/image2.jpg"/></Relationships>
</file>

<file path=xl/drawings/_rels/drawing62.xml.rels><?xml version="1.0" encoding="UTF-8" standalone="yes"?>
<Relationships xmlns="http://schemas.openxmlformats.org/package/2006/relationships"><Relationship Id="rId1" Type="http://schemas.openxmlformats.org/officeDocument/2006/relationships/image" Target="../media/image2.jpg"/></Relationships>
</file>

<file path=xl/drawings/_rels/drawing63.xml.rels><?xml version="1.0" encoding="UTF-8" standalone="yes"?>
<Relationships xmlns="http://schemas.openxmlformats.org/package/2006/relationships"><Relationship Id="rId1" Type="http://schemas.openxmlformats.org/officeDocument/2006/relationships/image" Target="../media/image2.jpg"/></Relationships>
</file>

<file path=xl/drawings/_rels/drawing64.xml.rels><?xml version="1.0" encoding="UTF-8" standalone="yes"?>
<Relationships xmlns="http://schemas.openxmlformats.org/package/2006/relationships"><Relationship Id="rId1" Type="http://schemas.openxmlformats.org/officeDocument/2006/relationships/image" Target="../media/image2.jpg"/></Relationships>
</file>

<file path=xl/drawings/_rels/drawing6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6.xml.rels><?xml version="1.0" encoding="UTF-8" standalone="yes"?>
<Relationships xmlns="http://schemas.openxmlformats.org/package/2006/relationships"><Relationship Id="rId1" Type="http://schemas.openxmlformats.org/officeDocument/2006/relationships/image" Target="../media/image2.jpg"/></Relationships>
</file>

<file path=xl/drawings/_rels/drawing67.xml.rels><?xml version="1.0" encoding="UTF-8" standalone="yes"?>
<Relationships xmlns="http://schemas.openxmlformats.org/package/2006/relationships"><Relationship Id="rId1" Type="http://schemas.openxmlformats.org/officeDocument/2006/relationships/image" Target="../media/image2.jpg"/></Relationships>
</file>

<file path=xl/drawings/_rels/drawing68.xml.rels><?xml version="1.0" encoding="UTF-8" standalone="yes"?>
<Relationships xmlns="http://schemas.openxmlformats.org/package/2006/relationships"><Relationship Id="rId1" Type="http://schemas.openxmlformats.org/officeDocument/2006/relationships/image" Target="../media/image2.jpg"/></Relationships>
</file>

<file path=xl/drawings/_rels/drawing69.xml.rels><?xml version="1.0" encoding="UTF-8" standalone="yes"?>
<Relationships xmlns="http://schemas.openxmlformats.org/package/2006/relationships"><Relationship Id="rId1" Type="http://schemas.openxmlformats.org/officeDocument/2006/relationships/image" Target="../media/image2.jpg"/></Relationships>
</file>

<file path=xl/drawings/_rels/drawing70.xml.rels><?xml version="1.0" encoding="UTF-8" standalone="yes"?>
<Relationships xmlns="http://schemas.openxmlformats.org/package/2006/relationships"><Relationship Id="rId1" Type="http://schemas.openxmlformats.org/officeDocument/2006/relationships/image" Target="../media/image2.jpg"/></Relationships>
</file>

<file path=xl/drawings/_rels/drawing71.xml.rels><?xml version="1.0" encoding="UTF-8" standalone="yes"?>
<Relationships xmlns="http://schemas.openxmlformats.org/package/2006/relationships"><Relationship Id="rId1" Type="http://schemas.openxmlformats.org/officeDocument/2006/relationships/image" Target="../media/image2.jpg"/></Relationships>
</file>

<file path=xl/drawings/_rels/drawing72.xml.rels><?xml version="1.0" encoding="UTF-8" standalone="yes"?>
<Relationships xmlns="http://schemas.openxmlformats.org/package/2006/relationships"><Relationship Id="rId1" Type="http://schemas.openxmlformats.org/officeDocument/2006/relationships/image" Target="../media/image2.jpg"/></Relationships>
</file>

<file path=xl/drawings/_rels/drawing73.xml.rels><?xml version="1.0" encoding="UTF-8" standalone="yes"?>
<Relationships xmlns="http://schemas.openxmlformats.org/package/2006/relationships"><Relationship Id="rId1" Type="http://schemas.openxmlformats.org/officeDocument/2006/relationships/image" Target="../media/image2.jpg"/></Relationships>
</file>

<file path=xl/drawings/_rels/drawing74.xml.rels><?xml version="1.0" encoding="UTF-8" standalone="yes"?>
<Relationships xmlns="http://schemas.openxmlformats.org/package/2006/relationships"><Relationship Id="rId1" Type="http://schemas.openxmlformats.org/officeDocument/2006/relationships/image" Target="../media/image2.jpg"/></Relationships>
</file>

<file path=xl/drawings/_rels/drawing75.xml.rels><?xml version="1.0" encoding="UTF-8" standalone="yes"?>
<Relationships xmlns="http://schemas.openxmlformats.org/package/2006/relationships"><Relationship Id="rId1" Type="http://schemas.openxmlformats.org/officeDocument/2006/relationships/image" Target="../media/image2.jpg"/></Relationships>
</file>

<file path=xl/drawings/_rels/drawing7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7.xml.rels><?xml version="1.0" encoding="UTF-8" standalone="yes"?>
<Relationships xmlns="http://schemas.openxmlformats.org/package/2006/relationships"><Relationship Id="rId1" Type="http://schemas.openxmlformats.org/officeDocument/2006/relationships/image" Target="../media/image2.jpg"/></Relationships>
</file>

<file path=xl/drawings/_rels/drawing78.xml.rels><?xml version="1.0" encoding="UTF-8" standalone="yes"?>
<Relationships xmlns="http://schemas.openxmlformats.org/package/2006/relationships"><Relationship Id="rId1" Type="http://schemas.openxmlformats.org/officeDocument/2006/relationships/image" Target="../media/image2.jpg"/></Relationships>
</file>

<file path=xl/drawings/_rels/drawing79.xml.rels><?xml version="1.0" encoding="UTF-8" standalone="yes"?>
<Relationships xmlns="http://schemas.openxmlformats.org/package/2006/relationships"><Relationship Id="rId1" Type="http://schemas.openxmlformats.org/officeDocument/2006/relationships/image" Target="../media/image2.jpg"/></Relationships>
</file>

<file path=xl/drawings/_rels/drawing80.xml.rels><?xml version="1.0" encoding="UTF-8" standalone="yes"?>
<Relationships xmlns="http://schemas.openxmlformats.org/package/2006/relationships"><Relationship Id="rId1" Type="http://schemas.openxmlformats.org/officeDocument/2006/relationships/image" Target="../media/image2.jpg"/></Relationships>
</file>

<file path=xl/drawings/_rels/drawing81.xml.rels><?xml version="1.0" encoding="UTF-8" standalone="yes"?>
<Relationships xmlns="http://schemas.openxmlformats.org/package/2006/relationships"><Relationship Id="rId1" Type="http://schemas.openxmlformats.org/officeDocument/2006/relationships/image" Target="../media/image2.jpg"/></Relationships>
</file>

<file path=xl/drawings/_rels/drawing82.xml.rels><?xml version="1.0" encoding="UTF-8" standalone="yes"?>
<Relationships xmlns="http://schemas.openxmlformats.org/package/2006/relationships"><Relationship Id="rId1" Type="http://schemas.openxmlformats.org/officeDocument/2006/relationships/image" Target="../media/image2.jpg"/></Relationships>
</file>

<file path=xl/drawings/_rels/drawing83.xml.rels><?xml version="1.0" encoding="UTF-8" standalone="yes"?>
<Relationships xmlns="http://schemas.openxmlformats.org/package/2006/relationships"><Relationship Id="rId1" Type="http://schemas.openxmlformats.org/officeDocument/2006/relationships/image" Target="../media/image2.jpg"/></Relationships>
</file>

<file path=xl/drawings/_rels/drawing84.xml.rels><?xml version="1.0" encoding="UTF-8" standalone="yes"?>
<Relationships xmlns="http://schemas.openxmlformats.org/package/2006/relationships"><Relationship Id="rId1" Type="http://schemas.openxmlformats.org/officeDocument/2006/relationships/image" Target="../media/image2.jpg"/></Relationships>
</file>

<file path=xl/drawings/_rels/drawing85.xml.rels><?xml version="1.0" encoding="UTF-8" standalone="yes"?>
<Relationships xmlns="http://schemas.openxmlformats.org/package/2006/relationships"><Relationship Id="rId1" Type="http://schemas.openxmlformats.org/officeDocument/2006/relationships/image" Target="../media/image2.jpg"/></Relationships>
</file>

<file path=xl/drawings/_rels/drawing86.xml.rels><?xml version="1.0" encoding="UTF-8" standalone="yes"?>
<Relationships xmlns="http://schemas.openxmlformats.org/package/2006/relationships"><Relationship Id="rId1" Type="http://schemas.openxmlformats.org/officeDocument/2006/relationships/image" Target="../media/image2.jpg"/></Relationships>
</file>

<file path=xl/drawings/_rels/drawing8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8.xml.rels><?xml version="1.0" encoding="UTF-8" standalone="yes"?>
<Relationships xmlns="http://schemas.openxmlformats.org/package/2006/relationships"><Relationship Id="rId1" Type="http://schemas.openxmlformats.org/officeDocument/2006/relationships/image" Target="../media/image2.jpg"/></Relationships>
</file>

<file path=xl/drawings/_rels/drawing89.xml.rels><?xml version="1.0" encoding="UTF-8" standalone="yes"?>
<Relationships xmlns="http://schemas.openxmlformats.org/package/2006/relationships"><Relationship Id="rId1" Type="http://schemas.openxmlformats.org/officeDocument/2006/relationships/image" Target="../media/image2.jpg"/></Relationships>
</file>

<file path=xl/drawings/_rels/drawing90.xml.rels><?xml version="1.0" encoding="UTF-8" standalone="yes"?>
<Relationships xmlns="http://schemas.openxmlformats.org/package/2006/relationships"><Relationship Id="rId1" Type="http://schemas.openxmlformats.org/officeDocument/2006/relationships/image" Target="../media/image2.jpg"/></Relationships>
</file>

<file path=xl/drawings/_rels/drawing91.xml.rels><?xml version="1.0" encoding="UTF-8" standalone="yes"?>
<Relationships xmlns="http://schemas.openxmlformats.org/package/2006/relationships"><Relationship Id="rId1" Type="http://schemas.openxmlformats.org/officeDocument/2006/relationships/image" Target="../media/image2.jpg"/></Relationships>
</file>

<file path=xl/drawings/_rels/drawing92.xml.rels><?xml version="1.0" encoding="UTF-8" standalone="yes"?>
<Relationships xmlns="http://schemas.openxmlformats.org/package/2006/relationships"><Relationship Id="rId1" Type="http://schemas.openxmlformats.org/officeDocument/2006/relationships/image" Target="../media/image2.jpg"/></Relationships>
</file>

<file path=xl/drawings/_rels/drawing93.xml.rels><?xml version="1.0" encoding="UTF-8" standalone="yes"?>
<Relationships xmlns="http://schemas.openxmlformats.org/package/2006/relationships"><Relationship Id="rId1" Type="http://schemas.openxmlformats.org/officeDocument/2006/relationships/image" Target="../media/image2.jpg"/></Relationships>
</file>

<file path=xl/drawings/_rels/drawing94.xml.rels><?xml version="1.0" encoding="UTF-8" standalone="yes"?>
<Relationships xmlns="http://schemas.openxmlformats.org/package/2006/relationships"><Relationship Id="rId1" Type="http://schemas.openxmlformats.org/officeDocument/2006/relationships/image" Target="../media/image2.jpg"/></Relationships>
</file>

<file path=xl/drawings/_rels/drawing95.xml.rels><?xml version="1.0" encoding="UTF-8" standalone="yes"?>
<Relationships xmlns="http://schemas.openxmlformats.org/package/2006/relationships"><Relationship Id="rId1" Type="http://schemas.openxmlformats.org/officeDocument/2006/relationships/image" Target="../media/image2.jpg"/></Relationships>
</file>

<file path=xl/drawings/_rels/drawing96.xml.rels><?xml version="1.0" encoding="UTF-8" standalone="yes"?>
<Relationships xmlns="http://schemas.openxmlformats.org/package/2006/relationships"><Relationship Id="rId1" Type="http://schemas.openxmlformats.org/officeDocument/2006/relationships/image" Target="../media/image2.jpg"/></Relationships>
</file>

<file path=xl/drawings/_rels/drawing97.xml.rels><?xml version="1.0" encoding="UTF-8" standalone="yes"?>
<Relationships xmlns="http://schemas.openxmlformats.org/package/2006/relationships"><Relationship Id="rId1" Type="http://schemas.openxmlformats.org/officeDocument/2006/relationships/image" Target="../media/image2.jpg"/></Relationships>
</file>

<file path=xl/drawings/_rels/drawing9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5.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6.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7.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5</xdr:col>
      <xdr:colOff>533400</xdr:colOff>
      <xdr:row>1</xdr:row>
      <xdr:rowOff>114300</xdr:rowOff>
    </xdr:from>
    <xdr:ext cx="4389120" cy="822960"/>
    <xdr:pic>
      <xdr:nvPicPr>
        <xdr:cNvPr id="3" name="Picture 2">
          <a:extLst>
            <a:ext uri="{FF2B5EF4-FFF2-40B4-BE49-F238E27FC236}">
              <a16:creationId xmlns:a16="http://schemas.microsoft.com/office/drawing/2014/main" id="{63970887-B402-4D33-BF7F-A183B5642C65}"/>
            </a:ext>
          </a:extLst>
        </xdr:cNvPr>
        <xdr:cNvPicPr>
          <a:picLocks noChangeAspect="1"/>
        </xdr:cNvPicPr>
      </xdr:nvPicPr>
      <xdr:blipFill>
        <a:blip xmlns:r="http://schemas.openxmlformats.org/officeDocument/2006/relationships" r:embed="rId1"/>
        <a:stretch>
          <a:fillRect/>
        </a:stretch>
      </xdr:blipFill>
      <xdr:spPr>
        <a:xfrm>
          <a:off x="4533900" y="298450"/>
          <a:ext cx="4389120" cy="82296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2.bin"/></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3.bin"/></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4.bin"/></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184.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186.xml.rels><?xml version="1.0" encoding="UTF-8" standalone="yes"?>
<Relationships xmlns="http://schemas.openxmlformats.org/package/2006/relationships"><Relationship Id="rId1" Type="http://schemas.openxmlformats.org/officeDocument/2006/relationships/drawing" Target="../drawings/drawing18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87.xml"/></Relationships>
</file>

<file path=xl/worksheets/_rels/sheet188.xml.rels><?xml version="1.0" encoding="UTF-8" standalone="yes"?>
<Relationships xmlns="http://schemas.openxmlformats.org/package/2006/relationships"><Relationship Id="rId1" Type="http://schemas.openxmlformats.org/officeDocument/2006/relationships/drawing" Target="../drawings/drawing188.xml"/></Relationships>
</file>

<file path=xl/worksheets/_rels/sheet189.xml.rels><?xml version="1.0" encoding="UTF-8" standalone="yes"?>
<Relationships xmlns="http://schemas.openxmlformats.org/package/2006/relationships"><Relationship Id="rId1" Type="http://schemas.openxmlformats.org/officeDocument/2006/relationships/drawing" Target="../drawings/drawing189.xml"/></Relationships>
</file>

<file path=xl/worksheets/_rels/sheet190.xml.rels><?xml version="1.0" encoding="UTF-8" standalone="yes"?>
<Relationships xmlns="http://schemas.openxmlformats.org/package/2006/relationships"><Relationship Id="rId1" Type="http://schemas.openxmlformats.org/officeDocument/2006/relationships/drawing" Target="../drawings/drawing190.xml"/></Relationships>
</file>

<file path=xl/worksheets/_rels/sheet191.xml.rels><?xml version="1.0" encoding="UTF-8" standalone="yes"?>
<Relationships xmlns="http://schemas.openxmlformats.org/package/2006/relationships"><Relationship Id="rId1" Type="http://schemas.openxmlformats.org/officeDocument/2006/relationships/drawing" Target="../drawings/drawing191.xml"/></Relationships>
</file>

<file path=xl/worksheets/_rels/sheet192.xml.rels><?xml version="1.0" encoding="UTF-8" standalone="yes"?>
<Relationships xmlns="http://schemas.openxmlformats.org/package/2006/relationships"><Relationship Id="rId1" Type="http://schemas.openxmlformats.org/officeDocument/2006/relationships/drawing" Target="../drawings/drawing192.xml"/></Relationships>
</file>

<file path=xl/worksheets/_rels/sheet193.xml.rels><?xml version="1.0" encoding="UTF-8" standalone="yes"?>
<Relationships xmlns="http://schemas.openxmlformats.org/package/2006/relationships"><Relationship Id="rId1" Type="http://schemas.openxmlformats.org/officeDocument/2006/relationships/drawing" Target="../drawings/drawing193.xml"/></Relationships>
</file>

<file path=xl/worksheets/_rels/sheet194.xml.rels><?xml version="1.0" encoding="UTF-8" standalone="yes"?>
<Relationships xmlns="http://schemas.openxmlformats.org/package/2006/relationships"><Relationship Id="rId1" Type="http://schemas.openxmlformats.org/officeDocument/2006/relationships/drawing" Target="../drawings/drawing194.xml"/></Relationships>
</file>

<file path=xl/worksheets/_rels/sheet195.xml.rels><?xml version="1.0" encoding="UTF-8" standalone="yes"?>
<Relationships xmlns="http://schemas.openxmlformats.org/package/2006/relationships"><Relationship Id="rId1" Type="http://schemas.openxmlformats.org/officeDocument/2006/relationships/drawing" Target="../drawings/drawing195.xml"/></Relationships>
</file>

<file path=xl/worksheets/_rels/sheet196.xml.rels><?xml version="1.0" encoding="UTF-8" standalone="yes"?>
<Relationships xmlns="http://schemas.openxmlformats.org/package/2006/relationships"><Relationship Id="rId1" Type="http://schemas.openxmlformats.org/officeDocument/2006/relationships/drawing" Target="../drawings/drawing196.xml"/></Relationships>
</file>

<file path=xl/worksheets/_rels/sheet197.xml.rels><?xml version="1.0" encoding="UTF-8" standalone="yes"?>
<Relationships xmlns="http://schemas.openxmlformats.org/package/2006/relationships"><Relationship Id="rId1" Type="http://schemas.openxmlformats.org/officeDocument/2006/relationships/drawing" Target="../drawings/drawing197.xml"/></Relationships>
</file>

<file path=xl/worksheets/_rels/sheet198.xml.rels><?xml version="1.0" encoding="UTF-8" standalone="yes"?>
<Relationships xmlns="http://schemas.openxmlformats.org/package/2006/relationships"><Relationship Id="rId1" Type="http://schemas.openxmlformats.org/officeDocument/2006/relationships/drawing" Target="../drawings/drawing198.xml"/></Relationships>
</file>

<file path=xl/worksheets/_rels/sheet199.xml.rels><?xml version="1.0" encoding="UTF-8" standalone="yes"?>
<Relationships xmlns="http://schemas.openxmlformats.org/package/2006/relationships"><Relationship Id="rId1" Type="http://schemas.openxmlformats.org/officeDocument/2006/relationships/drawing" Target="../drawings/drawing199.xml"/></Relationships>
</file>

<file path=xl/worksheets/_rels/sheet200.xml.rels><?xml version="1.0" encoding="UTF-8" standalone="yes"?>
<Relationships xmlns="http://schemas.openxmlformats.org/package/2006/relationships"><Relationship Id="rId1" Type="http://schemas.openxmlformats.org/officeDocument/2006/relationships/drawing" Target="../drawings/drawing200.xml"/></Relationships>
</file>

<file path=xl/worksheets/_rels/sheet201.xml.rels><?xml version="1.0" encoding="UTF-8" standalone="yes"?>
<Relationships xmlns="http://schemas.openxmlformats.org/package/2006/relationships"><Relationship Id="rId1" Type="http://schemas.openxmlformats.org/officeDocument/2006/relationships/drawing" Target="../drawings/drawing201.xml"/></Relationships>
</file>

<file path=xl/worksheets/_rels/sheet202.xml.rels><?xml version="1.0" encoding="UTF-8" standalone="yes"?>
<Relationships xmlns="http://schemas.openxmlformats.org/package/2006/relationships"><Relationship Id="rId1" Type="http://schemas.openxmlformats.org/officeDocument/2006/relationships/drawing" Target="../drawings/drawing202.xml"/></Relationships>
</file>

<file path=xl/worksheets/_rels/sheet203.xml.rels><?xml version="1.0" encoding="UTF-8" standalone="yes"?>
<Relationships xmlns="http://schemas.openxmlformats.org/package/2006/relationships"><Relationship Id="rId1" Type="http://schemas.openxmlformats.org/officeDocument/2006/relationships/drawing" Target="../drawings/drawing203.xml"/></Relationships>
</file>

<file path=xl/worksheets/_rels/sheet204.xml.rels><?xml version="1.0" encoding="UTF-8" standalone="yes"?>
<Relationships xmlns="http://schemas.openxmlformats.org/package/2006/relationships"><Relationship Id="rId1" Type="http://schemas.openxmlformats.org/officeDocument/2006/relationships/drawing" Target="../drawings/drawing204.xml"/></Relationships>
</file>

<file path=xl/worksheets/_rels/sheet205.xml.rels><?xml version="1.0" encoding="UTF-8" standalone="yes"?>
<Relationships xmlns="http://schemas.openxmlformats.org/package/2006/relationships"><Relationship Id="rId1" Type="http://schemas.openxmlformats.org/officeDocument/2006/relationships/drawing" Target="../drawings/drawing205.xml"/></Relationships>
</file>

<file path=xl/worksheets/_rels/sheet206.xml.rels><?xml version="1.0" encoding="UTF-8" standalone="yes"?>
<Relationships xmlns="http://schemas.openxmlformats.org/package/2006/relationships"><Relationship Id="rId1" Type="http://schemas.openxmlformats.org/officeDocument/2006/relationships/drawing" Target="../drawings/drawing206.xml"/></Relationships>
</file>

<file path=xl/worksheets/_rels/sheet207.xml.rels><?xml version="1.0" encoding="UTF-8" standalone="yes"?>
<Relationships xmlns="http://schemas.openxmlformats.org/package/2006/relationships"><Relationship Id="rId1" Type="http://schemas.openxmlformats.org/officeDocument/2006/relationships/drawing" Target="../drawings/drawing20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D7" sqref="D7"/>
    </sheetView>
  </sheetViews>
  <sheetFormatPr defaultColWidth="11.453125" defaultRowHeight="14.5" x14ac:dyDescent="0.35"/>
  <sheetData>
    <row r="7" spans="6:12" ht="48" customHeight="1" x14ac:dyDescent="0.35">
      <c r="F7" s="27" t="s">
        <v>552</v>
      </c>
      <c r="G7" s="28"/>
      <c r="H7" s="28"/>
      <c r="I7" s="28"/>
      <c r="J7" s="28"/>
      <c r="K7" s="28"/>
      <c r="L7" s="28"/>
    </row>
    <row r="10" spans="6:12" ht="20.149999999999999" customHeight="1" x14ac:dyDescent="0.45">
      <c r="F10" s="2" t="s">
        <v>0</v>
      </c>
      <c r="K10" s="3" t="s">
        <v>1</v>
      </c>
    </row>
    <row r="11" spans="6:12" ht="20.149999999999999" customHeight="1" x14ac:dyDescent="0.45">
      <c r="F11" s="2" t="s">
        <v>2</v>
      </c>
      <c r="K11" s="3" t="s">
        <v>3</v>
      </c>
    </row>
    <row r="12" spans="6:12" ht="20.149999999999999" customHeight="1" x14ac:dyDescent="0.45">
      <c r="F12" s="2" t="s">
        <v>4</v>
      </c>
      <c r="K12" s="3" t="s">
        <v>5</v>
      </c>
    </row>
    <row r="13" spans="6:12" ht="20.149999999999999" customHeight="1" x14ac:dyDescent="0.45">
      <c r="F13" s="2" t="s">
        <v>6</v>
      </c>
      <c r="K13" s="3">
        <v>2010</v>
      </c>
    </row>
    <row r="14" spans="6:12" ht="18.5" x14ac:dyDescent="0.45">
      <c r="F14" s="2"/>
    </row>
    <row r="15" spans="6:12" ht="18.5" x14ac:dyDescent="0.45">
      <c r="F15" s="2"/>
    </row>
    <row r="16" spans="6:12" ht="18.5" x14ac:dyDescent="0.45">
      <c r="F16" s="2" t="s">
        <v>7</v>
      </c>
    </row>
    <row r="17" spans="6:13" ht="50.15" customHeight="1" x14ac:dyDescent="0.35">
      <c r="F17" s="29" t="s">
        <v>8</v>
      </c>
      <c r="G17" s="28"/>
      <c r="H17" s="28"/>
      <c r="I17" s="28"/>
      <c r="J17" s="28"/>
      <c r="K17" s="28"/>
      <c r="L17" s="28"/>
      <c r="M17" s="28"/>
    </row>
    <row r="19" spans="6:13" ht="30" customHeight="1" x14ac:dyDescent="0.35">
      <c r="F19" s="4" t="s">
        <v>9</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12"/>
  <sheetViews>
    <sheetView showGridLines="0" workbookViewId="0"/>
  </sheetViews>
  <sheetFormatPr defaultColWidth="11.453125" defaultRowHeight="14.5" x14ac:dyDescent="0.35"/>
  <cols>
    <col min="4" max="4" width="100.7265625" customWidth="1"/>
    <col min="5" max="5" width="20.7265625" customWidth="1"/>
  </cols>
  <sheetData>
    <row r="2" spans="3:6" ht="40" customHeight="1" x14ac:dyDescent="0.35">
      <c r="D2" s="1" t="s">
        <v>10</v>
      </c>
    </row>
    <row r="6" spans="3:6" x14ac:dyDescent="0.35">
      <c r="D6" s="8" t="str">
        <f>HYPERLINK("#'Full Results'!A1", "Full Results")</f>
        <v>Full Results</v>
      </c>
    </row>
    <row r="8" spans="3:6" x14ac:dyDescent="0.35">
      <c r="D8" s="6" t="s">
        <v>11</v>
      </c>
      <c r="E8" s="6" t="s">
        <v>12</v>
      </c>
      <c r="F8" s="6" t="s">
        <v>13</v>
      </c>
    </row>
    <row r="9" spans="3:6" x14ac:dyDescent="0.35">
      <c r="C9">
        <v>1</v>
      </c>
      <c r="D9" s="8" t="str">
        <f>HYPERLINK("#'Table 1'!A1", "Which do you think are the most important issues facing the country at this time? Please tick up to three")</f>
        <v>Which do you think are the most important issues facing the country at this time? Please tick up to three</v>
      </c>
      <c r="E9" s="14" t="str">
        <f>HYPERLINK("#'Full Results'!A11", "11")</f>
        <v>11</v>
      </c>
      <c r="F9" t="s">
        <v>101</v>
      </c>
    </row>
    <row r="10" spans="3:6" x14ac:dyDescent="0.35">
      <c r="C10">
        <v>2</v>
      </c>
      <c r="D10" s="8" t="str">
        <f>HYPERLINK("#'Table 2'!A1", "Grid Summary: To what extent do you trust or distrust these people or organisations?  ")</f>
        <v>Grid Summary: To what extent do you trust or distrust these people or organisations?  </v>
      </c>
      <c r="E10" s="7"/>
      <c r="F10" t="s">
        <v>101</v>
      </c>
    </row>
    <row r="11" spans="3:6" x14ac:dyDescent="0.35">
      <c r="C11">
        <v>3</v>
      </c>
      <c r="D11" s="8" t="str">
        <f>HYPERLINK("#'Table 3'!A1", "To what extent do you trust or distrust these people or organisations?  : The Government ")</f>
        <v xml:space="preserve">To what extent do you trust or distrust these people or organisations?  : The Government </v>
      </c>
      <c r="E11" s="14" t="str">
        <f>HYPERLINK("#'Full Results'!A33", "33")</f>
        <v>33</v>
      </c>
      <c r="F11" t="s">
        <v>101</v>
      </c>
    </row>
    <row r="12" spans="3:6" x14ac:dyDescent="0.35">
      <c r="C12">
        <v>4</v>
      </c>
      <c r="D12" s="8" t="str">
        <f>HYPERLINK("#'Table 4'!A1", "To what extent do you trust or distrust these people or organisations?  : Members of Parliament")</f>
        <v>To what extent do you trust or distrust these people or organisations?  : Members of Parliament</v>
      </c>
      <c r="E12" s="14" t="str">
        <f>HYPERLINK("#'Full Results'!A41", "41")</f>
        <v>41</v>
      </c>
      <c r="F12" t="s">
        <v>101</v>
      </c>
    </row>
    <row r="13" spans="3:6" x14ac:dyDescent="0.35">
      <c r="C13">
        <v>5</v>
      </c>
      <c r="D13" s="8" t="str">
        <f>HYPERLINK("#'Table 5'!A1", "To what extent do you trust or distrust these people or organisations?  : Local elected officials")</f>
        <v>To what extent do you trust or distrust these people or organisations?  : Local elected officials</v>
      </c>
      <c r="E13" s="14" t="str">
        <f>HYPERLINK("#'Full Results'!A49", "49")</f>
        <v>49</v>
      </c>
      <c r="F13" t="s">
        <v>101</v>
      </c>
    </row>
    <row r="14" spans="3:6" x14ac:dyDescent="0.35">
      <c r="C14">
        <v>6</v>
      </c>
      <c r="D14" s="8" t="str">
        <f>HYPERLINK("#'Table 6'!A1", "To what extent do you trust or distrust these people or organisations?  : If you're paying attention, select ""Do not trust at all""")</f>
        <v>To what extent do you trust or distrust these people or organisations?  : If you're paying attention, select "Do not trust at all"</v>
      </c>
      <c r="E14" s="14" t="str">
        <f>HYPERLINK("#'Full Results'!A57", "57")</f>
        <v>57</v>
      </c>
      <c r="F14" t="s">
        <v>101</v>
      </c>
    </row>
    <row r="15" spans="3:6" x14ac:dyDescent="0.35">
      <c r="C15">
        <v>7</v>
      </c>
      <c r="D15" s="8" t="str">
        <f>HYPERLINK("#'Table 7'!A1", "To what extent do you trust or distrust these people or organisations?  : Large corporations")</f>
        <v>To what extent do you trust or distrust these people or organisations?  : Large corporations</v>
      </c>
      <c r="E15" s="14" t="str">
        <f>HYPERLINK("#'Full Results'!A65", "65")</f>
        <v>65</v>
      </c>
      <c r="F15" t="s">
        <v>101</v>
      </c>
    </row>
    <row r="16" spans="3:6" x14ac:dyDescent="0.35">
      <c r="C16">
        <v>8</v>
      </c>
      <c r="D16" s="8" t="str">
        <f>HYPERLINK("#'Table 8'!A1", "To what extent do you trust or distrust these people or organisations?  : Small businesses")</f>
        <v>To what extent do you trust or distrust these people or organisations?  : Small businesses</v>
      </c>
      <c r="E16" s="14" t="str">
        <f>HYPERLINK("#'Full Results'!A73", "73")</f>
        <v>73</v>
      </c>
      <c r="F16" t="s">
        <v>101</v>
      </c>
    </row>
    <row r="17" spans="3:6" x14ac:dyDescent="0.35">
      <c r="C17">
        <v>9</v>
      </c>
      <c r="D17" s="8" t="str">
        <f>HYPERLINK("#'Table 9'!A1", "To what extent do you trust or distrust these people or organisations?  : Environmental non-profits")</f>
        <v>To what extent do you trust or distrust these people or organisations?  : Environmental non-profits</v>
      </c>
      <c r="E17" s="14" t="str">
        <f>HYPERLINK("#'Full Results'!A81", "81")</f>
        <v>81</v>
      </c>
      <c r="F17" t="s">
        <v>101</v>
      </c>
    </row>
    <row r="18" spans="3:6" x14ac:dyDescent="0.35">
      <c r="C18">
        <v>10</v>
      </c>
      <c r="D18" s="8" t="str">
        <f>HYPERLINK("#'Table 10'!A1", "To what extent do you trust or distrust these people or organisations?  : The police ")</f>
        <v xml:space="preserve">To what extent do you trust or distrust these people or organisations?  : The police </v>
      </c>
      <c r="E18" s="14" t="str">
        <f>HYPERLINK("#'Full Results'!A89", "89")</f>
        <v>89</v>
      </c>
      <c r="F18" t="s">
        <v>101</v>
      </c>
    </row>
    <row r="19" spans="3:6" x14ac:dyDescent="0.35">
      <c r="C19">
        <v>11</v>
      </c>
      <c r="D19" s="8" t="str">
        <f>HYPERLINK("#'Table 11'!A1", "To what extent do you trust or distrust these people or organisations?  : Religious leaders")</f>
        <v>To what extent do you trust or distrust these people or organisations?  : Religious leaders</v>
      </c>
      <c r="E19" s="14" t="str">
        <f>HYPERLINK("#'Full Results'!A97", "97")</f>
        <v>97</v>
      </c>
      <c r="F19" t="s">
        <v>101</v>
      </c>
    </row>
    <row r="20" spans="3:6" x14ac:dyDescent="0.35">
      <c r="C20">
        <v>12</v>
      </c>
      <c r="D20" s="8" t="str">
        <f>HYPERLINK("#'Table 12'!A1", "Grid Summary: Over the next 10 years, which of the following do you think will get better, worse, or stay the same?")</f>
        <v>Grid Summary: Over the next 10 years, which of the following do you think will get better, worse, or stay the same?</v>
      </c>
      <c r="E20" s="7"/>
      <c r="F20" t="s">
        <v>101</v>
      </c>
    </row>
    <row r="21" spans="3:6" x14ac:dyDescent="0.35">
      <c r="C21">
        <v>13</v>
      </c>
      <c r="D21" s="8" t="str">
        <f>HYPERLINK("#'Table 13'!A1", "Over the next 10 years, which of the following do you think will get better, worse, or stay the same?: Living standards")</f>
        <v>Over the next 10 years, which of the following do you think will get better, worse, or stay the same?: Living standards</v>
      </c>
      <c r="E21" s="14" t="str">
        <f>HYPERLINK("#'Full Results'!A105", "105")</f>
        <v>105</v>
      </c>
      <c r="F21" t="s">
        <v>101</v>
      </c>
    </row>
    <row r="22" spans="3:6" x14ac:dyDescent="0.35">
      <c r="C22">
        <v>14</v>
      </c>
      <c r="D22" s="8" t="str">
        <f>HYPERLINK("#'Table 14'!A1", "Over the next 10 years, which of the following do you think will get better, worse, or stay the same?: Climate change")</f>
        <v>Over the next 10 years, which of the following do you think will get better, worse, or stay the same?: Climate change</v>
      </c>
      <c r="E22" s="14" t="str">
        <f>HYPERLINK("#'Full Results'!A114", "114")</f>
        <v>114</v>
      </c>
      <c r="F22" t="s">
        <v>101</v>
      </c>
    </row>
    <row r="23" spans="3:6" x14ac:dyDescent="0.35">
      <c r="C23">
        <v>15</v>
      </c>
      <c r="D23" s="8" t="str">
        <f>HYPERLINK("#'Table 15'!A1", "Over the next 10 years, which of the following do you think will get better, worse, or stay the same?: Inequality around the world")</f>
        <v>Over the next 10 years, which of the following do you think will get better, worse, or stay the same?: Inequality around the world</v>
      </c>
      <c r="E23" s="14" t="str">
        <f>HYPERLINK("#'Full Results'!A123", "123")</f>
        <v>123</v>
      </c>
      <c r="F23" t="s">
        <v>101</v>
      </c>
    </row>
    <row r="24" spans="3:6" x14ac:dyDescent="0.35">
      <c r="C24">
        <v>16</v>
      </c>
      <c r="D24" s="8" t="str">
        <f>HYPERLINK("#'Table 16'!A1", "Over the next 10 years, which of the following do you think will get better, worse, or stay the same?: Inequality in my country")</f>
        <v>Over the next 10 years, which of the following do you think will get better, worse, or stay the same?: Inequality in my country</v>
      </c>
      <c r="E24" s="14" t="str">
        <f>HYPERLINK("#'Full Results'!A132", "132")</f>
        <v>132</v>
      </c>
      <c r="F24" t="s">
        <v>101</v>
      </c>
    </row>
    <row r="25" spans="3:6" x14ac:dyDescent="0.35">
      <c r="C25">
        <v>17</v>
      </c>
      <c r="D25" s="8" t="str">
        <f>HYPERLINK("#'Table 17'!A1", "Over the next 10 years, which of the following do you think will get better, worse, or stay the same?: Political divisions in my country")</f>
        <v>Over the next 10 years, which of the following do you think will get better, worse, or stay the same?: Political divisions in my country</v>
      </c>
      <c r="E25" s="14" t="str">
        <f>HYPERLINK("#'Full Results'!A141", "141")</f>
        <v>141</v>
      </c>
      <c r="F25" t="s">
        <v>101</v>
      </c>
    </row>
    <row r="26" spans="3:6" x14ac:dyDescent="0.35">
      <c r="C26">
        <v>18</v>
      </c>
      <c r="D26" s="8" t="str">
        <f>HYPERLINK("#'Table 18'!A1", "Over the next 10 years, which of the following do you think will get better, worse, or stay the same?: The behaviour of companies")</f>
        <v>Over the next 10 years, which of the following do you think will get better, worse, or stay the same?: The behaviour of companies</v>
      </c>
      <c r="E26" s="14" t="str">
        <f>HYPERLINK("#'Full Results'!A150", "150")</f>
        <v>150</v>
      </c>
      <c r="F26" t="s">
        <v>101</v>
      </c>
    </row>
    <row r="27" spans="3:6" x14ac:dyDescent="0.35">
      <c r="C27">
        <v>19</v>
      </c>
      <c r="D27" s="8" t="str">
        <f>HYPERLINK("#'Table 19'!A1", "Over the next 10 years, which of the following do you think will get better, worse, or stay the same?: Impact of global pandemics")</f>
        <v>Over the next 10 years, which of the following do you think will get better, worse, or stay the same?: Impact of global pandemics</v>
      </c>
      <c r="E27" s="14" t="str">
        <f>HYPERLINK("#'Full Results'!A159", "159")</f>
        <v>159</v>
      </c>
      <c r="F27" t="s">
        <v>101</v>
      </c>
    </row>
    <row r="28" spans="3:6" x14ac:dyDescent="0.35">
      <c r="C28">
        <v>20</v>
      </c>
      <c r="D28" s="8" t="str">
        <f>HYPERLINK("#'Table 20'!A1", "Over the next 10 years, which of the following do you think will get better, worse, or stay the same?: Impact of technology on the world")</f>
        <v>Over the next 10 years, which of the following do you think will get better, worse, or stay the same?: Impact of technology on the world</v>
      </c>
      <c r="E28" s="14" t="str">
        <f>HYPERLINK("#'Full Results'!A168", "168")</f>
        <v>168</v>
      </c>
      <c r="F28" t="s">
        <v>101</v>
      </c>
    </row>
    <row r="29" spans="3:6" x14ac:dyDescent="0.35">
      <c r="C29">
        <v>21</v>
      </c>
      <c r="D29" s="8" t="str">
        <f>HYPERLINK("#'Table 21'!A1", "Over the next 10 years, which of the following do you think will get better, worse, or stay the same?: The cost of living")</f>
        <v>Over the next 10 years, which of the following do you think will get better, worse, or stay the same?: The cost of living</v>
      </c>
      <c r="E29" s="14" t="str">
        <f>HYPERLINK("#'Full Results'!A177", "177")</f>
        <v>177</v>
      </c>
      <c r="F29" t="s">
        <v>101</v>
      </c>
    </row>
    <row r="30" spans="3:6" x14ac:dyDescent="0.35">
      <c r="C30">
        <v>22</v>
      </c>
      <c r="D30" s="8" t="str">
        <f>HYPERLINK("#'Table 22'!A1", "Over the next 10 years, which of the following do you think will get better, worse, or stay the same?: The state of the natural world")</f>
        <v>Over the next 10 years, which of the following do you think will get better, worse, or stay the same?: The state of the natural world</v>
      </c>
      <c r="E30" s="14" t="str">
        <f>HYPERLINK("#'Full Results'!A186", "186")</f>
        <v>186</v>
      </c>
      <c r="F30" t="s">
        <v>101</v>
      </c>
    </row>
    <row r="31" spans="3:6" x14ac:dyDescent="0.35">
      <c r="C31">
        <v>23</v>
      </c>
      <c r="D31" s="8" t="str">
        <f>HYPERLINK("#'Table 23'!A1", "Grid Summary: Which of the following comes closest to your view?")</f>
        <v>Grid Summary: Which of the following comes closest to your view?</v>
      </c>
      <c r="E31" s="7"/>
      <c r="F31" t="s">
        <v>101</v>
      </c>
    </row>
    <row r="32" spans="3:6" x14ac:dyDescent="0.35">
      <c r="C32">
        <v>24</v>
      </c>
      <c r="D32" s="8" t="str">
        <f>HYPERLINK("#'Table 24'!A1", "Which of the following comes closest to your view?: Individuals have the power to make a difference when it comes to climate change|Individuals are powerless to make a difference when it comes to climate change")</f>
        <v>Which of the following comes closest to your view?: Individuals have the power to make a difference when it comes to climate change|Individuals are powerless to make a difference when it comes to climate change</v>
      </c>
      <c r="E32" s="14" t="str">
        <f>HYPERLINK("#'Full Results'!A195", "195")</f>
        <v>195</v>
      </c>
      <c r="F32" t="s">
        <v>101</v>
      </c>
    </row>
    <row r="33" spans="3:6" x14ac:dyDescent="0.35">
      <c r="C33">
        <v>25</v>
      </c>
      <c r="D33" s="8" t="str">
        <f>HYPERLINK("#'Table 25'!A1", "Which of the following comes closest to your view?: Economic growth should be prioritised over environmental protection|Environmental protection should be prioritised over economic growth")</f>
        <v>Which of the following comes closest to your view?: Economic growth should be prioritised over environmental protection|Environmental protection should be prioritised over economic growth</v>
      </c>
      <c r="E33" s="14" t="str">
        <f>HYPERLINK("#'Full Results'!A203", "203")</f>
        <v>203</v>
      </c>
      <c r="F33" t="s">
        <v>101</v>
      </c>
    </row>
    <row r="34" spans="3:6" x14ac:dyDescent="0.35">
      <c r="C34">
        <v>26</v>
      </c>
      <c r="D34" s="8" t="str">
        <f>HYPERLINK("#'Table 26'!A1", "Which of the following comes closest to your view?: The current government prioritises the economy over the environment|The current government prioritises the environment over the economy")</f>
        <v>Which of the following comes closest to your view?: The current government prioritises the economy over the environment|The current government prioritises the environment over the economy</v>
      </c>
      <c r="E34" s="14" t="str">
        <f>HYPERLINK("#'Full Results'!A211", "211")</f>
        <v>211</v>
      </c>
      <c r="F34" t="s">
        <v>101</v>
      </c>
    </row>
    <row r="35" spans="3:6" x14ac:dyDescent="0.35">
      <c r="C35">
        <v>27</v>
      </c>
      <c r="D35" s="8" t="str">
        <f>HYPERLINK("#'Table 27'!A1", "Grid Summary: Next, we are going to ask you about a series of policies or policy goals that a government could enact. Do you think these policies would have a positive impact, negative impact, or no impact on the economy?")</f>
        <v>Grid Summary: Next, we are going to ask you about a series of policies or policy goals that a government could enact. Do you think these policies would have a positive impact, negative impact, or no impact on the economy?</v>
      </c>
      <c r="E35" s="7"/>
      <c r="F35" t="s">
        <v>184</v>
      </c>
    </row>
    <row r="36" spans="3:6" x14ac:dyDescent="0.35">
      <c r="C36">
        <v>28</v>
      </c>
      <c r="D36" s="8" t="str">
        <f>HYPERLINK("#'Table 28'!A1", "Next, we are going to ask you about a series of policies or policy goals that a government could enact. Do you think these policies would have a positive impact, negative impact, or no impact on the economy?: Increasing taxes on the wealthiest")</f>
        <v>Next, we are going to ask you about a series of policies or policy goals that a government could enact. Do you think these policies would have a positive impact, negative impact, or no impact on the economy?: Increasing taxes on the wealthiest</v>
      </c>
      <c r="E36" s="14" t="str">
        <f>HYPERLINK("#'Full Results'!A219", "219")</f>
        <v>219</v>
      </c>
      <c r="F36" t="s">
        <v>184</v>
      </c>
    </row>
    <row r="37" spans="3:6" x14ac:dyDescent="0.35">
      <c r="C37">
        <v>29</v>
      </c>
      <c r="D37" s="8" t="str">
        <f>HYPERLINK("#'Table 29'!A1", "Next, we are going to ask you about a series of policies or policy goals that a government could enact. Do you think these policies would have a positive impact, negative impact, or no impact on the economy?: Cutting taxes for ordinary workers")</f>
        <v>Next, we are going to ask you about a series of policies or policy goals that a government could enact. Do you think these policies would have a positive impact, negative impact, or no impact on the economy?: Cutting taxes for ordinary workers</v>
      </c>
      <c r="E37" s="14" t="str">
        <f>HYPERLINK("#'Full Results'!A228", "228")</f>
        <v>228</v>
      </c>
      <c r="F37" t="s">
        <v>184</v>
      </c>
    </row>
    <row r="38" spans="3:6" x14ac:dyDescent="0.35">
      <c r="C38">
        <v>30</v>
      </c>
      <c r="D38" s="8" t="str">
        <f>HYPERLINK("#'Table 30'!A1", "Next, we are going to ask you about a series of policies or policy goals that a government could enact. Do you think these policies would have a positive impact, negative impact, or no impact on the economy?: Raising the minimum wage")</f>
        <v>Next, we are going to ask you about a series of policies or policy goals that a government could enact. Do you think these policies would have a positive impact, negative impact, or no impact on the economy?: Raising the minimum wage</v>
      </c>
      <c r="E38" s="14" t="str">
        <f>HYPERLINK("#'Full Results'!A237", "237")</f>
        <v>237</v>
      </c>
      <c r="F38" t="s">
        <v>184</v>
      </c>
    </row>
    <row r="39" spans="3:6" x14ac:dyDescent="0.35">
      <c r="C39">
        <v>31</v>
      </c>
      <c r="D39" s="8" t="str">
        <f>HYPERLINK("#'Table 31'!A1", "Next, we are going to ask you about a series of policies or policy goals that a government could enact. Do you think these policies would have a positive impact, negative impact, or no impact on the economy?: Making university degrees accessible ...")</f>
        <v>Next, we are going to ask you about a series of policies or policy goals that a government could enact. Do you think these policies would have a positive impact, negative impact, or no impact on the economy?: Making university degrees accessible ...</v>
      </c>
      <c r="E39" s="14" t="str">
        <f>HYPERLINK("#'Full Results'!A246", "246")</f>
        <v>246</v>
      </c>
      <c r="F39" t="s">
        <v>184</v>
      </c>
    </row>
    <row r="40" spans="3:6" x14ac:dyDescent="0.35">
      <c r="C40">
        <v>32</v>
      </c>
      <c r="D40" s="8" t="str">
        <f>HYPERLINK("#'Table 32'!A1", "Next, we are going to ask you about a series of policies or policy goals that a government could enact. Do you think these policies would have a positive impact, negative impact, or no impact on the economy?: Improving early childhood education s...")</f>
        <v>Next, we are going to ask you about a series of policies or policy goals that a government could enact. Do you think these policies would have a positive impact, negative impact, or no impact on the economy?: Improving early childhood education s...</v>
      </c>
      <c r="E40" s="14" t="str">
        <f>HYPERLINK("#'Full Results'!A255", "255")</f>
        <v>255</v>
      </c>
      <c r="F40" t="s">
        <v>184</v>
      </c>
    </row>
    <row r="41" spans="3:6" x14ac:dyDescent="0.35">
      <c r="C41">
        <v>33</v>
      </c>
      <c r="D41" s="8" t="str">
        <f>HYPERLINK("#'Table 33'!A1", "Next, we are going to ask you about a series of policies or policy goals that a government could enact. Do you think these policies would have a positive impact, negative impact, or no impact on the economy?: Increasing the production of energy h...")</f>
        <v>Next, we are going to ask you about a series of policies or policy goals that a government could enact. Do you think these policies would have a positive impact, negative impact, or no impact on the economy?: Increasing the production of energy h...</v>
      </c>
      <c r="E41" s="14" t="str">
        <f>HYPERLINK("#'Full Results'!A264", "264")</f>
        <v>264</v>
      </c>
      <c r="F41" t="s">
        <v>184</v>
      </c>
    </row>
    <row r="42" spans="3:6" x14ac:dyDescent="0.35">
      <c r="C42">
        <v>34</v>
      </c>
      <c r="D42" s="8" t="str">
        <f>HYPERLINK("#'Table 34'!A1", "Next, we are going to ask you about a series of policies or policy goals that a government could enact. Do you think these policies would have a positive impact, negative impact, or no impact on the economy?: Reducing the amount of greenhouse gas...")</f>
        <v>Next, we are going to ask you about a series of policies or policy goals that a government could enact. Do you think these policies would have a positive impact, negative impact, or no impact on the economy?: Reducing the amount of greenhouse gas...</v>
      </c>
      <c r="E42" s="14" t="str">
        <f>HYPERLINK("#'Full Results'!A273", "273")</f>
        <v>273</v>
      </c>
      <c r="F42" t="s">
        <v>184</v>
      </c>
    </row>
    <row r="43" spans="3:6" x14ac:dyDescent="0.35">
      <c r="C43">
        <v>35</v>
      </c>
      <c r="D43" s="8" t="str">
        <f>HYPERLINK("#'Table 35'!A1", "Next, we are going to ask you about a series of policies or policy goals that a government could enact. Do you think these policies would have a positive impact, negative impact, or no impact on the economy?: Expanding public transportation systems")</f>
        <v>Next, we are going to ask you about a series of policies or policy goals that a government could enact. Do you think these policies would have a positive impact, negative impact, or no impact on the economy?: Expanding public transportation systems</v>
      </c>
      <c r="E43" s="14" t="str">
        <f>HYPERLINK("#'Full Results'!A282", "282")</f>
        <v>282</v>
      </c>
      <c r="F43" t="s">
        <v>184</v>
      </c>
    </row>
    <row r="44" spans="3:6" x14ac:dyDescent="0.35">
      <c r="C44">
        <v>36</v>
      </c>
      <c r="D44" s="8" t="str">
        <f>HYPERLINK("#'Table 36'!A1", "Next, we are going to ask you about a series of policies or policy goals that a government could enact. Do you think these policies would have a positive impact, negative impact, or no impact on the economy?: Increasing investment in renewable en...")</f>
        <v>Next, we are going to ask you about a series of policies or policy goals that a government could enact. Do you think these policies would have a positive impact, negative impact, or no impact on the economy?: Increasing investment in renewable en...</v>
      </c>
      <c r="E44" s="14" t="str">
        <f>HYPERLINK("#'Full Results'!A291", "291")</f>
        <v>291</v>
      </c>
      <c r="F44" t="s">
        <v>184</v>
      </c>
    </row>
    <row r="45" spans="3:6" x14ac:dyDescent="0.35">
      <c r="C45">
        <v>37</v>
      </c>
      <c r="D45" s="8" t="str">
        <f>HYPERLINK("#'Table 37'!A1", "Next, we are going to ask you about a series of policies or policy goals that a government could enact. Do you think these policies would have a positive impact, negative impact, or no impact on the economy?: Requiring buildings to meet high ener...")</f>
        <v>Next, we are going to ask you about a series of policies or policy goals that a government could enact. Do you think these policies would have a positive impact, negative impact, or no impact on the economy?: Requiring buildings to meet high ener...</v>
      </c>
      <c r="E45" s="14" t="str">
        <f>HYPERLINK("#'Full Results'!A300", "300")</f>
        <v>300</v>
      </c>
      <c r="F45" t="s">
        <v>184</v>
      </c>
    </row>
    <row r="46" spans="3:6" x14ac:dyDescent="0.35">
      <c r="C46">
        <v>38</v>
      </c>
      <c r="D46" s="8" t="str">
        <f>HYPERLINK("#'Table 38'!A1", "Next, we are going to ask you about a series of policies or policy goals that a government could enact. Do you think these policies would have a positive impact, negative impact, or no impact on the economy?: Restoring natural areas and ecosystem...")</f>
        <v>Next, we are going to ask you about a series of policies or policy goals that a government could enact. Do you think these policies would have a positive impact, negative impact, or no impact on the economy?: Restoring natural areas and ecosystem...</v>
      </c>
      <c r="E46" s="14" t="str">
        <f>HYPERLINK("#'Full Results'!A309", "309")</f>
        <v>309</v>
      </c>
      <c r="F46" t="s">
        <v>184</v>
      </c>
    </row>
    <row r="47" spans="3:6" x14ac:dyDescent="0.35">
      <c r="C47">
        <v>39</v>
      </c>
      <c r="D47" s="8" t="str">
        <f>HYPERLINK("#'Table 39'!A1", "Next, we are going to ask you about a series of policies or policy goals that a government could enact. Do you think these policies would have a positive impact, negative impact, or no impact on the economy?: Promoting biodegradable products and ...")</f>
        <v>Next, we are going to ask you about a series of policies or policy goals that a government could enact. Do you think these policies would have a positive impact, negative impact, or no impact on the economy?: Promoting biodegradable products and ...</v>
      </c>
      <c r="E47" s="14" t="str">
        <f>HYPERLINK("#'Full Results'!A318", "318")</f>
        <v>318</v>
      </c>
      <c r="F47" t="s">
        <v>184</v>
      </c>
    </row>
    <row r="48" spans="3:6" x14ac:dyDescent="0.35">
      <c r="C48">
        <v>40</v>
      </c>
      <c r="D48" s="8" t="str">
        <f>HYPERLINK("#'Table 40'!A1", "Grid Summary: Next, we are going to ask you about a series of policies or policy goals that a government could enact. Do you think these policies would have a positive impact, negative impact, or no impact on society?")</f>
        <v>Grid Summary: Next, we are going to ask you about a series of policies or policy goals that a government could enact. Do you think these policies would have a positive impact, negative impact, or no impact on society?</v>
      </c>
      <c r="E48" s="7"/>
      <c r="F48" t="s">
        <v>184</v>
      </c>
    </row>
    <row r="49" spans="3:6" x14ac:dyDescent="0.35">
      <c r="C49">
        <v>41</v>
      </c>
      <c r="D49" s="8" t="str">
        <f>HYPERLINK("#'Table 41'!A1", "Next, we are going to ask you about a series of policies or policy goals that a government could enact. Do you think these policies would have a positive impact, negative impact, or no impact on society?: Requiring buildings to meet high energy e...")</f>
        <v>Next, we are going to ask you about a series of policies or policy goals that a government could enact. Do you think these policies would have a positive impact, negative impact, or no impact on society?: Requiring buildings to meet high energy e...</v>
      </c>
      <c r="E49" s="14" t="str">
        <f>HYPERLINK("#'Full Results'!A327", "327")</f>
        <v>327</v>
      </c>
      <c r="F49" t="s">
        <v>184</v>
      </c>
    </row>
    <row r="50" spans="3:6" x14ac:dyDescent="0.35">
      <c r="C50">
        <v>42</v>
      </c>
      <c r="D50" s="8" t="str">
        <f>HYPERLINK("#'Table 42'!A1", "Next, we are going to ask you about a series of policies or policy goals that a government could enact. Do you think these policies would have a positive impact, negative impact, or no impact on society?: Increasing the production of energy here ...")</f>
        <v>Next, we are going to ask you about a series of policies or policy goals that a government could enact. Do you think these policies would have a positive impact, negative impact, or no impact on society?: Increasing the production of energy here ...</v>
      </c>
      <c r="E50" s="14" t="str">
        <f>HYPERLINK("#'Full Results'!A336", "336")</f>
        <v>336</v>
      </c>
      <c r="F50" t="s">
        <v>184</v>
      </c>
    </row>
    <row r="51" spans="3:6" x14ac:dyDescent="0.35">
      <c r="C51">
        <v>43</v>
      </c>
      <c r="D51" s="8" t="str">
        <f>HYPERLINK("#'Table 43'!A1", "Next, we are going to ask you about a series of policies or policy goals that a government could enact. Do you think these policies would have a positive impact, negative impact, or no impact on society?: Reducing the amount of greenhouse gases p...")</f>
        <v>Next, we are going to ask you about a series of policies or policy goals that a government could enact. Do you think these policies would have a positive impact, negative impact, or no impact on society?: Reducing the amount of greenhouse gases p...</v>
      </c>
      <c r="E51" s="14" t="str">
        <f>HYPERLINK("#'Full Results'!A345", "345")</f>
        <v>345</v>
      </c>
      <c r="F51" t="s">
        <v>184</v>
      </c>
    </row>
    <row r="52" spans="3:6" x14ac:dyDescent="0.35">
      <c r="C52">
        <v>44</v>
      </c>
      <c r="D52" s="8" t="str">
        <f>HYPERLINK("#'Table 44'!A1", "Next, we are going to ask you about a series of policies or policy goals that a government could enact. Do you think these policies would have a positive impact, negative impact, or no impact on society?: Restoring natural areas and ecosystems wi...")</f>
        <v>Next, we are going to ask you about a series of policies or policy goals that a government could enact. Do you think these policies would have a positive impact, negative impact, or no impact on society?: Restoring natural areas and ecosystems wi...</v>
      </c>
      <c r="E52" s="14" t="str">
        <f>HYPERLINK("#'Full Results'!A354", "354")</f>
        <v>354</v>
      </c>
      <c r="F52" t="s">
        <v>184</v>
      </c>
    </row>
    <row r="53" spans="3:6" x14ac:dyDescent="0.35">
      <c r="C53">
        <v>45</v>
      </c>
      <c r="D53" s="8" t="str">
        <f>HYPERLINK("#'Table 45'!A1", "Next, we are going to ask you about a series of policies or policy goals that a government could enact. Do you think these policies would have a positive impact, negative impact, or no impact on society?: Raising the minimum wage")</f>
        <v>Next, we are going to ask you about a series of policies or policy goals that a government could enact. Do you think these policies would have a positive impact, negative impact, or no impact on society?: Raising the minimum wage</v>
      </c>
      <c r="E53" s="14" t="str">
        <f>HYPERLINK("#'Full Results'!A363", "363")</f>
        <v>363</v>
      </c>
      <c r="F53" t="s">
        <v>184</v>
      </c>
    </row>
    <row r="54" spans="3:6" x14ac:dyDescent="0.35">
      <c r="C54">
        <v>46</v>
      </c>
      <c r="D54" s="8" t="str">
        <f>HYPERLINK("#'Table 46'!A1", "Next, we are going to ask you about a series of policies or policy goals that a government could enact. Do you think these policies would have a positive impact, negative impact, or no impact on society?: Promoting biodegradable products and redu...")</f>
        <v>Next, we are going to ask you about a series of policies or policy goals that a government could enact. Do you think these policies would have a positive impact, negative impact, or no impact on society?: Promoting biodegradable products and redu...</v>
      </c>
      <c r="E54" s="14" t="str">
        <f>HYPERLINK("#'Full Results'!A372", "372")</f>
        <v>372</v>
      </c>
      <c r="F54" t="s">
        <v>184</v>
      </c>
    </row>
    <row r="55" spans="3:6" x14ac:dyDescent="0.35">
      <c r="C55">
        <v>47</v>
      </c>
      <c r="D55" s="8" t="str">
        <f>HYPERLINK("#'Table 47'!A1", "Next, we are going to ask you about a series of policies or policy goals that a government could enact. Do you think these policies would have a positive impact, negative impact, or no impact on society?: Increasing investment in renewable energy...")</f>
        <v>Next, we are going to ask you about a series of policies or policy goals that a government could enact. Do you think these policies would have a positive impact, negative impact, or no impact on society?: Increasing investment in renewable energy...</v>
      </c>
      <c r="E55" s="14" t="str">
        <f>HYPERLINK("#'Full Results'!A381", "381")</f>
        <v>381</v>
      </c>
      <c r="F55" t="s">
        <v>184</v>
      </c>
    </row>
    <row r="56" spans="3:6" x14ac:dyDescent="0.35">
      <c r="C56">
        <v>48</v>
      </c>
      <c r="D56" s="8" t="str">
        <f>HYPERLINK("#'Table 48'!A1", "Next, we are going to ask you about a series of policies or policy goals that a government could enact. Do you think these policies would have a positive impact, negative impact, or no impact on society?: Improving early childhood education systems")</f>
        <v>Next, we are going to ask you about a series of policies or policy goals that a government could enact. Do you think these policies would have a positive impact, negative impact, or no impact on society?: Improving early childhood education systems</v>
      </c>
      <c r="E56" s="14" t="str">
        <f>HYPERLINK("#'Full Results'!A390", "390")</f>
        <v>390</v>
      </c>
      <c r="F56" t="s">
        <v>184</v>
      </c>
    </row>
    <row r="57" spans="3:6" x14ac:dyDescent="0.35">
      <c r="C57">
        <v>49</v>
      </c>
      <c r="D57" s="8" t="str">
        <f>HYPERLINK("#'Table 49'!A1", "Next, we are going to ask you about a series of policies or policy goals that a government could enact. Do you think these policies would have a positive impact, negative impact, or no impact on society?: Making university degrees accessible to m...")</f>
        <v>Next, we are going to ask you about a series of policies or policy goals that a government could enact. Do you think these policies would have a positive impact, negative impact, or no impact on society?: Making university degrees accessible to m...</v>
      </c>
      <c r="E57" s="14" t="str">
        <f>HYPERLINK("#'Full Results'!A399", "399")</f>
        <v>399</v>
      </c>
      <c r="F57" t="s">
        <v>184</v>
      </c>
    </row>
    <row r="58" spans="3:6" x14ac:dyDescent="0.35">
      <c r="C58">
        <v>50</v>
      </c>
      <c r="D58" s="8" t="str">
        <f>HYPERLINK("#'Table 50'!A1", "Next, we are going to ask you about a series of policies or policy goals that a government could enact. Do you think these policies would have a positive impact, negative impact, or no impact on society?: Cutting taxes for ordinary workers")</f>
        <v>Next, we are going to ask you about a series of policies or policy goals that a government could enact. Do you think these policies would have a positive impact, negative impact, or no impact on society?: Cutting taxes for ordinary workers</v>
      </c>
      <c r="E58" s="14" t="str">
        <f>HYPERLINK("#'Full Results'!A408", "408")</f>
        <v>408</v>
      </c>
      <c r="F58" t="s">
        <v>184</v>
      </c>
    </row>
    <row r="59" spans="3:6" x14ac:dyDescent="0.35">
      <c r="C59">
        <v>51</v>
      </c>
      <c r="D59" s="8" t="str">
        <f>HYPERLINK("#'Table 51'!A1", "Next, we are going to ask you about a series of policies or policy goals that a government could enact. Do you think these policies would have a positive impact, negative impact, or no impact on society?: Increasing taxes on the wealthiest")</f>
        <v>Next, we are going to ask you about a series of policies or policy goals that a government could enact. Do you think these policies would have a positive impact, negative impact, or no impact on society?: Increasing taxes on the wealthiest</v>
      </c>
      <c r="E59" s="14" t="str">
        <f>HYPERLINK("#'Full Results'!A417", "417")</f>
        <v>417</v>
      </c>
      <c r="F59" t="s">
        <v>184</v>
      </c>
    </row>
    <row r="60" spans="3:6" x14ac:dyDescent="0.35">
      <c r="C60">
        <v>52</v>
      </c>
      <c r="D60" s="8" t="str">
        <f>HYPERLINK("#'Table 52'!A1", "Next, we are going to ask you about a series of policies or policy goals that a government could enact. Do you think these policies would have a positive impact, negative impact, or no impact on society?: Expanding public transportation systems")</f>
        <v>Next, we are going to ask you about a series of policies or policy goals that a government could enact. Do you think these policies would have a positive impact, negative impact, or no impact on society?: Expanding public transportation systems</v>
      </c>
      <c r="E60" s="14" t="str">
        <f>HYPERLINK("#'Full Results'!A426", "426")</f>
        <v>426</v>
      </c>
      <c r="F60" t="s">
        <v>184</v>
      </c>
    </row>
    <row r="61" spans="3:6" x14ac:dyDescent="0.35">
      <c r="C61">
        <v>53</v>
      </c>
      <c r="D61" s="8" t="str">
        <f>HYPERLINK("#'Table 53'!A1", "Grid Summary: Do you approve or disapprove of how The Prime Minister, Keir Starmer has handled the following policy areas?   ")</f>
        <v>Grid Summary: Do you approve or disapprove of how The Prime Minister, Keir Starmer has handled the following policy areas?   </v>
      </c>
      <c r="E61" s="7"/>
      <c r="F61" t="s">
        <v>101</v>
      </c>
    </row>
    <row r="62" spans="3:6" x14ac:dyDescent="0.35">
      <c r="C62">
        <v>54</v>
      </c>
      <c r="D62" s="8" t="str">
        <f>HYPERLINK("#'Table 54'!A1", "Do you approve or disapprove of how The Prime Minister, Keir Starmer has handled the following policy areas?   : Jobs and unemployment ")</f>
        <v xml:space="preserve">Do you approve or disapprove of how The Prime Minister, Keir Starmer has handled the following policy areas?   : Jobs and unemployment </v>
      </c>
      <c r="E62" s="14" t="str">
        <f>HYPERLINK("#'Full Results'!A435", "435")</f>
        <v>435</v>
      </c>
      <c r="F62" t="s">
        <v>101</v>
      </c>
    </row>
    <row r="63" spans="3:6" x14ac:dyDescent="0.35">
      <c r="C63">
        <v>55</v>
      </c>
      <c r="D63" s="8" t="str">
        <f>HYPERLINK("#'Table 55'!A1", "Do you approve or disapprove of how The Prime Minister, Keir Starmer has handled the following policy areas?   : Transport and energy infrastructure")</f>
        <v>Do you approve or disapprove of how The Prime Minister, Keir Starmer has handled the following policy areas?   : Transport and energy infrastructure</v>
      </c>
      <c r="E63" s="14" t="str">
        <f>HYPERLINK("#'Full Results'!A443", "443")</f>
        <v>443</v>
      </c>
      <c r="F63" t="s">
        <v>101</v>
      </c>
    </row>
    <row r="64" spans="3:6" x14ac:dyDescent="0.35">
      <c r="C64">
        <v>56</v>
      </c>
      <c r="D64" s="8" t="str">
        <f>HYPERLINK("#'Table 56'!A1", "Do you approve or disapprove of how The Prime Minister, Keir Starmer has handled the following policy areas?   : Climate change")</f>
        <v>Do you approve or disapprove of how The Prime Minister, Keir Starmer has handled the following policy areas?   : Climate change</v>
      </c>
      <c r="E64" s="14" t="str">
        <f>HYPERLINK("#'Full Results'!A451", "451")</f>
        <v>451</v>
      </c>
      <c r="F64" t="s">
        <v>101</v>
      </c>
    </row>
    <row r="65" spans="3:6" x14ac:dyDescent="0.35">
      <c r="C65">
        <v>57</v>
      </c>
      <c r="D65" s="8" t="str">
        <f>HYPERLINK("#'Table 57'!A1", "Do you approve or disapprove of how The Prime Minister, Keir Starmer has handled the following policy areas?   : Immigration")</f>
        <v>Do you approve or disapprove of how The Prime Minister, Keir Starmer has handled the following policy areas?   : Immigration</v>
      </c>
      <c r="E65" s="14" t="str">
        <f>HYPERLINK("#'Full Results'!A459", "459")</f>
        <v>459</v>
      </c>
      <c r="F65" t="s">
        <v>101</v>
      </c>
    </row>
    <row r="66" spans="3:6" x14ac:dyDescent="0.35">
      <c r="C66">
        <v>58</v>
      </c>
      <c r="D66" s="8" t="str">
        <f>HYPERLINK("#'Table 58'!A1", "Do you approve or disapprove of how The Prime Minister, Keir Starmer has handled the following policy areas?   : Foreign policy")</f>
        <v>Do you approve or disapprove of how The Prime Minister, Keir Starmer has handled the following policy areas?   : Foreign policy</v>
      </c>
      <c r="E66" s="14" t="str">
        <f>HYPERLINK("#'Full Results'!A467", "467")</f>
        <v>467</v>
      </c>
      <c r="F66" t="s">
        <v>101</v>
      </c>
    </row>
    <row r="67" spans="3:6" x14ac:dyDescent="0.35">
      <c r="C67">
        <v>59</v>
      </c>
      <c r="D67" s="8" t="str">
        <f>HYPERLINK("#'Table 59'!A1", "In your view, which of the following actions are the most important for the UK government to take in order to reduce the negative impacts of climate change?Please select up to three.")</f>
        <v>In your view, which of the following actions are the most important for the UK government to take in order to reduce the negative impacts of climate change?Please select up to three.</v>
      </c>
      <c r="E67" s="14" t="str">
        <f>HYPERLINK("#'Full Results'!A475", "475")</f>
        <v>475</v>
      </c>
      <c r="F67" t="s">
        <v>101</v>
      </c>
    </row>
    <row r="68" spans="3:6" x14ac:dyDescent="0.35">
      <c r="C68">
        <v>60</v>
      </c>
      <c r="D68" s="8" t="str">
        <f>HYPERLINK("#'Table 60'!A1", "Grid Summary: In your view, to what extent are each of the following responsible for causing climate change?  ")</f>
        <v>Grid Summary: In your view, to what extent are each of the following responsible for causing climate change?  </v>
      </c>
      <c r="E68" s="7"/>
      <c r="F68" t="s">
        <v>101</v>
      </c>
    </row>
    <row r="69" spans="3:6" x14ac:dyDescent="0.35">
      <c r="C69">
        <v>61</v>
      </c>
      <c r="D69" s="8" t="str">
        <f>HYPERLINK("#'Table 61'!A1", "In your view, to what extent are each of the following responsible for causing climate change?  : The human race generally")</f>
        <v>In your view, to what extent are each of the following responsible for causing climate change?  : The human race generally</v>
      </c>
      <c r="E69" s="14" t="str">
        <f>HYPERLINK("#'Full Results'!A493", "493")</f>
        <v>493</v>
      </c>
      <c r="F69" t="s">
        <v>101</v>
      </c>
    </row>
    <row r="70" spans="3:6" x14ac:dyDescent="0.35">
      <c r="C70">
        <v>62</v>
      </c>
      <c r="D70" s="8" t="str">
        <f>HYPERLINK("#'Table 62'!A1", "In your view, to what extent are each of the following responsible for causing climate change?  : Rapid innovation and industrialisation")</f>
        <v>In your view, to what extent are each of the following responsible for causing climate change?  : Rapid innovation and industrialisation</v>
      </c>
      <c r="E70" s="14" t="str">
        <f>HYPERLINK("#'Full Results'!A501", "501")</f>
        <v>501</v>
      </c>
      <c r="F70" t="s">
        <v>101</v>
      </c>
    </row>
    <row r="71" spans="3:6" x14ac:dyDescent="0.35">
      <c r="C71">
        <v>63</v>
      </c>
      <c r="D71" s="8" t="str">
        <f>HYPERLINK("#'Table 63'!A1", "In your view, to what extent are each of the following responsible for causing climate change?  : Individual behaviour, consumer culture, and materialism")</f>
        <v>In your view, to what extent are each of the following responsible for causing climate change?  : Individual behaviour, consumer culture, and materialism</v>
      </c>
      <c r="E71" s="14" t="str">
        <f>HYPERLINK("#'Full Results'!A509", "509")</f>
        <v>509</v>
      </c>
      <c r="F71" t="s">
        <v>101</v>
      </c>
    </row>
    <row r="72" spans="3:6" x14ac:dyDescent="0.35">
      <c r="C72">
        <v>64</v>
      </c>
      <c r="D72" s="8" t="str">
        <f>HYPERLINK("#'Table 64'!A1", "In your view, to what extent are each of the following responsible for causing climate change?  : Developed countries (e.g. the UK, France)")</f>
        <v>In your view, to what extent are each of the following responsible for causing climate change?  : Developed countries (e.g. the UK, France)</v>
      </c>
      <c r="E72" s="14" t="str">
        <f>HYPERLINK("#'Full Results'!A517", "517")</f>
        <v>517</v>
      </c>
      <c r="F72" t="s">
        <v>101</v>
      </c>
    </row>
    <row r="73" spans="3:6" x14ac:dyDescent="0.35">
      <c r="C73">
        <v>65</v>
      </c>
      <c r="D73" s="8" t="str">
        <f>HYPERLINK("#'Table 65'!A1", "In your view, to what extent are each of the following responsible for causing climate change?  : Developing countries (e.g. Kenya, Bangladesh, Ecuador)")</f>
        <v>In your view, to what extent are each of the following responsible for causing climate change?  : Developing countries (e.g. Kenya, Bangladesh, Ecuador)</v>
      </c>
      <c r="E73" s="14" t="str">
        <f>HYPERLINK("#'Full Results'!A525", "525")</f>
        <v>525</v>
      </c>
      <c r="F73" t="s">
        <v>101</v>
      </c>
    </row>
    <row r="74" spans="3:6" x14ac:dyDescent="0.35">
      <c r="C74">
        <v>66</v>
      </c>
      <c r="D74" s="8" t="str">
        <f>HYPERLINK("#'Table 66'!A1", "In your view, to what extent are each of the following responsible for causing climate change?  : Large corporations")</f>
        <v>In your view, to what extent are each of the following responsible for causing climate change?  : Large corporations</v>
      </c>
      <c r="E74" s="14" t="str">
        <f>HYPERLINK("#'Full Results'!A533", "533")</f>
        <v>533</v>
      </c>
      <c r="F74" t="s">
        <v>101</v>
      </c>
    </row>
    <row r="75" spans="3:6" x14ac:dyDescent="0.35">
      <c r="C75">
        <v>67</v>
      </c>
      <c r="D75" s="8" t="str">
        <f>HYPERLINK("#'Table 67'!A1", "In your view, to what extent are each of the following responsible for causing climate change?  : Capitalism and the economy")</f>
        <v>In your view, to what extent are each of the following responsible for causing climate change?  : Capitalism and the economy</v>
      </c>
      <c r="E75" s="14" t="str">
        <f>HYPERLINK("#'Full Results'!A541", "541")</f>
        <v>541</v>
      </c>
      <c r="F75" t="s">
        <v>101</v>
      </c>
    </row>
    <row r="76" spans="3:6" x14ac:dyDescent="0.35">
      <c r="C76">
        <v>68</v>
      </c>
      <c r="D76" s="8" t="str">
        <f>HYPERLINK("#'Table 68'!A1", "In your view, to what extent are each of the following responsible for causing climate change?  : Fossil fuel industries")</f>
        <v>In your view, to what extent are each of the following responsible for causing climate change?  : Fossil fuel industries</v>
      </c>
      <c r="E76" s="14" t="str">
        <f>HYPERLINK("#'Full Results'!A549", "549")</f>
        <v>549</v>
      </c>
      <c r="F76" t="s">
        <v>101</v>
      </c>
    </row>
    <row r="77" spans="3:6" x14ac:dyDescent="0.35">
      <c r="C77">
        <v>69</v>
      </c>
      <c r="D77" s="8" t="str">
        <f>HYPERLINK("#'Table 69'!A1", "In your view, to what extent are each of the following responsible for causing climate change?  : Agriculture and food production")</f>
        <v>In your view, to what extent are each of the following responsible for causing climate change?  : Agriculture and food production</v>
      </c>
      <c r="E77" s="14" t="str">
        <f>HYPERLINK("#'Full Results'!A557", "557")</f>
        <v>557</v>
      </c>
      <c r="F77" t="s">
        <v>101</v>
      </c>
    </row>
    <row r="78" spans="3:6" x14ac:dyDescent="0.35">
      <c r="C78">
        <v>70</v>
      </c>
      <c r="D78" s="8" t="str">
        <f>HYPERLINK("#'Table 70'!A1", "In your view, to what extent are each of the following responsible for causing climate change?  : Countries with the greatest emissions (e.g. the US, China)")</f>
        <v>In your view, to what extent are each of the following responsible for causing climate change?  : Countries with the greatest emissions (e.g. the US, China)</v>
      </c>
      <c r="E78" s="14" t="str">
        <f>HYPERLINK("#'Full Results'!A565", "565")</f>
        <v>565</v>
      </c>
      <c r="F78" t="s">
        <v>101</v>
      </c>
    </row>
    <row r="79" spans="3:6" x14ac:dyDescent="0.35">
      <c r="C79">
        <v>71</v>
      </c>
      <c r="D79" s="8" t="str">
        <f>HYPERLINK("#'Table 71'!A1", "Grid Summary: And in your view, to what extent should each of the following actors be responsible for fixing climate change?  ")</f>
        <v>Grid Summary: And in your view, to what extent should each of the following actors be responsible for fixing climate change?  </v>
      </c>
      <c r="E79" s="7"/>
      <c r="F79" t="s">
        <v>101</v>
      </c>
    </row>
    <row r="80" spans="3:6" x14ac:dyDescent="0.35">
      <c r="C80">
        <v>72</v>
      </c>
      <c r="D80" s="8" t="str">
        <f>HYPERLINK("#'Table 72'!A1", "And in your view, to what extent should each of the following actors be responsible for fixing climate change?  : Billionaires")</f>
        <v>And in your view, to what extent should each of the following actors be responsible for fixing climate change?  : Billionaires</v>
      </c>
      <c r="E80" s="14" t="str">
        <f>HYPERLINK("#'Full Results'!A573", "573")</f>
        <v>573</v>
      </c>
      <c r="F80" t="s">
        <v>101</v>
      </c>
    </row>
    <row r="81" spans="3:6" x14ac:dyDescent="0.35">
      <c r="C81">
        <v>73</v>
      </c>
      <c r="D81" s="8" t="str">
        <f>HYPERLINK("#'Table 73'!A1", "And in your view, to what extent should each of the following actors be responsible for fixing climate change?  : Individuals")</f>
        <v>And in your view, to what extent should each of the following actors be responsible for fixing climate change?  : Individuals</v>
      </c>
      <c r="E81" s="14" t="str">
        <f>HYPERLINK("#'Full Results'!A581", "581")</f>
        <v>581</v>
      </c>
      <c r="F81" t="s">
        <v>101</v>
      </c>
    </row>
    <row r="82" spans="3:6" x14ac:dyDescent="0.35">
      <c r="C82">
        <v>74</v>
      </c>
      <c r="D82" s="8" t="str">
        <f>HYPERLINK("#'Table 74'!A1", "And in your view, to what extent should each of the following actors be responsible for fixing climate change?  : Large corporations")</f>
        <v>And in your view, to what extent should each of the following actors be responsible for fixing climate change?  : Large corporations</v>
      </c>
      <c r="E82" s="14" t="str">
        <f>HYPERLINK("#'Full Results'!A589", "589")</f>
        <v>589</v>
      </c>
      <c r="F82" t="s">
        <v>101</v>
      </c>
    </row>
    <row r="83" spans="3:6" x14ac:dyDescent="0.35">
      <c r="C83">
        <v>75</v>
      </c>
      <c r="D83" s="8" t="str">
        <f>HYPERLINK("#'Table 75'!A1", "And in your view, to what extent should each of the following actors be responsible for fixing climate change?  : Countries with the greatest emissions (e.g. the US, China)")</f>
        <v>And in your view, to what extent should each of the following actors be responsible for fixing climate change?  : Countries with the greatest emissions (e.g. the US, China)</v>
      </c>
      <c r="E83" s="14" t="str">
        <f>HYPERLINK("#'Full Results'!A597", "597")</f>
        <v>597</v>
      </c>
      <c r="F83" t="s">
        <v>101</v>
      </c>
    </row>
    <row r="84" spans="3:6" x14ac:dyDescent="0.35">
      <c r="C84">
        <v>76</v>
      </c>
      <c r="D84" s="8" t="str">
        <f>HYPERLINK("#'Table 76'!A1", "And in your view, to what extent should each of the following actors be responsible for fixing climate change?  : Developed countries (e.g. UK, France)")</f>
        <v>And in your view, to what extent should each of the following actors be responsible for fixing climate change?  : Developed countries (e.g. UK, France)</v>
      </c>
      <c r="E84" s="14" t="str">
        <f>HYPERLINK("#'Full Results'!A605", "605")</f>
        <v>605</v>
      </c>
      <c r="F84" t="s">
        <v>101</v>
      </c>
    </row>
    <row r="85" spans="3:6" x14ac:dyDescent="0.35">
      <c r="C85">
        <v>77</v>
      </c>
      <c r="D85" s="8" t="str">
        <f>HYPERLINK("#'Table 77'!A1", "And in your view, to what extent should each of the following actors be responsible for fixing climate change?  : Developing countries (e.g. Kenya, Bangladesh, Ecuador)")</f>
        <v>And in your view, to what extent should each of the following actors be responsible for fixing climate change?  : Developing countries (e.g. Kenya, Bangladesh, Ecuador)</v>
      </c>
      <c r="E85" s="14" t="str">
        <f>HYPERLINK("#'Full Results'!A613", "613")</f>
        <v>613</v>
      </c>
      <c r="F85" t="s">
        <v>101</v>
      </c>
    </row>
    <row r="86" spans="3:6" x14ac:dyDescent="0.35">
      <c r="C86">
        <v>78</v>
      </c>
      <c r="D86" s="8" t="str">
        <f>HYPERLINK("#'Table 78'!A1", "And in your view, to what extent should each of the following actors be responsible for fixing climate change?  : International organisations (e.g. the United Nations)")</f>
        <v>And in your view, to what extent should each of the following actors be responsible for fixing climate change?  : International organisations (e.g. the United Nations)</v>
      </c>
      <c r="E86" s="14" t="str">
        <f>HYPERLINK("#'Full Results'!A621", "621")</f>
        <v>621</v>
      </c>
      <c r="F86" t="s">
        <v>101</v>
      </c>
    </row>
    <row r="87" spans="3:6" x14ac:dyDescent="0.35">
      <c r="C87">
        <v>79</v>
      </c>
      <c r="D87" s="8" t="str">
        <f>HYPERLINK("#'Table 79'!A1", "And in your view, to what extent should each of the following actors be responsible for fixing climate change?  : The fossil fuel industry")</f>
        <v>And in your view, to what extent should each of the following actors be responsible for fixing climate change?  : The fossil fuel industry</v>
      </c>
      <c r="E87" s="14" t="str">
        <f>HYPERLINK("#'Full Results'!A629", "629")</f>
        <v>629</v>
      </c>
      <c r="F87" t="s">
        <v>101</v>
      </c>
    </row>
    <row r="88" spans="3:6" x14ac:dyDescent="0.35">
      <c r="C88">
        <v>80</v>
      </c>
      <c r="D88" s="8" t="str">
        <f>HYPERLINK("#'Table 80'!A1", " Which of the following comes closest to your view?")</f>
        <v xml:space="preserve"> Which of the following comes closest to your view?</v>
      </c>
      <c r="E88" s="14" t="str">
        <f>HYPERLINK("#'Full Results'!A637", "637")</f>
        <v>637</v>
      </c>
      <c r="F88" t="s">
        <v>101</v>
      </c>
    </row>
    <row r="89" spans="3:6" x14ac:dyDescent="0.35">
      <c r="C89">
        <v>81</v>
      </c>
      <c r="D89" s="8" t="str">
        <f>HYPERLINK("#'Table 81'!A1", "Which of these policies do you expect the Government to enact in the next 5 years, if any?Select all that apply  ")</f>
        <v>Which of these policies do you expect the Government to enact in the next 5 years, if any?Select all that apply  </v>
      </c>
      <c r="E89" s="14" t="str">
        <f>HYPERLINK("#'Full Results'!A646", "646")</f>
        <v>646</v>
      </c>
      <c r="F89" t="s">
        <v>101</v>
      </c>
    </row>
    <row r="90" spans="3:6" x14ac:dyDescent="0.35">
      <c r="C90">
        <v>82</v>
      </c>
      <c r="D90" s="8" t="str">
        <f>HYPERLINK("#'Table 82'!A1", "And which of these policies do you expect the Government to enact in the next 20 years, if any?Select all that apply  ")</f>
        <v>And which of these policies do you expect the Government to enact in the next 20 years, if any?Select all that apply  </v>
      </c>
      <c r="E90" s="14" t="str">
        <f>HYPERLINK("#'Full Results'!A661", "661")</f>
        <v>661</v>
      </c>
      <c r="F90" t="s">
        <v>101</v>
      </c>
    </row>
    <row r="91" spans="3:6" x14ac:dyDescent="0.35">
      <c r="C91">
        <v>83</v>
      </c>
      <c r="D91" s="8" t="str">
        <f>HYPERLINK("#'Table 83'!A1", " What impact, if any, do you think the transition from fossil fuels to renewable energy will have on the number of job opportunities in your local area?   ")</f>
        <v xml:space="preserve"> What impact, if any, do you think the transition from fossil fuels to renewable energy will have on the number of job opportunities in your local area?   </v>
      </c>
      <c r="E91" s="14" t="str">
        <f>HYPERLINK("#'Full Results'!A676", "676")</f>
        <v>676</v>
      </c>
      <c r="F91" t="s">
        <v>184</v>
      </c>
    </row>
    <row r="92" spans="3:6" x14ac:dyDescent="0.35">
      <c r="C92">
        <v>84</v>
      </c>
      <c r="D92" s="8" t="str">
        <f>HYPERLINK("#'Table 84'!A1", " What impact, if any, do you think efforts to reduce the impacts of climate change will have on the number of job opportunities in your local area?   ")</f>
        <v xml:space="preserve"> What impact, if any, do you think efforts to reduce the impacts of climate change will have on the number of job opportunities in your local area?   </v>
      </c>
      <c r="E92" s="14" t="str">
        <f>HYPERLINK("#'Full Results'!A685", "685")</f>
        <v>685</v>
      </c>
      <c r="F92" t="s">
        <v>184</v>
      </c>
    </row>
    <row r="93" spans="3:6" x14ac:dyDescent="0.35">
      <c r="C93">
        <v>85</v>
      </c>
      <c r="D93" s="8" t="str">
        <f>HYPERLINK("#'Table 85'!A1", " And what impact, if any, do you think the transition from fossil fuels to renewable energy will have on the number of job opportunities in the country as a whole? ")</f>
        <v xml:space="preserve"> And what impact, if any, do you think the transition from fossil fuels to renewable energy will have on the number of job opportunities in the country as a whole? </v>
      </c>
      <c r="E93" s="14" t="str">
        <f>HYPERLINK("#'Full Results'!A694", "694")</f>
        <v>694</v>
      </c>
      <c r="F93" t="s">
        <v>304</v>
      </c>
    </row>
    <row r="94" spans="3:6" x14ac:dyDescent="0.35">
      <c r="C94">
        <v>86</v>
      </c>
      <c r="D94" s="8" t="str">
        <f>HYPERLINK("#'Table 86'!A1", " And what impact, if any, do you think efforts to reduce the impacts of climate change will have on the number of job opportunities in the country as a whole?   ")</f>
        <v xml:space="preserve"> And what impact, if any, do you think efforts to reduce the impacts of climate change will have on the number of job opportunities in the country as a whole?   </v>
      </c>
      <c r="E94" s="14" t="str">
        <f>HYPERLINK("#'Full Results'!A703", "703")</f>
        <v>703</v>
      </c>
      <c r="F94" t="s">
        <v>306</v>
      </c>
    </row>
    <row r="95" spans="3:6" x14ac:dyDescent="0.35">
      <c r="C95">
        <v>87</v>
      </c>
      <c r="D95" s="8" t="str">
        <f>HYPERLINK("#'Table 87'!A1", "Grid Summary: To what extent do you agree or disagree with the following?")</f>
        <v>Grid Summary: To what extent do you agree or disagree with the following?</v>
      </c>
      <c r="E95" s="7"/>
      <c r="F95" t="s">
        <v>101</v>
      </c>
    </row>
    <row r="96" spans="3:6" x14ac:dyDescent="0.35">
      <c r="C96">
        <v>88</v>
      </c>
      <c r="D96" s="8" t="str">
        <f>HYPERLINK("#'Table 88'!A1", "To what extent do you agree or disagree with the following?: Businesses are responsible for creating the majority of environmental problems")</f>
        <v>To what extent do you agree or disagree with the following?: Businesses are responsible for creating the majority of environmental problems</v>
      </c>
      <c r="E96" s="14" t="str">
        <f>HYPERLINK("#'Full Results'!A712", "712")</f>
        <v>712</v>
      </c>
      <c r="F96" t="s">
        <v>101</v>
      </c>
    </row>
    <row r="97" spans="3:6" x14ac:dyDescent="0.35">
      <c r="C97">
        <v>89</v>
      </c>
      <c r="D97" s="8" t="str">
        <f>HYPERLINK("#'Table 89'!A1", "To what extent do you agree or disagree with the following?: Businesses should commit to reducing their impact on the environment")</f>
        <v>To what extent do you agree or disagree with the following?: Businesses should commit to reducing their impact on the environment</v>
      </c>
      <c r="E97" s="14" t="str">
        <f>HYPERLINK("#'Full Results'!A724", "724")</f>
        <v>724</v>
      </c>
      <c r="F97" t="s">
        <v>101</v>
      </c>
    </row>
    <row r="98" spans="3:6" x14ac:dyDescent="0.35">
      <c r="C98">
        <v>90</v>
      </c>
      <c r="D98" s="8" t="str">
        <f>HYPERLINK("#'Table 90'!A1", "To what extent do you agree or disagree with the following?: I would feel more comfortable buying products from businesses which have made commitments to reduce their impact on the environment")</f>
        <v>To what extent do you agree or disagree with the following?: I would feel more comfortable buying products from businesses which have made commitments to reduce their impact on the environment</v>
      </c>
      <c r="E98" s="14" t="str">
        <f>HYPERLINK("#'Full Results'!A736", "736")</f>
        <v>736</v>
      </c>
      <c r="F98" t="s">
        <v>101</v>
      </c>
    </row>
    <row r="99" spans="3:6" x14ac:dyDescent="0.35">
      <c r="C99">
        <v>91</v>
      </c>
      <c r="D99" s="8" t="str">
        <f>HYPERLINK("#'Table 91'!A1", "To what extent do you agree or disagree with the following?: Businesses that say they are reducing their impact on the environment are just lying to sell more products")</f>
        <v>To what extent do you agree or disagree with the following?: Businesses that say they are reducing their impact on the environment are just lying to sell more products</v>
      </c>
      <c r="E99" s="14" t="str">
        <f>HYPERLINK("#'Full Results'!A748", "748")</f>
        <v>748</v>
      </c>
      <c r="F99" t="s">
        <v>101</v>
      </c>
    </row>
    <row r="100" spans="3:6" x14ac:dyDescent="0.35">
      <c r="C100">
        <v>92</v>
      </c>
      <c r="D100" s="8" t="str">
        <f>HYPERLINK("#'Table 92'!A1", "To what extent do you agree or disagree with the following?: I would feel more comfortable buying products that have an independent environmental certification")</f>
        <v>To what extent do you agree or disagree with the following?: I would feel more comfortable buying products that have an independent environmental certification</v>
      </c>
      <c r="E100" s="14" t="str">
        <f>HYPERLINK("#'Full Results'!A760", "760")</f>
        <v>760</v>
      </c>
      <c r="F100" t="s">
        <v>101</v>
      </c>
    </row>
    <row r="101" spans="3:6" x14ac:dyDescent="0.35">
      <c r="C101">
        <v>93</v>
      </c>
      <c r="D101" s="8" t="str">
        <f>HYPERLINK("#'Table 93'!A1", "To what extent do you agree or disagree with the following?: Businesses that cause a lot of pollution should be required to invest a proportional amount to environmental protection.")</f>
        <v>To what extent do you agree or disagree with the following?: Businesses that cause a lot of pollution should be required to invest a proportional amount to environmental protection.</v>
      </c>
      <c r="E101" s="14" t="str">
        <f>HYPERLINK("#'Full Results'!A772", "772")</f>
        <v>772</v>
      </c>
      <c r="F101" t="s">
        <v>101</v>
      </c>
    </row>
    <row r="102" spans="3:6" x14ac:dyDescent="0.35">
      <c r="C102">
        <v>94</v>
      </c>
      <c r="D102" s="8" t="str">
        <f>HYPERLINK("#'Table 94'!A1", "Grid Summary: To what extent do you agree or disagree with the following statements?")</f>
        <v>Grid Summary: To what extent do you agree or disagree with the following statements?</v>
      </c>
      <c r="E102" s="7"/>
      <c r="F102" t="s">
        <v>101</v>
      </c>
    </row>
    <row r="103" spans="3:6" x14ac:dyDescent="0.35">
      <c r="C103">
        <v>95</v>
      </c>
      <c r="D103" s="8" t="str">
        <f>HYPERLINK("#'Table 95'!A1", "To what extent do you agree or disagree with the following statements?: Climate change has no hope of being solved if businesses are against lowering emissions and being sustainable.")</f>
        <v>To what extent do you agree or disagree with the following statements?: Climate change has no hope of being solved if businesses are against lowering emissions and being sustainable.</v>
      </c>
      <c r="E103" s="14" t="str">
        <f>HYPERLINK("#'Full Results'!A784", "784")</f>
        <v>784</v>
      </c>
      <c r="F103" t="s">
        <v>101</v>
      </c>
    </row>
    <row r="104" spans="3:6" x14ac:dyDescent="0.35">
      <c r="C104">
        <v>96</v>
      </c>
      <c r="D104" s="8" t="str">
        <f>HYPERLINK("#'Table 96'!A1", "To what extent do you agree or disagree with the following statements?: Businesses have a responsibility to their consumers to be honest about their environmental impact.")</f>
        <v>To what extent do you agree or disagree with the following statements?: Businesses have a responsibility to their consumers to be honest about their environmental impact.</v>
      </c>
      <c r="E104" s="14" t="str">
        <f>HYPERLINK("#'Full Results'!A796", "796")</f>
        <v>796</v>
      </c>
      <c r="F104" t="s">
        <v>101</v>
      </c>
    </row>
    <row r="105" spans="3:6" x14ac:dyDescent="0.35">
      <c r="C105">
        <v>97</v>
      </c>
      <c r="D105" s="8" t="str">
        <f>HYPERLINK("#'Table 97'!A1", "To what extent do you agree or disagree with the following statements?: If all consumers decided to boycott a product or company, it would make a significant impact.")</f>
        <v>To what extent do you agree or disagree with the following statements?: If all consumers decided to boycott a product or company, it would make a significant impact.</v>
      </c>
      <c r="E105" s="14" t="str">
        <f>HYPERLINK("#'Full Results'!A808", "808")</f>
        <v>808</v>
      </c>
      <c r="F105" t="s">
        <v>101</v>
      </c>
    </row>
    <row r="106" spans="3:6" x14ac:dyDescent="0.35">
      <c r="C106">
        <v>98</v>
      </c>
      <c r="D106" s="8" t="str">
        <f>HYPERLINK("#'Table 98'!A1", " Sustainability refers to doing little or no harm to the environment or society as a whole, and using resources without depleting them, to ensure that the needs of the present are met without compromising the ability of future generations to meet...")</f>
        <v xml:space="preserve"> Sustainability refers to doing little or no harm to the environment or society as a whole, and using resources without depleting them, to ensure that the needs of the present are met without compromising the ability of future generations to meet...</v>
      </c>
      <c r="E106" s="14" t="str">
        <f>HYPERLINK("#'Full Results'!A820", "820")</f>
        <v>820</v>
      </c>
      <c r="F106" t="s">
        <v>101</v>
      </c>
    </row>
    <row r="107" spans="3:6" x14ac:dyDescent="0.35">
      <c r="C107">
        <v>99</v>
      </c>
      <c r="D107" s="8" t="str">
        <f>HYPERLINK("#'Table 99'!A1", "Which of the following industries, if any, do you believe have the largest negative impact on the environment?Select up to three of the following  ")</f>
        <v>Which of the following industries, if any, do you believe have the largest negative impact on the environment?Select up to three of the following  </v>
      </c>
      <c r="E107" s="14" t="str">
        <f>HYPERLINK("#'Full Results'!A828", "828")</f>
        <v>828</v>
      </c>
      <c r="F107" t="s">
        <v>101</v>
      </c>
    </row>
    <row r="108" spans="3:6" x14ac:dyDescent="0.35">
      <c r="C108">
        <v>100</v>
      </c>
      <c r="D108" s="8" t="str">
        <f>HYPERLINK("#'Table 100'!A1", "Which of the following industries, if any, do you believe is doing the most to reduce the impact it has on the environment?Select up to three of the following")</f>
        <v>Which of the following industries, if any, do you believe is doing the most to reduce the impact it has on the environment?Select up to three of the following</v>
      </c>
      <c r="E108" s="14" t="str">
        <f>HYPERLINK("#'Full Results'!A844", "844")</f>
        <v>844</v>
      </c>
      <c r="F108" t="s">
        <v>101</v>
      </c>
    </row>
    <row r="109" spans="3:6" x14ac:dyDescent="0.35">
      <c r="C109">
        <v>101</v>
      </c>
      <c r="D109" s="8" t="str">
        <f>HYPERLINK("#'Table 101'!A1", " Look at the following product description: A T-shirt that costs £5. Which of the following comes closest to your view? ")</f>
        <v xml:space="preserve"> Look at the following product description: A T-shirt that costs £5. Which of the following comes closest to your view? </v>
      </c>
      <c r="E109" s="14" t="str">
        <f>HYPERLINK("#'Full Results'!A860", "860")</f>
        <v>860</v>
      </c>
      <c r="F109" t="s">
        <v>184</v>
      </c>
    </row>
    <row r="110" spans="3:6" x14ac:dyDescent="0.35">
      <c r="C110">
        <v>102</v>
      </c>
      <c r="D110" s="8" t="str">
        <f>HYPERLINK("#'Table 102'!A1", " Look at the following product description: A T-shirt that costs £10. Which of the following comes closest to your view? ")</f>
        <v xml:space="preserve"> Look at the following product description: A T-shirt that costs £10. Which of the following comes closest to your view? </v>
      </c>
      <c r="E110" s="14" t="str">
        <f>HYPERLINK("#'Full Results'!A869", "869")</f>
        <v>869</v>
      </c>
      <c r="F110" t="s">
        <v>184</v>
      </c>
    </row>
    <row r="111" spans="3:6" x14ac:dyDescent="0.35">
      <c r="C111">
        <v>103</v>
      </c>
      <c r="D111" s="8" t="str">
        <f>HYPERLINK("#'Table 103'!A1", " Look at the following product description: A T-shirt that costs £15. Which of the following comes closest to your view? ")</f>
        <v xml:space="preserve"> Look at the following product description: A T-shirt that costs £15. Which of the following comes closest to your view? </v>
      </c>
      <c r="E111" s="14" t="str">
        <f>HYPERLINK("#'Full Results'!A878", "878")</f>
        <v>878</v>
      </c>
      <c r="F111" t="s">
        <v>184</v>
      </c>
    </row>
    <row r="112" spans="3:6" x14ac:dyDescent="0.35">
      <c r="C112">
        <v>104</v>
      </c>
      <c r="D112" s="8" t="str">
        <f>HYPERLINK("#'Table 104'!A1", " Look at the following product description: A T-shirt that costs £20. Which of the following comes closest to your view? ")</f>
        <v xml:space="preserve"> Look at the following product description: A T-shirt that costs £20. Which of the following comes closest to your view? </v>
      </c>
      <c r="E112" s="14" t="str">
        <f>HYPERLINK("#'Full Results'!A887", "887")</f>
        <v>887</v>
      </c>
      <c r="F112" t="s">
        <v>184</v>
      </c>
    </row>
    <row r="113" spans="3:6" x14ac:dyDescent="0.35">
      <c r="C113">
        <v>105</v>
      </c>
      <c r="D113" s="8" t="str">
        <f>HYPERLINK("#'Table 105'!A1", " Look at the following product description: A T-shirt that costs £25. Which of the following comes closest to your view? ")</f>
        <v xml:space="preserve"> Look at the following product description: A T-shirt that costs £25. Which of the following comes closest to your view? </v>
      </c>
      <c r="E113" s="14" t="str">
        <f>HYPERLINK("#'Full Results'!A896", "896")</f>
        <v>896</v>
      </c>
      <c r="F113" t="s">
        <v>184</v>
      </c>
    </row>
    <row r="114" spans="3:6" x14ac:dyDescent="0.35">
      <c r="C114">
        <v>106</v>
      </c>
      <c r="D114" s="8" t="str">
        <f>HYPERLINK("#'Table 106'!A1", " Look at the following product description: A T-shirt that costs £50. Which of the following comes closest to your view? ")</f>
        <v xml:space="preserve"> Look at the following product description: A T-shirt that costs £50. Which of the following comes closest to your view? </v>
      </c>
      <c r="E114" s="14" t="str">
        <f>HYPERLINK("#'Full Results'!A905", "905")</f>
        <v>905</v>
      </c>
      <c r="F114" t="s">
        <v>184</v>
      </c>
    </row>
    <row r="115" spans="3:6" x14ac:dyDescent="0.35">
      <c r="C115">
        <v>107</v>
      </c>
      <c r="D115" s="8" t="str">
        <f>HYPERLINK("#'Table 107'!A1", " Look at the following product description: A T-shirt that costs £75. Which of the following comes closest to your view? ")</f>
        <v xml:space="preserve"> Look at the following product description: A T-shirt that costs £75. Which of the following comes closest to your view? </v>
      </c>
      <c r="E115" s="14" t="str">
        <f>HYPERLINK("#'Full Results'!A914", "914")</f>
        <v>914</v>
      </c>
      <c r="F115" t="s">
        <v>184</v>
      </c>
    </row>
    <row r="116" spans="3:6" x14ac:dyDescent="0.35">
      <c r="C116">
        <v>108</v>
      </c>
      <c r="D116" s="8" t="str">
        <f>HYPERLINK("#'Table 108'!A1", " Look at the following product description: A T-shirt that costs £100. Which of the following comes closest to your view? ")</f>
        <v xml:space="preserve"> Look at the following product description: A T-shirt that costs £100. Which of the following comes closest to your view? </v>
      </c>
      <c r="E116" s="14" t="str">
        <f>HYPERLINK("#'Full Results'!A923", "923")</f>
        <v>923</v>
      </c>
      <c r="F116" t="s">
        <v>184</v>
      </c>
    </row>
    <row r="117" spans="3:6" x14ac:dyDescent="0.35">
      <c r="C117">
        <v>109</v>
      </c>
      <c r="D117" s="8" t="str">
        <f>HYPERLINK("#'Table 109'!A1", "Which of the following practices have you adopted in your daily life, if any?Please select all that apply  ")</f>
        <v>Which of the following practices have you adopted in your daily life, if any?Please select all that apply  </v>
      </c>
      <c r="E117" s="14" t="str">
        <f>HYPERLINK("#'Full Results'!A932", "932")</f>
        <v>932</v>
      </c>
      <c r="F117" t="s">
        <v>101</v>
      </c>
    </row>
    <row r="118" spans="3:6" x14ac:dyDescent="0.35">
      <c r="C118">
        <v>110</v>
      </c>
      <c r="D118" s="8" t="str">
        <f>HYPERLINK("#'Table 110'!A1", "Thinking generally, when you buy new products, which of the following do you tend to consider about the products, if any?Please select all which apply  ")</f>
        <v>Thinking generally, when you buy new products, which of the following do you tend to consider about the products, if any?Please select all which apply  </v>
      </c>
      <c r="E118" s="14" t="str">
        <f>HYPERLINK("#'Full Results'!A952", "952")</f>
        <v>952</v>
      </c>
      <c r="F118" t="s">
        <v>101</v>
      </c>
    </row>
    <row r="119" spans="3:6" x14ac:dyDescent="0.35">
      <c r="C119">
        <v>111</v>
      </c>
      <c r="D119" s="8" t="str">
        <f>HYPERLINK("#'Table 111'!A1", "Which of the following do you consider to be the main reasons why you don’t shop more sustainably?Please select all that apply  ")</f>
        <v>Which of the following do you consider to be the main reasons why you don’t shop more sustainably?Please select all that apply  </v>
      </c>
      <c r="E119" s="14" t="str">
        <f>HYPERLINK("#'Full Results'!A964", "964")</f>
        <v>964</v>
      </c>
      <c r="F119" t="s">
        <v>101</v>
      </c>
    </row>
    <row r="120" spans="3:6" x14ac:dyDescent="0.35">
      <c r="C120">
        <v>112</v>
      </c>
      <c r="D120" s="8" t="str">
        <f>HYPERLINK("#'Table 112'!A1", "In your view, which of the following are the most important things in nature to protect?Select up to three of the following  ")</f>
        <v>In your view, which of the following are the most important things in nature to protect?Select up to three of the following  </v>
      </c>
      <c r="E120" s="14" t="str">
        <f>HYPERLINK("#'Full Results'!A979", "979")</f>
        <v>979</v>
      </c>
      <c r="F120" t="s">
        <v>101</v>
      </c>
    </row>
    <row r="121" spans="3:6" x14ac:dyDescent="0.35">
      <c r="C121">
        <v>113</v>
      </c>
      <c r="D121" s="8" t="str">
        <f>HYPERLINK("#'Table 113'!A1", "And which of the following environmental issues are most urgent, if any?Please select up to three of the following")</f>
        <v>And which of the following environmental issues are most urgent, if any?Please select up to three of the following</v>
      </c>
      <c r="E121" s="14" t="str">
        <f>HYPERLINK("#'Full Results'!A997", "997")</f>
        <v>997</v>
      </c>
      <c r="F121" t="s">
        <v>101</v>
      </c>
    </row>
    <row r="122" spans="3:6" x14ac:dyDescent="0.35">
      <c r="C122">
        <v>114</v>
      </c>
      <c r="D122" s="8" t="str">
        <f>HYPERLINK("#'Table 114'!A1", "Grid Summary: Which of the following comes closest to your view?  ")</f>
        <v>Grid Summary: Which of the following comes closest to your view?  </v>
      </c>
      <c r="E122" s="7"/>
      <c r="F122" t="s">
        <v>101</v>
      </c>
    </row>
    <row r="123" spans="3:6" x14ac:dyDescent="0.35">
      <c r="C123">
        <v>115</v>
      </c>
      <c r="D123" s="8" t="str">
        <f>HYPERLINK("#'Table 115'!A1", "Which of the following comes closest to your view?  : Businesses are solving the biggest challenges facing us|Businesses are causing the biggest challenges facing us")</f>
        <v>Which of the following comes closest to your view?  : Businesses are solving the biggest challenges facing us|Businesses are causing the biggest challenges facing us</v>
      </c>
      <c r="E123" s="14" t="str">
        <f>HYPERLINK("#'Full Results'!A1012", "1012")</f>
        <v>1012</v>
      </c>
      <c r="F123" t="s">
        <v>101</v>
      </c>
    </row>
    <row r="124" spans="3:6" x14ac:dyDescent="0.35">
      <c r="C124">
        <v>116</v>
      </c>
      <c r="D124" s="8" t="str">
        <f>HYPERLINK("#'Table 116'!A1", "Which of the following comes closest to your view?  : Businesses tend to hide what they are doing from the public|Businesses tend to be open with the public about what they are doing")</f>
        <v>Which of the following comes closest to your view?  : Businesses tend to hide what they are doing from the public|Businesses tend to be open with the public about what they are doing</v>
      </c>
      <c r="E124" s="14" t="str">
        <f>HYPERLINK("#'Full Results'!A1020", "1020")</f>
        <v>1020</v>
      </c>
      <c r="F124" t="s">
        <v>101</v>
      </c>
    </row>
    <row r="125" spans="3:6" x14ac:dyDescent="0.35">
      <c r="C125">
        <v>117</v>
      </c>
      <c r="D125" s="8" t="str">
        <f>HYPERLINK("#'Table 117'!A1", "Which of the following comes closest to your view?  : Businesses have more influence over our government than they did in the past|Businesses have less influence over our government than they did in the past")</f>
        <v>Which of the following comes closest to your view?  : Businesses have more influence over our government than they did in the past|Businesses have less influence over our government than they did in the past</v>
      </c>
      <c r="E125" s="14" t="str">
        <f>HYPERLINK("#'Full Results'!A1028", "1028")</f>
        <v>1028</v>
      </c>
      <c r="F125" t="s">
        <v>101</v>
      </c>
    </row>
    <row r="126" spans="3:6" x14ac:dyDescent="0.35">
      <c r="C126">
        <v>118</v>
      </c>
      <c r="D126" s="8" t="str">
        <f>HYPERLINK("#'Table 118'!A1", "Which of the following comes closest to your view?  : Businesses are more ethical now than they used to be|Businesses used to be more ethical than they are now")</f>
        <v>Which of the following comes closest to your view?  : Businesses are more ethical now than they used to be|Businesses used to be more ethical than they are now</v>
      </c>
      <c r="E126" s="14" t="str">
        <f>HYPERLINK("#'Full Results'!A1036", "1036")</f>
        <v>1036</v>
      </c>
      <c r="F126" t="s">
        <v>101</v>
      </c>
    </row>
    <row r="127" spans="3:6" x14ac:dyDescent="0.35">
      <c r="C127">
        <v>119</v>
      </c>
      <c r="D127" s="8" t="str">
        <f>HYPERLINK("#'Table 119'!A1", "Which of the following comes closest to your view?  : Businesses can persuade people to behave more ethically|Businesses cannot persuade people to behave more ethically")</f>
        <v>Which of the following comes closest to your view?  : Businesses can persuade people to behave more ethically|Businesses cannot persuade people to behave more ethically</v>
      </c>
      <c r="E127" s="14" t="str">
        <f>HYPERLINK("#'Full Results'!A1044", "1044")</f>
        <v>1044</v>
      </c>
      <c r="F127" t="s">
        <v>101</v>
      </c>
    </row>
    <row r="128" spans="3:6" x14ac:dyDescent="0.35">
      <c r="C128">
        <v>120</v>
      </c>
      <c r="D128" s="8" t="str">
        <f>HYPERLINK("#'Table 120'!A1", "Grid Summary: To what extent do you agree or disagree with the following statements?  ")</f>
        <v>Grid Summary: To what extent do you agree or disagree with the following statements?  </v>
      </c>
      <c r="E128" s="7"/>
      <c r="F128" t="s">
        <v>101</v>
      </c>
    </row>
    <row r="129" spans="3:6" x14ac:dyDescent="0.35">
      <c r="C129">
        <v>121</v>
      </c>
      <c r="D129" s="8" t="str">
        <f>HYPERLINK("#'Table 121'!A1", "To what extent do you agree or disagree with the following statements?  : I spend more money to buy products from companies that protect the environment")</f>
        <v>To what extent do you agree or disagree with the following statements?  : I spend more money to buy products from companies that protect the environment</v>
      </c>
      <c r="E129" s="14" t="str">
        <f>HYPERLINK("#'Full Results'!A1052", "1052")</f>
        <v>1052</v>
      </c>
      <c r="F129" t="s">
        <v>101</v>
      </c>
    </row>
    <row r="130" spans="3:6" x14ac:dyDescent="0.35">
      <c r="C130">
        <v>122</v>
      </c>
      <c r="D130" s="8" t="str">
        <f>HYPERLINK("#'Table 122'!A1", "To what extent do you agree or disagree with the following statements?  : I spend more money to buy products that from companies that emphasise protecting people")</f>
        <v>To what extent do you agree or disagree with the following statements?  : I spend more money to buy products that from companies that emphasise protecting people</v>
      </c>
      <c r="E130" s="14" t="str">
        <f>HYPERLINK("#'Full Results'!A1064", "1064")</f>
        <v>1064</v>
      </c>
      <c r="F130" t="s">
        <v>101</v>
      </c>
    </row>
    <row r="131" spans="3:6" x14ac:dyDescent="0.35">
      <c r="C131">
        <v>123</v>
      </c>
      <c r="D131" s="8" t="str">
        <f>HYPERLINK("#'Table 123'!A1", "To what extent do you agree or disagree with the following statements?  : I spend more money to buy products from companies that are transparent and trustworthy")</f>
        <v>To what extent do you agree or disagree with the following statements?  : I spend more money to buy products from companies that are transparent and trustworthy</v>
      </c>
      <c r="E131" s="14" t="str">
        <f>HYPERLINK("#'Full Results'!A1076", "1076")</f>
        <v>1076</v>
      </c>
      <c r="F131" t="s">
        <v>101</v>
      </c>
    </row>
    <row r="132" spans="3:6" x14ac:dyDescent="0.35">
      <c r="C132">
        <v>124</v>
      </c>
      <c r="D132" s="8" t="str">
        <f>HYPERLINK("#'Table 124'!A1", "To what extent do you agree or disagree with the following statements?  : Making more sustainable choices will increase the cost of living")</f>
        <v>To what extent do you agree or disagree with the following statements?  : Making more sustainable choices will increase the cost of living</v>
      </c>
      <c r="E132" s="14" t="str">
        <f>HYPERLINK("#'Full Results'!A1088", "1088")</f>
        <v>1088</v>
      </c>
      <c r="F132" t="s">
        <v>101</v>
      </c>
    </row>
    <row r="133" spans="3:6" x14ac:dyDescent="0.35">
      <c r="C133">
        <v>125</v>
      </c>
      <c r="D133" s="8" t="str">
        <f>HYPERLINK("#'Table 125'!A1", "To what extent do you agree or disagree with the following statements?  : I don’t tend to think that much about the companies I’m buying goods from")</f>
        <v>To what extent do you agree or disagree with the following statements?  : I don’t tend to think that much about the companies I’m buying goods from</v>
      </c>
      <c r="E133" s="14" t="str">
        <f>HYPERLINK("#'Full Results'!A1100", "1100")</f>
        <v>1100</v>
      </c>
      <c r="F133" t="s">
        <v>101</v>
      </c>
    </row>
    <row r="134" spans="3:6" x14ac:dyDescent="0.35">
      <c r="C134">
        <v>126</v>
      </c>
      <c r="D134" s="8" t="str">
        <f>HYPERLINK("#'Table 126'!A1", "To what extent do you agree or disagree with the following statements?  : My actions when buying products have no real effect on what a company does")</f>
        <v>To what extent do you agree or disagree with the following statements?  : My actions when buying products have no real effect on what a company does</v>
      </c>
      <c r="E134" s="14" t="str">
        <f>HYPERLINK("#'Full Results'!A1112", "1112")</f>
        <v>1112</v>
      </c>
      <c r="F134" t="s">
        <v>101</v>
      </c>
    </row>
    <row r="135" spans="3:6" x14ac:dyDescent="0.35">
      <c r="C135">
        <v>127</v>
      </c>
      <c r="D135" s="8" t="str">
        <f>HYPERLINK("#'Table 127'!A1", "To what extent do you agree or disagree with the following statements?  : People should not buy products from businesses which damage the environment")</f>
        <v>To what extent do you agree or disagree with the following statements?  : People should not buy products from businesses which damage the environment</v>
      </c>
      <c r="E135" s="14" t="str">
        <f>HYPERLINK("#'Full Results'!A1124", "1124")</f>
        <v>1124</v>
      </c>
      <c r="F135" t="s">
        <v>101</v>
      </c>
    </row>
    <row r="136" spans="3:6" x14ac:dyDescent="0.35">
      <c r="C136">
        <v>128</v>
      </c>
      <c r="D136" s="8" t="str">
        <f>HYPERLINK("#'Table 128'!A1", "To what extent do you agree or disagree with the following statements?  : People should not buy products from businesses which depend upon exploitation of people overseas")</f>
        <v>To what extent do you agree or disagree with the following statements?  : People should not buy products from businesses which depend upon exploitation of people overseas</v>
      </c>
      <c r="E136" s="14" t="str">
        <f>HYPERLINK("#'Full Results'!A1136", "1136")</f>
        <v>1136</v>
      </c>
      <c r="F136" t="s">
        <v>101</v>
      </c>
    </row>
    <row r="137" spans="3:6" x14ac:dyDescent="0.35">
      <c r="C137">
        <v>129</v>
      </c>
      <c r="D137" s="8" t="str">
        <f>HYPERLINK("#'Table 129'!A1", " Look at the following product description: A T-shirt that costs £5 and was made in an eco-friendly way. Which of the following comes closest to your view?")</f>
        <v xml:space="preserve"> Look at the following product description: A T-shirt that costs £5 and was made in an eco-friendly way. Which of the following comes closest to your view?</v>
      </c>
      <c r="E137" s="14" t="str">
        <f>HYPERLINK("#'Full Results'!A1148", "1148")</f>
        <v>1148</v>
      </c>
      <c r="F137" t="s">
        <v>184</v>
      </c>
    </row>
    <row r="138" spans="3:6" x14ac:dyDescent="0.35">
      <c r="C138">
        <v>130</v>
      </c>
      <c r="D138" s="8" t="str">
        <f>HYPERLINK("#'Table 130'!A1", " Look at the following product description: A T-shirt that costs £10 and was made in an eco-friendly way. Which of the following comes closest to your view?")</f>
        <v xml:space="preserve"> Look at the following product description: A T-shirt that costs £10 and was made in an eco-friendly way. Which of the following comes closest to your view?</v>
      </c>
      <c r="E138" s="14" t="str">
        <f>HYPERLINK("#'Full Results'!A1157", "1157")</f>
        <v>1157</v>
      </c>
      <c r="F138" t="s">
        <v>184</v>
      </c>
    </row>
    <row r="139" spans="3:6" x14ac:dyDescent="0.35">
      <c r="C139">
        <v>131</v>
      </c>
      <c r="D139" s="8" t="str">
        <f>HYPERLINK("#'Table 131'!A1", " Look at the following product description: A T-shirt that costs £15 and was made in an eco-friendly way. Which of the following comes closest to your view?")</f>
        <v xml:space="preserve"> Look at the following product description: A T-shirt that costs £15 and was made in an eco-friendly way. Which of the following comes closest to your view?</v>
      </c>
      <c r="E139" s="14" t="str">
        <f>HYPERLINK("#'Full Results'!A1166", "1166")</f>
        <v>1166</v>
      </c>
      <c r="F139" t="s">
        <v>184</v>
      </c>
    </row>
    <row r="140" spans="3:6" x14ac:dyDescent="0.35">
      <c r="C140">
        <v>132</v>
      </c>
      <c r="D140" s="8" t="str">
        <f>HYPERLINK("#'Table 132'!A1", " Look at the following product description: A T-shirt that costs £20 and was made in an eco-friendly way. Which of the following comes closest to your view?")</f>
        <v xml:space="preserve"> Look at the following product description: A T-shirt that costs £20 and was made in an eco-friendly way. Which of the following comes closest to your view?</v>
      </c>
      <c r="E140" s="14" t="str">
        <f>HYPERLINK("#'Full Results'!A1175", "1175")</f>
        <v>1175</v>
      </c>
      <c r="F140" t="s">
        <v>184</v>
      </c>
    </row>
    <row r="141" spans="3:6" x14ac:dyDescent="0.35">
      <c r="C141">
        <v>133</v>
      </c>
      <c r="D141" s="8" t="str">
        <f>HYPERLINK("#'Table 133'!A1", " Look at the following product description: A T-shirt that costs £25 and was made in an eco-friendly way. Which of the following comes closest to your view?")</f>
        <v xml:space="preserve"> Look at the following product description: A T-shirt that costs £25 and was made in an eco-friendly way. Which of the following comes closest to your view?</v>
      </c>
      <c r="E141" s="14" t="str">
        <f>HYPERLINK("#'Full Results'!A1184", "1184")</f>
        <v>1184</v>
      </c>
      <c r="F141" t="s">
        <v>184</v>
      </c>
    </row>
    <row r="142" spans="3:6" x14ac:dyDescent="0.35">
      <c r="C142">
        <v>134</v>
      </c>
      <c r="D142" s="8" t="str">
        <f>HYPERLINK("#'Table 134'!A1", " Look at the following product description: A T-shirt that costs £50 and was made in an eco-friendly way. Which of the following comes closest to your view?")</f>
        <v xml:space="preserve"> Look at the following product description: A T-shirt that costs £50 and was made in an eco-friendly way. Which of the following comes closest to your view?</v>
      </c>
      <c r="E142" s="14" t="str">
        <f>HYPERLINK("#'Full Results'!A1193", "1193")</f>
        <v>1193</v>
      </c>
      <c r="F142" t="s">
        <v>184</v>
      </c>
    </row>
    <row r="143" spans="3:6" x14ac:dyDescent="0.35">
      <c r="C143">
        <v>135</v>
      </c>
      <c r="D143" s="8" t="str">
        <f>HYPERLINK("#'Table 135'!A1", " Look at the following product description: A T-shirt that costs £75 and was made in an eco-friendly way. Which of the following comes closest to your view?")</f>
        <v xml:space="preserve"> Look at the following product description: A T-shirt that costs £75 and was made in an eco-friendly way. Which of the following comes closest to your view?</v>
      </c>
      <c r="E143" s="14" t="str">
        <f>HYPERLINK("#'Full Results'!A1202", "1202")</f>
        <v>1202</v>
      </c>
      <c r="F143" t="s">
        <v>184</v>
      </c>
    </row>
    <row r="144" spans="3:6" x14ac:dyDescent="0.35">
      <c r="C144">
        <v>136</v>
      </c>
      <c r="D144" s="8" t="str">
        <f>HYPERLINK("#'Table 136'!A1", " Look at the following product description: A T-shirt that costs £100 and was made in an eco-friendly way. Which of the following comes closest to your view?")</f>
        <v xml:space="preserve"> Look at the following product description: A T-shirt that costs £100 and was made in an eco-friendly way. Which of the following comes closest to your view?</v>
      </c>
      <c r="E144" s="14" t="str">
        <f>HYPERLINK("#'Full Results'!A1211", "1211")</f>
        <v>1211</v>
      </c>
      <c r="F144" t="s">
        <v>184</v>
      </c>
    </row>
    <row r="145" spans="3:6" x14ac:dyDescent="0.35">
      <c r="C145">
        <v>137</v>
      </c>
      <c r="D145" s="8" t="str">
        <f>HYPERLINK("#'Table 137'!A1", " Look at the following product description: A T-shirt that costs £5 and was made in a carbon-neutral way. Which of the following comes closest to your view?")</f>
        <v xml:space="preserve"> Look at the following product description: A T-shirt that costs £5 and was made in a carbon-neutral way. Which of the following comes closest to your view?</v>
      </c>
      <c r="E145" s="14" t="str">
        <f>HYPERLINK("#'Full Results'!A1220", "1220")</f>
        <v>1220</v>
      </c>
      <c r="F145" t="s">
        <v>184</v>
      </c>
    </row>
    <row r="146" spans="3:6" x14ac:dyDescent="0.35">
      <c r="C146">
        <v>138</v>
      </c>
      <c r="D146" s="8" t="str">
        <f>HYPERLINK("#'Table 138'!A1", " Look at the following product description: A T-shirt that costs £10 and was made in a carbon-neutral way. Which of the following comes closest to your view?")</f>
        <v xml:space="preserve"> Look at the following product description: A T-shirt that costs £10 and was made in a carbon-neutral way. Which of the following comes closest to your view?</v>
      </c>
      <c r="E146" s="14" t="str">
        <f>HYPERLINK("#'Full Results'!A1229", "1229")</f>
        <v>1229</v>
      </c>
      <c r="F146" t="s">
        <v>184</v>
      </c>
    </row>
    <row r="147" spans="3:6" x14ac:dyDescent="0.35">
      <c r="C147">
        <v>139</v>
      </c>
      <c r="D147" s="8" t="str">
        <f>HYPERLINK("#'Table 139'!A1", " Look at the following product description: A T-shirt that costs £15 and was made in a carbon-neutral way. Which of the following comes closest to your view?")</f>
        <v xml:space="preserve"> Look at the following product description: A T-shirt that costs £15 and was made in a carbon-neutral way. Which of the following comes closest to your view?</v>
      </c>
      <c r="E147" s="14" t="str">
        <f>HYPERLINK("#'Full Results'!A1238", "1238")</f>
        <v>1238</v>
      </c>
      <c r="F147" t="s">
        <v>184</v>
      </c>
    </row>
    <row r="148" spans="3:6" x14ac:dyDescent="0.35">
      <c r="C148">
        <v>140</v>
      </c>
      <c r="D148" s="8" t="str">
        <f>HYPERLINK("#'Table 140'!A1", " Look at the following product description: A T-shirt that costs £20 and was made in a carbon-neutral way. Which of the following comes closest to your view?")</f>
        <v xml:space="preserve"> Look at the following product description: A T-shirt that costs £20 and was made in a carbon-neutral way. Which of the following comes closest to your view?</v>
      </c>
      <c r="E148" s="14" t="str">
        <f>HYPERLINK("#'Full Results'!A1247", "1247")</f>
        <v>1247</v>
      </c>
      <c r="F148" t="s">
        <v>184</v>
      </c>
    </row>
    <row r="149" spans="3:6" x14ac:dyDescent="0.35">
      <c r="C149">
        <v>141</v>
      </c>
      <c r="D149" s="8" t="str">
        <f>HYPERLINK("#'Table 141'!A1", " Look at the following product description: A T-shirt that costs £25 and was made in a carbon-neutral way. Which of the following comes closest to your view?")</f>
        <v xml:space="preserve"> Look at the following product description: A T-shirt that costs £25 and was made in a carbon-neutral way. Which of the following comes closest to your view?</v>
      </c>
      <c r="E149" s="14" t="str">
        <f>HYPERLINK("#'Full Results'!A1256", "1256")</f>
        <v>1256</v>
      </c>
      <c r="F149" t="s">
        <v>184</v>
      </c>
    </row>
    <row r="150" spans="3:6" x14ac:dyDescent="0.35">
      <c r="C150">
        <v>142</v>
      </c>
      <c r="D150" s="8" t="str">
        <f>HYPERLINK("#'Table 142'!A1", " Look at the following product description: A T-shirt that costs £50 and was made in a carbon-neutral way. Which of the following comes closest to your view?")</f>
        <v xml:space="preserve"> Look at the following product description: A T-shirt that costs £50 and was made in a carbon-neutral way. Which of the following comes closest to your view?</v>
      </c>
      <c r="E150" s="14" t="str">
        <f>HYPERLINK("#'Full Results'!A1265", "1265")</f>
        <v>1265</v>
      </c>
      <c r="F150" t="s">
        <v>184</v>
      </c>
    </row>
    <row r="151" spans="3:6" x14ac:dyDescent="0.35">
      <c r="C151">
        <v>143</v>
      </c>
      <c r="D151" s="8" t="str">
        <f>HYPERLINK("#'Table 143'!A1", " Look at the following product description: A T-shirt that costs £75 and was made in a carbon-neutral way. Which of the following comes closest to your view?")</f>
        <v xml:space="preserve"> Look at the following product description: A T-shirt that costs £75 and was made in a carbon-neutral way. Which of the following comes closest to your view?</v>
      </c>
      <c r="E151" s="14" t="str">
        <f>HYPERLINK("#'Full Results'!A1274", "1274")</f>
        <v>1274</v>
      </c>
      <c r="F151" t="s">
        <v>184</v>
      </c>
    </row>
    <row r="152" spans="3:6" x14ac:dyDescent="0.35">
      <c r="C152">
        <v>144</v>
      </c>
      <c r="D152" s="8" t="str">
        <f>HYPERLINK("#'Table 144'!A1", " Look at the following product description: A T-shirt that costs £100 and was made in a carbon-neutral way. Which of the following comes closest to your view?")</f>
        <v xml:space="preserve"> Look at the following product description: A T-shirt that costs £100 and was made in a carbon-neutral way. Which of the following comes closest to your view?</v>
      </c>
      <c r="E152" s="14" t="str">
        <f>HYPERLINK("#'Full Results'!A1283", "1283")</f>
        <v>1283</v>
      </c>
      <c r="F152" t="s">
        <v>184</v>
      </c>
    </row>
    <row r="153" spans="3:6" x14ac:dyDescent="0.35">
      <c r="C153">
        <v>145</v>
      </c>
      <c r="D153" s="8" t="str">
        <f>HYPERLINK("#'Table 145'!A1", " Look at the following product description: A T-shirt that costs £5 and is entirely vegan. Which of the following comes closest to your view?")</f>
        <v xml:space="preserve"> Look at the following product description: A T-shirt that costs £5 and is entirely vegan. Which of the following comes closest to your view?</v>
      </c>
      <c r="E153" s="14" t="str">
        <f>HYPERLINK("#'Full Results'!A1292", "1292")</f>
        <v>1292</v>
      </c>
      <c r="F153" t="s">
        <v>184</v>
      </c>
    </row>
    <row r="154" spans="3:6" x14ac:dyDescent="0.35">
      <c r="C154">
        <v>146</v>
      </c>
      <c r="D154" s="8" t="str">
        <f>HYPERLINK("#'Table 146'!A1", " Look at the following product description: A T-shirt that costs £10 and is entirely vegan. Which of the following comes closest to your view?")</f>
        <v xml:space="preserve"> Look at the following product description: A T-shirt that costs £10 and is entirely vegan. Which of the following comes closest to your view?</v>
      </c>
      <c r="E154" s="14" t="str">
        <f>HYPERLINK("#'Full Results'!A1301", "1301")</f>
        <v>1301</v>
      </c>
      <c r="F154" t="s">
        <v>184</v>
      </c>
    </row>
    <row r="155" spans="3:6" x14ac:dyDescent="0.35">
      <c r="C155">
        <v>147</v>
      </c>
      <c r="D155" s="8" t="str">
        <f>HYPERLINK("#'Table 147'!A1", " Look at the following product description: A T-shirt that costs £15 and is entirely vegan. Which of the following comes closest to your view?")</f>
        <v xml:space="preserve"> Look at the following product description: A T-shirt that costs £15 and is entirely vegan. Which of the following comes closest to your view?</v>
      </c>
      <c r="E155" s="14" t="str">
        <f>HYPERLINK("#'Full Results'!A1310", "1310")</f>
        <v>1310</v>
      </c>
      <c r="F155" t="s">
        <v>184</v>
      </c>
    </row>
    <row r="156" spans="3:6" x14ac:dyDescent="0.35">
      <c r="C156">
        <v>148</v>
      </c>
      <c r="D156" s="8" t="str">
        <f>HYPERLINK("#'Table 148'!A1", " Look at the following product description: A T-shirt that costs £20 and is entirely vegan. Which of the following comes closest to your view?")</f>
        <v xml:space="preserve"> Look at the following product description: A T-shirt that costs £20 and is entirely vegan. Which of the following comes closest to your view?</v>
      </c>
      <c r="E156" s="14" t="str">
        <f>HYPERLINK("#'Full Results'!A1319", "1319")</f>
        <v>1319</v>
      </c>
      <c r="F156" t="s">
        <v>184</v>
      </c>
    </row>
    <row r="157" spans="3:6" x14ac:dyDescent="0.35">
      <c r="C157">
        <v>149</v>
      </c>
      <c r="D157" s="8" t="str">
        <f>HYPERLINK("#'Table 149'!A1", " Look at the following product description: A T-shirt that costs £25 and is entirely vegan. Which of the following comes closest to your view?")</f>
        <v xml:space="preserve"> Look at the following product description: A T-shirt that costs £25 and is entirely vegan. Which of the following comes closest to your view?</v>
      </c>
      <c r="E157" s="14" t="str">
        <f>HYPERLINK("#'Full Results'!A1328", "1328")</f>
        <v>1328</v>
      </c>
      <c r="F157" t="s">
        <v>184</v>
      </c>
    </row>
    <row r="158" spans="3:6" x14ac:dyDescent="0.35">
      <c r="C158">
        <v>150</v>
      </c>
      <c r="D158" s="8" t="str">
        <f>HYPERLINK("#'Table 150'!A1", " Look at the following product description: A T-shirt that costs £50 and is entirely vegan. Which of the following comes closest to your view?")</f>
        <v xml:space="preserve"> Look at the following product description: A T-shirt that costs £50 and is entirely vegan. Which of the following comes closest to your view?</v>
      </c>
      <c r="E158" s="14" t="str">
        <f>HYPERLINK("#'Full Results'!A1337", "1337")</f>
        <v>1337</v>
      </c>
      <c r="F158" t="s">
        <v>184</v>
      </c>
    </row>
    <row r="159" spans="3:6" x14ac:dyDescent="0.35">
      <c r="C159">
        <v>151</v>
      </c>
      <c r="D159" s="8" t="str">
        <f>HYPERLINK("#'Table 151'!A1", " Look at the following product description: A T-shirt that costs £75 and is entirely vegan. Which of the following comes closest to your view?")</f>
        <v xml:space="preserve"> Look at the following product description: A T-shirt that costs £75 and is entirely vegan. Which of the following comes closest to your view?</v>
      </c>
      <c r="E159" s="14" t="str">
        <f>HYPERLINK("#'Full Results'!A1346", "1346")</f>
        <v>1346</v>
      </c>
      <c r="F159" t="s">
        <v>184</v>
      </c>
    </row>
    <row r="160" spans="3:6" x14ac:dyDescent="0.35">
      <c r="C160">
        <v>152</v>
      </c>
      <c r="D160" s="8" t="str">
        <f>HYPERLINK("#'Table 152'!A1", " Look at the following product description: A T-shirt that costs £100 and is entirely vegan. Which of the following comes closest to your view?")</f>
        <v xml:space="preserve"> Look at the following product description: A T-shirt that costs £100 and is entirely vegan. Which of the following comes closest to your view?</v>
      </c>
      <c r="E160" s="14" t="str">
        <f>HYPERLINK("#'Full Results'!A1355", "1355")</f>
        <v>1355</v>
      </c>
      <c r="F160" t="s">
        <v>184</v>
      </c>
    </row>
    <row r="161" spans="3:6" x14ac:dyDescent="0.35">
      <c r="C161">
        <v>153</v>
      </c>
      <c r="D161" s="8" t="str">
        <f>HYPERLINK("#'Table 153'!A1", " Look at the following product description: A T-shirt that costs £5 and was made with recycled materials. Which of the following comes closest to your view?")</f>
        <v xml:space="preserve"> Look at the following product description: A T-shirt that costs £5 and was made with recycled materials. Which of the following comes closest to your view?</v>
      </c>
      <c r="E161" s="14" t="str">
        <f>HYPERLINK("#'Full Results'!A1364", "1364")</f>
        <v>1364</v>
      </c>
      <c r="F161" t="s">
        <v>184</v>
      </c>
    </row>
    <row r="162" spans="3:6" x14ac:dyDescent="0.35">
      <c r="C162">
        <v>154</v>
      </c>
      <c r="D162" s="8" t="str">
        <f>HYPERLINK("#'Table 154'!A1", " Look at the following product description: A T-shirt that costs £10 and was made with recycled materials. Which of the following comes closest to your view?")</f>
        <v xml:space="preserve"> Look at the following product description: A T-shirt that costs £10 and was made with recycled materials. Which of the following comes closest to your view?</v>
      </c>
      <c r="E162" s="14" t="str">
        <f>HYPERLINK("#'Full Results'!A1373", "1373")</f>
        <v>1373</v>
      </c>
      <c r="F162" t="s">
        <v>184</v>
      </c>
    </row>
    <row r="163" spans="3:6" x14ac:dyDescent="0.35">
      <c r="C163">
        <v>155</v>
      </c>
      <c r="D163" s="8" t="str">
        <f>HYPERLINK("#'Table 155'!A1", " Look at the following product description: A T-shirt that costs £15 and was made with recycled materials. Which of the following comes closest to your view?")</f>
        <v xml:space="preserve"> Look at the following product description: A T-shirt that costs £15 and was made with recycled materials. Which of the following comes closest to your view?</v>
      </c>
      <c r="E163" s="14" t="str">
        <f>HYPERLINK("#'Full Results'!A1382", "1382")</f>
        <v>1382</v>
      </c>
      <c r="F163" t="s">
        <v>184</v>
      </c>
    </row>
    <row r="164" spans="3:6" x14ac:dyDescent="0.35">
      <c r="C164">
        <v>156</v>
      </c>
      <c r="D164" s="8" t="str">
        <f>HYPERLINK("#'Table 156'!A1", " Look at the following product description: A T-shirt that costs £20 and was made with recycled materials. Which of the following comes closest to your view?")</f>
        <v xml:space="preserve"> Look at the following product description: A T-shirt that costs £20 and was made with recycled materials. Which of the following comes closest to your view?</v>
      </c>
      <c r="E164" s="14" t="str">
        <f>HYPERLINK("#'Full Results'!A1391", "1391")</f>
        <v>1391</v>
      </c>
      <c r="F164" t="s">
        <v>184</v>
      </c>
    </row>
    <row r="165" spans="3:6" x14ac:dyDescent="0.35">
      <c r="C165">
        <v>157</v>
      </c>
      <c r="D165" s="8" t="str">
        <f>HYPERLINK("#'Table 157'!A1", " Look at the following product description: A T-shirt that costs £25 and was made with recycled materials. Which of the following comes closest to your view?")</f>
        <v xml:space="preserve"> Look at the following product description: A T-shirt that costs £25 and was made with recycled materials. Which of the following comes closest to your view?</v>
      </c>
      <c r="E165" s="14" t="str">
        <f>HYPERLINK("#'Full Results'!A1400", "1400")</f>
        <v>1400</v>
      </c>
      <c r="F165" t="s">
        <v>184</v>
      </c>
    </row>
    <row r="166" spans="3:6" x14ac:dyDescent="0.35">
      <c r="C166">
        <v>158</v>
      </c>
      <c r="D166" s="8" t="str">
        <f>HYPERLINK("#'Table 158'!A1", " Look at the following product description: A T-shirt that costs £50 and was made with recycled materials. Which of the following comes closest to your view?")</f>
        <v xml:space="preserve"> Look at the following product description: A T-shirt that costs £50 and was made with recycled materials. Which of the following comes closest to your view?</v>
      </c>
      <c r="E166" s="14" t="str">
        <f>HYPERLINK("#'Full Results'!A1409", "1409")</f>
        <v>1409</v>
      </c>
      <c r="F166" t="s">
        <v>184</v>
      </c>
    </row>
    <row r="167" spans="3:6" x14ac:dyDescent="0.35">
      <c r="C167">
        <v>159</v>
      </c>
      <c r="D167" s="8" t="str">
        <f>HYPERLINK("#'Table 159'!A1", " Look at the following product description: A T-shirt that costs £75 and was made with recycled materials. Which of the following comes closest to your view?")</f>
        <v xml:space="preserve"> Look at the following product description: A T-shirt that costs £75 and was made with recycled materials. Which of the following comes closest to your view?</v>
      </c>
      <c r="E167" s="14" t="str">
        <f>HYPERLINK("#'Full Results'!A1418", "1418")</f>
        <v>1418</v>
      </c>
      <c r="F167" t="s">
        <v>184</v>
      </c>
    </row>
    <row r="168" spans="3:6" x14ac:dyDescent="0.35">
      <c r="C168">
        <v>160</v>
      </c>
      <c r="D168" s="8" t="str">
        <f>HYPERLINK("#'Table 160'!A1", " Look at the following product description: A T-shirt that costs £100 and was made with recycled materials. Which of the following comes closest to your view?")</f>
        <v xml:space="preserve"> Look at the following product description: A T-shirt that costs £100 and was made with recycled materials. Which of the following comes closest to your view?</v>
      </c>
      <c r="E168" s="14" t="str">
        <f>HYPERLINK("#'Full Results'!A1427", "1427")</f>
        <v>1427</v>
      </c>
      <c r="F168" t="s">
        <v>184</v>
      </c>
    </row>
    <row r="169" spans="3:6" x14ac:dyDescent="0.35">
      <c r="C169">
        <v>161</v>
      </c>
      <c r="D169" s="8" t="str">
        <f>HYPERLINK("#'Table 161'!A1", " Look at the following product description: A T-shirt that costs £5 and was made in the UK. Which of the following comes closest to your view?")</f>
        <v xml:space="preserve"> Look at the following product description: A T-shirt that costs £5 and was made in the UK. Which of the following comes closest to your view?</v>
      </c>
      <c r="E169" s="14" t="str">
        <f>HYPERLINK("#'Full Results'!A1436", "1436")</f>
        <v>1436</v>
      </c>
      <c r="F169" t="s">
        <v>184</v>
      </c>
    </row>
    <row r="170" spans="3:6" x14ac:dyDescent="0.35">
      <c r="C170">
        <v>162</v>
      </c>
      <c r="D170" s="8" t="str">
        <f>HYPERLINK("#'Table 162'!A1", " Look at the following product description: A T-shirt that costs £10 and was made in the UK. Which of the following comes closest to your view?")</f>
        <v xml:space="preserve"> Look at the following product description: A T-shirt that costs £10 and was made in the UK. Which of the following comes closest to your view?</v>
      </c>
      <c r="E170" s="14" t="str">
        <f>HYPERLINK("#'Full Results'!A1445", "1445")</f>
        <v>1445</v>
      </c>
      <c r="F170" t="s">
        <v>184</v>
      </c>
    </row>
    <row r="171" spans="3:6" x14ac:dyDescent="0.35">
      <c r="C171">
        <v>163</v>
      </c>
      <c r="D171" s="8" t="str">
        <f>HYPERLINK("#'Table 163'!A1", " Look at the following product description: A T-shirt that costs £15 and was made in the UK. Which of the following comes closest to your view?")</f>
        <v xml:space="preserve"> Look at the following product description: A T-shirt that costs £15 and was made in the UK. Which of the following comes closest to your view?</v>
      </c>
      <c r="E171" s="14" t="str">
        <f>HYPERLINK("#'Full Results'!A1454", "1454")</f>
        <v>1454</v>
      </c>
      <c r="F171" t="s">
        <v>184</v>
      </c>
    </row>
    <row r="172" spans="3:6" x14ac:dyDescent="0.35">
      <c r="C172">
        <v>164</v>
      </c>
      <c r="D172" s="8" t="str">
        <f>HYPERLINK("#'Table 164'!A1", " Look at the following product description: A T-shirt that costs £20 and was made in the UK. Which of the following comes closest to your view?")</f>
        <v xml:space="preserve"> Look at the following product description: A T-shirt that costs £20 and was made in the UK. Which of the following comes closest to your view?</v>
      </c>
      <c r="E172" s="14" t="str">
        <f>HYPERLINK("#'Full Results'!A1463", "1463")</f>
        <v>1463</v>
      </c>
      <c r="F172" t="s">
        <v>184</v>
      </c>
    </row>
    <row r="173" spans="3:6" x14ac:dyDescent="0.35">
      <c r="C173">
        <v>165</v>
      </c>
      <c r="D173" s="8" t="str">
        <f>HYPERLINK("#'Table 165'!A1", " Look at the following product description: A T-shirt that costs £25 and was made in the UK. Which of the following comes closest to your view?")</f>
        <v xml:space="preserve"> Look at the following product description: A T-shirt that costs £25 and was made in the UK. Which of the following comes closest to your view?</v>
      </c>
      <c r="E173" s="14" t="str">
        <f>HYPERLINK("#'Full Results'!A1472", "1472")</f>
        <v>1472</v>
      </c>
      <c r="F173" t="s">
        <v>184</v>
      </c>
    </row>
    <row r="174" spans="3:6" x14ac:dyDescent="0.35">
      <c r="C174">
        <v>166</v>
      </c>
      <c r="D174" s="8" t="str">
        <f>HYPERLINK("#'Table 166'!A1", " Look at the following product description: A T-shirt that costs £50 and was made in the UK. Which of the following comes closest to your view?")</f>
        <v xml:space="preserve"> Look at the following product description: A T-shirt that costs £50 and was made in the UK. Which of the following comes closest to your view?</v>
      </c>
      <c r="E174" s="14" t="str">
        <f>HYPERLINK("#'Full Results'!A1481", "1481")</f>
        <v>1481</v>
      </c>
      <c r="F174" t="s">
        <v>184</v>
      </c>
    </row>
    <row r="175" spans="3:6" x14ac:dyDescent="0.35">
      <c r="C175">
        <v>167</v>
      </c>
      <c r="D175" s="8" t="str">
        <f>HYPERLINK("#'Table 167'!A1", " Look at the following product description: A T-shirt that costs £75 and was made in the UK. Which of the following comes closest to your view?")</f>
        <v xml:space="preserve"> Look at the following product description: A T-shirt that costs £75 and was made in the UK. Which of the following comes closest to your view?</v>
      </c>
      <c r="E175" s="14" t="str">
        <f>HYPERLINK("#'Full Results'!A1490", "1490")</f>
        <v>1490</v>
      </c>
      <c r="F175" t="s">
        <v>184</v>
      </c>
    </row>
    <row r="176" spans="3:6" x14ac:dyDescent="0.35">
      <c r="C176">
        <v>168</v>
      </c>
      <c r="D176" s="8" t="str">
        <f>HYPERLINK("#'Table 168'!A1", " Look at the following product description: A T-shirt that costs £100 and was made in the UK. Which of the following comes closest to your view?")</f>
        <v xml:space="preserve"> Look at the following product description: A T-shirt that costs £100 and was made in the UK. Which of the following comes closest to your view?</v>
      </c>
      <c r="E176" s="14" t="str">
        <f>HYPERLINK("#'Full Results'!A1499", "1499")</f>
        <v>1499</v>
      </c>
      <c r="F176" t="s">
        <v>184</v>
      </c>
    </row>
    <row r="177" spans="3:6" x14ac:dyDescent="0.35">
      <c r="C177">
        <v>169</v>
      </c>
      <c r="D177" s="8" t="str">
        <f>HYPERLINK("#'Table 169'!A1", " Look at the following product description: A T-shirt that costs £5 and was handmade. Which of the following comes closest to your view?")</f>
        <v xml:space="preserve"> Look at the following product description: A T-shirt that costs £5 and was handmade. Which of the following comes closest to your view?</v>
      </c>
      <c r="E177" s="14" t="str">
        <f>HYPERLINK("#'Full Results'!A1508", "1508")</f>
        <v>1508</v>
      </c>
      <c r="F177" t="s">
        <v>184</v>
      </c>
    </row>
    <row r="178" spans="3:6" x14ac:dyDescent="0.35">
      <c r="C178">
        <v>170</v>
      </c>
      <c r="D178" s="8" t="str">
        <f>HYPERLINK("#'Table 170'!A1", " Look at the following product description: A T-shirt that costs £10 and was handmade. Which of the following comes closest to your view?")</f>
        <v xml:space="preserve"> Look at the following product description: A T-shirt that costs £10 and was handmade. Which of the following comes closest to your view?</v>
      </c>
      <c r="E178" s="14" t="str">
        <f>HYPERLINK("#'Full Results'!A1517", "1517")</f>
        <v>1517</v>
      </c>
      <c r="F178" t="s">
        <v>184</v>
      </c>
    </row>
    <row r="179" spans="3:6" x14ac:dyDescent="0.35">
      <c r="C179">
        <v>171</v>
      </c>
      <c r="D179" s="8" t="str">
        <f>HYPERLINK("#'Table 171'!A1", " Look at the following product description: A T-shirt that costs £15 and was handmade. Which of the following comes closest to your view?")</f>
        <v xml:space="preserve"> Look at the following product description: A T-shirt that costs £15 and was handmade. Which of the following comes closest to your view?</v>
      </c>
      <c r="E179" s="14" t="str">
        <f>HYPERLINK("#'Full Results'!A1526", "1526")</f>
        <v>1526</v>
      </c>
      <c r="F179" t="s">
        <v>184</v>
      </c>
    </row>
    <row r="180" spans="3:6" x14ac:dyDescent="0.35">
      <c r="C180">
        <v>172</v>
      </c>
      <c r="D180" s="8" t="str">
        <f>HYPERLINK("#'Table 172'!A1", " Look at the following product description: A T-shirt that costs £20 and was handmade. Which of the following comes closest to your view?")</f>
        <v xml:space="preserve"> Look at the following product description: A T-shirt that costs £20 and was handmade. Which of the following comes closest to your view?</v>
      </c>
      <c r="E180" s="14" t="str">
        <f>HYPERLINK("#'Full Results'!A1535", "1535")</f>
        <v>1535</v>
      </c>
      <c r="F180" t="s">
        <v>184</v>
      </c>
    </row>
    <row r="181" spans="3:6" x14ac:dyDescent="0.35">
      <c r="C181">
        <v>173</v>
      </c>
      <c r="D181" s="8" t="str">
        <f>HYPERLINK("#'Table 173'!A1", " Look at the following product description: A T-shirt that costs £25 and was handmade. Which of the following comes closest to your view?")</f>
        <v xml:space="preserve"> Look at the following product description: A T-shirt that costs £25 and was handmade. Which of the following comes closest to your view?</v>
      </c>
      <c r="E181" s="14" t="str">
        <f>HYPERLINK("#'Full Results'!A1544", "1544")</f>
        <v>1544</v>
      </c>
      <c r="F181" t="s">
        <v>184</v>
      </c>
    </row>
    <row r="182" spans="3:6" x14ac:dyDescent="0.35">
      <c r="C182">
        <v>174</v>
      </c>
      <c r="D182" s="8" t="str">
        <f>HYPERLINK("#'Table 174'!A1", " Look at the following product description: A T-shirt that costs £50 and was handmade. Which of the following comes closest to your view?")</f>
        <v xml:space="preserve"> Look at the following product description: A T-shirt that costs £50 and was handmade. Which of the following comes closest to your view?</v>
      </c>
      <c r="E182" s="14" t="str">
        <f>HYPERLINK("#'Full Results'!A1553", "1553")</f>
        <v>1553</v>
      </c>
      <c r="F182" t="s">
        <v>184</v>
      </c>
    </row>
    <row r="183" spans="3:6" x14ac:dyDescent="0.35">
      <c r="C183">
        <v>175</v>
      </c>
      <c r="D183" s="8" t="str">
        <f>HYPERLINK("#'Table 175'!A1", " Look at the following product description: A T-shirt that costs £75 and was handmade. Which of the following comes closest to your view?")</f>
        <v xml:space="preserve"> Look at the following product description: A T-shirt that costs £75 and was handmade. Which of the following comes closest to your view?</v>
      </c>
      <c r="E183" s="14" t="str">
        <f>HYPERLINK("#'Full Results'!A1562", "1562")</f>
        <v>1562</v>
      </c>
      <c r="F183" t="s">
        <v>184</v>
      </c>
    </row>
    <row r="184" spans="3:6" x14ac:dyDescent="0.35">
      <c r="C184">
        <v>176</v>
      </c>
      <c r="D184" s="8" t="str">
        <f>HYPERLINK("#'Table 176'!A1", " Look at the following product description: A T-shirt that costs £100 and was handmade. Which of the following comes closest to your view?")</f>
        <v xml:space="preserve"> Look at the following product description: A T-shirt that costs £100 and was handmade. Which of the following comes closest to your view?</v>
      </c>
      <c r="E184" s="14" t="str">
        <f>HYPERLINK("#'Full Results'!A1571", "1571")</f>
        <v>1571</v>
      </c>
      <c r="F184" t="s">
        <v>184</v>
      </c>
    </row>
    <row r="185" spans="3:6" x14ac:dyDescent="0.35">
      <c r="C185">
        <v>177</v>
      </c>
      <c r="D185" s="8" t="str">
        <f>HYPERLINK("#'Table 177'!A1", " Look at the following product description: A T-shirt that costs £5 and was made in your local area. Which of the following comes closest to your view?")</f>
        <v xml:space="preserve"> Look at the following product description: A T-shirt that costs £5 and was made in your local area. Which of the following comes closest to your view?</v>
      </c>
      <c r="E185" s="14" t="str">
        <f>HYPERLINK("#'Full Results'!A1580", "1580")</f>
        <v>1580</v>
      </c>
      <c r="F185" t="s">
        <v>184</v>
      </c>
    </row>
    <row r="186" spans="3:6" x14ac:dyDescent="0.35">
      <c r="C186">
        <v>178</v>
      </c>
      <c r="D186" s="8" t="str">
        <f>HYPERLINK("#'Table 178'!A1", " Look at the following product description: A T-shirt that costs £10 and was made in your local area. Which of the following comes closest to your view?")</f>
        <v xml:space="preserve"> Look at the following product description: A T-shirt that costs £10 and was made in your local area. Which of the following comes closest to your view?</v>
      </c>
      <c r="E186" s="14" t="str">
        <f>HYPERLINK("#'Full Results'!A1589", "1589")</f>
        <v>1589</v>
      </c>
      <c r="F186" t="s">
        <v>184</v>
      </c>
    </row>
    <row r="187" spans="3:6" x14ac:dyDescent="0.35">
      <c r="C187">
        <v>179</v>
      </c>
      <c r="D187" s="8" t="str">
        <f>HYPERLINK("#'Table 179'!A1", " Look at the following product description: A T-shirt that costs £15 and was made in your local area. Which of the following comes closest to your view?")</f>
        <v xml:space="preserve"> Look at the following product description: A T-shirt that costs £15 and was made in your local area. Which of the following comes closest to your view?</v>
      </c>
      <c r="E187" s="14" t="str">
        <f>HYPERLINK("#'Full Results'!A1598", "1598")</f>
        <v>1598</v>
      </c>
      <c r="F187" t="s">
        <v>184</v>
      </c>
    </row>
    <row r="188" spans="3:6" x14ac:dyDescent="0.35">
      <c r="C188">
        <v>180</v>
      </c>
      <c r="D188" s="8" t="str">
        <f>HYPERLINK("#'Table 180'!A1", " Look at the following product description: A T-shirt that costs £20 and was made in your local area. Which of the following comes closest to your view?")</f>
        <v xml:space="preserve"> Look at the following product description: A T-shirt that costs £20 and was made in your local area. Which of the following comes closest to your view?</v>
      </c>
      <c r="E188" s="14" t="str">
        <f>HYPERLINK("#'Full Results'!A1607", "1607")</f>
        <v>1607</v>
      </c>
      <c r="F188" t="s">
        <v>184</v>
      </c>
    </row>
    <row r="189" spans="3:6" x14ac:dyDescent="0.35">
      <c r="C189">
        <v>181</v>
      </c>
      <c r="D189" s="8" t="str">
        <f>HYPERLINK("#'Table 181'!A1", " Look at the following product description: A T-shirt that costs £25 and was made in your local area. Which of the following comes closest to your view?")</f>
        <v xml:space="preserve"> Look at the following product description: A T-shirt that costs £25 and was made in your local area. Which of the following comes closest to your view?</v>
      </c>
      <c r="E189" s="14" t="str">
        <f>HYPERLINK("#'Full Results'!A1616", "1616")</f>
        <v>1616</v>
      </c>
      <c r="F189" t="s">
        <v>184</v>
      </c>
    </row>
    <row r="190" spans="3:6" x14ac:dyDescent="0.35">
      <c r="C190">
        <v>182</v>
      </c>
      <c r="D190" s="8" t="str">
        <f>HYPERLINK("#'Table 182'!A1", " Look at the following product description: A T-shirt that costs £50 and was made in your local area. Which of the following comes closest to your view?")</f>
        <v xml:space="preserve"> Look at the following product description: A T-shirt that costs £50 and was made in your local area. Which of the following comes closest to your view?</v>
      </c>
      <c r="E190" s="14" t="str">
        <f>HYPERLINK("#'Full Results'!A1625", "1625")</f>
        <v>1625</v>
      </c>
      <c r="F190" t="s">
        <v>184</v>
      </c>
    </row>
    <row r="191" spans="3:6" x14ac:dyDescent="0.35">
      <c r="C191">
        <v>183</v>
      </c>
      <c r="D191" s="8" t="str">
        <f>HYPERLINK("#'Table 183'!A1", " Look at the following product description: A T-shirt that costs £75 and was made in your local area. Which of the following comes closest to your view?")</f>
        <v xml:space="preserve"> Look at the following product description: A T-shirt that costs £75 and was made in your local area. Which of the following comes closest to your view?</v>
      </c>
      <c r="E191" s="14" t="str">
        <f>HYPERLINK("#'Full Results'!A1634", "1634")</f>
        <v>1634</v>
      </c>
      <c r="F191" t="s">
        <v>184</v>
      </c>
    </row>
    <row r="192" spans="3:6" x14ac:dyDescent="0.35">
      <c r="C192">
        <v>184</v>
      </c>
      <c r="D192" s="8" t="str">
        <f>HYPERLINK("#'Table 184'!A1", " Look at the following product description: A T-shirt that costs £100 and was made in your local area. Which of the following comes closest to your view?")</f>
        <v xml:space="preserve"> Look at the following product description: A T-shirt that costs £100 and was made in your local area. Which of the following comes closest to your view?</v>
      </c>
      <c r="E192" s="14" t="str">
        <f>HYPERLINK("#'Full Results'!A1643", "1643")</f>
        <v>1643</v>
      </c>
      <c r="F192" t="s">
        <v>184</v>
      </c>
    </row>
    <row r="193" spans="3:6" x14ac:dyDescent="0.35">
      <c r="C193">
        <v>185</v>
      </c>
      <c r="D193" s="8" t="str">
        <f>HYPERLINK("#'Table 185'!A1", " Look at the following product description: A T-shirt that costs £5 and is second-hand, in perfect condition.  Which of the following comes closest to your view?")</f>
        <v xml:space="preserve"> Look at the following product description: A T-shirt that costs £5 and is second-hand, in perfect condition.  Which of the following comes closest to your view?</v>
      </c>
      <c r="E193" s="14" t="str">
        <f>HYPERLINK("#'Full Results'!A1652", "1652")</f>
        <v>1652</v>
      </c>
      <c r="F193" t="s">
        <v>184</v>
      </c>
    </row>
    <row r="194" spans="3:6" x14ac:dyDescent="0.35">
      <c r="C194">
        <v>186</v>
      </c>
      <c r="D194" s="8" t="str">
        <f>HYPERLINK("#'Table 186'!A1", " Look at the following product description: A T-shirt that costs £10 and is second-hand, in perfect condition.  Which of the following comes closest to your view?")</f>
        <v xml:space="preserve"> Look at the following product description: A T-shirt that costs £10 and is second-hand, in perfect condition.  Which of the following comes closest to your view?</v>
      </c>
      <c r="E194" s="14" t="str">
        <f>HYPERLINK("#'Full Results'!A1661", "1661")</f>
        <v>1661</v>
      </c>
      <c r="F194" t="s">
        <v>184</v>
      </c>
    </row>
    <row r="195" spans="3:6" x14ac:dyDescent="0.35">
      <c r="C195">
        <v>187</v>
      </c>
      <c r="D195" s="8" t="str">
        <f>HYPERLINK("#'Table 187'!A1", " Look at the following product description: A T-shirt that costs £15 and is second-hand, in perfect condition.  Which of the following comes closest to your view?")</f>
        <v xml:space="preserve"> Look at the following product description: A T-shirt that costs £15 and is second-hand, in perfect condition.  Which of the following comes closest to your view?</v>
      </c>
      <c r="E195" s="14" t="str">
        <f>HYPERLINK("#'Full Results'!A1670", "1670")</f>
        <v>1670</v>
      </c>
      <c r="F195" t="s">
        <v>184</v>
      </c>
    </row>
    <row r="196" spans="3:6" x14ac:dyDescent="0.35">
      <c r="C196">
        <v>188</v>
      </c>
      <c r="D196" s="8" t="str">
        <f>HYPERLINK("#'Table 188'!A1", " Look at the following product description: A T-shirt that costs £20 and is second-hand, in perfect condition.  Which of the following comes closest to your view?")</f>
        <v xml:space="preserve"> Look at the following product description: A T-shirt that costs £20 and is second-hand, in perfect condition.  Which of the following comes closest to your view?</v>
      </c>
      <c r="E196" s="14" t="str">
        <f>HYPERLINK("#'Full Results'!A1679", "1679")</f>
        <v>1679</v>
      </c>
      <c r="F196" t="s">
        <v>184</v>
      </c>
    </row>
    <row r="197" spans="3:6" x14ac:dyDescent="0.35">
      <c r="C197">
        <v>189</v>
      </c>
      <c r="D197" s="8" t="str">
        <f>HYPERLINK("#'Table 189'!A1", " Look at the following product description: A T-shirt that costs £25 and is second-hand, in perfect condition.  Which of the following comes closest to your view?")</f>
        <v xml:space="preserve"> Look at the following product description: A T-shirt that costs £25 and is second-hand, in perfect condition.  Which of the following comes closest to your view?</v>
      </c>
      <c r="E197" s="14" t="str">
        <f>HYPERLINK("#'Full Results'!A1688", "1688")</f>
        <v>1688</v>
      </c>
      <c r="F197" t="s">
        <v>184</v>
      </c>
    </row>
    <row r="198" spans="3:6" x14ac:dyDescent="0.35">
      <c r="C198">
        <v>190</v>
      </c>
      <c r="D198" s="8" t="str">
        <f>HYPERLINK("#'Table 190'!A1", " Look at the following product description: A T-shirt that costs £50 and is second-hand, in perfect condition.  Which of the following comes closest to your view?")</f>
        <v xml:space="preserve"> Look at the following product description: A T-shirt that costs £50 and is second-hand, in perfect condition.  Which of the following comes closest to your view?</v>
      </c>
      <c r="E198" s="14" t="str">
        <f>HYPERLINK("#'Full Results'!A1697", "1697")</f>
        <v>1697</v>
      </c>
      <c r="F198" t="s">
        <v>184</v>
      </c>
    </row>
    <row r="199" spans="3:6" x14ac:dyDescent="0.35">
      <c r="C199">
        <v>191</v>
      </c>
      <c r="D199" s="8" t="str">
        <f>HYPERLINK("#'Table 191'!A1", " Look at the following product description: A T-shirt that costs £75 and is second-hand, in perfect condition.  Which of the following comes closest to your view?")</f>
        <v xml:space="preserve"> Look at the following product description: A T-shirt that costs £75 and is second-hand, in perfect condition.  Which of the following comes closest to your view?</v>
      </c>
      <c r="E199" s="14" t="str">
        <f>HYPERLINK("#'Full Results'!A1706", "1706")</f>
        <v>1706</v>
      </c>
      <c r="F199" t="s">
        <v>184</v>
      </c>
    </row>
    <row r="200" spans="3:6" x14ac:dyDescent="0.35">
      <c r="C200">
        <v>192</v>
      </c>
      <c r="D200" s="8" t="str">
        <f>HYPERLINK("#'Table 192'!A1", " Look at the following product description: A T-shirt that costs £100 and is second-hand, in perfect condition.  Which of the following comes closest to your view?")</f>
        <v xml:space="preserve"> Look at the following product description: A T-shirt that costs £100 and is second-hand, in perfect condition.  Which of the following comes closest to your view?</v>
      </c>
      <c r="E200" s="14" t="str">
        <f>HYPERLINK("#'Full Results'!A1715", "1715")</f>
        <v>1715</v>
      </c>
      <c r="F200" t="s">
        <v>184</v>
      </c>
    </row>
    <row r="201" spans="3:6" x14ac:dyDescent="0.35">
      <c r="C201">
        <v>193</v>
      </c>
      <c r="D201" s="8" t="str">
        <f>HYPERLINK("#'Table 193'!A1", " Which political party do you trust most to grow the economy?  ")</f>
        <v xml:space="preserve"> Which political party do you trust most to grow the economy?  </v>
      </c>
      <c r="E201" s="14" t="str">
        <f>HYPERLINK("#'Full Results'!A1724", "1724")</f>
        <v>1724</v>
      </c>
      <c r="F201" t="s">
        <v>101</v>
      </c>
    </row>
    <row r="202" spans="3:6" x14ac:dyDescent="0.35">
      <c r="C202">
        <v>194</v>
      </c>
      <c r="D202" s="8" t="str">
        <f>HYPERLINK("#'Table 194'!A1", " Which political party do you trust most to protect the environment?  ")</f>
        <v xml:space="preserve"> Which political party do you trust most to protect the environment?  </v>
      </c>
      <c r="E202" s="14" t="str">
        <f>HYPERLINK("#'Full Results'!A1735", "1735")</f>
        <v>1735</v>
      </c>
      <c r="F202" t="s">
        <v>101</v>
      </c>
    </row>
    <row r="203" spans="3:6" x14ac:dyDescent="0.35">
      <c r="C203">
        <v>195</v>
      </c>
      <c r="D203" s="8" t="str">
        <f>HYPERLINK("#'Table 195'!A1", " The new government has launched “Great British Energy”, a publicly-owned renewable energy generation company designed to create new jobs, cut energy bills, and centralise energy production in Britain. Do you support or oppose the creation of Gre...")</f>
        <v xml:space="preserve"> The new government has launched “Great British Energy”, a publicly-owned renewable energy generation company designed to create new jobs, cut energy bills, and centralise energy production in Britain. Do you support or oppose the creation of Gre...</v>
      </c>
      <c r="E203" s="14" t="str">
        <f>HYPERLINK("#'Full Results'!A1746", "1746")</f>
        <v>1746</v>
      </c>
      <c r="F203" t="s">
        <v>101</v>
      </c>
    </row>
    <row r="204" spans="3:6" x14ac:dyDescent="0.35">
      <c r="C204">
        <v>196</v>
      </c>
      <c r="D204" s="8" t="str">
        <f>HYPERLINK("#'Table 196'!A1", "Grid Summary: Headquartered in Scotland, Great British Energy has promised to deliver 650,000 skilled jobs, cuts to household energy bills up to £1400 a year, and £53bn saved in energy costs for businesses by partnering with the private sector to...")</f>
        <v>Grid Summary: Headquartered in Scotland, Great British Energy has promised to deliver 650,000 skilled jobs, cuts to household energy bills up to £1400 a year, and £53bn saved in energy costs for businesses by partnering with the private sector to...</v>
      </c>
      <c r="E204" s="7"/>
      <c r="F204" t="s">
        <v>101</v>
      </c>
    </row>
    <row r="205" spans="3:6" x14ac:dyDescent="0.35">
      <c r="C205">
        <v>197</v>
      </c>
      <c r="D205" s="8" t="str">
        <f>HYPERLINK("#'Table 197'!A1", "Headquartered in Scotland, Great British Energy has promised to deliver 650,000 skilled jobs, cuts to household energy bills up to £1400 a year, and £53bn saved in energy costs for businesses by partnering with the private sector to accelerate th...")</f>
        <v>Headquartered in Scotland, Great British Energy has promised to deliver 650,000 skilled jobs, cuts to household energy bills up to £1400 a year, and £53bn saved in energy costs for businesses by partnering with the private sector to accelerate th...</v>
      </c>
      <c r="E205" s="14" t="str">
        <f>HYPERLINK("#'Full Results'!A1758", "1758")</f>
        <v>1758</v>
      </c>
      <c r="F205" t="s">
        <v>101</v>
      </c>
    </row>
    <row r="206" spans="3:6" x14ac:dyDescent="0.35">
      <c r="C206">
        <v>198</v>
      </c>
      <c r="D206" s="8" t="str">
        <f>HYPERLINK("#'Table 198'!A1", "Headquartered in Scotland, Great British Energy has promised to deliver 650,000 skilled jobs, cuts to household energy bills up to £1400 a year, and £53bn saved in energy costs for businesses by partnering with the private sector to accelerate th...")</f>
        <v>Headquartered in Scotland, Great British Energy has promised to deliver 650,000 skilled jobs, cuts to household energy bills up to £1400 a year, and £53bn saved in energy costs for businesses by partnering with the private sector to accelerate th...</v>
      </c>
      <c r="E206" s="14" t="str">
        <f>HYPERLINK("#'Full Results'!A1766", "1766")</f>
        <v>1766</v>
      </c>
      <c r="F206" t="s">
        <v>101</v>
      </c>
    </row>
    <row r="207" spans="3:6" x14ac:dyDescent="0.35">
      <c r="C207">
        <v>199</v>
      </c>
      <c r="D207" s="8" t="str">
        <f>HYPERLINK("#'Table 199'!A1", "Headquartered in Scotland, Great British Energy has promised to deliver 650,000 skilled jobs, cuts to household energy bills up to £1400 a year, and £53bn saved in energy costs for businesses by partnering with the private sector to accelerate th...")</f>
        <v>Headquartered in Scotland, Great British Energy has promised to deliver 650,000 skilled jobs, cuts to household energy bills up to £1400 a year, and £53bn saved in energy costs for businesses by partnering with the private sector to accelerate th...</v>
      </c>
      <c r="E207" s="14" t="str">
        <f>HYPERLINK("#'Full Results'!A1774", "1774")</f>
        <v>1774</v>
      </c>
      <c r="F207" t="s">
        <v>101</v>
      </c>
    </row>
    <row r="208" spans="3:6" x14ac:dyDescent="0.35">
      <c r="C208">
        <v>200</v>
      </c>
      <c r="D208" s="8" t="str">
        <f>HYPERLINK("#'Table 200'!A1", "Headquartered in Scotland, Great British Energy has promised to deliver 650,000 skilled jobs, cuts to household energy bills up to £1400 a year, and £53bn saved in energy costs for businesses by partnering with the private sector to accelerate th...")</f>
        <v>Headquartered in Scotland, Great British Energy has promised to deliver 650,000 skilled jobs, cuts to household energy bills up to £1400 a year, and £53bn saved in energy costs for businesses by partnering with the private sector to accelerate th...</v>
      </c>
      <c r="E208" s="14" t="str">
        <f>HYPERLINK("#'Full Results'!A1782", "1782")</f>
        <v>1782</v>
      </c>
      <c r="F208" t="s">
        <v>101</v>
      </c>
    </row>
    <row r="209" spans="3:6" x14ac:dyDescent="0.35">
      <c r="C209">
        <v>201</v>
      </c>
      <c r="D209" s="8" t="str">
        <f>HYPERLINK("#'Table 201'!A1", "Headquartered in Scotland, Great British Energy has promised to deliver 650,000 skilled jobs, cuts to household energy bills up to £1400 a year, and £53bn saved in energy costs for businesses by partnering with the private sector to accelerate th...")</f>
        <v>Headquartered in Scotland, Great British Energy has promised to deliver 650,000 skilled jobs, cuts to household energy bills up to £1400 a year, and £53bn saved in energy costs for businesses by partnering with the private sector to accelerate th...</v>
      </c>
      <c r="E209" s="14" t="str">
        <f>HYPERLINK("#'Full Results'!A1790", "1790")</f>
        <v>1790</v>
      </c>
      <c r="F209" t="s">
        <v>101</v>
      </c>
    </row>
    <row r="210" spans="3:6" x14ac:dyDescent="0.35">
      <c r="C210">
        <v>202</v>
      </c>
      <c r="D210" s="8" t="str">
        <f>HYPERLINK("#'Table 202'!A1", "Headquartered in Scotland, Great British Energy has promised to deliver 650,000 skilled jobs, cuts to household energy bills up to £1400 a year, and £53bn saved in energy costs for businesses by partnering with the private sector to accelerate th...")</f>
        <v>Headquartered in Scotland, Great British Energy has promised to deliver 650,000 skilled jobs, cuts to household energy bills up to £1400 a year, and £53bn saved in energy costs for businesses by partnering with the private sector to accelerate th...</v>
      </c>
      <c r="E210" s="14" t="str">
        <f>HYPERLINK("#'Full Results'!A1798", "1798")</f>
        <v>1798</v>
      </c>
      <c r="F210" t="s">
        <v>101</v>
      </c>
    </row>
    <row r="211" spans="3:6" x14ac:dyDescent="0.35">
      <c r="C211">
        <v>203</v>
      </c>
      <c r="D211" s="8" t="str">
        <f>HYPERLINK("#'Table 203'!A1", "Headquartered in Scotland, Great British Energy has promised to deliver 650,000 skilled jobs, cuts to household energy bills up to £1400 a year, and £53bn saved in energy costs for businesses by partnering with the private sector to accelerate th...")</f>
        <v>Headquartered in Scotland, Great British Energy has promised to deliver 650,000 skilled jobs, cuts to household energy bills up to £1400 a year, and £53bn saved in energy costs for businesses by partnering with the private sector to accelerate th...</v>
      </c>
      <c r="E211" s="14" t="str">
        <f>HYPERLINK("#'Full Results'!A1806", "1806")</f>
        <v>1806</v>
      </c>
      <c r="F211" t="s">
        <v>101</v>
      </c>
    </row>
    <row r="212" spans="3:6" x14ac:dyDescent="0.35">
      <c r="C212">
        <v>204</v>
      </c>
      <c r="D212" s="8" t="str">
        <f>HYPERLINK("#'Table 204'!A1", "Headquartered in Scotland, Great British Energy has promised to deliver 650,000 skilled jobs, cuts to household energy bills up to £1400 a year, and £53bn saved in energy costs for businesses by partnering with the private sector to accelerate th...")</f>
        <v>Headquartered in Scotland, Great British Energy has promised to deliver 650,000 skilled jobs, cuts to household energy bills up to £1400 a year, and £53bn saved in energy costs for businesses by partnering with the private sector to accelerate th...</v>
      </c>
      <c r="E212" s="14" t="str">
        <f>HYPERLINK("#'Full Results'!A1814", "1814")</f>
        <v>1814</v>
      </c>
      <c r="F212" t="s">
        <v>101</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N1822"/>
  <sheetViews>
    <sheetView showGridLines="0" workbookViewId="0">
      <pane xSplit="2" ySplit="8" topLeftCell="C9" activePane="bottomRight" state="frozen"/>
      <selection pane="topRight"/>
      <selection pane="bottomLeft"/>
      <selection pane="bottomRight" activeCell="BN1074" sqref="BN1074"/>
    </sheetView>
  </sheetViews>
  <sheetFormatPr defaultColWidth="11.4531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27" t="s">
        <v>549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3"/>
      <c r="C5" s="13"/>
      <c r="D5" s="30" t="s">
        <v>70</v>
      </c>
      <c r="E5" s="30"/>
      <c r="F5" s="13"/>
      <c r="G5" s="30" t="s">
        <v>71</v>
      </c>
      <c r="H5" s="30"/>
      <c r="I5" s="30"/>
      <c r="J5" s="30"/>
      <c r="K5" s="30"/>
      <c r="L5" s="30"/>
      <c r="M5" s="13"/>
      <c r="N5" s="30" t="s">
        <v>72</v>
      </c>
      <c r="O5" s="30"/>
      <c r="P5" s="30"/>
      <c r="Q5" s="30"/>
      <c r="R5" s="13"/>
      <c r="S5" s="30" t="s">
        <v>73</v>
      </c>
      <c r="T5" s="30"/>
      <c r="U5" s="30"/>
      <c r="V5" s="30"/>
      <c r="W5" s="30"/>
      <c r="X5" s="30"/>
      <c r="Y5" s="30"/>
      <c r="Z5" s="30"/>
      <c r="AA5" s="30"/>
      <c r="AB5" s="30"/>
      <c r="AC5" s="30"/>
      <c r="AD5" s="30"/>
      <c r="AE5" s="13"/>
      <c r="AF5" s="30" t="s">
        <v>74</v>
      </c>
      <c r="AG5" s="30"/>
      <c r="AH5" s="30"/>
      <c r="AI5" s="30"/>
      <c r="AJ5" s="30"/>
      <c r="AK5" s="30"/>
      <c r="AL5" s="13"/>
      <c r="AM5" s="30" t="s">
        <v>75</v>
      </c>
      <c r="AN5" s="30"/>
      <c r="AO5" s="13"/>
      <c r="AP5" s="30" t="s">
        <v>76</v>
      </c>
      <c r="AQ5" s="30"/>
      <c r="AR5" s="30"/>
      <c r="AS5" s="30"/>
      <c r="AT5" s="30"/>
      <c r="AU5" s="13"/>
      <c r="AV5" s="30" t="s">
        <v>77</v>
      </c>
      <c r="AW5" s="30"/>
      <c r="AX5" s="30"/>
      <c r="AY5" s="30"/>
      <c r="AZ5" s="30"/>
      <c r="BA5" s="30"/>
      <c r="BB5" s="13"/>
      <c r="BC5" s="30" t="s">
        <v>78</v>
      </c>
      <c r="BD5" s="30"/>
      <c r="BE5" s="30"/>
      <c r="BF5" s="13"/>
      <c r="BG5" s="30" t="s">
        <v>79</v>
      </c>
      <c r="BH5" s="30"/>
      <c r="BI5" s="30"/>
      <c r="BJ5" s="30"/>
      <c r="BK5" s="30"/>
      <c r="BL5" s="13"/>
      <c r="BM5" s="30" t="s">
        <v>80</v>
      </c>
      <c r="BN5" s="30"/>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20.149999999999999"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20.149999999999999"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11" spans="2:66" x14ac:dyDescent="0.35">
      <c r="B11" s="6" t="s">
        <v>100</v>
      </c>
    </row>
    <row r="12" spans="2:66" x14ac:dyDescent="0.35">
      <c r="B12" s="24" t="s">
        <v>101</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row>
    <row r="13" spans="2:66" x14ac:dyDescent="0.35">
      <c r="B13" t="s">
        <v>81</v>
      </c>
      <c r="C13" s="17">
        <v>0.60809073405901204</v>
      </c>
      <c r="D13" s="17">
        <v>0.56953822692169398</v>
      </c>
      <c r="E13" s="17">
        <v>0.64374802993895697</v>
      </c>
      <c r="F13" s="17"/>
      <c r="G13" s="17">
        <v>0.63063111751527701</v>
      </c>
      <c r="H13" s="17">
        <v>0.68139619443770305</v>
      </c>
      <c r="I13" s="17">
        <v>0.66474969606040402</v>
      </c>
      <c r="J13" s="17">
        <v>0.65118088976214505</v>
      </c>
      <c r="K13" s="17">
        <v>0.57136717791381597</v>
      </c>
      <c r="L13" s="17">
        <v>0.47711365251041998</v>
      </c>
      <c r="M13" s="17"/>
      <c r="N13" s="17">
        <v>0.536567403618044</v>
      </c>
      <c r="O13" s="17">
        <v>0.62312480393307801</v>
      </c>
      <c r="P13" s="17">
        <v>0.660322064206326</v>
      </c>
      <c r="Q13" s="17">
        <v>0.62200464354057705</v>
      </c>
      <c r="R13" s="17"/>
      <c r="S13" s="17">
        <v>0.61674135293672705</v>
      </c>
      <c r="T13" s="17">
        <v>0.56238838254061096</v>
      </c>
      <c r="U13" s="17">
        <v>0.58060289291630296</v>
      </c>
      <c r="V13" s="17">
        <v>0.52640390657972003</v>
      </c>
      <c r="W13" s="17">
        <v>0.59448507175535703</v>
      </c>
      <c r="X13" s="17">
        <v>0.66025779669080797</v>
      </c>
      <c r="Y13" s="17">
        <v>0.60006777600817396</v>
      </c>
      <c r="Z13" s="17">
        <v>0.61253740095268405</v>
      </c>
      <c r="AA13" s="17">
        <v>0.65040521665859596</v>
      </c>
      <c r="AB13" s="17">
        <v>0.62663477788962196</v>
      </c>
      <c r="AC13" s="17">
        <v>0.67330915750013698</v>
      </c>
      <c r="AD13" s="17">
        <v>0.65516115065539604</v>
      </c>
      <c r="AE13" s="17"/>
      <c r="AF13" s="17">
        <v>0.64447488294275002</v>
      </c>
      <c r="AG13" s="17">
        <v>0.60870325044277995</v>
      </c>
      <c r="AH13" s="17">
        <v>0.61711538006010302</v>
      </c>
      <c r="AI13" s="17">
        <v>0.602715090633827</v>
      </c>
      <c r="AJ13" s="17">
        <v>0.53120348726120103</v>
      </c>
      <c r="AK13" s="17">
        <v>0.58977570690623005</v>
      </c>
      <c r="AL13" s="17"/>
      <c r="AM13" s="17">
        <v>0.58477306120894101</v>
      </c>
      <c r="AN13" s="17">
        <v>0.63955861834516703</v>
      </c>
      <c r="AO13" s="17"/>
      <c r="AP13" s="17">
        <v>0.62664485236742495</v>
      </c>
      <c r="AQ13" s="17">
        <v>0.63382898985631597</v>
      </c>
      <c r="AR13" s="17">
        <v>0.61159682280861705</v>
      </c>
      <c r="AS13" s="17">
        <v>0.56457354533436599</v>
      </c>
      <c r="AT13" s="17">
        <v>0.44747908677548298</v>
      </c>
      <c r="AU13" s="17"/>
      <c r="AV13" s="17">
        <v>0.650506163536543</v>
      </c>
      <c r="AW13" s="17">
        <v>0.50588281742454999</v>
      </c>
      <c r="AX13" s="17">
        <v>0.57510625209810096</v>
      </c>
      <c r="AY13" s="17">
        <v>0.474937185490791</v>
      </c>
      <c r="AZ13" s="17">
        <v>0.67840588033162696</v>
      </c>
      <c r="BA13" s="17">
        <v>0.64248956286735204</v>
      </c>
      <c r="BB13" s="17"/>
      <c r="BC13" s="17">
        <v>0.66877483189835696</v>
      </c>
      <c r="BD13" s="17">
        <v>0.64140045734673601</v>
      </c>
      <c r="BE13" s="17">
        <v>0.49999244962004102</v>
      </c>
      <c r="BF13" s="17"/>
      <c r="BG13" s="17">
        <v>0.60966032594573805</v>
      </c>
      <c r="BH13" s="17">
        <v>0.61906196120380996</v>
      </c>
      <c r="BI13" s="17">
        <v>0.60857967980725403</v>
      </c>
      <c r="BJ13" s="17">
        <v>0.61779126424350805</v>
      </c>
      <c r="BK13" s="17">
        <v>0.51975143275417901</v>
      </c>
      <c r="BL13" s="17"/>
      <c r="BM13" s="17">
        <v>0.61752564916417096</v>
      </c>
      <c r="BN13" s="17">
        <v>0.54243730293916403</v>
      </c>
    </row>
    <row r="14" spans="2:66" x14ac:dyDescent="0.35">
      <c r="B14" t="s">
        <v>82</v>
      </c>
      <c r="C14" s="17">
        <v>0.46588832117291601</v>
      </c>
      <c r="D14" s="17">
        <v>0.40438418884466698</v>
      </c>
      <c r="E14" s="17">
        <v>0.52517370958687404</v>
      </c>
      <c r="F14" s="17"/>
      <c r="G14" s="17">
        <v>0.35486085884219298</v>
      </c>
      <c r="H14" s="17">
        <v>0.338655953222466</v>
      </c>
      <c r="I14" s="17">
        <v>0.49605091019393899</v>
      </c>
      <c r="J14" s="17">
        <v>0.46521353309584301</v>
      </c>
      <c r="K14" s="17">
        <v>0.551695157791392</v>
      </c>
      <c r="L14" s="17">
        <v>0.562107058803611</v>
      </c>
      <c r="M14" s="17"/>
      <c r="N14" s="17">
        <v>0.41220245075113998</v>
      </c>
      <c r="O14" s="17">
        <v>0.48308185953766503</v>
      </c>
      <c r="P14" s="17">
        <v>0.47015065628772801</v>
      </c>
      <c r="Q14" s="17">
        <v>0.50214649556233404</v>
      </c>
      <c r="R14" s="17"/>
      <c r="S14" s="17">
        <v>0.30117927526416399</v>
      </c>
      <c r="T14" s="17">
        <v>0.51369735881701395</v>
      </c>
      <c r="U14" s="17">
        <v>0.50787842753893697</v>
      </c>
      <c r="V14" s="17">
        <v>0.48594953282688902</v>
      </c>
      <c r="W14" s="17">
        <v>0.54940739263697902</v>
      </c>
      <c r="X14" s="17">
        <v>0.42671817606526402</v>
      </c>
      <c r="Y14" s="17">
        <v>0.48331419690486899</v>
      </c>
      <c r="Z14" s="17">
        <v>0.44813644433411198</v>
      </c>
      <c r="AA14" s="17">
        <v>0.40487252294278298</v>
      </c>
      <c r="AB14" s="17">
        <v>0.57978857365092396</v>
      </c>
      <c r="AC14" s="17">
        <v>0.481726005028636</v>
      </c>
      <c r="AD14" s="17">
        <v>0.60896771324450605</v>
      </c>
      <c r="AE14" s="17"/>
      <c r="AF14" s="17">
        <v>0.376663027342238</v>
      </c>
      <c r="AG14" s="17">
        <v>0.49144597364915299</v>
      </c>
      <c r="AH14" s="17">
        <v>0.48676194188825</v>
      </c>
      <c r="AI14" s="17">
        <v>0.50235268927390997</v>
      </c>
      <c r="AJ14" s="17">
        <v>0.51850756188845604</v>
      </c>
      <c r="AK14" s="17">
        <v>0.47628201804738901</v>
      </c>
      <c r="AL14" s="17"/>
      <c r="AM14" s="17">
        <v>0.48337784410641699</v>
      </c>
      <c r="AN14" s="17">
        <v>0.44074633534943197</v>
      </c>
      <c r="AO14" s="17"/>
      <c r="AP14" s="17">
        <v>0.52354339861560895</v>
      </c>
      <c r="AQ14" s="17">
        <v>0.44530009307296597</v>
      </c>
      <c r="AR14" s="17">
        <v>0.47537957772717498</v>
      </c>
      <c r="AS14" s="17">
        <v>0.388117345706536</v>
      </c>
      <c r="AT14" s="17">
        <v>0.24519806436288799</v>
      </c>
      <c r="AU14" s="17"/>
      <c r="AV14" s="17">
        <v>0.49502694520512203</v>
      </c>
      <c r="AW14" s="17">
        <v>0.42246807768651401</v>
      </c>
      <c r="AX14" s="17">
        <v>0.52646358426173201</v>
      </c>
      <c r="AY14" s="17">
        <v>0.340154646244689</v>
      </c>
      <c r="AZ14" s="17">
        <v>0.51115805912669598</v>
      </c>
      <c r="BA14" s="17">
        <v>0.47684389728287702</v>
      </c>
      <c r="BB14" s="17"/>
      <c r="BC14" s="17">
        <v>0.58614233045851705</v>
      </c>
      <c r="BD14" s="17">
        <v>0.49480138279661801</v>
      </c>
      <c r="BE14" s="17">
        <v>0.33814081886467001</v>
      </c>
      <c r="BF14" s="17"/>
      <c r="BG14" s="17">
        <v>0.41121080522700898</v>
      </c>
      <c r="BH14" s="17">
        <v>0.47893465312059103</v>
      </c>
      <c r="BI14" s="17">
        <v>0.50784701676118205</v>
      </c>
      <c r="BJ14" s="17">
        <v>0.36243801394132802</v>
      </c>
      <c r="BK14" s="17">
        <v>0.351606589908522</v>
      </c>
      <c r="BL14" s="17"/>
      <c r="BM14" s="17">
        <v>0.46786796524836399</v>
      </c>
      <c r="BN14" s="17">
        <v>0.35411292101695102</v>
      </c>
    </row>
    <row r="15" spans="2:66" x14ac:dyDescent="0.35">
      <c r="B15" t="s">
        <v>83</v>
      </c>
      <c r="C15" s="17">
        <v>0.36703692458597198</v>
      </c>
      <c r="D15" s="17">
        <v>0.38758308987791801</v>
      </c>
      <c r="E15" s="17">
        <v>0.34881334998806401</v>
      </c>
      <c r="F15" s="17"/>
      <c r="G15" s="17">
        <v>0.192401056938554</v>
      </c>
      <c r="H15" s="17">
        <v>0.234141296487658</v>
      </c>
      <c r="I15" s="17">
        <v>0.288332828313834</v>
      </c>
      <c r="J15" s="17">
        <v>0.40302501984601902</v>
      </c>
      <c r="K15" s="17">
        <v>0.50434028671387199</v>
      </c>
      <c r="L15" s="17">
        <v>0.53406660130872197</v>
      </c>
      <c r="M15" s="17"/>
      <c r="N15" s="17">
        <v>0.30148265721330197</v>
      </c>
      <c r="O15" s="17">
        <v>0.27883659570116098</v>
      </c>
      <c r="P15" s="17">
        <v>0.47315283122461599</v>
      </c>
      <c r="Q15" s="17">
        <v>0.44236197753254403</v>
      </c>
      <c r="R15" s="17"/>
      <c r="S15" s="17">
        <v>0.29952791243171401</v>
      </c>
      <c r="T15" s="17">
        <v>0.35761489580869099</v>
      </c>
      <c r="U15" s="17">
        <v>0.31552179884414899</v>
      </c>
      <c r="V15" s="17">
        <v>0.44460125239342602</v>
      </c>
      <c r="W15" s="17">
        <v>0.39541187445335702</v>
      </c>
      <c r="X15" s="17">
        <v>0.36460515398230497</v>
      </c>
      <c r="Y15" s="17">
        <v>0.41560697528115398</v>
      </c>
      <c r="Z15" s="17">
        <v>0.46905797667134602</v>
      </c>
      <c r="AA15" s="17">
        <v>0.38747554628029501</v>
      </c>
      <c r="AB15" s="17">
        <v>0.28181889041485803</v>
      </c>
      <c r="AC15" s="17">
        <v>0.48993664851372698</v>
      </c>
      <c r="AD15" s="17">
        <v>0.27772975697666902</v>
      </c>
      <c r="AE15" s="17"/>
      <c r="AF15" s="17">
        <v>0.27467817671927802</v>
      </c>
      <c r="AG15" s="17">
        <v>0.37781662644574499</v>
      </c>
      <c r="AH15" s="17">
        <v>0.40791736663061701</v>
      </c>
      <c r="AI15" s="17">
        <v>0.39712575715154502</v>
      </c>
      <c r="AJ15" s="17">
        <v>0.43923705763640097</v>
      </c>
      <c r="AK15" s="17">
        <v>0.399296415695578</v>
      </c>
      <c r="AL15" s="17"/>
      <c r="AM15" s="17">
        <v>0.41966536932144999</v>
      </c>
      <c r="AN15" s="17">
        <v>0.29261178237414698</v>
      </c>
      <c r="AO15" s="17"/>
      <c r="AP15" s="17">
        <v>0.52759304426077902</v>
      </c>
      <c r="AQ15" s="17">
        <v>0.398739954623272</v>
      </c>
      <c r="AR15" s="17">
        <v>0.25773480282864403</v>
      </c>
      <c r="AS15" s="17">
        <v>0.20655035039870501</v>
      </c>
      <c r="AT15" s="17">
        <v>0.26197967856158699</v>
      </c>
      <c r="AU15" s="17"/>
      <c r="AV15" s="17">
        <v>0.21117102894127901</v>
      </c>
      <c r="AW15" s="17">
        <v>0.52495668951103203</v>
      </c>
      <c r="AX15" s="17">
        <v>0.27972477386146999</v>
      </c>
      <c r="AY15" s="17">
        <v>0.77666804043481696</v>
      </c>
      <c r="AZ15" s="17">
        <v>0.15818301553748601</v>
      </c>
      <c r="BA15" s="17">
        <v>0.34635185000095298</v>
      </c>
      <c r="BB15" s="17"/>
      <c r="BC15" s="17">
        <v>0.152267659621352</v>
      </c>
      <c r="BD15" s="17">
        <v>0.37636145652191999</v>
      </c>
      <c r="BE15" s="17">
        <v>0.52248554185541096</v>
      </c>
      <c r="BF15" s="17"/>
      <c r="BG15" s="17">
        <v>0.42543072404573301</v>
      </c>
      <c r="BH15" s="17">
        <v>0.30700756680056701</v>
      </c>
      <c r="BI15" s="17">
        <v>0.32962966877023497</v>
      </c>
      <c r="BJ15" s="17">
        <v>0.389705170523585</v>
      </c>
      <c r="BK15" s="17">
        <v>0.70604674404554502</v>
      </c>
      <c r="BL15" s="17"/>
      <c r="BM15" s="17">
        <v>0.32635897932123797</v>
      </c>
      <c r="BN15" s="17">
        <v>0.63284706834216298</v>
      </c>
    </row>
    <row r="16" spans="2:66" x14ac:dyDescent="0.35">
      <c r="B16" t="s">
        <v>84</v>
      </c>
      <c r="C16" s="17">
        <v>0.31350331446702701</v>
      </c>
      <c r="D16" s="17">
        <v>0.33834851398267601</v>
      </c>
      <c r="E16" s="17">
        <v>0.28984874602812599</v>
      </c>
      <c r="F16" s="17"/>
      <c r="G16" s="17">
        <v>0.27039772557126202</v>
      </c>
      <c r="H16" s="17">
        <v>0.31193527706951701</v>
      </c>
      <c r="I16" s="17">
        <v>0.33476500001046799</v>
      </c>
      <c r="J16" s="17">
        <v>0.35654981358945897</v>
      </c>
      <c r="K16" s="17">
        <v>0.297412861735113</v>
      </c>
      <c r="L16" s="17">
        <v>0.30217942608903398</v>
      </c>
      <c r="M16" s="17"/>
      <c r="N16" s="17">
        <v>0.40077772277506402</v>
      </c>
      <c r="O16" s="17">
        <v>0.29753343901836798</v>
      </c>
      <c r="P16" s="17">
        <v>0.26214737615565198</v>
      </c>
      <c r="Q16" s="17">
        <v>0.278077392533436</v>
      </c>
      <c r="R16" s="17"/>
      <c r="S16" s="17">
        <v>0.31014253249055301</v>
      </c>
      <c r="T16" s="17">
        <v>0.29761778633742902</v>
      </c>
      <c r="U16" s="17">
        <v>0.291829859115949</v>
      </c>
      <c r="V16" s="17">
        <v>0.30670770619480903</v>
      </c>
      <c r="W16" s="17">
        <v>0.30568437438892299</v>
      </c>
      <c r="X16" s="17">
        <v>0.28594620038000101</v>
      </c>
      <c r="Y16" s="17">
        <v>0.32890015586626498</v>
      </c>
      <c r="Z16" s="17">
        <v>0.269475035243193</v>
      </c>
      <c r="AA16" s="17">
        <v>0.35989588327176197</v>
      </c>
      <c r="AB16" s="17">
        <v>0.34778848748485902</v>
      </c>
      <c r="AC16" s="17">
        <v>0.29078724703386299</v>
      </c>
      <c r="AD16" s="17">
        <v>0.35984193253191499</v>
      </c>
      <c r="AE16" s="17"/>
      <c r="AF16" s="17">
        <v>0.33037685247218201</v>
      </c>
      <c r="AG16" s="17">
        <v>0.30128630453580801</v>
      </c>
      <c r="AH16" s="17">
        <v>0.30725965011998202</v>
      </c>
      <c r="AI16" s="17">
        <v>0.30996697830806902</v>
      </c>
      <c r="AJ16" s="17">
        <v>0.28176106624141001</v>
      </c>
      <c r="AK16" s="17">
        <v>0.39350546851644702</v>
      </c>
      <c r="AL16" s="17"/>
      <c r="AM16" s="17">
        <v>0.32316976207883102</v>
      </c>
      <c r="AN16" s="17">
        <v>0.30201087809167199</v>
      </c>
      <c r="AO16" s="17"/>
      <c r="AP16" s="17">
        <v>0.26699993565650498</v>
      </c>
      <c r="AQ16" s="17">
        <v>0.28872568222231798</v>
      </c>
      <c r="AR16" s="17">
        <v>0.371410093313155</v>
      </c>
      <c r="AS16" s="17">
        <v>0.33968899402270097</v>
      </c>
      <c r="AT16" s="17">
        <v>0.44142411337617599</v>
      </c>
      <c r="AU16" s="17"/>
      <c r="AV16" s="17">
        <v>0.36929626335370702</v>
      </c>
      <c r="AW16" s="17">
        <v>0.29749981580159901</v>
      </c>
      <c r="AX16" s="17">
        <v>0.380898310276375</v>
      </c>
      <c r="AY16" s="17">
        <v>0.21090689809250701</v>
      </c>
      <c r="AZ16" s="17">
        <v>0.27824227052518602</v>
      </c>
      <c r="BA16" s="17">
        <v>0.34124639907642901</v>
      </c>
      <c r="BB16" s="17"/>
      <c r="BC16" s="17">
        <v>0.347938914128129</v>
      </c>
      <c r="BD16" s="17">
        <v>0.32038348741549699</v>
      </c>
      <c r="BE16" s="17">
        <v>0.28729056616690701</v>
      </c>
      <c r="BF16" s="17"/>
      <c r="BG16" s="17">
        <v>0.25954446490632799</v>
      </c>
      <c r="BH16" s="17">
        <v>0.33348857515150898</v>
      </c>
      <c r="BI16" s="17">
        <v>0.35495072083775803</v>
      </c>
      <c r="BJ16" s="17">
        <v>0.30620052447374102</v>
      </c>
      <c r="BK16" s="17">
        <v>0.190061656225954</v>
      </c>
      <c r="BL16" s="17"/>
      <c r="BM16" s="17">
        <v>0.32140544028063101</v>
      </c>
      <c r="BN16" s="17">
        <v>0.216935542568641</v>
      </c>
    </row>
    <row r="17" spans="2:66" x14ac:dyDescent="0.35">
      <c r="B17" t="s">
        <v>85</v>
      </c>
      <c r="C17" s="17">
        <v>0.18904606639484001</v>
      </c>
      <c r="D17" s="17">
        <v>0.176487048050991</v>
      </c>
      <c r="E17" s="17">
        <v>0.20222298880075801</v>
      </c>
      <c r="F17" s="17"/>
      <c r="G17" s="17">
        <v>0.21060863053078899</v>
      </c>
      <c r="H17" s="17">
        <v>0.197361441386077</v>
      </c>
      <c r="I17" s="17">
        <v>0.18017431896336</v>
      </c>
      <c r="J17" s="17">
        <v>0.19185669068474501</v>
      </c>
      <c r="K17" s="17">
        <v>0.19516909056996001</v>
      </c>
      <c r="L17" s="17">
        <v>0.16870571135638299</v>
      </c>
      <c r="M17" s="17"/>
      <c r="N17" s="17">
        <v>0.160866654793516</v>
      </c>
      <c r="O17" s="17">
        <v>0.20154814577641</v>
      </c>
      <c r="P17" s="17">
        <v>0.191415143182641</v>
      </c>
      <c r="Q17" s="17">
        <v>0.20094499989949799</v>
      </c>
      <c r="R17" s="17"/>
      <c r="S17" s="17">
        <v>0.237282755262402</v>
      </c>
      <c r="T17" s="17">
        <v>0.234861029841194</v>
      </c>
      <c r="U17" s="17">
        <v>0.17570012741725499</v>
      </c>
      <c r="V17" s="17">
        <v>0.14866628043482399</v>
      </c>
      <c r="W17" s="17">
        <v>0.19293643406854999</v>
      </c>
      <c r="X17" s="17">
        <v>0.22504199243006801</v>
      </c>
      <c r="Y17" s="17">
        <v>0.23535997819468199</v>
      </c>
      <c r="Z17" s="17">
        <v>0.198127459415646</v>
      </c>
      <c r="AA17" s="17">
        <v>0.18242048780062201</v>
      </c>
      <c r="AB17" s="17">
        <v>9.0705264878029698E-2</v>
      </c>
      <c r="AC17" s="17">
        <v>0.15447437933618999</v>
      </c>
      <c r="AD17" s="17">
        <v>4.6767220525415702E-2</v>
      </c>
      <c r="AE17" s="17"/>
      <c r="AF17" s="17">
        <v>0.19289736234164101</v>
      </c>
      <c r="AG17" s="17">
        <v>0.207095011071253</v>
      </c>
      <c r="AH17" s="17">
        <v>0.25486948042364199</v>
      </c>
      <c r="AI17" s="17">
        <v>0.16550043078854401</v>
      </c>
      <c r="AJ17" s="17">
        <v>0.116488609529019</v>
      </c>
      <c r="AK17" s="17">
        <v>0.121027889948691</v>
      </c>
      <c r="AL17" s="17"/>
      <c r="AM17" s="17">
        <v>0.17114440250795299</v>
      </c>
      <c r="AN17" s="17">
        <v>0.215787016097718</v>
      </c>
      <c r="AO17" s="17"/>
      <c r="AP17" s="17">
        <v>0.17847346810175699</v>
      </c>
      <c r="AQ17" s="17">
        <v>0.20007194402704001</v>
      </c>
      <c r="AR17" s="17">
        <v>0.16746992844789099</v>
      </c>
      <c r="AS17" s="17">
        <v>0.18904056716170101</v>
      </c>
      <c r="AT17" s="17">
        <v>0.24364068745634701</v>
      </c>
      <c r="AU17" s="17"/>
      <c r="AV17" s="17">
        <v>0.16779990415371801</v>
      </c>
      <c r="AW17" s="17">
        <v>0.208133587559585</v>
      </c>
      <c r="AX17" s="17">
        <v>0.13895677274579499</v>
      </c>
      <c r="AY17" s="17">
        <v>0.26921426041423502</v>
      </c>
      <c r="AZ17" s="17">
        <v>0.15086920123105099</v>
      </c>
      <c r="BA17" s="17">
        <v>0.223128116455514</v>
      </c>
      <c r="BB17" s="17"/>
      <c r="BC17" s="17">
        <v>0.124575938244808</v>
      </c>
      <c r="BD17" s="17">
        <v>0.20823435805357701</v>
      </c>
      <c r="BE17" s="17">
        <v>0.220103555494189</v>
      </c>
      <c r="BF17" s="17"/>
      <c r="BG17" s="17">
        <v>0.19569595603603401</v>
      </c>
      <c r="BH17" s="17">
        <v>0.18326758829488601</v>
      </c>
      <c r="BI17" s="17">
        <v>0.16987884326285499</v>
      </c>
      <c r="BJ17" s="17">
        <v>0.18603544020900301</v>
      </c>
      <c r="BK17" s="17">
        <v>0.27925599119155903</v>
      </c>
      <c r="BL17" s="17"/>
      <c r="BM17" s="17">
        <v>0.18529849573488599</v>
      </c>
      <c r="BN17" s="17">
        <v>0.25768527563608401</v>
      </c>
    </row>
    <row r="18" spans="2:66" x14ac:dyDescent="0.35">
      <c r="B18" t="s">
        <v>86</v>
      </c>
      <c r="C18" s="17">
        <v>0.149636066649666</v>
      </c>
      <c r="D18" s="17">
        <v>0.167285199825977</v>
      </c>
      <c r="E18" s="17">
        <v>0.13122645412962</v>
      </c>
      <c r="F18" s="17"/>
      <c r="G18" s="17">
        <v>0.10478338634283101</v>
      </c>
      <c r="H18" s="17">
        <v>0.16981166844751</v>
      </c>
      <c r="I18" s="17">
        <v>0.145434455560009</v>
      </c>
      <c r="J18" s="17">
        <v>0.161233552331216</v>
      </c>
      <c r="K18" s="17">
        <v>0.17964402900554799</v>
      </c>
      <c r="L18" s="17">
        <v>0.13684245639530701</v>
      </c>
      <c r="M18" s="17"/>
      <c r="N18" s="17">
        <v>0.19226440610262699</v>
      </c>
      <c r="O18" s="17">
        <v>0.161093620777714</v>
      </c>
      <c r="P18" s="17">
        <v>0.109749192870657</v>
      </c>
      <c r="Q18" s="17">
        <v>0.12706611306555601</v>
      </c>
      <c r="R18" s="17"/>
      <c r="S18" s="17">
        <v>0.15672351670698001</v>
      </c>
      <c r="T18" s="17">
        <v>0.17770997046713299</v>
      </c>
      <c r="U18" s="17">
        <v>0.126902968707748</v>
      </c>
      <c r="V18" s="17">
        <v>0.12511064851339701</v>
      </c>
      <c r="W18" s="17">
        <v>0.199739455023453</v>
      </c>
      <c r="X18" s="17">
        <v>0.12448972597685801</v>
      </c>
      <c r="Y18" s="17">
        <v>0.12897710968342099</v>
      </c>
      <c r="Z18" s="17">
        <v>0.10744963954235399</v>
      </c>
      <c r="AA18" s="17">
        <v>0.129109324837832</v>
      </c>
      <c r="AB18" s="17">
        <v>0.13841535492684201</v>
      </c>
      <c r="AC18" s="17">
        <v>0.19210372059661199</v>
      </c>
      <c r="AD18" s="17">
        <v>0.236961697060696</v>
      </c>
      <c r="AE18" s="17"/>
      <c r="AF18" s="17">
        <v>0.161815971427473</v>
      </c>
      <c r="AG18" s="17">
        <v>0.15865730834955699</v>
      </c>
      <c r="AH18" s="17">
        <v>0.115620237669128</v>
      </c>
      <c r="AI18" s="17">
        <v>0.135129990316538</v>
      </c>
      <c r="AJ18" s="17">
        <v>0.170497130668922</v>
      </c>
      <c r="AK18" s="17">
        <v>0.13972160025778799</v>
      </c>
      <c r="AL18" s="17"/>
      <c r="AM18" s="17">
        <v>0.15107415622053699</v>
      </c>
      <c r="AN18" s="17">
        <v>0.14623638151159701</v>
      </c>
      <c r="AO18" s="17"/>
      <c r="AP18" s="17">
        <v>9.4971584144528706E-2</v>
      </c>
      <c r="AQ18" s="17">
        <v>0.135107183856603</v>
      </c>
      <c r="AR18" s="17">
        <v>0.15825887675630401</v>
      </c>
      <c r="AS18" s="17">
        <v>0.20381539553785499</v>
      </c>
      <c r="AT18" s="17">
        <v>0.24101322556343099</v>
      </c>
      <c r="AU18" s="17"/>
      <c r="AV18" s="17">
        <v>0.188135508253962</v>
      </c>
      <c r="AW18" s="17">
        <v>0.11025591123192301</v>
      </c>
      <c r="AX18" s="17">
        <v>0.18776691470526999</v>
      </c>
      <c r="AY18" s="17">
        <v>3.9954049219847798E-2</v>
      </c>
      <c r="AZ18" s="17">
        <v>0.30688811783584202</v>
      </c>
      <c r="BA18" s="17">
        <v>0.11895705572331</v>
      </c>
      <c r="BB18" s="17"/>
      <c r="BC18" s="17">
        <v>0.262713387430352</v>
      </c>
      <c r="BD18" s="17">
        <v>0.11889935051789099</v>
      </c>
      <c r="BE18" s="17">
        <v>0.11266938316847699</v>
      </c>
      <c r="BF18" s="17"/>
      <c r="BG18" s="17">
        <v>0.114051376408585</v>
      </c>
      <c r="BH18" s="17">
        <v>0.17643299961066</v>
      </c>
      <c r="BI18" s="17">
        <v>0.17372521487703099</v>
      </c>
      <c r="BJ18" s="17">
        <v>5.56023115488457E-2</v>
      </c>
      <c r="BK18" s="17">
        <v>6.54265797272099E-3</v>
      </c>
      <c r="BL18" s="17"/>
      <c r="BM18" s="17">
        <v>0.16623927946018999</v>
      </c>
      <c r="BN18" s="17">
        <v>1.7894788177773801E-2</v>
      </c>
    </row>
    <row r="19" spans="2:66" x14ac:dyDescent="0.35">
      <c r="B19" t="s">
        <v>87</v>
      </c>
      <c r="C19" s="17">
        <v>0.14892367708384299</v>
      </c>
      <c r="D19" s="17">
        <v>0.15670936981293099</v>
      </c>
      <c r="E19" s="17">
        <v>0.141079227584304</v>
      </c>
      <c r="F19" s="17"/>
      <c r="G19" s="17">
        <v>0.19423554834758899</v>
      </c>
      <c r="H19" s="17">
        <v>0.19451130778932901</v>
      </c>
      <c r="I19" s="17">
        <v>0.14857747146547101</v>
      </c>
      <c r="J19" s="17">
        <v>0.14693313129983801</v>
      </c>
      <c r="K19" s="17">
        <v>0.100715603015049</v>
      </c>
      <c r="L19" s="17">
        <v>0.115839191414675</v>
      </c>
      <c r="M19" s="17"/>
      <c r="N19" s="17">
        <v>0.18414411156802599</v>
      </c>
      <c r="O19" s="17">
        <v>0.124530619303067</v>
      </c>
      <c r="P19" s="17">
        <v>0.15597891345280401</v>
      </c>
      <c r="Q19" s="17">
        <v>0.132406904008183</v>
      </c>
      <c r="R19" s="17"/>
      <c r="S19" s="17">
        <v>0.25909787810625001</v>
      </c>
      <c r="T19" s="17">
        <v>0.124929102435189</v>
      </c>
      <c r="U19" s="17">
        <v>0.150185742227958</v>
      </c>
      <c r="V19" s="17">
        <v>0.130082833596809</v>
      </c>
      <c r="W19" s="17">
        <v>7.7031339006724694E-2</v>
      </c>
      <c r="X19" s="17">
        <v>0.13126167058093399</v>
      </c>
      <c r="Y19" s="17">
        <v>0.121612669929408</v>
      </c>
      <c r="Z19" s="17">
        <v>0.16399402666339599</v>
      </c>
      <c r="AA19" s="17">
        <v>0.16910037782412299</v>
      </c>
      <c r="AB19" s="17">
        <v>0.145677137412559</v>
      </c>
      <c r="AC19" s="17">
        <v>8.5311664343339699E-2</v>
      </c>
      <c r="AD19" s="17">
        <v>0.108946717137813</v>
      </c>
      <c r="AE19" s="17"/>
      <c r="AF19" s="17">
        <v>0.19322281971192901</v>
      </c>
      <c r="AG19" s="17">
        <v>0.12600958594855</v>
      </c>
      <c r="AH19" s="17">
        <v>0.12888587868732099</v>
      </c>
      <c r="AI19" s="17">
        <v>0.16267027038166201</v>
      </c>
      <c r="AJ19" s="17">
        <v>0.127367588289024</v>
      </c>
      <c r="AK19" s="17">
        <v>0.11276139097843201</v>
      </c>
      <c r="AL19" s="17"/>
      <c r="AM19" s="17">
        <v>0.140580580939827</v>
      </c>
      <c r="AN19" s="17">
        <v>0.16060780788081799</v>
      </c>
      <c r="AO19" s="17"/>
      <c r="AP19" s="17">
        <v>0.12729441517255499</v>
      </c>
      <c r="AQ19" s="17">
        <v>0.120774763472085</v>
      </c>
      <c r="AR19" s="17">
        <v>0.18553400646361201</v>
      </c>
      <c r="AS19" s="17">
        <v>0.152212103970748</v>
      </c>
      <c r="AT19" s="17">
        <v>0.20042996542868599</v>
      </c>
      <c r="AU19" s="17"/>
      <c r="AV19" s="17">
        <v>0.20235196319544599</v>
      </c>
      <c r="AW19" s="17">
        <v>9.9442490423716806E-2</v>
      </c>
      <c r="AX19" s="17">
        <v>0.18004870261795899</v>
      </c>
      <c r="AY19" s="17">
        <v>7.3292976614499503E-2</v>
      </c>
      <c r="AZ19" s="17">
        <v>0.16945939996999801</v>
      </c>
      <c r="BA19" s="17">
        <v>0.113130336215735</v>
      </c>
      <c r="BB19" s="17"/>
      <c r="BC19" s="17">
        <v>0.213340920570809</v>
      </c>
      <c r="BD19" s="17">
        <v>0.140268321349686</v>
      </c>
      <c r="BE19" s="17">
        <v>0.112765661798718</v>
      </c>
      <c r="BF19" s="17"/>
      <c r="BG19" s="17">
        <v>0.137047528016876</v>
      </c>
      <c r="BH19" s="17">
        <v>0.15199631961433399</v>
      </c>
      <c r="BI19" s="17">
        <v>0.157775289060439</v>
      </c>
      <c r="BJ19" s="17">
        <v>0.11078651112435101</v>
      </c>
      <c r="BK19" s="17">
        <v>0.11932161012475399</v>
      </c>
      <c r="BL19" s="17"/>
      <c r="BM19" s="17">
        <v>0.14955355217241301</v>
      </c>
      <c r="BN19" s="17">
        <v>0.11734663582096599</v>
      </c>
    </row>
    <row r="20" spans="2:66" x14ac:dyDescent="0.35">
      <c r="B20" t="s">
        <v>88</v>
      </c>
      <c r="C20" s="17">
        <v>0.112173171947023</v>
      </c>
      <c r="D20" s="17">
        <v>0.129321873148077</v>
      </c>
      <c r="E20" s="17">
        <v>9.6005953098627694E-2</v>
      </c>
      <c r="F20" s="17"/>
      <c r="G20" s="17">
        <v>0.122788522695317</v>
      </c>
      <c r="H20" s="17">
        <v>0.20364126521303699</v>
      </c>
      <c r="I20" s="17">
        <v>0.121269702827676</v>
      </c>
      <c r="J20" s="17">
        <v>9.9192469063597993E-2</v>
      </c>
      <c r="K20" s="17">
        <v>7.3752792299978998E-2</v>
      </c>
      <c r="L20" s="17">
        <v>5.9381726281138698E-2</v>
      </c>
      <c r="M20" s="17"/>
      <c r="N20" s="17">
        <v>0.14390558396088601</v>
      </c>
      <c r="O20" s="17">
        <v>0.13509153327713599</v>
      </c>
      <c r="P20" s="17">
        <v>0.129268402155924</v>
      </c>
      <c r="Q20" s="17">
        <v>3.8285397157960997E-2</v>
      </c>
      <c r="R20" s="17"/>
      <c r="S20" s="17">
        <v>0.192498860804761</v>
      </c>
      <c r="T20" s="17">
        <v>0.110102316359784</v>
      </c>
      <c r="U20" s="17">
        <v>8.4215441892928497E-2</v>
      </c>
      <c r="V20" s="17">
        <v>8.2879077566433604E-2</v>
      </c>
      <c r="W20" s="17">
        <v>0.106820811799931</v>
      </c>
      <c r="X20" s="17">
        <v>0.108044075037837</v>
      </c>
      <c r="Y20" s="17">
        <v>7.8890112177852398E-2</v>
      </c>
      <c r="Z20" s="17">
        <v>0.105111587176019</v>
      </c>
      <c r="AA20" s="17">
        <v>9.8999773621628206E-2</v>
      </c>
      <c r="AB20" s="17">
        <v>0.126645572317306</v>
      </c>
      <c r="AC20" s="17">
        <v>8.6483681654358505E-2</v>
      </c>
      <c r="AD20" s="17">
        <v>8.0317985558537794E-2</v>
      </c>
      <c r="AE20" s="17"/>
      <c r="AF20" s="17">
        <v>0.17903322502902599</v>
      </c>
      <c r="AG20" s="17">
        <v>9.6567787360119298E-2</v>
      </c>
      <c r="AH20" s="17">
        <v>7.7837820755008599E-2</v>
      </c>
      <c r="AI20" s="17">
        <v>7.9256725370773801E-2</v>
      </c>
      <c r="AJ20" s="17">
        <v>8.85932399940009E-2</v>
      </c>
      <c r="AK20" s="17">
        <v>0.114109079817307</v>
      </c>
      <c r="AL20" s="17"/>
      <c r="AM20" s="17">
        <v>0.112200028980427</v>
      </c>
      <c r="AN20" s="17">
        <v>0.112930512124683</v>
      </c>
      <c r="AO20" s="17"/>
      <c r="AP20" s="17">
        <v>7.9465402541299204E-2</v>
      </c>
      <c r="AQ20" s="17">
        <v>7.1223466730040694E-2</v>
      </c>
      <c r="AR20" s="17">
        <v>0.125455257788223</v>
      </c>
      <c r="AS20" s="17">
        <v>0.21338697915983901</v>
      </c>
      <c r="AT20" s="17">
        <v>0.26501658235894898</v>
      </c>
      <c r="AU20" s="17"/>
      <c r="AV20" s="17">
        <v>0.12470454017865901</v>
      </c>
      <c r="AW20" s="17">
        <v>0.13984863563147901</v>
      </c>
      <c r="AX20" s="17">
        <v>7.4992665212564202E-2</v>
      </c>
      <c r="AY20" s="17">
        <v>0.11538626821715101</v>
      </c>
      <c r="AZ20" s="17">
        <v>0.102712329927257</v>
      </c>
      <c r="BA20" s="17">
        <v>7.8886137415179997E-2</v>
      </c>
      <c r="BB20" s="17"/>
      <c r="BC20" s="17">
        <v>7.0373752337114695E-2</v>
      </c>
      <c r="BD20" s="17">
        <v>0.107482076072523</v>
      </c>
      <c r="BE20" s="17">
        <v>0.15784875048288699</v>
      </c>
      <c r="BF20" s="17"/>
      <c r="BG20" s="17">
        <v>0.13220608027342301</v>
      </c>
      <c r="BH20" s="17">
        <v>0.125495152142061</v>
      </c>
      <c r="BI20" s="17">
        <v>8.8693627883553505E-2</v>
      </c>
      <c r="BJ20" s="17">
        <v>0.133564553909089</v>
      </c>
      <c r="BK20" s="17">
        <v>0.127092705459349</v>
      </c>
      <c r="BL20" s="17"/>
      <c r="BM20" s="17">
        <v>0.126591778356795</v>
      </c>
      <c r="BN20" s="17">
        <v>0.12859025509358801</v>
      </c>
    </row>
    <row r="21" spans="2:66" x14ac:dyDescent="0.35">
      <c r="B21" t="s">
        <v>89</v>
      </c>
      <c r="C21" s="17">
        <v>9.5722032614291103E-2</v>
      </c>
      <c r="D21" s="17">
        <v>0.108310259524228</v>
      </c>
      <c r="E21" s="17">
        <v>8.2893362862679398E-2</v>
      </c>
      <c r="F21" s="17"/>
      <c r="G21" s="17">
        <v>0.109993083908119</v>
      </c>
      <c r="H21" s="17">
        <v>8.2240050522199501E-2</v>
      </c>
      <c r="I21" s="17">
        <v>0.102926343075619</v>
      </c>
      <c r="J21" s="17">
        <v>0.11573640842847301</v>
      </c>
      <c r="K21" s="17">
        <v>7.4347659440945096E-2</v>
      </c>
      <c r="L21" s="17">
        <v>8.9552069434805301E-2</v>
      </c>
      <c r="M21" s="17"/>
      <c r="N21" s="17">
        <v>0.104572163397105</v>
      </c>
      <c r="O21" s="17">
        <v>0.124368301045612</v>
      </c>
      <c r="P21" s="17">
        <v>6.7318365182431006E-2</v>
      </c>
      <c r="Q21" s="17">
        <v>8.0963575854968398E-2</v>
      </c>
      <c r="R21" s="17"/>
      <c r="S21" s="17">
        <v>8.1813959898603697E-2</v>
      </c>
      <c r="T21" s="17">
        <v>8.4044284112346102E-2</v>
      </c>
      <c r="U21" s="17">
        <v>0.16585608372865199</v>
      </c>
      <c r="V21" s="17">
        <v>9.5517028784754099E-2</v>
      </c>
      <c r="W21" s="17">
        <v>4.2783144620747803E-2</v>
      </c>
      <c r="X21" s="17">
        <v>8.3272628235891294E-2</v>
      </c>
      <c r="Y21" s="17">
        <v>9.1679716878690906E-2</v>
      </c>
      <c r="Z21" s="17">
        <v>0.129588781884937</v>
      </c>
      <c r="AA21" s="17">
        <v>0.103003929520249</v>
      </c>
      <c r="AB21" s="17">
        <v>9.5005316602381498E-2</v>
      </c>
      <c r="AC21" s="17">
        <v>8.6749682588627405E-2</v>
      </c>
      <c r="AD21" s="17">
        <v>0.14216566212388301</v>
      </c>
      <c r="AE21" s="17"/>
      <c r="AF21" s="17">
        <v>8.2573973772509399E-2</v>
      </c>
      <c r="AG21" s="17">
        <v>9.9110180586126903E-2</v>
      </c>
      <c r="AH21" s="17">
        <v>7.4350880968747202E-2</v>
      </c>
      <c r="AI21" s="17">
        <v>0.112039526903161</v>
      </c>
      <c r="AJ21" s="17">
        <v>0.11575280771060199</v>
      </c>
      <c r="AK21" s="17">
        <v>0.101561250633302</v>
      </c>
      <c r="AL21" s="17"/>
      <c r="AM21" s="17">
        <v>9.1285948050497195E-2</v>
      </c>
      <c r="AN21" s="17">
        <v>0.101502801463816</v>
      </c>
      <c r="AO21" s="17"/>
      <c r="AP21" s="17">
        <v>6.1842163666343403E-2</v>
      </c>
      <c r="AQ21" s="17">
        <v>0.103296007208416</v>
      </c>
      <c r="AR21" s="17">
        <v>0.113509428490601</v>
      </c>
      <c r="AS21" s="17">
        <v>0.103766177082594</v>
      </c>
      <c r="AT21" s="17">
        <v>9.9374295969256093E-2</v>
      </c>
      <c r="AU21" s="17"/>
      <c r="AV21" s="17">
        <v>0.118862638823247</v>
      </c>
      <c r="AW21" s="17">
        <v>5.3506351065063101E-2</v>
      </c>
      <c r="AX21" s="17">
        <v>0.108616717120009</v>
      </c>
      <c r="AY21" s="17">
        <v>3.1786958972143703E-2</v>
      </c>
      <c r="AZ21" s="17">
        <v>0.135226780518927</v>
      </c>
      <c r="BA21" s="17">
        <v>0.117969687489702</v>
      </c>
      <c r="BB21" s="17"/>
      <c r="BC21" s="17">
        <v>0.17805936373669001</v>
      </c>
      <c r="BD21" s="17">
        <v>7.2319269915343001E-2</v>
      </c>
      <c r="BE21" s="17">
        <v>6.5263836497036001E-2</v>
      </c>
      <c r="BF21" s="17"/>
      <c r="BG21" s="17">
        <v>0.103601864150014</v>
      </c>
      <c r="BH21" s="17">
        <v>0.10761813303439501</v>
      </c>
      <c r="BI21" s="17">
        <v>0.102337804979514</v>
      </c>
      <c r="BJ21" s="17">
        <v>1.8307275276517699E-2</v>
      </c>
      <c r="BK21" s="17">
        <v>3.9005809033110302E-2</v>
      </c>
      <c r="BL21" s="17"/>
      <c r="BM21" s="17">
        <v>0.106961838456682</v>
      </c>
      <c r="BN21" s="17">
        <v>3.42162837688538E-2</v>
      </c>
    </row>
    <row r="22" spans="2:66" x14ac:dyDescent="0.35">
      <c r="B22" t="s">
        <v>90</v>
      </c>
      <c r="C22" s="17">
        <v>8.9745809435738594E-2</v>
      </c>
      <c r="D22" s="17">
        <v>7.1592665884443907E-2</v>
      </c>
      <c r="E22" s="17">
        <v>0.107887604192011</v>
      </c>
      <c r="F22" s="17"/>
      <c r="G22" s="17">
        <v>6.3743910053568206E-2</v>
      </c>
      <c r="H22" s="17">
        <v>7.0634541823422298E-2</v>
      </c>
      <c r="I22" s="17">
        <v>6.6236028984886605E-2</v>
      </c>
      <c r="J22" s="17">
        <v>7.7397921621613103E-2</v>
      </c>
      <c r="K22" s="17">
        <v>0.124322582101696</v>
      </c>
      <c r="L22" s="17">
        <v>0.128460142266211</v>
      </c>
      <c r="M22" s="17"/>
      <c r="N22" s="17">
        <v>9.8458555470186102E-2</v>
      </c>
      <c r="O22" s="17">
        <v>8.2041566977921004E-2</v>
      </c>
      <c r="P22" s="17">
        <v>0.10095725236410499</v>
      </c>
      <c r="Q22" s="17">
        <v>7.9916302041521697E-2</v>
      </c>
      <c r="R22" s="17"/>
      <c r="S22" s="17">
        <v>4.9712357875171698E-2</v>
      </c>
      <c r="T22" s="17">
        <v>0.12845154081780999</v>
      </c>
      <c r="U22" s="17">
        <v>0.13876331937005401</v>
      </c>
      <c r="V22" s="17">
        <v>7.6087375777504906E-2</v>
      </c>
      <c r="W22" s="17">
        <v>0.113049687563433</v>
      </c>
      <c r="X22" s="17">
        <v>7.5428657046025693E-2</v>
      </c>
      <c r="Y22" s="17">
        <v>7.8769004457896294E-2</v>
      </c>
      <c r="Z22" s="17">
        <v>4.8330516069149801E-2</v>
      </c>
      <c r="AA22" s="17">
        <v>8.2778411534422405E-2</v>
      </c>
      <c r="AB22" s="17">
        <v>9.3472185943730704E-2</v>
      </c>
      <c r="AC22" s="17">
        <v>8.7269210131304398E-2</v>
      </c>
      <c r="AD22" s="17">
        <v>0.11010592949343199</v>
      </c>
      <c r="AE22" s="17"/>
      <c r="AF22" s="17">
        <v>5.6234160516041597E-2</v>
      </c>
      <c r="AG22" s="17">
        <v>9.2579612620416807E-2</v>
      </c>
      <c r="AH22" s="17">
        <v>0.113343942430502</v>
      </c>
      <c r="AI22" s="17">
        <v>9.6289367248812194E-2</v>
      </c>
      <c r="AJ22" s="17">
        <v>0.13310861356696799</v>
      </c>
      <c r="AK22" s="17">
        <v>6.4149171590520998E-2</v>
      </c>
      <c r="AL22" s="17"/>
      <c r="AM22" s="17">
        <v>0.100132613052533</v>
      </c>
      <c r="AN22" s="17">
        <v>7.4482609670173505E-2</v>
      </c>
      <c r="AO22" s="17"/>
      <c r="AP22" s="17">
        <v>9.7396368347093504E-2</v>
      </c>
      <c r="AQ22" s="17">
        <v>8.4568169225128997E-2</v>
      </c>
      <c r="AR22" s="17">
        <v>7.5277086017179196E-2</v>
      </c>
      <c r="AS22" s="17">
        <v>7.1333995344934994E-2</v>
      </c>
      <c r="AT22" s="17">
        <v>0.122436635005311</v>
      </c>
      <c r="AU22" s="17"/>
      <c r="AV22" s="17">
        <v>6.0925264532560801E-2</v>
      </c>
      <c r="AW22" s="17">
        <v>0.15690141928215501</v>
      </c>
      <c r="AX22" s="17">
        <v>6.2059249157346001E-2</v>
      </c>
      <c r="AY22" s="17">
        <v>0.123668974244177</v>
      </c>
      <c r="AZ22" s="17">
        <v>4.8373445119241403E-2</v>
      </c>
      <c r="BA22" s="17">
        <v>0.123222977239078</v>
      </c>
      <c r="BB22" s="17"/>
      <c r="BC22" s="17">
        <v>5.1623199241067098E-2</v>
      </c>
      <c r="BD22" s="17">
        <v>8.1160438629030399E-2</v>
      </c>
      <c r="BE22" s="17">
        <v>0.123708782839642</v>
      </c>
      <c r="BF22" s="17"/>
      <c r="BG22" s="17">
        <v>6.6869992434729603E-2</v>
      </c>
      <c r="BH22" s="17">
        <v>9.1274010351363996E-2</v>
      </c>
      <c r="BI22" s="17">
        <v>8.9045900053592197E-2</v>
      </c>
      <c r="BJ22" s="17">
        <v>7.43854328503432E-2</v>
      </c>
      <c r="BK22" s="17">
        <v>0.12987758030396401</v>
      </c>
      <c r="BL22" s="17"/>
      <c r="BM22" s="17">
        <v>8.7286173606824599E-2</v>
      </c>
      <c r="BN22" s="17">
        <v>0.117037006893187</v>
      </c>
    </row>
    <row r="23" spans="2:66" x14ac:dyDescent="0.35">
      <c r="B23" t="s">
        <v>91</v>
      </c>
      <c r="C23" s="17">
        <v>8.0978847923049005E-2</v>
      </c>
      <c r="D23" s="17">
        <v>0.100135439093675</v>
      </c>
      <c r="E23" s="17">
        <v>6.2700168209170404E-2</v>
      </c>
      <c r="F23" s="17"/>
      <c r="G23" s="17">
        <v>6.2716763673537998E-2</v>
      </c>
      <c r="H23" s="17">
        <v>4.0193268839730803E-2</v>
      </c>
      <c r="I23" s="17">
        <v>8.7700715256093895E-2</v>
      </c>
      <c r="J23" s="17">
        <v>5.91458400065214E-2</v>
      </c>
      <c r="K23" s="17">
        <v>8.5213798187782699E-2</v>
      </c>
      <c r="L23" s="17">
        <v>0.13583016103567899</v>
      </c>
      <c r="M23" s="17"/>
      <c r="N23" s="17">
        <v>7.2623258620580305E-2</v>
      </c>
      <c r="O23" s="17">
        <v>6.4086171595299807E-2</v>
      </c>
      <c r="P23" s="17">
        <v>8.1176073595477904E-2</v>
      </c>
      <c r="Q23" s="17">
        <v>0.10874386725686599</v>
      </c>
      <c r="R23" s="17"/>
      <c r="S23" s="17">
        <v>5.8547273459710399E-2</v>
      </c>
      <c r="T23" s="17">
        <v>9.0607191585987804E-2</v>
      </c>
      <c r="U23" s="17">
        <v>7.2848024399615602E-2</v>
      </c>
      <c r="V23" s="17">
        <v>0.122241442396431</v>
      </c>
      <c r="W23" s="17">
        <v>0.116286587121525</v>
      </c>
      <c r="X23" s="17">
        <v>5.98504567518938E-2</v>
      </c>
      <c r="Y23" s="17">
        <v>9.1369082247980904E-2</v>
      </c>
      <c r="Z23" s="17">
        <v>8.2855555500898306E-2</v>
      </c>
      <c r="AA23" s="17">
        <v>5.3562806754363999E-2</v>
      </c>
      <c r="AB23" s="17">
        <v>8.8726489403297401E-2</v>
      </c>
      <c r="AC23" s="17">
        <v>8.5284233452233502E-2</v>
      </c>
      <c r="AD23" s="17">
        <v>6.2196507825906203E-2</v>
      </c>
      <c r="AE23" s="17"/>
      <c r="AF23" s="17">
        <v>5.2665737510478601E-2</v>
      </c>
      <c r="AG23" s="17">
        <v>9.3045428246944395E-2</v>
      </c>
      <c r="AH23" s="17">
        <v>0.100736643143885</v>
      </c>
      <c r="AI23" s="17">
        <v>7.5432192411545002E-2</v>
      </c>
      <c r="AJ23" s="17">
        <v>0.120879311683107</v>
      </c>
      <c r="AK23" s="17">
        <v>3.8825598360369702E-2</v>
      </c>
      <c r="AL23" s="17"/>
      <c r="AM23" s="17">
        <v>8.0149991730015704E-2</v>
      </c>
      <c r="AN23" s="17">
        <v>8.2729139083984105E-2</v>
      </c>
      <c r="AO23" s="17"/>
      <c r="AP23" s="17">
        <v>9.3145170010630496E-2</v>
      </c>
      <c r="AQ23" s="17">
        <v>0.102631023363982</v>
      </c>
      <c r="AR23" s="17">
        <v>5.3283673167813003E-2</v>
      </c>
      <c r="AS23" s="17">
        <v>8.1841838078384896E-2</v>
      </c>
      <c r="AT23" s="17">
        <v>2.26261375169176E-2</v>
      </c>
      <c r="AU23" s="17"/>
      <c r="AV23" s="17">
        <v>3.4958866576687703E-2</v>
      </c>
      <c r="AW23" s="17">
        <v>0.14513681931872799</v>
      </c>
      <c r="AX23" s="17">
        <v>6.8293834836909997E-2</v>
      </c>
      <c r="AY23" s="17">
        <v>0.20161070676858001</v>
      </c>
      <c r="AZ23" s="17">
        <v>2.45906004777692E-2</v>
      </c>
      <c r="BA23" s="17">
        <v>4.37958393964454E-2</v>
      </c>
      <c r="BB23" s="17"/>
      <c r="BC23" s="17">
        <v>3.21473609527455E-2</v>
      </c>
      <c r="BD23" s="17">
        <v>5.9598132698526603E-2</v>
      </c>
      <c r="BE23" s="17">
        <v>0.15371754139466101</v>
      </c>
      <c r="BF23" s="17"/>
      <c r="BG23" s="17">
        <v>9.9558477398147299E-2</v>
      </c>
      <c r="BH23" s="17">
        <v>5.8844358119498799E-2</v>
      </c>
      <c r="BI23" s="17">
        <v>7.4730837538630204E-2</v>
      </c>
      <c r="BJ23" s="17">
        <v>0.16660321117667001</v>
      </c>
      <c r="BK23" s="17">
        <v>0.19104410821791101</v>
      </c>
      <c r="BL23" s="17"/>
      <c r="BM23" s="17">
        <v>6.5497412605673599E-2</v>
      </c>
      <c r="BN23" s="17">
        <v>0.18538862096278899</v>
      </c>
    </row>
    <row r="24" spans="2:66" x14ac:dyDescent="0.35">
      <c r="B24" t="s">
        <v>92</v>
      </c>
      <c r="C24" s="17">
        <v>6.9364316342232293E-2</v>
      </c>
      <c r="D24" s="17">
        <v>6.7627553307214205E-2</v>
      </c>
      <c r="E24" s="17">
        <v>7.1399562327023797E-2</v>
      </c>
      <c r="F24" s="17"/>
      <c r="G24" s="17">
        <v>8.2801309387003502E-2</v>
      </c>
      <c r="H24" s="17">
        <v>0.10115267636599801</v>
      </c>
      <c r="I24" s="17">
        <v>7.11533396830097E-2</v>
      </c>
      <c r="J24" s="17">
        <v>4.76617277177896E-2</v>
      </c>
      <c r="K24" s="17">
        <v>6.9150580866557607E-2</v>
      </c>
      <c r="L24" s="17">
        <v>5.0742281559832E-2</v>
      </c>
      <c r="M24" s="17"/>
      <c r="N24" s="17">
        <v>7.1777633337550703E-2</v>
      </c>
      <c r="O24" s="17">
        <v>6.3742557914374207E-2</v>
      </c>
      <c r="P24" s="17">
        <v>5.5545236337831698E-2</v>
      </c>
      <c r="Q24" s="17">
        <v>8.5881599100474396E-2</v>
      </c>
      <c r="R24" s="17"/>
      <c r="S24" s="17">
        <v>8.7736259287664001E-2</v>
      </c>
      <c r="T24" s="17">
        <v>4.1402355048536697E-2</v>
      </c>
      <c r="U24" s="17">
        <v>4.2550808053868801E-2</v>
      </c>
      <c r="V24" s="17">
        <v>7.6052393463154205E-2</v>
      </c>
      <c r="W24" s="17">
        <v>2.1878274333483799E-2</v>
      </c>
      <c r="X24" s="17">
        <v>0.10627574480078</v>
      </c>
      <c r="Y24" s="17">
        <v>9.0231281809104794E-2</v>
      </c>
      <c r="Z24" s="17">
        <v>8.2257988703665297E-2</v>
      </c>
      <c r="AA24" s="17">
        <v>8.29566424970134E-2</v>
      </c>
      <c r="AB24" s="17">
        <v>4.4831919579621703E-2</v>
      </c>
      <c r="AC24" s="17">
        <v>8.6583665682667704E-2</v>
      </c>
      <c r="AD24" s="17">
        <v>7.8837575537298907E-2</v>
      </c>
      <c r="AE24" s="17"/>
      <c r="AF24" s="17">
        <v>8.8171297455239994E-2</v>
      </c>
      <c r="AG24" s="17">
        <v>7.5936156260615006E-2</v>
      </c>
      <c r="AH24" s="17">
        <v>4.4324098276508697E-2</v>
      </c>
      <c r="AI24" s="17">
        <v>6.0043944213118303E-2</v>
      </c>
      <c r="AJ24" s="17">
        <v>6.3466300441757495E-2</v>
      </c>
      <c r="AK24" s="17">
        <v>5.3939911747193099E-2</v>
      </c>
      <c r="AL24" s="17"/>
      <c r="AM24" s="17">
        <v>7.3598802544573502E-2</v>
      </c>
      <c r="AN24" s="17">
        <v>6.3847952309563805E-2</v>
      </c>
      <c r="AO24" s="17"/>
      <c r="AP24" s="17">
        <v>6.6678857606012998E-2</v>
      </c>
      <c r="AQ24" s="17">
        <v>7.8670039904077102E-2</v>
      </c>
      <c r="AR24" s="17">
        <v>6.2890986547889896E-2</v>
      </c>
      <c r="AS24" s="17">
        <v>9.7750480487863195E-2</v>
      </c>
      <c r="AT24" s="17">
        <v>0.12520779844090801</v>
      </c>
      <c r="AU24" s="17"/>
      <c r="AV24" s="17">
        <v>6.7046814348444797E-2</v>
      </c>
      <c r="AW24" s="17">
        <v>6.46966538691707E-2</v>
      </c>
      <c r="AX24" s="17">
        <v>7.4867476475275294E-2</v>
      </c>
      <c r="AY24" s="17">
        <v>0.111671693542887</v>
      </c>
      <c r="AZ24" s="17">
        <v>4.7682129711169002E-2</v>
      </c>
      <c r="BA24" s="17">
        <v>4.2193788771464201E-2</v>
      </c>
      <c r="BB24" s="17"/>
      <c r="BC24" s="17">
        <v>3.5680554616423499E-2</v>
      </c>
      <c r="BD24" s="17">
        <v>6.8929384701200094E-2</v>
      </c>
      <c r="BE24" s="17">
        <v>0.10120711668061801</v>
      </c>
      <c r="BF24" s="17"/>
      <c r="BG24" s="17">
        <v>8.8161283661069997E-2</v>
      </c>
      <c r="BH24" s="17">
        <v>6.6553276106572606E-2</v>
      </c>
      <c r="BI24" s="17">
        <v>5.4504343021768903E-2</v>
      </c>
      <c r="BJ24" s="17">
        <v>0.118359113135236</v>
      </c>
      <c r="BK24" s="17">
        <v>9.7158233124836693E-2</v>
      </c>
      <c r="BL24" s="17"/>
      <c r="BM24" s="17">
        <v>7.0084219527302302E-2</v>
      </c>
      <c r="BN24" s="17">
        <v>0.102063998510365</v>
      </c>
    </row>
    <row r="25" spans="2:66" x14ac:dyDescent="0.35">
      <c r="B25" t="s">
        <v>93</v>
      </c>
      <c r="C25" s="17">
        <v>6.1858342369006697E-2</v>
      </c>
      <c r="D25" s="17">
        <v>6.5471773767469196E-2</v>
      </c>
      <c r="E25" s="17">
        <v>5.7664664843559199E-2</v>
      </c>
      <c r="F25" s="17"/>
      <c r="G25" s="17">
        <v>0.161288847704912</v>
      </c>
      <c r="H25" s="17">
        <v>0.10640782324188</v>
      </c>
      <c r="I25" s="17">
        <v>5.4541474259646998E-2</v>
      </c>
      <c r="J25" s="17">
        <v>3.9248732127410098E-2</v>
      </c>
      <c r="K25" s="17">
        <v>2.3495631424650599E-2</v>
      </c>
      <c r="L25" s="17">
        <v>9.3532365202596696E-3</v>
      </c>
      <c r="M25" s="17"/>
      <c r="N25" s="17">
        <v>7.6320197191160594E-2</v>
      </c>
      <c r="O25" s="17">
        <v>7.9026996054363502E-2</v>
      </c>
      <c r="P25" s="17">
        <v>4.2585302821462001E-2</v>
      </c>
      <c r="Q25" s="17">
        <v>4.3847545939633699E-2</v>
      </c>
      <c r="R25" s="17"/>
      <c r="S25" s="17">
        <v>7.7159066430133705E-2</v>
      </c>
      <c r="T25" s="17">
        <v>7.0769219768998595E-2</v>
      </c>
      <c r="U25" s="17">
        <v>6.6536118442892797E-2</v>
      </c>
      <c r="V25" s="17">
        <v>6.5665955515153501E-2</v>
      </c>
      <c r="W25" s="17">
        <v>3.6731444531403597E-2</v>
      </c>
      <c r="X25" s="17">
        <v>8.6593736155608197E-2</v>
      </c>
      <c r="Y25" s="17">
        <v>5.4621304913784897E-2</v>
      </c>
      <c r="Z25" s="17">
        <v>4.7135638846470297E-2</v>
      </c>
      <c r="AA25" s="17">
        <v>3.71438807255286E-2</v>
      </c>
      <c r="AB25" s="17">
        <v>7.8530872815825506E-2</v>
      </c>
      <c r="AC25" s="17">
        <v>2.8306615113089701E-2</v>
      </c>
      <c r="AD25" s="17">
        <v>4.8098059503001798E-2</v>
      </c>
      <c r="AE25" s="17"/>
      <c r="AF25" s="17">
        <v>8.0998470969671305E-2</v>
      </c>
      <c r="AG25" s="17">
        <v>6.9507137331434404E-2</v>
      </c>
      <c r="AH25" s="17">
        <v>6.6357645457669506E-2</v>
      </c>
      <c r="AI25" s="17">
        <v>4.0510990259533398E-2</v>
      </c>
      <c r="AJ25" s="17">
        <v>4.2687053779399999E-2</v>
      </c>
      <c r="AK25" s="17">
        <v>1.82678635397753E-2</v>
      </c>
      <c r="AL25" s="17"/>
      <c r="AM25" s="17">
        <v>4.8050251648244002E-2</v>
      </c>
      <c r="AN25" s="17">
        <v>8.0782191642721005E-2</v>
      </c>
      <c r="AO25" s="17"/>
      <c r="AP25" s="17">
        <v>1.6916591202126401E-2</v>
      </c>
      <c r="AQ25" s="17">
        <v>7.4593197562863603E-2</v>
      </c>
      <c r="AR25" s="17">
        <v>7.4225099442482206E-2</v>
      </c>
      <c r="AS25" s="17">
        <v>0.106772633506204</v>
      </c>
      <c r="AT25" s="17">
        <v>4.1298195654667497E-2</v>
      </c>
      <c r="AU25" s="17"/>
      <c r="AV25" s="17">
        <v>8.92359738230286E-2</v>
      </c>
      <c r="AW25" s="17">
        <v>2.4571193319756698E-2</v>
      </c>
      <c r="AX25" s="17">
        <v>5.0040648451717802E-2</v>
      </c>
      <c r="AY25" s="17">
        <v>2.8169933347047E-2</v>
      </c>
      <c r="AZ25" s="17">
        <v>0.13117558452984401</v>
      </c>
      <c r="BA25" s="17">
        <v>3.19339838855476E-2</v>
      </c>
      <c r="BB25" s="17"/>
      <c r="BC25" s="17">
        <v>0.115095367469498</v>
      </c>
      <c r="BD25" s="17">
        <v>4.6797285580936702E-2</v>
      </c>
      <c r="BE25" s="17">
        <v>4.4059025895887997E-2</v>
      </c>
      <c r="BF25" s="17"/>
      <c r="BG25" s="17">
        <v>5.7997518474821097E-2</v>
      </c>
      <c r="BH25" s="17">
        <v>7.9456937262781802E-2</v>
      </c>
      <c r="BI25" s="17">
        <v>5.4684055738017601E-2</v>
      </c>
      <c r="BJ25" s="17">
        <v>5.63654027841511E-2</v>
      </c>
      <c r="BK25" s="17">
        <v>2.7009742519400099E-2</v>
      </c>
      <c r="BL25" s="17"/>
      <c r="BM25" s="17">
        <v>7.5950274587339398E-2</v>
      </c>
      <c r="BN25" s="17">
        <v>3.3802478572125198E-2</v>
      </c>
    </row>
    <row r="26" spans="2:66" x14ac:dyDescent="0.35">
      <c r="B26" t="s">
        <v>94</v>
      </c>
      <c r="C26" s="17">
        <v>3.8815638124251997E-2</v>
      </c>
      <c r="D26" s="17">
        <v>3.2671087712086301E-2</v>
      </c>
      <c r="E26" s="17">
        <v>4.4022395030333998E-2</v>
      </c>
      <c r="F26" s="17"/>
      <c r="G26" s="17">
        <v>4.7198112248167397E-2</v>
      </c>
      <c r="H26" s="17">
        <v>2.29000247925287E-2</v>
      </c>
      <c r="I26" s="17">
        <v>2.9723604700681399E-2</v>
      </c>
      <c r="J26" s="17">
        <v>1.8440179159706801E-2</v>
      </c>
      <c r="K26" s="17">
        <v>3.5875754272832801E-2</v>
      </c>
      <c r="L26" s="17">
        <v>7.2081373129622497E-2</v>
      </c>
      <c r="M26" s="17"/>
      <c r="N26" s="17">
        <v>2.2702016084310599E-2</v>
      </c>
      <c r="O26" s="17">
        <v>2.5904746982687899E-2</v>
      </c>
      <c r="P26" s="17">
        <v>4.0887488905453503E-2</v>
      </c>
      <c r="Q26" s="17">
        <v>6.8501547263509002E-2</v>
      </c>
      <c r="R26" s="17"/>
      <c r="S26" s="17">
        <v>1.8052054064525098E-2</v>
      </c>
      <c r="T26" s="17">
        <v>4.834173769162E-2</v>
      </c>
      <c r="U26" s="17">
        <v>2.94635361741666E-2</v>
      </c>
      <c r="V26" s="17">
        <v>4.6905950912008401E-2</v>
      </c>
      <c r="W26" s="17">
        <v>2.8024588267291099E-2</v>
      </c>
      <c r="X26" s="17">
        <v>3.7965061064015301E-2</v>
      </c>
      <c r="Y26" s="17">
        <v>2.9416281548076101E-2</v>
      </c>
      <c r="Z26" s="17">
        <v>9.3004510165282897E-2</v>
      </c>
      <c r="AA26" s="17">
        <v>4.43219697678984E-2</v>
      </c>
      <c r="AB26" s="17">
        <v>5.7145320213140199E-2</v>
      </c>
      <c r="AC26" s="17">
        <v>3.91943686280719E-2</v>
      </c>
      <c r="AD26" s="17">
        <v>0</v>
      </c>
      <c r="AE26" s="17"/>
      <c r="AF26" s="17">
        <v>3.0383820769776301E-2</v>
      </c>
      <c r="AG26" s="17">
        <v>4.2610550632286602E-2</v>
      </c>
      <c r="AH26" s="17">
        <v>2.6688600425342601E-2</v>
      </c>
      <c r="AI26" s="17">
        <v>3.9005440777728502E-2</v>
      </c>
      <c r="AJ26" s="17">
        <v>4.14630774240103E-2</v>
      </c>
      <c r="AK26" s="17">
        <v>8.3970925322978104E-2</v>
      </c>
      <c r="AL26" s="17"/>
      <c r="AM26" s="17">
        <v>3.7034989359460903E-2</v>
      </c>
      <c r="AN26" s="17">
        <v>4.04554793831901E-2</v>
      </c>
      <c r="AO26" s="17"/>
      <c r="AP26" s="17">
        <v>5.3809479574630503E-2</v>
      </c>
      <c r="AQ26" s="17">
        <v>3.3555472328822201E-2</v>
      </c>
      <c r="AR26" s="17">
        <v>3.0171247296212199E-2</v>
      </c>
      <c r="AS26" s="17">
        <v>2.51605467154211E-2</v>
      </c>
      <c r="AT26" s="17">
        <v>3.8049662484975801E-2</v>
      </c>
      <c r="AU26" s="17"/>
      <c r="AV26" s="17">
        <v>2.1723493541855401E-2</v>
      </c>
      <c r="AW26" s="17">
        <v>6.2046805010701998E-2</v>
      </c>
      <c r="AX26" s="17">
        <v>2.6234465224222198E-2</v>
      </c>
      <c r="AY26" s="17">
        <v>3.5657034546807E-2</v>
      </c>
      <c r="AZ26" s="17">
        <v>2.4596732454213701E-2</v>
      </c>
      <c r="BA26" s="17">
        <v>4.2603825621019401E-2</v>
      </c>
      <c r="BB26" s="17"/>
      <c r="BC26" s="17">
        <v>1.8910623497659901E-2</v>
      </c>
      <c r="BD26" s="17">
        <v>5.7917544704265599E-2</v>
      </c>
      <c r="BE26" s="17">
        <v>2.8057800058582799E-2</v>
      </c>
      <c r="BF26" s="17"/>
      <c r="BG26" s="17">
        <v>3.4465787253641002E-2</v>
      </c>
      <c r="BH26" s="17">
        <v>3.09336059765167E-2</v>
      </c>
      <c r="BI26" s="17">
        <v>4.7486006976131E-2</v>
      </c>
      <c r="BJ26" s="17">
        <v>3.91856459610175E-2</v>
      </c>
      <c r="BK26" s="17">
        <v>2.7707727560630401E-2</v>
      </c>
      <c r="BL26" s="17"/>
      <c r="BM26" s="17">
        <v>3.1510796270894002E-2</v>
      </c>
      <c r="BN26" s="17">
        <v>3.0363653859864899E-2</v>
      </c>
    </row>
    <row r="27" spans="2:66" x14ac:dyDescent="0.35">
      <c r="B27" t="s">
        <v>95</v>
      </c>
      <c r="C27" s="17">
        <v>3.7543801197798599E-2</v>
      </c>
      <c r="D27" s="17">
        <v>4.6959996717362402E-2</v>
      </c>
      <c r="E27" s="17">
        <v>2.8547991422340602E-2</v>
      </c>
      <c r="F27" s="17"/>
      <c r="G27" s="17">
        <v>4.6950517834650797E-2</v>
      </c>
      <c r="H27" s="17">
        <v>2.55396973979298E-2</v>
      </c>
      <c r="I27" s="17">
        <v>8.8468701268800305E-3</v>
      </c>
      <c r="J27" s="17">
        <v>2.6655341253102101E-2</v>
      </c>
      <c r="K27" s="17">
        <v>4.5035374438503702E-2</v>
      </c>
      <c r="L27" s="17">
        <v>6.8117946243128294E-2</v>
      </c>
      <c r="M27" s="17"/>
      <c r="N27" s="17">
        <v>4.83687149956036E-2</v>
      </c>
      <c r="O27" s="17">
        <v>5.2940815207136199E-2</v>
      </c>
      <c r="P27" s="17">
        <v>1.7939421427327799E-2</v>
      </c>
      <c r="Q27" s="17">
        <v>2.76401108880228E-2</v>
      </c>
      <c r="R27" s="17"/>
      <c r="S27" s="17">
        <v>4.8550970647081297E-2</v>
      </c>
      <c r="T27" s="17">
        <v>3.71090952890459E-2</v>
      </c>
      <c r="U27" s="17">
        <v>6.1243638892826899E-2</v>
      </c>
      <c r="V27" s="17">
        <v>4.1279043731421598E-2</v>
      </c>
      <c r="W27" s="17">
        <v>1.4396945693250099E-2</v>
      </c>
      <c r="X27" s="17">
        <v>2.1718254327464898E-2</v>
      </c>
      <c r="Y27" s="17">
        <v>4.9238999550027703E-2</v>
      </c>
      <c r="Z27" s="17">
        <v>0</v>
      </c>
      <c r="AA27" s="17">
        <v>4.0580570963039297E-2</v>
      </c>
      <c r="AB27" s="17">
        <v>1.8986473877143001E-2</v>
      </c>
      <c r="AC27" s="17">
        <v>5.7330316052332998E-2</v>
      </c>
      <c r="AD27" s="17">
        <v>4.53298634713016E-2</v>
      </c>
      <c r="AE27" s="17"/>
      <c r="AF27" s="17">
        <v>3.3194452550870203E-2</v>
      </c>
      <c r="AG27" s="17">
        <v>3.9050399558652103E-2</v>
      </c>
      <c r="AH27" s="17">
        <v>2.20497482710965E-2</v>
      </c>
      <c r="AI27" s="17">
        <v>2.8351857809863702E-2</v>
      </c>
      <c r="AJ27" s="17">
        <v>5.6754212195000403E-2</v>
      </c>
      <c r="AK27" s="17">
        <v>8.1863658147938306E-2</v>
      </c>
      <c r="AL27" s="17"/>
      <c r="AM27" s="17">
        <v>3.9405948801541198E-2</v>
      </c>
      <c r="AN27" s="17">
        <v>3.5167862616710802E-2</v>
      </c>
      <c r="AO27" s="17"/>
      <c r="AP27" s="17">
        <v>3.6316651206412802E-2</v>
      </c>
      <c r="AQ27" s="17">
        <v>5.6323151141518597E-2</v>
      </c>
      <c r="AR27" s="17">
        <v>4.2540413993030803E-2</v>
      </c>
      <c r="AS27" s="17">
        <v>2.4722094824413499E-2</v>
      </c>
      <c r="AT27" s="17">
        <v>3.9963440486589501E-2</v>
      </c>
      <c r="AU27" s="17"/>
      <c r="AV27" s="17">
        <v>2.13460333935876E-2</v>
      </c>
      <c r="AW27" s="17">
        <v>6.8428914246513498E-2</v>
      </c>
      <c r="AX27" s="17">
        <v>5.6171572828271003E-2</v>
      </c>
      <c r="AY27" s="17">
        <v>5.77819404249632E-2</v>
      </c>
      <c r="AZ27" s="17">
        <v>0</v>
      </c>
      <c r="BA27" s="17">
        <v>4.4684882198807702E-2</v>
      </c>
      <c r="BB27" s="17"/>
      <c r="BC27" s="17">
        <v>1.2972336370043001E-2</v>
      </c>
      <c r="BD27" s="17">
        <v>2.9113162029953201E-2</v>
      </c>
      <c r="BE27" s="17">
        <v>7.4395537137565304E-2</v>
      </c>
      <c r="BF27" s="17"/>
      <c r="BG27" s="17">
        <v>4.99857747870837E-2</v>
      </c>
      <c r="BH27" s="17">
        <v>3.2347978789809301E-2</v>
      </c>
      <c r="BI27" s="17">
        <v>3.5013763327462998E-2</v>
      </c>
      <c r="BJ27" s="17">
        <v>3.8191703202845102E-2</v>
      </c>
      <c r="BK27" s="17">
        <v>5.0509073124126197E-2</v>
      </c>
      <c r="BL27" s="17"/>
      <c r="BM27" s="17">
        <v>3.5230153815696302E-2</v>
      </c>
      <c r="BN27" s="17">
        <v>4.7658902425036002E-2</v>
      </c>
    </row>
    <row r="28" spans="2:66" x14ac:dyDescent="0.35">
      <c r="B28" t="s">
        <v>96</v>
      </c>
      <c r="C28" s="17">
        <v>3.50797623643277E-2</v>
      </c>
      <c r="D28" s="17">
        <v>3.7429379731019299E-2</v>
      </c>
      <c r="E28" s="17">
        <v>3.29617727601055E-2</v>
      </c>
      <c r="F28" s="17"/>
      <c r="G28" s="17">
        <v>5.4399919741254001E-2</v>
      </c>
      <c r="H28" s="17">
        <v>5.1717601474575298E-2</v>
      </c>
      <c r="I28" s="17">
        <v>3.6579214020009902E-2</v>
      </c>
      <c r="J28" s="17">
        <v>4.1746806078908599E-2</v>
      </c>
      <c r="K28" s="17">
        <v>3.4940530290811802E-3</v>
      </c>
      <c r="L28" s="17">
        <v>2.32491638690197E-2</v>
      </c>
      <c r="M28" s="17"/>
      <c r="N28" s="17">
        <v>3.6567172383954398E-2</v>
      </c>
      <c r="O28" s="17">
        <v>3.2424574625913999E-2</v>
      </c>
      <c r="P28" s="17">
        <v>2.9390592943391702E-2</v>
      </c>
      <c r="Q28" s="17">
        <v>4.1804835634771699E-2</v>
      </c>
      <c r="R28" s="17"/>
      <c r="S28" s="17">
        <v>5.2565202284245001E-2</v>
      </c>
      <c r="T28" s="17">
        <v>2.6780736987810999E-2</v>
      </c>
      <c r="U28" s="17">
        <v>2.9649922323080901E-2</v>
      </c>
      <c r="V28" s="17">
        <v>4.1703159021747802E-2</v>
      </c>
      <c r="W28" s="17">
        <v>2.2639697782039399E-2</v>
      </c>
      <c r="X28" s="17">
        <v>2.6871189383330701E-2</v>
      </c>
      <c r="Y28" s="17">
        <v>4.8936066280098001E-2</v>
      </c>
      <c r="Z28" s="17">
        <v>3.6011195118818402E-2</v>
      </c>
      <c r="AA28" s="17">
        <v>2.6741508961715E-2</v>
      </c>
      <c r="AB28" s="17">
        <v>3.9030485469401098E-2</v>
      </c>
      <c r="AC28" s="17">
        <v>2.8019608714595499E-2</v>
      </c>
      <c r="AD28" s="17">
        <v>3.01607259987445E-2</v>
      </c>
      <c r="AE28" s="17"/>
      <c r="AF28" s="17">
        <v>5.2256395184979203E-2</v>
      </c>
      <c r="AG28" s="17">
        <v>1.9577704629997798E-2</v>
      </c>
      <c r="AH28" s="17">
        <v>4.15097580460888E-2</v>
      </c>
      <c r="AI28" s="17">
        <v>3.4126847878268897E-2</v>
      </c>
      <c r="AJ28" s="17">
        <v>2.2769601585066999E-2</v>
      </c>
      <c r="AK28" s="17">
        <v>4.7867499624520797E-2</v>
      </c>
      <c r="AL28" s="17"/>
      <c r="AM28" s="17">
        <v>2.74650594256797E-2</v>
      </c>
      <c r="AN28" s="17">
        <v>4.6132898960038901E-2</v>
      </c>
      <c r="AO28" s="17"/>
      <c r="AP28" s="17">
        <v>2.6742681674178901E-2</v>
      </c>
      <c r="AQ28" s="17">
        <v>3.1332944859725799E-2</v>
      </c>
      <c r="AR28" s="17">
        <v>3.2723571760666599E-2</v>
      </c>
      <c r="AS28" s="17">
        <v>7.14117549928487E-2</v>
      </c>
      <c r="AT28" s="17">
        <v>2.55364591440796E-2</v>
      </c>
      <c r="AU28" s="17"/>
      <c r="AV28" s="17">
        <v>2.98453538660482E-2</v>
      </c>
      <c r="AW28" s="17">
        <v>2.70129713566887E-2</v>
      </c>
      <c r="AX28" s="17">
        <v>5.3475605256574299E-2</v>
      </c>
      <c r="AY28" s="17">
        <v>2.3775647601650001E-2</v>
      </c>
      <c r="AZ28" s="17">
        <v>7.3296758473781504E-2</v>
      </c>
      <c r="BA28" s="17">
        <v>1.9143079870620999E-2</v>
      </c>
      <c r="BB28" s="17"/>
      <c r="BC28" s="17">
        <v>4.6271657842589499E-2</v>
      </c>
      <c r="BD28" s="17">
        <v>2.0997239886200902E-2</v>
      </c>
      <c r="BE28" s="17">
        <v>4.2361207947674999E-2</v>
      </c>
      <c r="BF28" s="17"/>
      <c r="BG28" s="17">
        <v>6.3476546300769196E-2</v>
      </c>
      <c r="BH28" s="17">
        <v>3.3374293486256201E-2</v>
      </c>
      <c r="BI28" s="17">
        <v>2.48855338554257E-2</v>
      </c>
      <c r="BJ28" s="17">
        <v>5.4538838826093901E-2</v>
      </c>
      <c r="BK28" s="17">
        <v>2.93773685374853E-2</v>
      </c>
      <c r="BL28" s="17"/>
      <c r="BM28" s="17">
        <v>3.8293273232837398E-2</v>
      </c>
      <c r="BN28" s="17">
        <v>3.5199592423017498E-2</v>
      </c>
    </row>
    <row r="29" spans="2:66" x14ac:dyDescent="0.35">
      <c r="B29" t="s">
        <v>97</v>
      </c>
      <c r="C29" s="17">
        <v>3.0627460251690601E-2</v>
      </c>
      <c r="D29" s="17">
        <v>2.9023882825300801E-2</v>
      </c>
      <c r="E29" s="17">
        <v>3.2341919431782599E-2</v>
      </c>
      <c r="F29" s="17"/>
      <c r="G29" s="17">
        <v>6.2146706619874301E-2</v>
      </c>
      <c r="H29" s="17">
        <v>3.5600993748791401E-2</v>
      </c>
      <c r="I29" s="17">
        <v>4.7226388962134602E-2</v>
      </c>
      <c r="J29" s="17">
        <v>2.03908095499503E-2</v>
      </c>
      <c r="K29" s="17">
        <v>3.6980857682115801E-3</v>
      </c>
      <c r="L29" s="17">
        <v>1.8541868353461499E-2</v>
      </c>
      <c r="M29" s="17"/>
      <c r="N29" s="17">
        <v>2.96334664220738E-2</v>
      </c>
      <c r="O29" s="17">
        <v>5.2193243413269301E-2</v>
      </c>
      <c r="P29" s="17">
        <v>1.5278079562677601E-2</v>
      </c>
      <c r="Q29" s="17">
        <v>2.3228909891329599E-2</v>
      </c>
      <c r="R29" s="17"/>
      <c r="S29" s="17">
        <v>3.8328555275147003E-2</v>
      </c>
      <c r="T29" s="17">
        <v>3.0460520841910501E-2</v>
      </c>
      <c r="U29" s="17">
        <v>3.6867628947571097E-2</v>
      </c>
      <c r="V29" s="17">
        <v>2.9534570267795799E-2</v>
      </c>
      <c r="W29" s="17">
        <v>3.5388818943717398E-2</v>
      </c>
      <c r="X29" s="17">
        <v>6.0814899469755497E-2</v>
      </c>
      <c r="Y29" s="17">
        <v>1.2295294607228099E-2</v>
      </c>
      <c r="Z29" s="17">
        <v>2.3749403749245199E-2</v>
      </c>
      <c r="AA29" s="17">
        <v>4.3707427686059397E-3</v>
      </c>
      <c r="AB29" s="17">
        <v>3.24984387297403E-2</v>
      </c>
      <c r="AC29" s="17">
        <v>1.8764499711522501E-2</v>
      </c>
      <c r="AD29" s="17">
        <v>4.89558524432116E-2</v>
      </c>
      <c r="AE29" s="17"/>
      <c r="AF29" s="17">
        <v>4.10592912587757E-2</v>
      </c>
      <c r="AG29" s="17">
        <v>2.6677164971047201E-2</v>
      </c>
      <c r="AH29" s="17">
        <v>1.12307375211338E-2</v>
      </c>
      <c r="AI29" s="17">
        <v>3.6742588610275899E-2</v>
      </c>
      <c r="AJ29" s="17">
        <v>2.72287697253168E-2</v>
      </c>
      <c r="AK29" s="17">
        <v>3.9220946692038301E-2</v>
      </c>
      <c r="AL29" s="17"/>
      <c r="AM29" s="17">
        <v>2.9916524914236201E-2</v>
      </c>
      <c r="AN29" s="17">
        <v>3.0746504145984701E-2</v>
      </c>
      <c r="AO29" s="17"/>
      <c r="AP29" s="17">
        <v>1.5459670106280399E-2</v>
      </c>
      <c r="AQ29" s="17">
        <v>2.92355034636008E-2</v>
      </c>
      <c r="AR29" s="17">
        <v>4.9869966907945901E-2</v>
      </c>
      <c r="AS29" s="17">
        <v>4.4528877541693601E-2</v>
      </c>
      <c r="AT29" s="17">
        <v>2.1152920373118701E-2</v>
      </c>
      <c r="AU29" s="17"/>
      <c r="AV29" s="17">
        <v>3.6155332183001897E-2</v>
      </c>
      <c r="AW29" s="17">
        <v>2.4361914801952999E-2</v>
      </c>
      <c r="AX29" s="17">
        <v>6.9718943537424999E-2</v>
      </c>
      <c r="AY29" s="17">
        <v>7.8591811496229007E-3</v>
      </c>
      <c r="AZ29" s="17">
        <v>1.5653954553096799E-2</v>
      </c>
      <c r="BA29" s="17">
        <v>3.2479158057236897E-2</v>
      </c>
      <c r="BB29" s="17"/>
      <c r="BC29" s="17">
        <v>3.5844892445369203E-2</v>
      </c>
      <c r="BD29" s="17">
        <v>3.0471482321779601E-2</v>
      </c>
      <c r="BE29" s="17">
        <v>2.5816107194631802E-2</v>
      </c>
      <c r="BF29" s="17"/>
      <c r="BG29" s="17">
        <v>3.3371020591352003E-2</v>
      </c>
      <c r="BH29" s="17">
        <v>3.3255274634177698E-2</v>
      </c>
      <c r="BI29" s="17">
        <v>3.1600839997095703E-2</v>
      </c>
      <c r="BJ29" s="17">
        <v>4.2808290424273601E-2</v>
      </c>
      <c r="BK29" s="17">
        <v>2.2793822940639901E-2</v>
      </c>
      <c r="BL29" s="17"/>
      <c r="BM29" s="17">
        <v>3.3274188568048299E-2</v>
      </c>
      <c r="BN29" s="17">
        <v>2.7425059084744598E-2</v>
      </c>
    </row>
    <row r="30" spans="2:66" x14ac:dyDescent="0.35">
      <c r="B30" t="s">
        <v>98</v>
      </c>
      <c r="C30" s="17">
        <v>2.7112989361945802E-3</v>
      </c>
      <c r="D30" s="17">
        <v>4.5217695408589003E-3</v>
      </c>
      <c r="E30" s="17">
        <v>9.5944061844093799E-4</v>
      </c>
      <c r="F30" s="17"/>
      <c r="G30" s="17">
        <v>1.15527342640411E-2</v>
      </c>
      <c r="H30" s="17">
        <v>0</v>
      </c>
      <c r="I30" s="17">
        <v>6.4918096924279902E-3</v>
      </c>
      <c r="J30" s="17">
        <v>0</v>
      </c>
      <c r="K30" s="17">
        <v>0</v>
      </c>
      <c r="L30" s="17">
        <v>0</v>
      </c>
      <c r="M30" s="17"/>
      <c r="N30" s="17">
        <v>1.8003863103987501E-3</v>
      </c>
      <c r="O30" s="17">
        <v>6.6072718862113201E-3</v>
      </c>
      <c r="P30" s="17">
        <v>2.3484391252483802E-3</v>
      </c>
      <c r="Q30" s="17">
        <v>0</v>
      </c>
      <c r="R30" s="17"/>
      <c r="S30" s="17">
        <v>3.86688939518768E-3</v>
      </c>
      <c r="T30" s="17">
        <v>0</v>
      </c>
      <c r="U30" s="17">
        <v>0</v>
      </c>
      <c r="V30" s="17">
        <v>0</v>
      </c>
      <c r="W30" s="17">
        <v>7.9147320648849002E-3</v>
      </c>
      <c r="X30" s="17">
        <v>5.7090086942755301E-3</v>
      </c>
      <c r="Y30" s="17">
        <v>6.0499899256713499E-3</v>
      </c>
      <c r="Z30" s="17">
        <v>0</v>
      </c>
      <c r="AA30" s="17">
        <v>0</v>
      </c>
      <c r="AB30" s="17">
        <v>6.8481887237021701E-3</v>
      </c>
      <c r="AC30" s="17">
        <v>0</v>
      </c>
      <c r="AD30" s="17">
        <v>0</v>
      </c>
      <c r="AE30" s="17"/>
      <c r="AF30" s="17">
        <v>4.3968786161895099E-3</v>
      </c>
      <c r="AG30" s="17">
        <v>0</v>
      </c>
      <c r="AH30" s="17">
        <v>7.3388103603338603E-3</v>
      </c>
      <c r="AI30" s="17">
        <v>3.5296933361738301E-3</v>
      </c>
      <c r="AJ30" s="17">
        <v>0</v>
      </c>
      <c r="AK30" s="17">
        <v>0</v>
      </c>
      <c r="AL30" s="17"/>
      <c r="AM30" s="17">
        <v>8.7897281627770103E-4</v>
      </c>
      <c r="AN30" s="17">
        <v>5.3303829852138999E-3</v>
      </c>
      <c r="AO30" s="17"/>
      <c r="AP30" s="17">
        <v>0</v>
      </c>
      <c r="AQ30" s="17">
        <v>2.5169343714650798E-3</v>
      </c>
      <c r="AR30" s="17">
        <v>4.1381693956536901E-3</v>
      </c>
      <c r="AS30" s="17">
        <v>9.2030598035756708E-3</v>
      </c>
      <c r="AT30" s="17">
        <v>0</v>
      </c>
      <c r="AU30" s="17"/>
      <c r="AV30" s="17">
        <v>6.0722524193402598E-3</v>
      </c>
      <c r="AW30" s="17">
        <v>0</v>
      </c>
      <c r="AX30" s="17">
        <v>0</v>
      </c>
      <c r="AY30" s="17">
        <v>0</v>
      </c>
      <c r="AZ30" s="17">
        <v>0</v>
      </c>
      <c r="BA30" s="17">
        <v>0</v>
      </c>
      <c r="BB30" s="17"/>
      <c r="BC30" s="17">
        <v>0</v>
      </c>
      <c r="BD30" s="17">
        <v>5.1496274404295899E-3</v>
      </c>
      <c r="BE30" s="17">
        <v>0</v>
      </c>
      <c r="BF30" s="17"/>
      <c r="BG30" s="17">
        <v>0</v>
      </c>
      <c r="BH30" s="17">
        <v>0</v>
      </c>
      <c r="BI30" s="17">
        <v>1.70117462097274E-3</v>
      </c>
      <c r="BJ30" s="17">
        <v>0</v>
      </c>
      <c r="BK30" s="17">
        <v>1.8964619250691199E-2</v>
      </c>
      <c r="BL30" s="17"/>
      <c r="BM30" s="17">
        <v>0</v>
      </c>
      <c r="BN30" s="17">
        <v>1.4576312132112801E-2</v>
      </c>
    </row>
    <row r="31" spans="2:66" x14ac:dyDescent="0.35">
      <c r="B31" t="s">
        <v>99</v>
      </c>
      <c r="C31" s="17">
        <v>6.1675780615515399E-3</v>
      </c>
      <c r="D31" s="17">
        <v>5.3087882734960904E-3</v>
      </c>
      <c r="E31" s="17">
        <v>7.0353036985441901E-3</v>
      </c>
      <c r="F31" s="17"/>
      <c r="G31" s="17">
        <v>1.5143322747035099E-2</v>
      </c>
      <c r="H31" s="17">
        <v>5.94015573548007E-3</v>
      </c>
      <c r="I31" s="17">
        <v>9.0909861046891104E-3</v>
      </c>
      <c r="J31" s="17">
        <v>5.7927727156453102E-3</v>
      </c>
      <c r="K31" s="17">
        <v>3.66463578098535E-3</v>
      </c>
      <c r="L31" s="17">
        <v>0</v>
      </c>
      <c r="M31" s="17"/>
      <c r="N31" s="17">
        <v>1.8406713535483101E-3</v>
      </c>
      <c r="O31" s="17">
        <v>1.00177484880111E-2</v>
      </c>
      <c r="P31" s="17">
        <v>9.4302538134486899E-3</v>
      </c>
      <c r="Q31" s="17">
        <v>4.0649401225555199E-3</v>
      </c>
      <c r="R31" s="17"/>
      <c r="S31" s="17">
        <v>3.3091013127568101E-3</v>
      </c>
      <c r="T31" s="17">
        <v>0</v>
      </c>
      <c r="U31" s="17">
        <v>1.94027055758977E-2</v>
      </c>
      <c r="V31" s="17">
        <v>6.3236032779751799E-3</v>
      </c>
      <c r="W31" s="17">
        <v>7.7480207002781597E-3</v>
      </c>
      <c r="X31" s="17">
        <v>1.6230333609674401E-2</v>
      </c>
      <c r="Y31" s="17">
        <v>0</v>
      </c>
      <c r="Z31" s="17">
        <v>0</v>
      </c>
      <c r="AA31" s="17">
        <v>4.4356030352552698E-3</v>
      </c>
      <c r="AB31" s="17">
        <v>1.2086193574495601E-2</v>
      </c>
      <c r="AC31" s="17">
        <v>0</v>
      </c>
      <c r="AD31" s="17">
        <v>0</v>
      </c>
      <c r="AE31" s="17"/>
      <c r="AF31" s="17">
        <v>2.16043528126878E-3</v>
      </c>
      <c r="AG31" s="17">
        <v>5.2021807397330299E-3</v>
      </c>
      <c r="AH31" s="17">
        <v>0</v>
      </c>
      <c r="AI31" s="17">
        <v>1.48021080486149E-2</v>
      </c>
      <c r="AJ31" s="17">
        <v>1.4903786481249799E-2</v>
      </c>
      <c r="AK31" s="17">
        <v>0</v>
      </c>
      <c r="AL31" s="17"/>
      <c r="AM31" s="17">
        <v>3.43095072852611E-3</v>
      </c>
      <c r="AN31" s="17">
        <v>1.00942696292008E-2</v>
      </c>
      <c r="AO31" s="17"/>
      <c r="AP31" s="17">
        <v>2.3798068824035E-3</v>
      </c>
      <c r="AQ31" s="17">
        <v>1.6668723086217099E-2</v>
      </c>
      <c r="AR31" s="17">
        <v>5.8025366560092197E-3</v>
      </c>
      <c r="AS31" s="17">
        <v>0</v>
      </c>
      <c r="AT31" s="17">
        <v>0</v>
      </c>
      <c r="AU31" s="17"/>
      <c r="AV31" s="17">
        <v>4.60304571249214E-3</v>
      </c>
      <c r="AW31" s="17">
        <v>2.6557177793084001E-3</v>
      </c>
      <c r="AX31" s="17">
        <v>0</v>
      </c>
      <c r="AY31" s="17">
        <v>0</v>
      </c>
      <c r="AZ31" s="17">
        <v>7.5805159942868702E-3</v>
      </c>
      <c r="BA31" s="17">
        <v>2.60181769708248E-2</v>
      </c>
      <c r="BB31" s="17"/>
      <c r="BC31" s="17">
        <v>2.3116696710014698E-3</v>
      </c>
      <c r="BD31" s="17">
        <v>4.7921621003510799E-3</v>
      </c>
      <c r="BE31" s="17">
        <v>1.81357951903565E-3</v>
      </c>
      <c r="BF31" s="17"/>
      <c r="BG31" s="17">
        <v>1.15009368679656E-2</v>
      </c>
      <c r="BH31" s="17">
        <v>0</v>
      </c>
      <c r="BI31" s="17">
        <v>6.8407471245684097E-3</v>
      </c>
      <c r="BJ31" s="17">
        <v>2.0861489638228401E-2</v>
      </c>
      <c r="BK31" s="17">
        <v>0</v>
      </c>
      <c r="BL31" s="17"/>
      <c r="BM31" s="17">
        <v>1.8793568663723801E-3</v>
      </c>
      <c r="BN31" s="17">
        <v>4.8272323463731202E-3</v>
      </c>
    </row>
    <row r="32" spans="2:66" x14ac:dyDescent="0.35">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row>
    <row r="33" spans="2:66" x14ac:dyDescent="0.35">
      <c r="B33" s="6" t="s">
        <v>119</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row>
    <row r="34" spans="2:66" x14ac:dyDescent="0.35">
      <c r="B34" s="24" t="s">
        <v>101</v>
      </c>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row>
    <row r="35" spans="2:66" x14ac:dyDescent="0.35">
      <c r="B35" t="s">
        <v>113</v>
      </c>
      <c r="C35" s="17">
        <v>4.3704522234880597E-2</v>
      </c>
      <c r="D35" s="17">
        <v>5.9896766035507698E-2</v>
      </c>
      <c r="E35" s="17">
        <v>2.8132381584424399E-2</v>
      </c>
      <c r="F35" s="17"/>
      <c r="G35" s="17">
        <v>7.8973905972239494E-2</v>
      </c>
      <c r="H35" s="17">
        <v>8.3002395069397703E-2</v>
      </c>
      <c r="I35" s="17">
        <v>3.8875125241848198E-2</v>
      </c>
      <c r="J35" s="17">
        <v>3.2990162354828399E-2</v>
      </c>
      <c r="K35" s="17">
        <v>2.8276157857202801E-2</v>
      </c>
      <c r="L35" s="17">
        <v>1.1108876795795501E-2</v>
      </c>
      <c r="M35" s="17"/>
      <c r="N35" s="17">
        <v>6.24280594173314E-2</v>
      </c>
      <c r="O35" s="17">
        <v>4.2408478732762399E-2</v>
      </c>
      <c r="P35" s="17">
        <v>3.1521016161686302E-2</v>
      </c>
      <c r="Q35" s="17">
        <v>3.3793549381440802E-2</v>
      </c>
      <c r="R35" s="17"/>
      <c r="S35" s="17">
        <v>9.7423284084470096E-2</v>
      </c>
      <c r="T35" s="17">
        <v>3.7009831286903799E-2</v>
      </c>
      <c r="U35" s="17">
        <v>1.2215056505081701E-2</v>
      </c>
      <c r="V35" s="17">
        <v>4.84061397454945E-2</v>
      </c>
      <c r="W35" s="17">
        <v>3.6581843665572197E-2</v>
      </c>
      <c r="X35" s="17">
        <v>2.14907272272702E-2</v>
      </c>
      <c r="Y35" s="17">
        <v>3.1069536256769701E-2</v>
      </c>
      <c r="Z35" s="17">
        <v>5.8065531310025502E-2</v>
      </c>
      <c r="AA35" s="17">
        <v>6.7443168939695694E-2</v>
      </c>
      <c r="AB35" s="17">
        <v>1.3688235568511601E-2</v>
      </c>
      <c r="AC35" s="17">
        <v>3.06838342283327E-2</v>
      </c>
      <c r="AD35" s="17">
        <v>1.52298934705662E-2</v>
      </c>
      <c r="AE35" s="17"/>
      <c r="AF35" s="17">
        <v>8.8366311001665601E-2</v>
      </c>
      <c r="AG35" s="17">
        <v>3.2595774965047501E-2</v>
      </c>
      <c r="AH35" s="17">
        <v>4.0401923045173198E-2</v>
      </c>
      <c r="AI35" s="17">
        <v>1.19737114028873E-2</v>
      </c>
      <c r="AJ35" s="17">
        <v>9.2458154512653299E-3</v>
      </c>
      <c r="AK35" s="17">
        <v>6.3745850717748298E-2</v>
      </c>
      <c r="AL35" s="17"/>
      <c r="AM35" s="17">
        <v>4.8430187420876597E-2</v>
      </c>
      <c r="AN35" s="17">
        <v>3.7309272546958601E-2</v>
      </c>
      <c r="AO35" s="17"/>
      <c r="AP35" s="17">
        <v>1.7153024944030999E-2</v>
      </c>
      <c r="AQ35" s="17">
        <v>2.27518634769063E-2</v>
      </c>
      <c r="AR35" s="17">
        <v>4.9064575859592903E-2</v>
      </c>
      <c r="AS35" s="17">
        <v>9.3959376184548402E-2</v>
      </c>
      <c r="AT35" s="17">
        <v>0.13924124224232101</v>
      </c>
      <c r="AU35" s="17"/>
      <c r="AV35" s="17">
        <v>8.4695327993069697E-2</v>
      </c>
      <c r="AW35" s="17">
        <v>4.0217026169206402E-2</v>
      </c>
      <c r="AX35" s="17">
        <v>3.6632185888311297E-2</v>
      </c>
      <c r="AY35" s="17">
        <v>1.56688799479484E-2</v>
      </c>
      <c r="AZ35" s="17">
        <v>1.5633686580280599E-2</v>
      </c>
      <c r="BA35" s="17">
        <v>7.6258197448493001E-3</v>
      </c>
      <c r="BB35" s="17"/>
      <c r="BC35" s="17">
        <v>4.6085438429714298E-2</v>
      </c>
      <c r="BD35" s="17">
        <v>2.1169493294810399E-2</v>
      </c>
      <c r="BE35" s="17">
        <v>7.9699903932257302E-2</v>
      </c>
      <c r="BF35" s="17"/>
      <c r="BG35" s="17">
        <v>6.0635743615132E-2</v>
      </c>
      <c r="BH35" s="17">
        <v>4.9989704327451603E-2</v>
      </c>
      <c r="BI35" s="17">
        <v>3.2627440258803701E-2</v>
      </c>
      <c r="BJ35" s="17">
        <v>0.16989534955337501</v>
      </c>
      <c r="BK35" s="17">
        <v>1.6643289102044899E-2</v>
      </c>
      <c r="BL35" s="17"/>
      <c r="BM35" s="17">
        <v>5.17293632147812E-2</v>
      </c>
      <c r="BN35" s="17">
        <v>5.2104961120103703E-2</v>
      </c>
    </row>
    <row r="36" spans="2:66" x14ac:dyDescent="0.35">
      <c r="B36" t="s">
        <v>114</v>
      </c>
      <c r="C36" s="17">
        <v>0.19345956833485001</v>
      </c>
      <c r="D36" s="17">
        <v>0.23366892141969101</v>
      </c>
      <c r="E36" s="17">
        <v>0.155208698021645</v>
      </c>
      <c r="F36" s="17"/>
      <c r="G36" s="17">
        <v>0.21584627831328501</v>
      </c>
      <c r="H36" s="17">
        <v>0.25158006922674298</v>
      </c>
      <c r="I36" s="17">
        <v>0.20067257327652799</v>
      </c>
      <c r="J36" s="17">
        <v>0.17194501802345799</v>
      </c>
      <c r="K36" s="17">
        <v>0.16374009116214899</v>
      </c>
      <c r="L36" s="17">
        <v>0.16266156452560099</v>
      </c>
      <c r="M36" s="17"/>
      <c r="N36" s="17">
        <v>0.23614524772075601</v>
      </c>
      <c r="O36" s="17">
        <v>0.205513354131514</v>
      </c>
      <c r="P36" s="17">
        <v>0.16577054138101499</v>
      </c>
      <c r="Q36" s="17">
        <v>0.16009662816838699</v>
      </c>
      <c r="R36" s="17"/>
      <c r="S36" s="17">
        <v>0.280575999038019</v>
      </c>
      <c r="T36" s="17">
        <v>0.15522786989491599</v>
      </c>
      <c r="U36" s="17">
        <v>0.233785112163718</v>
      </c>
      <c r="V36" s="17">
        <v>0.16618456337455001</v>
      </c>
      <c r="W36" s="17">
        <v>0.21693904498926</v>
      </c>
      <c r="X36" s="17">
        <v>0.187188731881065</v>
      </c>
      <c r="Y36" s="17">
        <v>0.175708154869331</v>
      </c>
      <c r="Z36" s="17">
        <v>0.22434908028657599</v>
      </c>
      <c r="AA36" s="17">
        <v>0.16770181752296001</v>
      </c>
      <c r="AB36" s="17">
        <v>0.16360744412087599</v>
      </c>
      <c r="AC36" s="17">
        <v>0.103792096045166</v>
      </c>
      <c r="AD36" s="17">
        <v>0.23198689165172501</v>
      </c>
      <c r="AE36" s="17"/>
      <c r="AF36" s="17">
        <v>0.26239717917202299</v>
      </c>
      <c r="AG36" s="17">
        <v>0.18609990921488301</v>
      </c>
      <c r="AH36" s="17">
        <v>0.176580017309452</v>
      </c>
      <c r="AI36" s="17">
        <v>0.195157438175807</v>
      </c>
      <c r="AJ36" s="17">
        <v>0.121454469641134</v>
      </c>
      <c r="AK36" s="17">
        <v>9.2982102497252098E-2</v>
      </c>
      <c r="AL36" s="17"/>
      <c r="AM36" s="17">
        <v>0.19537147535563801</v>
      </c>
      <c r="AN36" s="17">
        <v>0.19087781215394201</v>
      </c>
      <c r="AO36" s="17"/>
      <c r="AP36" s="17">
        <v>0.123498353162923</v>
      </c>
      <c r="AQ36" s="17">
        <v>0.19082151456134899</v>
      </c>
      <c r="AR36" s="17">
        <v>0.21312741564295801</v>
      </c>
      <c r="AS36" s="17">
        <v>0.29534833456140702</v>
      </c>
      <c r="AT36" s="17">
        <v>0.45454467504101997</v>
      </c>
      <c r="AU36" s="17"/>
      <c r="AV36" s="17">
        <v>0.28052715455567001</v>
      </c>
      <c r="AW36" s="17">
        <v>0.21798701254900399</v>
      </c>
      <c r="AX36" s="17">
        <v>0.21491387967841899</v>
      </c>
      <c r="AY36" s="17">
        <v>5.9666526648496497E-2</v>
      </c>
      <c r="AZ36" s="17">
        <v>0.112699820296014</v>
      </c>
      <c r="BA36" s="17">
        <v>0.151515525802529</v>
      </c>
      <c r="BB36" s="17"/>
      <c r="BC36" s="17">
        <v>0.20738887249863799</v>
      </c>
      <c r="BD36" s="17">
        <v>0.17998400303536</v>
      </c>
      <c r="BE36" s="17">
        <v>0.217114397096133</v>
      </c>
      <c r="BF36" s="17"/>
      <c r="BG36" s="17">
        <v>0.157400649176452</v>
      </c>
      <c r="BH36" s="17">
        <v>0.207938757233778</v>
      </c>
      <c r="BI36" s="17">
        <v>0.228106609937651</v>
      </c>
      <c r="BJ36" s="17">
        <v>0.189071313672737</v>
      </c>
      <c r="BK36" s="17">
        <v>8.2521743092589694E-2</v>
      </c>
      <c r="BL36" s="17"/>
      <c r="BM36" s="17">
        <v>0.19968037433146299</v>
      </c>
      <c r="BN36" s="17">
        <v>0.10717671943973101</v>
      </c>
    </row>
    <row r="37" spans="2:66" x14ac:dyDescent="0.35">
      <c r="B37" t="s">
        <v>115</v>
      </c>
      <c r="C37" s="17">
        <v>0.29240102717266597</v>
      </c>
      <c r="D37" s="17">
        <v>0.288111839054911</v>
      </c>
      <c r="E37" s="17">
        <v>0.29704878173119198</v>
      </c>
      <c r="F37" s="17"/>
      <c r="G37" s="17">
        <v>0.27643510530524001</v>
      </c>
      <c r="H37" s="17">
        <v>0.29147665347973301</v>
      </c>
      <c r="I37" s="17">
        <v>0.30747820002522103</v>
      </c>
      <c r="J37" s="17">
        <v>0.32441664459890601</v>
      </c>
      <c r="K37" s="17">
        <v>0.25229272237932998</v>
      </c>
      <c r="L37" s="17">
        <v>0.29258083994705703</v>
      </c>
      <c r="M37" s="17"/>
      <c r="N37" s="17">
        <v>0.34619356552215602</v>
      </c>
      <c r="O37" s="17">
        <v>0.301484525480544</v>
      </c>
      <c r="P37" s="17">
        <v>0.25526760838833801</v>
      </c>
      <c r="Q37" s="17">
        <v>0.25835107415183001</v>
      </c>
      <c r="R37" s="17"/>
      <c r="S37" s="17">
        <v>0.26651289425170299</v>
      </c>
      <c r="T37" s="17">
        <v>0.32157637991666399</v>
      </c>
      <c r="U37" s="17">
        <v>0.26517790133869501</v>
      </c>
      <c r="V37" s="17">
        <v>0.231315975464015</v>
      </c>
      <c r="W37" s="17">
        <v>0.27655028725394598</v>
      </c>
      <c r="X37" s="17">
        <v>0.33017594014940399</v>
      </c>
      <c r="Y37" s="17">
        <v>0.28630542854242902</v>
      </c>
      <c r="Z37" s="17">
        <v>0.29299214786944</v>
      </c>
      <c r="AA37" s="17">
        <v>0.31849575243808098</v>
      </c>
      <c r="AB37" s="17">
        <v>0.33075286471953902</v>
      </c>
      <c r="AC37" s="17">
        <v>0.28607172150062898</v>
      </c>
      <c r="AD37" s="17">
        <v>0.28171205944112498</v>
      </c>
      <c r="AE37" s="17"/>
      <c r="AF37" s="17">
        <v>0.28260525247649698</v>
      </c>
      <c r="AG37" s="17">
        <v>0.32028007307949502</v>
      </c>
      <c r="AH37" s="17">
        <v>0.28854038655446601</v>
      </c>
      <c r="AI37" s="17">
        <v>0.29797835154059199</v>
      </c>
      <c r="AJ37" s="17">
        <v>0.25801793750250102</v>
      </c>
      <c r="AK37" s="17">
        <v>0.255340705483252</v>
      </c>
      <c r="AL37" s="17"/>
      <c r="AM37" s="17">
        <v>0.28635614688915201</v>
      </c>
      <c r="AN37" s="17">
        <v>0.30075231105683298</v>
      </c>
      <c r="AO37" s="17"/>
      <c r="AP37" s="17">
        <v>0.24354047274194399</v>
      </c>
      <c r="AQ37" s="17">
        <v>0.25353845049380602</v>
      </c>
      <c r="AR37" s="17">
        <v>0.35494480582801702</v>
      </c>
      <c r="AS37" s="17">
        <v>0.32532831611663199</v>
      </c>
      <c r="AT37" s="17">
        <v>0.28327878128754203</v>
      </c>
      <c r="AU37" s="17"/>
      <c r="AV37" s="17">
        <v>0.34391184503667099</v>
      </c>
      <c r="AW37" s="17">
        <v>0.29142628645763402</v>
      </c>
      <c r="AX37" s="17">
        <v>0.32431640860803801</v>
      </c>
      <c r="AY37" s="17">
        <v>0.14935423657737501</v>
      </c>
      <c r="AZ37" s="17">
        <v>0.33286776992336298</v>
      </c>
      <c r="BA37" s="17">
        <v>0.34145490245821303</v>
      </c>
      <c r="BB37" s="17"/>
      <c r="BC37" s="17">
        <v>0.37600159259333799</v>
      </c>
      <c r="BD37" s="17">
        <v>0.29434737952382101</v>
      </c>
      <c r="BE37" s="17">
        <v>0.23432725658793699</v>
      </c>
      <c r="BF37" s="17"/>
      <c r="BG37" s="17">
        <v>0.19822646568671401</v>
      </c>
      <c r="BH37" s="17">
        <v>0.31277090884967002</v>
      </c>
      <c r="BI37" s="17">
        <v>0.354714599377986</v>
      </c>
      <c r="BJ37" s="17">
        <v>0.249136021465967</v>
      </c>
      <c r="BK37" s="17">
        <v>0.14376268071964199</v>
      </c>
      <c r="BL37" s="17"/>
      <c r="BM37" s="17">
        <v>0.29405331321077</v>
      </c>
      <c r="BN37" s="17">
        <v>0.16814548404371199</v>
      </c>
    </row>
    <row r="38" spans="2:66" x14ac:dyDescent="0.35">
      <c r="B38" t="s">
        <v>116</v>
      </c>
      <c r="C38" s="17">
        <v>0.44830827943659901</v>
      </c>
      <c r="D38" s="17">
        <v>0.41034163326114498</v>
      </c>
      <c r="E38" s="17">
        <v>0.48456962606520299</v>
      </c>
      <c r="F38" s="17"/>
      <c r="G38" s="17">
        <v>0.38987003136445098</v>
      </c>
      <c r="H38" s="17">
        <v>0.35705157878669402</v>
      </c>
      <c r="I38" s="17">
        <v>0.43568844347179603</v>
      </c>
      <c r="J38" s="17">
        <v>0.44991631995325998</v>
      </c>
      <c r="K38" s="17">
        <v>0.54182281439379998</v>
      </c>
      <c r="L38" s="17">
        <v>0.50778684104996497</v>
      </c>
      <c r="M38" s="17"/>
      <c r="N38" s="17">
        <v>0.34637092607543402</v>
      </c>
      <c r="O38" s="17">
        <v>0.42509662698920903</v>
      </c>
      <c r="P38" s="17">
        <v>0.51843521930820602</v>
      </c>
      <c r="Q38" s="17">
        <v>0.52049153699730599</v>
      </c>
      <c r="R38" s="17"/>
      <c r="S38" s="17">
        <v>0.338281233285181</v>
      </c>
      <c r="T38" s="17">
        <v>0.463748953321452</v>
      </c>
      <c r="U38" s="17">
        <v>0.47104674296527499</v>
      </c>
      <c r="V38" s="17">
        <v>0.53023941008897602</v>
      </c>
      <c r="W38" s="17">
        <v>0.46320139450203701</v>
      </c>
      <c r="X38" s="17">
        <v>0.41257295364499902</v>
      </c>
      <c r="Y38" s="17">
        <v>0.50066371688507505</v>
      </c>
      <c r="Z38" s="17">
        <v>0.40024094927860998</v>
      </c>
      <c r="AA38" s="17">
        <v>0.40667846201954699</v>
      </c>
      <c r="AB38" s="17">
        <v>0.47946504295017001</v>
      </c>
      <c r="AC38" s="17">
        <v>0.57002783302492099</v>
      </c>
      <c r="AD38" s="17">
        <v>0.43891258852444198</v>
      </c>
      <c r="AE38" s="17"/>
      <c r="AF38" s="17">
        <v>0.34518547666006599</v>
      </c>
      <c r="AG38" s="17">
        <v>0.44515842548850898</v>
      </c>
      <c r="AH38" s="17">
        <v>0.47239516456880798</v>
      </c>
      <c r="AI38" s="17">
        <v>0.47524526215521601</v>
      </c>
      <c r="AJ38" s="17">
        <v>0.57394772172427</v>
      </c>
      <c r="AK38" s="17">
        <v>0.55160199409450195</v>
      </c>
      <c r="AL38" s="17"/>
      <c r="AM38" s="17">
        <v>0.44711393303240099</v>
      </c>
      <c r="AN38" s="17">
        <v>0.45202003755363102</v>
      </c>
      <c r="AO38" s="17"/>
      <c r="AP38" s="17">
        <v>0.58991425121143204</v>
      </c>
      <c r="AQ38" s="17">
        <v>0.50771355121800399</v>
      </c>
      <c r="AR38" s="17">
        <v>0.37157041424968301</v>
      </c>
      <c r="AS38" s="17">
        <v>0.265054990275855</v>
      </c>
      <c r="AT38" s="17">
        <v>0.122935301429117</v>
      </c>
      <c r="AU38" s="17"/>
      <c r="AV38" s="17">
        <v>0.27830279724041701</v>
      </c>
      <c r="AW38" s="17">
        <v>0.44033949257565602</v>
      </c>
      <c r="AX38" s="17">
        <v>0.40566809681465799</v>
      </c>
      <c r="AY38" s="17">
        <v>0.77111072129437597</v>
      </c>
      <c r="AZ38" s="17">
        <v>0.49978468116927699</v>
      </c>
      <c r="BA38" s="17">
        <v>0.42360972497978999</v>
      </c>
      <c r="BB38" s="17"/>
      <c r="BC38" s="17">
        <v>0.356287970578749</v>
      </c>
      <c r="BD38" s="17">
        <v>0.47899667950599401</v>
      </c>
      <c r="BE38" s="17">
        <v>0.46062694623863998</v>
      </c>
      <c r="BF38" s="17"/>
      <c r="BG38" s="17">
        <v>0.56189638730954505</v>
      </c>
      <c r="BH38" s="17">
        <v>0.416290070903167</v>
      </c>
      <c r="BI38" s="17">
        <v>0.35653461461914498</v>
      </c>
      <c r="BJ38" s="17">
        <v>0.373604085073383</v>
      </c>
      <c r="BK38" s="17">
        <v>0.74557067382668296</v>
      </c>
      <c r="BL38" s="17"/>
      <c r="BM38" s="17">
        <v>0.44008345692615503</v>
      </c>
      <c r="BN38" s="17">
        <v>0.65949967984983704</v>
      </c>
    </row>
    <row r="39" spans="2:66" x14ac:dyDescent="0.35">
      <c r="B39" t="s">
        <v>117</v>
      </c>
      <c r="C39" s="17">
        <v>2.2126602821004499E-2</v>
      </c>
      <c r="D39" s="17">
        <v>7.9808402287457007E-3</v>
      </c>
      <c r="E39" s="17">
        <v>3.5040512597534698E-2</v>
      </c>
      <c r="F39" s="17"/>
      <c r="G39" s="17">
        <v>3.8874679044784102E-2</v>
      </c>
      <c r="H39" s="17">
        <v>1.6889303437432501E-2</v>
      </c>
      <c r="I39" s="17">
        <v>1.72856579846077E-2</v>
      </c>
      <c r="J39" s="17">
        <v>2.07318550695475E-2</v>
      </c>
      <c r="K39" s="17">
        <v>1.3868214207518201E-2</v>
      </c>
      <c r="L39" s="17">
        <v>2.58618776815812E-2</v>
      </c>
      <c r="M39" s="17"/>
      <c r="N39" s="17">
        <v>8.8622012643220505E-3</v>
      </c>
      <c r="O39" s="17">
        <v>2.5497014665970801E-2</v>
      </c>
      <c r="P39" s="17">
        <v>2.9005614760754299E-2</v>
      </c>
      <c r="Q39" s="17">
        <v>2.7267211301036501E-2</v>
      </c>
      <c r="R39" s="17"/>
      <c r="S39" s="17">
        <v>1.7206589340626001E-2</v>
      </c>
      <c r="T39" s="17">
        <v>2.2436965580064201E-2</v>
      </c>
      <c r="U39" s="17">
        <v>1.7775187027229099E-2</v>
      </c>
      <c r="V39" s="17">
        <v>2.38539113269646E-2</v>
      </c>
      <c r="W39" s="17">
        <v>6.7274295891854496E-3</v>
      </c>
      <c r="X39" s="17">
        <v>4.85716470972627E-2</v>
      </c>
      <c r="Y39" s="17">
        <v>6.2531634463957398E-3</v>
      </c>
      <c r="Z39" s="17">
        <v>2.4352291255347901E-2</v>
      </c>
      <c r="AA39" s="17">
        <v>3.9680799079716098E-2</v>
      </c>
      <c r="AB39" s="17">
        <v>1.24864126409034E-2</v>
      </c>
      <c r="AC39" s="17">
        <v>9.4245152009516595E-3</v>
      </c>
      <c r="AD39" s="17">
        <v>3.2158566912141598E-2</v>
      </c>
      <c r="AE39" s="17"/>
      <c r="AF39" s="17">
        <v>2.1445780689747899E-2</v>
      </c>
      <c r="AG39" s="17">
        <v>1.5865817252064901E-2</v>
      </c>
      <c r="AH39" s="17">
        <v>2.2082508522100499E-2</v>
      </c>
      <c r="AI39" s="17">
        <v>1.9645236725497402E-2</v>
      </c>
      <c r="AJ39" s="17">
        <v>3.7334055680829703E-2</v>
      </c>
      <c r="AK39" s="17">
        <v>3.6329347207245601E-2</v>
      </c>
      <c r="AL39" s="17"/>
      <c r="AM39" s="17">
        <v>2.2728257301932699E-2</v>
      </c>
      <c r="AN39" s="17">
        <v>1.9040566688635199E-2</v>
      </c>
      <c r="AO39" s="17"/>
      <c r="AP39" s="17">
        <v>2.5893897939669699E-2</v>
      </c>
      <c r="AQ39" s="17">
        <v>2.5174620249933902E-2</v>
      </c>
      <c r="AR39" s="17">
        <v>1.1292788419748999E-2</v>
      </c>
      <c r="AS39" s="17">
        <v>2.0308982861558099E-2</v>
      </c>
      <c r="AT39" s="17">
        <v>0</v>
      </c>
      <c r="AU39" s="17"/>
      <c r="AV39" s="17">
        <v>1.25628751741724E-2</v>
      </c>
      <c r="AW39" s="17">
        <v>1.00301822484993E-2</v>
      </c>
      <c r="AX39" s="17">
        <v>1.8469429010573801E-2</v>
      </c>
      <c r="AY39" s="17">
        <v>4.1996355318038303E-3</v>
      </c>
      <c r="AZ39" s="17">
        <v>3.9014042031064899E-2</v>
      </c>
      <c r="BA39" s="17">
        <v>7.5794027014619E-2</v>
      </c>
      <c r="BB39" s="17"/>
      <c r="BC39" s="17">
        <v>1.42361258995609E-2</v>
      </c>
      <c r="BD39" s="17">
        <v>2.5502444640014901E-2</v>
      </c>
      <c r="BE39" s="17">
        <v>8.2314961450323295E-3</v>
      </c>
      <c r="BF39" s="17"/>
      <c r="BG39" s="17">
        <v>2.1840754212156199E-2</v>
      </c>
      <c r="BH39" s="17">
        <v>1.30105586859338E-2</v>
      </c>
      <c r="BI39" s="17">
        <v>2.80167358064142E-2</v>
      </c>
      <c r="BJ39" s="17">
        <v>1.8293230234539298E-2</v>
      </c>
      <c r="BK39" s="17">
        <v>1.1501613259040601E-2</v>
      </c>
      <c r="BL39" s="17"/>
      <c r="BM39" s="17">
        <v>1.4453492316831301E-2</v>
      </c>
      <c r="BN39" s="17">
        <v>1.30731555466166E-2</v>
      </c>
    </row>
    <row r="40" spans="2:66" x14ac:dyDescent="0.35">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row>
    <row r="41" spans="2:66" x14ac:dyDescent="0.35">
      <c r="B41" s="6" t="s">
        <v>120</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row>
    <row r="42" spans="2:66" x14ac:dyDescent="0.35">
      <c r="B42" s="24" t="s">
        <v>101</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row>
    <row r="43" spans="2:66" x14ac:dyDescent="0.35">
      <c r="B43" t="s">
        <v>113</v>
      </c>
      <c r="C43" s="17">
        <v>1.9919118903594699E-2</v>
      </c>
      <c r="D43" s="17">
        <v>2.93972686832508E-2</v>
      </c>
      <c r="E43" s="17">
        <v>1.07760330785501E-2</v>
      </c>
      <c r="F43" s="17"/>
      <c r="G43" s="17">
        <v>4.0573808558299902E-2</v>
      </c>
      <c r="H43" s="17">
        <v>5.0438499843474503E-2</v>
      </c>
      <c r="I43" s="17">
        <v>1.5513079061148001E-2</v>
      </c>
      <c r="J43" s="17">
        <v>8.8307838936099899E-3</v>
      </c>
      <c r="K43" s="17">
        <v>7.4044850161640498E-3</v>
      </c>
      <c r="L43" s="17">
        <v>2.2165394719014099E-3</v>
      </c>
      <c r="M43" s="17"/>
      <c r="N43" s="17">
        <v>3.4024621565629902E-2</v>
      </c>
      <c r="O43" s="17">
        <v>1.60830495096995E-2</v>
      </c>
      <c r="P43" s="17">
        <v>1.63852083653818E-2</v>
      </c>
      <c r="Q43" s="17">
        <v>1.2082696507796101E-2</v>
      </c>
      <c r="R43" s="17"/>
      <c r="S43" s="17">
        <v>4.10387207947987E-2</v>
      </c>
      <c r="T43" s="17">
        <v>3.6431901449091599E-3</v>
      </c>
      <c r="U43" s="17">
        <v>0</v>
      </c>
      <c r="V43" s="17">
        <v>2.4539483195968902E-2</v>
      </c>
      <c r="W43" s="17">
        <v>2.9470734845307201E-2</v>
      </c>
      <c r="X43" s="17">
        <v>1.61239850089199E-2</v>
      </c>
      <c r="Y43" s="17">
        <v>2.4829188662920901E-2</v>
      </c>
      <c r="Z43" s="17">
        <v>1.16682149670432E-2</v>
      </c>
      <c r="AA43" s="17">
        <v>3.5431145487496402E-2</v>
      </c>
      <c r="AB43" s="17">
        <v>1.2206109266008999E-2</v>
      </c>
      <c r="AC43" s="17">
        <v>1.0619428477705899E-2</v>
      </c>
      <c r="AD43" s="17">
        <v>0</v>
      </c>
      <c r="AE43" s="17"/>
      <c r="AF43" s="17">
        <v>5.5530941204776002E-2</v>
      </c>
      <c r="AG43" s="17">
        <v>1.27648618448322E-2</v>
      </c>
      <c r="AH43" s="17">
        <v>1.4251414454911401E-2</v>
      </c>
      <c r="AI43" s="17">
        <v>3.25890978782811E-3</v>
      </c>
      <c r="AJ43" s="17">
        <v>0</v>
      </c>
      <c r="AK43" s="17">
        <v>0</v>
      </c>
      <c r="AL43" s="17"/>
      <c r="AM43" s="17">
        <v>2.0130394856295902E-2</v>
      </c>
      <c r="AN43" s="17">
        <v>1.9760594214874298E-2</v>
      </c>
      <c r="AO43" s="17"/>
      <c r="AP43" s="17">
        <v>2.2455496227916298E-3</v>
      </c>
      <c r="AQ43" s="17">
        <v>1.33741484495626E-2</v>
      </c>
      <c r="AR43" s="17">
        <v>2.1623726433726401E-2</v>
      </c>
      <c r="AS43" s="17">
        <v>5.7819739725027998E-2</v>
      </c>
      <c r="AT43" s="17">
        <v>3.9439629754792302E-2</v>
      </c>
      <c r="AU43" s="17"/>
      <c r="AV43" s="17">
        <v>3.7465471064372403E-2</v>
      </c>
      <c r="AW43" s="17">
        <v>2.6865172509409101E-2</v>
      </c>
      <c r="AX43" s="17">
        <v>1.2218604436012E-2</v>
      </c>
      <c r="AY43" s="17">
        <v>7.7258560073640596E-3</v>
      </c>
      <c r="AZ43" s="17">
        <v>0</v>
      </c>
      <c r="BA43" s="17">
        <v>0</v>
      </c>
      <c r="BB43" s="17"/>
      <c r="BC43" s="17">
        <v>2.1288056353517801E-2</v>
      </c>
      <c r="BD43" s="17">
        <v>7.5545287024428396E-3</v>
      </c>
      <c r="BE43" s="17">
        <v>3.9725185430006797E-2</v>
      </c>
      <c r="BF43" s="17"/>
      <c r="BG43" s="17">
        <v>2.8265991924077302E-2</v>
      </c>
      <c r="BH43" s="17">
        <v>2.10948109843377E-2</v>
      </c>
      <c r="BI43" s="17">
        <v>1.47811225160895E-2</v>
      </c>
      <c r="BJ43" s="17">
        <v>0.11130095504526399</v>
      </c>
      <c r="BK43" s="17">
        <v>5.7924931675839399E-3</v>
      </c>
      <c r="BL43" s="17"/>
      <c r="BM43" s="17">
        <v>2.2266646661189202E-2</v>
      </c>
      <c r="BN43" s="17">
        <v>3.02065627678057E-2</v>
      </c>
    </row>
    <row r="44" spans="2:66" x14ac:dyDescent="0.35">
      <c r="B44" t="s">
        <v>114</v>
      </c>
      <c r="C44" s="17">
        <v>0.16334059057674299</v>
      </c>
      <c r="D44" s="17">
        <v>0.19018760913184299</v>
      </c>
      <c r="E44" s="17">
        <v>0.137969640479189</v>
      </c>
      <c r="F44" s="17"/>
      <c r="G44" s="17">
        <v>0.19019258125531999</v>
      </c>
      <c r="H44" s="17">
        <v>0.22797104340551</v>
      </c>
      <c r="I44" s="17">
        <v>0.146185784777039</v>
      </c>
      <c r="J44" s="17">
        <v>0.15373951562883001</v>
      </c>
      <c r="K44" s="17">
        <v>0.13736779527715401</v>
      </c>
      <c r="L44" s="17">
        <v>0.131823752271889</v>
      </c>
      <c r="M44" s="17"/>
      <c r="N44" s="17">
        <v>0.216624401811708</v>
      </c>
      <c r="O44" s="17">
        <v>0.17163347045879199</v>
      </c>
      <c r="P44" s="17">
        <v>0.13151595317738801</v>
      </c>
      <c r="Q44" s="17">
        <v>0.127665456344076</v>
      </c>
      <c r="R44" s="17"/>
      <c r="S44" s="17">
        <v>0.25468420549326498</v>
      </c>
      <c r="T44" s="17">
        <v>0.14014232107308999</v>
      </c>
      <c r="U44" s="17">
        <v>0.158853308076881</v>
      </c>
      <c r="V44" s="17">
        <v>0.119689862083546</v>
      </c>
      <c r="W44" s="17">
        <v>0.11477891731327</v>
      </c>
      <c r="X44" s="17">
        <v>0.14273343374422101</v>
      </c>
      <c r="Y44" s="17">
        <v>0.163023277932896</v>
      </c>
      <c r="Z44" s="17">
        <v>0.17553697307405899</v>
      </c>
      <c r="AA44" s="17">
        <v>0.173698674680446</v>
      </c>
      <c r="AB44" s="17">
        <v>0.18381317805053299</v>
      </c>
      <c r="AC44" s="17">
        <v>0.124275386771798</v>
      </c>
      <c r="AD44" s="17">
        <v>0.10703811495733399</v>
      </c>
      <c r="AE44" s="17"/>
      <c r="AF44" s="17">
        <v>0.207598249586636</v>
      </c>
      <c r="AG44" s="17">
        <v>0.17800313544225699</v>
      </c>
      <c r="AH44" s="17">
        <v>0.144635126405666</v>
      </c>
      <c r="AI44" s="17">
        <v>0.144888130909407</v>
      </c>
      <c r="AJ44" s="17">
        <v>0.103146020640642</v>
      </c>
      <c r="AK44" s="17">
        <v>0.10963893217689399</v>
      </c>
      <c r="AL44" s="17"/>
      <c r="AM44" s="17">
        <v>0.16966377596163701</v>
      </c>
      <c r="AN44" s="17">
        <v>0.154286162675695</v>
      </c>
      <c r="AO44" s="17"/>
      <c r="AP44" s="17">
        <v>0.103948381474463</v>
      </c>
      <c r="AQ44" s="17">
        <v>0.13922401882757901</v>
      </c>
      <c r="AR44" s="17">
        <v>0.204454415848664</v>
      </c>
      <c r="AS44" s="17">
        <v>0.241313936025598</v>
      </c>
      <c r="AT44" s="17">
        <v>0.42447923890549399</v>
      </c>
      <c r="AU44" s="17"/>
      <c r="AV44" s="17">
        <v>0.24277962308258799</v>
      </c>
      <c r="AW44" s="17">
        <v>0.17491278629978901</v>
      </c>
      <c r="AX44" s="17">
        <v>0.18912458776594601</v>
      </c>
      <c r="AY44" s="17">
        <v>7.3828272980020301E-2</v>
      </c>
      <c r="AZ44" s="17">
        <v>7.9738162240012497E-2</v>
      </c>
      <c r="BA44" s="17">
        <v>0.100409466204416</v>
      </c>
      <c r="BB44" s="17"/>
      <c r="BC44" s="17">
        <v>0.157589222464291</v>
      </c>
      <c r="BD44" s="17">
        <v>0.16246260608466501</v>
      </c>
      <c r="BE44" s="17">
        <v>0.19338893655647099</v>
      </c>
      <c r="BF44" s="17"/>
      <c r="BG44" s="17">
        <v>8.9451716400505504E-2</v>
      </c>
      <c r="BH44" s="17">
        <v>0.172407483810711</v>
      </c>
      <c r="BI44" s="17">
        <v>0.208730159488446</v>
      </c>
      <c r="BJ44" s="17">
        <v>0.22869106690427399</v>
      </c>
      <c r="BK44" s="17">
        <v>5.6369606501531999E-2</v>
      </c>
      <c r="BL44" s="17"/>
      <c r="BM44" s="17">
        <v>0.158851762839682</v>
      </c>
      <c r="BN44" s="17">
        <v>9.6243831307896793E-2</v>
      </c>
    </row>
    <row r="45" spans="2:66" x14ac:dyDescent="0.35">
      <c r="B45" t="s">
        <v>115</v>
      </c>
      <c r="C45" s="17">
        <v>0.31861664480222002</v>
      </c>
      <c r="D45" s="17">
        <v>0.33701125476702698</v>
      </c>
      <c r="E45" s="17">
        <v>0.30024988443197997</v>
      </c>
      <c r="F45" s="17"/>
      <c r="G45" s="17">
        <v>0.33303203315475599</v>
      </c>
      <c r="H45" s="17">
        <v>0.30038994443899297</v>
      </c>
      <c r="I45" s="17">
        <v>0.31039879792687203</v>
      </c>
      <c r="J45" s="17">
        <v>0.31409471155872698</v>
      </c>
      <c r="K45" s="17">
        <v>0.320213904648048</v>
      </c>
      <c r="L45" s="17">
        <v>0.33315689854987601</v>
      </c>
      <c r="M45" s="17"/>
      <c r="N45" s="17">
        <v>0.34557174798024298</v>
      </c>
      <c r="O45" s="17">
        <v>0.31164749645714301</v>
      </c>
      <c r="P45" s="17">
        <v>0.29990746287185399</v>
      </c>
      <c r="Q45" s="17">
        <v>0.310035748164952</v>
      </c>
      <c r="R45" s="17"/>
      <c r="S45" s="17">
        <v>0.34164950941790401</v>
      </c>
      <c r="T45" s="17">
        <v>0.35786191356983299</v>
      </c>
      <c r="U45" s="17">
        <v>0.33871405558122503</v>
      </c>
      <c r="V45" s="17">
        <v>0.27286565562529203</v>
      </c>
      <c r="W45" s="17">
        <v>0.36531329815586999</v>
      </c>
      <c r="X45" s="17">
        <v>0.34161304622053101</v>
      </c>
      <c r="Y45" s="17">
        <v>0.25661194083192901</v>
      </c>
      <c r="Z45" s="17">
        <v>0.28033920694067199</v>
      </c>
      <c r="AA45" s="17">
        <v>0.30438049080799501</v>
      </c>
      <c r="AB45" s="17">
        <v>0.30846415713562297</v>
      </c>
      <c r="AC45" s="17">
        <v>0.24996306541116201</v>
      </c>
      <c r="AD45" s="17">
        <v>0.36099488685025499</v>
      </c>
      <c r="AE45" s="17"/>
      <c r="AF45" s="17">
        <v>0.33031572274217302</v>
      </c>
      <c r="AG45" s="17">
        <v>0.30559683889931699</v>
      </c>
      <c r="AH45" s="17">
        <v>0.32968050339904298</v>
      </c>
      <c r="AI45" s="17">
        <v>0.32982932761668698</v>
      </c>
      <c r="AJ45" s="17">
        <v>0.28255667914642801</v>
      </c>
      <c r="AK45" s="17">
        <v>0.33162383236183302</v>
      </c>
      <c r="AL45" s="17"/>
      <c r="AM45" s="17">
        <v>0.313972990200307</v>
      </c>
      <c r="AN45" s="17">
        <v>0.32746483833288098</v>
      </c>
      <c r="AO45" s="17"/>
      <c r="AP45" s="17">
        <v>0.28187696054283401</v>
      </c>
      <c r="AQ45" s="17">
        <v>0.32534477429277298</v>
      </c>
      <c r="AR45" s="17">
        <v>0.331129329756708</v>
      </c>
      <c r="AS45" s="17">
        <v>0.34165555411151299</v>
      </c>
      <c r="AT45" s="17">
        <v>0.29305995254569001</v>
      </c>
      <c r="AU45" s="17"/>
      <c r="AV45" s="17">
        <v>0.34597187383329697</v>
      </c>
      <c r="AW45" s="17">
        <v>0.34895909497627198</v>
      </c>
      <c r="AX45" s="17">
        <v>0.36165202809094199</v>
      </c>
      <c r="AY45" s="17">
        <v>0.20818923519610399</v>
      </c>
      <c r="AZ45" s="17">
        <v>0.37795593009541401</v>
      </c>
      <c r="BA45" s="17">
        <v>0.37053542448759103</v>
      </c>
      <c r="BB45" s="17"/>
      <c r="BC45" s="17">
        <v>0.383209624323264</v>
      </c>
      <c r="BD45" s="17">
        <v>0.28698161312272302</v>
      </c>
      <c r="BE45" s="17">
        <v>0.31447031048215202</v>
      </c>
      <c r="BF45" s="17"/>
      <c r="BG45" s="17">
        <v>0.25579652350649101</v>
      </c>
      <c r="BH45" s="17">
        <v>0.34660122251992098</v>
      </c>
      <c r="BI45" s="17">
        <v>0.34273070324368698</v>
      </c>
      <c r="BJ45" s="17">
        <v>0.249170734632609</v>
      </c>
      <c r="BK45" s="17">
        <v>0.22898378546918</v>
      </c>
      <c r="BL45" s="17"/>
      <c r="BM45" s="17">
        <v>0.33176291529774099</v>
      </c>
      <c r="BN45" s="17">
        <v>0.23365493291196501</v>
      </c>
    </row>
    <row r="46" spans="2:66" x14ac:dyDescent="0.35">
      <c r="B46" t="s">
        <v>116</v>
      </c>
      <c r="C46" s="17">
        <v>0.46964685722013799</v>
      </c>
      <c r="D46" s="17">
        <v>0.42598011228261501</v>
      </c>
      <c r="E46" s="17">
        <v>0.51259787786369804</v>
      </c>
      <c r="F46" s="17"/>
      <c r="G46" s="17">
        <v>0.38593385567821997</v>
      </c>
      <c r="H46" s="17">
        <v>0.39363415895027098</v>
      </c>
      <c r="I46" s="17">
        <v>0.50027941298033296</v>
      </c>
      <c r="J46" s="17">
        <v>0.48998504579246799</v>
      </c>
      <c r="K46" s="17">
        <v>0.51680164773548398</v>
      </c>
      <c r="L46" s="17">
        <v>0.51443751949572702</v>
      </c>
      <c r="M46" s="17"/>
      <c r="N46" s="17">
        <v>0.38933771225314001</v>
      </c>
      <c r="O46" s="17">
        <v>0.46243324689368998</v>
      </c>
      <c r="P46" s="17">
        <v>0.518379807233047</v>
      </c>
      <c r="Q46" s="17">
        <v>0.52092656172852703</v>
      </c>
      <c r="R46" s="17"/>
      <c r="S46" s="17">
        <v>0.335014620918965</v>
      </c>
      <c r="T46" s="17">
        <v>0.47560746924226099</v>
      </c>
      <c r="U46" s="17">
        <v>0.490215784793325</v>
      </c>
      <c r="V46" s="17">
        <v>0.55264077411839896</v>
      </c>
      <c r="W46" s="17">
        <v>0.454300995156946</v>
      </c>
      <c r="X46" s="17">
        <v>0.45558118124967301</v>
      </c>
      <c r="Y46" s="17">
        <v>0.549491696805403</v>
      </c>
      <c r="Z46" s="17">
        <v>0.47184980620967898</v>
      </c>
      <c r="AA46" s="17">
        <v>0.45115369075636502</v>
      </c>
      <c r="AB46" s="17">
        <v>0.469868534678968</v>
      </c>
      <c r="AC46" s="17">
        <v>0.57771368882215202</v>
      </c>
      <c r="AD46" s="17">
        <v>0.51536612760100597</v>
      </c>
      <c r="AE46" s="17"/>
      <c r="AF46" s="17">
        <v>0.37462291590729402</v>
      </c>
      <c r="AG46" s="17">
        <v>0.48285194994659703</v>
      </c>
      <c r="AH46" s="17">
        <v>0.47336267430488799</v>
      </c>
      <c r="AI46" s="17">
        <v>0.49610375029668202</v>
      </c>
      <c r="AJ46" s="17">
        <v>0.576698227112451</v>
      </c>
      <c r="AK46" s="17">
        <v>0.54008960287962204</v>
      </c>
      <c r="AL46" s="17"/>
      <c r="AM46" s="17">
        <v>0.46899042664290602</v>
      </c>
      <c r="AN46" s="17">
        <v>0.47044750785159001</v>
      </c>
      <c r="AO46" s="17"/>
      <c r="AP46" s="17">
        <v>0.58579825682749798</v>
      </c>
      <c r="AQ46" s="17">
        <v>0.48148535573192203</v>
      </c>
      <c r="AR46" s="17">
        <v>0.41965406461872601</v>
      </c>
      <c r="AS46" s="17">
        <v>0.32874113696280299</v>
      </c>
      <c r="AT46" s="17">
        <v>0.222369376175792</v>
      </c>
      <c r="AU46" s="17"/>
      <c r="AV46" s="17">
        <v>0.34502342954362403</v>
      </c>
      <c r="AW46" s="17">
        <v>0.43053612679360198</v>
      </c>
      <c r="AX46" s="17">
        <v>0.43077778347623302</v>
      </c>
      <c r="AY46" s="17">
        <v>0.69845058158123496</v>
      </c>
      <c r="AZ46" s="17">
        <v>0.53472539167028699</v>
      </c>
      <c r="BA46" s="17">
        <v>0.45874305060148501</v>
      </c>
      <c r="BB46" s="17"/>
      <c r="BC46" s="17">
        <v>0.42119053715416999</v>
      </c>
      <c r="BD46" s="17">
        <v>0.50636490520433097</v>
      </c>
      <c r="BE46" s="17">
        <v>0.44068015599929999</v>
      </c>
      <c r="BF46" s="17"/>
      <c r="BG46" s="17">
        <v>0.59293770468673501</v>
      </c>
      <c r="BH46" s="17">
        <v>0.44347918428676802</v>
      </c>
      <c r="BI46" s="17">
        <v>0.40192016084281101</v>
      </c>
      <c r="BJ46" s="17">
        <v>0.37347045982598598</v>
      </c>
      <c r="BK46" s="17">
        <v>0.68379314285173298</v>
      </c>
      <c r="BL46" s="17"/>
      <c r="BM46" s="17">
        <v>0.467902055203824</v>
      </c>
      <c r="BN46" s="17">
        <v>0.61198620483853805</v>
      </c>
    </row>
    <row r="47" spans="2:66" x14ac:dyDescent="0.35">
      <c r="B47" t="s">
        <v>117</v>
      </c>
      <c r="C47" s="17">
        <v>2.8476788497303802E-2</v>
      </c>
      <c r="D47" s="17">
        <v>1.74237551352639E-2</v>
      </c>
      <c r="E47" s="17">
        <v>3.8406564146582799E-2</v>
      </c>
      <c r="F47" s="17"/>
      <c r="G47" s="17">
        <v>5.0267721353403898E-2</v>
      </c>
      <c r="H47" s="17">
        <v>2.7566353361751401E-2</v>
      </c>
      <c r="I47" s="17">
        <v>2.7622925254607598E-2</v>
      </c>
      <c r="J47" s="17">
        <v>3.3349943126364502E-2</v>
      </c>
      <c r="K47" s="17">
        <v>1.8212167323149502E-2</v>
      </c>
      <c r="L47" s="17">
        <v>1.8365290210606299E-2</v>
      </c>
      <c r="M47" s="17"/>
      <c r="N47" s="17">
        <v>1.4441516389278699E-2</v>
      </c>
      <c r="O47" s="17">
        <v>3.8202736680675101E-2</v>
      </c>
      <c r="P47" s="17">
        <v>3.3811568352328902E-2</v>
      </c>
      <c r="Q47" s="17">
        <v>2.9289537254648699E-2</v>
      </c>
      <c r="R47" s="17"/>
      <c r="S47" s="17">
        <v>2.7612943375067301E-2</v>
      </c>
      <c r="T47" s="17">
        <v>2.2745105969906799E-2</v>
      </c>
      <c r="U47" s="17">
        <v>1.22168515485692E-2</v>
      </c>
      <c r="V47" s="17">
        <v>3.0264224976794499E-2</v>
      </c>
      <c r="W47" s="17">
        <v>3.6136054528606201E-2</v>
      </c>
      <c r="X47" s="17">
        <v>4.3948353776654799E-2</v>
      </c>
      <c r="Y47" s="17">
        <v>6.0438957668505402E-3</v>
      </c>
      <c r="Z47" s="17">
        <v>6.0605798808546801E-2</v>
      </c>
      <c r="AA47" s="17">
        <v>3.5335998267697198E-2</v>
      </c>
      <c r="AB47" s="17">
        <v>2.5648020868867E-2</v>
      </c>
      <c r="AC47" s="17">
        <v>3.7428430517181303E-2</v>
      </c>
      <c r="AD47" s="17">
        <v>1.66008705914047E-2</v>
      </c>
      <c r="AE47" s="17"/>
      <c r="AF47" s="17">
        <v>3.1932170559121599E-2</v>
      </c>
      <c r="AG47" s="17">
        <v>2.07832138669969E-2</v>
      </c>
      <c r="AH47" s="17">
        <v>3.8070281435490398E-2</v>
      </c>
      <c r="AI47" s="17">
        <v>2.5919881389396101E-2</v>
      </c>
      <c r="AJ47" s="17">
        <v>3.7599073100479601E-2</v>
      </c>
      <c r="AK47" s="17">
        <v>1.8647632581650499E-2</v>
      </c>
      <c r="AL47" s="17"/>
      <c r="AM47" s="17">
        <v>2.7242412338854299E-2</v>
      </c>
      <c r="AN47" s="17">
        <v>2.80408969249606E-2</v>
      </c>
      <c r="AO47" s="17"/>
      <c r="AP47" s="17">
        <v>2.6130851532413402E-2</v>
      </c>
      <c r="AQ47" s="17">
        <v>4.0571702698163702E-2</v>
      </c>
      <c r="AR47" s="17">
        <v>2.31384633421759E-2</v>
      </c>
      <c r="AS47" s="17">
        <v>3.04696331750587E-2</v>
      </c>
      <c r="AT47" s="17">
        <v>2.0651802618232001E-2</v>
      </c>
      <c r="AU47" s="17"/>
      <c r="AV47" s="17">
        <v>2.8759602476118199E-2</v>
      </c>
      <c r="AW47" s="17">
        <v>1.87268194209281E-2</v>
      </c>
      <c r="AX47" s="17">
        <v>6.2269962308676803E-3</v>
      </c>
      <c r="AY47" s="17">
        <v>1.1806054235277001E-2</v>
      </c>
      <c r="AZ47" s="17">
        <v>7.5805159942868702E-3</v>
      </c>
      <c r="BA47" s="17">
        <v>7.0312058706508598E-2</v>
      </c>
      <c r="BB47" s="17"/>
      <c r="BC47" s="17">
        <v>1.6722559704756699E-2</v>
      </c>
      <c r="BD47" s="17">
        <v>3.6636346885837903E-2</v>
      </c>
      <c r="BE47" s="17">
        <v>1.17354115320703E-2</v>
      </c>
      <c r="BF47" s="17"/>
      <c r="BG47" s="17">
        <v>3.3548063482191498E-2</v>
      </c>
      <c r="BH47" s="17">
        <v>1.6417298398261899E-2</v>
      </c>
      <c r="BI47" s="17">
        <v>3.18378539089667E-2</v>
      </c>
      <c r="BJ47" s="17">
        <v>3.7366783591867701E-2</v>
      </c>
      <c r="BK47" s="17">
        <v>2.5060972009971101E-2</v>
      </c>
      <c r="BL47" s="17"/>
      <c r="BM47" s="17">
        <v>1.9216619997563099E-2</v>
      </c>
      <c r="BN47" s="17">
        <v>2.79084681737948E-2</v>
      </c>
    </row>
    <row r="48" spans="2:66" x14ac:dyDescent="0.35">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row>
    <row r="49" spans="2:66" x14ac:dyDescent="0.35">
      <c r="B49" s="6" t="s">
        <v>121</v>
      </c>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row>
    <row r="50" spans="2:66" x14ac:dyDescent="0.35">
      <c r="B50" s="24" t="s">
        <v>101</v>
      </c>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row>
    <row r="51" spans="2:66" x14ac:dyDescent="0.35">
      <c r="B51" t="s">
        <v>113</v>
      </c>
      <c r="C51" s="17">
        <v>3.3795644985224103E-2</v>
      </c>
      <c r="D51" s="17">
        <v>4.5769256787154801E-2</v>
      </c>
      <c r="E51" s="17">
        <v>2.2287861445774299E-2</v>
      </c>
      <c r="F51" s="17"/>
      <c r="G51" s="17">
        <v>6.9840010839766403E-2</v>
      </c>
      <c r="H51" s="17">
        <v>6.1001801829677897E-2</v>
      </c>
      <c r="I51" s="17">
        <v>2.4287138762777102E-2</v>
      </c>
      <c r="J51" s="17">
        <v>2.13671747917916E-2</v>
      </c>
      <c r="K51" s="17">
        <v>1.78308772724123E-2</v>
      </c>
      <c r="L51" s="17">
        <v>1.6097461546611399E-2</v>
      </c>
      <c r="M51" s="17"/>
      <c r="N51" s="17">
        <v>4.8643293508839898E-2</v>
      </c>
      <c r="O51" s="17">
        <v>3.4089324582026799E-2</v>
      </c>
      <c r="P51" s="17">
        <v>2.9217316992864301E-2</v>
      </c>
      <c r="Q51" s="17">
        <v>2.1994134095843498E-2</v>
      </c>
      <c r="R51" s="17"/>
      <c r="S51" s="17">
        <v>7.2826987869138798E-2</v>
      </c>
      <c r="T51" s="17">
        <v>2.6118850403027701E-2</v>
      </c>
      <c r="U51" s="17">
        <v>2.3710538295173101E-2</v>
      </c>
      <c r="V51" s="17">
        <v>3.7120449420441001E-2</v>
      </c>
      <c r="W51" s="17">
        <v>2.2354081101503099E-2</v>
      </c>
      <c r="X51" s="17">
        <v>2.69453187398235E-2</v>
      </c>
      <c r="Y51" s="17">
        <v>1.8693894968255801E-2</v>
      </c>
      <c r="Z51" s="17">
        <v>1.16682149670432E-2</v>
      </c>
      <c r="AA51" s="17">
        <v>5.82930067885137E-2</v>
      </c>
      <c r="AB51" s="17">
        <v>1.2117759857643601E-2</v>
      </c>
      <c r="AC51" s="17">
        <v>2.1015175420983599E-2</v>
      </c>
      <c r="AD51" s="17">
        <v>1.5777057038576701E-2</v>
      </c>
      <c r="AE51" s="17"/>
      <c r="AF51" s="17">
        <v>7.5048859545203198E-2</v>
      </c>
      <c r="AG51" s="17">
        <v>2.5245182178272599E-2</v>
      </c>
      <c r="AH51" s="17">
        <v>2.9397049319435199E-2</v>
      </c>
      <c r="AI51" s="17">
        <v>8.9920852565538896E-3</v>
      </c>
      <c r="AJ51" s="17">
        <v>4.60001074530186E-3</v>
      </c>
      <c r="AK51" s="17">
        <v>3.7058009891952501E-2</v>
      </c>
      <c r="AL51" s="17"/>
      <c r="AM51" s="17">
        <v>3.6897708171219401E-2</v>
      </c>
      <c r="AN51" s="17">
        <v>2.9633831373662801E-2</v>
      </c>
      <c r="AO51" s="17"/>
      <c r="AP51" s="17">
        <v>8.5898036873992001E-3</v>
      </c>
      <c r="AQ51" s="17">
        <v>2.0044273411353002E-2</v>
      </c>
      <c r="AR51" s="17">
        <v>3.6794049490775499E-2</v>
      </c>
      <c r="AS51" s="17">
        <v>8.8192092329705707E-2</v>
      </c>
      <c r="AT51" s="17">
        <v>8.0963410948649603E-2</v>
      </c>
      <c r="AU51" s="17"/>
      <c r="AV51" s="17">
        <v>6.4624362508988994E-2</v>
      </c>
      <c r="AW51" s="17">
        <v>3.6721494192997702E-2</v>
      </c>
      <c r="AX51" s="17">
        <v>1.2885559253409401E-2</v>
      </c>
      <c r="AY51" s="17">
        <v>1.18002480481719E-2</v>
      </c>
      <c r="AZ51" s="17">
        <v>8.4831027842171402E-3</v>
      </c>
      <c r="BA51" s="17">
        <v>6.3782825199155497E-3</v>
      </c>
      <c r="BB51" s="17"/>
      <c r="BC51" s="17">
        <v>4.2072480084358099E-2</v>
      </c>
      <c r="BD51" s="17">
        <v>1.7428623876465599E-2</v>
      </c>
      <c r="BE51" s="17">
        <v>5.4757590779189402E-2</v>
      </c>
      <c r="BF51" s="17"/>
      <c r="BG51" s="17">
        <v>6.1012287473991698E-2</v>
      </c>
      <c r="BH51" s="17">
        <v>3.8786633138002402E-2</v>
      </c>
      <c r="BI51" s="17">
        <v>1.6349698151419199E-2</v>
      </c>
      <c r="BJ51" s="17">
        <v>0.15255830686343</v>
      </c>
      <c r="BK51" s="17">
        <v>1.6718008990715998E-2</v>
      </c>
      <c r="BL51" s="17"/>
      <c r="BM51" s="17">
        <v>4.2418505616348502E-2</v>
      </c>
      <c r="BN51" s="17">
        <v>4.8150696262985501E-2</v>
      </c>
    </row>
    <row r="52" spans="2:66" x14ac:dyDescent="0.35">
      <c r="B52" t="s">
        <v>114</v>
      </c>
      <c r="C52" s="17">
        <v>0.23299968184900399</v>
      </c>
      <c r="D52" s="17">
        <v>0.24828711570169801</v>
      </c>
      <c r="E52" s="17">
        <v>0.21924275330638801</v>
      </c>
      <c r="F52" s="17"/>
      <c r="G52" s="17">
        <v>0.28873917449749298</v>
      </c>
      <c r="H52" s="17">
        <v>0.27645503129504401</v>
      </c>
      <c r="I52" s="17">
        <v>0.228782711161506</v>
      </c>
      <c r="J52" s="17">
        <v>0.18807111818811301</v>
      </c>
      <c r="K52" s="17">
        <v>0.18741271530371101</v>
      </c>
      <c r="L52" s="17">
        <v>0.23087678410646101</v>
      </c>
      <c r="M52" s="17"/>
      <c r="N52" s="17">
        <v>0.290789934373682</v>
      </c>
      <c r="O52" s="17">
        <v>0.23701674031994399</v>
      </c>
      <c r="P52" s="17">
        <v>0.21086388031641001</v>
      </c>
      <c r="Q52" s="17">
        <v>0.18555368345657899</v>
      </c>
      <c r="R52" s="17"/>
      <c r="S52" s="17">
        <v>0.29231936480179899</v>
      </c>
      <c r="T52" s="17">
        <v>0.22304788429501801</v>
      </c>
      <c r="U52" s="17">
        <v>0.24745626595037101</v>
      </c>
      <c r="V52" s="17">
        <v>0.23596777514070499</v>
      </c>
      <c r="W52" s="17">
        <v>0.22901035588087201</v>
      </c>
      <c r="X52" s="17">
        <v>0.19784476834571699</v>
      </c>
      <c r="Y52" s="17">
        <v>0.199766671375915</v>
      </c>
      <c r="Z52" s="17">
        <v>0.223228351625581</v>
      </c>
      <c r="AA52" s="17">
        <v>0.23639756105523099</v>
      </c>
      <c r="AB52" s="17">
        <v>0.247332914222262</v>
      </c>
      <c r="AC52" s="17">
        <v>0.142667321267475</v>
      </c>
      <c r="AD52" s="17">
        <v>0.26473814744484903</v>
      </c>
      <c r="AE52" s="17"/>
      <c r="AF52" s="17">
        <v>0.27791573045555701</v>
      </c>
      <c r="AG52" s="17">
        <v>0.247140760865767</v>
      </c>
      <c r="AH52" s="17">
        <v>0.19331227596641101</v>
      </c>
      <c r="AI52" s="17">
        <v>0.21830587492627701</v>
      </c>
      <c r="AJ52" s="17">
        <v>0.18895855637978001</v>
      </c>
      <c r="AK52" s="17">
        <v>0.18874628132152699</v>
      </c>
      <c r="AL52" s="17"/>
      <c r="AM52" s="17">
        <v>0.22757752007202001</v>
      </c>
      <c r="AN52" s="17">
        <v>0.24110450450248899</v>
      </c>
      <c r="AO52" s="17"/>
      <c r="AP52" s="17">
        <v>0.184394554606609</v>
      </c>
      <c r="AQ52" s="17">
        <v>0.23065478633431499</v>
      </c>
      <c r="AR52" s="17">
        <v>0.24175413084675901</v>
      </c>
      <c r="AS52" s="17">
        <v>0.30715320152112102</v>
      </c>
      <c r="AT52" s="17">
        <v>0.40696697719506802</v>
      </c>
      <c r="AU52" s="17"/>
      <c r="AV52" s="17">
        <v>0.32424239403182198</v>
      </c>
      <c r="AW52" s="17">
        <v>0.23445790486182599</v>
      </c>
      <c r="AX52" s="17">
        <v>0.27769837677804798</v>
      </c>
      <c r="AY52" s="17">
        <v>0.10146908988516901</v>
      </c>
      <c r="AZ52" s="17">
        <v>0.23308572748018</v>
      </c>
      <c r="BA52" s="17">
        <v>0.150094628896562</v>
      </c>
      <c r="BB52" s="17"/>
      <c r="BC52" s="17">
        <v>0.27795593288106102</v>
      </c>
      <c r="BD52" s="17">
        <v>0.21611186767259699</v>
      </c>
      <c r="BE52" s="17">
        <v>0.237682944103524</v>
      </c>
      <c r="BF52" s="17"/>
      <c r="BG52" s="17">
        <v>0.18878035376811</v>
      </c>
      <c r="BH52" s="17">
        <v>0.25210370715617297</v>
      </c>
      <c r="BI52" s="17">
        <v>0.28094236559376501</v>
      </c>
      <c r="BJ52" s="17">
        <v>0.211002497137178</v>
      </c>
      <c r="BK52" s="17">
        <v>8.5805183774326499E-2</v>
      </c>
      <c r="BL52" s="17"/>
      <c r="BM52" s="17">
        <v>0.241756099795328</v>
      </c>
      <c r="BN52" s="17">
        <v>0.114775143792747</v>
      </c>
    </row>
    <row r="53" spans="2:66" x14ac:dyDescent="0.35">
      <c r="B53" t="s">
        <v>115</v>
      </c>
      <c r="C53" s="17">
        <v>0.39584036524660499</v>
      </c>
      <c r="D53" s="17">
        <v>0.402425584906274</v>
      </c>
      <c r="E53" s="17">
        <v>0.38839293130486602</v>
      </c>
      <c r="F53" s="17"/>
      <c r="G53" s="17">
        <v>0.38047046939860502</v>
      </c>
      <c r="H53" s="17">
        <v>0.41150736178573999</v>
      </c>
      <c r="I53" s="17">
        <v>0.38227223501229302</v>
      </c>
      <c r="J53" s="17">
        <v>0.390356751026954</v>
      </c>
      <c r="K53" s="17">
        <v>0.39811917807233399</v>
      </c>
      <c r="L53" s="17">
        <v>0.40717131088368902</v>
      </c>
      <c r="M53" s="17"/>
      <c r="N53" s="17">
        <v>0.40591878535275899</v>
      </c>
      <c r="O53" s="17">
        <v>0.404212001714153</v>
      </c>
      <c r="P53" s="17">
        <v>0.37178988606220398</v>
      </c>
      <c r="Q53" s="17">
        <v>0.39995443664542202</v>
      </c>
      <c r="R53" s="17"/>
      <c r="S53" s="17">
        <v>0.35941929876352202</v>
      </c>
      <c r="T53" s="17">
        <v>0.46135972031446199</v>
      </c>
      <c r="U53" s="17">
        <v>0.42871775648061</v>
      </c>
      <c r="V53" s="17">
        <v>0.331273836765347</v>
      </c>
      <c r="W53" s="17">
        <v>0.42053233932141898</v>
      </c>
      <c r="X53" s="17">
        <v>0.37208642625739802</v>
      </c>
      <c r="Y53" s="17">
        <v>0.42520454562766202</v>
      </c>
      <c r="Z53" s="17">
        <v>0.37414862665644999</v>
      </c>
      <c r="AA53" s="17">
        <v>0.39308008663239902</v>
      </c>
      <c r="AB53" s="17">
        <v>0.397865103538179</v>
      </c>
      <c r="AC53" s="17">
        <v>0.39312070740399002</v>
      </c>
      <c r="AD53" s="17">
        <v>0.36023612319818799</v>
      </c>
      <c r="AE53" s="17"/>
      <c r="AF53" s="17">
        <v>0.36512701143835902</v>
      </c>
      <c r="AG53" s="17">
        <v>0.38474230914770202</v>
      </c>
      <c r="AH53" s="17">
        <v>0.40834692451002702</v>
      </c>
      <c r="AI53" s="17">
        <v>0.43134212438851999</v>
      </c>
      <c r="AJ53" s="17">
        <v>0.41049558765343702</v>
      </c>
      <c r="AK53" s="17">
        <v>0.42466118308633</v>
      </c>
      <c r="AL53" s="17"/>
      <c r="AM53" s="17">
        <v>0.39655365696165001</v>
      </c>
      <c r="AN53" s="17">
        <v>0.395336102835881</v>
      </c>
      <c r="AO53" s="17"/>
      <c r="AP53" s="17">
        <v>0.38493863409852203</v>
      </c>
      <c r="AQ53" s="17">
        <v>0.39808567218566798</v>
      </c>
      <c r="AR53" s="17">
        <v>0.43540844543637702</v>
      </c>
      <c r="AS53" s="17">
        <v>0.37365929148731403</v>
      </c>
      <c r="AT53" s="17">
        <v>0.30572371294148498</v>
      </c>
      <c r="AU53" s="17"/>
      <c r="AV53" s="17">
        <v>0.38775380088254502</v>
      </c>
      <c r="AW53" s="17">
        <v>0.42412925216679298</v>
      </c>
      <c r="AX53" s="17">
        <v>0.437972546354641</v>
      </c>
      <c r="AY53" s="17">
        <v>0.40518678110407602</v>
      </c>
      <c r="AZ53" s="17">
        <v>0.40929159851329</v>
      </c>
      <c r="BA53" s="17">
        <v>0.39455094659914502</v>
      </c>
      <c r="BB53" s="17"/>
      <c r="BC53" s="17">
        <v>0.452376729907707</v>
      </c>
      <c r="BD53" s="17">
        <v>0.36525243302947502</v>
      </c>
      <c r="BE53" s="17">
        <v>0.410869430309172</v>
      </c>
      <c r="BF53" s="17"/>
      <c r="BG53" s="17">
        <v>0.33858640536140899</v>
      </c>
      <c r="BH53" s="17">
        <v>0.41528178524940701</v>
      </c>
      <c r="BI53" s="17">
        <v>0.42574671900050098</v>
      </c>
      <c r="BJ53" s="17">
        <v>0.39502435830878402</v>
      </c>
      <c r="BK53" s="17">
        <v>0.32700357494703503</v>
      </c>
      <c r="BL53" s="17"/>
      <c r="BM53" s="17">
        <v>0.40274906809198802</v>
      </c>
      <c r="BN53" s="17">
        <v>0.34274320482791198</v>
      </c>
    </row>
    <row r="54" spans="2:66" x14ac:dyDescent="0.35">
      <c r="B54" t="s">
        <v>116</v>
      </c>
      <c r="C54" s="17">
        <v>0.29132181715270999</v>
      </c>
      <c r="D54" s="17">
        <v>0.27452908117384001</v>
      </c>
      <c r="E54" s="17">
        <v>0.30816708076890897</v>
      </c>
      <c r="F54" s="17"/>
      <c r="G54" s="17">
        <v>0.171087896473016</v>
      </c>
      <c r="H54" s="17">
        <v>0.208996219140995</v>
      </c>
      <c r="I54" s="17">
        <v>0.30734763571733298</v>
      </c>
      <c r="J54" s="17">
        <v>0.34612815988656498</v>
      </c>
      <c r="K54" s="17">
        <v>0.37178130334519299</v>
      </c>
      <c r="L54" s="17">
        <v>0.327092169712353</v>
      </c>
      <c r="M54" s="17"/>
      <c r="N54" s="17">
        <v>0.231263535119971</v>
      </c>
      <c r="O54" s="17">
        <v>0.27603591353540002</v>
      </c>
      <c r="P54" s="17">
        <v>0.32903115290736101</v>
      </c>
      <c r="Q54" s="17">
        <v>0.33983794865915501</v>
      </c>
      <c r="R54" s="17"/>
      <c r="S54" s="17">
        <v>0.222525956787575</v>
      </c>
      <c r="T54" s="17">
        <v>0.25586756744491301</v>
      </c>
      <c r="U54" s="17">
        <v>0.263339957636682</v>
      </c>
      <c r="V54" s="17">
        <v>0.34760828039388297</v>
      </c>
      <c r="W54" s="17">
        <v>0.28585785558433302</v>
      </c>
      <c r="X54" s="17">
        <v>0.33171712455171698</v>
      </c>
      <c r="Y54" s="17">
        <v>0.32624721893278702</v>
      </c>
      <c r="Z54" s="17">
        <v>0.31879031072827502</v>
      </c>
      <c r="AA54" s="17">
        <v>0.28135796158089399</v>
      </c>
      <c r="AB54" s="17">
        <v>0.28469436683987298</v>
      </c>
      <c r="AC54" s="17">
        <v>0.39626623256071303</v>
      </c>
      <c r="AD54" s="17">
        <v>0.31365285020205802</v>
      </c>
      <c r="AE54" s="17"/>
      <c r="AF54" s="17">
        <v>0.23994849044535299</v>
      </c>
      <c r="AG54" s="17">
        <v>0.30940619658019503</v>
      </c>
      <c r="AH54" s="17">
        <v>0.29116624801996899</v>
      </c>
      <c r="AI54" s="17">
        <v>0.2924408965218</v>
      </c>
      <c r="AJ54" s="17">
        <v>0.35390334495409298</v>
      </c>
      <c r="AK54" s="17">
        <v>0.31167600753182301</v>
      </c>
      <c r="AL54" s="17"/>
      <c r="AM54" s="17">
        <v>0.301486490641244</v>
      </c>
      <c r="AN54" s="17">
        <v>0.27780321858090601</v>
      </c>
      <c r="AO54" s="17"/>
      <c r="AP54" s="17">
        <v>0.367610550915765</v>
      </c>
      <c r="AQ54" s="17">
        <v>0.28911223220378102</v>
      </c>
      <c r="AR54" s="17">
        <v>0.26066383873183202</v>
      </c>
      <c r="AS54" s="17">
        <v>0.18316923708397001</v>
      </c>
      <c r="AT54" s="17">
        <v>0.20634589891479699</v>
      </c>
      <c r="AU54" s="17"/>
      <c r="AV54" s="17">
        <v>0.18647672782334401</v>
      </c>
      <c r="AW54" s="17">
        <v>0.28087628122098202</v>
      </c>
      <c r="AX54" s="17">
        <v>0.25295822896567099</v>
      </c>
      <c r="AY54" s="17">
        <v>0.45460563710256802</v>
      </c>
      <c r="AZ54" s="17">
        <v>0.30895855197580302</v>
      </c>
      <c r="BA54" s="17">
        <v>0.31642893246461201</v>
      </c>
      <c r="BB54" s="17"/>
      <c r="BC54" s="17">
        <v>0.196382491217548</v>
      </c>
      <c r="BD54" s="17">
        <v>0.33672604082666202</v>
      </c>
      <c r="BE54" s="17">
        <v>0.288440709220259</v>
      </c>
      <c r="BF54" s="17"/>
      <c r="BG54" s="17">
        <v>0.36745638058198299</v>
      </c>
      <c r="BH54" s="17">
        <v>0.254932531052458</v>
      </c>
      <c r="BI54" s="17">
        <v>0.23652642204011701</v>
      </c>
      <c r="BJ54" s="17">
        <v>0.204498738646189</v>
      </c>
      <c r="BK54" s="17">
        <v>0.52941473331063804</v>
      </c>
      <c r="BL54" s="17"/>
      <c r="BM54" s="17">
        <v>0.27331994345822502</v>
      </c>
      <c r="BN54" s="17">
        <v>0.45423098437911102</v>
      </c>
    </row>
    <row r="55" spans="2:66" x14ac:dyDescent="0.35">
      <c r="B55" t="s">
        <v>117</v>
      </c>
      <c r="C55" s="17">
        <v>4.6042490766456501E-2</v>
      </c>
      <c r="D55" s="17">
        <v>2.8988961431032099E-2</v>
      </c>
      <c r="E55" s="17">
        <v>6.1909373174062601E-2</v>
      </c>
      <c r="F55" s="17"/>
      <c r="G55" s="17">
        <v>8.9862448791119098E-2</v>
      </c>
      <c r="H55" s="17">
        <v>4.2039585948542797E-2</v>
      </c>
      <c r="I55" s="17">
        <v>5.73102793460913E-2</v>
      </c>
      <c r="J55" s="17">
        <v>5.4076796106576099E-2</v>
      </c>
      <c r="K55" s="17">
        <v>2.4855926006349699E-2</v>
      </c>
      <c r="L55" s="17">
        <v>1.87622737508862E-2</v>
      </c>
      <c r="M55" s="17"/>
      <c r="N55" s="17">
        <v>2.3384451644748401E-2</v>
      </c>
      <c r="O55" s="17">
        <v>4.8646019848475497E-2</v>
      </c>
      <c r="P55" s="17">
        <v>5.9097763721160303E-2</v>
      </c>
      <c r="Q55" s="17">
        <v>5.2659797143000897E-2</v>
      </c>
      <c r="R55" s="17"/>
      <c r="S55" s="17">
        <v>5.2908391777964497E-2</v>
      </c>
      <c r="T55" s="17">
        <v>3.3605977542578901E-2</v>
      </c>
      <c r="U55" s="17">
        <v>3.67754816371638E-2</v>
      </c>
      <c r="V55" s="17">
        <v>4.8029658279623397E-2</v>
      </c>
      <c r="W55" s="17">
        <v>4.2245368111873099E-2</v>
      </c>
      <c r="X55" s="17">
        <v>7.1406362105344207E-2</v>
      </c>
      <c r="Y55" s="17">
        <v>3.0087669095379601E-2</v>
      </c>
      <c r="Z55" s="17">
        <v>7.2164496022650002E-2</v>
      </c>
      <c r="AA55" s="17">
        <v>3.0871383942962401E-2</v>
      </c>
      <c r="AB55" s="17">
        <v>5.7989855542043403E-2</v>
      </c>
      <c r="AC55" s="17">
        <v>4.6930563346838497E-2</v>
      </c>
      <c r="AD55" s="17">
        <v>4.5595822116328601E-2</v>
      </c>
      <c r="AE55" s="17"/>
      <c r="AF55" s="17">
        <v>4.1959908115528202E-2</v>
      </c>
      <c r="AG55" s="17">
        <v>3.3465551228063703E-2</v>
      </c>
      <c r="AH55" s="17">
        <v>7.7777502184156994E-2</v>
      </c>
      <c r="AI55" s="17">
        <v>4.8919018906849798E-2</v>
      </c>
      <c r="AJ55" s="17">
        <v>4.20425002673884E-2</v>
      </c>
      <c r="AK55" s="17">
        <v>3.7858518168368403E-2</v>
      </c>
      <c r="AL55" s="17"/>
      <c r="AM55" s="17">
        <v>3.7484624153866102E-2</v>
      </c>
      <c r="AN55" s="17">
        <v>5.6122342707060298E-2</v>
      </c>
      <c r="AO55" s="17"/>
      <c r="AP55" s="17">
        <v>5.4466456691704697E-2</v>
      </c>
      <c r="AQ55" s="17">
        <v>6.2103035864882299E-2</v>
      </c>
      <c r="AR55" s="17">
        <v>2.53795354942568E-2</v>
      </c>
      <c r="AS55" s="17">
        <v>4.7826177577888797E-2</v>
      </c>
      <c r="AT55" s="17">
        <v>0</v>
      </c>
      <c r="AU55" s="17"/>
      <c r="AV55" s="17">
        <v>3.6902714753299301E-2</v>
      </c>
      <c r="AW55" s="17">
        <v>2.3815067557401301E-2</v>
      </c>
      <c r="AX55" s="17">
        <v>1.8485288648230801E-2</v>
      </c>
      <c r="AY55" s="17">
        <v>2.69382438600155E-2</v>
      </c>
      <c r="AZ55" s="17">
        <v>4.01810192465092E-2</v>
      </c>
      <c r="BA55" s="17">
        <v>0.13254720951976601</v>
      </c>
      <c r="BB55" s="17"/>
      <c r="BC55" s="17">
        <v>3.1212365909326099E-2</v>
      </c>
      <c r="BD55" s="17">
        <v>6.4481034594800493E-2</v>
      </c>
      <c r="BE55" s="17">
        <v>8.2493255878557797E-3</v>
      </c>
      <c r="BF55" s="17"/>
      <c r="BG55" s="17">
        <v>4.4164572814506399E-2</v>
      </c>
      <c r="BH55" s="17">
        <v>3.8895343403958602E-2</v>
      </c>
      <c r="BI55" s="17">
        <v>4.0434795214196899E-2</v>
      </c>
      <c r="BJ55" s="17">
        <v>3.6916099044418497E-2</v>
      </c>
      <c r="BK55" s="17">
        <v>4.1058498977284197E-2</v>
      </c>
      <c r="BL55" s="17"/>
      <c r="BM55" s="17">
        <v>3.9756383038111097E-2</v>
      </c>
      <c r="BN55" s="17">
        <v>4.0099970737244299E-2</v>
      </c>
    </row>
    <row r="56" spans="2:66" x14ac:dyDescent="0.35">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row>
    <row r="57" spans="2:66" x14ac:dyDescent="0.35">
      <c r="B57" s="6" t="s">
        <v>122</v>
      </c>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row>
    <row r="58" spans="2:66" x14ac:dyDescent="0.35">
      <c r="B58" s="24" t="s">
        <v>101</v>
      </c>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row>
    <row r="59" spans="2:66" x14ac:dyDescent="0.35">
      <c r="B59" t="s">
        <v>113</v>
      </c>
      <c r="C59" s="17">
        <v>0</v>
      </c>
      <c r="D59" s="17">
        <v>0</v>
      </c>
      <c r="E59" s="17">
        <v>0</v>
      </c>
      <c r="F59" s="17"/>
      <c r="G59" s="17">
        <v>0</v>
      </c>
      <c r="H59" s="17">
        <v>0</v>
      </c>
      <c r="I59" s="17">
        <v>0</v>
      </c>
      <c r="J59" s="17">
        <v>0</v>
      </c>
      <c r="K59" s="17">
        <v>0</v>
      </c>
      <c r="L59" s="17">
        <v>0</v>
      </c>
      <c r="M59" s="17"/>
      <c r="N59" s="17">
        <v>0</v>
      </c>
      <c r="O59" s="17">
        <v>0</v>
      </c>
      <c r="P59" s="17">
        <v>0</v>
      </c>
      <c r="Q59" s="17">
        <v>0</v>
      </c>
      <c r="R59" s="17"/>
      <c r="S59" s="17">
        <v>0</v>
      </c>
      <c r="T59" s="17">
        <v>0</v>
      </c>
      <c r="U59" s="17">
        <v>0</v>
      </c>
      <c r="V59" s="17">
        <v>0</v>
      </c>
      <c r="W59" s="17">
        <v>0</v>
      </c>
      <c r="X59" s="17">
        <v>0</v>
      </c>
      <c r="Y59" s="17">
        <v>0</v>
      </c>
      <c r="Z59" s="17">
        <v>0</v>
      </c>
      <c r="AA59" s="17">
        <v>0</v>
      </c>
      <c r="AB59" s="17">
        <v>0</v>
      </c>
      <c r="AC59" s="17">
        <v>0</v>
      </c>
      <c r="AD59" s="17">
        <v>0</v>
      </c>
      <c r="AE59" s="17"/>
      <c r="AF59" s="17">
        <v>0</v>
      </c>
      <c r="AG59" s="17">
        <v>0</v>
      </c>
      <c r="AH59" s="17">
        <v>0</v>
      </c>
      <c r="AI59" s="17">
        <v>0</v>
      </c>
      <c r="AJ59" s="17">
        <v>0</v>
      </c>
      <c r="AK59" s="17">
        <v>0</v>
      </c>
      <c r="AL59" s="17"/>
      <c r="AM59" s="17">
        <v>0</v>
      </c>
      <c r="AN59" s="17">
        <v>0</v>
      </c>
      <c r="AO59" s="17"/>
      <c r="AP59" s="17">
        <v>0</v>
      </c>
      <c r="AQ59" s="17">
        <v>0</v>
      </c>
      <c r="AR59" s="17">
        <v>0</v>
      </c>
      <c r="AS59" s="17">
        <v>0</v>
      </c>
      <c r="AT59" s="17">
        <v>0</v>
      </c>
      <c r="AU59" s="17"/>
      <c r="AV59" s="17">
        <v>0</v>
      </c>
      <c r="AW59" s="17">
        <v>0</v>
      </c>
      <c r="AX59" s="17">
        <v>0</v>
      </c>
      <c r="AY59" s="17">
        <v>0</v>
      </c>
      <c r="AZ59" s="17">
        <v>0</v>
      </c>
      <c r="BA59" s="17">
        <v>0</v>
      </c>
      <c r="BB59" s="17"/>
      <c r="BC59" s="17">
        <v>0</v>
      </c>
      <c r="BD59" s="17">
        <v>0</v>
      </c>
      <c r="BE59" s="17">
        <v>0</v>
      </c>
      <c r="BF59" s="17"/>
      <c r="BG59" s="17">
        <v>0</v>
      </c>
      <c r="BH59" s="17">
        <v>0</v>
      </c>
      <c r="BI59" s="17">
        <v>0</v>
      </c>
      <c r="BJ59" s="17">
        <v>0</v>
      </c>
      <c r="BK59" s="17">
        <v>0</v>
      </c>
      <c r="BL59" s="17"/>
      <c r="BM59" s="17">
        <v>0</v>
      </c>
      <c r="BN59" s="17">
        <v>0</v>
      </c>
    </row>
    <row r="60" spans="2:66" x14ac:dyDescent="0.35">
      <c r="B60" t="s">
        <v>114</v>
      </c>
      <c r="C60" s="17">
        <v>0</v>
      </c>
      <c r="D60" s="17">
        <v>0</v>
      </c>
      <c r="E60" s="17">
        <v>0</v>
      </c>
      <c r="F60" s="17"/>
      <c r="G60" s="17">
        <v>0</v>
      </c>
      <c r="H60" s="17">
        <v>0</v>
      </c>
      <c r="I60" s="17">
        <v>0</v>
      </c>
      <c r="J60" s="17">
        <v>0</v>
      </c>
      <c r="K60" s="17">
        <v>0</v>
      </c>
      <c r="L60" s="17">
        <v>0</v>
      </c>
      <c r="M60" s="17"/>
      <c r="N60" s="17">
        <v>0</v>
      </c>
      <c r="O60" s="17">
        <v>0</v>
      </c>
      <c r="P60" s="17">
        <v>0</v>
      </c>
      <c r="Q60" s="17">
        <v>0</v>
      </c>
      <c r="R60" s="17"/>
      <c r="S60" s="17">
        <v>0</v>
      </c>
      <c r="T60" s="17">
        <v>0</v>
      </c>
      <c r="U60" s="17">
        <v>0</v>
      </c>
      <c r="V60" s="17">
        <v>0</v>
      </c>
      <c r="W60" s="17">
        <v>0</v>
      </c>
      <c r="X60" s="17">
        <v>0</v>
      </c>
      <c r="Y60" s="17">
        <v>0</v>
      </c>
      <c r="Z60" s="17">
        <v>0</v>
      </c>
      <c r="AA60" s="17">
        <v>0</v>
      </c>
      <c r="AB60" s="17">
        <v>0</v>
      </c>
      <c r="AC60" s="17">
        <v>0</v>
      </c>
      <c r="AD60" s="17">
        <v>0</v>
      </c>
      <c r="AE60" s="17"/>
      <c r="AF60" s="17">
        <v>0</v>
      </c>
      <c r="AG60" s="17">
        <v>0</v>
      </c>
      <c r="AH60" s="17">
        <v>0</v>
      </c>
      <c r="AI60" s="17">
        <v>0</v>
      </c>
      <c r="AJ60" s="17">
        <v>0</v>
      </c>
      <c r="AK60" s="17">
        <v>0</v>
      </c>
      <c r="AL60" s="17"/>
      <c r="AM60" s="17">
        <v>0</v>
      </c>
      <c r="AN60" s="17">
        <v>0</v>
      </c>
      <c r="AO60" s="17"/>
      <c r="AP60" s="17">
        <v>0</v>
      </c>
      <c r="AQ60" s="17">
        <v>0</v>
      </c>
      <c r="AR60" s="17">
        <v>0</v>
      </c>
      <c r="AS60" s="17">
        <v>0</v>
      </c>
      <c r="AT60" s="17">
        <v>0</v>
      </c>
      <c r="AU60" s="17"/>
      <c r="AV60" s="17">
        <v>0</v>
      </c>
      <c r="AW60" s="17">
        <v>0</v>
      </c>
      <c r="AX60" s="17">
        <v>0</v>
      </c>
      <c r="AY60" s="17">
        <v>0</v>
      </c>
      <c r="AZ60" s="17">
        <v>0</v>
      </c>
      <c r="BA60" s="17">
        <v>0</v>
      </c>
      <c r="BB60" s="17"/>
      <c r="BC60" s="17">
        <v>0</v>
      </c>
      <c r="BD60" s="17">
        <v>0</v>
      </c>
      <c r="BE60" s="17">
        <v>0</v>
      </c>
      <c r="BF60" s="17"/>
      <c r="BG60" s="17">
        <v>0</v>
      </c>
      <c r="BH60" s="17">
        <v>0</v>
      </c>
      <c r="BI60" s="17">
        <v>0</v>
      </c>
      <c r="BJ60" s="17">
        <v>0</v>
      </c>
      <c r="BK60" s="17">
        <v>0</v>
      </c>
      <c r="BL60" s="17"/>
      <c r="BM60" s="17">
        <v>0</v>
      </c>
      <c r="BN60" s="17">
        <v>0</v>
      </c>
    </row>
    <row r="61" spans="2:66" x14ac:dyDescent="0.35">
      <c r="B61" t="s">
        <v>115</v>
      </c>
      <c r="C61" s="17">
        <v>0</v>
      </c>
      <c r="D61" s="17">
        <v>0</v>
      </c>
      <c r="E61" s="17">
        <v>0</v>
      </c>
      <c r="F61" s="17"/>
      <c r="G61" s="17">
        <v>0</v>
      </c>
      <c r="H61" s="17">
        <v>0</v>
      </c>
      <c r="I61" s="17">
        <v>0</v>
      </c>
      <c r="J61" s="17">
        <v>0</v>
      </c>
      <c r="K61" s="17">
        <v>0</v>
      </c>
      <c r="L61" s="17">
        <v>0</v>
      </c>
      <c r="M61" s="17"/>
      <c r="N61" s="17">
        <v>0</v>
      </c>
      <c r="O61" s="17">
        <v>0</v>
      </c>
      <c r="P61" s="17">
        <v>0</v>
      </c>
      <c r="Q61" s="17">
        <v>0</v>
      </c>
      <c r="R61" s="17"/>
      <c r="S61" s="17">
        <v>0</v>
      </c>
      <c r="T61" s="17">
        <v>0</v>
      </c>
      <c r="U61" s="17">
        <v>0</v>
      </c>
      <c r="V61" s="17">
        <v>0</v>
      </c>
      <c r="W61" s="17">
        <v>0</v>
      </c>
      <c r="X61" s="17">
        <v>0</v>
      </c>
      <c r="Y61" s="17">
        <v>0</v>
      </c>
      <c r="Z61" s="17">
        <v>0</v>
      </c>
      <c r="AA61" s="17">
        <v>0</v>
      </c>
      <c r="AB61" s="17">
        <v>0</v>
      </c>
      <c r="AC61" s="17">
        <v>0</v>
      </c>
      <c r="AD61" s="17">
        <v>0</v>
      </c>
      <c r="AE61" s="17"/>
      <c r="AF61" s="17">
        <v>0</v>
      </c>
      <c r="AG61" s="17">
        <v>0</v>
      </c>
      <c r="AH61" s="17">
        <v>0</v>
      </c>
      <c r="AI61" s="17">
        <v>0</v>
      </c>
      <c r="AJ61" s="17">
        <v>0</v>
      </c>
      <c r="AK61" s="17">
        <v>0</v>
      </c>
      <c r="AL61" s="17"/>
      <c r="AM61" s="17">
        <v>0</v>
      </c>
      <c r="AN61" s="17">
        <v>0</v>
      </c>
      <c r="AO61" s="17"/>
      <c r="AP61" s="17">
        <v>0</v>
      </c>
      <c r="AQ61" s="17">
        <v>0</v>
      </c>
      <c r="AR61" s="17">
        <v>0</v>
      </c>
      <c r="AS61" s="17">
        <v>0</v>
      </c>
      <c r="AT61" s="17">
        <v>0</v>
      </c>
      <c r="AU61" s="17"/>
      <c r="AV61" s="17">
        <v>0</v>
      </c>
      <c r="AW61" s="17">
        <v>0</v>
      </c>
      <c r="AX61" s="17">
        <v>0</v>
      </c>
      <c r="AY61" s="17">
        <v>0</v>
      </c>
      <c r="AZ61" s="17">
        <v>0</v>
      </c>
      <c r="BA61" s="17">
        <v>0</v>
      </c>
      <c r="BB61" s="17"/>
      <c r="BC61" s="17">
        <v>0</v>
      </c>
      <c r="BD61" s="17">
        <v>0</v>
      </c>
      <c r="BE61" s="17">
        <v>0</v>
      </c>
      <c r="BF61" s="17"/>
      <c r="BG61" s="17">
        <v>0</v>
      </c>
      <c r="BH61" s="17">
        <v>0</v>
      </c>
      <c r="BI61" s="17">
        <v>0</v>
      </c>
      <c r="BJ61" s="17">
        <v>0</v>
      </c>
      <c r="BK61" s="17">
        <v>0</v>
      </c>
      <c r="BL61" s="17"/>
      <c r="BM61" s="17">
        <v>0</v>
      </c>
      <c r="BN61" s="17">
        <v>0</v>
      </c>
    </row>
    <row r="62" spans="2:66" x14ac:dyDescent="0.35">
      <c r="B62" t="s">
        <v>116</v>
      </c>
      <c r="C62" s="17">
        <v>1</v>
      </c>
      <c r="D62" s="17">
        <v>1</v>
      </c>
      <c r="E62" s="17">
        <v>1</v>
      </c>
      <c r="F62" s="17"/>
      <c r="G62" s="17">
        <v>1</v>
      </c>
      <c r="H62" s="17">
        <v>1</v>
      </c>
      <c r="I62" s="17">
        <v>1</v>
      </c>
      <c r="J62" s="17">
        <v>1</v>
      </c>
      <c r="K62" s="17">
        <v>1</v>
      </c>
      <c r="L62" s="17">
        <v>1</v>
      </c>
      <c r="M62" s="17"/>
      <c r="N62" s="17">
        <v>1</v>
      </c>
      <c r="O62" s="17">
        <v>1</v>
      </c>
      <c r="P62" s="17">
        <v>1</v>
      </c>
      <c r="Q62" s="17">
        <v>1</v>
      </c>
      <c r="R62" s="17"/>
      <c r="S62" s="17">
        <v>1</v>
      </c>
      <c r="T62" s="17">
        <v>1</v>
      </c>
      <c r="U62" s="17">
        <v>1</v>
      </c>
      <c r="V62" s="17">
        <v>1</v>
      </c>
      <c r="W62" s="17">
        <v>1</v>
      </c>
      <c r="X62" s="17">
        <v>1</v>
      </c>
      <c r="Y62" s="17">
        <v>1</v>
      </c>
      <c r="Z62" s="17">
        <v>1</v>
      </c>
      <c r="AA62" s="17">
        <v>1</v>
      </c>
      <c r="AB62" s="17">
        <v>1</v>
      </c>
      <c r="AC62" s="17">
        <v>1</v>
      </c>
      <c r="AD62" s="17">
        <v>1</v>
      </c>
      <c r="AE62" s="17"/>
      <c r="AF62" s="17">
        <v>1</v>
      </c>
      <c r="AG62" s="17">
        <v>1</v>
      </c>
      <c r="AH62" s="17">
        <v>1</v>
      </c>
      <c r="AI62" s="17">
        <v>1</v>
      </c>
      <c r="AJ62" s="17">
        <v>1</v>
      </c>
      <c r="AK62" s="17">
        <v>1</v>
      </c>
      <c r="AL62" s="17"/>
      <c r="AM62" s="17">
        <v>1</v>
      </c>
      <c r="AN62" s="17">
        <v>1</v>
      </c>
      <c r="AO62" s="17"/>
      <c r="AP62" s="17">
        <v>1</v>
      </c>
      <c r="AQ62" s="17">
        <v>1</v>
      </c>
      <c r="AR62" s="17">
        <v>1</v>
      </c>
      <c r="AS62" s="17">
        <v>1</v>
      </c>
      <c r="AT62" s="17">
        <v>1</v>
      </c>
      <c r="AU62" s="17"/>
      <c r="AV62" s="17">
        <v>1</v>
      </c>
      <c r="AW62" s="17">
        <v>1</v>
      </c>
      <c r="AX62" s="17">
        <v>1</v>
      </c>
      <c r="AY62" s="17">
        <v>1</v>
      </c>
      <c r="AZ62" s="17">
        <v>1</v>
      </c>
      <c r="BA62" s="17">
        <v>1</v>
      </c>
      <c r="BB62" s="17"/>
      <c r="BC62" s="17">
        <v>1</v>
      </c>
      <c r="BD62" s="17">
        <v>1</v>
      </c>
      <c r="BE62" s="17">
        <v>1</v>
      </c>
      <c r="BF62" s="17"/>
      <c r="BG62" s="17">
        <v>1</v>
      </c>
      <c r="BH62" s="17">
        <v>1</v>
      </c>
      <c r="BI62" s="17">
        <v>1</v>
      </c>
      <c r="BJ62" s="17">
        <v>1</v>
      </c>
      <c r="BK62" s="17">
        <v>1</v>
      </c>
      <c r="BL62" s="17"/>
      <c r="BM62" s="17">
        <v>1</v>
      </c>
      <c r="BN62" s="17">
        <v>1</v>
      </c>
    </row>
    <row r="63" spans="2:66" x14ac:dyDescent="0.35">
      <c r="B63" t="s">
        <v>117</v>
      </c>
      <c r="C63" s="17">
        <v>0</v>
      </c>
      <c r="D63" s="17">
        <v>0</v>
      </c>
      <c r="E63" s="17">
        <v>0</v>
      </c>
      <c r="F63" s="17"/>
      <c r="G63" s="17">
        <v>0</v>
      </c>
      <c r="H63" s="17">
        <v>0</v>
      </c>
      <c r="I63" s="17">
        <v>0</v>
      </c>
      <c r="J63" s="17">
        <v>0</v>
      </c>
      <c r="K63" s="17">
        <v>0</v>
      </c>
      <c r="L63" s="17">
        <v>0</v>
      </c>
      <c r="M63" s="17"/>
      <c r="N63" s="17">
        <v>0</v>
      </c>
      <c r="O63" s="17">
        <v>0</v>
      </c>
      <c r="P63" s="17">
        <v>0</v>
      </c>
      <c r="Q63" s="17">
        <v>0</v>
      </c>
      <c r="R63" s="17"/>
      <c r="S63" s="17">
        <v>0</v>
      </c>
      <c r="T63" s="17">
        <v>0</v>
      </c>
      <c r="U63" s="17">
        <v>0</v>
      </c>
      <c r="V63" s="17">
        <v>0</v>
      </c>
      <c r="W63" s="17">
        <v>0</v>
      </c>
      <c r="X63" s="17">
        <v>0</v>
      </c>
      <c r="Y63" s="17">
        <v>0</v>
      </c>
      <c r="Z63" s="17">
        <v>0</v>
      </c>
      <c r="AA63" s="17">
        <v>0</v>
      </c>
      <c r="AB63" s="17">
        <v>0</v>
      </c>
      <c r="AC63" s="17">
        <v>0</v>
      </c>
      <c r="AD63" s="17">
        <v>0</v>
      </c>
      <c r="AE63" s="17"/>
      <c r="AF63" s="17">
        <v>0</v>
      </c>
      <c r="AG63" s="17">
        <v>0</v>
      </c>
      <c r="AH63" s="17">
        <v>0</v>
      </c>
      <c r="AI63" s="17">
        <v>0</v>
      </c>
      <c r="AJ63" s="17">
        <v>0</v>
      </c>
      <c r="AK63" s="17">
        <v>0</v>
      </c>
      <c r="AL63" s="17"/>
      <c r="AM63" s="17">
        <v>0</v>
      </c>
      <c r="AN63" s="17">
        <v>0</v>
      </c>
      <c r="AO63" s="17"/>
      <c r="AP63" s="17">
        <v>0</v>
      </c>
      <c r="AQ63" s="17">
        <v>0</v>
      </c>
      <c r="AR63" s="17">
        <v>0</v>
      </c>
      <c r="AS63" s="17">
        <v>0</v>
      </c>
      <c r="AT63" s="17">
        <v>0</v>
      </c>
      <c r="AU63" s="17"/>
      <c r="AV63" s="17">
        <v>0</v>
      </c>
      <c r="AW63" s="17">
        <v>0</v>
      </c>
      <c r="AX63" s="17">
        <v>0</v>
      </c>
      <c r="AY63" s="17">
        <v>0</v>
      </c>
      <c r="AZ63" s="17">
        <v>0</v>
      </c>
      <c r="BA63" s="17">
        <v>0</v>
      </c>
      <c r="BB63" s="17"/>
      <c r="BC63" s="17">
        <v>0</v>
      </c>
      <c r="BD63" s="17">
        <v>0</v>
      </c>
      <c r="BE63" s="17">
        <v>0</v>
      </c>
      <c r="BF63" s="17"/>
      <c r="BG63" s="17">
        <v>0</v>
      </c>
      <c r="BH63" s="17">
        <v>0</v>
      </c>
      <c r="BI63" s="17">
        <v>0</v>
      </c>
      <c r="BJ63" s="17">
        <v>0</v>
      </c>
      <c r="BK63" s="17">
        <v>0</v>
      </c>
      <c r="BL63" s="17"/>
      <c r="BM63" s="17">
        <v>0</v>
      </c>
      <c r="BN63" s="17">
        <v>0</v>
      </c>
    </row>
    <row r="64" spans="2:66" x14ac:dyDescent="0.3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row>
    <row r="65" spans="2:66" x14ac:dyDescent="0.35">
      <c r="B65" s="6" t="s">
        <v>123</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row>
    <row r="66" spans="2:66" x14ac:dyDescent="0.35">
      <c r="B66" s="24" t="s">
        <v>101</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row>
    <row r="67" spans="2:66" x14ac:dyDescent="0.35">
      <c r="B67" t="s">
        <v>113</v>
      </c>
      <c r="C67" s="17">
        <v>3.5963300797438702E-2</v>
      </c>
      <c r="D67" s="17">
        <v>5.2564136562782103E-2</v>
      </c>
      <c r="E67" s="17">
        <v>1.9954624344342E-2</v>
      </c>
      <c r="F67" s="17"/>
      <c r="G67" s="17">
        <v>7.4897283084169E-2</v>
      </c>
      <c r="H67" s="17">
        <v>7.5797881777109194E-2</v>
      </c>
      <c r="I67" s="17">
        <v>3.5902313643428899E-2</v>
      </c>
      <c r="J67" s="17">
        <v>2.1427045948792901E-2</v>
      </c>
      <c r="K67" s="17">
        <v>1.0209425356593501E-2</v>
      </c>
      <c r="L67" s="17">
        <v>6.6637020890002504E-3</v>
      </c>
      <c r="M67" s="17"/>
      <c r="N67" s="17">
        <v>5.6296938513091602E-2</v>
      </c>
      <c r="O67" s="17">
        <v>4.0291044542968703E-2</v>
      </c>
      <c r="P67" s="17">
        <v>1.8487824976404599E-2</v>
      </c>
      <c r="Q67" s="17">
        <v>2.54066273415289E-2</v>
      </c>
      <c r="R67" s="17"/>
      <c r="S67" s="17">
        <v>8.3756093958160902E-2</v>
      </c>
      <c r="T67" s="17">
        <v>4.0687432031944602E-2</v>
      </c>
      <c r="U67" s="17">
        <v>0</v>
      </c>
      <c r="V67" s="17">
        <v>3.1046682885814799E-2</v>
      </c>
      <c r="W67" s="17">
        <v>2.94896598314539E-2</v>
      </c>
      <c r="X67" s="17">
        <v>1.0795876105624699E-2</v>
      </c>
      <c r="Y67" s="17">
        <v>3.0457528258963799E-2</v>
      </c>
      <c r="Z67" s="17">
        <v>0</v>
      </c>
      <c r="AA67" s="17">
        <v>5.31327768451169E-2</v>
      </c>
      <c r="AB67" s="17">
        <v>2.6574696440010499E-2</v>
      </c>
      <c r="AC67" s="17">
        <v>4.8995334261633203E-2</v>
      </c>
      <c r="AD67" s="17">
        <v>0</v>
      </c>
      <c r="AE67" s="17"/>
      <c r="AF67" s="17">
        <v>7.6901777901647497E-2</v>
      </c>
      <c r="AG67" s="17">
        <v>3.1819409558000999E-2</v>
      </c>
      <c r="AH67" s="17">
        <v>2.8907799321780701E-2</v>
      </c>
      <c r="AI67" s="17">
        <v>8.4666310836795603E-3</v>
      </c>
      <c r="AJ67" s="17">
        <v>4.9063208103954301E-3</v>
      </c>
      <c r="AK67" s="17">
        <v>3.6919828867969497E-2</v>
      </c>
      <c r="AL67" s="17"/>
      <c r="AM67" s="17">
        <v>3.9493967265666001E-2</v>
      </c>
      <c r="AN67" s="17">
        <v>3.1208720370401202E-2</v>
      </c>
      <c r="AO67" s="17"/>
      <c r="AP67" s="17">
        <v>1.3066804135875101E-2</v>
      </c>
      <c r="AQ67" s="17">
        <v>2.2831983735922198E-2</v>
      </c>
      <c r="AR67" s="17">
        <v>3.67395690341073E-2</v>
      </c>
      <c r="AS67" s="17">
        <v>7.61923150849875E-2</v>
      </c>
      <c r="AT67" s="17">
        <v>0.196385756738434</v>
      </c>
      <c r="AU67" s="17"/>
      <c r="AV67" s="17">
        <v>5.9014038941091397E-2</v>
      </c>
      <c r="AW67" s="17">
        <v>4.8618208481457897E-2</v>
      </c>
      <c r="AX67" s="17">
        <v>4.3749752052846001E-2</v>
      </c>
      <c r="AY67" s="17">
        <v>8.03324726819051E-3</v>
      </c>
      <c r="AZ67" s="17">
        <v>1.6025193350233901E-2</v>
      </c>
      <c r="BA67" s="17">
        <v>0</v>
      </c>
      <c r="BB67" s="17"/>
      <c r="BC67" s="17">
        <v>2.0636434998605901E-2</v>
      </c>
      <c r="BD67" s="17">
        <v>2.1016018005584201E-2</v>
      </c>
      <c r="BE67" s="17">
        <v>7.42080381048736E-2</v>
      </c>
      <c r="BF67" s="17"/>
      <c r="BG67" s="17">
        <v>4.58341290171978E-2</v>
      </c>
      <c r="BH67" s="17">
        <v>3.8886512633044198E-2</v>
      </c>
      <c r="BI67" s="17">
        <v>3.2894153239904203E-2</v>
      </c>
      <c r="BJ67" s="17">
        <v>0.11240929584362799</v>
      </c>
      <c r="BK67" s="17">
        <v>1.14501776373859E-2</v>
      </c>
      <c r="BL67" s="17"/>
      <c r="BM67" s="17">
        <v>4.00218158441112E-2</v>
      </c>
      <c r="BN67" s="17">
        <v>3.4811554486209401E-2</v>
      </c>
    </row>
    <row r="68" spans="2:66" x14ac:dyDescent="0.35">
      <c r="B68" t="s">
        <v>114</v>
      </c>
      <c r="C68" s="17">
        <v>0.20169804117859999</v>
      </c>
      <c r="D68" s="17">
        <v>0.22775081273696601</v>
      </c>
      <c r="E68" s="17">
        <v>0.17729054750348699</v>
      </c>
      <c r="F68" s="17"/>
      <c r="G68" s="17">
        <v>0.23311402716896401</v>
      </c>
      <c r="H68" s="17">
        <v>0.28998657188430899</v>
      </c>
      <c r="I68" s="17">
        <v>0.18312606355706801</v>
      </c>
      <c r="J68" s="17">
        <v>0.18130019241493101</v>
      </c>
      <c r="K68" s="17">
        <v>0.159112291894595</v>
      </c>
      <c r="L68" s="17">
        <v>0.168882672189618</v>
      </c>
      <c r="M68" s="17"/>
      <c r="N68" s="17">
        <v>0.26807742249478</v>
      </c>
      <c r="O68" s="17">
        <v>0.18430509650135499</v>
      </c>
      <c r="P68" s="17">
        <v>0.17617143972903099</v>
      </c>
      <c r="Q68" s="17">
        <v>0.171812314036559</v>
      </c>
      <c r="R68" s="17"/>
      <c r="S68" s="17">
        <v>0.26963405468880403</v>
      </c>
      <c r="T68" s="17">
        <v>0.16615469759625701</v>
      </c>
      <c r="U68" s="17">
        <v>0.231003441168214</v>
      </c>
      <c r="V68" s="17">
        <v>0.19536032355692701</v>
      </c>
      <c r="W68" s="17">
        <v>0.17757912331828701</v>
      </c>
      <c r="X68" s="17">
        <v>0.17928271399987</v>
      </c>
      <c r="Y68" s="17">
        <v>0.19962422624707499</v>
      </c>
      <c r="Z68" s="17">
        <v>0.21296953471256899</v>
      </c>
      <c r="AA68" s="17">
        <v>0.204830830222269</v>
      </c>
      <c r="AB68" s="17">
        <v>0.19538223650512099</v>
      </c>
      <c r="AC68" s="17">
        <v>0.142945946940566</v>
      </c>
      <c r="AD68" s="17">
        <v>0.19998777590772199</v>
      </c>
      <c r="AE68" s="17"/>
      <c r="AF68" s="17">
        <v>0.24739924389970799</v>
      </c>
      <c r="AG68" s="17">
        <v>0.20759876993776799</v>
      </c>
      <c r="AH68" s="17">
        <v>0.199242134834791</v>
      </c>
      <c r="AI68" s="17">
        <v>0.17519455977131401</v>
      </c>
      <c r="AJ68" s="17">
        <v>9.7564686501336803E-2</v>
      </c>
      <c r="AK68" s="17">
        <v>0.26076046499398398</v>
      </c>
      <c r="AL68" s="17"/>
      <c r="AM68" s="17">
        <v>0.21684624863593499</v>
      </c>
      <c r="AN68" s="17">
        <v>0.18039393575146601</v>
      </c>
      <c r="AO68" s="17"/>
      <c r="AP68" s="17">
        <v>0.16284176475154699</v>
      </c>
      <c r="AQ68" s="17">
        <v>0.17354885177742399</v>
      </c>
      <c r="AR68" s="17">
        <v>0.210849573862326</v>
      </c>
      <c r="AS68" s="17">
        <v>0.28131171134464</v>
      </c>
      <c r="AT68" s="17">
        <v>0.36272321864310297</v>
      </c>
      <c r="AU68" s="17"/>
      <c r="AV68" s="17">
        <v>0.22590509610562401</v>
      </c>
      <c r="AW68" s="17">
        <v>0.24937221991405101</v>
      </c>
      <c r="AX68" s="17">
        <v>0.24070825476761001</v>
      </c>
      <c r="AY68" s="17">
        <v>0.17335692315917001</v>
      </c>
      <c r="AZ68" s="17">
        <v>0.119206073657428</v>
      </c>
      <c r="BA68" s="17">
        <v>0.133449371395369</v>
      </c>
      <c r="BB68" s="17"/>
      <c r="BC68" s="17">
        <v>0.13917502254056899</v>
      </c>
      <c r="BD68" s="17">
        <v>0.198109171679441</v>
      </c>
      <c r="BE68" s="17">
        <v>0.26249179599736999</v>
      </c>
      <c r="BF68" s="17"/>
      <c r="BG68" s="17">
        <v>0.18309878652374401</v>
      </c>
      <c r="BH68" s="17">
        <v>0.20614948510040701</v>
      </c>
      <c r="BI68" s="17">
        <v>0.21787124205552599</v>
      </c>
      <c r="BJ68" s="17">
        <v>0.24869243536730001</v>
      </c>
      <c r="BK68" s="17">
        <v>0.18947557440917201</v>
      </c>
      <c r="BL68" s="17"/>
      <c r="BM68" s="17">
        <v>0.20238279294810099</v>
      </c>
      <c r="BN68" s="17">
        <v>0.203178025750131</v>
      </c>
    </row>
    <row r="69" spans="2:66" x14ac:dyDescent="0.35">
      <c r="B69" t="s">
        <v>115</v>
      </c>
      <c r="C69" s="17">
        <v>0.37499584210721199</v>
      </c>
      <c r="D69" s="17">
        <v>0.37025776359775597</v>
      </c>
      <c r="E69" s="17">
        <v>0.380488369173136</v>
      </c>
      <c r="F69" s="17"/>
      <c r="G69" s="17">
        <v>0.34946680015216902</v>
      </c>
      <c r="H69" s="17">
        <v>0.29358367637503002</v>
      </c>
      <c r="I69" s="17">
        <v>0.39661980341716602</v>
      </c>
      <c r="J69" s="17">
        <v>0.38755064193962002</v>
      </c>
      <c r="K69" s="17">
        <v>0.36738982791382901</v>
      </c>
      <c r="L69" s="17">
        <v>0.43588743922102902</v>
      </c>
      <c r="M69" s="17"/>
      <c r="N69" s="17">
        <v>0.37349865324249698</v>
      </c>
      <c r="O69" s="17">
        <v>0.38313651985834002</v>
      </c>
      <c r="P69" s="17">
        <v>0.396291047819885</v>
      </c>
      <c r="Q69" s="17">
        <v>0.34742378354103798</v>
      </c>
      <c r="R69" s="17"/>
      <c r="S69" s="17">
        <v>0.34031963363110201</v>
      </c>
      <c r="T69" s="17">
        <v>0.37788801452231702</v>
      </c>
      <c r="U69" s="17">
        <v>0.37756838520164498</v>
      </c>
      <c r="V69" s="17">
        <v>0.37713445709944199</v>
      </c>
      <c r="W69" s="17">
        <v>0.44898934618324599</v>
      </c>
      <c r="X69" s="17">
        <v>0.39708448644908201</v>
      </c>
      <c r="Y69" s="17">
        <v>0.39496666938257602</v>
      </c>
      <c r="Z69" s="17">
        <v>0.34967640551567297</v>
      </c>
      <c r="AA69" s="17">
        <v>0.39481067436997702</v>
      </c>
      <c r="AB69" s="17">
        <v>0.34139168244589102</v>
      </c>
      <c r="AC69" s="17">
        <v>0.35448852022363903</v>
      </c>
      <c r="AD69" s="17">
        <v>0.31402630817739302</v>
      </c>
      <c r="AE69" s="17"/>
      <c r="AF69" s="17">
        <v>0.31493700122259899</v>
      </c>
      <c r="AG69" s="17">
        <v>0.38915231543142897</v>
      </c>
      <c r="AH69" s="17">
        <v>0.40331727754097901</v>
      </c>
      <c r="AI69" s="17">
        <v>0.41297630572595301</v>
      </c>
      <c r="AJ69" s="17">
        <v>0.41342392144178902</v>
      </c>
      <c r="AK69" s="17">
        <v>0.31193236303102601</v>
      </c>
      <c r="AL69" s="17"/>
      <c r="AM69" s="17">
        <v>0.38219758108477198</v>
      </c>
      <c r="AN69" s="17">
        <v>0.36625714124299003</v>
      </c>
      <c r="AO69" s="17"/>
      <c r="AP69" s="17">
        <v>0.380572423321694</v>
      </c>
      <c r="AQ69" s="17">
        <v>0.41321770019029802</v>
      </c>
      <c r="AR69" s="17">
        <v>0.37148728128469999</v>
      </c>
      <c r="AS69" s="17">
        <v>0.31569851862047799</v>
      </c>
      <c r="AT69" s="17">
        <v>0.29126372031522602</v>
      </c>
      <c r="AU69" s="17"/>
      <c r="AV69" s="17">
        <v>0.36936532244372999</v>
      </c>
      <c r="AW69" s="17">
        <v>0.44371971830128998</v>
      </c>
      <c r="AX69" s="17">
        <v>0.3473272335334</v>
      </c>
      <c r="AY69" s="17">
        <v>0.37964028498965302</v>
      </c>
      <c r="AZ69" s="17">
        <v>0.304495085420603</v>
      </c>
      <c r="BA69" s="17">
        <v>0.41603645852696503</v>
      </c>
      <c r="BB69" s="17"/>
      <c r="BC69" s="17">
        <v>0.341136380755303</v>
      </c>
      <c r="BD69" s="17">
        <v>0.38530185486127599</v>
      </c>
      <c r="BE69" s="17">
        <v>0.40598743334622001</v>
      </c>
      <c r="BF69" s="17"/>
      <c r="BG69" s="17">
        <v>0.29773275855188802</v>
      </c>
      <c r="BH69" s="17">
        <v>0.38069310017462898</v>
      </c>
      <c r="BI69" s="17">
        <v>0.40391580124635101</v>
      </c>
      <c r="BJ69" s="17">
        <v>0.395358101218512</v>
      </c>
      <c r="BK69" s="17">
        <v>0.343991216229799</v>
      </c>
      <c r="BL69" s="17"/>
      <c r="BM69" s="17">
        <v>0.36713663173599498</v>
      </c>
      <c r="BN69" s="17">
        <v>0.35587722691503598</v>
      </c>
    </row>
    <row r="70" spans="2:66" x14ac:dyDescent="0.35">
      <c r="B70" t="s">
        <v>116</v>
      </c>
      <c r="C70" s="17">
        <v>0.34232182151787499</v>
      </c>
      <c r="D70" s="17">
        <v>0.33275937022657298</v>
      </c>
      <c r="E70" s="17">
        <v>0.350366475253718</v>
      </c>
      <c r="F70" s="17"/>
      <c r="G70" s="17">
        <v>0.28355903753426898</v>
      </c>
      <c r="H70" s="17">
        <v>0.31306540778997599</v>
      </c>
      <c r="I70" s="17">
        <v>0.32840981041679601</v>
      </c>
      <c r="J70" s="17">
        <v>0.36684850447704698</v>
      </c>
      <c r="K70" s="17">
        <v>0.41667930245784102</v>
      </c>
      <c r="L70" s="17">
        <v>0.34673910264103602</v>
      </c>
      <c r="M70" s="17"/>
      <c r="N70" s="17">
        <v>0.28371792625747999</v>
      </c>
      <c r="O70" s="17">
        <v>0.35648061129873598</v>
      </c>
      <c r="P70" s="17">
        <v>0.34862016900827703</v>
      </c>
      <c r="Q70" s="17">
        <v>0.38718256723588301</v>
      </c>
      <c r="R70" s="17"/>
      <c r="S70" s="17">
        <v>0.282344239648393</v>
      </c>
      <c r="T70" s="17">
        <v>0.38454978777657101</v>
      </c>
      <c r="U70" s="17">
        <v>0.33737376228100502</v>
      </c>
      <c r="V70" s="17">
        <v>0.36057931128479498</v>
      </c>
      <c r="W70" s="17">
        <v>0.28776858265764299</v>
      </c>
      <c r="X70" s="17">
        <v>0.31762349426841802</v>
      </c>
      <c r="Y70" s="17">
        <v>0.33254762147206501</v>
      </c>
      <c r="Z70" s="17">
        <v>0.37784967510840001</v>
      </c>
      <c r="AA70" s="17">
        <v>0.30277223417495402</v>
      </c>
      <c r="AB70" s="17">
        <v>0.38491867743568198</v>
      </c>
      <c r="AC70" s="17">
        <v>0.42568760889427598</v>
      </c>
      <c r="AD70" s="17">
        <v>0.45594779011929298</v>
      </c>
      <c r="AE70" s="17"/>
      <c r="AF70" s="17">
        <v>0.32553573941869002</v>
      </c>
      <c r="AG70" s="17">
        <v>0.33464480633086902</v>
      </c>
      <c r="AH70" s="17">
        <v>0.30956543714746798</v>
      </c>
      <c r="AI70" s="17">
        <v>0.35226102414876298</v>
      </c>
      <c r="AJ70" s="17">
        <v>0.42832462852880998</v>
      </c>
      <c r="AK70" s="17">
        <v>0.34417969888091798</v>
      </c>
      <c r="AL70" s="17"/>
      <c r="AM70" s="17">
        <v>0.313865756177993</v>
      </c>
      <c r="AN70" s="17">
        <v>0.381664026623037</v>
      </c>
      <c r="AO70" s="17"/>
      <c r="AP70" s="17">
        <v>0.376683082707299</v>
      </c>
      <c r="AQ70" s="17">
        <v>0.34215712087850703</v>
      </c>
      <c r="AR70" s="17">
        <v>0.36032620626129103</v>
      </c>
      <c r="AS70" s="17">
        <v>0.28393265866277201</v>
      </c>
      <c r="AT70" s="17">
        <v>0.14962730430323701</v>
      </c>
      <c r="AU70" s="17"/>
      <c r="AV70" s="17">
        <v>0.31244892071685298</v>
      </c>
      <c r="AW70" s="17">
        <v>0.22442411340479601</v>
      </c>
      <c r="AX70" s="17">
        <v>0.35592869802066401</v>
      </c>
      <c r="AY70" s="17">
        <v>0.41518163798193503</v>
      </c>
      <c r="AZ70" s="17">
        <v>0.52884501692431196</v>
      </c>
      <c r="BA70" s="17">
        <v>0.351355730686019</v>
      </c>
      <c r="BB70" s="17"/>
      <c r="BC70" s="17">
        <v>0.46328954128410099</v>
      </c>
      <c r="BD70" s="17">
        <v>0.33834841924945303</v>
      </c>
      <c r="BE70" s="17">
        <v>0.245620654642808</v>
      </c>
      <c r="BF70" s="17"/>
      <c r="BG70" s="17">
        <v>0.40579739663761699</v>
      </c>
      <c r="BH70" s="17">
        <v>0.33706615660203199</v>
      </c>
      <c r="BI70" s="17">
        <v>0.31225801180628299</v>
      </c>
      <c r="BJ70" s="17">
        <v>0.22627824610624001</v>
      </c>
      <c r="BK70" s="17">
        <v>0.39800892472824301</v>
      </c>
      <c r="BL70" s="17"/>
      <c r="BM70" s="17">
        <v>0.34829746144076701</v>
      </c>
      <c r="BN70" s="17">
        <v>0.35827140353082898</v>
      </c>
    </row>
    <row r="71" spans="2:66" x14ac:dyDescent="0.35">
      <c r="B71" t="s">
        <v>117</v>
      </c>
      <c r="C71" s="17">
        <v>4.5020994398874997E-2</v>
      </c>
      <c r="D71" s="17">
        <v>1.66679168759237E-2</v>
      </c>
      <c r="E71" s="17">
        <v>7.1899983725317099E-2</v>
      </c>
      <c r="F71" s="17"/>
      <c r="G71" s="17">
        <v>5.8962852060428998E-2</v>
      </c>
      <c r="H71" s="17">
        <v>2.75664621735753E-2</v>
      </c>
      <c r="I71" s="17">
        <v>5.5942008965540302E-2</v>
      </c>
      <c r="J71" s="17">
        <v>4.28736152196088E-2</v>
      </c>
      <c r="K71" s="17">
        <v>4.6609152377141402E-2</v>
      </c>
      <c r="L71" s="17">
        <v>4.1827083859316501E-2</v>
      </c>
      <c r="M71" s="17"/>
      <c r="N71" s="17">
        <v>1.84090594921511E-2</v>
      </c>
      <c r="O71" s="17">
        <v>3.5786727798599698E-2</v>
      </c>
      <c r="P71" s="17">
        <v>6.04295184664028E-2</v>
      </c>
      <c r="Q71" s="17">
        <v>6.8174707844990606E-2</v>
      </c>
      <c r="R71" s="17"/>
      <c r="S71" s="17">
        <v>2.39459780735405E-2</v>
      </c>
      <c r="T71" s="17">
        <v>3.0720068072910198E-2</v>
      </c>
      <c r="U71" s="17">
        <v>5.40544113491358E-2</v>
      </c>
      <c r="V71" s="17">
        <v>3.5879225173020897E-2</v>
      </c>
      <c r="W71" s="17">
        <v>5.617328800937E-2</v>
      </c>
      <c r="X71" s="17">
        <v>9.5213429177006106E-2</v>
      </c>
      <c r="Y71" s="17">
        <v>4.2403954639320202E-2</v>
      </c>
      <c r="Z71" s="17">
        <v>5.9504384663358001E-2</v>
      </c>
      <c r="AA71" s="17">
        <v>4.4453484387682797E-2</v>
      </c>
      <c r="AB71" s="17">
        <v>5.1732707173295998E-2</v>
      </c>
      <c r="AC71" s="17">
        <v>2.7882589679886102E-2</v>
      </c>
      <c r="AD71" s="17">
        <v>3.0038125795591699E-2</v>
      </c>
      <c r="AE71" s="17"/>
      <c r="AF71" s="17">
        <v>3.5226237557355898E-2</v>
      </c>
      <c r="AG71" s="17">
        <v>3.6784698741932201E-2</v>
      </c>
      <c r="AH71" s="17">
        <v>5.8967351154980398E-2</v>
      </c>
      <c r="AI71" s="17">
        <v>5.1101479270290198E-2</v>
      </c>
      <c r="AJ71" s="17">
        <v>5.5780442717669097E-2</v>
      </c>
      <c r="AK71" s="17">
        <v>4.6207644226102698E-2</v>
      </c>
      <c r="AL71" s="17"/>
      <c r="AM71" s="17">
        <v>4.7596446835633799E-2</v>
      </c>
      <c r="AN71" s="17">
        <v>4.0476176012106103E-2</v>
      </c>
      <c r="AO71" s="17"/>
      <c r="AP71" s="17">
        <v>6.6835925083584505E-2</v>
      </c>
      <c r="AQ71" s="17">
        <v>4.8244343417848702E-2</v>
      </c>
      <c r="AR71" s="17">
        <v>2.0597369557575001E-2</v>
      </c>
      <c r="AS71" s="17">
        <v>4.2864796287123003E-2</v>
      </c>
      <c r="AT71" s="17">
        <v>0</v>
      </c>
      <c r="AU71" s="17"/>
      <c r="AV71" s="17">
        <v>3.32666217927007E-2</v>
      </c>
      <c r="AW71" s="17">
        <v>3.3865739898404502E-2</v>
      </c>
      <c r="AX71" s="17">
        <v>1.22860616254803E-2</v>
      </c>
      <c r="AY71" s="17">
        <v>2.37879066010525E-2</v>
      </c>
      <c r="AZ71" s="17">
        <v>3.14286306474236E-2</v>
      </c>
      <c r="BA71" s="17">
        <v>9.9158439391647396E-2</v>
      </c>
      <c r="BB71" s="17"/>
      <c r="BC71" s="17">
        <v>3.5762620421421101E-2</v>
      </c>
      <c r="BD71" s="17">
        <v>5.7224536204246598E-2</v>
      </c>
      <c r="BE71" s="17">
        <v>1.1692077908727699E-2</v>
      </c>
      <c r="BF71" s="17"/>
      <c r="BG71" s="17">
        <v>6.7536929269553098E-2</v>
      </c>
      <c r="BH71" s="17">
        <v>3.72047454898876E-2</v>
      </c>
      <c r="BI71" s="17">
        <v>3.3060791651936199E-2</v>
      </c>
      <c r="BJ71" s="17">
        <v>1.7261921464320099E-2</v>
      </c>
      <c r="BK71" s="17">
        <v>5.70741069953997E-2</v>
      </c>
      <c r="BL71" s="17"/>
      <c r="BM71" s="17">
        <v>4.2161298031025599E-2</v>
      </c>
      <c r="BN71" s="17">
        <v>4.7861789317794202E-2</v>
      </c>
    </row>
    <row r="72" spans="2:66" x14ac:dyDescent="0.35">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row>
    <row r="73" spans="2:66" x14ac:dyDescent="0.35">
      <c r="B73" s="6" t="s">
        <v>124</v>
      </c>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row>
    <row r="74" spans="2:66" x14ac:dyDescent="0.35">
      <c r="B74" s="24" t="s">
        <v>101</v>
      </c>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row>
    <row r="75" spans="2:66" x14ac:dyDescent="0.35">
      <c r="B75" t="s">
        <v>113</v>
      </c>
      <c r="C75" s="17">
        <v>0.110226448764653</v>
      </c>
      <c r="D75" s="17">
        <v>0.12579385256939599</v>
      </c>
      <c r="E75" s="17">
        <v>9.5591411200042803E-2</v>
      </c>
      <c r="F75" s="17"/>
      <c r="G75" s="17">
        <v>0.18356577254522899</v>
      </c>
      <c r="H75" s="17">
        <v>0.19185180845536901</v>
      </c>
      <c r="I75" s="17">
        <v>9.7789333522191296E-2</v>
      </c>
      <c r="J75" s="17">
        <v>8.0406316020680296E-2</v>
      </c>
      <c r="K75" s="17">
        <v>5.6407708023759898E-2</v>
      </c>
      <c r="L75" s="17">
        <v>6.5175318177692398E-2</v>
      </c>
      <c r="M75" s="17"/>
      <c r="N75" s="17">
        <v>0.134984755389502</v>
      </c>
      <c r="O75" s="17">
        <v>0.114914698436771</v>
      </c>
      <c r="P75" s="17">
        <v>0.111273706876581</v>
      </c>
      <c r="Q75" s="17">
        <v>7.5094237382451398E-2</v>
      </c>
      <c r="R75" s="17"/>
      <c r="S75" s="17">
        <v>0.130388190132051</v>
      </c>
      <c r="T75" s="17">
        <v>0.102661758887637</v>
      </c>
      <c r="U75" s="17">
        <v>0.114721073259978</v>
      </c>
      <c r="V75" s="17">
        <v>8.1887034914800302E-2</v>
      </c>
      <c r="W75" s="17">
        <v>0.128797946009994</v>
      </c>
      <c r="X75" s="17">
        <v>0.103568984133537</v>
      </c>
      <c r="Y75" s="17">
        <v>9.6995520618206196E-2</v>
      </c>
      <c r="Z75" s="17">
        <v>6.97881277043048E-2</v>
      </c>
      <c r="AA75" s="17">
        <v>0.129847331139917</v>
      </c>
      <c r="AB75" s="17">
        <v>0.114388495491622</v>
      </c>
      <c r="AC75" s="17">
        <v>0.106398099297126</v>
      </c>
      <c r="AD75" s="17">
        <v>0.109619124070131</v>
      </c>
      <c r="AE75" s="17"/>
      <c r="AF75" s="17">
        <v>0.159904464782125</v>
      </c>
      <c r="AG75" s="17">
        <v>0.10153000619611501</v>
      </c>
      <c r="AH75" s="17">
        <v>8.8035011673253505E-2</v>
      </c>
      <c r="AI75" s="17">
        <v>9.7521981985804695E-2</v>
      </c>
      <c r="AJ75" s="17">
        <v>8.2982813625380403E-2</v>
      </c>
      <c r="AK75" s="17">
        <v>6.6108912366522499E-2</v>
      </c>
      <c r="AL75" s="17"/>
      <c r="AM75" s="17">
        <v>0.10006764754797801</v>
      </c>
      <c r="AN75" s="17">
        <v>0.125422248196317</v>
      </c>
      <c r="AO75" s="17"/>
      <c r="AP75" s="17">
        <v>6.9132774400414806E-2</v>
      </c>
      <c r="AQ75" s="17">
        <v>0.122056338566303</v>
      </c>
      <c r="AR75" s="17">
        <v>0.13056623307726001</v>
      </c>
      <c r="AS75" s="17">
        <v>9.2508915453998697E-2</v>
      </c>
      <c r="AT75" s="17">
        <v>0.23037867988739999</v>
      </c>
      <c r="AU75" s="17"/>
      <c r="AV75" s="17">
        <v>0.13470437633582</v>
      </c>
      <c r="AW75" s="17">
        <v>0.102073332941982</v>
      </c>
      <c r="AX75" s="17">
        <v>0.14627755833601899</v>
      </c>
      <c r="AY75" s="17">
        <v>0.113412804345926</v>
      </c>
      <c r="AZ75" s="17">
        <v>0.139854151857112</v>
      </c>
      <c r="BA75" s="17">
        <v>5.24135319975663E-2</v>
      </c>
      <c r="BB75" s="17"/>
      <c r="BC75" s="17">
        <v>0.108740182927204</v>
      </c>
      <c r="BD75" s="17">
        <v>9.3823140012569806E-2</v>
      </c>
      <c r="BE75" s="17">
        <v>0.13597126836944201</v>
      </c>
      <c r="BF75" s="17"/>
      <c r="BG75" s="17">
        <v>0.100310898950992</v>
      </c>
      <c r="BH75" s="17">
        <v>0.121463208335155</v>
      </c>
      <c r="BI75" s="17">
        <v>9.2597491632069706E-2</v>
      </c>
      <c r="BJ75" s="17">
        <v>0.22998033669471399</v>
      </c>
      <c r="BK75" s="17">
        <v>0.10280600761546201</v>
      </c>
      <c r="BL75" s="17"/>
      <c r="BM75" s="17">
        <v>0.118006730107587</v>
      </c>
      <c r="BN75" s="17">
        <v>0.132233438043762</v>
      </c>
    </row>
    <row r="76" spans="2:66" x14ac:dyDescent="0.35">
      <c r="B76" t="s">
        <v>114</v>
      </c>
      <c r="C76" s="17">
        <v>0.498906100522646</v>
      </c>
      <c r="D76" s="17">
        <v>0.49315513854533199</v>
      </c>
      <c r="E76" s="17">
        <v>0.50497007628235302</v>
      </c>
      <c r="F76" s="17"/>
      <c r="G76" s="17">
        <v>0.48539720604688102</v>
      </c>
      <c r="H76" s="17">
        <v>0.47250475621218002</v>
      </c>
      <c r="I76" s="17">
        <v>0.47488225821038399</v>
      </c>
      <c r="J76" s="17">
        <v>0.49706538269313</v>
      </c>
      <c r="K76" s="17">
        <v>0.52121954861128506</v>
      </c>
      <c r="L76" s="17">
        <v>0.53540774602098296</v>
      </c>
      <c r="M76" s="17"/>
      <c r="N76" s="17">
        <v>0.51331550266716697</v>
      </c>
      <c r="O76" s="17">
        <v>0.47855170690082499</v>
      </c>
      <c r="P76" s="17">
        <v>0.50881195427113901</v>
      </c>
      <c r="Q76" s="17">
        <v>0.49818150098383002</v>
      </c>
      <c r="R76" s="17"/>
      <c r="S76" s="17">
        <v>0.51910642988616296</v>
      </c>
      <c r="T76" s="17">
        <v>0.471909980368028</v>
      </c>
      <c r="U76" s="17">
        <v>0.55726784529482098</v>
      </c>
      <c r="V76" s="17">
        <v>0.53669067182858099</v>
      </c>
      <c r="W76" s="17">
        <v>0.47002917329701299</v>
      </c>
      <c r="X76" s="17">
        <v>0.50345801528518297</v>
      </c>
      <c r="Y76" s="17">
        <v>0.56329060769350403</v>
      </c>
      <c r="Z76" s="17">
        <v>0.43792496692175198</v>
      </c>
      <c r="AA76" s="17">
        <v>0.48777009542809302</v>
      </c>
      <c r="AB76" s="17">
        <v>0.49235711637544</v>
      </c>
      <c r="AC76" s="17">
        <v>0.36361042634614299</v>
      </c>
      <c r="AD76" s="17">
        <v>0.50242800674138999</v>
      </c>
      <c r="AE76" s="17"/>
      <c r="AF76" s="17">
        <v>0.47670026137514299</v>
      </c>
      <c r="AG76" s="17">
        <v>0.49379351970576002</v>
      </c>
      <c r="AH76" s="17">
        <v>0.51603355398659001</v>
      </c>
      <c r="AI76" s="17">
        <v>0.51648634220010303</v>
      </c>
      <c r="AJ76" s="17">
        <v>0.47956848267173802</v>
      </c>
      <c r="AK76" s="17">
        <v>0.57273918432993098</v>
      </c>
      <c r="AL76" s="17"/>
      <c r="AM76" s="17">
        <v>0.50177625610112497</v>
      </c>
      <c r="AN76" s="17">
        <v>0.49475893174637098</v>
      </c>
      <c r="AO76" s="17"/>
      <c r="AP76" s="17">
        <v>0.48480445168270397</v>
      </c>
      <c r="AQ76" s="17">
        <v>0.53898086524359501</v>
      </c>
      <c r="AR76" s="17">
        <v>0.48834278537970599</v>
      </c>
      <c r="AS76" s="17">
        <v>0.52448638522900703</v>
      </c>
      <c r="AT76" s="17">
        <v>0.48358098330834298</v>
      </c>
      <c r="AU76" s="17"/>
      <c r="AV76" s="17">
        <v>0.46627066288422703</v>
      </c>
      <c r="AW76" s="17">
        <v>0.53637605464349802</v>
      </c>
      <c r="AX76" s="17">
        <v>0.55468655331439998</v>
      </c>
      <c r="AY76" s="17">
        <v>0.49625188019614203</v>
      </c>
      <c r="AZ76" s="17">
        <v>0.50777512372269795</v>
      </c>
      <c r="BA76" s="17">
        <v>0.519621567824607</v>
      </c>
      <c r="BB76" s="17"/>
      <c r="BC76" s="17">
        <v>0.485063455982992</v>
      </c>
      <c r="BD76" s="17">
        <v>0.50182762599085895</v>
      </c>
      <c r="BE76" s="17">
        <v>0.54033015977911503</v>
      </c>
      <c r="BF76" s="17"/>
      <c r="BG76" s="17">
        <v>0.47331649853753999</v>
      </c>
      <c r="BH76" s="17">
        <v>0.51771952382294995</v>
      </c>
      <c r="BI76" s="17">
        <v>0.52726225247310698</v>
      </c>
      <c r="BJ76" s="17">
        <v>0.44723433764478498</v>
      </c>
      <c r="BK76" s="17">
        <v>0.45866057175192398</v>
      </c>
      <c r="BL76" s="17"/>
      <c r="BM76" s="17">
        <v>0.51046366880732297</v>
      </c>
      <c r="BN76" s="17">
        <v>0.456016604909876</v>
      </c>
    </row>
    <row r="77" spans="2:66" x14ac:dyDescent="0.35">
      <c r="B77" t="s">
        <v>115</v>
      </c>
      <c r="C77" s="17">
        <v>0.30196201494335601</v>
      </c>
      <c r="D77" s="17">
        <v>0.30454167327829201</v>
      </c>
      <c r="E77" s="17">
        <v>0.29899595477763102</v>
      </c>
      <c r="F77" s="17"/>
      <c r="G77" s="17">
        <v>0.25549368303189801</v>
      </c>
      <c r="H77" s="17">
        <v>0.25845702369262002</v>
      </c>
      <c r="I77" s="17">
        <v>0.31162211031119502</v>
      </c>
      <c r="J77" s="17">
        <v>0.32223882714888602</v>
      </c>
      <c r="K77" s="17">
        <v>0.30549169435249801</v>
      </c>
      <c r="L77" s="17">
        <v>0.34177956685996203</v>
      </c>
      <c r="M77" s="17"/>
      <c r="N77" s="17">
        <v>0.29095574114170503</v>
      </c>
      <c r="O77" s="17">
        <v>0.308867652289603</v>
      </c>
      <c r="P77" s="17">
        <v>0.29515655365253801</v>
      </c>
      <c r="Q77" s="17">
        <v>0.31140418163654299</v>
      </c>
      <c r="R77" s="17"/>
      <c r="S77" s="17">
        <v>0.287109682598014</v>
      </c>
      <c r="T77" s="17">
        <v>0.33768343979769999</v>
      </c>
      <c r="U77" s="17">
        <v>0.23130327481150501</v>
      </c>
      <c r="V77" s="17">
        <v>0.27897092819716401</v>
      </c>
      <c r="W77" s="17">
        <v>0.31528504083328301</v>
      </c>
      <c r="X77" s="17">
        <v>0.30671071236299402</v>
      </c>
      <c r="Y77" s="17">
        <v>0.25477539999141202</v>
      </c>
      <c r="Z77" s="17">
        <v>0.35092883060893698</v>
      </c>
      <c r="AA77" s="17">
        <v>0.30225441277572601</v>
      </c>
      <c r="AB77" s="17">
        <v>0.29715762658863998</v>
      </c>
      <c r="AC77" s="17">
        <v>0.44411122057208702</v>
      </c>
      <c r="AD77" s="17">
        <v>0.26485732366070103</v>
      </c>
      <c r="AE77" s="17"/>
      <c r="AF77" s="17">
        <v>0.28921770292132298</v>
      </c>
      <c r="AG77" s="17">
        <v>0.32451729369523802</v>
      </c>
      <c r="AH77" s="17">
        <v>0.30788418884435698</v>
      </c>
      <c r="AI77" s="17">
        <v>0.29022691384223998</v>
      </c>
      <c r="AJ77" s="17">
        <v>0.31161668626608502</v>
      </c>
      <c r="AK77" s="17">
        <v>0.250479771600921</v>
      </c>
      <c r="AL77" s="17"/>
      <c r="AM77" s="17">
        <v>0.30903198947668098</v>
      </c>
      <c r="AN77" s="17">
        <v>0.29180300895662997</v>
      </c>
      <c r="AO77" s="17"/>
      <c r="AP77" s="17">
        <v>0.32199598617277297</v>
      </c>
      <c r="AQ77" s="17">
        <v>0.25740000495326798</v>
      </c>
      <c r="AR77" s="17">
        <v>0.30607895186162398</v>
      </c>
      <c r="AS77" s="17">
        <v>0.29848747543174498</v>
      </c>
      <c r="AT77" s="17">
        <v>0.22060848689636101</v>
      </c>
      <c r="AU77" s="17"/>
      <c r="AV77" s="17">
        <v>0.31238737094191199</v>
      </c>
      <c r="AW77" s="17">
        <v>0.29923983000353799</v>
      </c>
      <c r="AX77" s="17">
        <v>0.26701257188795902</v>
      </c>
      <c r="AY77" s="17">
        <v>0.29043230466206998</v>
      </c>
      <c r="AZ77" s="17">
        <v>0.25308846289015202</v>
      </c>
      <c r="BA77" s="17">
        <v>0.34572614742965602</v>
      </c>
      <c r="BB77" s="17"/>
      <c r="BC77" s="17">
        <v>0.327471136599438</v>
      </c>
      <c r="BD77" s="17">
        <v>0.307229576750639</v>
      </c>
      <c r="BE77" s="17">
        <v>0.26880183210324998</v>
      </c>
      <c r="BF77" s="17"/>
      <c r="BG77" s="17">
        <v>0.300775332421863</v>
      </c>
      <c r="BH77" s="17">
        <v>0.30097711120471898</v>
      </c>
      <c r="BI77" s="17">
        <v>0.315540522517825</v>
      </c>
      <c r="BJ77" s="17">
        <v>0.246484768408786</v>
      </c>
      <c r="BK77" s="17">
        <v>0.26569239404369199</v>
      </c>
      <c r="BL77" s="17"/>
      <c r="BM77" s="17">
        <v>0.30094413873078901</v>
      </c>
      <c r="BN77" s="17">
        <v>0.261247856603186</v>
      </c>
    </row>
    <row r="78" spans="2:66" x14ac:dyDescent="0.35">
      <c r="B78" t="s">
        <v>116</v>
      </c>
      <c r="C78" s="17">
        <v>5.7403992132125201E-2</v>
      </c>
      <c r="D78" s="17">
        <v>5.7530436457990497E-2</v>
      </c>
      <c r="E78" s="17">
        <v>5.7563646199166298E-2</v>
      </c>
      <c r="F78" s="17"/>
      <c r="G78" s="17">
        <v>5.8059375523362301E-2</v>
      </c>
      <c r="H78" s="17">
        <v>4.9187407760954198E-2</v>
      </c>
      <c r="I78" s="17">
        <v>7.0388724738274594E-2</v>
      </c>
      <c r="J78" s="17">
        <v>6.7062647529802594E-2</v>
      </c>
      <c r="K78" s="17">
        <v>7.6906578226118294E-2</v>
      </c>
      <c r="L78" s="17">
        <v>3.2232051684428699E-2</v>
      </c>
      <c r="M78" s="17"/>
      <c r="N78" s="17">
        <v>3.8300064859734799E-2</v>
      </c>
      <c r="O78" s="17">
        <v>5.7304550649375098E-2</v>
      </c>
      <c r="P78" s="17">
        <v>5.36127248067211E-2</v>
      </c>
      <c r="Q78" s="17">
        <v>8.2432838586346896E-2</v>
      </c>
      <c r="R78" s="17"/>
      <c r="S78" s="17">
        <v>4.2269497439027699E-2</v>
      </c>
      <c r="T78" s="17">
        <v>5.3164733102982302E-2</v>
      </c>
      <c r="U78" s="17">
        <v>4.77138784950333E-2</v>
      </c>
      <c r="V78" s="17">
        <v>7.2265956816175703E-2</v>
      </c>
      <c r="W78" s="17">
        <v>6.4984034855404604E-2</v>
      </c>
      <c r="X78" s="17">
        <v>4.8865959846624701E-2</v>
      </c>
      <c r="Y78" s="17">
        <v>4.7760225226408201E-2</v>
      </c>
      <c r="Z78" s="17">
        <v>9.3881505766725701E-2</v>
      </c>
      <c r="AA78" s="17">
        <v>4.4661713182631499E-2</v>
      </c>
      <c r="AB78" s="17">
        <v>6.9613492419848599E-2</v>
      </c>
      <c r="AC78" s="17">
        <v>5.7428765562108103E-2</v>
      </c>
      <c r="AD78" s="17">
        <v>0.123095545527778</v>
      </c>
      <c r="AE78" s="17"/>
      <c r="AF78" s="17">
        <v>5.0871505088321799E-2</v>
      </c>
      <c r="AG78" s="17">
        <v>5.8708986789398301E-2</v>
      </c>
      <c r="AH78" s="17">
        <v>4.7125312446886398E-2</v>
      </c>
      <c r="AI78" s="17">
        <v>5.43076357202932E-2</v>
      </c>
      <c r="AJ78" s="17">
        <v>7.5156704357584994E-2</v>
      </c>
      <c r="AK78" s="17">
        <v>8.2760348511812604E-2</v>
      </c>
      <c r="AL78" s="17"/>
      <c r="AM78" s="17">
        <v>5.2221559520782099E-2</v>
      </c>
      <c r="AN78" s="17">
        <v>6.5164326662308397E-2</v>
      </c>
      <c r="AO78" s="17"/>
      <c r="AP78" s="17">
        <v>8.1129813940729906E-2</v>
      </c>
      <c r="AQ78" s="17">
        <v>4.0870937422540499E-2</v>
      </c>
      <c r="AR78" s="17">
        <v>5.5826332110679902E-2</v>
      </c>
      <c r="AS78" s="17">
        <v>4.9458221780902298E-2</v>
      </c>
      <c r="AT78" s="17">
        <v>4.4780047289664199E-2</v>
      </c>
      <c r="AU78" s="17"/>
      <c r="AV78" s="17">
        <v>6.3678942472585001E-2</v>
      </c>
      <c r="AW78" s="17">
        <v>3.6200042699279698E-2</v>
      </c>
      <c r="AX78" s="17">
        <v>2.5796320230754601E-2</v>
      </c>
      <c r="AY78" s="17">
        <v>7.2031756359111798E-2</v>
      </c>
      <c r="AZ78" s="17">
        <v>6.6486381617496898E-2</v>
      </c>
      <c r="BA78" s="17">
        <v>3.1187023917691001E-2</v>
      </c>
      <c r="BB78" s="17"/>
      <c r="BC78" s="17">
        <v>5.3214124116871098E-2</v>
      </c>
      <c r="BD78" s="17">
        <v>6.2940867690076105E-2</v>
      </c>
      <c r="BE78" s="17">
        <v>4.6363475657183698E-2</v>
      </c>
      <c r="BF78" s="17"/>
      <c r="BG78" s="17">
        <v>0.102554292196396</v>
      </c>
      <c r="BH78" s="17">
        <v>3.5760627361503997E-2</v>
      </c>
      <c r="BI78" s="17">
        <v>4.1224481515754301E-2</v>
      </c>
      <c r="BJ78" s="17">
        <v>5.7333336137975498E-2</v>
      </c>
      <c r="BK78" s="17">
        <v>0.113686604155586</v>
      </c>
      <c r="BL78" s="17"/>
      <c r="BM78" s="17">
        <v>4.6675314928155701E-2</v>
      </c>
      <c r="BN78" s="17">
        <v>0.100646772249241</v>
      </c>
    </row>
    <row r="79" spans="2:66" x14ac:dyDescent="0.35">
      <c r="B79" t="s">
        <v>117</v>
      </c>
      <c r="C79" s="17">
        <v>3.15014436372189E-2</v>
      </c>
      <c r="D79" s="17">
        <v>1.8978899148989099E-2</v>
      </c>
      <c r="E79" s="17">
        <v>4.28789115408073E-2</v>
      </c>
      <c r="F79" s="17"/>
      <c r="G79" s="17">
        <v>1.7483962852630201E-2</v>
      </c>
      <c r="H79" s="17">
        <v>2.7999003878877E-2</v>
      </c>
      <c r="I79" s="17">
        <v>4.5317573217955702E-2</v>
      </c>
      <c r="J79" s="17">
        <v>3.3226826607501501E-2</v>
      </c>
      <c r="K79" s="17">
        <v>3.9974470786338798E-2</v>
      </c>
      <c r="L79" s="17">
        <v>2.54053172569342E-2</v>
      </c>
      <c r="M79" s="17"/>
      <c r="N79" s="17">
        <v>2.24439359418909E-2</v>
      </c>
      <c r="O79" s="17">
        <v>4.0361391723424803E-2</v>
      </c>
      <c r="P79" s="17">
        <v>3.11450603930199E-2</v>
      </c>
      <c r="Q79" s="17">
        <v>3.2887241410828001E-2</v>
      </c>
      <c r="R79" s="17"/>
      <c r="S79" s="17">
        <v>2.1126199944744298E-2</v>
      </c>
      <c r="T79" s="17">
        <v>3.4580087843652497E-2</v>
      </c>
      <c r="U79" s="17">
        <v>4.8993928138662199E-2</v>
      </c>
      <c r="V79" s="17">
        <v>3.0185408243279099E-2</v>
      </c>
      <c r="W79" s="17">
        <v>2.0903805004304801E-2</v>
      </c>
      <c r="X79" s="17">
        <v>3.7396328371661798E-2</v>
      </c>
      <c r="Y79" s="17">
        <v>3.7178246470470099E-2</v>
      </c>
      <c r="Z79" s="17">
        <v>4.7476568998279602E-2</v>
      </c>
      <c r="AA79" s="17">
        <v>3.5466447473632298E-2</v>
      </c>
      <c r="AB79" s="17">
        <v>2.6483269124449298E-2</v>
      </c>
      <c r="AC79" s="17">
        <v>2.8451488222535602E-2</v>
      </c>
      <c r="AD79" s="17">
        <v>0</v>
      </c>
      <c r="AE79" s="17"/>
      <c r="AF79" s="17">
        <v>2.3306065833086601E-2</v>
      </c>
      <c r="AG79" s="17">
        <v>2.1450193613489099E-2</v>
      </c>
      <c r="AH79" s="17">
        <v>4.0921933048913499E-2</v>
      </c>
      <c r="AI79" s="17">
        <v>4.1457126251559402E-2</v>
      </c>
      <c r="AJ79" s="17">
        <v>5.0675313079212199E-2</v>
      </c>
      <c r="AK79" s="17">
        <v>2.7911783190813201E-2</v>
      </c>
      <c r="AL79" s="17"/>
      <c r="AM79" s="17">
        <v>3.6902547353432902E-2</v>
      </c>
      <c r="AN79" s="17">
        <v>2.28514844383736E-2</v>
      </c>
      <c r="AO79" s="17"/>
      <c r="AP79" s="17">
        <v>4.2936973803377701E-2</v>
      </c>
      <c r="AQ79" s="17">
        <v>4.0691853814293098E-2</v>
      </c>
      <c r="AR79" s="17">
        <v>1.918569757073E-2</v>
      </c>
      <c r="AS79" s="17">
        <v>3.5059002104346301E-2</v>
      </c>
      <c r="AT79" s="17">
        <v>2.0651802618232001E-2</v>
      </c>
      <c r="AU79" s="17"/>
      <c r="AV79" s="17">
        <v>2.2958647365456199E-2</v>
      </c>
      <c r="AW79" s="17">
        <v>2.6110739711702701E-2</v>
      </c>
      <c r="AX79" s="17">
        <v>6.2269962308676803E-3</v>
      </c>
      <c r="AY79" s="17">
        <v>2.7871254436750599E-2</v>
      </c>
      <c r="AZ79" s="17">
        <v>3.2795879912541799E-2</v>
      </c>
      <c r="BA79" s="17">
        <v>5.1051728830479898E-2</v>
      </c>
      <c r="BB79" s="17"/>
      <c r="BC79" s="17">
        <v>2.5511100373495601E-2</v>
      </c>
      <c r="BD79" s="17">
        <v>3.41787895558563E-2</v>
      </c>
      <c r="BE79" s="17">
        <v>8.53326409100927E-3</v>
      </c>
      <c r="BF79" s="17"/>
      <c r="BG79" s="17">
        <v>2.3042977893208499E-2</v>
      </c>
      <c r="BH79" s="17">
        <v>2.4079529275671498E-2</v>
      </c>
      <c r="BI79" s="17">
        <v>2.3375251861244901E-2</v>
      </c>
      <c r="BJ79" s="17">
        <v>1.8967221113739E-2</v>
      </c>
      <c r="BK79" s="17">
        <v>5.9154422433335699E-2</v>
      </c>
      <c r="BL79" s="17"/>
      <c r="BM79" s="17">
        <v>2.3910147426145299E-2</v>
      </c>
      <c r="BN79" s="17">
        <v>4.9855328193935101E-2</v>
      </c>
    </row>
    <row r="80" spans="2:66" x14ac:dyDescent="0.35">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row>
    <row r="81" spans="2:66" x14ac:dyDescent="0.35">
      <c r="B81" s="6" t="s">
        <v>125</v>
      </c>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row>
    <row r="82" spans="2:66" x14ac:dyDescent="0.35">
      <c r="B82" s="24" t="s">
        <v>101</v>
      </c>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row>
    <row r="83" spans="2:66" x14ac:dyDescent="0.35">
      <c r="B83" t="s">
        <v>113</v>
      </c>
      <c r="C83" s="17">
        <v>8.2372781730118597E-2</v>
      </c>
      <c r="D83" s="17">
        <v>9.8969594335148098E-2</v>
      </c>
      <c r="E83" s="17">
        <v>6.5569914689543998E-2</v>
      </c>
      <c r="F83" s="17"/>
      <c r="G83" s="17">
        <v>0.119862952028432</v>
      </c>
      <c r="H83" s="17">
        <v>0.140846622653272</v>
      </c>
      <c r="I83" s="17">
        <v>7.3251349554477097E-2</v>
      </c>
      <c r="J83" s="17">
        <v>7.3590434999484394E-2</v>
      </c>
      <c r="K83" s="17">
        <v>5.5039929344866602E-2</v>
      </c>
      <c r="L83" s="17">
        <v>4.2550769883713098E-2</v>
      </c>
      <c r="M83" s="17"/>
      <c r="N83" s="17">
        <v>0.102613323674059</v>
      </c>
      <c r="O83" s="17">
        <v>9.1917060628859806E-2</v>
      </c>
      <c r="P83" s="17">
        <v>6.8280639281997901E-2</v>
      </c>
      <c r="Q83" s="17">
        <v>6.0499333804147799E-2</v>
      </c>
      <c r="R83" s="17"/>
      <c r="S83" s="17">
        <v>0.10552650390603099</v>
      </c>
      <c r="T83" s="17">
        <v>9.8020034040926296E-2</v>
      </c>
      <c r="U83" s="17">
        <v>7.3180822129638307E-2</v>
      </c>
      <c r="V83" s="17">
        <v>7.1807734883234595E-2</v>
      </c>
      <c r="W83" s="17">
        <v>6.4097234039145703E-2</v>
      </c>
      <c r="X83" s="17">
        <v>5.9898893257023397E-2</v>
      </c>
      <c r="Y83" s="17">
        <v>4.8182051177945398E-2</v>
      </c>
      <c r="Z83" s="17">
        <v>7.0183037926010106E-2</v>
      </c>
      <c r="AA83" s="17">
        <v>8.9373613918957498E-2</v>
      </c>
      <c r="AB83" s="17">
        <v>8.9240288934057402E-2</v>
      </c>
      <c r="AC83" s="17">
        <v>7.8754675523846004E-2</v>
      </c>
      <c r="AD83" s="17">
        <v>0.14072988298337999</v>
      </c>
      <c r="AE83" s="17"/>
      <c r="AF83" s="17">
        <v>0.123750031313501</v>
      </c>
      <c r="AG83" s="17">
        <v>8.2985775578622606E-2</v>
      </c>
      <c r="AH83" s="17">
        <v>8.4681745531721794E-2</v>
      </c>
      <c r="AI83" s="17">
        <v>5.0681780123047797E-2</v>
      </c>
      <c r="AJ83" s="17">
        <v>4.2106174592713201E-2</v>
      </c>
      <c r="AK83" s="17">
        <v>6.5019217469868898E-2</v>
      </c>
      <c r="AL83" s="17"/>
      <c r="AM83" s="17">
        <v>7.5059775443515594E-2</v>
      </c>
      <c r="AN83" s="17">
        <v>9.2092360839016202E-2</v>
      </c>
      <c r="AO83" s="17"/>
      <c r="AP83" s="17">
        <v>4.5042343404334897E-2</v>
      </c>
      <c r="AQ83" s="17">
        <v>6.5927249592660706E-2</v>
      </c>
      <c r="AR83" s="17">
        <v>0.100199366184378</v>
      </c>
      <c r="AS83" s="17">
        <v>0.14057077972488599</v>
      </c>
      <c r="AT83" s="17">
        <v>0.19966934117225199</v>
      </c>
      <c r="AU83" s="17"/>
      <c r="AV83" s="17">
        <v>0.118453897543937</v>
      </c>
      <c r="AW83" s="17">
        <v>6.3221866299221496E-2</v>
      </c>
      <c r="AX83" s="17">
        <v>8.9111509428136504E-2</v>
      </c>
      <c r="AY83" s="17">
        <v>1.5980739404388399E-2</v>
      </c>
      <c r="AZ83" s="17">
        <v>0.158878099831231</v>
      </c>
      <c r="BA83" s="17">
        <v>4.4660331123881299E-2</v>
      </c>
      <c r="BB83" s="17"/>
      <c r="BC83" s="17">
        <v>0.113197003644443</v>
      </c>
      <c r="BD83" s="17">
        <v>5.6354501775540002E-2</v>
      </c>
      <c r="BE83" s="17">
        <v>9.2390561348893799E-2</v>
      </c>
      <c r="BF83" s="17"/>
      <c r="BG83" s="17">
        <v>6.8242134288922798E-2</v>
      </c>
      <c r="BH83" s="17">
        <v>8.6453946816386698E-2</v>
      </c>
      <c r="BI83" s="17">
        <v>0.103926307446311</v>
      </c>
      <c r="BJ83" s="17">
        <v>0.15071675521733299</v>
      </c>
      <c r="BK83" s="17">
        <v>1.0850795934461E-2</v>
      </c>
      <c r="BL83" s="17"/>
      <c r="BM83" s="17">
        <v>8.3477972309656798E-2</v>
      </c>
      <c r="BN83" s="17">
        <v>4.3214998803730302E-2</v>
      </c>
    </row>
    <row r="84" spans="2:66" x14ac:dyDescent="0.35">
      <c r="B84" t="s">
        <v>114</v>
      </c>
      <c r="C84" s="17">
        <v>0.322340568858627</v>
      </c>
      <c r="D84" s="17">
        <v>0.32720551661303499</v>
      </c>
      <c r="E84" s="17">
        <v>0.31723500045015202</v>
      </c>
      <c r="F84" s="17"/>
      <c r="G84" s="17">
        <v>0.42486989611831799</v>
      </c>
      <c r="H84" s="17">
        <v>0.41791588304729599</v>
      </c>
      <c r="I84" s="17">
        <v>0.34861575789079002</v>
      </c>
      <c r="J84" s="17">
        <v>0.31186968681857602</v>
      </c>
      <c r="K84" s="17">
        <v>0.24617920687949399</v>
      </c>
      <c r="L84" s="17">
        <v>0.21446369658026701</v>
      </c>
      <c r="M84" s="17"/>
      <c r="N84" s="17">
        <v>0.40662050464310701</v>
      </c>
      <c r="O84" s="17">
        <v>0.327695952717241</v>
      </c>
      <c r="P84" s="17">
        <v>0.261655041991049</v>
      </c>
      <c r="Q84" s="17">
        <v>0.27984675704419998</v>
      </c>
      <c r="R84" s="17"/>
      <c r="S84" s="17">
        <v>0.37650649001574599</v>
      </c>
      <c r="T84" s="17">
        <v>0.29577926114797998</v>
      </c>
      <c r="U84" s="17">
        <v>0.32605718705240699</v>
      </c>
      <c r="V84" s="17">
        <v>0.24891928652278</v>
      </c>
      <c r="W84" s="17">
        <v>0.37234199148335401</v>
      </c>
      <c r="X84" s="17">
        <v>0.34805615468948198</v>
      </c>
      <c r="Y84" s="17">
        <v>0.32702405671114199</v>
      </c>
      <c r="Z84" s="17">
        <v>0.30489167778766701</v>
      </c>
      <c r="AA84" s="17">
        <v>0.35020781348655899</v>
      </c>
      <c r="AB84" s="17">
        <v>0.30421921144839598</v>
      </c>
      <c r="AC84" s="17">
        <v>0.25081061398106402</v>
      </c>
      <c r="AD84" s="17">
        <v>0.283851319362599</v>
      </c>
      <c r="AE84" s="17"/>
      <c r="AF84" s="17">
        <v>0.36241866764646102</v>
      </c>
      <c r="AG84" s="17">
        <v>0.36390825407084199</v>
      </c>
      <c r="AH84" s="17">
        <v>0.31102015109940401</v>
      </c>
      <c r="AI84" s="17">
        <v>0.30726776443460502</v>
      </c>
      <c r="AJ84" s="17">
        <v>0.20238472807034399</v>
      </c>
      <c r="AK84" s="17">
        <v>0.22679613820073999</v>
      </c>
      <c r="AL84" s="17"/>
      <c r="AM84" s="17">
        <v>0.29703696609187302</v>
      </c>
      <c r="AN84" s="17">
        <v>0.35705059001704498</v>
      </c>
      <c r="AO84" s="17"/>
      <c r="AP84" s="17">
        <v>0.20970343385208901</v>
      </c>
      <c r="AQ84" s="17">
        <v>0.33907442184262099</v>
      </c>
      <c r="AR84" s="17">
        <v>0.396057001753924</v>
      </c>
      <c r="AS84" s="17">
        <v>0.400526019625983</v>
      </c>
      <c r="AT84" s="17">
        <v>0.45379835375417399</v>
      </c>
      <c r="AU84" s="17"/>
      <c r="AV84" s="17">
        <v>0.42483706203904498</v>
      </c>
      <c r="AW84" s="17">
        <v>0.241021738200834</v>
      </c>
      <c r="AX84" s="17">
        <v>0.29046539691418899</v>
      </c>
      <c r="AY84" s="17">
        <v>0.204522307342931</v>
      </c>
      <c r="AZ84" s="17">
        <v>0.47936428197501002</v>
      </c>
      <c r="BA84" s="17">
        <v>0.27180830165237502</v>
      </c>
      <c r="BB84" s="17"/>
      <c r="BC84" s="17">
        <v>0.45043866209935302</v>
      </c>
      <c r="BD84" s="17">
        <v>0.30938497952690802</v>
      </c>
      <c r="BE84" s="17">
        <v>0.26683149306044401</v>
      </c>
      <c r="BF84" s="17"/>
      <c r="BG84" s="17">
        <v>0.27651986530684602</v>
      </c>
      <c r="BH84" s="17">
        <v>0.38114422650809099</v>
      </c>
      <c r="BI84" s="17">
        <v>0.35210850256961501</v>
      </c>
      <c r="BJ84" s="17">
        <v>0.306775227141944</v>
      </c>
      <c r="BK84" s="17">
        <v>9.0169783429898107E-2</v>
      </c>
      <c r="BL84" s="17"/>
      <c r="BM84" s="17">
        <v>0.36404766177856401</v>
      </c>
      <c r="BN84" s="17">
        <v>0.14029107497809301</v>
      </c>
    </row>
    <row r="85" spans="2:66" x14ac:dyDescent="0.35">
      <c r="B85" t="s">
        <v>115</v>
      </c>
      <c r="C85" s="17">
        <v>0.34175220677880302</v>
      </c>
      <c r="D85" s="17">
        <v>0.33240568753188499</v>
      </c>
      <c r="E85" s="17">
        <v>0.35158592091422503</v>
      </c>
      <c r="F85" s="17"/>
      <c r="G85" s="17">
        <v>0.29793589953677302</v>
      </c>
      <c r="H85" s="17">
        <v>0.28233221423240101</v>
      </c>
      <c r="I85" s="17">
        <v>0.37751219420023802</v>
      </c>
      <c r="J85" s="17">
        <v>0.327945538487667</v>
      </c>
      <c r="K85" s="17">
        <v>0.33077045744516598</v>
      </c>
      <c r="L85" s="17">
        <v>0.40902419411799201</v>
      </c>
      <c r="M85" s="17"/>
      <c r="N85" s="17">
        <v>0.30504744024026298</v>
      </c>
      <c r="O85" s="17">
        <v>0.34681413392691202</v>
      </c>
      <c r="P85" s="17">
        <v>0.37933305506641501</v>
      </c>
      <c r="Q85" s="17">
        <v>0.34858912490053701</v>
      </c>
      <c r="R85" s="17"/>
      <c r="S85" s="17">
        <v>0.32487163482738801</v>
      </c>
      <c r="T85" s="17">
        <v>0.360604013800227</v>
      </c>
      <c r="U85" s="17">
        <v>0.33594649625874101</v>
      </c>
      <c r="V85" s="17">
        <v>0.38345013405516398</v>
      </c>
      <c r="W85" s="17">
        <v>0.34145445290399901</v>
      </c>
      <c r="X85" s="17">
        <v>0.33592629039656602</v>
      </c>
      <c r="Y85" s="17">
        <v>0.36033251919570802</v>
      </c>
      <c r="Z85" s="17">
        <v>0.379191143809259</v>
      </c>
      <c r="AA85" s="17">
        <v>0.28295178341684002</v>
      </c>
      <c r="AB85" s="17">
        <v>0.34016502391327003</v>
      </c>
      <c r="AC85" s="17">
        <v>0.382726015838385</v>
      </c>
      <c r="AD85" s="17">
        <v>0.29944697475562099</v>
      </c>
      <c r="AE85" s="17"/>
      <c r="AF85" s="17">
        <v>0.32278878455580501</v>
      </c>
      <c r="AG85" s="17">
        <v>0.31868251582962398</v>
      </c>
      <c r="AH85" s="17">
        <v>0.31757165884819499</v>
      </c>
      <c r="AI85" s="17">
        <v>0.369743887654851</v>
      </c>
      <c r="AJ85" s="17">
        <v>0.39787727354145003</v>
      </c>
      <c r="AK85" s="17">
        <v>0.41342628692107702</v>
      </c>
      <c r="AL85" s="17"/>
      <c r="AM85" s="17">
        <v>0.36699322112578098</v>
      </c>
      <c r="AN85" s="17">
        <v>0.30719964881408501</v>
      </c>
      <c r="AO85" s="17"/>
      <c r="AP85" s="17">
        <v>0.37759043438480899</v>
      </c>
      <c r="AQ85" s="17">
        <v>0.35122485879087401</v>
      </c>
      <c r="AR85" s="17">
        <v>0.31410703767444198</v>
      </c>
      <c r="AS85" s="17">
        <v>0.27956778321610398</v>
      </c>
      <c r="AT85" s="17">
        <v>0.26209266485520299</v>
      </c>
      <c r="AU85" s="17"/>
      <c r="AV85" s="17">
        <v>0.30478922686530302</v>
      </c>
      <c r="AW85" s="17">
        <v>0.40296122958681202</v>
      </c>
      <c r="AX85" s="17">
        <v>0.46948731785303899</v>
      </c>
      <c r="AY85" s="17">
        <v>0.36410185078927698</v>
      </c>
      <c r="AZ85" s="17">
        <v>0.28399812091376297</v>
      </c>
      <c r="BA85" s="17">
        <v>0.31975975370620502</v>
      </c>
      <c r="BB85" s="17"/>
      <c r="BC85" s="17">
        <v>0.31987342579355799</v>
      </c>
      <c r="BD85" s="17">
        <v>0.34872193894953502</v>
      </c>
      <c r="BE85" s="17">
        <v>0.36617924382170203</v>
      </c>
      <c r="BF85" s="17"/>
      <c r="BG85" s="17">
        <v>0.311699338502123</v>
      </c>
      <c r="BH85" s="17">
        <v>0.36655035122344598</v>
      </c>
      <c r="BI85" s="17">
        <v>0.34898238762526501</v>
      </c>
      <c r="BJ85" s="17">
        <v>0.39153388980708498</v>
      </c>
      <c r="BK85" s="17">
        <v>0.21681134561166501</v>
      </c>
      <c r="BL85" s="17"/>
      <c r="BM85" s="17">
        <v>0.35758720078024803</v>
      </c>
      <c r="BN85" s="17">
        <v>0.25724116781550099</v>
      </c>
    </row>
    <row r="86" spans="2:66" x14ac:dyDescent="0.35">
      <c r="B86" t="s">
        <v>116</v>
      </c>
      <c r="C86" s="17">
        <v>0.16044336190531</v>
      </c>
      <c r="D86" s="17">
        <v>0.179710075716697</v>
      </c>
      <c r="E86" s="17">
        <v>0.142448983999136</v>
      </c>
      <c r="F86" s="17"/>
      <c r="G86" s="17">
        <v>8.9428116463871499E-2</v>
      </c>
      <c r="H86" s="17">
        <v>9.0828761016381904E-2</v>
      </c>
      <c r="I86" s="17">
        <v>0.126709774801395</v>
      </c>
      <c r="J86" s="17">
        <v>0.196256338695215</v>
      </c>
      <c r="K86" s="17">
        <v>0.25340867982231702</v>
      </c>
      <c r="L86" s="17">
        <v>0.200376252280039</v>
      </c>
      <c r="M86" s="17"/>
      <c r="N86" s="17">
        <v>0.14142807102010399</v>
      </c>
      <c r="O86" s="17">
        <v>0.145433292092327</v>
      </c>
      <c r="P86" s="17">
        <v>0.18825966868215699</v>
      </c>
      <c r="Q86" s="17">
        <v>0.172868705687832</v>
      </c>
      <c r="R86" s="17"/>
      <c r="S86" s="17">
        <v>0.116464125345051</v>
      </c>
      <c r="T86" s="17">
        <v>0.158306983501356</v>
      </c>
      <c r="U86" s="17">
        <v>0.16738908037620201</v>
      </c>
      <c r="V86" s="17">
        <v>0.183752762081722</v>
      </c>
      <c r="W86" s="17">
        <v>0.150455309625075</v>
      </c>
      <c r="X86" s="17">
        <v>0.139101490000901</v>
      </c>
      <c r="Y86" s="17">
        <v>0.167508582976159</v>
      </c>
      <c r="Z86" s="17">
        <v>0.17461534540195101</v>
      </c>
      <c r="AA86" s="17">
        <v>0.17650440407638701</v>
      </c>
      <c r="AB86" s="17">
        <v>0.18893115072098399</v>
      </c>
      <c r="AC86" s="17">
        <v>0.19270756223177701</v>
      </c>
      <c r="AD86" s="17">
        <v>0.13730859808478299</v>
      </c>
      <c r="AE86" s="17"/>
      <c r="AF86" s="17">
        <v>0.12426335124280399</v>
      </c>
      <c r="AG86" s="17">
        <v>0.155649362746654</v>
      </c>
      <c r="AH86" s="17">
        <v>0.15695175675523201</v>
      </c>
      <c r="AI86" s="17">
        <v>0.17980612999816001</v>
      </c>
      <c r="AJ86" s="17">
        <v>0.237296961641947</v>
      </c>
      <c r="AK86" s="17">
        <v>0.14841694173662301</v>
      </c>
      <c r="AL86" s="17"/>
      <c r="AM86" s="17">
        <v>0.166321810368804</v>
      </c>
      <c r="AN86" s="17">
        <v>0.15324027031562901</v>
      </c>
      <c r="AO86" s="17"/>
      <c r="AP86" s="17">
        <v>0.223277102410118</v>
      </c>
      <c r="AQ86" s="17">
        <v>0.147728010316372</v>
      </c>
      <c r="AR86" s="17">
        <v>0.12792720063704699</v>
      </c>
      <c r="AS86" s="17">
        <v>0.122634723364294</v>
      </c>
      <c r="AT86" s="17">
        <v>6.37878376001388E-2</v>
      </c>
      <c r="AU86" s="17"/>
      <c r="AV86" s="17">
        <v>8.6772562903192796E-2</v>
      </c>
      <c r="AW86" s="17">
        <v>0.210397898339475</v>
      </c>
      <c r="AX86" s="17">
        <v>8.9578896336850997E-2</v>
      </c>
      <c r="AY86" s="17">
        <v>0.33028114677300902</v>
      </c>
      <c r="AZ86" s="17">
        <v>4.6969488360536098E-2</v>
      </c>
      <c r="BA86" s="17">
        <v>0.16430453790911301</v>
      </c>
      <c r="BB86" s="17"/>
      <c r="BC86" s="17">
        <v>6.5386317399295596E-2</v>
      </c>
      <c r="BD86" s="17">
        <v>0.17099359656329699</v>
      </c>
      <c r="BE86" s="17">
        <v>0.20891345930868299</v>
      </c>
      <c r="BF86" s="17"/>
      <c r="BG86" s="17">
        <v>0.22224914478848701</v>
      </c>
      <c r="BH86" s="17">
        <v>9.6842601387032906E-2</v>
      </c>
      <c r="BI86" s="17">
        <v>0.10300863394404799</v>
      </c>
      <c r="BJ86" s="17">
        <v>0.113606107276064</v>
      </c>
      <c r="BK86" s="17">
        <v>0.577169988785315</v>
      </c>
      <c r="BL86" s="17"/>
      <c r="BM86" s="17">
        <v>0.117335162222317</v>
      </c>
      <c r="BN86" s="17">
        <v>0.46990389215283301</v>
      </c>
    </row>
    <row r="87" spans="2:66" x14ac:dyDescent="0.35">
      <c r="B87" t="s">
        <v>117</v>
      </c>
      <c r="C87" s="17">
        <v>9.3091080727140799E-2</v>
      </c>
      <c r="D87" s="17">
        <v>6.1709125803234899E-2</v>
      </c>
      <c r="E87" s="17">
        <v>0.123160179946944</v>
      </c>
      <c r="F87" s="17"/>
      <c r="G87" s="17">
        <v>6.7903135852605406E-2</v>
      </c>
      <c r="H87" s="17">
        <v>6.8076519050648501E-2</v>
      </c>
      <c r="I87" s="17">
        <v>7.39109235531E-2</v>
      </c>
      <c r="J87" s="17">
        <v>9.0338000999057602E-2</v>
      </c>
      <c r="K87" s="17">
        <v>0.114601726508156</v>
      </c>
      <c r="L87" s="17">
        <v>0.13358508713799</v>
      </c>
      <c r="M87" s="17"/>
      <c r="N87" s="17">
        <v>4.42906604224656E-2</v>
      </c>
      <c r="O87" s="17">
        <v>8.8139560634659997E-2</v>
      </c>
      <c r="P87" s="17">
        <v>0.102471594978381</v>
      </c>
      <c r="Q87" s="17">
        <v>0.138196078563283</v>
      </c>
      <c r="R87" s="17"/>
      <c r="S87" s="17">
        <v>7.6631245905783602E-2</v>
      </c>
      <c r="T87" s="17">
        <v>8.7289707509510706E-2</v>
      </c>
      <c r="U87" s="17">
        <v>9.7426414183010998E-2</v>
      </c>
      <c r="V87" s="17">
        <v>0.1120700824571</v>
      </c>
      <c r="W87" s="17">
        <v>7.1651011948426893E-2</v>
      </c>
      <c r="X87" s="17">
        <v>0.117017171656028</v>
      </c>
      <c r="Y87" s="17">
        <v>9.6952789939045006E-2</v>
      </c>
      <c r="Z87" s="17">
        <v>7.1118795075113997E-2</v>
      </c>
      <c r="AA87" s="17">
        <v>0.100962385101257</v>
      </c>
      <c r="AB87" s="17">
        <v>7.7444324983293206E-2</v>
      </c>
      <c r="AC87" s="17">
        <v>9.50011324249279E-2</v>
      </c>
      <c r="AD87" s="17">
        <v>0.13866322481361701</v>
      </c>
      <c r="AE87" s="17"/>
      <c r="AF87" s="17">
        <v>6.6779165241428906E-2</v>
      </c>
      <c r="AG87" s="17">
        <v>7.8774091774257399E-2</v>
      </c>
      <c r="AH87" s="17">
        <v>0.12977468776544701</v>
      </c>
      <c r="AI87" s="17">
        <v>9.2500437789336101E-2</v>
      </c>
      <c r="AJ87" s="17">
        <v>0.120334862153546</v>
      </c>
      <c r="AK87" s="17">
        <v>0.14634141567169101</v>
      </c>
      <c r="AL87" s="17"/>
      <c r="AM87" s="17">
        <v>9.4588226970027195E-2</v>
      </c>
      <c r="AN87" s="17">
        <v>9.0417130014224106E-2</v>
      </c>
      <c r="AO87" s="17"/>
      <c r="AP87" s="17">
        <v>0.14438668594864901</v>
      </c>
      <c r="AQ87" s="17">
        <v>9.6045459457471394E-2</v>
      </c>
      <c r="AR87" s="17">
        <v>6.1709393750210097E-2</v>
      </c>
      <c r="AS87" s="17">
        <v>5.6700694068733501E-2</v>
      </c>
      <c r="AT87" s="17">
        <v>2.0651802618232001E-2</v>
      </c>
      <c r="AU87" s="17"/>
      <c r="AV87" s="17">
        <v>6.5147250648521907E-2</v>
      </c>
      <c r="AW87" s="17">
        <v>8.2397267573657298E-2</v>
      </c>
      <c r="AX87" s="17">
        <v>6.13568794677848E-2</v>
      </c>
      <c r="AY87" s="17">
        <v>8.5113955690393803E-2</v>
      </c>
      <c r="AZ87" s="17">
        <v>3.0790008919459901E-2</v>
      </c>
      <c r="BA87" s="17">
        <v>0.199467075608426</v>
      </c>
      <c r="BB87" s="17"/>
      <c r="BC87" s="17">
        <v>5.11045910633506E-2</v>
      </c>
      <c r="BD87" s="17">
        <v>0.11454498318472001</v>
      </c>
      <c r="BE87" s="17">
        <v>6.5685242460277904E-2</v>
      </c>
      <c r="BF87" s="17"/>
      <c r="BG87" s="17">
        <v>0.121289517113621</v>
      </c>
      <c r="BH87" s="17">
        <v>6.9008874065043496E-2</v>
      </c>
      <c r="BI87" s="17">
        <v>9.1974168414760998E-2</v>
      </c>
      <c r="BJ87" s="17">
        <v>3.7368020557573899E-2</v>
      </c>
      <c r="BK87" s="17">
        <v>0.104998086238661</v>
      </c>
      <c r="BL87" s="17"/>
      <c r="BM87" s="17">
        <v>7.7552002909214504E-2</v>
      </c>
      <c r="BN87" s="17">
        <v>8.9348866249843201E-2</v>
      </c>
    </row>
    <row r="88" spans="2:66" x14ac:dyDescent="0.35">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row>
    <row r="89" spans="2:66" x14ac:dyDescent="0.35">
      <c r="B89" s="6" t="s">
        <v>126</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row>
    <row r="90" spans="2:66" x14ac:dyDescent="0.35">
      <c r="B90" s="24" t="s">
        <v>101</v>
      </c>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row>
    <row r="91" spans="2:66" x14ac:dyDescent="0.35">
      <c r="B91" t="s">
        <v>113</v>
      </c>
      <c r="C91" s="17">
        <v>0.101392281340072</v>
      </c>
      <c r="D91" s="17">
        <v>0.11686130503233599</v>
      </c>
      <c r="E91" s="17">
        <v>8.6809622424698696E-2</v>
      </c>
      <c r="F91" s="17"/>
      <c r="G91" s="17">
        <v>0.12022504818232101</v>
      </c>
      <c r="H91" s="17">
        <v>0.15156070014376799</v>
      </c>
      <c r="I91" s="17">
        <v>8.1293299206401506E-2</v>
      </c>
      <c r="J91" s="17">
        <v>8.4175453944571696E-2</v>
      </c>
      <c r="K91" s="17">
        <v>7.7134045756614297E-2</v>
      </c>
      <c r="L91" s="17">
        <v>9.4421896765897503E-2</v>
      </c>
      <c r="M91" s="17"/>
      <c r="N91" s="17">
        <v>0.107391143257482</v>
      </c>
      <c r="O91" s="17">
        <v>9.3474343448638503E-2</v>
      </c>
      <c r="P91" s="17">
        <v>9.9685530557224997E-2</v>
      </c>
      <c r="Q91" s="17">
        <v>0.106276221218653</v>
      </c>
      <c r="R91" s="17"/>
      <c r="S91" s="17">
        <v>0.120825424925406</v>
      </c>
      <c r="T91" s="17">
        <v>0.10524927998770001</v>
      </c>
      <c r="U91" s="17">
        <v>7.9652850142875098E-2</v>
      </c>
      <c r="V91" s="17">
        <v>7.6978396703873797E-2</v>
      </c>
      <c r="W91" s="17">
        <v>8.5248175557537206E-2</v>
      </c>
      <c r="X91" s="17">
        <v>8.5717455770315504E-2</v>
      </c>
      <c r="Y91" s="17">
        <v>0.103420920395297</v>
      </c>
      <c r="Z91" s="17">
        <v>0.104329343538242</v>
      </c>
      <c r="AA91" s="17">
        <v>0.125486302637216</v>
      </c>
      <c r="AB91" s="17">
        <v>0.137107752489384</v>
      </c>
      <c r="AC91" s="17">
        <v>6.7635472514027503E-2</v>
      </c>
      <c r="AD91" s="17">
        <v>6.1833992642525398E-2</v>
      </c>
      <c r="AE91" s="17"/>
      <c r="AF91" s="17">
        <v>0.122078081840306</v>
      </c>
      <c r="AG91" s="17">
        <v>0.105262101216462</v>
      </c>
      <c r="AH91" s="17">
        <v>8.0844227930750703E-2</v>
      </c>
      <c r="AI91" s="17">
        <v>9.5876887191734705E-2</v>
      </c>
      <c r="AJ91" s="17">
        <v>6.8492956889694701E-2</v>
      </c>
      <c r="AK91" s="17">
        <v>0.121857749813814</v>
      </c>
      <c r="AL91" s="17"/>
      <c r="AM91" s="17">
        <v>0.110898556024026</v>
      </c>
      <c r="AN91" s="17">
        <v>8.7382129587072505E-2</v>
      </c>
      <c r="AO91" s="17"/>
      <c r="AP91" s="17">
        <v>9.5514945811107393E-2</v>
      </c>
      <c r="AQ91" s="17">
        <v>9.2060441866500697E-2</v>
      </c>
      <c r="AR91" s="17">
        <v>9.62909618089893E-2</v>
      </c>
      <c r="AS91" s="17">
        <v>0.124619085303906</v>
      </c>
      <c r="AT91" s="17">
        <v>0.23649118307106801</v>
      </c>
      <c r="AU91" s="17"/>
      <c r="AV91" s="17">
        <v>0.11997350841573901</v>
      </c>
      <c r="AW91" s="17">
        <v>0.13513145967032</v>
      </c>
      <c r="AX91" s="17">
        <v>0.124956893026928</v>
      </c>
      <c r="AY91" s="17">
        <v>7.8206212675730399E-2</v>
      </c>
      <c r="AZ91" s="17">
        <v>3.18487502940593E-2</v>
      </c>
      <c r="BA91" s="17">
        <v>4.2877193019403098E-2</v>
      </c>
      <c r="BB91" s="17"/>
      <c r="BC91" s="17">
        <v>7.5762034237832704E-2</v>
      </c>
      <c r="BD91" s="17">
        <v>9.76472481083515E-2</v>
      </c>
      <c r="BE91" s="17">
        <v>0.135430475400106</v>
      </c>
      <c r="BF91" s="17"/>
      <c r="BG91" s="17">
        <v>0.115594597596959</v>
      </c>
      <c r="BH91" s="17">
        <v>0.110680008850772</v>
      </c>
      <c r="BI91" s="17">
        <v>8.7289687447198602E-2</v>
      </c>
      <c r="BJ91" s="17">
        <v>0.22831887428344699</v>
      </c>
      <c r="BK91" s="17">
        <v>7.4015843713996401E-2</v>
      </c>
      <c r="BL91" s="17"/>
      <c r="BM91" s="17">
        <v>0.111483097000161</v>
      </c>
      <c r="BN91" s="17">
        <v>0.10972070435555401</v>
      </c>
    </row>
    <row r="92" spans="2:66" x14ac:dyDescent="0.35">
      <c r="B92" t="s">
        <v>114</v>
      </c>
      <c r="C92" s="17">
        <v>0.36587511797577699</v>
      </c>
      <c r="D92" s="17">
        <v>0.36605773112878198</v>
      </c>
      <c r="E92" s="17">
        <v>0.36750042857925602</v>
      </c>
      <c r="F92" s="17"/>
      <c r="G92" s="17">
        <v>0.28451549319410901</v>
      </c>
      <c r="H92" s="17">
        <v>0.33653739105889602</v>
      </c>
      <c r="I92" s="17">
        <v>0.36201074964628199</v>
      </c>
      <c r="J92" s="17">
        <v>0.36699378981467801</v>
      </c>
      <c r="K92" s="17">
        <v>0.39567559313058698</v>
      </c>
      <c r="L92" s="17">
        <v>0.42615551277393099</v>
      </c>
      <c r="M92" s="17"/>
      <c r="N92" s="17">
        <v>0.35801198203419599</v>
      </c>
      <c r="O92" s="17">
        <v>0.36932029440911801</v>
      </c>
      <c r="P92" s="17">
        <v>0.34908117654819398</v>
      </c>
      <c r="Q92" s="17">
        <v>0.38117486524358102</v>
      </c>
      <c r="R92" s="17"/>
      <c r="S92" s="17">
        <v>0.32493814398854398</v>
      </c>
      <c r="T92" s="17">
        <v>0.36379719525210802</v>
      </c>
      <c r="U92" s="17">
        <v>0.36825407559109002</v>
      </c>
      <c r="V92" s="17">
        <v>0.39626288277226901</v>
      </c>
      <c r="W92" s="17">
        <v>0.43076081496782698</v>
      </c>
      <c r="X92" s="17">
        <v>0.341546326531872</v>
      </c>
      <c r="Y92" s="17">
        <v>0.325673030018721</v>
      </c>
      <c r="Z92" s="17">
        <v>0.389497797537597</v>
      </c>
      <c r="AA92" s="17">
        <v>0.39043744939911701</v>
      </c>
      <c r="AB92" s="17">
        <v>0.36652805742164002</v>
      </c>
      <c r="AC92" s="17">
        <v>0.31698460319119798</v>
      </c>
      <c r="AD92" s="17">
        <v>0.45568921328767498</v>
      </c>
      <c r="AE92" s="17"/>
      <c r="AF92" s="17">
        <v>0.32923833566205102</v>
      </c>
      <c r="AG92" s="17">
        <v>0.37406447667159198</v>
      </c>
      <c r="AH92" s="17">
        <v>0.35676184274190598</v>
      </c>
      <c r="AI92" s="17">
        <v>0.40171835266422901</v>
      </c>
      <c r="AJ92" s="17">
        <v>0.38151092644290402</v>
      </c>
      <c r="AK92" s="17">
        <v>0.36152420563306398</v>
      </c>
      <c r="AL92" s="17"/>
      <c r="AM92" s="17">
        <v>0.38427904596766399</v>
      </c>
      <c r="AN92" s="17">
        <v>0.34001519375683797</v>
      </c>
      <c r="AO92" s="17"/>
      <c r="AP92" s="17">
        <v>0.35109175474600801</v>
      </c>
      <c r="AQ92" s="17">
        <v>0.37280529950135999</v>
      </c>
      <c r="AR92" s="17">
        <v>0.34593019308093498</v>
      </c>
      <c r="AS92" s="17">
        <v>0.34286670405081199</v>
      </c>
      <c r="AT92" s="17">
        <v>0.43893988832854203</v>
      </c>
      <c r="AU92" s="17"/>
      <c r="AV92" s="17">
        <v>0.390276531673868</v>
      </c>
      <c r="AW92" s="17">
        <v>0.43117797143155101</v>
      </c>
      <c r="AX92" s="17">
        <v>0.41198278798080901</v>
      </c>
      <c r="AY92" s="17">
        <v>0.22960105222351301</v>
      </c>
      <c r="AZ92" s="17">
        <v>0.32866039197157099</v>
      </c>
      <c r="BA92" s="17">
        <v>0.386550308930452</v>
      </c>
      <c r="BB92" s="17"/>
      <c r="BC92" s="17">
        <v>0.32157435865595002</v>
      </c>
      <c r="BD92" s="17">
        <v>0.39836768197489703</v>
      </c>
      <c r="BE92" s="17">
        <v>0.367839045083515</v>
      </c>
      <c r="BF92" s="17"/>
      <c r="BG92" s="17">
        <v>0.299129370403594</v>
      </c>
      <c r="BH92" s="17">
        <v>0.38042851699593899</v>
      </c>
      <c r="BI92" s="17">
        <v>0.41806379359323997</v>
      </c>
      <c r="BJ92" s="17">
        <v>0.28164241202092399</v>
      </c>
      <c r="BK92" s="17">
        <v>0.25203038049760801</v>
      </c>
      <c r="BL92" s="17"/>
      <c r="BM92" s="17">
        <v>0.36714350281556302</v>
      </c>
      <c r="BN92" s="17">
        <v>0.25888243942964301</v>
      </c>
    </row>
    <row r="93" spans="2:66" x14ac:dyDescent="0.35">
      <c r="B93" t="s">
        <v>115</v>
      </c>
      <c r="C93" s="17">
        <v>0.34333674753188798</v>
      </c>
      <c r="D93" s="17">
        <v>0.32220653920292402</v>
      </c>
      <c r="E93" s="17">
        <v>0.36464375359108298</v>
      </c>
      <c r="F93" s="17"/>
      <c r="G93" s="17">
        <v>0.37405552614479698</v>
      </c>
      <c r="H93" s="17">
        <v>0.348511695938507</v>
      </c>
      <c r="I93" s="17">
        <v>0.34631502021448701</v>
      </c>
      <c r="J93" s="17">
        <v>0.33305712688761702</v>
      </c>
      <c r="K93" s="17">
        <v>0.32110202546801397</v>
      </c>
      <c r="L93" s="17">
        <v>0.33953121655305701</v>
      </c>
      <c r="M93" s="17"/>
      <c r="N93" s="17">
        <v>0.37342905615559702</v>
      </c>
      <c r="O93" s="17">
        <v>0.367236114936007</v>
      </c>
      <c r="P93" s="17">
        <v>0.30712195805279002</v>
      </c>
      <c r="Q93" s="17">
        <v>0.32135886862195601</v>
      </c>
      <c r="R93" s="17"/>
      <c r="S93" s="17">
        <v>0.37310751211200399</v>
      </c>
      <c r="T93" s="17">
        <v>0.36226156922873398</v>
      </c>
      <c r="U93" s="17">
        <v>0.36496943636323598</v>
      </c>
      <c r="V93" s="17">
        <v>0.33572230035664602</v>
      </c>
      <c r="W93" s="17">
        <v>0.31239679224358002</v>
      </c>
      <c r="X93" s="17">
        <v>0.388015995019659</v>
      </c>
      <c r="Y93" s="17">
        <v>0.34640127679893401</v>
      </c>
      <c r="Z93" s="17">
        <v>0.32882386739189101</v>
      </c>
      <c r="AA93" s="17">
        <v>0.30268640100369498</v>
      </c>
      <c r="AB93" s="17">
        <v>0.30025221261212998</v>
      </c>
      <c r="AC93" s="17">
        <v>0.36373260680466601</v>
      </c>
      <c r="AD93" s="17">
        <v>0.28095828084166902</v>
      </c>
      <c r="AE93" s="17"/>
      <c r="AF93" s="17">
        <v>0.35269117933299199</v>
      </c>
      <c r="AG93" s="17">
        <v>0.33927294332971403</v>
      </c>
      <c r="AH93" s="17">
        <v>0.37174238286072497</v>
      </c>
      <c r="AI93" s="17">
        <v>0.33847099830608002</v>
      </c>
      <c r="AJ93" s="17">
        <v>0.33065925569786597</v>
      </c>
      <c r="AK93" s="17">
        <v>0.29339520760853999</v>
      </c>
      <c r="AL93" s="17"/>
      <c r="AM93" s="17">
        <v>0.33040781349209902</v>
      </c>
      <c r="AN93" s="17">
        <v>0.360607094446806</v>
      </c>
      <c r="AO93" s="17"/>
      <c r="AP93" s="17">
        <v>0.33360075798896099</v>
      </c>
      <c r="AQ93" s="17">
        <v>0.33825805106802698</v>
      </c>
      <c r="AR93" s="17">
        <v>0.36158326004073299</v>
      </c>
      <c r="AS93" s="17">
        <v>0.37776705688371398</v>
      </c>
      <c r="AT93" s="17">
        <v>0.25806010789814698</v>
      </c>
      <c r="AU93" s="17"/>
      <c r="AV93" s="17">
        <v>0.35625441759406001</v>
      </c>
      <c r="AW93" s="17">
        <v>0.30328600769200997</v>
      </c>
      <c r="AX93" s="17">
        <v>0.33557096757377503</v>
      </c>
      <c r="AY93" s="17">
        <v>0.33866788361908101</v>
      </c>
      <c r="AZ93" s="17">
        <v>0.39264816552194798</v>
      </c>
      <c r="BA93" s="17">
        <v>0.34544462715046997</v>
      </c>
      <c r="BB93" s="17"/>
      <c r="BC93" s="17">
        <v>0.419432325293427</v>
      </c>
      <c r="BD93" s="17">
        <v>0.32164224535361202</v>
      </c>
      <c r="BE93" s="17">
        <v>0.32109457510949901</v>
      </c>
      <c r="BF93" s="17"/>
      <c r="BG93" s="17">
        <v>0.33406602299337201</v>
      </c>
      <c r="BH93" s="17">
        <v>0.36463467415668599</v>
      </c>
      <c r="BI93" s="17">
        <v>0.350023024111977</v>
      </c>
      <c r="BJ93" s="17">
        <v>0.31884441289634702</v>
      </c>
      <c r="BK93" s="17">
        <v>0.22469026072050999</v>
      </c>
      <c r="BL93" s="17"/>
      <c r="BM93" s="17">
        <v>0.35963948071122598</v>
      </c>
      <c r="BN93" s="17">
        <v>0.24647700638490699</v>
      </c>
    </row>
    <row r="94" spans="2:66" x14ac:dyDescent="0.35">
      <c r="B94" t="s">
        <v>116</v>
      </c>
      <c r="C94" s="17">
        <v>0.17101540333887999</v>
      </c>
      <c r="D94" s="17">
        <v>0.18737062651956499</v>
      </c>
      <c r="E94" s="17">
        <v>0.15197033568999699</v>
      </c>
      <c r="F94" s="17"/>
      <c r="G94" s="17">
        <v>0.178099673523479</v>
      </c>
      <c r="H94" s="17">
        <v>0.14939294363154501</v>
      </c>
      <c r="I94" s="17">
        <v>0.19542911193104301</v>
      </c>
      <c r="J94" s="17">
        <v>0.19194188839693599</v>
      </c>
      <c r="K94" s="17">
        <v>0.19550976724771299</v>
      </c>
      <c r="L94" s="17">
        <v>0.13077537764265301</v>
      </c>
      <c r="M94" s="17"/>
      <c r="N94" s="17">
        <v>0.150031732335422</v>
      </c>
      <c r="O94" s="17">
        <v>0.152144184296053</v>
      </c>
      <c r="P94" s="17">
        <v>0.219459735428954</v>
      </c>
      <c r="Q94" s="17">
        <v>0.169617004988835</v>
      </c>
      <c r="R94" s="17"/>
      <c r="S94" s="17">
        <v>0.17050545709015799</v>
      </c>
      <c r="T94" s="17">
        <v>0.16507348095924501</v>
      </c>
      <c r="U94" s="17">
        <v>0.16261392909160799</v>
      </c>
      <c r="V94" s="17">
        <v>0.16721411890271701</v>
      </c>
      <c r="W94" s="17">
        <v>0.15778917914605201</v>
      </c>
      <c r="X94" s="17">
        <v>0.152172803190189</v>
      </c>
      <c r="Y94" s="17">
        <v>0.21199151085911599</v>
      </c>
      <c r="Z94" s="17">
        <v>0.140579355541289</v>
      </c>
      <c r="AA94" s="17">
        <v>0.15061983249227601</v>
      </c>
      <c r="AB94" s="17">
        <v>0.18349814081399099</v>
      </c>
      <c r="AC94" s="17">
        <v>0.24222280228915599</v>
      </c>
      <c r="AD94" s="17">
        <v>0.169359946315989</v>
      </c>
      <c r="AE94" s="17"/>
      <c r="AF94" s="17">
        <v>0.17812067679937599</v>
      </c>
      <c r="AG94" s="17">
        <v>0.16390322781567901</v>
      </c>
      <c r="AH94" s="17">
        <v>0.16085951863301301</v>
      </c>
      <c r="AI94" s="17">
        <v>0.15802079495194901</v>
      </c>
      <c r="AJ94" s="17">
        <v>0.18691897639138</v>
      </c>
      <c r="AK94" s="17">
        <v>0.21395868633542001</v>
      </c>
      <c r="AL94" s="17"/>
      <c r="AM94" s="17">
        <v>0.15669061799048201</v>
      </c>
      <c r="AN94" s="17">
        <v>0.19255331876352799</v>
      </c>
      <c r="AO94" s="17"/>
      <c r="AP94" s="17">
        <v>0.187428959312789</v>
      </c>
      <c r="AQ94" s="17">
        <v>0.171877793948014</v>
      </c>
      <c r="AR94" s="17">
        <v>0.19049333858887099</v>
      </c>
      <c r="AS94" s="17">
        <v>0.141957187564304</v>
      </c>
      <c r="AT94" s="17">
        <v>6.6508820702242094E-2</v>
      </c>
      <c r="AU94" s="17"/>
      <c r="AV94" s="17">
        <v>0.12094322206099301</v>
      </c>
      <c r="AW94" s="17">
        <v>0.11762040923710899</v>
      </c>
      <c r="AX94" s="17">
        <v>0.127489351418488</v>
      </c>
      <c r="AY94" s="17">
        <v>0.34143438992036501</v>
      </c>
      <c r="AZ94" s="17">
        <v>0.230509787619049</v>
      </c>
      <c r="BA94" s="17">
        <v>0.15929870278748301</v>
      </c>
      <c r="BB94" s="17"/>
      <c r="BC94" s="17">
        <v>0.17698876904350699</v>
      </c>
      <c r="BD94" s="17">
        <v>0.16033024064182999</v>
      </c>
      <c r="BE94" s="17">
        <v>0.17063446375722699</v>
      </c>
      <c r="BF94" s="17"/>
      <c r="BG94" s="17">
        <v>0.23395504114680701</v>
      </c>
      <c r="BH94" s="17">
        <v>0.13545571097664599</v>
      </c>
      <c r="BI94" s="17">
        <v>0.12506983335892899</v>
      </c>
      <c r="BJ94" s="17">
        <v>0.171194300799282</v>
      </c>
      <c r="BK94" s="17">
        <v>0.41953206736741799</v>
      </c>
      <c r="BL94" s="17"/>
      <c r="BM94" s="17">
        <v>0.15155139036464299</v>
      </c>
      <c r="BN94" s="17">
        <v>0.36206809329880701</v>
      </c>
    </row>
    <row r="95" spans="2:66" x14ac:dyDescent="0.35">
      <c r="B95" t="s">
        <v>117</v>
      </c>
      <c r="C95" s="17">
        <v>1.8380449813383701E-2</v>
      </c>
      <c r="D95" s="17">
        <v>7.5037981163923002E-3</v>
      </c>
      <c r="E95" s="17">
        <v>2.9075859714964999E-2</v>
      </c>
      <c r="F95" s="17"/>
      <c r="G95" s="17">
        <v>4.3104258955293601E-2</v>
      </c>
      <c r="H95" s="17">
        <v>1.3997269227284E-2</v>
      </c>
      <c r="I95" s="17">
        <v>1.49518190017857E-2</v>
      </c>
      <c r="J95" s="17">
        <v>2.3831740956197899E-2</v>
      </c>
      <c r="K95" s="17">
        <v>1.0578568397071501E-2</v>
      </c>
      <c r="L95" s="17">
        <v>9.1159962644610602E-3</v>
      </c>
      <c r="M95" s="17"/>
      <c r="N95" s="17">
        <v>1.1136086217302599E-2</v>
      </c>
      <c r="O95" s="17">
        <v>1.78250629101834E-2</v>
      </c>
      <c r="P95" s="17">
        <v>2.46515994128363E-2</v>
      </c>
      <c r="Q95" s="17">
        <v>2.1573039926973899E-2</v>
      </c>
      <c r="R95" s="17"/>
      <c r="S95" s="17">
        <v>1.0623461883888999E-2</v>
      </c>
      <c r="T95" s="17">
        <v>3.6184745722126202E-3</v>
      </c>
      <c r="U95" s="17">
        <v>2.45097088111907E-2</v>
      </c>
      <c r="V95" s="17">
        <v>2.38223012644934E-2</v>
      </c>
      <c r="W95" s="17">
        <v>1.3805038085004301E-2</v>
      </c>
      <c r="X95" s="17">
        <v>3.25474194879646E-2</v>
      </c>
      <c r="Y95" s="17">
        <v>1.2513261927931601E-2</v>
      </c>
      <c r="Z95" s="17">
        <v>3.6769635990980799E-2</v>
      </c>
      <c r="AA95" s="17">
        <v>3.0770014467696401E-2</v>
      </c>
      <c r="AB95" s="17">
        <v>1.26138366628558E-2</v>
      </c>
      <c r="AC95" s="17">
        <v>9.4245152009516595E-3</v>
      </c>
      <c r="AD95" s="17">
        <v>3.2158566912141598E-2</v>
      </c>
      <c r="AE95" s="17"/>
      <c r="AF95" s="17">
        <v>1.7871726365275301E-2</v>
      </c>
      <c r="AG95" s="17">
        <v>1.74972509665524E-2</v>
      </c>
      <c r="AH95" s="17">
        <v>2.9792027833605898E-2</v>
      </c>
      <c r="AI95" s="17">
        <v>5.9129668860071604E-3</v>
      </c>
      <c r="AJ95" s="17">
        <v>3.2417884578155198E-2</v>
      </c>
      <c r="AK95" s="17">
        <v>9.2641506091627104E-3</v>
      </c>
      <c r="AL95" s="17"/>
      <c r="AM95" s="17">
        <v>1.77239665257285E-2</v>
      </c>
      <c r="AN95" s="17">
        <v>1.94422634457556E-2</v>
      </c>
      <c r="AO95" s="17"/>
      <c r="AP95" s="17">
        <v>3.2363582141134099E-2</v>
      </c>
      <c r="AQ95" s="17">
        <v>2.4998413616098902E-2</v>
      </c>
      <c r="AR95" s="17">
        <v>5.7022464804721102E-3</v>
      </c>
      <c r="AS95" s="17">
        <v>1.27899661972643E-2</v>
      </c>
      <c r="AT95" s="17">
        <v>0</v>
      </c>
      <c r="AU95" s="17"/>
      <c r="AV95" s="17">
        <v>1.2552320255339901E-2</v>
      </c>
      <c r="AW95" s="17">
        <v>1.27841519690103E-2</v>
      </c>
      <c r="AX95" s="17">
        <v>0</v>
      </c>
      <c r="AY95" s="17">
        <v>1.20904615613108E-2</v>
      </c>
      <c r="AZ95" s="17">
        <v>1.6332904593372499E-2</v>
      </c>
      <c r="BA95" s="17">
        <v>6.5829168112192096E-2</v>
      </c>
      <c r="BB95" s="17"/>
      <c r="BC95" s="17">
        <v>6.2425127692835704E-3</v>
      </c>
      <c r="BD95" s="17">
        <v>2.2012583921310402E-2</v>
      </c>
      <c r="BE95" s="17">
        <v>5.0014406496529601E-3</v>
      </c>
      <c r="BF95" s="17"/>
      <c r="BG95" s="17">
        <v>1.7254967859267001E-2</v>
      </c>
      <c r="BH95" s="17">
        <v>8.8010890199564998E-3</v>
      </c>
      <c r="BI95" s="17">
        <v>1.9553661488655099E-2</v>
      </c>
      <c r="BJ95" s="17">
        <v>0</v>
      </c>
      <c r="BK95" s="17">
        <v>2.97314477004673E-2</v>
      </c>
      <c r="BL95" s="17"/>
      <c r="BM95" s="17">
        <v>1.01825291084063E-2</v>
      </c>
      <c r="BN95" s="17">
        <v>2.2851756531089E-2</v>
      </c>
    </row>
    <row r="96" spans="2:66" x14ac:dyDescent="0.35">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row>
    <row r="97" spans="2:66" x14ac:dyDescent="0.35">
      <c r="B97" s="6" t="s">
        <v>127</v>
      </c>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row>
    <row r="98" spans="2:66" x14ac:dyDescent="0.35">
      <c r="B98" s="24" t="s">
        <v>101</v>
      </c>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row>
    <row r="99" spans="2:66" x14ac:dyDescent="0.35">
      <c r="B99" t="s">
        <v>113</v>
      </c>
      <c r="C99" s="17">
        <v>5.3183497058939599E-2</v>
      </c>
      <c r="D99" s="17">
        <v>7.53365694982715E-2</v>
      </c>
      <c r="E99" s="17">
        <v>3.1846225943171699E-2</v>
      </c>
      <c r="F99" s="17"/>
      <c r="G99" s="17">
        <v>0.10078992189737</v>
      </c>
      <c r="H99" s="17">
        <v>0.101796689588533</v>
      </c>
      <c r="I99" s="17">
        <v>4.1873427761992398E-2</v>
      </c>
      <c r="J99" s="17">
        <v>3.1897787598001798E-2</v>
      </c>
      <c r="K99" s="17">
        <v>2.43146910693951E-2</v>
      </c>
      <c r="L99" s="17">
        <v>2.7617593071128699E-2</v>
      </c>
      <c r="M99" s="17"/>
      <c r="N99" s="17">
        <v>7.0103026943757404E-2</v>
      </c>
      <c r="O99" s="17">
        <v>5.6316373126723003E-2</v>
      </c>
      <c r="P99" s="17">
        <v>4.5849063431922098E-2</v>
      </c>
      <c r="Q99" s="17">
        <v>3.6838659322133101E-2</v>
      </c>
      <c r="R99" s="17"/>
      <c r="S99" s="17">
        <v>0.111878126414529</v>
      </c>
      <c r="T99" s="17">
        <v>2.6069982548072999E-2</v>
      </c>
      <c r="U99" s="17">
        <v>4.3509039408384298E-2</v>
      </c>
      <c r="V99" s="17">
        <v>3.5413976403946203E-2</v>
      </c>
      <c r="W99" s="17">
        <v>4.3946961194161402E-2</v>
      </c>
      <c r="X99" s="17">
        <v>4.8506395705430201E-2</v>
      </c>
      <c r="Y99" s="17">
        <v>4.2663944090365002E-2</v>
      </c>
      <c r="Z99" s="17">
        <v>6.9306513116128801E-2</v>
      </c>
      <c r="AA99" s="17">
        <v>5.8538114161756298E-2</v>
      </c>
      <c r="AB99" s="17">
        <v>5.0502794278978101E-2</v>
      </c>
      <c r="AC99" s="17">
        <v>2.94449567511199E-2</v>
      </c>
      <c r="AD99" s="17">
        <v>4.6764173468709598E-2</v>
      </c>
      <c r="AE99" s="17"/>
      <c r="AF99" s="17">
        <v>0.104076251508227</v>
      </c>
      <c r="AG99" s="17">
        <v>5.0256109261471699E-2</v>
      </c>
      <c r="AH99" s="17">
        <v>3.2338763302000501E-2</v>
      </c>
      <c r="AI99" s="17">
        <v>1.94505872251397E-2</v>
      </c>
      <c r="AJ99" s="17">
        <v>2.23781201179735E-2</v>
      </c>
      <c r="AK99" s="17">
        <v>5.6563230443580803E-2</v>
      </c>
      <c r="AL99" s="17"/>
      <c r="AM99" s="17">
        <v>6.2682369064217702E-2</v>
      </c>
      <c r="AN99" s="17">
        <v>4.0082839974839503E-2</v>
      </c>
      <c r="AO99" s="17"/>
      <c r="AP99" s="17">
        <v>2.3023142607124899E-2</v>
      </c>
      <c r="AQ99" s="17">
        <v>4.15838821820399E-2</v>
      </c>
      <c r="AR99" s="17">
        <v>3.5036329558960799E-2</v>
      </c>
      <c r="AS99" s="17">
        <v>0.13406557507104899</v>
      </c>
      <c r="AT99" s="17">
        <v>0.21764673393812201</v>
      </c>
      <c r="AU99" s="17"/>
      <c r="AV99" s="17">
        <v>6.5881816318651698E-2</v>
      </c>
      <c r="AW99" s="17">
        <v>7.7918015992788206E-2</v>
      </c>
      <c r="AX99" s="17">
        <v>5.5838449817962203E-2</v>
      </c>
      <c r="AY99" s="17">
        <v>3.1348250041438798E-2</v>
      </c>
      <c r="AZ99" s="17">
        <v>3.9467319785761401E-2</v>
      </c>
      <c r="BA99" s="17">
        <v>2.45644769375555E-2</v>
      </c>
      <c r="BB99" s="17"/>
      <c r="BC99" s="17">
        <v>3.9980047495523599E-2</v>
      </c>
      <c r="BD99" s="17">
        <v>3.4049530564583902E-2</v>
      </c>
      <c r="BE99" s="17">
        <v>9.7427174984620599E-2</v>
      </c>
      <c r="BF99" s="17"/>
      <c r="BG99" s="17">
        <v>6.7561367982849202E-2</v>
      </c>
      <c r="BH99" s="17">
        <v>5.7402984792935402E-2</v>
      </c>
      <c r="BI99" s="17">
        <v>5.2389280453271798E-2</v>
      </c>
      <c r="BJ99" s="17">
        <v>9.4708828439523302E-2</v>
      </c>
      <c r="BK99" s="17">
        <v>3.4110656862035099E-2</v>
      </c>
      <c r="BL99" s="17"/>
      <c r="BM99" s="17">
        <v>5.9062956273379E-2</v>
      </c>
      <c r="BN99" s="17">
        <v>4.8132735775991399E-2</v>
      </c>
    </row>
    <row r="100" spans="2:66" x14ac:dyDescent="0.35">
      <c r="B100" t="s">
        <v>114</v>
      </c>
      <c r="C100" s="17">
        <v>0.20917595369213901</v>
      </c>
      <c r="D100" s="17">
        <v>0.226985058970163</v>
      </c>
      <c r="E100" s="17">
        <v>0.19284295251074299</v>
      </c>
      <c r="F100" s="17"/>
      <c r="G100" s="17">
        <v>0.26234758647412498</v>
      </c>
      <c r="H100" s="17">
        <v>0.29728981172644098</v>
      </c>
      <c r="I100" s="17">
        <v>0.19751044016416699</v>
      </c>
      <c r="J100" s="17">
        <v>0.15900604536325</v>
      </c>
      <c r="K100" s="17">
        <v>0.154648262563056</v>
      </c>
      <c r="L100" s="17">
        <v>0.18857898706937901</v>
      </c>
      <c r="M100" s="17"/>
      <c r="N100" s="17">
        <v>0.288616111430681</v>
      </c>
      <c r="O100" s="17">
        <v>0.17683055197523501</v>
      </c>
      <c r="P100" s="17">
        <v>0.194721299459614</v>
      </c>
      <c r="Q100" s="17">
        <v>0.16869191909424</v>
      </c>
      <c r="R100" s="17"/>
      <c r="S100" s="17">
        <v>0.30813828406517102</v>
      </c>
      <c r="T100" s="17">
        <v>0.200865722570361</v>
      </c>
      <c r="U100" s="17">
        <v>0.17381602479665501</v>
      </c>
      <c r="V100" s="17">
        <v>0.17876668810065</v>
      </c>
      <c r="W100" s="17">
        <v>0.207442940472054</v>
      </c>
      <c r="X100" s="17">
        <v>0.20799931867844901</v>
      </c>
      <c r="Y100" s="17">
        <v>0.18144229305437201</v>
      </c>
      <c r="Z100" s="17">
        <v>0.176656299448919</v>
      </c>
      <c r="AA100" s="17">
        <v>0.21768273883079101</v>
      </c>
      <c r="AB100" s="17">
        <v>0.227932825095985</v>
      </c>
      <c r="AC100" s="17">
        <v>0.10384662762607701</v>
      </c>
      <c r="AD100" s="17">
        <v>0.18339613308185701</v>
      </c>
      <c r="AE100" s="17"/>
      <c r="AF100" s="17">
        <v>0.29137998940382598</v>
      </c>
      <c r="AG100" s="17">
        <v>0.18860596093589199</v>
      </c>
      <c r="AH100" s="17">
        <v>0.202895426876992</v>
      </c>
      <c r="AI100" s="17">
        <v>0.19103082553827999</v>
      </c>
      <c r="AJ100" s="17">
        <v>0.12868429955145999</v>
      </c>
      <c r="AK100" s="17">
        <v>0.15999815718061899</v>
      </c>
      <c r="AL100" s="17"/>
      <c r="AM100" s="17">
        <v>0.220453037734409</v>
      </c>
      <c r="AN100" s="17">
        <v>0.192225242508821</v>
      </c>
      <c r="AO100" s="17"/>
      <c r="AP100" s="17">
        <v>0.152262827056205</v>
      </c>
      <c r="AQ100" s="17">
        <v>0.160788723577723</v>
      </c>
      <c r="AR100" s="17">
        <v>0.26739296265378898</v>
      </c>
      <c r="AS100" s="17">
        <v>0.30787727718373897</v>
      </c>
      <c r="AT100" s="17">
        <v>0.413506515542927</v>
      </c>
      <c r="AU100" s="17"/>
      <c r="AV100" s="17">
        <v>0.26534110572453701</v>
      </c>
      <c r="AW100" s="17">
        <v>0.17628902890346701</v>
      </c>
      <c r="AX100" s="17">
        <v>0.22832275878208699</v>
      </c>
      <c r="AY100" s="17">
        <v>0.14308581006527499</v>
      </c>
      <c r="AZ100" s="17">
        <v>0.225754820250332</v>
      </c>
      <c r="BA100" s="17">
        <v>0.15189126150721</v>
      </c>
      <c r="BB100" s="17"/>
      <c r="BC100" s="17">
        <v>0.184899567095266</v>
      </c>
      <c r="BD100" s="17">
        <v>0.198866729779831</v>
      </c>
      <c r="BE100" s="17">
        <v>0.25485590664223301</v>
      </c>
      <c r="BF100" s="17"/>
      <c r="BG100" s="17">
        <v>0.14575920189258201</v>
      </c>
      <c r="BH100" s="17">
        <v>0.22213239619765701</v>
      </c>
      <c r="BI100" s="17">
        <v>0.23768961891335</v>
      </c>
      <c r="BJ100" s="17">
        <v>0.19016665471427099</v>
      </c>
      <c r="BK100" s="17">
        <v>0.15285012950389701</v>
      </c>
      <c r="BL100" s="17"/>
      <c r="BM100" s="17">
        <v>0.20965232707182599</v>
      </c>
      <c r="BN100" s="17">
        <v>0.16148496530295101</v>
      </c>
    </row>
    <row r="101" spans="2:66" x14ac:dyDescent="0.35">
      <c r="B101" t="s">
        <v>115</v>
      </c>
      <c r="C101" s="17">
        <v>0.28588862257269099</v>
      </c>
      <c r="D101" s="17">
        <v>0.27978751401833502</v>
      </c>
      <c r="E101" s="17">
        <v>0.29030799968702398</v>
      </c>
      <c r="F101" s="17"/>
      <c r="G101" s="17">
        <v>0.28758975232195</v>
      </c>
      <c r="H101" s="17">
        <v>0.24479774891985701</v>
      </c>
      <c r="I101" s="17">
        <v>0.25692314047867298</v>
      </c>
      <c r="J101" s="17">
        <v>0.29320023026076097</v>
      </c>
      <c r="K101" s="17">
        <v>0.295466976026663</v>
      </c>
      <c r="L101" s="17">
        <v>0.32941317568350997</v>
      </c>
      <c r="M101" s="17"/>
      <c r="N101" s="17">
        <v>0.28149530980085702</v>
      </c>
      <c r="O101" s="17">
        <v>0.27532850940550402</v>
      </c>
      <c r="P101" s="17">
        <v>0.290432869445784</v>
      </c>
      <c r="Q101" s="17">
        <v>0.29661285474279397</v>
      </c>
      <c r="R101" s="17"/>
      <c r="S101" s="17">
        <v>0.26146995386823402</v>
      </c>
      <c r="T101" s="17">
        <v>0.27072336643682199</v>
      </c>
      <c r="U101" s="17">
        <v>0.30828249027077298</v>
      </c>
      <c r="V101" s="17">
        <v>0.28997826559412498</v>
      </c>
      <c r="W101" s="17">
        <v>0.30510705239672598</v>
      </c>
      <c r="X101" s="17">
        <v>0.303025975334002</v>
      </c>
      <c r="Y101" s="17">
        <v>0.345895930570295</v>
      </c>
      <c r="Z101" s="17">
        <v>0.27125696460724902</v>
      </c>
      <c r="AA101" s="17">
        <v>0.27232180987733801</v>
      </c>
      <c r="AB101" s="17">
        <v>0.26974024313887701</v>
      </c>
      <c r="AC101" s="17">
        <v>0.27896921452159601</v>
      </c>
      <c r="AD101" s="17">
        <v>0.26573271935438902</v>
      </c>
      <c r="AE101" s="17"/>
      <c r="AF101" s="17">
        <v>0.24854908863389499</v>
      </c>
      <c r="AG101" s="17">
        <v>0.31370312919625198</v>
      </c>
      <c r="AH101" s="17">
        <v>0.26758614942854803</v>
      </c>
      <c r="AI101" s="17">
        <v>0.27362700442624299</v>
      </c>
      <c r="AJ101" s="17">
        <v>0.32925041796204002</v>
      </c>
      <c r="AK101" s="17">
        <v>0.318142505425138</v>
      </c>
      <c r="AL101" s="17"/>
      <c r="AM101" s="17">
        <v>0.28561798524037701</v>
      </c>
      <c r="AN101" s="17">
        <v>0.28592818195745601</v>
      </c>
      <c r="AO101" s="17"/>
      <c r="AP101" s="17">
        <v>0.31646891584719899</v>
      </c>
      <c r="AQ101" s="17">
        <v>0.30521784763733301</v>
      </c>
      <c r="AR101" s="17">
        <v>0.29888376014096801</v>
      </c>
      <c r="AS101" s="17">
        <v>0.22888801242003401</v>
      </c>
      <c r="AT101" s="17">
        <v>0.140302221011288</v>
      </c>
      <c r="AU101" s="17"/>
      <c r="AV101" s="17">
        <v>0.278684725680443</v>
      </c>
      <c r="AW101" s="17">
        <v>0.36178047863670598</v>
      </c>
      <c r="AX101" s="17">
        <v>0.33519910181882001</v>
      </c>
      <c r="AY101" s="17">
        <v>0.233094773716264</v>
      </c>
      <c r="AZ101" s="17">
        <v>0.26292518727278602</v>
      </c>
      <c r="BA101" s="17">
        <v>0.29997303764504402</v>
      </c>
      <c r="BB101" s="17"/>
      <c r="BC101" s="17">
        <v>0.26918506275811999</v>
      </c>
      <c r="BD101" s="17">
        <v>0.299317454125611</v>
      </c>
      <c r="BE101" s="17">
        <v>0.27904933872358301</v>
      </c>
      <c r="BF101" s="17"/>
      <c r="BG101" s="17">
        <v>0.227887274029312</v>
      </c>
      <c r="BH101" s="17">
        <v>0.29857966080971698</v>
      </c>
      <c r="BI101" s="17">
        <v>0.30230428121512698</v>
      </c>
      <c r="BJ101" s="17">
        <v>0.357379605429682</v>
      </c>
      <c r="BK101" s="17">
        <v>0.20887536300624099</v>
      </c>
      <c r="BL101" s="17"/>
      <c r="BM101" s="17">
        <v>0.28702788689588399</v>
      </c>
      <c r="BN101" s="17">
        <v>0.24323841641381799</v>
      </c>
    </row>
    <row r="102" spans="2:66" x14ac:dyDescent="0.35">
      <c r="B102" t="s">
        <v>116</v>
      </c>
      <c r="C102" s="17">
        <v>0.380646251988696</v>
      </c>
      <c r="D102" s="17">
        <v>0.36922865037755698</v>
      </c>
      <c r="E102" s="17">
        <v>0.391664130525056</v>
      </c>
      <c r="F102" s="17"/>
      <c r="G102" s="17">
        <v>0.27436625622333399</v>
      </c>
      <c r="H102" s="17">
        <v>0.28481445178055298</v>
      </c>
      <c r="I102" s="17">
        <v>0.42339066820661803</v>
      </c>
      <c r="J102" s="17">
        <v>0.43756998054250001</v>
      </c>
      <c r="K102" s="17">
        <v>0.46856836833954801</v>
      </c>
      <c r="L102" s="17">
        <v>0.38979332790013199</v>
      </c>
      <c r="M102" s="17"/>
      <c r="N102" s="17">
        <v>0.32348959660538601</v>
      </c>
      <c r="O102" s="17">
        <v>0.413959533909736</v>
      </c>
      <c r="P102" s="17">
        <v>0.40122959779612599</v>
      </c>
      <c r="Q102" s="17">
        <v>0.39575430907299303</v>
      </c>
      <c r="R102" s="17"/>
      <c r="S102" s="17">
        <v>0.262785958167912</v>
      </c>
      <c r="T102" s="17">
        <v>0.40074728340069199</v>
      </c>
      <c r="U102" s="17">
        <v>0.39457016448048698</v>
      </c>
      <c r="V102" s="17">
        <v>0.43050359287241102</v>
      </c>
      <c r="W102" s="17">
        <v>0.365569783475442</v>
      </c>
      <c r="X102" s="17">
        <v>0.38092984795364598</v>
      </c>
      <c r="Y102" s="17">
        <v>0.37549317270534799</v>
      </c>
      <c r="Z102" s="17">
        <v>0.39908479855272599</v>
      </c>
      <c r="AA102" s="17">
        <v>0.37223299807885601</v>
      </c>
      <c r="AB102" s="17">
        <v>0.38211576312765599</v>
      </c>
      <c r="AC102" s="17">
        <v>0.54991745985562102</v>
      </c>
      <c r="AD102" s="17">
        <v>0.42266078758779602</v>
      </c>
      <c r="AE102" s="17"/>
      <c r="AF102" s="17">
        <v>0.29999529193181101</v>
      </c>
      <c r="AG102" s="17">
        <v>0.385830763627728</v>
      </c>
      <c r="AH102" s="17">
        <v>0.39431150281403099</v>
      </c>
      <c r="AI102" s="17">
        <v>0.44401810832148902</v>
      </c>
      <c r="AJ102" s="17">
        <v>0.41264111602562498</v>
      </c>
      <c r="AK102" s="17">
        <v>0.42842731662069999</v>
      </c>
      <c r="AL102" s="17"/>
      <c r="AM102" s="17">
        <v>0.36251346403526902</v>
      </c>
      <c r="AN102" s="17">
        <v>0.40796694587764698</v>
      </c>
      <c r="AO102" s="17"/>
      <c r="AP102" s="17">
        <v>0.42498323027693202</v>
      </c>
      <c r="AQ102" s="17">
        <v>0.40240996889897102</v>
      </c>
      <c r="AR102" s="17">
        <v>0.35354631327844599</v>
      </c>
      <c r="AS102" s="17">
        <v>0.28620305641065602</v>
      </c>
      <c r="AT102" s="17">
        <v>0.18809188875214999</v>
      </c>
      <c r="AU102" s="17"/>
      <c r="AV102" s="17">
        <v>0.33439923106977498</v>
      </c>
      <c r="AW102" s="17">
        <v>0.32620624644761897</v>
      </c>
      <c r="AX102" s="17">
        <v>0.343980536440393</v>
      </c>
      <c r="AY102" s="17">
        <v>0.54501967345207902</v>
      </c>
      <c r="AZ102" s="17">
        <v>0.42253154692383699</v>
      </c>
      <c r="BA102" s="17">
        <v>0.34602171806861398</v>
      </c>
      <c r="BB102" s="17"/>
      <c r="BC102" s="17">
        <v>0.44756433857803202</v>
      </c>
      <c r="BD102" s="17">
        <v>0.37872042930627797</v>
      </c>
      <c r="BE102" s="17">
        <v>0.3401977160238</v>
      </c>
      <c r="BF102" s="17"/>
      <c r="BG102" s="17">
        <v>0.49690171308942499</v>
      </c>
      <c r="BH102" s="17">
        <v>0.35618593791970299</v>
      </c>
      <c r="BI102" s="17">
        <v>0.33300725468099002</v>
      </c>
      <c r="BJ102" s="17">
        <v>0.33943763614000699</v>
      </c>
      <c r="BK102" s="17">
        <v>0.56223119474379901</v>
      </c>
      <c r="BL102" s="17"/>
      <c r="BM102" s="17">
        <v>0.37918016537335802</v>
      </c>
      <c r="BN102" s="17">
        <v>0.51067800792414797</v>
      </c>
    </row>
    <row r="103" spans="2:66" x14ac:dyDescent="0.35">
      <c r="B103" t="s">
        <v>117</v>
      </c>
      <c r="C103" s="17">
        <v>7.1105674687534898E-2</v>
      </c>
      <c r="D103" s="17">
        <v>4.8662207135673201E-2</v>
      </c>
      <c r="E103" s="17">
        <v>9.3338691334005894E-2</v>
      </c>
      <c r="F103" s="17"/>
      <c r="G103" s="17">
        <v>7.4906483083219996E-2</v>
      </c>
      <c r="H103" s="17">
        <v>7.1301297984615694E-2</v>
      </c>
      <c r="I103" s="17">
        <v>8.0302323388549895E-2</v>
      </c>
      <c r="J103" s="17">
        <v>7.8325956235487701E-2</v>
      </c>
      <c r="K103" s="17">
        <v>5.7001702001337702E-2</v>
      </c>
      <c r="L103" s="17">
        <v>6.4596916275849306E-2</v>
      </c>
      <c r="M103" s="17"/>
      <c r="N103" s="17">
        <v>3.6295955219318103E-2</v>
      </c>
      <c r="O103" s="17">
        <v>7.7565031582801702E-2</v>
      </c>
      <c r="P103" s="17">
        <v>6.7767169866553803E-2</v>
      </c>
      <c r="Q103" s="17">
        <v>0.102102257767839</v>
      </c>
      <c r="R103" s="17"/>
      <c r="S103" s="17">
        <v>5.5727677484154803E-2</v>
      </c>
      <c r="T103" s="17">
        <v>0.10159364504405199</v>
      </c>
      <c r="U103" s="17">
        <v>7.9822281043701093E-2</v>
      </c>
      <c r="V103" s="17">
        <v>6.53374770288669E-2</v>
      </c>
      <c r="W103" s="17">
        <v>7.7933262461615999E-2</v>
      </c>
      <c r="X103" s="17">
        <v>5.9538462328472097E-2</v>
      </c>
      <c r="Y103" s="17">
        <v>5.4504659579619898E-2</v>
      </c>
      <c r="Z103" s="17">
        <v>8.3695424274976907E-2</v>
      </c>
      <c r="AA103" s="17">
        <v>7.9224339051258294E-2</v>
      </c>
      <c r="AB103" s="17">
        <v>6.9708374358503605E-2</v>
      </c>
      <c r="AC103" s="17">
        <v>3.7821741245586099E-2</v>
      </c>
      <c r="AD103" s="17">
        <v>8.1446186507249094E-2</v>
      </c>
      <c r="AE103" s="17"/>
      <c r="AF103" s="17">
        <v>5.5999378522240802E-2</v>
      </c>
      <c r="AG103" s="17">
        <v>6.1604036978655498E-2</v>
      </c>
      <c r="AH103" s="17">
        <v>0.102868157578429</v>
      </c>
      <c r="AI103" s="17">
        <v>7.1873474488848704E-2</v>
      </c>
      <c r="AJ103" s="17">
        <v>0.107046046342902</v>
      </c>
      <c r="AK103" s="17">
        <v>3.6868790329962202E-2</v>
      </c>
      <c r="AL103" s="17"/>
      <c r="AM103" s="17">
        <v>6.8733143925727297E-2</v>
      </c>
      <c r="AN103" s="17">
        <v>7.3796789681236194E-2</v>
      </c>
      <c r="AO103" s="17"/>
      <c r="AP103" s="17">
        <v>8.3261884212539203E-2</v>
      </c>
      <c r="AQ103" s="17">
        <v>8.9999577703933104E-2</v>
      </c>
      <c r="AR103" s="17">
        <v>4.5140634367836101E-2</v>
      </c>
      <c r="AS103" s="17">
        <v>4.2966078914521998E-2</v>
      </c>
      <c r="AT103" s="17">
        <v>4.04526407555134E-2</v>
      </c>
      <c r="AU103" s="17"/>
      <c r="AV103" s="17">
        <v>5.56931212065944E-2</v>
      </c>
      <c r="AW103" s="17">
        <v>5.7806230019419202E-2</v>
      </c>
      <c r="AX103" s="17">
        <v>3.6659153140737602E-2</v>
      </c>
      <c r="AY103" s="17">
        <v>4.7451492724942999E-2</v>
      </c>
      <c r="AZ103" s="17">
        <v>4.9321125767284299E-2</v>
      </c>
      <c r="BA103" s="17">
        <v>0.177549505841577</v>
      </c>
      <c r="BB103" s="17"/>
      <c r="BC103" s="17">
        <v>5.8370984073058498E-2</v>
      </c>
      <c r="BD103" s="17">
        <v>8.9045856223695305E-2</v>
      </c>
      <c r="BE103" s="17">
        <v>2.8469863625764501E-2</v>
      </c>
      <c r="BF103" s="17"/>
      <c r="BG103" s="17">
        <v>6.1890443005831602E-2</v>
      </c>
      <c r="BH103" s="17">
        <v>6.5699020279987794E-2</v>
      </c>
      <c r="BI103" s="17">
        <v>7.4609564737260894E-2</v>
      </c>
      <c r="BJ103" s="17">
        <v>1.8307275276517699E-2</v>
      </c>
      <c r="BK103" s="17">
        <v>4.1932655884028003E-2</v>
      </c>
      <c r="BL103" s="17"/>
      <c r="BM103" s="17">
        <v>6.5076664385553498E-2</v>
      </c>
      <c r="BN103" s="17">
        <v>3.6465874583091397E-2</v>
      </c>
    </row>
    <row r="104" spans="2:66" x14ac:dyDescent="0.35">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row>
    <row r="105" spans="2:66" x14ac:dyDescent="0.35">
      <c r="B105" s="6" t="s">
        <v>144</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row>
    <row r="106" spans="2:66" x14ac:dyDescent="0.35">
      <c r="B106" s="24" t="s">
        <v>101</v>
      </c>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row>
    <row r="107" spans="2:66" x14ac:dyDescent="0.35">
      <c r="B107" t="s">
        <v>138</v>
      </c>
      <c r="C107" s="17">
        <v>3.9788990052605597E-2</v>
      </c>
      <c r="D107" s="17">
        <v>5.8296316937959003E-2</v>
      </c>
      <c r="E107" s="17">
        <v>2.1940327292081601E-2</v>
      </c>
      <c r="F107" s="17"/>
      <c r="G107" s="17">
        <v>9.30306193600519E-2</v>
      </c>
      <c r="H107" s="17">
        <v>0.103679154500458</v>
      </c>
      <c r="I107" s="17">
        <v>3.9524981437084397E-2</v>
      </c>
      <c r="J107" s="17">
        <v>5.7835280527911799E-3</v>
      </c>
      <c r="K107" s="17">
        <v>3.4747388488977102E-3</v>
      </c>
      <c r="L107" s="17">
        <v>4.3594226389446402E-3</v>
      </c>
      <c r="M107" s="17"/>
      <c r="N107" s="17">
        <v>7.9646564977786605E-2</v>
      </c>
      <c r="O107" s="17">
        <v>3.47000728563907E-2</v>
      </c>
      <c r="P107" s="17">
        <v>2.06879043304906E-2</v>
      </c>
      <c r="Q107" s="17">
        <v>1.94113249783186E-2</v>
      </c>
      <c r="R107" s="17"/>
      <c r="S107" s="17">
        <v>7.9372815893577905E-2</v>
      </c>
      <c r="T107" s="17">
        <v>2.6565103119041401E-2</v>
      </c>
      <c r="U107" s="17">
        <v>1.8649159432186899E-2</v>
      </c>
      <c r="V107" s="17">
        <v>2.43870158106127E-2</v>
      </c>
      <c r="W107" s="17">
        <v>1.43814465045299E-2</v>
      </c>
      <c r="X107" s="17">
        <v>1.5822177409036301E-2</v>
      </c>
      <c r="Y107" s="17">
        <v>2.5618690519807499E-2</v>
      </c>
      <c r="Z107" s="17">
        <v>3.4137826068285498E-2</v>
      </c>
      <c r="AA107" s="17">
        <v>7.0012698806496604E-2</v>
      </c>
      <c r="AB107" s="17">
        <v>5.1820424604834402E-2</v>
      </c>
      <c r="AC107" s="17">
        <v>4.8193411535353899E-2</v>
      </c>
      <c r="AD107" s="17">
        <v>3.0987116430133001E-2</v>
      </c>
      <c r="AE107" s="17"/>
      <c r="AF107" s="17">
        <v>9.6350867692330006E-2</v>
      </c>
      <c r="AG107" s="17">
        <v>3.8965737424437097E-2</v>
      </c>
      <c r="AH107" s="17">
        <v>7.1673353679868202E-3</v>
      </c>
      <c r="AI107" s="17">
        <v>1.3893577857651799E-2</v>
      </c>
      <c r="AJ107" s="17">
        <v>4.5238092705188098E-3</v>
      </c>
      <c r="AK107" s="17">
        <v>1.8663301611770801E-2</v>
      </c>
      <c r="AL107" s="17"/>
      <c r="AM107" s="17">
        <v>4.2642127794408798E-2</v>
      </c>
      <c r="AN107" s="17">
        <v>3.6022872947780997E-2</v>
      </c>
      <c r="AO107" s="17"/>
      <c r="AP107" s="17">
        <v>1.08588819364963E-2</v>
      </c>
      <c r="AQ107" s="17">
        <v>2.0523004633465201E-2</v>
      </c>
      <c r="AR107" s="17">
        <v>4.8988756535605797E-2</v>
      </c>
      <c r="AS107" s="17">
        <v>0.107851134912026</v>
      </c>
      <c r="AT107" s="17">
        <v>0.164202231864955</v>
      </c>
      <c r="AU107" s="17"/>
      <c r="AV107" s="17">
        <v>6.4804780669999701E-2</v>
      </c>
      <c r="AW107" s="17">
        <v>4.8288916095602701E-2</v>
      </c>
      <c r="AX107" s="17">
        <v>6.8636699824004596E-2</v>
      </c>
      <c r="AY107" s="17">
        <v>7.3874602699511198E-3</v>
      </c>
      <c r="AZ107" s="17">
        <v>1.57966898826029E-2</v>
      </c>
      <c r="BA107" s="17">
        <v>6.8372458665528204E-3</v>
      </c>
      <c r="BB107" s="17"/>
      <c r="BC107" s="17">
        <v>3.1685653520777499E-2</v>
      </c>
      <c r="BD107" s="17">
        <v>2.9482661667857599E-2</v>
      </c>
      <c r="BE107" s="17">
        <v>6.6479046699040797E-2</v>
      </c>
      <c r="BF107" s="17"/>
      <c r="BG107" s="17">
        <v>5.0523070822897802E-2</v>
      </c>
      <c r="BH107" s="17">
        <v>4.3221922070514902E-2</v>
      </c>
      <c r="BI107" s="17">
        <v>3.5871005772103198E-2</v>
      </c>
      <c r="BJ107" s="17">
        <v>0.133077755083544</v>
      </c>
      <c r="BK107" s="17">
        <v>5.4165573127174299E-3</v>
      </c>
      <c r="BL107" s="17"/>
      <c r="BM107" s="17">
        <v>4.4414995660755699E-2</v>
      </c>
      <c r="BN107" s="17">
        <v>3.4956646440715201E-2</v>
      </c>
    </row>
    <row r="108" spans="2:66" x14ac:dyDescent="0.35">
      <c r="B108" t="s">
        <v>139</v>
      </c>
      <c r="C108" s="17">
        <v>0.18235120294718701</v>
      </c>
      <c r="D108" s="17">
        <v>0.20136489862957299</v>
      </c>
      <c r="E108" s="17">
        <v>0.16373595832528701</v>
      </c>
      <c r="F108" s="17"/>
      <c r="G108" s="17">
        <v>0.25251470153300698</v>
      </c>
      <c r="H108" s="17">
        <v>0.28366643497739102</v>
      </c>
      <c r="I108" s="17">
        <v>0.186159783259223</v>
      </c>
      <c r="J108" s="17">
        <v>0.17823046701074599</v>
      </c>
      <c r="K108" s="17">
        <v>0.111983714836648</v>
      </c>
      <c r="L108" s="17">
        <v>0.100477072473953</v>
      </c>
      <c r="M108" s="17"/>
      <c r="N108" s="17">
        <v>0.23999026474679699</v>
      </c>
      <c r="O108" s="17">
        <v>0.20565299781406499</v>
      </c>
      <c r="P108" s="17">
        <v>0.14102856457293</v>
      </c>
      <c r="Q108" s="17">
        <v>0.13103085891560101</v>
      </c>
      <c r="R108" s="17"/>
      <c r="S108" s="17">
        <v>0.25540684399138402</v>
      </c>
      <c r="T108" s="17">
        <v>0.173809888501537</v>
      </c>
      <c r="U108" s="17">
        <v>0.21327867433078601</v>
      </c>
      <c r="V108" s="17">
        <v>0.17298563817468199</v>
      </c>
      <c r="W108" s="17">
        <v>0.21087413187832299</v>
      </c>
      <c r="X108" s="17">
        <v>0.16896753748888299</v>
      </c>
      <c r="Y108" s="17">
        <v>0.127149160476453</v>
      </c>
      <c r="Z108" s="17">
        <v>0.176010942479361</v>
      </c>
      <c r="AA108" s="17">
        <v>0.15156043294701599</v>
      </c>
      <c r="AB108" s="17">
        <v>0.15745503561453</v>
      </c>
      <c r="AC108" s="17">
        <v>0.16242948396246601</v>
      </c>
      <c r="AD108" s="17">
        <v>0.17463615385401501</v>
      </c>
      <c r="AE108" s="17"/>
      <c r="AF108" s="17">
        <v>0.24863921887448001</v>
      </c>
      <c r="AG108" s="17">
        <v>0.17934536059867101</v>
      </c>
      <c r="AH108" s="17">
        <v>0.15465397631657901</v>
      </c>
      <c r="AI108" s="17">
        <v>0.14436368415325901</v>
      </c>
      <c r="AJ108" s="17">
        <v>0.13000369630251801</v>
      </c>
      <c r="AK108" s="17">
        <v>0.1901208080008</v>
      </c>
      <c r="AL108" s="17"/>
      <c r="AM108" s="17">
        <v>0.18211296825808801</v>
      </c>
      <c r="AN108" s="17">
        <v>0.18287544949895301</v>
      </c>
      <c r="AO108" s="17"/>
      <c r="AP108" s="17">
        <v>0.10725668194016801</v>
      </c>
      <c r="AQ108" s="17">
        <v>0.17344657255225701</v>
      </c>
      <c r="AR108" s="17">
        <v>0.23623471545245101</v>
      </c>
      <c r="AS108" s="17">
        <v>0.256194647999751</v>
      </c>
      <c r="AT108" s="17">
        <v>0.23630568346235101</v>
      </c>
      <c r="AU108" s="17"/>
      <c r="AV108" s="17">
        <v>0.26559153096293497</v>
      </c>
      <c r="AW108" s="17">
        <v>0.14570556576619201</v>
      </c>
      <c r="AX108" s="17">
        <v>0.169948028063268</v>
      </c>
      <c r="AY108" s="17">
        <v>0.13397825187149601</v>
      </c>
      <c r="AZ108" s="17">
        <v>0.134530590490444</v>
      </c>
      <c r="BA108" s="17">
        <v>0.14386776371021801</v>
      </c>
      <c r="BB108" s="17"/>
      <c r="BC108" s="17">
        <v>0.20906897937237001</v>
      </c>
      <c r="BD108" s="17">
        <v>0.171445912833535</v>
      </c>
      <c r="BE108" s="17">
        <v>0.18973762950224901</v>
      </c>
      <c r="BF108" s="17"/>
      <c r="BG108" s="17">
        <v>0.11155127175062</v>
      </c>
      <c r="BH108" s="17">
        <v>0.20550013429209199</v>
      </c>
      <c r="BI108" s="17">
        <v>0.21924150141051299</v>
      </c>
      <c r="BJ108" s="17">
        <v>0.15351818056914099</v>
      </c>
      <c r="BK108" s="17">
        <v>7.9455530656705506E-2</v>
      </c>
      <c r="BL108" s="17"/>
      <c r="BM108" s="17">
        <v>0.19014804237712901</v>
      </c>
      <c r="BN108" s="17">
        <v>9.6593214758624493E-2</v>
      </c>
    </row>
    <row r="109" spans="2:66" x14ac:dyDescent="0.35">
      <c r="B109" t="s">
        <v>140</v>
      </c>
      <c r="C109" s="17">
        <v>0.27452803095849798</v>
      </c>
      <c r="D109" s="17">
        <v>0.28582846423882002</v>
      </c>
      <c r="E109" s="17">
        <v>0.26387577440201498</v>
      </c>
      <c r="F109" s="17"/>
      <c r="G109" s="17">
        <v>0.21104202174852199</v>
      </c>
      <c r="H109" s="17">
        <v>0.208490315385429</v>
      </c>
      <c r="I109" s="17">
        <v>0.26390928092058002</v>
      </c>
      <c r="J109" s="17">
        <v>0.29238451471653398</v>
      </c>
      <c r="K109" s="17">
        <v>0.32402526181813102</v>
      </c>
      <c r="L109" s="17">
        <v>0.33156431033209499</v>
      </c>
      <c r="M109" s="17"/>
      <c r="N109" s="17">
        <v>0.26838061627968701</v>
      </c>
      <c r="O109" s="17">
        <v>0.27203913973344501</v>
      </c>
      <c r="P109" s="17">
        <v>0.28824809784942401</v>
      </c>
      <c r="Q109" s="17">
        <v>0.27021930598314697</v>
      </c>
      <c r="R109" s="17"/>
      <c r="S109" s="17">
        <v>0.27207786879065998</v>
      </c>
      <c r="T109" s="17">
        <v>0.26078445040919701</v>
      </c>
      <c r="U109" s="17">
        <v>0.29742030500107403</v>
      </c>
      <c r="V109" s="17">
        <v>0.263571099297851</v>
      </c>
      <c r="W109" s="17">
        <v>0.30538338567140499</v>
      </c>
      <c r="X109" s="17">
        <v>0.22819174700148401</v>
      </c>
      <c r="Y109" s="17">
        <v>0.30913245009388901</v>
      </c>
      <c r="Z109" s="17">
        <v>0.28421602059698398</v>
      </c>
      <c r="AA109" s="17">
        <v>0.27637560063241501</v>
      </c>
      <c r="AB109" s="17">
        <v>0.30024512745655701</v>
      </c>
      <c r="AC109" s="17">
        <v>0.21200793675827501</v>
      </c>
      <c r="AD109" s="17">
        <v>0.29974850340728298</v>
      </c>
      <c r="AE109" s="17"/>
      <c r="AF109" s="17">
        <v>0.232338255234459</v>
      </c>
      <c r="AG109" s="17">
        <v>0.27340358096256701</v>
      </c>
      <c r="AH109" s="17">
        <v>0.30526349679609299</v>
      </c>
      <c r="AI109" s="17">
        <v>0.30457902350323601</v>
      </c>
      <c r="AJ109" s="17">
        <v>0.292017555282651</v>
      </c>
      <c r="AK109" s="17">
        <v>0.268843682840266</v>
      </c>
      <c r="AL109" s="17"/>
      <c r="AM109" s="17">
        <v>0.26355729930308902</v>
      </c>
      <c r="AN109" s="17">
        <v>0.29083116177045298</v>
      </c>
      <c r="AO109" s="17"/>
      <c r="AP109" s="17">
        <v>0.32406636448544301</v>
      </c>
      <c r="AQ109" s="17">
        <v>0.259284723416978</v>
      </c>
      <c r="AR109" s="17">
        <v>0.27500507722655798</v>
      </c>
      <c r="AS109" s="17">
        <v>0.23959812687742099</v>
      </c>
      <c r="AT109" s="17">
        <v>0.247071224774427</v>
      </c>
      <c r="AU109" s="17"/>
      <c r="AV109" s="17">
        <v>0.29943344678177503</v>
      </c>
      <c r="AW109" s="17">
        <v>0.323954503653262</v>
      </c>
      <c r="AX109" s="17">
        <v>0.291165433694626</v>
      </c>
      <c r="AY109" s="17">
        <v>0.17670831722431199</v>
      </c>
      <c r="AZ109" s="17">
        <v>0.23488016396846301</v>
      </c>
      <c r="BA109" s="17">
        <v>0.27243996183029601</v>
      </c>
      <c r="BB109" s="17"/>
      <c r="BC109" s="17">
        <v>0.27041555839272002</v>
      </c>
      <c r="BD109" s="17">
        <v>0.281223913916746</v>
      </c>
      <c r="BE109" s="17">
        <v>0.26794845618587698</v>
      </c>
      <c r="BF109" s="17"/>
      <c r="BG109" s="17">
        <v>0.25906683516157297</v>
      </c>
      <c r="BH109" s="17">
        <v>0.25571237680192399</v>
      </c>
      <c r="BI109" s="17">
        <v>0.29364077254028997</v>
      </c>
      <c r="BJ109" s="17">
        <v>0.357186529987577</v>
      </c>
      <c r="BK109" s="17">
        <v>0.27400086852393402</v>
      </c>
      <c r="BL109" s="17"/>
      <c r="BM109" s="17">
        <v>0.25626052556785001</v>
      </c>
      <c r="BN109" s="17">
        <v>0.29324956661478802</v>
      </c>
    </row>
    <row r="110" spans="2:66" x14ac:dyDescent="0.35">
      <c r="B110" t="s">
        <v>141</v>
      </c>
      <c r="C110" s="17">
        <v>0.34602632598859501</v>
      </c>
      <c r="D110" s="17">
        <v>0.32023959789642797</v>
      </c>
      <c r="E110" s="17">
        <v>0.370871791372753</v>
      </c>
      <c r="F110" s="17"/>
      <c r="G110" s="17">
        <v>0.30375913787539999</v>
      </c>
      <c r="H110" s="17">
        <v>0.27077565904061701</v>
      </c>
      <c r="I110" s="17">
        <v>0.33419981173206498</v>
      </c>
      <c r="J110" s="17">
        <v>0.33553065073220401</v>
      </c>
      <c r="K110" s="17">
        <v>0.37288343418999098</v>
      </c>
      <c r="L110" s="17">
        <v>0.435629216785407</v>
      </c>
      <c r="M110" s="17"/>
      <c r="N110" s="17">
        <v>0.30432966459278499</v>
      </c>
      <c r="O110" s="17">
        <v>0.332071990529551</v>
      </c>
      <c r="P110" s="17">
        <v>0.37852881570288599</v>
      </c>
      <c r="Q110" s="17">
        <v>0.378868493961104</v>
      </c>
      <c r="R110" s="17"/>
      <c r="S110" s="17">
        <v>0.28860313138937399</v>
      </c>
      <c r="T110" s="17">
        <v>0.41439743718399802</v>
      </c>
      <c r="U110" s="17">
        <v>0.331813750731621</v>
      </c>
      <c r="V110" s="17">
        <v>0.32977778452177903</v>
      </c>
      <c r="W110" s="17">
        <v>0.36127523550361401</v>
      </c>
      <c r="X110" s="17">
        <v>0.34791374377283901</v>
      </c>
      <c r="Y110" s="17">
        <v>0.33800132704341201</v>
      </c>
      <c r="Z110" s="17">
        <v>0.38774738713433199</v>
      </c>
      <c r="AA110" s="17">
        <v>0.35092555307519602</v>
      </c>
      <c r="AB110" s="17">
        <v>0.29228313702366199</v>
      </c>
      <c r="AC110" s="17">
        <v>0.41556238756196501</v>
      </c>
      <c r="AD110" s="17">
        <v>0.35602487940560901</v>
      </c>
      <c r="AE110" s="17"/>
      <c r="AF110" s="17">
        <v>0.29281765142951199</v>
      </c>
      <c r="AG110" s="17">
        <v>0.35065023541711998</v>
      </c>
      <c r="AH110" s="17">
        <v>0.363940314455101</v>
      </c>
      <c r="AI110" s="17">
        <v>0.37369994812757201</v>
      </c>
      <c r="AJ110" s="17">
        <v>0.40378223109253503</v>
      </c>
      <c r="AK110" s="17">
        <v>0.32251584003337602</v>
      </c>
      <c r="AL110" s="17"/>
      <c r="AM110" s="17">
        <v>0.35812274041257303</v>
      </c>
      <c r="AN110" s="17">
        <v>0.32896242757400102</v>
      </c>
      <c r="AO110" s="17"/>
      <c r="AP110" s="17">
        <v>0.37457573183489501</v>
      </c>
      <c r="AQ110" s="17">
        <v>0.34769568945840901</v>
      </c>
      <c r="AR110" s="17">
        <v>0.32286341499342902</v>
      </c>
      <c r="AS110" s="17">
        <v>0.28155600879324399</v>
      </c>
      <c r="AT110" s="17">
        <v>0.24675929467445101</v>
      </c>
      <c r="AU110" s="17"/>
      <c r="AV110" s="17">
        <v>0.25841325364474299</v>
      </c>
      <c r="AW110" s="17">
        <v>0.38491523542643302</v>
      </c>
      <c r="AX110" s="17">
        <v>0.37222973603847698</v>
      </c>
      <c r="AY110" s="17">
        <v>0.434158901496983</v>
      </c>
      <c r="AZ110" s="17">
        <v>0.41759665441240001</v>
      </c>
      <c r="BA110" s="17">
        <v>0.35559272803717501</v>
      </c>
      <c r="BB110" s="17"/>
      <c r="BC110" s="17">
        <v>0.351374291177734</v>
      </c>
      <c r="BD110" s="17">
        <v>0.35308963583112202</v>
      </c>
      <c r="BE110" s="17">
        <v>0.348335931343842</v>
      </c>
      <c r="BF110" s="17"/>
      <c r="BG110" s="17">
        <v>0.363193026723308</v>
      </c>
      <c r="BH110" s="17">
        <v>0.37157969691278098</v>
      </c>
      <c r="BI110" s="17">
        <v>0.313442985965108</v>
      </c>
      <c r="BJ110" s="17">
        <v>0.25858126453292402</v>
      </c>
      <c r="BK110" s="17">
        <v>0.37778197921832901</v>
      </c>
      <c r="BL110" s="17"/>
      <c r="BM110" s="17">
        <v>0.37020923932419197</v>
      </c>
      <c r="BN110" s="17">
        <v>0.350199598687566</v>
      </c>
    </row>
    <row r="111" spans="2:66" x14ac:dyDescent="0.35">
      <c r="B111" t="s">
        <v>142</v>
      </c>
      <c r="C111" s="17">
        <v>0.109248510292569</v>
      </c>
      <c r="D111" s="17">
        <v>0.106100039168105</v>
      </c>
      <c r="E111" s="17">
        <v>0.11285676691804</v>
      </c>
      <c r="F111" s="17"/>
      <c r="G111" s="17">
        <v>9.0278765433473199E-2</v>
      </c>
      <c r="H111" s="17">
        <v>0.100021178591059</v>
      </c>
      <c r="I111" s="17">
        <v>0.124322848125881</v>
      </c>
      <c r="J111" s="17">
        <v>0.12695479805082699</v>
      </c>
      <c r="K111" s="17">
        <v>0.12647752318153299</v>
      </c>
      <c r="L111" s="17">
        <v>9.1273361844026096E-2</v>
      </c>
      <c r="M111" s="17"/>
      <c r="N111" s="17">
        <v>8.0169431623361903E-2</v>
      </c>
      <c r="O111" s="17">
        <v>0.101295304943472</v>
      </c>
      <c r="P111" s="17">
        <v>0.13041259285132201</v>
      </c>
      <c r="Q111" s="17">
        <v>0.12969955624798499</v>
      </c>
      <c r="R111" s="17"/>
      <c r="S111" s="17">
        <v>7.9968621675652302E-2</v>
      </c>
      <c r="T111" s="17">
        <v>8.3168124948421698E-2</v>
      </c>
      <c r="U111" s="17">
        <v>8.3851760835375003E-2</v>
      </c>
      <c r="V111" s="17">
        <v>0.14811845232155699</v>
      </c>
      <c r="W111" s="17">
        <v>7.9214477200803296E-2</v>
      </c>
      <c r="X111" s="17">
        <v>0.14832517242811799</v>
      </c>
      <c r="Y111" s="17">
        <v>0.156833751846428</v>
      </c>
      <c r="Z111" s="17">
        <v>5.9719598611431203E-2</v>
      </c>
      <c r="AA111" s="17">
        <v>0.12436214316718899</v>
      </c>
      <c r="AB111" s="17">
        <v>0.134667225036713</v>
      </c>
      <c r="AC111" s="17">
        <v>0.105472407974392</v>
      </c>
      <c r="AD111" s="17">
        <v>7.5809180103998994E-2</v>
      </c>
      <c r="AE111" s="17"/>
      <c r="AF111" s="17">
        <v>9.9053952947269194E-2</v>
      </c>
      <c r="AG111" s="17">
        <v>0.102755309122116</v>
      </c>
      <c r="AH111" s="17">
        <v>0.121168815593971</v>
      </c>
      <c r="AI111" s="17">
        <v>0.10881273409676499</v>
      </c>
      <c r="AJ111" s="17">
        <v>0.117205380239602</v>
      </c>
      <c r="AK111" s="17">
        <v>0.13610960524305599</v>
      </c>
      <c r="AL111" s="17"/>
      <c r="AM111" s="17">
        <v>0.108837095653689</v>
      </c>
      <c r="AN111" s="17">
        <v>0.110606967494128</v>
      </c>
      <c r="AO111" s="17"/>
      <c r="AP111" s="17">
        <v>0.121394470110151</v>
      </c>
      <c r="AQ111" s="17">
        <v>0.14215676472435301</v>
      </c>
      <c r="AR111" s="17">
        <v>8.44123087983015E-2</v>
      </c>
      <c r="AS111" s="17">
        <v>8.8561016326612202E-2</v>
      </c>
      <c r="AT111" s="17">
        <v>8.4440949915192201E-2</v>
      </c>
      <c r="AU111" s="17"/>
      <c r="AV111" s="17">
        <v>6.5384421466981202E-2</v>
      </c>
      <c r="AW111" s="17">
        <v>7.61153926087271E-2</v>
      </c>
      <c r="AX111" s="17">
        <v>6.5041066672751099E-2</v>
      </c>
      <c r="AY111" s="17">
        <v>0.22042655555480101</v>
      </c>
      <c r="AZ111" s="17">
        <v>0.15709905140747499</v>
      </c>
      <c r="BA111" s="17">
        <v>0.108266254200048</v>
      </c>
      <c r="BB111" s="17"/>
      <c r="BC111" s="17">
        <v>8.4292004336745593E-2</v>
      </c>
      <c r="BD111" s="17">
        <v>0.114240911651528</v>
      </c>
      <c r="BE111" s="17">
        <v>0.11431447540284</v>
      </c>
      <c r="BF111" s="17"/>
      <c r="BG111" s="17">
        <v>0.197670189904701</v>
      </c>
      <c r="BH111" s="17">
        <v>9.3944974038245796E-2</v>
      </c>
      <c r="BI111" s="17">
        <v>7.4716880940901398E-2</v>
      </c>
      <c r="BJ111" s="17">
        <v>9.7636269826814504E-2</v>
      </c>
      <c r="BK111" s="17">
        <v>0.21678461347818401</v>
      </c>
      <c r="BL111" s="17"/>
      <c r="BM111" s="17">
        <v>0.110894610306362</v>
      </c>
      <c r="BN111" s="17">
        <v>0.18921435131259601</v>
      </c>
    </row>
    <row r="112" spans="2:66" x14ac:dyDescent="0.35">
      <c r="B112" t="s">
        <v>117</v>
      </c>
      <c r="C112" s="17">
        <v>4.8056939760545599E-2</v>
      </c>
      <c r="D112" s="17">
        <v>2.8170683129116299E-2</v>
      </c>
      <c r="E112" s="17">
        <v>6.6719381689823901E-2</v>
      </c>
      <c r="F112" s="17"/>
      <c r="G112" s="17">
        <v>4.9374754049545701E-2</v>
      </c>
      <c r="H112" s="17">
        <v>3.3367257505046599E-2</v>
      </c>
      <c r="I112" s="17">
        <v>5.1883294525166102E-2</v>
      </c>
      <c r="J112" s="17">
        <v>6.1116041436896897E-2</v>
      </c>
      <c r="K112" s="17">
        <v>6.1155327124799298E-2</v>
      </c>
      <c r="L112" s="17">
        <v>3.6696615925575E-2</v>
      </c>
      <c r="M112" s="17"/>
      <c r="N112" s="17">
        <v>2.7483457779583099E-2</v>
      </c>
      <c r="O112" s="17">
        <v>5.4240494123077E-2</v>
      </c>
      <c r="P112" s="17">
        <v>4.1094024692946998E-2</v>
      </c>
      <c r="Q112" s="17">
        <v>7.0770459913844702E-2</v>
      </c>
      <c r="R112" s="17"/>
      <c r="S112" s="17">
        <v>2.4570718259352399E-2</v>
      </c>
      <c r="T112" s="17">
        <v>4.12749958378055E-2</v>
      </c>
      <c r="U112" s="17">
        <v>5.4986349668957699E-2</v>
      </c>
      <c r="V112" s="17">
        <v>6.1160009873517697E-2</v>
      </c>
      <c r="W112" s="17">
        <v>2.8871323241324399E-2</v>
      </c>
      <c r="X112" s="17">
        <v>9.0779621899640506E-2</v>
      </c>
      <c r="Y112" s="17">
        <v>4.3264620020010199E-2</v>
      </c>
      <c r="Z112" s="17">
        <v>5.8168225109605898E-2</v>
      </c>
      <c r="AA112" s="17">
        <v>2.6763571371686501E-2</v>
      </c>
      <c r="AB112" s="17">
        <v>6.3529050263703493E-2</v>
      </c>
      <c r="AC112" s="17">
        <v>5.6334372207549097E-2</v>
      </c>
      <c r="AD112" s="17">
        <v>6.2794166798960702E-2</v>
      </c>
      <c r="AE112" s="17"/>
      <c r="AF112" s="17">
        <v>3.0800053821948999E-2</v>
      </c>
      <c r="AG112" s="17">
        <v>5.4879776475089001E-2</v>
      </c>
      <c r="AH112" s="17">
        <v>4.78060614702688E-2</v>
      </c>
      <c r="AI112" s="17">
        <v>5.4651032261516901E-2</v>
      </c>
      <c r="AJ112" s="17">
        <v>5.2467327812175002E-2</v>
      </c>
      <c r="AK112" s="17">
        <v>6.3746762270730797E-2</v>
      </c>
      <c r="AL112" s="17"/>
      <c r="AM112" s="17">
        <v>4.4727768578151902E-2</v>
      </c>
      <c r="AN112" s="17">
        <v>5.0701120714683703E-2</v>
      </c>
      <c r="AO112" s="17"/>
      <c r="AP112" s="17">
        <v>6.1847869692845898E-2</v>
      </c>
      <c r="AQ112" s="17">
        <v>5.6893245214537501E-2</v>
      </c>
      <c r="AR112" s="17">
        <v>3.2495726993654397E-2</v>
      </c>
      <c r="AS112" s="17">
        <v>2.6239065090946999E-2</v>
      </c>
      <c r="AT112" s="17">
        <v>2.1220615308624399E-2</v>
      </c>
      <c r="AU112" s="17"/>
      <c r="AV112" s="17">
        <v>4.6372566473565101E-2</v>
      </c>
      <c r="AW112" s="17">
        <v>2.1020386449783199E-2</v>
      </c>
      <c r="AX112" s="17">
        <v>3.2979035706873099E-2</v>
      </c>
      <c r="AY112" s="17">
        <v>2.7340513582457499E-2</v>
      </c>
      <c r="AZ112" s="17">
        <v>4.0096849838614397E-2</v>
      </c>
      <c r="BA112" s="17">
        <v>0.11299604635571101</v>
      </c>
      <c r="BB112" s="17"/>
      <c r="BC112" s="17">
        <v>5.3163513199652797E-2</v>
      </c>
      <c r="BD112" s="17">
        <v>5.0516964099210998E-2</v>
      </c>
      <c r="BE112" s="17">
        <v>1.3184460866151E-2</v>
      </c>
      <c r="BF112" s="17"/>
      <c r="BG112" s="17">
        <v>1.7995605636900398E-2</v>
      </c>
      <c r="BH112" s="17">
        <v>3.0040895884442299E-2</v>
      </c>
      <c r="BI112" s="17">
        <v>6.3086853371085494E-2</v>
      </c>
      <c r="BJ112" s="17">
        <v>0</v>
      </c>
      <c r="BK112" s="17">
        <v>4.6560450810129897E-2</v>
      </c>
      <c r="BL112" s="17"/>
      <c r="BM112" s="17">
        <v>2.80725867637115E-2</v>
      </c>
      <c r="BN112" s="17">
        <v>3.57866221857105E-2</v>
      </c>
    </row>
    <row r="113" spans="2:66" x14ac:dyDescent="0.35">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row>
    <row r="114" spans="2:66" x14ac:dyDescent="0.35">
      <c r="B114" s="6" t="s">
        <v>145</v>
      </c>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row>
    <row r="115" spans="2:66" x14ac:dyDescent="0.35">
      <c r="B115" s="24" t="s">
        <v>101</v>
      </c>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row>
    <row r="116" spans="2:66" x14ac:dyDescent="0.35">
      <c r="B116" t="s">
        <v>138</v>
      </c>
      <c r="C116" s="17">
        <v>3.0969598243908301E-2</v>
      </c>
      <c r="D116" s="17">
        <v>3.8331066681236099E-2</v>
      </c>
      <c r="E116" s="17">
        <v>2.3944758785198E-2</v>
      </c>
      <c r="F116" s="17"/>
      <c r="G116" s="17">
        <v>6.5827899292938405E-2</v>
      </c>
      <c r="H116" s="17">
        <v>7.2414652405839205E-2</v>
      </c>
      <c r="I116" s="17">
        <v>2.9267299739134601E-2</v>
      </c>
      <c r="J116" s="17">
        <v>1.70733370225815E-2</v>
      </c>
      <c r="K116" s="17">
        <v>7.5395750993283604E-3</v>
      </c>
      <c r="L116" s="17">
        <v>2.3155593737339501E-3</v>
      </c>
      <c r="M116" s="17"/>
      <c r="N116" s="17">
        <v>4.9513594150089102E-2</v>
      </c>
      <c r="O116" s="17">
        <v>1.8422269152230799E-2</v>
      </c>
      <c r="P116" s="17">
        <v>3.2462416714579397E-2</v>
      </c>
      <c r="Q116" s="17">
        <v>2.3161144904660501E-2</v>
      </c>
      <c r="R116" s="17"/>
      <c r="S116" s="17">
        <v>4.7491928180981399E-2</v>
      </c>
      <c r="T116" s="17">
        <v>2.26772409779358E-2</v>
      </c>
      <c r="U116" s="17">
        <v>1.8590404071945101E-2</v>
      </c>
      <c r="V116" s="17">
        <v>1.8131883128358499E-2</v>
      </c>
      <c r="W116" s="17">
        <v>0</v>
      </c>
      <c r="X116" s="17">
        <v>4.3338632762123901E-2</v>
      </c>
      <c r="Y116" s="17">
        <v>1.8211967782719E-2</v>
      </c>
      <c r="Z116" s="17">
        <v>5.7826515533011602E-2</v>
      </c>
      <c r="AA116" s="17">
        <v>5.3343251631333001E-2</v>
      </c>
      <c r="AB116" s="17">
        <v>2.6003210691722199E-2</v>
      </c>
      <c r="AC116" s="17">
        <v>3.86349521148023E-2</v>
      </c>
      <c r="AD116" s="17">
        <v>1.52298934705662E-2</v>
      </c>
      <c r="AE116" s="17"/>
      <c r="AF116" s="17">
        <v>7.0246808715958606E-2</v>
      </c>
      <c r="AG116" s="17">
        <v>2.3471051696874599E-2</v>
      </c>
      <c r="AH116" s="17">
        <v>1.8573381302145801E-2</v>
      </c>
      <c r="AI116" s="17">
        <v>1.1231399517407E-2</v>
      </c>
      <c r="AJ116" s="17">
        <v>4.3830259399388598E-3</v>
      </c>
      <c r="AK116" s="17">
        <v>3.6524756096528201E-2</v>
      </c>
      <c r="AL116" s="17"/>
      <c r="AM116" s="17">
        <v>3.3346303059133497E-2</v>
      </c>
      <c r="AN116" s="17">
        <v>2.7816943580717301E-2</v>
      </c>
      <c r="AO116" s="17"/>
      <c r="AP116" s="17">
        <v>2.2455496227916298E-3</v>
      </c>
      <c r="AQ116" s="17">
        <v>1.6479157164569699E-2</v>
      </c>
      <c r="AR116" s="17">
        <v>4.3963208947906E-2</v>
      </c>
      <c r="AS116" s="17">
        <v>6.9485260212006003E-2</v>
      </c>
      <c r="AT116" s="17">
        <v>9.6682114057693794E-2</v>
      </c>
      <c r="AU116" s="17"/>
      <c r="AV116" s="17">
        <v>4.9228138526361299E-2</v>
      </c>
      <c r="AW116" s="17">
        <v>2.9487110268697301E-2</v>
      </c>
      <c r="AX116" s="17">
        <v>3.8215537847706399E-2</v>
      </c>
      <c r="AY116" s="17">
        <v>3.1563353126832901E-2</v>
      </c>
      <c r="AZ116" s="17">
        <v>1.5690547675824802E-2</v>
      </c>
      <c r="BA116" s="17">
        <v>0</v>
      </c>
      <c r="BB116" s="17"/>
      <c r="BC116" s="17">
        <v>2.08941733601599E-2</v>
      </c>
      <c r="BD116" s="17">
        <v>2.0705761007509801E-2</v>
      </c>
      <c r="BE116" s="17">
        <v>5.5977353348231298E-2</v>
      </c>
      <c r="BF116" s="17"/>
      <c r="BG116" s="17">
        <v>4.8218712625281698E-2</v>
      </c>
      <c r="BH116" s="17">
        <v>3.0856160909112602E-2</v>
      </c>
      <c r="BI116" s="17">
        <v>2.2674364905238099E-2</v>
      </c>
      <c r="BJ116" s="17">
        <v>9.4643895486250199E-2</v>
      </c>
      <c r="BK116" s="17">
        <v>2.8621722800611999E-2</v>
      </c>
      <c r="BL116" s="17"/>
      <c r="BM116" s="17">
        <v>3.3693358535717803E-2</v>
      </c>
      <c r="BN116" s="17">
        <v>4.38988853183798E-2</v>
      </c>
    </row>
    <row r="117" spans="2:66" x14ac:dyDescent="0.35">
      <c r="B117" t="s">
        <v>139</v>
      </c>
      <c r="C117" s="17">
        <v>0.117197428725696</v>
      </c>
      <c r="D117" s="17">
        <v>0.130456307623599</v>
      </c>
      <c r="E117" s="17">
        <v>0.104847578978881</v>
      </c>
      <c r="F117" s="17"/>
      <c r="G117" s="17">
        <v>0.16343032213121</v>
      </c>
      <c r="H117" s="17">
        <v>0.20133135392972701</v>
      </c>
      <c r="I117" s="17">
        <v>0.11458679423898099</v>
      </c>
      <c r="J117" s="17">
        <v>0.11333415665058701</v>
      </c>
      <c r="K117" s="17">
        <v>6.3441680807069203E-2</v>
      </c>
      <c r="L117" s="17">
        <v>5.9101673202495597E-2</v>
      </c>
      <c r="M117" s="17"/>
      <c r="N117" s="17">
        <v>0.15848005660603501</v>
      </c>
      <c r="O117" s="17">
        <v>0.120089268648723</v>
      </c>
      <c r="P117" s="17">
        <v>9.8164687572557405E-2</v>
      </c>
      <c r="Q117" s="17">
        <v>8.4184349304124204E-2</v>
      </c>
      <c r="R117" s="17"/>
      <c r="S117" s="17">
        <v>0.178219789589151</v>
      </c>
      <c r="T117" s="17">
        <v>9.4875538681129995E-2</v>
      </c>
      <c r="U117" s="17">
        <v>0.102014088029695</v>
      </c>
      <c r="V117" s="17">
        <v>0.14289314472164</v>
      </c>
      <c r="W117" s="17">
        <v>0.122580668839134</v>
      </c>
      <c r="X117" s="17">
        <v>0.120782564401532</v>
      </c>
      <c r="Y117" s="17">
        <v>6.7901012250361006E-2</v>
      </c>
      <c r="Z117" s="17">
        <v>8.1309402003652498E-2</v>
      </c>
      <c r="AA117" s="17">
        <v>0.10564919332929</v>
      </c>
      <c r="AB117" s="17">
        <v>0.112325860890208</v>
      </c>
      <c r="AC117" s="17">
        <v>0.13296809017964401</v>
      </c>
      <c r="AD117" s="17">
        <v>7.9156894362208199E-2</v>
      </c>
      <c r="AE117" s="17"/>
      <c r="AF117" s="17">
        <v>0.18047928326653101</v>
      </c>
      <c r="AG117" s="17">
        <v>0.101581822698718</v>
      </c>
      <c r="AH117" s="17">
        <v>0.116762074494213</v>
      </c>
      <c r="AI117" s="17">
        <v>8.8877862360354706E-2</v>
      </c>
      <c r="AJ117" s="17">
        <v>6.8703759989343402E-2</v>
      </c>
      <c r="AK117" s="17">
        <v>9.5360616630446496E-2</v>
      </c>
      <c r="AL117" s="17"/>
      <c r="AM117" s="17">
        <v>0.125432133922181</v>
      </c>
      <c r="AN117" s="17">
        <v>0.105152108415699</v>
      </c>
      <c r="AO117" s="17"/>
      <c r="AP117" s="17">
        <v>7.47959226465615E-2</v>
      </c>
      <c r="AQ117" s="17">
        <v>9.8266223986683804E-2</v>
      </c>
      <c r="AR117" s="17">
        <v>0.14695487958346301</v>
      </c>
      <c r="AS117" s="17">
        <v>0.148268969514641</v>
      </c>
      <c r="AT117" s="17">
        <v>0.31947231667075898</v>
      </c>
      <c r="AU117" s="17"/>
      <c r="AV117" s="17">
        <v>0.17195203843888701</v>
      </c>
      <c r="AW117" s="17">
        <v>0.10876149595826</v>
      </c>
      <c r="AX117" s="17">
        <v>0.10010173366811</v>
      </c>
      <c r="AY117" s="17">
        <v>7.7811047060022898E-2</v>
      </c>
      <c r="AZ117" s="17">
        <v>0.11884194222985001</v>
      </c>
      <c r="BA117" s="17">
        <v>5.8477222416531298E-2</v>
      </c>
      <c r="BB117" s="17"/>
      <c r="BC117" s="17">
        <v>9.7842295682548097E-2</v>
      </c>
      <c r="BD117" s="17">
        <v>0.11383931033917299</v>
      </c>
      <c r="BE117" s="17">
        <v>0.148396367895542</v>
      </c>
      <c r="BF117" s="17"/>
      <c r="BG117" s="17">
        <v>6.0547530217121497E-2</v>
      </c>
      <c r="BH117" s="17">
        <v>0.12555272872297299</v>
      </c>
      <c r="BI117" s="17">
        <v>0.14987000845985199</v>
      </c>
      <c r="BJ117" s="17">
        <v>0.19008411243710399</v>
      </c>
      <c r="BK117" s="17">
        <v>3.91814529769932E-2</v>
      </c>
      <c r="BL117" s="17"/>
      <c r="BM117" s="17">
        <v>0.114930292693248</v>
      </c>
      <c r="BN117" s="17">
        <v>7.4099486709575502E-2</v>
      </c>
    </row>
    <row r="118" spans="2:66" x14ac:dyDescent="0.35">
      <c r="B118" t="s">
        <v>140</v>
      </c>
      <c r="C118" s="17">
        <v>0.238285740376774</v>
      </c>
      <c r="D118" s="17">
        <v>0.26965848623703198</v>
      </c>
      <c r="E118" s="17">
        <v>0.20887156991657399</v>
      </c>
      <c r="F118" s="17"/>
      <c r="G118" s="17">
        <v>0.21948453355410499</v>
      </c>
      <c r="H118" s="17">
        <v>0.163028823372696</v>
      </c>
      <c r="I118" s="17">
        <v>0.24829178167117699</v>
      </c>
      <c r="J118" s="17">
        <v>0.21176757672884899</v>
      </c>
      <c r="K118" s="17">
        <v>0.28462709406358</v>
      </c>
      <c r="L118" s="17">
        <v>0.29448763364674602</v>
      </c>
      <c r="M118" s="17"/>
      <c r="N118" s="17">
        <v>0.194973180845191</v>
      </c>
      <c r="O118" s="17">
        <v>0.20944630365405201</v>
      </c>
      <c r="P118" s="17">
        <v>0.30342141867560501</v>
      </c>
      <c r="Q118" s="17">
        <v>0.26169379779808</v>
      </c>
      <c r="R118" s="17"/>
      <c r="S118" s="17">
        <v>0.21338632393861301</v>
      </c>
      <c r="T118" s="17">
        <v>0.20993220416271099</v>
      </c>
      <c r="U118" s="17">
        <v>0.236247550432753</v>
      </c>
      <c r="V118" s="17">
        <v>0.29808637349505102</v>
      </c>
      <c r="W118" s="17">
        <v>0.24372145657896399</v>
      </c>
      <c r="X118" s="17">
        <v>0.20041063098213899</v>
      </c>
      <c r="Y118" s="17">
        <v>0.29465060321822301</v>
      </c>
      <c r="Z118" s="17">
        <v>0.24895095225510899</v>
      </c>
      <c r="AA118" s="17">
        <v>0.23641246495439699</v>
      </c>
      <c r="AB118" s="17">
        <v>0.226609084139094</v>
      </c>
      <c r="AC118" s="17">
        <v>0.21074909396264799</v>
      </c>
      <c r="AD118" s="17">
        <v>0.327813776469698</v>
      </c>
      <c r="AE118" s="17"/>
      <c r="AF118" s="17">
        <v>0.167587269508093</v>
      </c>
      <c r="AG118" s="17">
        <v>0.25011739249613801</v>
      </c>
      <c r="AH118" s="17">
        <v>0.27187328976819802</v>
      </c>
      <c r="AI118" s="17">
        <v>0.26721657732328902</v>
      </c>
      <c r="AJ118" s="17">
        <v>0.287395304376798</v>
      </c>
      <c r="AK118" s="17">
        <v>0.230702761462837</v>
      </c>
      <c r="AL118" s="17"/>
      <c r="AM118" s="17">
        <v>0.252553417751048</v>
      </c>
      <c r="AN118" s="17">
        <v>0.219731308257513</v>
      </c>
      <c r="AO118" s="17"/>
      <c r="AP118" s="17">
        <v>0.309918631732996</v>
      </c>
      <c r="AQ118" s="17">
        <v>0.244317525038416</v>
      </c>
      <c r="AR118" s="17">
        <v>0.20085676026666499</v>
      </c>
      <c r="AS118" s="17">
        <v>0.19274709703249901</v>
      </c>
      <c r="AT118" s="17">
        <v>0.195757806113668</v>
      </c>
      <c r="AU118" s="17"/>
      <c r="AV118" s="17">
        <v>0.198055387291314</v>
      </c>
      <c r="AW118" s="17">
        <v>0.28959624144821899</v>
      </c>
      <c r="AX118" s="17">
        <v>0.204672542923895</v>
      </c>
      <c r="AY118" s="17">
        <v>0.38350845688065799</v>
      </c>
      <c r="AZ118" s="17">
        <v>0.12827374057897101</v>
      </c>
      <c r="BA118" s="17">
        <v>0.21619920463148101</v>
      </c>
      <c r="BB118" s="17"/>
      <c r="BC118" s="17">
        <v>0.16011873099848201</v>
      </c>
      <c r="BD118" s="17">
        <v>0.22490654591061299</v>
      </c>
      <c r="BE118" s="17">
        <v>0.30597203629713998</v>
      </c>
      <c r="BF118" s="17"/>
      <c r="BG118" s="17">
        <v>0.22152597410997699</v>
      </c>
      <c r="BH118" s="17">
        <v>0.16436464980923299</v>
      </c>
      <c r="BI118" s="17">
        <v>0.21086862795682301</v>
      </c>
      <c r="BJ118" s="17">
        <v>0.20726533962077501</v>
      </c>
      <c r="BK118" s="17">
        <v>0.70242755184123695</v>
      </c>
      <c r="BL118" s="17"/>
      <c r="BM118" s="17">
        <v>0.17370532601229599</v>
      </c>
      <c r="BN118" s="17">
        <v>0.58784977772331604</v>
      </c>
    </row>
    <row r="119" spans="2:66" x14ac:dyDescent="0.35">
      <c r="B119" t="s">
        <v>141</v>
      </c>
      <c r="C119" s="17">
        <v>0.39369925950308299</v>
      </c>
      <c r="D119" s="17">
        <v>0.37468318383467197</v>
      </c>
      <c r="E119" s="17">
        <v>0.412178170477221</v>
      </c>
      <c r="F119" s="17"/>
      <c r="G119" s="17">
        <v>0.31771903634540299</v>
      </c>
      <c r="H119" s="17">
        <v>0.34568136849597197</v>
      </c>
      <c r="I119" s="17">
        <v>0.39922611947165698</v>
      </c>
      <c r="J119" s="17">
        <v>0.41616902160797697</v>
      </c>
      <c r="K119" s="17">
        <v>0.41774039158290799</v>
      </c>
      <c r="L119" s="17">
        <v>0.444623098979466</v>
      </c>
      <c r="M119" s="17"/>
      <c r="N119" s="17">
        <v>0.40025226567664801</v>
      </c>
      <c r="O119" s="17">
        <v>0.39983019174623802</v>
      </c>
      <c r="P119" s="17">
        <v>0.37831602975680101</v>
      </c>
      <c r="Q119" s="17">
        <v>0.38801285568431898</v>
      </c>
      <c r="R119" s="17"/>
      <c r="S119" s="17">
        <v>0.35075885113569799</v>
      </c>
      <c r="T119" s="17">
        <v>0.44950648312317798</v>
      </c>
      <c r="U119" s="17">
        <v>0.40567690149394398</v>
      </c>
      <c r="V119" s="17">
        <v>0.30908094806513497</v>
      </c>
      <c r="W119" s="17">
        <v>0.46799478886474499</v>
      </c>
      <c r="X119" s="17">
        <v>0.40126121971741802</v>
      </c>
      <c r="Y119" s="17">
        <v>0.41799803604283697</v>
      </c>
      <c r="Z119" s="17">
        <v>0.48236633393932798</v>
      </c>
      <c r="AA119" s="17">
        <v>0.39422479455996701</v>
      </c>
      <c r="AB119" s="17">
        <v>0.36638604843688699</v>
      </c>
      <c r="AC119" s="17">
        <v>0.407663873596945</v>
      </c>
      <c r="AD119" s="17">
        <v>0.25123187355066601</v>
      </c>
      <c r="AE119" s="17"/>
      <c r="AF119" s="17">
        <v>0.34520746884447401</v>
      </c>
      <c r="AG119" s="17">
        <v>0.427873535410841</v>
      </c>
      <c r="AH119" s="17">
        <v>0.37257095488080999</v>
      </c>
      <c r="AI119" s="17">
        <v>0.42944053379963198</v>
      </c>
      <c r="AJ119" s="17">
        <v>0.39655029821995003</v>
      </c>
      <c r="AK119" s="17">
        <v>0.36519376207433502</v>
      </c>
      <c r="AL119" s="17"/>
      <c r="AM119" s="17">
        <v>0.39728782545510799</v>
      </c>
      <c r="AN119" s="17">
        <v>0.38905159023833502</v>
      </c>
      <c r="AO119" s="17"/>
      <c r="AP119" s="17">
        <v>0.400316082849135</v>
      </c>
      <c r="AQ119" s="17">
        <v>0.38955591402818601</v>
      </c>
      <c r="AR119" s="17">
        <v>0.39582591259654298</v>
      </c>
      <c r="AS119" s="17">
        <v>0.37239573168608803</v>
      </c>
      <c r="AT119" s="17">
        <v>0.26196590755160598</v>
      </c>
      <c r="AU119" s="17"/>
      <c r="AV119" s="17">
        <v>0.38781353093822701</v>
      </c>
      <c r="AW119" s="17">
        <v>0.41089548770122603</v>
      </c>
      <c r="AX119" s="17">
        <v>0.45048154829776998</v>
      </c>
      <c r="AY119" s="17">
        <v>0.31872523791520702</v>
      </c>
      <c r="AZ119" s="17">
        <v>0.40678621410072002</v>
      </c>
      <c r="BA119" s="17">
        <v>0.43224450695771999</v>
      </c>
      <c r="BB119" s="17"/>
      <c r="BC119" s="17">
        <v>0.46142782053923198</v>
      </c>
      <c r="BD119" s="17">
        <v>0.41185536176791099</v>
      </c>
      <c r="BE119" s="17">
        <v>0.32858360926874902</v>
      </c>
      <c r="BF119" s="17"/>
      <c r="BG119" s="17">
        <v>0.34103025335874998</v>
      </c>
      <c r="BH119" s="17">
        <v>0.454698747286572</v>
      </c>
      <c r="BI119" s="17">
        <v>0.44899972279955702</v>
      </c>
      <c r="BJ119" s="17">
        <v>0.35520196797305098</v>
      </c>
      <c r="BK119" s="17">
        <v>2.8130117732198201E-2</v>
      </c>
      <c r="BL119" s="17"/>
      <c r="BM119" s="17">
        <v>0.436124289657082</v>
      </c>
      <c r="BN119" s="17">
        <v>0.10381271961972199</v>
      </c>
    </row>
    <row r="120" spans="2:66" x14ac:dyDescent="0.35">
      <c r="B120" t="s">
        <v>142</v>
      </c>
      <c r="C120" s="17">
        <v>0.16619758148848099</v>
      </c>
      <c r="D120" s="17">
        <v>0.150305995110421</v>
      </c>
      <c r="E120" s="17">
        <v>0.18153571540462701</v>
      </c>
      <c r="F120" s="17"/>
      <c r="G120" s="17">
        <v>0.194050019927649</v>
      </c>
      <c r="H120" s="17">
        <v>0.175097112193145</v>
      </c>
      <c r="I120" s="17">
        <v>0.15552878690057501</v>
      </c>
      <c r="J120" s="17">
        <v>0.17800002736864101</v>
      </c>
      <c r="K120" s="17">
        <v>0.171085137575156</v>
      </c>
      <c r="L120" s="17">
        <v>0.13619746087722401</v>
      </c>
      <c r="M120" s="17"/>
      <c r="N120" s="17">
        <v>0.16418745600714801</v>
      </c>
      <c r="O120" s="17">
        <v>0.208491148285539</v>
      </c>
      <c r="P120" s="17">
        <v>0.122983417040832</v>
      </c>
      <c r="Q120" s="17">
        <v>0.16499026667449701</v>
      </c>
      <c r="R120" s="17"/>
      <c r="S120" s="17">
        <v>0.164347247520644</v>
      </c>
      <c r="T120" s="17">
        <v>0.18906358380055599</v>
      </c>
      <c r="U120" s="17">
        <v>0.188067347410137</v>
      </c>
      <c r="V120" s="17">
        <v>0.17872109514949799</v>
      </c>
      <c r="W120" s="17">
        <v>0.14416660948660701</v>
      </c>
      <c r="X120" s="17">
        <v>0.14982765779650201</v>
      </c>
      <c r="Y120" s="17">
        <v>0.127878768023546</v>
      </c>
      <c r="Z120" s="17">
        <v>8.1839975708577595E-2</v>
      </c>
      <c r="AA120" s="17">
        <v>0.15643012893464101</v>
      </c>
      <c r="AB120" s="17">
        <v>0.20536733944774599</v>
      </c>
      <c r="AC120" s="17">
        <v>0.14346362486806599</v>
      </c>
      <c r="AD120" s="17">
        <v>0.25137862610961598</v>
      </c>
      <c r="AE120" s="17"/>
      <c r="AF120" s="17">
        <v>0.18600442656996199</v>
      </c>
      <c r="AG120" s="17">
        <v>0.14372722843199701</v>
      </c>
      <c r="AH120" s="17">
        <v>0.15662861297408401</v>
      </c>
      <c r="AI120" s="17">
        <v>0.161902799864511</v>
      </c>
      <c r="AJ120" s="17">
        <v>0.187244860917297</v>
      </c>
      <c r="AK120" s="17">
        <v>0.18993072414127599</v>
      </c>
      <c r="AL120" s="17"/>
      <c r="AM120" s="17">
        <v>0.138551900970321</v>
      </c>
      <c r="AN120" s="17">
        <v>0.205422675205157</v>
      </c>
      <c r="AO120" s="17"/>
      <c r="AP120" s="17">
        <v>0.146452184517471</v>
      </c>
      <c r="AQ120" s="17">
        <v>0.195966791740704</v>
      </c>
      <c r="AR120" s="17">
        <v>0.16540522268219801</v>
      </c>
      <c r="AS120" s="17">
        <v>0.185519458259888</v>
      </c>
      <c r="AT120" s="17">
        <v>0.12612185560627401</v>
      </c>
      <c r="AU120" s="17"/>
      <c r="AV120" s="17">
        <v>0.15821366824600999</v>
      </c>
      <c r="AW120" s="17">
        <v>0.10867843147613</v>
      </c>
      <c r="AX120" s="17">
        <v>0.18092181674562899</v>
      </c>
      <c r="AY120" s="17">
        <v>0.14140991727534299</v>
      </c>
      <c r="AZ120" s="17">
        <v>0.30691639111082403</v>
      </c>
      <c r="BA120" s="17">
        <v>0.19982583692360401</v>
      </c>
      <c r="BB120" s="17"/>
      <c r="BC120" s="17">
        <v>0.236257553742245</v>
      </c>
      <c r="BD120" s="17">
        <v>0.16337125204981601</v>
      </c>
      <c r="BE120" s="17">
        <v>0.118137074171552</v>
      </c>
      <c r="BF120" s="17"/>
      <c r="BG120" s="17">
        <v>0.28863557719521599</v>
      </c>
      <c r="BH120" s="17">
        <v>0.20234063967736499</v>
      </c>
      <c r="BI120" s="17">
        <v>0.122814719850525</v>
      </c>
      <c r="BJ120" s="17">
        <v>0.114843231626203</v>
      </c>
      <c r="BK120" s="17">
        <v>7.2163414246312604E-2</v>
      </c>
      <c r="BL120" s="17"/>
      <c r="BM120" s="17">
        <v>0.21644201117598399</v>
      </c>
      <c r="BN120" s="17">
        <v>8.2039285939385004E-2</v>
      </c>
    </row>
    <row r="121" spans="2:66" x14ac:dyDescent="0.35">
      <c r="B121" t="s">
        <v>117</v>
      </c>
      <c r="C121" s="17">
        <v>5.3650391662057401E-2</v>
      </c>
      <c r="D121" s="17">
        <v>3.6564960513040597E-2</v>
      </c>
      <c r="E121" s="17">
        <v>6.8622206437499E-2</v>
      </c>
      <c r="F121" s="17"/>
      <c r="G121" s="17">
        <v>3.9488188748694898E-2</v>
      </c>
      <c r="H121" s="17">
        <v>4.2446689602620297E-2</v>
      </c>
      <c r="I121" s="17">
        <v>5.3099217978475298E-2</v>
      </c>
      <c r="J121" s="17">
        <v>6.3655880621364902E-2</v>
      </c>
      <c r="K121" s="17">
        <v>5.5566120871958898E-2</v>
      </c>
      <c r="L121" s="17">
        <v>6.3274573920333699E-2</v>
      </c>
      <c r="M121" s="17"/>
      <c r="N121" s="17">
        <v>3.2593446714888903E-2</v>
      </c>
      <c r="O121" s="17">
        <v>4.3720818513216797E-2</v>
      </c>
      <c r="P121" s="17">
        <v>6.4652030239624805E-2</v>
      </c>
      <c r="Q121" s="17">
        <v>7.7957585634319398E-2</v>
      </c>
      <c r="R121" s="17"/>
      <c r="S121" s="17">
        <v>4.5795859634912998E-2</v>
      </c>
      <c r="T121" s="17">
        <v>3.3944949254489099E-2</v>
      </c>
      <c r="U121" s="17">
        <v>4.9403708561526698E-2</v>
      </c>
      <c r="V121" s="17">
        <v>5.3086555440316999E-2</v>
      </c>
      <c r="W121" s="17">
        <v>2.1536476230550002E-2</v>
      </c>
      <c r="X121" s="17">
        <v>8.4379294340285196E-2</v>
      </c>
      <c r="Y121" s="17">
        <v>7.3359612682314501E-2</v>
      </c>
      <c r="Z121" s="17">
        <v>4.7706820560320801E-2</v>
      </c>
      <c r="AA121" s="17">
        <v>5.3940166590371999E-2</v>
      </c>
      <c r="AB121" s="17">
        <v>6.3308456394343293E-2</v>
      </c>
      <c r="AC121" s="17">
        <v>6.6520365277894497E-2</v>
      </c>
      <c r="AD121" s="17">
        <v>7.5188936037246495E-2</v>
      </c>
      <c r="AE121" s="17"/>
      <c r="AF121" s="17">
        <v>5.0474743094981601E-2</v>
      </c>
      <c r="AG121" s="17">
        <v>5.3228969265431698E-2</v>
      </c>
      <c r="AH121" s="17">
        <v>6.3591686580549603E-2</v>
      </c>
      <c r="AI121" s="17">
        <v>4.1330827134805799E-2</v>
      </c>
      <c r="AJ121" s="17">
        <v>5.57227505566723E-2</v>
      </c>
      <c r="AK121" s="17">
        <v>8.2287379594577506E-2</v>
      </c>
      <c r="AL121" s="17"/>
      <c r="AM121" s="17">
        <v>5.28284188422092E-2</v>
      </c>
      <c r="AN121" s="17">
        <v>5.2825374302579303E-2</v>
      </c>
      <c r="AO121" s="17"/>
      <c r="AP121" s="17">
        <v>6.6271628631045201E-2</v>
      </c>
      <c r="AQ121" s="17">
        <v>5.5414388041440797E-2</v>
      </c>
      <c r="AR121" s="17">
        <v>4.6994015923225198E-2</v>
      </c>
      <c r="AS121" s="17">
        <v>3.1583483294878201E-2</v>
      </c>
      <c r="AT121" s="17">
        <v>0</v>
      </c>
      <c r="AU121" s="17"/>
      <c r="AV121" s="17">
        <v>3.4737236559200399E-2</v>
      </c>
      <c r="AW121" s="17">
        <v>5.2581233147467502E-2</v>
      </c>
      <c r="AX121" s="17">
        <v>2.56068205168902E-2</v>
      </c>
      <c r="AY121" s="17">
        <v>4.6981987741936002E-2</v>
      </c>
      <c r="AZ121" s="17">
        <v>2.3491164303810801E-2</v>
      </c>
      <c r="BA121" s="17">
        <v>9.3253229070662899E-2</v>
      </c>
      <c r="BB121" s="17"/>
      <c r="BC121" s="17">
        <v>2.34594256773323E-2</v>
      </c>
      <c r="BD121" s="17">
        <v>6.5321768924976195E-2</v>
      </c>
      <c r="BE121" s="17">
        <v>4.2933559018786399E-2</v>
      </c>
      <c r="BF121" s="17"/>
      <c r="BG121" s="17">
        <v>4.0041952493653998E-2</v>
      </c>
      <c r="BH121" s="17">
        <v>2.2187073594745699E-2</v>
      </c>
      <c r="BI121" s="17">
        <v>4.47725560280052E-2</v>
      </c>
      <c r="BJ121" s="17">
        <v>3.7961452856616E-2</v>
      </c>
      <c r="BK121" s="17">
        <v>0.129475740402647</v>
      </c>
      <c r="BL121" s="17"/>
      <c r="BM121" s="17">
        <v>2.5104721925672101E-2</v>
      </c>
      <c r="BN121" s="17">
        <v>0.10829984468962101</v>
      </c>
    </row>
    <row r="122" spans="2:66" x14ac:dyDescent="0.35">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row>
    <row r="123" spans="2:66" x14ac:dyDescent="0.35">
      <c r="B123" s="6" t="s">
        <v>146</v>
      </c>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row>
    <row r="124" spans="2:66" x14ac:dyDescent="0.35">
      <c r="B124" s="24" t="s">
        <v>101</v>
      </c>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row>
    <row r="125" spans="2:66" x14ac:dyDescent="0.35">
      <c r="B125" t="s">
        <v>138</v>
      </c>
      <c r="C125" s="17">
        <v>2.8695467781936101E-2</v>
      </c>
      <c r="D125" s="17">
        <v>3.9506690341952602E-2</v>
      </c>
      <c r="E125" s="17">
        <v>1.8295883983912499E-2</v>
      </c>
      <c r="F125" s="17"/>
      <c r="G125" s="17">
        <v>7.0814730252573593E-2</v>
      </c>
      <c r="H125" s="17">
        <v>6.2333707690736602E-2</v>
      </c>
      <c r="I125" s="17">
        <v>3.3223877441523102E-2</v>
      </c>
      <c r="J125" s="17">
        <v>1.4895448834106E-2</v>
      </c>
      <c r="K125" s="17">
        <v>0</v>
      </c>
      <c r="L125" s="17">
        <v>0</v>
      </c>
      <c r="M125" s="17"/>
      <c r="N125" s="17">
        <v>5.3758246823726298E-2</v>
      </c>
      <c r="O125" s="17">
        <v>2.5206375600595899E-2</v>
      </c>
      <c r="P125" s="17">
        <v>1.64369900126854E-2</v>
      </c>
      <c r="Q125" s="17">
        <v>1.6459762833127001E-2</v>
      </c>
      <c r="R125" s="17"/>
      <c r="S125" s="17">
        <v>5.9888326226566903E-2</v>
      </c>
      <c r="T125" s="17">
        <v>1.54973123715342E-2</v>
      </c>
      <c r="U125" s="17">
        <v>5.7766212756473296E-3</v>
      </c>
      <c r="V125" s="17">
        <v>2.9322728157014699E-2</v>
      </c>
      <c r="W125" s="17">
        <v>2.2335642638855999E-2</v>
      </c>
      <c r="X125" s="17">
        <v>3.8338968234142401E-2</v>
      </c>
      <c r="Y125" s="17">
        <v>6.1352936946650598E-3</v>
      </c>
      <c r="Z125" s="17">
        <v>3.4551751969207303E-2</v>
      </c>
      <c r="AA125" s="17">
        <v>4.1101468309023399E-2</v>
      </c>
      <c r="AB125" s="17">
        <v>2.5814630273944698E-2</v>
      </c>
      <c r="AC125" s="17">
        <v>2.94549016939212E-2</v>
      </c>
      <c r="AD125" s="17">
        <v>0</v>
      </c>
      <c r="AE125" s="17"/>
      <c r="AF125" s="17">
        <v>6.5614140660359699E-2</v>
      </c>
      <c r="AG125" s="17">
        <v>1.87154468529547E-2</v>
      </c>
      <c r="AH125" s="17">
        <v>2.9853228866077001E-2</v>
      </c>
      <c r="AI125" s="17">
        <v>9.1615446001455606E-3</v>
      </c>
      <c r="AJ125" s="17">
        <v>4.4845754999293802E-3</v>
      </c>
      <c r="AK125" s="17">
        <v>1.81990807878618E-2</v>
      </c>
      <c r="AL125" s="17"/>
      <c r="AM125" s="17">
        <v>2.90288939112693E-2</v>
      </c>
      <c r="AN125" s="17">
        <v>2.84258614245704E-2</v>
      </c>
      <c r="AO125" s="17"/>
      <c r="AP125" s="17">
        <v>6.7163309124593602E-3</v>
      </c>
      <c r="AQ125" s="17">
        <v>1.89329792168214E-2</v>
      </c>
      <c r="AR125" s="17">
        <v>3.6737064651824802E-2</v>
      </c>
      <c r="AS125" s="17">
        <v>6.7556560576243999E-2</v>
      </c>
      <c r="AT125" s="17">
        <v>8.2247304639437593E-2</v>
      </c>
      <c r="AU125" s="17"/>
      <c r="AV125" s="17">
        <v>5.5157261843968998E-2</v>
      </c>
      <c r="AW125" s="17">
        <v>2.4200080207806101E-2</v>
      </c>
      <c r="AX125" s="17">
        <v>1.97218444279528E-2</v>
      </c>
      <c r="AY125" s="17">
        <v>7.5370450936161799E-3</v>
      </c>
      <c r="AZ125" s="17">
        <v>2.4195347469258999E-2</v>
      </c>
      <c r="BA125" s="17">
        <v>0</v>
      </c>
      <c r="BB125" s="17"/>
      <c r="BC125" s="17">
        <v>1.9079281069466599E-2</v>
      </c>
      <c r="BD125" s="17">
        <v>1.9837818567945299E-2</v>
      </c>
      <c r="BE125" s="17">
        <v>5.25964113769073E-2</v>
      </c>
      <c r="BF125" s="17"/>
      <c r="BG125" s="17">
        <v>3.4461650090120297E-2</v>
      </c>
      <c r="BH125" s="17">
        <v>3.3266234322223302E-2</v>
      </c>
      <c r="BI125" s="17">
        <v>2.01605323817108E-2</v>
      </c>
      <c r="BJ125" s="17">
        <v>0.134728850271534</v>
      </c>
      <c r="BK125" s="17">
        <v>6.1445921511603602E-3</v>
      </c>
      <c r="BL125" s="17"/>
      <c r="BM125" s="17">
        <v>3.3461576045889702E-2</v>
      </c>
      <c r="BN125" s="17">
        <v>3.5898272295632097E-2</v>
      </c>
    </row>
    <row r="126" spans="2:66" x14ac:dyDescent="0.35">
      <c r="B126" t="s">
        <v>139</v>
      </c>
      <c r="C126" s="17">
        <v>0.130696849738482</v>
      </c>
      <c r="D126" s="17">
        <v>0.13738527722556701</v>
      </c>
      <c r="E126" s="17">
        <v>0.12481977518170199</v>
      </c>
      <c r="F126" s="17"/>
      <c r="G126" s="17">
        <v>0.23753546576184301</v>
      </c>
      <c r="H126" s="17">
        <v>0.20166210953927899</v>
      </c>
      <c r="I126" s="17">
        <v>0.139336421231779</v>
      </c>
      <c r="J126" s="17">
        <v>9.8537275785428896E-2</v>
      </c>
      <c r="K126" s="17">
        <v>7.4306497203424193E-2</v>
      </c>
      <c r="L126" s="17">
        <v>5.86183876107211E-2</v>
      </c>
      <c r="M126" s="17"/>
      <c r="N126" s="17">
        <v>0.17254691250929299</v>
      </c>
      <c r="O126" s="17">
        <v>0.14151164281645301</v>
      </c>
      <c r="P126" s="17">
        <v>0.11276513065834599</v>
      </c>
      <c r="Q126" s="17">
        <v>8.5856542913300499E-2</v>
      </c>
      <c r="R126" s="17"/>
      <c r="S126" s="17">
        <v>0.192891902297296</v>
      </c>
      <c r="T126" s="17">
        <v>0.12434964166998499</v>
      </c>
      <c r="U126" s="17">
        <v>0.127347411868173</v>
      </c>
      <c r="V126" s="17">
        <v>0.149643296445129</v>
      </c>
      <c r="W126" s="17">
        <v>0.186588834669314</v>
      </c>
      <c r="X126" s="17">
        <v>0.109583286543145</v>
      </c>
      <c r="Y126" s="17">
        <v>8.0865801632788101E-2</v>
      </c>
      <c r="Z126" s="17">
        <v>9.2474614124958707E-2</v>
      </c>
      <c r="AA126" s="17">
        <v>0.10025293105133901</v>
      </c>
      <c r="AB126" s="17">
        <v>0.146469247335652</v>
      </c>
      <c r="AC126" s="17">
        <v>8.4139512559639307E-2</v>
      </c>
      <c r="AD126" s="17">
        <v>7.8843091819869496E-2</v>
      </c>
      <c r="AE126" s="17"/>
      <c r="AF126" s="17">
        <v>0.20062762685444799</v>
      </c>
      <c r="AG126" s="17">
        <v>0.11303525345382601</v>
      </c>
      <c r="AH126" s="17">
        <v>0.11549884923241301</v>
      </c>
      <c r="AI126" s="17">
        <v>9.8105327730753797E-2</v>
      </c>
      <c r="AJ126" s="17">
        <v>7.5053478571351695E-2</v>
      </c>
      <c r="AK126" s="17">
        <v>0.14345416144359499</v>
      </c>
      <c r="AL126" s="17"/>
      <c r="AM126" s="17">
        <v>0.122454982164861</v>
      </c>
      <c r="AN126" s="17">
        <v>0.14094613908182099</v>
      </c>
      <c r="AO126" s="17"/>
      <c r="AP126" s="17">
        <v>8.9296450077387499E-2</v>
      </c>
      <c r="AQ126" s="17">
        <v>0.101526240073982</v>
      </c>
      <c r="AR126" s="17">
        <v>0.17240586620040299</v>
      </c>
      <c r="AS126" s="17">
        <v>0.20514926612290499</v>
      </c>
      <c r="AT126" s="17">
        <v>0.22377544028701599</v>
      </c>
      <c r="AU126" s="17"/>
      <c r="AV126" s="17">
        <v>0.18144850346324001</v>
      </c>
      <c r="AW126" s="17">
        <v>0.11982852913060001</v>
      </c>
      <c r="AX126" s="17">
        <v>0.128074813532954</v>
      </c>
      <c r="AY126" s="17">
        <v>9.0389519362409201E-2</v>
      </c>
      <c r="AZ126" s="17">
        <v>0.11926531879145399</v>
      </c>
      <c r="BA126" s="17">
        <v>9.00111519221347E-2</v>
      </c>
      <c r="BB126" s="17"/>
      <c r="BC126" s="17">
        <v>0.13755674516761701</v>
      </c>
      <c r="BD126" s="17">
        <v>0.115293658585587</v>
      </c>
      <c r="BE126" s="17">
        <v>0.15478956416839401</v>
      </c>
      <c r="BF126" s="17"/>
      <c r="BG126" s="17">
        <v>0.107172291997575</v>
      </c>
      <c r="BH126" s="17">
        <v>0.139286816929306</v>
      </c>
      <c r="BI126" s="17">
        <v>0.15520550024996399</v>
      </c>
      <c r="BJ126" s="17">
        <v>0.18808760045844899</v>
      </c>
      <c r="BK126" s="17">
        <v>7.4362642721496106E-2</v>
      </c>
      <c r="BL126" s="17"/>
      <c r="BM126" s="17">
        <v>0.13403901376043101</v>
      </c>
      <c r="BN126" s="17">
        <v>0.100677963635672</v>
      </c>
    </row>
    <row r="127" spans="2:66" x14ac:dyDescent="0.35">
      <c r="B127" t="s">
        <v>140</v>
      </c>
      <c r="C127" s="17">
        <v>0.29442587682350602</v>
      </c>
      <c r="D127" s="17">
        <v>0.30192724164846602</v>
      </c>
      <c r="E127" s="17">
        <v>0.28856318549915699</v>
      </c>
      <c r="F127" s="17"/>
      <c r="G127" s="17">
        <v>0.25800741142005401</v>
      </c>
      <c r="H127" s="17">
        <v>0.20628961098044399</v>
      </c>
      <c r="I127" s="17">
        <v>0.26447518798958197</v>
      </c>
      <c r="J127" s="17">
        <v>0.31764171036216898</v>
      </c>
      <c r="K127" s="17">
        <v>0.35927841810483002</v>
      </c>
      <c r="L127" s="17">
        <v>0.35249983387003397</v>
      </c>
      <c r="M127" s="17"/>
      <c r="N127" s="17">
        <v>0.26494414008017603</v>
      </c>
      <c r="O127" s="17">
        <v>0.28079123217004598</v>
      </c>
      <c r="P127" s="17">
        <v>0.32602922202352502</v>
      </c>
      <c r="Q127" s="17">
        <v>0.31341982742495</v>
      </c>
      <c r="R127" s="17"/>
      <c r="S127" s="17">
        <v>0.25417487193437399</v>
      </c>
      <c r="T127" s="17">
        <v>0.28630376168330202</v>
      </c>
      <c r="U127" s="17">
        <v>0.31942597047212601</v>
      </c>
      <c r="V127" s="17">
        <v>0.28993925000649401</v>
      </c>
      <c r="W127" s="17">
        <v>0.282450366375323</v>
      </c>
      <c r="X127" s="17">
        <v>0.298541189536704</v>
      </c>
      <c r="Y127" s="17">
        <v>0.34362145104580699</v>
      </c>
      <c r="Z127" s="17">
        <v>0.29546903880389702</v>
      </c>
      <c r="AA127" s="17">
        <v>0.30426732551975799</v>
      </c>
      <c r="AB127" s="17">
        <v>0.26500738286780301</v>
      </c>
      <c r="AC127" s="17">
        <v>0.317411384427154</v>
      </c>
      <c r="AD127" s="17">
        <v>0.36080678941408201</v>
      </c>
      <c r="AE127" s="17"/>
      <c r="AF127" s="17">
        <v>0.21950019163085499</v>
      </c>
      <c r="AG127" s="17">
        <v>0.32077509926065401</v>
      </c>
      <c r="AH127" s="17">
        <v>0.304928192383494</v>
      </c>
      <c r="AI127" s="17">
        <v>0.31273320691515699</v>
      </c>
      <c r="AJ127" s="17">
        <v>0.33443031977313298</v>
      </c>
      <c r="AK127" s="17">
        <v>0.343212503044037</v>
      </c>
      <c r="AL127" s="17"/>
      <c r="AM127" s="17">
        <v>0.29539435101296502</v>
      </c>
      <c r="AN127" s="17">
        <v>0.294032692588438</v>
      </c>
      <c r="AO127" s="17"/>
      <c r="AP127" s="17">
        <v>0.31669205360449698</v>
      </c>
      <c r="AQ127" s="17">
        <v>0.33280069622057301</v>
      </c>
      <c r="AR127" s="17">
        <v>0.26165946203969798</v>
      </c>
      <c r="AS127" s="17">
        <v>0.228196524070755</v>
      </c>
      <c r="AT127" s="17">
        <v>0.18100113396954501</v>
      </c>
      <c r="AU127" s="17"/>
      <c r="AV127" s="17">
        <v>0.28132454952267999</v>
      </c>
      <c r="AW127" s="17">
        <v>0.369336588136285</v>
      </c>
      <c r="AX127" s="17">
        <v>0.27923566681055401</v>
      </c>
      <c r="AY127" s="17">
        <v>0.29526589186252</v>
      </c>
      <c r="AZ127" s="17">
        <v>0.21369100113019199</v>
      </c>
      <c r="BA127" s="17">
        <v>0.32019922429518899</v>
      </c>
      <c r="BB127" s="17"/>
      <c r="BC127" s="17">
        <v>0.248804688347701</v>
      </c>
      <c r="BD127" s="17">
        <v>0.31092583354296199</v>
      </c>
      <c r="BE127" s="17">
        <v>0.32039366282316001</v>
      </c>
      <c r="BF127" s="17"/>
      <c r="BG127" s="17">
        <v>0.25087940554452398</v>
      </c>
      <c r="BH127" s="17">
        <v>0.268704520456234</v>
      </c>
      <c r="BI127" s="17">
        <v>0.31100282304890697</v>
      </c>
      <c r="BJ127" s="17">
        <v>0.30609295237297901</v>
      </c>
      <c r="BK127" s="17">
        <v>0.38822058989455499</v>
      </c>
      <c r="BL127" s="17"/>
      <c r="BM127" s="17">
        <v>0.26579173582940002</v>
      </c>
      <c r="BN127" s="17">
        <v>0.36921671264271799</v>
      </c>
    </row>
    <row r="128" spans="2:66" x14ac:dyDescent="0.35">
      <c r="B128" t="s">
        <v>141</v>
      </c>
      <c r="C128" s="17">
        <v>0.34729642347774298</v>
      </c>
      <c r="D128" s="17">
        <v>0.33553419841153598</v>
      </c>
      <c r="E128" s="17">
        <v>0.35749861379578302</v>
      </c>
      <c r="F128" s="17"/>
      <c r="G128" s="17">
        <v>0.28463559132480099</v>
      </c>
      <c r="H128" s="17">
        <v>0.33496839090723002</v>
      </c>
      <c r="I128" s="17">
        <v>0.34105797248095299</v>
      </c>
      <c r="J128" s="17">
        <v>0.35439387238479297</v>
      </c>
      <c r="K128" s="17">
        <v>0.33150257734629102</v>
      </c>
      <c r="L128" s="17">
        <v>0.40896378622708901</v>
      </c>
      <c r="M128" s="17"/>
      <c r="N128" s="17">
        <v>0.361529859068976</v>
      </c>
      <c r="O128" s="17">
        <v>0.32906844999842599</v>
      </c>
      <c r="P128" s="17">
        <v>0.34020573413489502</v>
      </c>
      <c r="Q128" s="17">
        <v>0.358737426901239</v>
      </c>
      <c r="R128" s="17"/>
      <c r="S128" s="17">
        <v>0.31341402111302202</v>
      </c>
      <c r="T128" s="17">
        <v>0.37824229405908</v>
      </c>
      <c r="U128" s="17">
        <v>0.36355643067682603</v>
      </c>
      <c r="V128" s="17">
        <v>0.31110369669420501</v>
      </c>
      <c r="W128" s="17">
        <v>0.34198447227329298</v>
      </c>
      <c r="X128" s="17">
        <v>0.34527791737946201</v>
      </c>
      <c r="Y128" s="17">
        <v>0.34558149750525502</v>
      </c>
      <c r="Z128" s="17">
        <v>0.40135491303307502</v>
      </c>
      <c r="AA128" s="17">
        <v>0.35719754816127097</v>
      </c>
      <c r="AB128" s="17">
        <v>0.30730321414210299</v>
      </c>
      <c r="AC128" s="17">
        <v>0.42497737525860402</v>
      </c>
      <c r="AD128" s="17">
        <v>0.341372301175696</v>
      </c>
      <c r="AE128" s="17"/>
      <c r="AF128" s="17">
        <v>0.31344578776847398</v>
      </c>
      <c r="AG128" s="17">
        <v>0.37308135876736698</v>
      </c>
      <c r="AH128" s="17">
        <v>0.33250386457972703</v>
      </c>
      <c r="AI128" s="17">
        <v>0.375142066459283</v>
      </c>
      <c r="AJ128" s="17">
        <v>0.36284037577272199</v>
      </c>
      <c r="AK128" s="17">
        <v>0.289391940069401</v>
      </c>
      <c r="AL128" s="17"/>
      <c r="AM128" s="17">
        <v>0.36119112208002901</v>
      </c>
      <c r="AN128" s="17">
        <v>0.32880337472938498</v>
      </c>
      <c r="AO128" s="17"/>
      <c r="AP128" s="17">
        <v>0.34765680245785602</v>
      </c>
      <c r="AQ128" s="17">
        <v>0.38566788893058401</v>
      </c>
      <c r="AR128" s="17">
        <v>0.32815128132836302</v>
      </c>
      <c r="AS128" s="17">
        <v>0.32518126154128402</v>
      </c>
      <c r="AT128" s="17">
        <v>0.34618970829697499</v>
      </c>
      <c r="AU128" s="17"/>
      <c r="AV128" s="17">
        <v>0.31921777411737501</v>
      </c>
      <c r="AW128" s="17">
        <v>0.34382854168931498</v>
      </c>
      <c r="AX128" s="17">
        <v>0.40177058213963701</v>
      </c>
      <c r="AY128" s="17">
        <v>0.34968239807495799</v>
      </c>
      <c r="AZ128" s="17">
        <v>0.41955323293893898</v>
      </c>
      <c r="BA128" s="17">
        <v>0.35657476085796602</v>
      </c>
      <c r="BB128" s="17"/>
      <c r="BC128" s="17">
        <v>0.410703900349563</v>
      </c>
      <c r="BD128" s="17">
        <v>0.34264349379227199</v>
      </c>
      <c r="BE128" s="17">
        <v>0.31382202693021199</v>
      </c>
      <c r="BF128" s="17"/>
      <c r="BG128" s="17">
        <v>0.346525037966254</v>
      </c>
      <c r="BH128" s="17">
        <v>0.35810512298563901</v>
      </c>
      <c r="BI128" s="17">
        <v>0.368362516790953</v>
      </c>
      <c r="BJ128" s="17">
        <v>0.23710917449657801</v>
      </c>
      <c r="BK128" s="17">
        <v>0.30116953561482201</v>
      </c>
      <c r="BL128" s="17"/>
      <c r="BM128" s="17">
        <v>0.35621283259710701</v>
      </c>
      <c r="BN128" s="17">
        <v>0.286346325351655</v>
      </c>
    </row>
    <row r="129" spans="2:66" x14ac:dyDescent="0.35">
      <c r="B129" t="s">
        <v>142</v>
      </c>
      <c r="C129" s="17">
        <v>0.13612190632031401</v>
      </c>
      <c r="D129" s="17">
        <v>0.146022158283516</v>
      </c>
      <c r="E129" s="17">
        <v>0.12714001904082201</v>
      </c>
      <c r="F129" s="17"/>
      <c r="G129" s="17">
        <v>9.5237616911037007E-2</v>
      </c>
      <c r="H129" s="17">
        <v>0.13835314071853999</v>
      </c>
      <c r="I129" s="17">
        <v>0.170621032124119</v>
      </c>
      <c r="J129" s="17">
        <v>0.14194631582258699</v>
      </c>
      <c r="K129" s="17">
        <v>0.15361439939086799</v>
      </c>
      <c r="L129" s="17">
        <v>0.117083470687813</v>
      </c>
      <c r="M129" s="17"/>
      <c r="N129" s="17">
        <v>0.113455436874556</v>
      </c>
      <c r="O129" s="17">
        <v>0.151669415485362</v>
      </c>
      <c r="P129" s="17">
        <v>0.142443393831718</v>
      </c>
      <c r="Q129" s="17">
        <v>0.139183125674474</v>
      </c>
      <c r="R129" s="17"/>
      <c r="S129" s="17">
        <v>0.127319913477597</v>
      </c>
      <c r="T129" s="17">
        <v>0.13205813319475099</v>
      </c>
      <c r="U129" s="17">
        <v>0.12180867189492101</v>
      </c>
      <c r="V129" s="17">
        <v>0.14815148642377701</v>
      </c>
      <c r="W129" s="17">
        <v>0.130440724578784</v>
      </c>
      <c r="X129" s="17">
        <v>0.112543774662063</v>
      </c>
      <c r="Y129" s="17">
        <v>0.168435779080717</v>
      </c>
      <c r="Z129" s="17">
        <v>0.105758526215827</v>
      </c>
      <c r="AA129" s="17">
        <v>0.14378897743056199</v>
      </c>
      <c r="AB129" s="17">
        <v>0.18563303200801701</v>
      </c>
      <c r="AC129" s="17">
        <v>8.6828569141955594E-2</v>
      </c>
      <c r="AD129" s="17">
        <v>0.140767517897328</v>
      </c>
      <c r="AE129" s="17"/>
      <c r="AF129" s="17">
        <v>0.14411738921762399</v>
      </c>
      <c r="AG129" s="17">
        <v>0.117421707296347</v>
      </c>
      <c r="AH129" s="17">
        <v>0.147449266649121</v>
      </c>
      <c r="AI129" s="17">
        <v>0.14498036940967801</v>
      </c>
      <c r="AJ129" s="17">
        <v>0.14026388923182301</v>
      </c>
      <c r="AK129" s="17">
        <v>0.13216329992861001</v>
      </c>
      <c r="AL129" s="17"/>
      <c r="AM129" s="17">
        <v>0.13089640367591701</v>
      </c>
      <c r="AN129" s="17">
        <v>0.144501560048027</v>
      </c>
      <c r="AO129" s="17"/>
      <c r="AP129" s="17">
        <v>0.14040786829980401</v>
      </c>
      <c r="AQ129" s="17">
        <v>0.100499939360566</v>
      </c>
      <c r="AR129" s="17">
        <v>0.16247098529148299</v>
      </c>
      <c r="AS129" s="17">
        <v>0.135434541148724</v>
      </c>
      <c r="AT129" s="17">
        <v>0.166786412807027</v>
      </c>
      <c r="AU129" s="17"/>
      <c r="AV129" s="17">
        <v>0.114724247472442</v>
      </c>
      <c r="AW129" s="17">
        <v>9.2683020145453002E-2</v>
      </c>
      <c r="AX129" s="17">
        <v>0.15265333558087901</v>
      </c>
      <c r="AY129" s="17">
        <v>0.19105376162543899</v>
      </c>
      <c r="AZ129" s="17">
        <v>0.18392674827187899</v>
      </c>
      <c r="BA129" s="17">
        <v>0.119175716113434</v>
      </c>
      <c r="BB129" s="17"/>
      <c r="BC129" s="17">
        <v>0.14577247099372101</v>
      </c>
      <c r="BD129" s="17">
        <v>0.14259533758455001</v>
      </c>
      <c r="BE129" s="17">
        <v>0.121414440651283</v>
      </c>
      <c r="BF129" s="17"/>
      <c r="BG129" s="17">
        <v>0.22746883690426201</v>
      </c>
      <c r="BH129" s="17">
        <v>0.14328867065392301</v>
      </c>
      <c r="BI129" s="17">
        <v>9.3426267396510707E-2</v>
      </c>
      <c r="BJ129" s="17">
        <v>0.11588708408066301</v>
      </c>
      <c r="BK129" s="17">
        <v>0.173318149809773</v>
      </c>
      <c r="BL129" s="17"/>
      <c r="BM129" s="17">
        <v>0.15704446944415901</v>
      </c>
      <c r="BN129" s="17">
        <v>0.160028921524453</v>
      </c>
    </row>
    <row r="130" spans="2:66" x14ac:dyDescent="0.35">
      <c r="B130" t="s">
        <v>117</v>
      </c>
      <c r="C130" s="17">
        <v>6.2763475858020404E-2</v>
      </c>
      <c r="D130" s="17">
        <v>3.9624434088961699E-2</v>
      </c>
      <c r="E130" s="17">
        <v>8.3682522498622999E-2</v>
      </c>
      <c r="F130" s="17"/>
      <c r="G130" s="17">
        <v>5.3769184329691501E-2</v>
      </c>
      <c r="H130" s="17">
        <v>5.6393040163770398E-2</v>
      </c>
      <c r="I130" s="17">
        <v>5.1285508732044002E-2</v>
      </c>
      <c r="J130" s="17">
        <v>7.25853768109158E-2</v>
      </c>
      <c r="K130" s="17">
        <v>8.1298107954586404E-2</v>
      </c>
      <c r="L130" s="17">
        <v>6.2834521604343205E-2</v>
      </c>
      <c r="M130" s="17"/>
      <c r="N130" s="17">
        <v>3.3765404643272698E-2</v>
      </c>
      <c r="O130" s="17">
        <v>7.17528839291178E-2</v>
      </c>
      <c r="P130" s="17">
        <v>6.2119529338830699E-2</v>
      </c>
      <c r="Q130" s="17">
        <v>8.6343314252909295E-2</v>
      </c>
      <c r="R130" s="17"/>
      <c r="S130" s="17">
        <v>5.2310964951144699E-2</v>
      </c>
      <c r="T130" s="17">
        <v>6.3548857021348104E-2</v>
      </c>
      <c r="U130" s="17">
        <v>6.2084893812306301E-2</v>
      </c>
      <c r="V130" s="17">
        <v>7.1839542273380103E-2</v>
      </c>
      <c r="W130" s="17">
        <v>3.6199959464430997E-2</v>
      </c>
      <c r="X130" s="17">
        <v>9.5714863644483103E-2</v>
      </c>
      <c r="Y130" s="17">
        <v>5.5360177040768302E-2</v>
      </c>
      <c r="Z130" s="17">
        <v>7.0391155853035098E-2</v>
      </c>
      <c r="AA130" s="17">
        <v>5.3391749528047497E-2</v>
      </c>
      <c r="AB130" s="17">
        <v>6.9772493372480204E-2</v>
      </c>
      <c r="AC130" s="17">
        <v>5.7188256918726102E-2</v>
      </c>
      <c r="AD130" s="17">
        <v>7.8210299693024399E-2</v>
      </c>
      <c r="AE130" s="17"/>
      <c r="AF130" s="17">
        <v>5.66948638682402E-2</v>
      </c>
      <c r="AG130" s="17">
        <v>5.6971134368851102E-2</v>
      </c>
      <c r="AH130" s="17">
        <v>6.9766598289168202E-2</v>
      </c>
      <c r="AI130" s="17">
        <v>5.9877484884982603E-2</v>
      </c>
      <c r="AJ130" s="17">
        <v>8.2927361151040602E-2</v>
      </c>
      <c r="AK130" s="17">
        <v>7.3579014726495195E-2</v>
      </c>
      <c r="AL130" s="17"/>
      <c r="AM130" s="17">
        <v>6.1034247154957602E-2</v>
      </c>
      <c r="AN130" s="17">
        <v>6.3290372127758093E-2</v>
      </c>
      <c r="AO130" s="17"/>
      <c r="AP130" s="17">
        <v>9.9230494647995895E-2</v>
      </c>
      <c r="AQ130" s="17">
        <v>6.0572256197474701E-2</v>
      </c>
      <c r="AR130" s="17">
        <v>3.8575340488227999E-2</v>
      </c>
      <c r="AS130" s="17">
        <v>3.8481846540087697E-2</v>
      </c>
      <c r="AT130" s="17">
        <v>0</v>
      </c>
      <c r="AU130" s="17"/>
      <c r="AV130" s="17">
        <v>4.8127663580293599E-2</v>
      </c>
      <c r="AW130" s="17">
        <v>5.01232406905417E-2</v>
      </c>
      <c r="AX130" s="17">
        <v>1.8543757508024099E-2</v>
      </c>
      <c r="AY130" s="17">
        <v>6.6071383981058093E-2</v>
      </c>
      <c r="AZ130" s="17">
        <v>3.9368351398277199E-2</v>
      </c>
      <c r="BA130" s="17">
        <v>0.114039146811276</v>
      </c>
      <c r="BB130" s="17"/>
      <c r="BC130" s="17">
        <v>3.8082914071930998E-2</v>
      </c>
      <c r="BD130" s="17">
        <v>6.8703857926683598E-2</v>
      </c>
      <c r="BE130" s="17">
        <v>3.6983894050044402E-2</v>
      </c>
      <c r="BF130" s="17"/>
      <c r="BG130" s="17">
        <v>3.3492777497264398E-2</v>
      </c>
      <c r="BH130" s="17">
        <v>5.7348634652675597E-2</v>
      </c>
      <c r="BI130" s="17">
        <v>5.1842360131954E-2</v>
      </c>
      <c r="BJ130" s="17">
        <v>1.8094338319796101E-2</v>
      </c>
      <c r="BK130" s="17">
        <v>5.6784489808194102E-2</v>
      </c>
      <c r="BL130" s="17"/>
      <c r="BM130" s="17">
        <v>5.3450372323012703E-2</v>
      </c>
      <c r="BN130" s="17">
        <v>4.7831804549868899E-2</v>
      </c>
    </row>
    <row r="131" spans="2:66" x14ac:dyDescent="0.35">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row>
    <row r="132" spans="2:66" x14ac:dyDescent="0.35">
      <c r="B132" s="6" t="s">
        <v>147</v>
      </c>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row>
    <row r="133" spans="2:66" x14ac:dyDescent="0.35">
      <c r="B133" s="24" t="s">
        <v>101</v>
      </c>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row>
    <row r="134" spans="2:66" x14ac:dyDescent="0.35">
      <c r="B134" t="s">
        <v>138</v>
      </c>
      <c r="C134" s="17">
        <v>2.70049715590709E-2</v>
      </c>
      <c r="D134" s="17">
        <v>3.99159602679749E-2</v>
      </c>
      <c r="E134" s="17">
        <v>1.4549768198263899E-2</v>
      </c>
      <c r="F134" s="17"/>
      <c r="G134" s="17">
        <v>6.3867836851948204E-2</v>
      </c>
      <c r="H134" s="17">
        <v>6.4526360977938402E-2</v>
      </c>
      <c r="I134" s="17">
        <v>3.0057182860968999E-2</v>
      </c>
      <c r="J134" s="17">
        <v>2.9414173596733701E-3</v>
      </c>
      <c r="K134" s="17">
        <v>0</v>
      </c>
      <c r="L134" s="17">
        <v>7.0092427424121497E-3</v>
      </c>
      <c r="M134" s="17"/>
      <c r="N134" s="17">
        <v>4.4881168173405303E-2</v>
      </c>
      <c r="O134" s="17">
        <v>2.8373144703062399E-2</v>
      </c>
      <c r="P134" s="17">
        <v>1.8610924445559899E-2</v>
      </c>
      <c r="Q134" s="17">
        <v>1.4056131411156801E-2</v>
      </c>
      <c r="R134" s="17"/>
      <c r="S134" s="17">
        <v>4.2016645466194498E-2</v>
      </c>
      <c r="T134" s="17">
        <v>2.6122816442516E-2</v>
      </c>
      <c r="U134" s="17">
        <v>0</v>
      </c>
      <c r="V134" s="17">
        <v>1.27873378378451E-2</v>
      </c>
      <c r="W134" s="17">
        <v>1.5564590577744701E-2</v>
      </c>
      <c r="X134" s="17">
        <v>2.11560790113271E-2</v>
      </c>
      <c r="Y134" s="17">
        <v>1.3050328606711599E-2</v>
      </c>
      <c r="Z134" s="17">
        <v>3.4154152137343401E-2</v>
      </c>
      <c r="AA134" s="17">
        <v>5.7228527089453703E-2</v>
      </c>
      <c r="AB134" s="17">
        <v>3.8002291586291002E-2</v>
      </c>
      <c r="AC134" s="17">
        <v>1.9952768864264E-2</v>
      </c>
      <c r="AD134" s="17">
        <v>1.5757222959566799E-2</v>
      </c>
      <c r="AE134" s="17"/>
      <c r="AF134" s="17">
        <v>6.5637800524947096E-2</v>
      </c>
      <c r="AG134" s="17">
        <v>2.0031998508497999E-2</v>
      </c>
      <c r="AH134" s="17">
        <v>1.1170595373470401E-2</v>
      </c>
      <c r="AI134" s="17">
        <v>1.20641631289897E-2</v>
      </c>
      <c r="AJ134" s="17">
        <v>0</v>
      </c>
      <c r="AK134" s="17">
        <v>2.6634291031967201E-2</v>
      </c>
      <c r="AL134" s="17"/>
      <c r="AM134" s="17">
        <v>3.1204414596794801E-2</v>
      </c>
      <c r="AN134" s="17">
        <v>2.1237949306521901E-2</v>
      </c>
      <c r="AO134" s="17"/>
      <c r="AP134" s="17">
        <v>4.0395064601680599E-3</v>
      </c>
      <c r="AQ134" s="17">
        <v>1.0073669579858099E-2</v>
      </c>
      <c r="AR134" s="17">
        <v>4.3056666936062797E-2</v>
      </c>
      <c r="AS134" s="17">
        <v>7.1045885900851105E-2</v>
      </c>
      <c r="AT134" s="17">
        <v>5.70775075999434E-2</v>
      </c>
      <c r="AU134" s="17"/>
      <c r="AV134" s="17">
        <v>5.7351137348171898E-2</v>
      </c>
      <c r="AW134" s="17">
        <v>1.67621826087264E-2</v>
      </c>
      <c r="AX134" s="17">
        <v>2.5945099107055301E-2</v>
      </c>
      <c r="AY134" s="17">
        <v>1.13783370594207E-2</v>
      </c>
      <c r="AZ134" s="17">
        <v>0</v>
      </c>
      <c r="BA134" s="17">
        <v>0</v>
      </c>
      <c r="BB134" s="17"/>
      <c r="BC134" s="17">
        <v>1.9225096633680501E-2</v>
      </c>
      <c r="BD134" s="17">
        <v>1.6229813181498801E-2</v>
      </c>
      <c r="BE134" s="17">
        <v>5.1728592863334803E-2</v>
      </c>
      <c r="BF134" s="17"/>
      <c r="BG134" s="17">
        <v>3.2462185671821603E-2</v>
      </c>
      <c r="BH134" s="17">
        <v>3.0130098032418399E-2</v>
      </c>
      <c r="BI134" s="17">
        <v>2.3339040871117999E-2</v>
      </c>
      <c r="BJ134" s="17">
        <v>9.6514268320678304E-2</v>
      </c>
      <c r="BK134" s="17">
        <v>5.5331413800093904E-3</v>
      </c>
      <c r="BL134" s="17"/>
      <c r="BM134" s="17">
        <v>3.0511182196987899E-2</v>
      </c>
      <c r="BN134" s="17">
        <v>2.6585666702682E-2</v>
      </c>
    </row>
    <row r="135" spans="2:66" x14ac:dyDescent="0.35">
      <c r="B135" t="s">
        <v>139</v>
      </c>
      <c r="C135" s="17">
        <v>0.15488028970560999</v>
      </c>
      <c r="D135" s="17">
        <v>0.16072783809727201</v>
      </c>
      <c r="E135" s="17">
        <v>0.14994227600785301</v>
      </c>
      <c r="F135" s="17"/>
      <c r="G135" s="17">
        <v>0.24568039295894101</v>
      </c>
      <c r="H135" s="17">
        <v>0.215843525784399</v>
      </c>
      <c r="I135" s="17">
        <v>0.13560458124052299</v>
      </c>
      <c r="J135" s="17">
        <v>0.15737527610193899</v>
      </c>
      <c r="K135" s="17">
        <v>0.130321044506229</v>
      </c>
      <c r="L135" s="17">
        <v>7.4786594571901593E-2</v>
      </c>
      <c r="M135" s="17"/>
      <c r="N135" s="17">
        <v>0.198334392643263</v>
      </c>
      <c r="O135" s="17">
        <v>0.16374598895238501</v>
      </c>
      <c r="P135" s="17">
        <v>0.12506782171981501</v>
      </c>
      <c r="Q135" s="17">
        <v>0.12546068532861601</v>
      </c>
      <c r="R135" s="17"/>
      <c r="S135" s="17">
        <v>0.23103866047801999</v>
      </c>
      <c r="T135" s="17">
        <v>0.13210387660460299</v>
      </c>
      <c r="U135" s="17">
        <v>0.15906883158214</v>
      </c>
      <c r="V135" s="17">
        <v>0.14239166544333101</v>
      </c>
      <c r="W135" s="17">
        <v>0.180048211022209</v>
      </c>
      <c r="X135" s="17">
        <v>0.159042828371776</v>
      </c>
      <c r="Y135" s="17">
        <v>9.7901783668998807E-2</v>
      </c>
      <c r="Z135" s="17">
        <v>0.13960300763273201</v>
      </c>
      <c r="AA135" s="17">
        <v>0.11919893389984999</v>
      </c>
      <c r="AB135" s="17">
        <v>0.14566816509908301</v>
      </c>
      <c r="AC135" s="17">
        <v>0.16220155532147201</v>
      </c>
      <c r="AD135" s="17">
        <v>0.172184889152554</v>
      </c>
      <c r="AE135" s="17"/>
      <c r="AF135" s="17">
        <v>0.20122478790849099</v>
      </c>
      <c r="AG135" s="17">
        <v>0.13653003236846101</v>
      </c>
      <c r="AH135" s="17">
        <v>0.152919496229214</v>
      </c>
      <c r="AI135" s="17">
        <v>0.135732009797564</v>
      </c>
      <c r="AJ135" s="17">
        <v>0.11785140927919301</v>
      </c>
      <c r="AK135" s="17">
        <v>0.17809207686780601</v>
      </c>
      <c r="AL135" s="17"/>
      <c r="AM135" s="17">
        <v>0.14356808301316301</v>
      </c>
      <c r="AN135" s="17">
        <v>0.17083698136563799</v>
      </c>
      <c r="AO135" s="17"/>
      <c r="AP135" s="17">
        <v>9.3011568382343299E-2</v>
      </c>
      <c r="AQ135" s="17">
        <v>0.13240383392017299</v>
      </c>
      <c r="AR135" s="17">
        <v>0.19301894462126901</v>
      </c>
      <c r="AS135" s="17">
        <v>0.20362538727671201</v>
      </c>
      <c r="AT135" s="17">
        <v>0.34657024493654998</v>
      </c>
      <c r="AU135" s="17"/>
      <c r="AV135" s="17">
        <v>0.227391327382889</v>
      </c>
      <c r="AW135" s="17">
        <v>0.132404358326289</v>
      </c>
      <c r="AX135" s="17">
        <v>0.123314433498962</v>
      </c>
      <c r="AY135" s="17">
        <v>0.114144925757154</v>
      </c>
      <c r="AZ135" s="17">
        <v>0.119108943990673</v>
      </c>
      <c r="BA135" s="17">
        <v>8.1520715873881197E-2</v>
      </c>
      <c r="BB135" s="17"/>
      <c r="BC135" s="17">
        <v>0.17456835388672801</v>
      </c>
      <c r="BD135" s="17">
        <v>0.14254848136568701</v>
      </c>
      <c r="BE135" s="17">
        <v>0.17154800747079699</v>
      </c>
      <c r="BF135" s="17"/>
      <c r="BG135" s="17">
        <v>0.12372788859212699</v>
      </c>
      <c r="BH135" s="17">
        <v>0.170230841532337</v>
      </c>
      <c r="BI135" s="17">
        <v>0.18800648361148001</v>
      </c>
      <c r="BJ135" s="17">
        <v>0.18718189371367999</v>
      </c>
      <c r="BK135" s="17">
        <v>5.5769315941811198E-2</v>
      </c>
      <c r="BL135" s="17"/>
      <c r="BM135" s="17">
        <v>0.16263183938858999</v>
      </c>
      <c r="BN135" s="17">
        <v>8.6177453478556501E-2</v>
      </c>
    </row>
    <row r="136" spans="2:66" x14ac:dyDescent="0.35">
      <c r="B136" t="s">
        <v>140</v>
      </c>
      <c r="C136" s="17">
        <v>0.339403330523946</v>
      </c>
      <c r="D136" s="17">
        <v>0.35389577495614499</v>
      </c>
      <c r="E136" s="17">
        <v>0.32591911416450903</v>
      </c>
      <c r="F136" s="17"/>
      <c r="G136" s="17">
        <v>0.32788039939909902</v>
      </c>
      <c r="H136" s="17">
        <v>0.25873302093328798</v>
      </c>
      <c r="I136" s="17">
        <v>0.32231029940143802</v>
      </c>
      <c r="J136" s="17">
        <v>0.356937660571927</v>
      </c>
      <c r="K136" s="17">
        <v>0.37600182670627802</v>
      </c>
      <c r="L136" s="17">
        <v>0.38799291901640398</v>
      </c>
      <c r="M136" s="17"/>
      <c r="N136" s="17">
        <v>0.35335805523124603</v>
      </c>
      <c r="O136" s="17">
        <v>0.32636994528922703</v>
      </c>
      <c r="P136" s="17">
        <v>0.37357430173682599</v>
      </c>
      <c r="Q136" s="17">
        <v>0.30494932182922102</v>
      </c>
      <c r="R136" s="17"/>
      <c r="S136" s="17">
        <v>0.32596513338555699</v>
      </c>
      <c r="T136" s="17">
        <v>0.335742368308866</v>
      </c>
      <c r="U136" s="17">
        <v>0.36464224327040701</v>
      </c>
      <c r="V136" s="17">
        <v>0.38351414488187902</v>
      </c>
      <c r="W136" s="17">
        <v>0.33491443393357501</v>
      </c>
      <c r="X136" s="17">
        <v>0.31996043878882502</v>
      </c>
      <c r="Y136" s="17">
        <v>0.39196034935421697</v>
      </c>
      <c r="Z136" s="17">
        <v>0.270290400858269</v>
      </c>
      <c r="AA136" s="17">
        <v>0.32276812406154698</v>
      </c>
      <c r="AB136" s="17">
        <v>0.32114726446417702</v>
      </c>
      <c r="AC136" s="17">
        <v>0.33620498384817199</v>
      </c>
      <c r="AD136" s="17">
        <v>0.35950796839787302</v>
      </c>
      <c r="AE136" s="17"/>
      <c r="AF136" s="17">
        <v>0.298557690040264</v>
      </c>
      <c r="AG136" s="17">
        <v>0.35899637003203599</v>
      </c>
      <c r="AH136" s="17">
        <v>0.32502643697769801</v>
      </c>
      <c r="AI136" s="17">
        <v>0.360886870231035</v>
      </c>
      <c r="AJ136" s="17">
        <v>0.34749200677333802</v>
      </c>
      <c r="AK136" s="17">
        <v>0.37030685721051199</v>
      </c>
      <c r="AL136" s="17"/>
      <c r="AM136" s="17">
        <v>0.33367700092056701</v>
      </c>
      <c r="AN136" s="17">
        <v>0.34993511734358701</v>
      </c>
      <c r="AO136" s="17"/>
      <c r="AP136" s="17">
        <v>0.351098203098337</v>
      </c>
      <c r="AQ136" s="17">
        <v>0.358461552988038</v>
      </c>
      <c r="AR136" s="17">
        <v>0.32259555724060901</v>
      </c>
      <c r="AS136" s="17">
        <v>0.32309806749695602</v>
      </c>
      <c r="AT136" s="17">
        <v>0.26877415358489998</v>
      </c>
      <c r="AU136" s="17"/>
      <c r="AV136" s="17">
        <v>0.33670240039775501</v>
      </c>
      <c r="AW136" s="17">
        <v>0.41473352428117499</v>
      </c>
      <c r="AX136" s="17">
        <v>0.33687536557503001</v>
      </c>
      <c r="AY136" s="17">
        <v>0.26365150797680698</v>
      </c>
      <c r="AZ136" s="17">
        <v>0.31821728011293299</v>
      </c>
      <c r="BA136" s="17">
        <v>0.35332243298786697</v>
      </c>
      <c r="BB136" s="17"/>
      <c r="BC136" s="17">
        <v>0.33595342273373402</v>
      </c>
      <c r="BD136" s="17">
        <v>0.344601749214</v>
      </c>
      <c r="BE136" s="17">
        <v>0.33057100146755097</v>
      </c>
      <c r="BF136" s="17"/>
      <c r="BG136" s="17">
        <v>0.27465432669876</v>
      </c>
      <c r="BH136" s="17">
        <v>0.33409608237086502</v>
      </c>
      <c r="BI136" s="17">
        <v>0.35269387518662698</v>
      </c>
      <c r="BJ136" s="17">
        <v>0.30249412431106198</v>
      </c>
      <c r="BK136" s="17">
        <v>0.39891092597134498</v>
      </c>
      <c r="BL136" s="17"/>
      <c r="BM136" s="17">
        <v>0.32438276310356601</v>
      </c>
      <c r="BN136" s="17">
        <v>0.37660061583627802</v>
      </c>
    </row>
    <row r="137" spans="2:66" x14ac:dyDescent="0.35">
      <c r="B137" t="s">
        <v>141</v>
      </c>
      <c r="C137" s="17">
        <v>0.288076326654017</v>
      </c>
      <c r="D137" s="17">
        <v>0.26308241852278402</v>
      </c>
      <c r="E137" s="17">
        <v>0.31191447534120098</v>
      </c>
      <c r="F137" s="17"/>
      <c r="G137" s="17">
        <v>0.232253290775678</v>
      </c>
      <c r="H137" s="17">
        <v>0.307452342627002</v>
      </c>
      <c r="I137" s="17">
        <v>0.27474171560242699</v>
      </c>
      <c r="J137" s="17">
        <v>0.274102758859472</v>
      </c>
      <c r="K137" s="17">
        <v>0.266569215325555</v>
      </c>
      <c r="L137" s="17">
        <v>0.34596067595483798</v>
      </c>
      <c r="M137" s="17"/>
      <c r="N137" s="17">
        <v>0.272723445573195</v>
      </c>
      <c r="O137" s="17">
        <v>0.26995474882603998</v>
      </c>
      <c r="P137" s="17">
        <v>0.29653735838419099</v>
      </c>
      <c r="Q137" s="17">
        <v>0.316785824354542</v>
      </c>
      <c r="R137" s="17"/>
      <c r="S137" s="17">
        <v>0.280317128635028</v>
      </c>
      <c r="T137" s="17">
        <v>0.30902333116872499</v>
      </c>
      <c r="U137" s="17">
        <v>0.30655008489771801</v>
      </c>
      <c r="V137" s="17">
        <v>0.25260469955985199</v>
      </c>
      <c r="W137" s="17">
        <v>0.30409585476650502</v>
      </c>
      <c r="X137" s="17">
        <v>0.275400690342326</v>
      </c>
      <c r="Y137" s="17">
        <v>0.309454153187041</v>
      </c>
      <c r="Z137" s="17">
        <v>0.353416825184239</v>
      </c>
      <c r="AA137" s="17">
        <v>0.28287006529915898</v>
      </c>
      <c r="AB137" s="17">
        <v>0.26520228809179802</v>
      </c>
      <c r="AC137" s="17">
        <v>0.28003825356040202</v>
      </c>
      <c r="AD137" s="17">
        <v>0.24854683405581099</v>
      </c>
      <c r="AE137" s="17"/>
      <c r="AF137" s="17">
        <v>0.28578748592787401</v>
      </c>
      <c r="AG137" s="17">
        <v>0.27773993423155302</v>
      </c>
      <c r="AH137" s="17">
        <v>0.32398922463795599</v>
      </c>
      <c r="AI137" s="17">
        <v>0.28078649898681002</v>
      </c>
      <c r="AJ137" s="17">
        <v>0.31846233950520098</v>
      </c>
      <c r="AK137" s="17">
        <v>0.22757036631441799</v>
      </c>
      <c r="AL137" s="17"/>
      <c r="AM137" s="17">
        <v>0.294952166714262</v>
      </c>
      <c r="AN137" s="17">
        <v>0.27925625137794802</v>
      </c>
      <c r="AO137" s="17"/>
      <c r="AP137" s="17">
        <v>0.30492087440302001</v>
      </c>
      <c r="AQ137" s="17">
        <v>0.29875558060730101</v>
      </c>
      <c r="AR137" s="17">
        <v>0.28374854902444602</v>
      </c>
      <c r="AS137" s="17">
        <v>0.26604490901119998</v>
      </c>
      <c r="AT137" s="17">
        <v>0.18524875953384801</v>
      </c>
      <c r="AU137" s="17"/>
      <c r="AV137" s="17">
        <v>0.246557791197696</v>
      </c>
      <c r="AW137" s="17">
        <v>0.29548968461638397</v>
      </c>
      <c r="AX137" s="17">
        <v>0.349037863938091</v>
      </c>
      <c r="AY137" s="17">
        <v>0.29179540519451902</v>
      </c>
      <c r="AZ137" s="17">
        <v>0.34739583830602599</v>
      </c>
      <c r="BA137" s="17">
        <v>0.32783627288832401</v>
      </c>
      <c r="BB137" s="17"/>
      <c r="BC137" s="17">
        <v>0.31011346949125901</v>
      </c>
      <c r="BD137" s="17">
        <v>0.29770718319232697</v>
      </c>
      <c r="BE137" s="17">
        <v>0.27843747601159502</v>
      </c>
      <c r="BF137" s="17"/>
      <c r="BG137" s="17">
        <v>0.33091275717206198</v>
      </c>
      <c r="BH137" s="17">
        <v>0.29312898985622399</v>
      </c>
      <c r="BI137" s="17">
        <v>0.28274210417712298</v>
      </c>
      <c r="BJ137" s="17">
        <v>0.29388035349652503</v>
      </c>
      <c r="BK137" s="17">
        <v>0.26987496764386498</v>
      </c>
      <c r="BL137" s="17"/>
      <c r="BM137" s="17">
        <v>0.29930319838876801</v>
      </c>
      <c r="BN137" s="17">
        <v>0.27542968003903201</v>
      </c>
    </row>
    <row r="138" spans="2:66" x14ac:dyDescent="0.35">
      <c r="B138" t="s">
        <v>142</v>
      </c>
      <c r="C138" s="17">
        <v>0.12624480032701399</v>
      </c>
      <c r="D138" s="17">
        <v>0.140216130828861</v>
      </c>
      <c r="E138" s="17">
        <v>0.11324489861593801</v>
      </c>
      <c r="F138" s="17"/>
      <c r="G138" s="17">
        <v>6.5190863981697003E-2</v>
      </c>
      <c r="H138" s="17">
        <v>0.114654547760974</v>
      </c>
      <c r="I138" s="17">
        <v>0.174010399327439</v>
      </c>
      <c r="J138" s="17">
        <v>0.13558030266823001</v>
      </c>
      <c r="K138" s="17">
        <v>0.14914684668497999</v>
      </c>
      <c r="L138" s="17">
        <v>0.11468665498719099</v>
      </c>
      <c r="M138" s="17"/>
      <c r="N138" s="17">
        <v>9.9170531650215804E-2</v>
      </c>
      <c r="O138" s="17">
        <v>0.125195367628049</v>
      </c>
      <c r="P138" s="17">
        <v>0.13510033031815299</v>
      </c>
      <c r="Q138" s="17">
        <v>0.148981280793404</v>
      </c>
      <c r="R138" s="17"/>
      <c r="S138" s="17">
        <v>8.2022325290641504E-2</v>
      </c>
      <c r="T138" s="17">
        <v>0.121255718178873</v>
      </c>
      <c r="U138" s="17">
        <v>0.102302816393305</v>
      </c>
      <c r="V138" s="17">
        <v>0.160736873506029</v>
      </c>
      <c r="W138" s="17">
        <v>0.13560256423167</v>
      </c>
      <c r="X138" s="17">
        <v>0.112321573983423</v>
      </c>
      <c r="Y138" s="17">
        <v>0.144305843623767</v>
      </c>
      <c r="Z138" s="17">
        <v>9.4487069397599002E-2</v>
      </c>
      <c r="AA138" s="17">
        <v>0.168929874814263</v>
      </c>
      <c r="AB138" s="17">
        <v>0.15298451096070501</v>
      </c>
      <c r="AC138" s="17">
        <v>0.115459854527273</v>
      </c>
      <c r="AD138" s="17">
        <v>0.10941762141165701</v>
      </c>
      <c r="AE138" s="17"/>
      <c r="AF138" s="17">
        <v>9.3912426101476001E-2</v>
      </c>
      <c r="AG138" s="17">
        <v>0.12817997862518499</v>
      </c>
      <c r="AH138" s="17">
        <v>0.132623587007833</v>
      </c>
      <c r="AI138" s="17">
        <v>0.145450694614631</v>
      </c>
      <c r="AJ138" s="17">
        <v>0.15514113056926701</v>
      </c>
      <c r="AK138" s="17">
        <v>0.13172367963376799</v>
      </c>
      <c r="AL138" s="17"/>
      <c r="AM138" s="17">
        <v>0.133082947760751</v>
      </c>
      <c r="AN138" s="17">
        <v>0.116275553995402</v>
      </c>
      <c r="AO138" s="17"/>
      <c r="AP138" s="17">
        <v>0.15893095054665901</v>
      </c>
      <c r="AQ138" s="17">
        <v>0.122646240300371</v>
      </c>
      <c r="AR138" s="17">
        <v>0.125131042775737</v>
      </c>
      <c r="AS138" s="17">
        <v>8.0596116520733493E-2</v>
      </c>
      <c r="AT138" s="17">
        <v>0.121108719036134</v>
      </c>
      <c r="AU138" s="17"/>
      <c r="AV138" s="17">
        <v>8.1829915889051294E-2</v>
      </c>
      <c r="AW138" s="17">
        <v>0.111600963661138</v>
      </c>
      <c r="AX138" s="17">
        <v>0.10864235993577701</v>
      </c>
      <c r="AY138" s="17">
        <v>0.25182671776568699</v>
      </c>
      <c r="AZ138" s="17">
        <v>0.16108832817385399</v>
      </c>
      <c r="BA138" s="17">
        <v>8.7710130839952799E-2</v>
      </c>
      <c r="BB138" s="17"/>
      <c r="BC138" s="17">
        <v>0.109010181894963</v>
      </c>
      <c r="BD138" s="17">
        <v>0.12787414805516401</v>
      </c>
      <c r="BE138" s="17">
        <v>0.13737572696192701</v>
      </c>
      <c r="BF138" s="17"/>
      <c r="BG138" s="17">
        <v>0.203404120900055</v>
      </c>
      <c r="BH138" s="17">
        <v>0.11644466823909599</v>
      </c>
      <c r="BI138" s="17">
        <v>9.5229390557155499E-2</v>
      </c>
      <c r="BJ138" s="17">
        <v>8.1610219921371602E-2</v>
      </c>
      <c r="BK138" s="17">
        <v>0.21114988922205599</v>
      </c>
      <c r="BL138" s="17"/>
      <c r="BM138" s="17">
        <v>0.13065462750855</v>
      </c>
      <c r="BN138" s="17">
        <v>0.18117513225931001</v>
      </c>
    </row>
    <row r="139" spans="2:66" x14ac:dyDescent="0.35">
      <c r="B139" t="s">
        <v>117</v>
      </c>
      <c r="C139" s="17">
        <v>6.4390281230342405E-2</v>
      </c>
      <c r="D139" s="17">
        <v>4.2161877326962902E-2</v>
      </c>
      <c r="E139" s="17">
        <v>8.4429467672234595E-2</v>
      </c>
      <c r="F139" s="17"/>
      <c r="G139" s="17">
        <v>6.5127216032636506E-2</v>
      </c>
      <c r="H139" s="17">
        <v>3.8790201916398898E-2</v>
      </c>
      <c r="I139" s="17">
        <v>6.3275821567204696E-2</v>
      </c>
      <c r="J139" s="17">
        <v>7.3062584438758293E-2</v>
      </c>
      <c r="K139" s="17">
        <v>7.7961066776957799E-2</v>
      </c>
      <c r="L139" s="17">
        <v>6.95639127272525E-2</v>
      </c>
      <c r="M139" s="17"/>
      <c r="N139" s="17">
        <v>3.1532406728675799E-2</v>
      </c>
      <c r="O139" s="17">
        <v>8.6360804601235894E-2</v>
      </c>
      <c r="P139" s="17">
        <v>5.1109263395455198E-2</v>
      </c>
      <c r="Q139" s="17">
        <v>8.9766756283060897E-2</v>
      </c>
      <c r="R139" s="17"/>
      <c r="S139" s="17">
        <v>3.8640106744558797E-2</v>
      </c>
      <c r="T139" s="17">
        <v>7.5751889296417199E-2</v>
      </c>
      <c r="U139" s="17">
        <v>6.7436023856430993E-2</v>
      </c>
      <c r="V139" s="17">
        <v>4.79652787710644E-2</v>
      </c>
      <c r="W139" s="17">
        <v>2.9774345468296701E-2</v>
      </c>
      <c r="X139" s="17">
        <v>0.112118389502322</v>
      </c>
      <c r="Y139" s="17">
        <v>4.3327541559264299E-2</v>
      </c>
      <c r="Z139" s="17">
        <v>0.108048544789817</v>
      </c>
      <c r="AA139" s="17">
        <v>4.90044748357285E-2</v>
      </c>
      <c r="AB139" s="17">
        <v>7.6995479797945396E-2</v>
      </c>
      <c r="AC139" s="17">
        <v>8.6142583878417001E-2</v>
      </c>
      <c r="AD139" s="17">
        <v>9.4585464022538104E-2</v>
      </c>
      <c r="AE139" s="17"/>
      <c r="AF139" s="17">
        <v>5.4879809496947402E-2</v>
      </c>
      <c r="AG139" s="17">
        <v>7.8521686234268404E-2</v>
      </c>
      <c r="AH139" s="17">
        <v>5.4270659773828799E-2</v>
      </c>
      <c r="AI139" s="17">
        <v>6.5079763240969701E-2</v>
      </c>
      <c r="AJ139" s="17">
        <v>6.1053113873001899E-2</v>
      </c>
      <c r="AK139" s="17">
        <v>6.5672728941528397E-2</v>
      </c>
      <c r="AL139" s="17"/>
      <c r="AM139" s="17">
        <v>6.3515386994463296E-2</v>
      </c>
      <c r="AN139" s="17">
        <v>6.2458146610902897E-2</v>
      </c>
      <c r="AO139" s="17"/>
      <c r="AP139" s="17">
        <v>8.7998897109472493E-2</v>
      </c>
      <c r="AQ139" s="17">
        <v>7.7659122604259001E-2</v>
      </c>
      <c r="AR139" s="17">
        <v>3.2449239401875399E-2</v>
      </c>
      <c r="AS139" s="17">
        <v>5.5589633793547602E-2</v>
      </c>
      <c r="AT139" s="17">
        <v>2.1220615308624399E-2</v>
      </c>
      <c r="AU139" s="17"/>
      <c r="AV139" s="17">
        <v>5.0167427784437599E-2</v>
      </c>
      <c r="AW139" s="17">
        <v>2.90092865062874E-2</v>
      </c>
      <c r="AX139" s="17">
        <v>5.6184877945084803E-2</v>
      </c>
      <c r="AY139" s="17">
        <v>6.7203106246413596E-2</v>
      </c>
      <c r="AZ139" s="17">
        <v>5.41896094165146E-2</v>
      </c>
      <c r="BA139" s="17">
        <v>0.14961044740997501</v>
      </c>
      <c r="BB139" s="17"/>
      <c r="BC139" s="17">
        <v>5.1129475359635697E-2</v>
      </c>
      <c r="BD139" s="17">
        <v>7.1038624991324004E-2</v>
      </c>
      <c r="BE139" s="17">
        <v>3.0339195224794901E-2</v>
      </c>
      <c r="BF139" s="17"/>
      <c r="BG139" s="17">
        <v>3.4838720965174201E-2</v>
      </c>
      <c r="BH139" s="17">
        <v>5.5969319969059399E-2</v>
      </c>
      <c r="BI139" s="17">
        <v>5.7989105596495699E-2</v>
      </c>
      <c r="BJ139" s="17">
        <v>3.8319140236684202E-2</v>
      </c>
      <c r="BK139" s="17">
        <v>5.8761759840913898E-2</v>
      </c>
      <c r="BL139" s="17"/>
      <c r="BM139" s="17">
        <v>5.25163894135387E-2</v>
      </c>
      <c r="BN139" s="17">
        <v>5.40314516841413E-2</v>
      </c>
    </row>
    <row r="140" spans="2:66" x14ac:dyDescent="0.35">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row>
    <row r="141" spans="2:66" x14ac:dyDescent="0.35">
      <c r="B141" s="6" t="s">
        <v>148</v>
      </c>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row>
    <row r="142" spans="2:66" x14ac:dyDescent="0.35">
      <c r="B142" s="24" t="s">
        <v>101</v>
      </c>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row>
    <row r="143" spans="2:66" x14ac:dyDescent="0.35">
      <c r="B143" t="s">
        <v>138</v>
      </c>
      <c r="C143" s="17">
        <v>2.4544828736128701E-2</v>
      </c>
      <c r="D143" s="17">
        <v>3.2310126916560197E-2</v>
      </c>
      <c r="E143" s="17">
        <v>1.7094585327847401E-2</v>
      </c>
      <c r="F143" s="17"/>
      <c r="G143" s="17">
        <v>5.0839625497272903E-2</v>
      </c>
      <c r="H143" s="17">
        <v>6.7198108888214994E-2</v>
      </c>
      <c r="I143" s="17">
        <v>1.78246919321653E-2</v>
      </c>
      <c r="J143" s="17">
        <v>1.4485575117404999E-2</v>
      </c>
      <c r="K143" s="17">
        <v>3.4315165872599502E-3</v>
      </c>
      <c r="L143" s="17">
        <v>0</v>
      </c>
      <c r="M143" s="17"/>
      <c r="N143" s="17">
        <v>4.2912206711799898E-2</v>
      </c>
      <c r="O143" s="17">
        <v>1.9644580529115701E-2</v>
      </c>
      <c r="P143" s="17">
        <v>1.85672889418027E-2</v>
      </c>
      <c r="Q143" s="17">
        <v>1.33516495934236E-2</v>
      </c>
      <c r="R143" s="17"/>
      <c r="S143" s="17">
        <v>4.1355707647371703E-2</v>
      </c>
      <c r="T143" s="17">
        <v>1.5020649183742499E-2</v>
      </c>
      <c r="U143" s="17">
        <v>1.24975554779391E-2</v>
      </c>
      <c r="V143" s="17">
        <v>1.8497732131522601E-2</v>
      </c>
      <c r="W143" s="17">
        <v>1.39124037767303E-2</v>
      </c>
      <c r="X143" s="17">
        <v>2.6555661845736898E-2</v>
      </c>
      <c r="Y143" s="17">
        <v>1.3050328606711599E-2</v>
      </c>
      <c r="Z143" s="17">
        <v>3.4657173817175903E-2</v>
      </c>
      <c r="AA143" s="17">
        <v>4.3896934093055798E-2</v>
      </c>
      <c r="AB143" s="17">
        <v>1.2304397848668399E-2</v>
      </c>
      <c r="AC143" s="17">
        <v>3.8810623060260098E-2</v>
      </c>
      <c r="AD143" s="17">
        <v>1.5777057038576701E-2</v>
      </c>
      <c r="AE143" s="17"/>
      <c r="AF143" s="17">
        <v>6.8575008686017402E-2</v>
      </c>
      <c r="AG143" s="17">
        <v>1.26659826115182E-2</v>
      </c>
      <c r="AH143" s="17">
        <v>1.43363999135238E-2</v>
      </c>
      <c r="AI143" s="17">
        <v>8.4528100193819195E-3</v>
      </c>
      <c r="AJ143" s="17">
        <v>0</v>
      </c>
      <c r="AK143" s="17">
        <v>9.0985659249528793E-3</v>
      </c>
      <c r="AL143" s="17"/>
      <c r="AM143" s="17">
        <v>2.7432904738912699E-2</v>
      </c>
      <c r="AN143" s="17">
        <v>2.0621038256913402E-2</v>
      </c>
      <c r="AO143" s="17"/>
      <c r="AP143" s="17">
        <v>6.2284189806541901E-3</v>
      </c>
      <c r="AQ143" s="17">
        <v>6.9258989838198396E-3</v>
      </c>
      <c r="AR143" s="17">
        <v>3.48002227158377E-2</v>
      </c>
      <c r="AS143" s="17">
        <v>7.7935304614048698E-2</v>
      </c>
      <c r="AT143" s="17">
        <v>3.8487176291169198E-2</v>
      </c>
      <c r="AU143" s="17"/>
      <c r="AV143" s="17">
        <v>4.1896690284630098E-2</v>
      </c>
      <c r="AW143" s="17">
        <v>2.20297822661806E-2</v>
      </c>
      <c r="AX143" s="17">
        <v>3.833292689514E-2</v>
      </c>
      <c r="AY143" s="17">
        <v>7.5583777205268802E-3</v>
      </c>
      <c r="AZ143" s="17">
        <v>2.3505764092978901E-2</v>
      </c>
      <c r="BA143" s="17">
        <v>6.5412565896158896E-3</v>
      </c>
      <c r="BB143" s="17"/>
      <c r="BC143" s="17">
        <v>1.6513834249334201E-2</v>
      </c>
      <c r="BD143" s="17">
        <v>1.23311588099117E-2</v>
      </c>
      <c r="BE143" s="17">
        <v>5.25787365862646E-2</v>
      </c>
      <c r="BF143" s="17"/>
      <c r="BG143" s="17">
        <v>3.7664679805101103E-2</v>
      </c>
      <c r="BH143" s="17">
        <v>2.7598371323064901E-2</v>
      </c>
      <c r="BI143" s="17">
        <v>1.76545951162267E-2</v>
      </c>
      <c r="BJ143" s="17">
        <v>9.4310719770688403E-2</v>
      </c>
      <c r="BK143" s="17">
        <v>5.5331413800093904E-3</v>
      </c>
      <c r="BL143" s="17"/>
      <c r="BM143" s="17">
        <v>2.92432969653777E-2</v>
      </c>
      <c r="BN143" s="17">
        <v>2.6075777858607201E-2</v>
      </c>
    </row>
    <row r="144" spans="2:66" x14ac:dyDescent="0.35">
      <c r="B144" t="s">
        <v>139</v>
      </c>
      <c r="C144" s="17">
        <v>0.119275032472523</v>
      </c>
      <c r="D144" s="17">
        <v>0.14377574400117399</v>
      </c>
      <c r="E144" s="17">
        <v>9.5974554336584306E-2</v>
      </c>
      <c r="F144" s="17"/>
      <c r="G144" s="17">
        <v>0.17766840643781001</v>
      </c>
      <c r="H144" s="17">
        <v>0.21486899631812101</v>
      </c>
      <c r="I144" s="17">
        <v>0.13314876362533401</v>
      </c>
      <c r="J144" s="17">
        <v>9.2617446389093694E-2</v>
      </c>
      <c r="K144" s="17">
        <v>7.2729684548135901E-2</v>
      </c>
      <c r="L144" s="17">
        <v>4.4000366896514598E-2</v>
      </c>
      <c r="M144" s="17"/>
      <c r="N144" s="17">
        <v>0.19839253999890599</v>
      </c>
      <c r="O144" s="17">
        <v>0.115200851796252</v>
      </c>
      <c r="P144" s="17">
        <v>8.1708080336369407E-2</v>
      </c>
      <c r="Q144" s="17">
        <v>7.1005241146926301E-2</v>
      </c>
      <c r="R144" s="17"/>
      <c r="S144" s="17">
        <v>0.21622024695374401</v>
      </c>
      <c r="T144" s="17">
        <v>8.3033153121545702E-2</v>
      </c>
      <c r="U144" s="17">
        <v>0.12893040214813101</v>
      </c>
      <c r="V144" s="17">
        <v>0.13057979885321999</v>
      </c>
      <c r="W144" s="17">
        <v>0.129271316226371</v>
      </c>
      <c r="X144" s="17">
        <v>8.8426018322275299E-2</v>
      </c>
      <c r="Y144" s="17">
        <v>6.7054234195705498E-2</v>
      </c>
      <c r="Z144" s="17">
        <v>0.116521925614805</v>
      </c>
      <c r="AA144" s="17">
        <v>0.10775698218600301</v>
      </c>
      <c r="AB144" s="17">
        <v>0.10291665565783301</v>
      </c>
      <c r="AC144" s="17">
        <v>0.104535457353839</v>
      </c>
      <c r="AD144" s="17">
        <v>9.2956582919306793E-2</v>
      </c>
      <c r="AE144" s="17"/>
      <c r="AF144" s="17">
        <v>0.190442539460773</v>
      </c>
      <c r="AG144" s="17">
        <v>0.114641844656798</v>
      </c>
      <c r="AH144" s="17">
        <v>9.1034745077085505E-2</v>
      </c>
      <c r="AI144" s="17">
        <v>0.100469977811528</v>
      </c>
      <c r="AJ144" s="17">
        <v>5.5639104912495997E-2</v>
      </c>
      <c r="AK144" s="17">
        <v>7.2916411323757896E-2</v>
      </c>
      <c r="AL144" s="17"/>
      <c r="AM144" s="17">
        <v>0.12852843910569201</v>
      </c>
      <c r="AN144" s="17">
        <v>0.106991333307159</v>
      </c>
      <c r="AO144" s="17"/>
      <c r="AP144" s="17">
        <v>5.1149167573182101E-2</v>
      </c>
      <c r="AQ144" s="17">
        <v>9.1460762392460496E-2</v>
      </c>
      <c r="AR144" s="17">
        <v>0.140175465462442</v>
      </c>
      <c r="AS144" s="17">
        <v>0.23099889820657099</v>
      </c>
      <c r="AT144" s="17">
        <v>0.381924214618515</v>
      </c>
      <c r="AU144" s="17"/>
      <c r="AV144" s="17">
        <v>0.199787681944015</v>
      </c>
      <c r="AW144" s="17">
        <v>9.9895307136690398E-2</v>
      </c>
      <c r="AX144" s="17">
        <v>9.2916729628636896E-2</v>
      </c>
      <c r="AY144" s="17">
        <v>5.9834926776249499E-2</v>
      </c>
      <c r="AZ144" s="17">
        <v>8.7462195693439507E-2</v>
      </c>
      <c r="BA144" s="17">
        <v>5.0869637840458497E-2</v>
      </c>
      <c r="BB144" s="17"/>
      <c r="BC144" s="17">
        <v>0.145290747138627</v>
      </c>
      <c r="BD144" s="17">
        <v>9.2538635477041206E-2</v>
      </c>
      <c r="BE144" s="17">
        <v>0.14992456601908699</v>
      </c>
      <c r="BF144" s="17"/>
      <c r="BG144" s="17">
        <v>7.9891060201584804E-2</v>
      </c>
      <c r="BH144" s="17">
        <v>0.13821334838649799</v>
      </c>
      <c r="BI144" s="17">
        <v>0.13681277508311501</v>
      </c>
      <c r="BJ144" s="17">
        <v>0.16947556697768801</v>
      </c>
      <c r="BK144" s="17">
        <v>3.3659596072716097E-2</v>
      </c>
      <c r="BL144" s="17"/>
      <c r="BM144" s="17">
        <v>0.12868296020845599</v>
      </c>
      <c r="BN144" s="17">
        <v>6.5086654220334703E-2</v>
      </c>
    </row>
    <row r="145" spans="2:66" x14ac:dyDescent="0.35">
      <c r="B145" t="s">
        <v>140</v>
      </c>
      <c r="C145" s="17">
        <v>0.27141029819396201</v>
      </c>
      <c r="D145" s="17">
        <v>0.27632504606178998</v>
      </c>
      <c r="E145" s="17">
        <v>0.26698059322067302</v>
      </c>
      <c r="F145" s="17"/>
      <c r="G145" s="17">
        <v>0.262417594664483</v>
      </c>
      <c r="H145" s="17">
        <v>0.20838731686477799</v>
      </c>
      <c r="I145" s="17">
        <v>0.288289766525409</v>
      </c>
      <c r="J145" s="17">
        <v>0.29025122319768798</v>
      </c>
      <c r="K145" s="17">
        <v>0.24530025089497501</v>
      </c>
      <c r="L145" s="17">
        <v>0.31746858481048301</v>
      </c>
      <c r="M145" s="17"/>
      <c r="N145" s="17">
        <v>0.25725555374130299</v>
      </c>
      <c r="O145" s="17">
        <v>0.27949353661200899</v>
      </c>
      <c r="P145" s="17">
        <v>0.27704576239467898</v>
      </c>
      <c r="Q145" s="17">
        <v>0.27768635353460502</v>
      </c>
      <c r="R145" s="17"/>
      <c r="S145" s="17">
        <v>0.26459259740256003</v>
      </c>
      <c r="T145" s="17">
        <v>0.268616553310349</v>
      </c>
      <c r="U145" s="17">
        <v>0.266789172525775</v>
      </c>
      <c r="V145" s="17">
        <v>0.28378915185172299</v>
      </c>
      <c r="W145" s="17">
        <v>0.30145945605021401</v>
      </c>
      <c r="X145" s="17">
        <v>0.27600196526285298</v>
      </c>
      <c r="Y145" s="17">
        <v>0.241626342998115</v>
      </c>
      <c r="Z145" s="17">
        <v>0.246445978167073</v>
      </c>
      <c r="AA145" s="17">
        <v>0.254480255463643</v>
      </c>
      <c r="AB145" s="17">
        <v>0.24873251152715301</v>
      </c>
      <c r="AC145" s="17">
        <v>0.27713884518782</v>
      </c>
      <c r="AD145" s="17">
        <v>0.44032785352538101</v>
      </c>
      <c r="AE145" s="17"/>
      <c r="AF145" s="17">
        <v>0.25231614497650101</v>
      </c>
      <c r="AG145" s="17">
        <v>0.27500003312743199</v>
      </c>
      <c r="AH145" s="17">
        <v>0.29926718724922402</v>
      </c>
      <c r="AI145" s="17">
        <v>0.279969253974509</v>
      </c>
      <c r="AJ145" s="17">
        <v>0.25419235737358398</v>
      </c>
      <c r="AK145" s="17">
        <v>0.28017227008203099</v>
      </c>
      <c r="AL145" s="17"/>
      <c r="AM145" s="17">
        <v>0.25557636869463701</v>
      </c>
      <c r="AN145" s="17">
        <v>0.29580143813975102</v>
      </c>
      <c r="AO145" s="17"/>
      <c r="AP145" s="17">
        <v>0.297361739884619</v>
      </c>
      <c r="AQ145" s="17">
        <v>0.26397281423026397</v>
      </c>
      <c r="AR145" s="17">
        <v>0.27041356021164498</v>
      </c>
      <c r="AS145" s="17">
        <v>0.221516742667763</v>
      </c>
      <c r="AT145" s="17">
        <v>0.25417945065251402</v>
      </c>
      <c r="AU145" s="17"/>
      <c r="AV145" s="17">
        <v>0.28747905952592301</v>
      </c>
      <c r="AW145" s="17">
        <v>0.31574165613975103</v>
      </c>
      <c r="AX145" s="17">
        <v>0.29630618984370699</v>
      </c>
      <c r="AY145" s="17">
        <v>0.162345598679207</v>
      </c>
      <c r="AZ145" s="17">
        <v>0.26005984777982399</v>
      </c>
      <c r="BA145" s="17">
        <v>0.26129393647621202</v>
      </c>
      <c r="BB145" s="17"/>
      <c r="BC145" s="17">
        <v>0.25956795171424502</v>
      </c>
      <c r="BD145" s="17">
        <v>0.29052958754765501</v>
      </c>
      <c r="BE145" s="17">
        <v>0.25285683431352002</v>
      </c>
      <c r="BF145" s="17"/>
      <c r="BG145" s="17">
        <v>0.20843329835055199</v>
      </c>
      <c r="BH145" s="17">
        <v>0.26683224576181702</v>
      </c>
      <c r="BI145" s="17">
        <v>0.31400307044848702</v>
      </c>
      <c r="BJ145" s="17">
        <v>0.30442753332703099</v>
      </c>
      <c r="BK145" s="17">
        <v>0.19667856016856</v>
      </c>
      <c r="BL145" s="17"/>
      <c r="BM145" s="17">
        <v>0.257289330774432</v>
      </c>
      <c r="BN145" s="17">
        <v>0.22161107158260199</v>
      </c>
    </row>
    <row r="146" spans="2:66" x14ac:dyDescent="0.35">
      <c r="B146" t="s">
        <v>141</v>
      </c>
      <c r="C146" s="17">
        <v>0.358144649872702</v>
      </c>
      <c r="D146" s="17">
        <v>0.331079027204781</v>
      </c>
      <c r="E146" s="17">
        <v>0.38429677671781298</v>
      </c>
      <c r="F146" s="17"/>
      <c r="G146" s="17">
        <v>0.307122090954836</v>
      </c>
      <c r="H146" s="17">
        <v>0.32157788744280502</v>
      </c>
      <c r="I146" s="17">
        <v>0.31011773027671702</v>
      </c>
      <c r="J146" s="17">
        <v>0.38054331059218999</v>
      </c>
      <c r="K146" s="17">
        <v>0.42167328405375898</v>
      </c>
      <c r="L146" s="17">
        <v>0.400013534077096</v>
      </c>
      <c r="M146" s="17"/>
      <c r="N146" s="17">
        <v>0.34420882399456598</v>
      </c>
      <c r="O146" s="17">
        <v>0.342732583416615</v>
      </c>
      <c r="P146" s="17">
        <v>0.37884264913723598</v>
      </c>
      <c r="Q146" s="17">
        <v>0.37293673347001299</v>
      </c>
      <c r="R146" s="17"/>
      <c r="S146" s="17">
        <v>0.31120705021858602</v>
      </c>
      <c r="T146" s="17">
        <v>0.44414327514478102</v>
      </c>
      <c r="U146" s="17">
        <v>0.34239729683263997</v>
      </c>
      <c r="V146" s="17">
        <v>0.29398109316732701</v>
      </c>
      <c r="W146" s="17">
        <v>0.368396810216088</v>
      </c>
      <c r="X146" s="17">
        <v>0.31389188708561899</v>
      </c>
      <c r="Y146" s="17">
        <v>0.39445778339446602</v>
      </c>
      <c r="Z146" s="17">
        <v>0.36541412035259302</v>
      </c>
      <c r="AA146" s="17">
        <v>0.36452881664076697</v>
      </c>
      <c r="AB146" s="17">
        <v>0.41950785541651597</v>
      </c>
      <c r="AC146" s="17">
        <v>0.33850712548689599</v>
      </c>
      <c r="AD146" s="17">
        <v>0.26628322008099498</v>
      </c>
      <c r="AE146" s="17"/>
      <c r="AF146" s="17">
        <v>0.31359100094033898</v>
      </c>
      <c r="AG146" s="17">
        <v>0.37223682894522497</v>
      </c>
      <c r="AH146" s="17">
        <v>0.365827987925536</v>
      </c>
      <c r="AI146" s="17">
        <v>0.38192679311354299</v>
      </c>
      <c r="AJ146" s="17">
        <v>0.37228369067406097</v>
      </c>
      <c r="AK146" s="17">
        <v>0.37076627976222098</v>
      </c>
      <c r="AL146" s="17"/>
      <c r="AM146" s="17">
        <v>0.362035837943324</v>
      </c>
      <c r="AN146" s="17">
        <v>0.35168455511686603</v>
      </c>
      <c r="AO146" s="17"/>
      <c r="AP146" s="17">
        <v>0.37490203139966899</v>
      </c>
      <c r="AQ146" s="17">
        <v>0.3620638254886</v>
      </c>
      <c r="AR146" s="17">
        <v>0.37640577927559798</v>
      </c>
      <c r="AS146" s="17">
        <v>0.30626008372751201</v>
      </c>
      <c r="AT146" s="17">
        <v>0.26583436923192899</v>
      </c>
      <c r="AU146" s="17"/>
      <c r="AV146" s="17">
        <v>0.32915283314057597</v>
      </c>
      <c r="AW146" s="17">
        <v>0.37512690364721202</v>
      </c>
      <c r="AX146" s="17">
        <v>0.44065973893981703</v>
      </c>
      <c r="AY146" s="17">
        <v>0.35527344485075002</v>
      </c>
      <c r="AZ146" s="17">
        <v>0.35746328143535</v>
      </c>
      <c r="BA146" s="17">
        <v>0.37595615833255902</v>
      </c>
      <c r="BB146" s="17"/>
      <c r="BC146" s="17">
        <v>0.40331358637347697</v>
      </c>
      <c r="BD146" s="17">
        <v>0.36355197600213202</v>
      </c>
      <c r="BE146" s="17">
        <v>0.332749738952626</v>
      </c>
      <c r="BF146" s="17"/>
      <c r="BG146" s="17">
        <v>0.37871577719243199</v>
      </c>
      <c r="BH146" s="17">
        <v>0.37571821784823101</v>
      </c>
      <c r="BI146" s="17">
        <v>0.350980393374142</v>
      </c>
      <c r="BJ146" s="17">
        <v>0.25767076080682999</v>
      </c>
      <c r="BK146" s="17">
        <v>0.371612124133616</v>
      </c>
      <c r="BL146" s="17"/>
      <c r="BM146" s="17">
        <v>0.37620804609444702</v>
      </c>
      <c r="BN146" s="17">
        <v>0.34524672817296498</v>
      </c>
    </row>
    <row r="147" spans="2:66" x14ac:dyDescent="0.35">
      <c r="B147" t="s">
        <v>142</v>
      </c>
      <c r="C147" s="17">
        <v>0.16267244865972399</v>
      </c>
      <c r="D147" s="17">
        <v>0.17709268955783999</v>
      </c>
      <c r="E147" s="17">
        <v>0.14941440406894499</v>
      </c>
      <c r="F147" s="17"/>
      <c r="G147" s="17">
        <v>0.11828557310118799</v>
      </c>
      <c r="H147" s="17">
        <v>0.14032439431843999</v>
      </c>
      <c r="I147" s="17">
        <v>0.182076344972114</v>
      </c>
      <c r="J147" s="17">
        <v>0.14894751616834401</v>
      </c>
      <c r="K147" s="17">
        <v>0.19632881633153601</v>
      </c>
      <c r="L147" s="17">
        <v>0.183237262427669</v>
      </c>
      <c r="M147" s="17"/>
      <c r="N147" s="17">
        <v>0.123781259222968</v>
      </c>
      <c r="O147" s="17">
        <v>0.16267203288275101</v>
      </c>
      <c r="P147" s="17">
        <v>0.18046787406262699</v>
      </c>
      <c r="Q147" s="17">
        <v>0.18552432556917201</v>
      </c>
      <c r="R147" s="17"/>
      <c r="S147" s="17">
        <v>0.106682152709266</v>
      </c>
      <c r="T147" s="17">
        <v>0.13623997182452599</v>
      </c>
      <c r="U147" s="17">
        <v>0.18748371494694099</v>
      </c>
      <c r="V147" s="17">
        <v>0.19544395937401399</v>
      </c>
      <c r="W147" s="17">
        <v>0.14428910854427399</v>
      </c>
      <c r="X147" s="17">
        <v>0.17109499113635401</v>
      </c>
      <c r="Y147" s="17">
        <v>0.228103820203618</v>
      </c>
      <c r="Z147" s="17">
        <v>0.16420975471305799</v>
      </c>
      <c r="AA147" s="17">
        <v>0.17213960349420901</v>
      </c>
      <c r="AB147" s="17">
        <v>0.164312868782792</v>
      </c>
      <c r="AC147" s="17">
        <v>0.19327676863926499</v>
      </c>
      <c r="AD147" s="17">
        <v>0.12326084945158</v>
      </c>
      <c r="AE147" s="17"/>
      <c r="AF147" s="17">
        <v>0.12728492618551701</v>
      </c>
      <c r="AG147" s="17">
        <v>0.156008955822973</v>
      </c>
      <c r="AH147" s="17">
        <v>0.15456835048794801</v>
      </c>
      <c r="AI147" s="17">
        <v>0.17542039727618799</v>
      </c>
      <c r="AJ147" s="17">
        <v>0.228570348085881</v>
      </c>
      <c r="AK147" s="17">
        <v>0.200997018489633</v>
      </c>
      <c r="AL147" s="17"/>
      <c r="AM147" s="17">
        <v>0.16618786206296501</v>
      </c>
      <c r="AN147" s="17">
        <v>0.15767609260655899</v>
      </c>
      <c r="AO147" s="17"/>
      <c r="AP147" s="17">
        <v>0.18418604944280001</v>
      </c>
      <c r="AQ147" s="17">
        <v>0.19347813104655401</v>
      </c>
      <c r="AR147" s="17">
        <v>0.131722523427517</v>
      </c>
      <c r="AS147" s="17">
        <v>0.11678767470264199</v>
      </c>
      <c r="AT147" s="17">
        <v>5.9574789205873002E-2</v>
      </c>
      <c r="AU147" s="17"/>
      <c r="AV147" s="17">
        <v>8.6155566026382899E-2</v>
      </c>
      <c r="AW147" s="17">
        <v>0.15252720563311201</v>
      </c>
      <c r="AX147" s="17">
        <v>0.11355813786706</v>
      </c>
      <c r="AY147" s="17">
        <v>0.37197235808172202</v>
      </c>
      <c r="AZ147" s="17">
        <v>0.21592216788247501</v>
      </c>
      <c r="BA147" s="17">
        <v>0.121046843069214</v>
      </c>
      <c r="BB147" s="17"/>
      <c r="BC147" s="17">
        <v>0.115541304402745</v>
      </c>
      <c r="BD147" s="17">
        <v>0.17736265318246899</v>
      </c>
      <c r="BE147" s="17">
        <v>0.18322835963686701</v>
      </c>
      <c r="BF147" s="17"/>
      <c r="BG147" s="17">
        <v>0.23846117065941999</v>
      </c>
      <c r="BH147" s="17">
        <v>0.14186203067332001</v>
      </c>
      <c r="BI147" s="17">
        <v>0.109864962546231</v>
      </c>
      <c r="BJ147" s="17">
        <v>0.155714619673928</v>
      </c>
      <c r="BK147" s="17">
        <v>0.35274842446060301</v>
      </c>
      <c r="BL147" s="17"/>
      <c r="BM147" s="17">
        <v>0.15764720183830699</v>
      </c>
      <c r="BN147" s="17">
        <v>0.30715590099802698</v>
      </c>
    </row>
    <row r="148" spans="2:66" x14ac:dyDescent="0.35">
      <c r="B148" t="s">
        <v>117</v>
      </c>
      <c r="C148" s="17">
        <v>6.3952742064960197E-2</v>
      </c>
      <c r="D148" s="17">
        <v>3.9417366257853803E-2</v>
      </c>
      <c r="E148" s="17">
        <v>8.6239086328137093E-2</v>
      </c>
      <c r="F148" s="17"/>
      <c r="G148" s="17">
        <v>8.3666709344409507E-2</v>
      </c>
      <c r="H148" s="17">
        <v>4.7643296167640799E-2</v>
      </c>
      <c r="I148" s="17">
        <v>6.8542702668260194E-2</v>
      </c>
      <c r="J148" s="17">
        <v>7.3154928535279204E-2</v>
      </c>
      <c r="K148" s="17">
        <v>6.0536447584334303E-2</v>
      </c>
      <c r="L148" s="17">
        <v>5.5280251788236701E-2</v>
      </c>
      <c r="M148" s="17"/>
      <c r="N148" s="17">
        <v>3.3449616330457503E-2</v>
      </c>
      <c r="O148" s="17">
        <v>8.02564147632574E-2</v>
      </c>
      <c r="P148" s="17">
        <v>6.3368345127286299E-2</v>
      </c>
      <c r="Q148" s="17">
        <v>7.9495696685859304E-2</v>
      </c>
      <c r="R148" s="17"/>
      <c r="S148" s="17">
        <v>5.9942245068472899E-2</v>
      </c>
      <c r="T148" s="17">
        <v>5.2946397415055697E-2</v>
      </c>
      <c r="U148" s="17">
        <v>6.1901858068573297E-2</v>
      </c>
      <c r="V148" s="17">
        <v>7.7708264622193005E-2</v>
      </c>
      <c r="W148" s="17">
        <v>4.2670905186322501E-2</v>
      </c>
      <c r="X148" s="17">
        <v>0.12402947634716099</v>
      </c>
      <c r="Y148" s="17">
        <v>5.5707490601383303E-2</v>
      </c>
      <c r="Z148" s="17">
        <v>7.2751047335294902E-2</v>
      </c>
      <c r="AA148" s="17">
        <v>5.7197408122322199E-2</v>
      </c>
      <c r="AB148" s="17">
        <v>5.22257107670367E-2</v>
      </c>
      <c r="AC148" s="17">
        <v>4.7731180271919402E-2</v>
      </c>
      <c r="AD148" s="17">
        <v>6.1394436984160201E-2</v>
      </c>
      <c r="AE148" s="17"/>
      <c r="AF148" s="17">
        <v>4.77903797508532E-2</v>
      </c>
      <c r="AG148" s="17">
        <v>6.9446354836053298E-2</v>
      </c>
      <c r="AH148" s="17">
        <v>7.4965329346682694E-2</v>
      </c>
      <c r="AI148" s="17">
        <v>5.376076780485E-2</v>
      </c>
      <c r="AJ148" s="17">
        <v>8.9314498953976695E-2</v>
      </c>
      <c r="AK148" s="17">
        <v>6.6049454417404202E-2</v>
      </c>
      <c r="AL148" s="17"/>
      <c r="AM148" s="17">
        <v>6.0238587454468799E-2</v>
      </c>
      <c r="AN148" s="17">
        <v>6.7225542572751207E-2</v>
      </c>
      <c r="AO148" s="17"/>
      <c r="AP148" s="17">
        <v>8.6172592719075805E-2</v>
      </c>
      <c r="AQ148" s="17">
        <v>8.2098567858302093E-2</v>
      </c>
      <c r="AR148" s="17">
        <v>4.6482448906960301E-2</v>
      </c>
      <c r="AS148" s="17">
        <v>4.65012960814635E-2</v>
      </c>
      <c r="AT148" s="17">
        <v>0</v>
      </c>
      <c r="AU148" s="17"/>
      <c r="AV148" s="17">
        <v>5.5528169078473001E-2</v>
      </c>
      <c r="AW148" s="17">
        <v>3.4679145177054498E-2</v>
      </c>
      <c r="AX148" s="17">
        <v>1.82262768256393E-2</v>
      </c>
      <c r="AY148" s="17">
        <v>4.30152938915438E-2</v>
      </c>
      <c r="AZ148" s="17">
        <v>5.5586743115932202E-2</v>
      </c>
      <c r="BA148" s="17">
        <v>0.18429216769194101</v>
      </c>
      <c r="BB148" s="17"/>
      <c r="BC148" s="17">
        <v>5.9772576121571601E-2</v>
      </c>
      <c r="BD148" s="17">
        <v>6.36859889807916E-2</v>
      </c>
      <c r="BE148" s="17">
        <v>2.8661764491636901E-2</v>
      </c>
      <c r="BF148" s="17"/>
      <c r="BG148" s="17">
        <v>5.683401379091E-2</v>
      </c>
      <c r="BH148" s="17">
        <v>4.9775786007068598E-2</v>
      </c>
      <c r="BI148" s="17">
        <v>7.0684203431798806E-2</v>
      </c>
      <c r="BJ148" s="17">
        <v>1.8400799443834999E-2</v>
      </c>
      <c r="BK148" s="17">
        <v>3.9768153784496503E-2</v>
      </c>
      <c r="BL148" s="17"/>
      <c r="BM148" s="17">
        <v>5.09291641189797E-2</v>
      </c>
      <c r="BN148" s="17">
        <v>3.4823867167463898E-2</v>
      </c>
    </row>
    <row r="149" spans="2:66" x14ac:dyDescent="0.35">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row>
    <row r="150" spans="2:66" x14ac:dyDescent="0.35">
      <c r="B150" s="6" t="s">
        <v>149</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row>
    <row r="151" spans="2:66" x14ac:dyDescent="0.35">
      <c r="B151" s="24" t="s">
        <v>101</v>
      </c>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row>
    <row r="152" spans="2:66" x14ac:dyDescent="0.35">
      <c r="B152" t="s">
        <v>138</v>
      </c>
      <c r="C152" s="17">
        <v>2.7261512108655701E-2</v>
      </c>
      <c r="D152" s="17">
        <v>4.2625561316669003E-2</v>
      </c>
      <c r="E152" s="17">
        <v>1.24158213592133E-2</v>
      </c>
      <c r="F152" s="17"/>
      <c r="G152" s="17">
        <v>6.4990943805624202E-2</v>
      </c>
      <c r="H152" s="17">
        <v>7.7707293070487696E-2</v>
      </c>
      <c r="I152" s="17">
        <v>1.76885786721627E-2</v>
      </c>
      <c r="J152" s="17">
        <v>2.9396499802007599E-3</v>
      </c>
      <c r="K152" s="17">
        <v>0</v>
      </c>
      <c r="L152" s="17">
        <v>6.7422038896272898E-3</v>
      </c>
      <c r="M152" s="17"/>
      <c r="N152" s="17">
        <v>4.4894129313631202E-2</v>
      </c>
      <c r="O152" s="17">
        <v>2.8222339771492799E-2</v>
      </c>
      <c r="P152" s="17">
        <v>1.6249267588817298E-2</v>
      </c>
      <c r="Q152" s="17">
        <v>1.7308797239392101E-2</v>
      </c>
      <c r="R152" s="17"/>
      <c r="S152" s="17">
        <v>5.9092364063165301E-2</v>
      </c>
      <c r="T152" s="17">
        <v>2.2642859480660599E-2</v>
      </c>
      <c r="U152" s="17">
        <v>5.7766212756473296E-3</v>
      </c>
      <c r="V152" s="17">
        <v>1.2126768278507999E-2</v>
      </c>
      <c r="W152" s="17">
        <v>2.9717850299676801E-2</v>
      </c>
      <c r="X152" s="17">
        <v>2.7751905275872599E-2</v>
      </c>
      <c r="Y152" s="17">
        <v>1.88448792771162E-2</v>
      </c>
      <c r="Z152" s="17">
        <v>2.2869621449780501E-2</v>
      </c>
      <c r="AA152" s="17">
        <v>3.9889395909038401E-2</v>
      </c>
      <c r="AB152" s="17">
        <v>1.30455795288327E-2</v>
      </c>
      <c r="AC152" s="17">
        <v>2.9621427671613101E-2</v>
      </c>
      <c r="AD152" s="17">
        <v>1.52298934705662E-2</v>
      </c>
      <c r="AE152" s="17"/>
      <c r="AF152" s="17">
        <v>6.2820549939165707E-2</v>
      </c>
      <c r="AG152" s="17">
        <v>2.1968261028393901E-2</v>
      </c>
      <c r="AH152" s="17">
        <v>1.4962448505367799E-2</v>
      </c>
      <c r="AI152" s="17">
        <v>1.1170150187276301E-2</v>
      </c>
      <c r="AJ152" s="17">
        <v>0</v>
      </c>
      <c r="AK152" s="17">
        <v>2.7712651565943498E-2</v>
      </c>
      <c r="AL152" s="17"/>
      <c r="AM152" s="17">
        <v>2.3786186014994399E-2</v>
      </c>
      <c r="AN152" s="17">
        <v>3.2385913474124201E-2</v>
      </c>
      <c r="AO152" s="17"/>
      <c r="AP152" s="17">
        <v>1.08007748970537E-2</v>
      </c>
      <c r="AQ152" s="17">
        <v>2.1047758925897799E-2</v>
      </c>
      <c r="AR152" s="17">
        <v>2.85678251238339E-2</v>
      </c>
      <c r="AS152" s="17">
        <v>7.8829359480666494E-2</v>
      </c>
      <c r="AT152" s="17">
        <v>5.70775075999434E-2</v>
      </c>
      <c r="AU152" s="17"/>
      <c r="AV152" s="17">
        <v>4.7210099560064299E-2</v>
      </c>
      <c r="AW152" s="17">
        <v>2.9194389828431699E-2</v>
      </c>
      <c r="AX152" s="17">
        <v>3.1703982643235602E-2</v>
      </c>
      <c r="AY152" s="17">
        <v>1.55352272660664E-2</v>
      </c>
      <c r="AZ152" s="17">
        <v>7.79704427946897E-3</v>
      </c>
      <c r="BA152" s="17">
        <v>6.8372458665528204E-3</v>
      </c>
      <c r="BB152" s="17"/>
      <c r="BC152" s="17">
        <v>1.7016128733619601E-2</v>
      </c>
      <c r="BD152" s="17">
        <v>1.6900453269744299E-2</v>
      </c>
      <c r="BE152" s="17">
        <v>5.1503977048492099E-2</v>
      </c>
      <c r="BF152" s="17"/>
      <c r="BG152" s="17">
        <v>2.6661861808250701E-2</v>
      </c>
      <c r="BH152" s="17">
        <v>2.8538001918532702E-2</v>
      </c>
      <c r="BI152" s="17">
        <v>2.6285724309841201E-2</v>
      </c>
      <c r="BJ152" s="17">
        <v>9.6618315266516694E-2</v>
      </c>
      <c r="BK152" s="17">
        <v>6.1445921511603602E-3</v>
      </c>
      <c r="BL152" s="17"/>
      <c r="BM152" s="17">
        <v>2.8231423694600698E-2</v>
      </c>
      <c r="BN152" s="17">
        <v>2.7079707058723701E-2</v>
      </c>
    </row>
    <row r="153" spans="2:66" x14ac:dyDescent="0.35">
      <c r="B153" t="s">
        <v>139</v>
      </c>
      <c r="C153" s="17">
        <v>0.14744119672895001</v>
      </c>
      <c r="D153" s="17">
        <v>0.172530434902357</v>
      </c>
      <c r="E153" s="17">
        <v>0.123705728873162</v>
      </c>
      <c r="F153" s="17"/>
      <c r="G153" s="17">
        <v>0.236233260621179</v>
      </c>
      <c r="H153" s="17">
        <v>0.28134156957742701</v>
      </c>
      <c r="I153" s="17">
        <v>0.151754974155448</v>
      </c>
      <c r="J153" s="17">
        <v>0.11329191343096399</v>
      </c>
      <c r="K153" s="17">
        <v>8.1275257047155297E-2</v>
      </c>
      <c r="L153" s="17">
        <v>4.7658440744518998E-2</v>
      </c>
      <c r="M153" s="17"/>
      <c r="N153" s="17">
        <v>0.218107905921965</v>
      </c>
      <c r="O153" s="17">
        <v>0.15153668522755401</v>
      </c>
      <c r="P153" s="17">
        <v>0.10879815537505599</v>
      </c>
      <c r="Q153" s="17">
        <v>9.7261320567282206E-2</v>
      </c>
      <c r="R153" s="17"/>
      <c r="S153" s="17">
        <v>0.24058939680516001</v>
      </c>
      <c r="T153" s="17">
        <v>0.117290009209099</v>
      </c>
      <c r="U153" s="17">
        <v>0.14644715905139</v>
      </c>
      <c r="V153" s="17">
        <v>0.17224885340096199</v>
      </c>
      <c r="W153" s="17">
        <v>0.158240234373099</v>
      </c>
      <c r="X153" s="17">
        <v>0.11425400888349201</v>
      </c>
      <c r="Y153" s="17">
        <v>0.116207566643522</v>
      </c>
      <c r="Z153" s="17">
        <v>0.103887856342069</v>
      </c>
      <c r="AA153" s="17">
        <v>0.13578406908488</v>
      </c>
      <c r="AB153" s="17">
        <v>0.132989054222902</v>
      </c>
      <c r="AC153" s="17">
        <v>9.5794196278811902E-2</v>
      </c>
      <c r="AD153" s="17">
        <v>0.16039139629277599</v>
      </c>
      <c r="AE153" s="17"/>
      <c r="AF153" s="17">
        <v>0.22962797282878</v>
      </c>
      <c r="AG153" s="17">
        <v>0.149860221094409</v>
      </c>
      <c r="AH153" s="17">
        <v>0.122755893407214</v>
      </c>
      <c r="AI153" s="17">
        <v>0.10598338767032001</v>
      </c>
      <c r="AJ153" s="17">
        <v>6.1489672341726503E-2</v>
      </c>
      <c r="AK153" s="17">
        <v>0.12272459839334</v>
      </c>
      <c r="AL153" s="17"/>
      <c r="AM153" s="17">
        <v>0.15138695331349999</v>
      </c>
      <c r="AN153" s="17">
        <v>0.141695861371921</v>
      </c>
      <c r="AO153" s="17"/>
      <c r="AP153" s="17">
        <v>7.3724029333520194E-2</v>
      </c>
      <c r="AQ153" s="17">
        <v>0.117897130714939</v>
      </c>
      <c r="AR153" s="17">
        <v>0.19693077824663899</v>
      </c>
      <c r="AS153" s="17">
        <v>0.23324566333432101</v>
      </c>
      <c r="AT153" s="17">
        <v>0.42564292394560299</v>
      </c>
      <c r="AU153" s="17"/>
      <c r="AV153" s="17">
        <v>0.21291649021318201</v>
      </c>
      <c r="AW153" s="17">
        <v>0.13237778238893799</v>
      </c>
      <c r="AX153" s="17">
        <v>0.17532448164933201</v>
      </c>
      <c r="AY153" s="17">
        <v>9.6350601882487799E-2</v>
      </c>
      <c r="AZ153" s="17">
        <v>0.120631985664304</v>
      </c>
      <c r="BA153" s="17">
        <v>8.3305206411945304E-2</v>
      </c>
      <c r="BB153" s="17"/>
      <c r="BC153" s="17">
        <v>0.15961740523517901</v>
      </c>
      <c r="BD153" s="17">
        <v>0.117407650453794</v>
      </c>
      <c r="BE153" s="17">
        <v>0.199799498598142</v>
      </c>
      <c r="BF153" s="17"/>
      <c r="BG153" s="17">
        <v>0.13052328806847099</v>
      </c>
      <c r="BH153" s="17">
        <v>0.17915640313784201</v>
      </c>
      <c r="BI153" s="17">
        <v>0.15733844504368899</v>
      </c>
      <c r="BJ153" s="17">
        <v>0.15140102980203901</v>
      </c>
      <c r="BK153" s="17">
        <v>3.3867866119830198E-2</v>
      </c>
      <c r="BL153" s="17"/>
      <c r="BM153" s="17">
        <v>0.171209313280034</v>
      </c>
      <c r="BN153" s="17">
        <v>6.1064384649295499E-2</v>
      </c>
    </row>
    <row r="154" spans="2:66" x14ac:dyDescent="0.35">
      <c r="B154" t="s">
        <v>140</v>
      </c>
      <c r="C154" s="17">
        <v>0.39256645829505099</v>
      </c>
      <c r="D154" s="17">
        <v>0.38513460812977601</v>
      </c>
      <c r="E154" s="17">
        <v>0.40174748487579398</v>
      </c>
      <c r="F154" s="17"/>
      <c r="G154" s="17">
        <v>0.32040804895946001</v>
      </c>
      <c r="H154" s="17">
        <v>0.26239985001208199</v>
      </c>
      <c r="I154" s="17">
        <v>0.38829920892630199</v>
      </c>
      <c r="J154" s="17">
        <v>0.39334972592030099</v>
      </c>
      <c r="K154" s="17">
        <v>0.440960351413683</v>
      </c>
      <c r="L154" s="17">
        <v>0.51716826580499198</v>
      </c>
      <c r="M154" s="17"/>
      <c r="N154" s="17">
        <v>0.38604436247682</v>
      </c>
      <c r="O154" s="17">
        <v>0.38402070201806998</v>
      </c>
      <c r="P154" s="17">
        <v>0.42116562841552002</v>
      </c>
      <c r="Q154" s="17">
        <v>0.385216552099793</v>
      </c>
      <c r="R154" s="17"/>
      <c r="S154" s="17">
        <v>0.36802643280368003</v>
      </c>
      <c r="T154" s="17">
        <v>0.40801752780733902</v>
      </c>
      <c r="U154" s="17">
        <v>0.35150504389735798</v>
      </c>
      <c r="V154" s="17">
        <v>0.41698821462576602</v>
      </c>
      <c r="W154" s="17">
        <v>0.39738149085595498</v>
      </c>
      <c r="X154" s="17">
        <v>0.43904573549724002</v>
      </c>
      <c r="Y154" s="17">
        <v>0.40925090570949102</v>
      </c>
      <c r="Z154" s="17">
        <v>0.36479100502780498</v>
      </c>
      <c r="AA154" s="17">
        <v>0.38304710965650102</v>
      </c>
      <c r="AB154" s="17">
        <v>0.39120149911977697</v>
      </c>
      <c r="AC154" s="17">
        <v>0.392360575360997</v>
      </c>
      <c r="AD154" s="17">
        <v>0.357058130731503</v>
      </c>
      <c r="AE154" s="17"/>
      <c r="AF154" s="17">
        <v>0.29153895850594103</v>
      </c>
      <c r="AG154" s="17">
        <v>0.40489436352608299</v>
      </c>
      <c r="AH154" s="17">
        <v>0.41728110073563801</v>
      </c>
      <c r="AI154" s="17">
        <v>0.45512682822126499</v>
      </c>
      <c r="AJ154" s="17">
        <v>0.44080142330205502</v>
      </c>
      <c r="AK154" s="17">
        <v>0.42892178895210298</v>
      </c>
      <c r="AL154" s="17"/>
      <c r="AM154" s="17">
        <v>0.41491235603862497</v>
      </c>
      <c r="AN154" s="17">
        <v>0.36240316207720802</v>
      </c>
      <c r="AO154" s="17"/>
      <c r="AP154" s="17">
        <v>0.43664521768634401</v>
      </c>
      <c r="AQ154" s="17">
        <v>0.39381866303377799</v>
      </c>
      <c r="AR154" s="17">
        <v>0.36294905796097998</v>
      </c>
      <c r="AS154" s="17">
        <v>0.30105167610517702</v>
      </c>
      <c r="AT154" s="17">
        <v>0.26741448193661399</v>
      </c>
      <c r="AU154" s="17"/>
      <c r="AV154" s="17">
        <v>0.35035635379383401</v>
      </c>
      <c r="AW154" s="17">
        <v>0.50761069649716695</v>
      </c>
      <c r="AX154" s="17">
        <v>0.362789311810299</v>
      </c>
      <c r="AY154" s="17">
        <v>0.40118962289621002</v>
      </c>
      <c r="AZ154" s="17">
        <v>0.27587360775115</v>
      </c>
      <c r="BA154" s="17">
        <v>0.41578241654101</v>
      </c>
      <c r="BB154" s="17"/>
      <c r="BC154" s="17">
        <v>0.29665251096613299</v>
      </c>
      <c r="BD154" s="17">
        <v>0.41349962378704502</v>
      </c>
      <c r="BE154" s="17">
        <v>0.43621936460008498</v>
      </c>
      <c r="BF154" s="17"/>
      <c r="BG154" s="17">
        <v>0.33075054877653898</v>
      </c>
      <c r="BH154" s="17">
        <v>0.367629596113554</v>
      </c>
      <c r="BI154" s="17">
        <v>0.42696100120658897</v>
      </c>
      <c r="BJ154" s="17">
        <v>0.43814442623782002</v>
      </c>
      <c r="BK154" s="17">
        <v>0.48018125567693098</v>
      </c>
      <c r="BL154" s="17"/>
      <c r="BM154" s="17">
        <v>0.36160322698956099</v>
      </c>
      <c r="BN154" s="17">
        <v>0.47045416780706101</v>
      </c>
    </row>
    <row r="155" spans="2:66" x14ac:dyDescent="0.35">
      <c r="B155" t="s">
        <v>141</v>
      </c>
      <c r="C155" s="17">
        <v>0.26971864212694302</v>
      </c>
      <c r="D155" s="17">
        <v>0.263579446777923</v>
      </c>
      <c r="E155" s="17">
        <v>0.27405596484492301</v>
      </c>
      <c r="F155" s="17"/>
      <c r="G155" s="17">
        <v>0.25427831279982099</v>
      </c>
      <c r="H155" s="17">
        <v>0.220765757361258</v>
      </c>
      <c r="I155" s="17">
        <v>0.26974860656861399</v>
      </c>
      <c r="J155" s="17">
        <v>0.29840527099837499</v>
      </c>
      <c r="K155" s="17">
        <v>0.28739255770055799</v>
      </c>
      <c r="L155" s="17">
        <v>0.28482694128113001</v>
      </c>
      <c r="M155" s="17"/>
      <c r="N155" s="17">
        <v>0.25928640104096501</v>
      </c>
      <c r="O155" s="17">
        <v>0.25663485237656503</v>
      </c>
      <c r="P155" s="17">
        <v>0.27976434812461798</v>
      </c>
      <c r="Q155" s="17">
        <v>0.28435613177421998</v>
      </c>
      <c r="R155" s="17"/>
      <c r="S155" s="17">
        <v>0.20555642790853901</v>
      </c>
      <c r="T155" s="17">
        <v>0.29761663530328503</v>
      </c>
      <c r="U155" s="17">
        <v>0.34965132502546997</v>
      </c>
      <c r="V155" s="17">
        <v>0.21870266204804201</v>
      </c>
      <c r="W155" s="17">
        <v>0.285693181463755</v>
      </c>
      <c r="X155" s="17">
        <v>0.215585639313364</v>
      </c>
      <c r="Y155" s="17">
        <v>0.28001725967393498</v>
      </c>
      <c r="Z155" s="17">
        <v>0.353749670130383</v>
      </c>
      <c r="AA155" s="17">
        <v>0.28528555185296101</v>
      </c>
      <c r="AB155" s="17">
        <v>0.27134351872057799</v>
      </c>
      <c r="AC155" s="17">
        <v>0.30778904370967303</v>
      </c>
      <c r="AD155" s="17">
        <v>0.24790788811213299</v>
      </c>
      <c r="AE155" s="17"/>
      <c r="AF155" s="17">
        <v>0.26807718613527998</v>
      </c>
      <c r="AG155" s="17">
        <v>0.28379092567270098</v>
      </c>
      <c r="AH155" s="17">
        <v>0.245462064304134</v>
      </c>
      <c r="AI155" s="17">
        <v>0.25330232052362001</v>
      </c>
      <c r="AJ155" s="17">
        <v>0.31992171399887398</v>
      </c>
      <c r="AK155" s="17">
        <v>0.22186666837810201</v>
      </c>
      <c r="AL155" s="17"/>
      <c r="AM155" s="17">
        <v>0.25218406362540902</v>
      </c>
      <c r="AN155" s="17">
        <v>0.29540393180601199</v>
      </c>
      <c r="AO155" s="17"/>
      <c r="AP155" s="17">
        <v>0.28098365935120501</v>
      </c>
      <c r="AQ155" s="17">
        <v>0.28651770881216898</v>
      </c>
      <c r="AR155" s="17">
        <v>0.27755403480879598</v>
      </c>
      <c r="AS155" s="17">
        <v>0.256972555906748</v>
      </c>
      <c r="AT155" s="17">
        <v>0.144168000253134</v>
      </c>
      <c r="AU155" s="17"/>
      <c r="AV155" s="17">
        <v>0.262045854496543</v>
      </c>
      <c r="AW155" s="17">
        <v>0.220808852876998</v>
      </c>
      <c r="AX155" s="17">
        <v>0.301679888641537</v>
      </c>
      <c r="AY155" s="17">
        <v>0.28981785282789502</v>
      </c>
      <c r="AZ155" s="17">
        <v>0.411482325094087</v>
      </c>
      <c r="BA155" s="17">
        <v>0.253884415000591</v>
      </c>
      <c r="BB155" s="17"/>
      <c r="BC155" s="17">
        <v>0.37192069664753702</v>
      </c>
      <c r="BD155" s="17">
        <v>0.26291592076331999</v>
      </c>
      <c r="BE155" s="17">
        <v>0.20664258675691999</v>
      </c>
      <c r="BF155" s="17"/>
      <c r="BG155" s="17">
        <v>0.29155548352101002</v>
      </c>
      <c r="BH155" s="17">
        <v>0.27584796811949802</v>
      </c>
      <c r="BI155" s="17">
        <v>0.26324315700828599</v>
      </c>
      <c r="BJ155" s="17">
        <v>0.27288318539748502</v>
      </c>
      <c r="BK155" s="17">
        <v>0.261832056305562</v>
      </c>
      <c r="BL155" s="17"/>
      <c r="BM155" s="17">
        <v>0.27841471787757199</v>
      </c>
      <c r="BN155" s="17">
        <v>0.26438922593925501</v>
      </c>
    </row>
    <row r="156" spans="2:66" x14ac:dyDescent="0.35">
      <c r="B156" t="s">
        <v>142</v>
      </c>
      <c r="C156" s="17">
        <v>8.2536004999262794E-2</v>
      </c>
      <c r="D156" s="17">
        <v>9.0400026577486095E-2</v>
      </c>
      <c r="E156" s="17">
        <v>7.5275337933233197E-2</v>
      </c>
      <c r="F156" s="17"/>
      <c r="G156" s="17">
        <v>5.1591225748738798E-2</v>
      </c>
      <c r="H156" s="17">
        <v>9.2923975693713301E-2</v>
      </c>
      <c r="I156" s="17">
        <v>8.8389304332073704E-2</v>
      </c>
      <c r="J156" s="17">
        <v>9.9355937353642995E-2</v>
      </c>
      <c r="K156" s="17">
        <v>0.10253900915481801</v>
      </c>
      <c r="L156" s="17">
        <v>6.2831438179301202E-2</v>
      </c>
      <c r="M156" s="17"/>
      <c r="N156" s="17">
        <v>5.45305000374635E-2</v>
      </c>
      <c r="O156" s="17">
        <v>9.0834420365257407E-2</v>
      </c>
      <c r="P156" s="17">
        <v>8.3670601329515495E-2</v>
      </c>
      <c r="Q156" s="17">
        <v>0.104513143865929</v>
      </c>
      <c r="R156" s="17"/>
      <c r="S156" s="17">
        <v>6.0390760851023899E-2</v>
      </c>
      <c r="T156" s="17">
        <v>8.31308067172839E-2</v>
      </c>
      <c r="U156" s="17">
        <v>7.2996878406260707E-2</v>
      </c>
      <c r="V156" s="17">
        <v>0.101786439595369</v>
      </c>
      <c r="W156" s="17">
        <v>8.5959485409854305E-2</v>
      </c>
      <c r="X156" s="17">
        <v>5.3269903536488299E-2</v>
      </c>
      <c r="Y156" s="17">
        <v>0.102250289909664</v>
      </c>
      <c r="Z156" s="17">
        <v>4.6896763668048402E-2</v>
      </c>
      <c r="AA156" s="17">
        <v>8.0594438678574604E-2</v>
      </c>
      <c r="AB156" s="17">
        <v>0.11565753956284699</v>
      </c>
      <c r="AC156" s="17">
        <v>8.7967424835552199E-2</v>
      </c>
      <c r="AD156" s="17">
        <v>0.124076932527863</v>
      </c>
      <c r="AE156" s="17"/>
      <c r="AF156" s="17">
        <v>7.9157264406394007E-2</v>
      </c>
      <c r="AG156" s="17">
        <v>5.6779886997163798E-2</v>
      </c>
      <c r="AH156" s="17">
        <v>0.107610105884045</v>
      </c>
      <c r="AI156" s="17">
        <v>9.5119623248843196E-2</v>
      </c>
      <c r="AJ156" s="17">
        <v>9.9213519955955107E-2</v>
      </c>
      <c r="AK156" s="17">
        <v>9.5888668977195696E-2</v>
      </c>
      <c r="AL156" s="17"/>
      <c r="AM156" s="17">
        <v>7.5693901578005304E-2</v>
      </c>
      <c r="AN156" s="17">
        <v>9.2829436505563703E-2</v>
      </c>
      <c r="AO156" s="17"/>
      <c r="AP156" s="17">
        <v>0.100116123023986</v>
      </c>
      <c r="AQ156" s="17">
        <v>7.8959489534738303E-2</v>
      </c>
      <c r="AR156" s="17">
        <v>7.9712493214253902E-2</v>
      </c>
      <c r="AS156" s="17">
        <v>7.9805498806969494E-2</v>
      </c>
      <c r="AT156" s="17">
        <v>8.5551810983157006E-2</v>
      </c>
      <c r="AU156" s="17"/>
      <c r="AV156" s="17">
        <v>5.7949125515550197E-2</v>
      </c>
      <c r="AW156" s="17">
        <v>5.2528573354406201E-2</v>
      </c>
      <c r="AX156" s="17">
        <v>7.2445221471138604E-2</v>
      </c>
      <c r="AY156" s="17">
        <v>0.12656433343083701</v>
      </c>
      <c r="AZ156" s="17">
        <v>0.105500362048648</v>
      </c>
      <c r="BA156" s="17">
        <v>8.9597536851133197E-2</v>
      </c>
      <c r="BB156" s="17"/>
      <c r="BC156" s="17">
        <v>8.9017419933277303E-2</v>
      </c>
      <c r="BD156" s="17">
        <v>9.2388710367481405E-2</v>
      </c>
      <c r="BE156" s="17">
        <v>6.6135896643087E-2</v>
      </c>
      <c r="BF156" s="17"/>
      <c r="BG156" s="17">
        <v>0.149068246175977</v>
      </c>
      <c r="BH156" s="17">
        <v>7.90861412958902E-2</v>
      </c>
      <c r="BI156" s="17">
        <v>4.8553156635002599E-2</v>
      </c>
      <c r="BJ156" s="17">
        <v>4.0953043296139698E-2</v>
      </c>
      <c r="BK156" s="17">
        <v>0.13773772446528099</v>
      </c>
      <c r="BL156" s="17"/>
      <c r="BM156" s="17">
        <v>9.052184873777E-2</v>
      </c>
      <c r="BN156" s="17">
        <v>0.11534228906372899</v>
      </c>
    </row>
    <row r="157" spans="2:66" x14ac:dyDescent="0.35">
      <c r="B157" t="s">
        <v>117</v>
      </c>
      <c r="C157" s="17">
        <v>8.0476185741137199E-2</v>
      </c>
      <c r="D157" s="17">
        <v>4.5729922295788601E-2</v>
      </c>
      <c r="E157" s="17">
        <v>0.11279966211367499</v>
      </c>
      <c r="F157" s="17"/>
      <c r="G157" s="17">
        <v>7.2498208065175901E-2</v>
      </c>
      <c r="H157" s="17">
        <v>6.4861554285032097E-2</v>
      </c>
      <c r="I157" s="17">
        <v>8.4119327345399494E-2</v>
      </c>
      <c r="J157" s="17">
        <v>9.2657502316517204E-2</v>
      </c>
      <c r="K157" s="17">
        <v>8.7832824683785102E-2</v>
      </c>
      <c r="L157" s="17">
        <v>8.0772710100430495E-2</v>
      </c>
      <c r="M157" s="17"/>
      <c r="N157" s="17">
        <v>3.7136701209155298E-2</v>
      </c>
      <c r="O157" s="17">
        <v>8.8751000241061001E-2</v>
      </c>
      <c r="P157" s="17">
        <v>9.0351999166473199E-2</v>
      </c>
      <c r="Q157" s="17">
        <v>0.11134405445338399</v>
      </c>
      <c r="R157" s="17"/>
      <c r="S157" s="17">
        <v>6.6344617568431297E-2</v>
      </c>
      <c r="T157" s="17">
        <v>7.1302161482332094E-2</v>
      </c>
      <c r="U157" s="17">
        <v>7.3622972343873702E-2</v>
      </c>
      <c r="V157" s="17">
        <v>7.8147062051353799E-2</v>
      </c>
      <c r="W157" s="17">
        <v>4.3007757597660103E-2</v>
      </c>
      <c r="X157" s="17">
        <v>0.15009280749354301</v>
      </c>
      <c r="Y157" s="17">
        <v>7.3429098786271602E-2</v>
      </c>
      <c r="Z157" s="17">
        <v>0.107805083381914</v>
      </c>
      <c r="AA157" s="17">
        <v>7.5399434818045202E-2</v>
      </c>
      <c r="AB157" s="17">
        <v>7.5762808845062798E-2</v>
      </c>
      <c r="AC157" s="17">
        <v>8.6467332143353101E-2</v>
      </c>
      <c r="AD157" s="17">
        <v>9.5335758865157896E-2</v>
      </c>
      <c r="AE157" s="17"/>
      <c r="AF157" s="17">
        <v>6.8778068184438407E-2</v>
      </c>
      <c r="AG157" s="17">
        <v>8.2706341681249296E-2</v>
      </c>
      <c r="AH157" s="17">
        <v>9.1928387163600606E-2</v>
      </c>
      <c r="AI157" s="17">
        <v>7.9297690148675201E-2</v>
      </c>
      <c r="AJ157" s="17">
        <v>7.8573670401389295E-2</v>
      </c>
      <c r="AK157" s="17">
        <v>0.102885623733316</v>
      </c>
      <c r="AL157" s="17"/>
      <c r="AM157" s="17">
        <v>8.2036539429465399E-2</v>
      </c>
      <c r="AN157" s="17">
        <v>7.5281694765170701E-2</v>
      </c>
      <c r="AO157" s="17"/>
      <c r="AP157" s="17">
        <v>9.7730195707890405E-2</v>
      </c>
      <c r="AQ157" s="17">
        <v>0.101759248978478</v>
      </c>
      <c r="AR157" s="17">
        <v>5.4285810645497201E-2</v>
      </c>
      <c r="AS157" s="17">
        <v>5.0095246366117799E-2</v>
      </c>
      <c r="AT157" s="17">
        <v>2.0145275281548799E-2</v>
      </c>
      <c r="AU157" s="17"/>
      <c r="AV157" s="17">
        <v>6.9522076420826404E-2</v>
      </c>
      <c r="AW157" s="17">
        <v>5.7479705054059298E-2</v>
      </c>
      <c r="AX157" s="17">
        <v>5.6057113784457997E-2</v>
      </c>
      <c r="AY157" s="17">
        <v>7.0542361696503297E-2</v>
      </c>
      <c r="AZ157" s="17">
        <v>7.8714675162341305E-2</v>
      </c>
      <c r="BA157" s="17">
        <v>0.15059317932876801</v>
      </c>
      <c r="BB157" s="17"/>
      <c r="BC157" s="17">
        <v>6.5775838484253293E-2</v>
      </c>
      <c r="BD157" s="17">
        <v>9.6887641358615398E-2</v>
      </c>
      <c r="BE157" s="17">
        <v>3.96986763532741E-2</v>
      </c>
      <c r="BF157" s="17"/>
      <c r="BG157" s="17">
        <v>7.1440571649753204E-2</v>
      </c>
      <c r="BH157" s="17">
        <v>6.9741889414684205E-2</v>
      </c>
      <c r="BI157" s="17">
        <v>7.7618515796591903E-2</v>
      </c>
      <c r="BJ157" s="17">
        <v>0</v>
      </c>
      <c r="BK157" s="17">
        <v>8.0236505281234605E-2</v>
      </c>
      <c r="BL157" s="17"/>
      <c r="BM157" s="17">
        <v>7.0019469420462097E-2</v>
      </c>
      <c r="BN157" s="17">
        <v>6.1670225481936201E-2</v>
      </c>
    </row>
    <row r="158" spans="2:66" x14ac:dyDescent="0.35">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row>
    <row r="159" spans="2:66" x14ac:dyDescent="0.35">
      <c r="B159" s="6" t="s">
        <v>150</v>
      </c>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row>
    <row r="160" spans="2:66" x14ac:dyDescent="0.35">
      <c r="B160" s="24" t="s">
        <v>101</v>
      </c>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row>
    <row r="161" spans="2:66" x14ac:dyDescent="0.35">
      <c r="B161" t="s">
        <v>138</v>
      </c>
      <c r="C161" s="17">
        <v>3.00582609098063E-2</v>
      </c>
      <c r="D161" s="17">
        <v>3.9696417602863798E-2</v>
      </c>
      <c r="E161" s="17">
        <v>2.0809141937541201E-2</v>
      </c>
      <c r="F161" s="17"/>
      <c r="G161" s="17">
        <v>6.8585714660918298E-2</v>
      </c>
      <c r="H161" s="17">
        <v>6.6835010506096401E-2</v>
      </c>
      <c r="I161" s="17">
        <v>2.6895143146939401E-2</v>
      </c>
      <c r="J161" s="17">
        <v>1.49647117994007E-2</v>
      </c>
      <c r="K161" s="17">
        <v>1.0650086865917899E-2</v>
      </c>
      <c r="L161" s="17">
        <v>2.2261617096875899E-3</v>
      </c>
      <c r="M161" s="17"/>
      <c r="N161" s="17">
        <v>5.0004992620343601E-2</v>
      </c>
      <c r="O161" s="17">
        <v>2.4401536451805199E-2</v>
      </c>
      <c r="P161" s="17">
        <v>2.2754291798863499E-2</v>
      </c>
      <c r="Q161" s="17">
        <v>2.12786290764287E-2</v>
      </c>
      <c r="R161" s="17"/>
      <c r="S161" s="17">
        <v>5.50380905458875E-2</v>
      </c>
      <c r="T161" s="17">
        <v>1.87481442919895E-2</v>
      </c>
      <c r="U161" s="17">
        <v>2.47279578551696E-2</v>
      </c>
      <c r="V161" s="17">
        <v>3.1092710945898699E-2</v>
      </c>
      <c r="W161" s="17">
        <v>1.41344963949278E-2</v>
      </c>
      <c r="X161" s="17">
        <v>2.68849326348146E-2</v>
      </c>
      <c r="Y161" s="17">
        <v>1.2329511907141801E-2</v>
      </c>
      <c r="Z161" s="17">
        <v>3.4551751969207303E-2</v>
      </c>
      <c r="AA161" s="17">
        <v>4.3688358060337502E-2</v>
      </c>
      <c r="AB161" s="17">
        <v>1.90091610871755E-2</v>
      </c>
      <c r="AC161" s="17">
        <v>4.7962872944780501E-2</v>
      </c>
      <c r="AD161" s="17">
        <v>1.50698191738158E-2</v>
      </c>
      <c r="AE161" s="17"/>
      <c r="AF161" s="17">
        <v>6.4299391625274704E-2</v>
      </c>
      <c r="AG161" s="17">
        <v>2.3205032322741102E-2</v>
      </c>
      <c r="AH161" s="17">
        <v>2.74351741571882E-2</v>
      </c>
      <c r="AI161" s="17">
        <v>8.2120631745196699E-3</v>
      </c>
      <c r="AJ161" s="17">
        <v>1.33721308773936E-2</v>
      </c>
      <c r="AK161" s="17">
        <v>1.7880192712373701E-2</v>
      </c>
      <c r="AL161" s="17"/>
      <c r="AM161" s="17">
        <v>3.44777632253346E-2</v>
      </c>
      <c r="AN161" s="17">
        <v>2.40006517619985E-2</v>
      </c>
      <c r="AO161" s="17"/>
      <c r="AP161" s="17">
        <v>8.5239592717736394E-3</v>
      </c>
      <c r="AQ161" s="17">
        <v>1.36714851267749E-2</v>
      </c>
      <c r="AR161" s="17">
        <v>4.0401677572237199E-2</v>
      </c>
      <c r="AS161" s="17">
        <v>6.98081976095348E-2</v>
      </c>
      <c r="AT161" s="17">
        <v>7.9001576592264505E-2</v>
      </c>
      <c r="AU161" s="17"/>
      <c r="AV161" s="17">
        <v>5.4835349752471403E-2</v>
      </c>
      <c r="AW161" s="17">
        <v>2.1689109004103601E-2</v>
      </c>
      <c r="AX161" s="17">
        <v>1.9804620129167901E-2</v>
      </c>
      <c r="AY161" s="17">
        <v>2.0020501937094402E-2</v>
      </c>
      <c r="AZ161" s="17">
        <v>7.6318063119896603E-3</v>
      </c>
      <c r="BA161" s="17">
        <v>0</v>
      </c>
      <c r="BB161" s="17"/>
      <c r="BC161" s="17">
        <v>1.6193945979209898E-2</v>
      </c>
      <c r="BD161" s="17">
        <v>2.0947223733421599E-2</v>
      </c>
      <c r="BE161" s="17">
        <v>5.2675199868458498E-2</v>
      </c>
      <c r="BF161" s="17"/>
      <c r="BG161" s="17">
        <v>5.87334451654834E-2</v>
      </c>
      <c r="BH161" s="17">
        <v>3.5594510669044198E-2</v>
      </c>
      <c r="BI161" s="17">
        <v>1.44254844892612E-2</v>
      </c>
      <c r="BJ161" s="17">
        <v>0.131924501406152</v>
      </c>
      <c r="BK161" s="17">
        <v>5.8854917524285297E-3</v>
      </c>
      <c r="BL161" s="17"/>
      <c r="BM161" s="17">
        <v>3.9375621366864698E-2</v>
      </c>
      <c r="BN161" s="17">
        <v>3.5050215597957103E-2</v>
      </c>
    </row>
    <row r="162" spans="2:66" x14ac:dyDescent="0.35">
      <c r="B162" t="s">
        <v>139</v>
      </c>
      <c r="C162" s="17">
        <v>0.15428669187010299</v>
      </c>
      <c r="D162" s="17">
        <v>0.182179626035266</v>
      </c>
      <c r="E162" s="17">
        <v>0.127851340727273</v>
      </c>
      <c r="F162" s="17"/>
      <c r="G162" s="17">
        <v>0.27202049431928399</v>
      </c>
      <c r="H162" s="17">
        <v>0.272456527047575</v>
      </c>
      <c r="I162" s="17">
        <v>0.179421157373651</v>
      </c>
      <c r="J162" s="17">
        <v>9.55176786369272E-2</v>
      </c>
      <c r="K162" s="17">
        <v>7.4278504440400295E-2</v>
      </c>
      <c r="L162" s="17">
        <v>6.0478535535652501E-2</v>
      </c>
      <c r="M162" s="17"/>
      <c r="N162" s="17">
        <v>0.20599467595404999</v>
      </c>
      <c r="O162" s="17">
        <v>0.16739041943256699</v>
      </c>
      <c r="P162" s="17">
        <v>0.13622180192838401</v>
      </c>
      <c r="Q162" s="17">
        <v>9.4810985200042094E-2</v>
      </c>
      <c r="R162" s="17"/>
      <c r="S162" s="17">
        <v>0.21065023067364</v>
      </c>
      <c r="T162" s="17">
        <v>0.12151388175669001</v>
      </c>
      <c r="U162" s="17">
        <v>0.151056273890463</v>
      </c>
      <c r="V162" s="17">
        <v>0.14801546780948399</v>
      </c>
      <c r="W162" s="17">
        <v>0.16639786169026499</v>
      </c>
      <c r="X162" s="17">
        <v>0.14793159269442399</v>
      </c>
      <c r="Y162" s="17">
        <v>0.12187379947017001</v>
      </c>
      <c r="Z162" s="17">
        <v>0.129557628817288</v>
      </c>
      <c r="AA162" s="17">
        <v>0.13361675006993401</v>
      </c>
      <c r="AB162" s="17">
        <v>0.18537014281605599</v>
      </c>
      <c r="AC162" s="17">
        <v>0.115282076410295</v>
      </c>
      <c r="AD162" s="17">
        <v>0.219146486346531</v>
      </c>
      <c r="AE162" s="17"/>
      <c r="AF162" s="17">
        <v>0.22836838305391</v>
      </c>
      <c r="AG162" s="17">
        <v>0.14651271142481601</v>
      </c>
      <c r="AH162" s="17">
        <v>0.108629166000536</v>
      </c>
      <c r="AI162" s="17">
        <v>0.15014861854742501</v>
      </c>
      <c r="AJ162" s="17">
        <v>9.1918360951756095E-2</v>
      </c>
      <c r="AK162" s="17">
        <v>9.3668375573573798E-2</v>
      </c>
      <c r="AL162" s="17"/>
      <c r="AM162" s="17">
        <v>0.150144767848957</v>
      </c>
      <c r="AN162" s="17">
        <v>0.16015080712560201</v>
      </c>
      <c r="AO162" s="17"/>
      <c r="AP162" s="17">
        <v>7.2233556821494793E-2</v>
      </c>
      <c r="AQ162" s="17">
        <v>0.156567824493027</v>
      </c>
      <c r="AR162" s="17">
        <v>0.17802452276108899</v>
      </c>
      <c r="AS162" s="17">
        <v>0.25230369969414201</v>
      </c>
      <c r="AT162" s="17">
        <v>0.343147854729343</v>
      </c>
      <c r="AU162" s="17"/>
      <c r="AV162" s="17">
        <v>0.200859624883788</v>
      </c>
      <c r="AW162" s="17">
        <v>0.11709058371166101</v>
      </c>
      <c r="AX162" s="17">
        <v>0.19661447709677099</v>
      </c>
      <c r="AY162" s="17">
        <v>0.113209417369052</v>
      </c>
      <c r="AZ162" s="17">
        <v>0.16737666913673999</v>
      </c>
      <c r="BA162" s="17">
        <v>0.109940459068326</v>
      </c>
      <c r="BB162" s="17"/>
      <c r="BC162" s="17">
        <v>0.17531087965632999</v>
      </c>
      <c r="BD162" s="17">
        <v>0.13160289838997899</v>
      </c>
      <c r="BE162" s="17">
        <v>0.17495021050741699</v>
      </c>
      <c r="BF162" s="17"/>
      <c r="BG162" s="17">
        <v>0.102092342166513</v>
      </c>
      <c r="BH162" s="17">
        <v>0.17372127490372699</v>
      </c>
      <c r="BI162" s="17">
        <v>0.178988890095301</v>
      </c>
      <c r="BJ162" s="17">
        <v>0.11239205246808801</v>
      </c>
      <c r="BK162" s="17">
        <v>9.4440369584407602E-2</v>
      </c>
      <c r="BL162" s="17"/>
      <c r="BM162" s="17">
        <v>0.16201646092934799</v>
      </c>
      <c r="BN162" s="17">
        <v>9.8594288877358605E-2</v>
      </c>
    </row>
    <row r="163" spans="2:66" x14ac:dyDescent="0.35">
      <c r="B163" t="s">
        <v>140</v>
      </c>
      <c r="C163" s="17">
        <v>0.32664872968627601</v>
      </c>
      <c r="D163" s="17">
        <v>0.34750334089195201</v>
      </c>
      <c r="E163" s="17">
        <v>0.30694980627035501</v>
      </c>
      <c r="F163" s="17"/>
      <c r="G163" s="17">
        <v>0.27540209201856197</v>
      </c>
      <c r="H163" s="17">
        <v>0.234496114103009</v>
      </c>
      <c r="I163" s="17">
        <v>0.31995788935229802</v>
      </c>
      <c r="J163" s="17">
        <v>0.35562375537782098</v>
      </c>
      <c r="K163" s="17">
        <v>0.36973201503445102</v>
      </c>
      <c r="L163" s="17">
        <v>0.38899022708534398</v>
      </c>
      <c r="M163" s="17"/>
      <c r="N163" s="17">
        <v>0.30679669965325701</v>
      </c>
      <c r="O163" s="17">
        <v>0.30242492431824602</v>
      </c>
      <c r="P163" s="17">
        <v>0.37391981593232798</v>
      </c>
      <c r="Q163" s="17">
        <v>0.33312588032137502</v>
      </c>
      <c r="R163" s="17"/>
      <c r="S163" s="17">
        <v>0.28469383500608397</v>
      </c>
      <c r="T163" s="17">
        <v>0.33769895929916099</v>
      </c>
      <c r="U163" s="17">
        <v>0.291907306645106</v>
      </c>
      <c r="V163" s="17">
        <v>0.32987180445387299</v>
      </c>
      <c r="W163" s="17">
        <v>0.47489761654054102</v>
      </c>
      <c r="X163" s="17">
        <v>0.27581692057471202</v>
      </c>
      <c r="Y163" s="17">
        <v>0.34366462184411101</v>
      </c>
      <c r="Z163" s="17">
        <v>0.35300131432888399</v>
      </c>
      <c r="AA163" s="17">
        <v>0.31136814697768</v>
      </c>
      <c r="AB163" s="17">
        <v>0.34570498791363802</v>
      </c>
      <c r="AC163" s="17">
        <v>0.28901898575163099</v>
      </c>
      <c r="AD163" s="17">
        <v>0.34476379331401003</v>
      </c>
      <c r="AE163" s="17"/>
      <c r="AF163" s="17">
        <v>0.25897824849429701</v>
      </c>
      <c r="AG163" s="17">
        <v>0.33191854346662297</v>
      </c>
      <c r="AH163" s="17">
        <v>0.40894321253267801</v>
      </c>
      <c r="AI163" s="17">
        <v>0.353527280582978</v>
      </c>
      <c r="AJ163" s="17">
        <v>0.34020529218088003</v>
      </c>
      <c r="AK163" s="17">
        <v>0.29366947105879998</v>
      </c>
      <c r="AL163" s="17"/>
      <c r="AM163" s="17">
        <v>0.32390097508046001</v>
      </c>
      <c r="AN163" s="17">
        <v>0.33167151201275202</v>
      </c>
      <c r="AO163" s="17"/>
      <c r="AP163" s="17">
        <v>0.36403012460006401</v>
      </c>
      <c r="AQ163" s="17">
        <v>0.32312058964700602</v>
      </c>
      <c r="AR163" s="17">
        <v>0.31158735781298602</v>
      </c>
      <c r="AS163" s="17">
        <v>0.30763871999823</v>
      </c>
      <c r="AT163" s="17">
        <v>0.18905517119912299</v>
      </c>
      <c r="AU163" s="17"/>
      <c r="AV163" s="17">
        <v>0.29032452010002402</v>
      </c>
      <c r="AW163" s="17">
        <v>0.40984545647801901</v>
      </c>
      <c r="AX163" s="17">
        <v>0.300878695646841</v>
      </c>
      <c r="AY163" s="17">
        <v>0.37570622978831703</v>
      </c>
      <c r="AZ163" s="17">
        <v>0.28966230915046498</v>
      </c>
      <c r="BA163" s="17">
        <v>0.27694326603613501</v>
      </c>
      <c r="BB163" s="17"/>
      <c r="BC163" s="17">
        <v>0.30241856537127698</v>
      </c>
      <c r="BD163" s="17">
        <v>0.32769925607936401</v>
      </c>
      <c r="BE163" s="17">
        <v>0.36622261047495902</v>
      </c>
      <c r="BF163" s="17"/>
      <c r="BG163" s="17">
        <v>0.25856514099796502</v>
      </c>
      <c r="BH163" s="17">
        <v>0.29641308954430601</v>
      </c>
      <c r="BI163" s="17">
        <v>0.347442237545602</v>
      </c>
      <c r="BJ163" s="17">
        <v>0.37733633692179602</v>
      </c>
      <c r="BK163" s="17">
        <v>0.471750012948565</v>
      </c>
      <c r="BL163" s="17"/>
      <c r="BM163" s="17">
        <v>0.29022839321954003</v>
      </c>
      <c r="BN163" s="17">
        <v>0.44990321491256902</v>
      </c>
    </row>
    <row r="164" spans="2:66" x14ac:dyDescent="0.35">
      <c r="B164" t="s">
        <v>141</v>
      </c>
      <c r="C164" s="17">
        <v>0.31541787823880102</v>
      </c>
      <c r="D164" s="17">
        <v>0.29611384115614198</v>
      </c>
      <c r="E164" s="17">
        <v>0.33379180688012999</v>
      </c>
      <c r="F164" s="17"/>
      <c r="G164" s="17">
        <v>0.23741030014134501</v>
      </c>
      <c r="H164" s="17">
        <v>0.29625118593065802</v>
      </c>
      <c r="I164" s="17">
        <v>0.291467327839112</v>
      </c>
      <c r="J164" s="17">
        <v>0.317099461800465</v>
      </c>
      <c r="K164" s="17">
        <v>0.326358187744829</v>
      </c>
      <c r="L164" s="17">
        <v>0.39364797514197603</v>
      </c>
      <c r="M164" s="17"/>
      <c r="N164" s="17">
        <v>0.30535018214945098</v>
      </c>
      <c r="O164" s="17">
        <v>0.32396415166261799</v>
      </c>
      <c r="P164" s="17">
        <v>0.299929458339254</v>
      </c>
      <c r="Q164" s="17">
        <v>0.33608240406328399</v>
      </c>
      <c r="R164" s="17"/>
      <c r="S164" s="17">
        <v>0.29521963962063902</v>
      </c>
      <c r="T164" s="17">
        <v>0.35169416593069802</v>
      </c>
      <c r="U164" s="17">
        <v>0.40461350084507203</v>
      </c>
      <c r="V164" s="17">
        <v>0.258160424673611</v>
      </c>
      <c r="W164" s="17">
        <v>0.22915767043121299</v>
      </c>
      <c r="X164" s="17">
        <v>0.35759498513868498</v>
      </c>
      <c r="Y164" s="17">
        <v>0.30841929180378702</v>
      </c>
      <c r="Z164" s="17">
        <v>0.31722068569778</v>
      </c>
      <c r="AA164" s="17">
        <v>0.31430433025120302</v>
      </c>
      <c r="AB164" s="17">
        <v>0.27709165621204901</v>
      </c>
      <c r="AC164" s="17">
        <v>0.38357807119443199</v>
      </c>
      <c r="AD164" s="17">
        <v>0.28237408973679701</v>
      </c>
      <c r="AE164" s="17"/>
      <c r="AF164" s="17">
        <v>0.29015258866739202</v>
      </c>
      <c r="AG164" s="17">
        <v>0.331765103306569</v>
      </c>
      <c r="AH164" s="17">
        <v>0.27172557943951497</v>
      </c>
      <c r="AI164" s="17">
        <v>0.30469823095168702</v>
      </c>
      <c r="AJ164" s="17">
        <v>0.380332714557158</v>
      </c>
      <c r="AK164" s="17">
        <v>0.368504734560123</v>
      </c>
      <c r="AL164" s="17"/>
      <c r="AM164" s="17">
        <v>0.31719550401888302</v>
      </c>
      <c r="AN164" s="17">
        <v>0.31389148748564</v>
      </c>
      <c r="AO164" s="17"/>
      <c r="AP164" s="17">
        <v>0.309955026336176</v>
      </c>
      <c r="AQ164" s="17">
        <v>0.32127369899564301</v>
      </c>
      <c r="AR164" s="17">
        <v>0.32577061769513299</v>
      </c>
      <c r="AS164" s="17">
        <v>0.26557840173755098</v>
      </c>
      <c r="AT164" s="17">
        <v>0.26631878150925098</v>
      </c>
      <c r="AU164" s="17"/>
      <c r="AV164" s="17">
        <v>0.31227962106094798</v>
      </c>
      <c r="AW164" s="17">
        <v>0.32794030058686102</v>
      </c>
      <c r="AX164" s="17">
        <v>0.33010342544043098</v>
      </c>
      <c r="AY164" s="17">
        <v>0.30685540527177202</v>
      </c>
      <c r="AZ164" s="17">
        <v>0.358847744905054</v>
      </c>
      <c r="BA164" s="17">
        <v>0.33854809681839398</v>
      </c>
      <c r="BB164" s="17"/>
      <c r="BC164" s="17">
        <v>0.36647887216993302</v>
      </c>
      <c r="BD164" s="17">
        <v>0.31047672923508102</v>
      </c>
      <c r="BE164" s="17">
        <v>0.28820290706990798</v>
      </c>
      <c r="BF164" s="17"/>
      <c r="BG164" s="17">
        <v>0.39313816004801999</v>
      </c>
      <c r="BH164" s="17">
        <v>0.343605902613206</v>
      </c>
      <c r="BI164" s="17">
        <v>0.31368438667249499</v>
      </c>
      <c r="BJ164" s="17">
        <v>0.24489839100344099</v>
      </c>
      <c r="BK164" s="17">
        <v>0.194124001822023</v>
      </c>
      <c r="BL164" s="17"/>
      <c r="BM164" s="17">
        <v>0.35169992044720799</v>
      </c>
      <c r="BN164" s="17">
        <v>0.20587291228212401</v>
      </c>
    </row>
    <row r="165" spans="2:66" x14ac:dyDescent="0.35">
      <c r="B165" t="s">
        <v>142</v>
      </c>
      <c r="C165" s="17">
        <v>8.1909182942156003E-2</v>
      </c>
      <c r="D165" s="17">
        <v>7.3249042214937499E-2</v>
      </c>
      <c r="E165" s="17">
        <v>8.97929342420659E-2</v>
      </c>
      <c r="F165" s="17"/>
      <c r="G165" s="17">
        <v>8.2073926557292301E-2</v>
      </c>
      <c r="H165" s="17">
        <v>7.1123853926523595E-2</v>
      </c>
      <c r="I165" s="17">
        <v>8.6320666577943697E-2</v>
      </c>
      <c r="J165" s="17">
        <v>8.0250271717516294E-2</v>
      </c>
      <c r="K165" s="17">
        <v>0.119072372044831</v>
      </c>
      <c r="L165" s="17">
        <v>6.3406243768190096E-2</v>
      </c>
      <c r="M165" s="17"/>
      <c r="N165" s="17">
        <v>7.0818112712453696E-2</v>
      </c>
      <c r="O165" s="17">
        <v>8.0094115983757999E-2</v>
      </c>
      <c r="P165" s="17">
        <v>7.9404715104624005E-2</v>
      </c>
      <c r="Q165" s="17">
        <v>9.7437061798189298E-2</v>
      </c>
      <c r="R165" s="17"/>
      <c r="S165" s="17">
        <v>5.9139670967989E-2</v>
      </c>
      <c r="T165" s="17">
        <v>8.7042641296499801E-2</v>
      </c>
      <c r="U165" s="17">
        <v>6.6450419560215399E-2</v>
      </c>
      <c r="V165" s="17">
        <v>0.102238785623417</v>
      </c>
      <c r="W165" s="17">
        <v>4.2891416580113903E-2</v>
      </c>
      <c r="X165" s="17">
        <v>8.5153560705496095E-2</v>
      </c>
      <c r="Y165" s="17">
        <v>0.102529657767083</v>
      </c>
      <c r="Z165" s="17">
        <v>5.8781288168689098E-2</v>
      </c>
      <c r="AA165" s="17">
        <v>0.10325365273052101</v>
      </c>
      <c r="AB165" s="17">
        <v>0.121505677900644</v>
      </c>
      <c r="AC165" s="17">
        <v>5.7775314464937798E-2</v>
      </c>
      <c r="AD165" s="17">
        <v>4.6361523647316001E-2</v>
      </c>
      <c r="AE165" s="17"/>
      <c r="AF165" s="17">
        <v>7.6085332343729606E-2</v>
      </c>
      <c r="AG165" s="17">
        <v>7.0190624578328004E-2</v>
      </c>
      <c r="AH165" s="17">
        <v>7.9688579021095704E-2</v>
      </c>
      <c r="AI165" s="17">
        <v>9.2599594037862998E-2</v>
      </c>
      <c r="AJ165" s="17">
        <v>8.56923541752075E-2</v>
      </c>
      <c r="AK165" s="17">
        <v>0.134811809199089</v>
      </c>
      <c r="AL165" s="17"/>
      <c r="AM165" s="17">
        <v>7.9151480439287894E-2</v>
      </c>
      <c r="AN165" s="17">
        <v>8.5240936557543806E-2</v>
      </c>
      <c r="AO165" s="17"/>
      <c r="AP165" s="17">
        <v>0.120438840958281</v>
      </c>
      <c r="AQ165" s="17">
        <v>9.6466113199229903E-2</v>
      </c>
      <c r="AR165" s="17">
        <v>5.8996748872176902E-2</v>
      </c>
      <c r="AS165" s="17">
        <v>4.9581213804652399E-2</v>
      </c>
      <c r="AT165" s="17">
        <v>5.9451277670042699E-2</v>
      </c>
      <c r="AU165" s="17"/>
      <c r="AV165" s="17">
        <v>6.3607655923346398E-2</v>
      </c>
      <c r="AW165" s="17">
        <v>6.03677382580253E-2</v>
      </c>
      <c r="AX165" s="17">
        <v>7.8019410201110695E-2</v>
      </c>
      <c r="AY165" s="17">
        <v>9.4072958940717294E-2</v>
      </c>
      <c r="AZ165" s="17">
        <v>0.12859790510048999</v>
      </c>
      <c r="BA165" s="17">
        <v>8.1025924186711701E-2</v>
      </c>
      <c r="BB165" s="17"/>
      <c r="BC165" s="17">
        <v>7.5497042018328298E-2</v>
      </c>
      <c r="BD165" s="17">
        <v>9.8899584198964205E-2</v>
      </c>
      <c r="BE165" s="17">
        <v>6.1552270214100799E-2</v>
      </c>
      <c r="BF165" s="17"/>
      <c r="BG165" s="17">
        <v>0.12951075431791501</v>
      </c>
      <c r="BH165" s="17">
        <v>7.8221671357456696E-2</v>
      </c>
      <c r="BI165" s="17">
        <v>6.5400545286297601E-2</v>
      </c>
      <c r="BJ165" s="17">
        <v>7.7681135164821197E-2</v>
      </c>
      <c r="BK165" s="17">
        <v>9.7451417101723406E-2</v>
      </c>
      <c r="BL165" s="17"/>
      <c r="BM165" s="17">
        <v>8.6602770335589802E-2</v>
      </c>
      <c r="BN165" s="17">
        <v>9.2876684131176293E-2</v>
      </c>
    </row>
    <row r="166" spans="2:66" x14ac:dyDescent="0.35">
      <c r="B166" t="s">
        <v>117</v>
      </c>
      <c r="C166" s="17">
        <v>9.1679256352857993E-2</v>
      </c>
      <c r="D166" s="17">
        <v>6.12577320988388E-2</v>
      </c>
      <c r="E166" s="17">
        <v>0.120804969942635</v>
      </c>
      <c r="F166" s="17"/>
      <c r="G166" s="17">
        <v>6.4507472302598096E-2</v>
      </c>
      <c r="H166" s="17">
        <v>5.8837308486137899E-2</v>
      </c>
      <c r="I166" s="17">
        <v>9.5937815710056204E-2</v>
      </c>
      <c r="J166" s="17">
        <v>0.13654412066787</v>
      </c>
      <c r="K166" s="17">
        <v>9.9908833869570293E-2</v>
      </c>
      <c r="L166" s="17">
        <v>9.1250856759149901E-2</v>
      </c>
      <c r="M166" s="17"/>
      <c r="N166" s="17">
        <v>6.1035336910444299E-2</v>
      </c>
      <c r="O166" s="17">
        <v>0.101724852151005</v>
      </c>
      <c r="P166" s="17">
        <v>8.7769916896547007E-2</v>
      </c>
      <c r="Q166" s="17">
        <v>0.11726503954068</v>
      </c>
      <c r="R166" s="17"/>
      <c r="S166" s="17">
        <v>9.52585331857599E-2</v>
      </c>
      <c r="T166" s="17">
        <v>8.3302207424962305E-2</v>
      </c>
      <c r="U166" s="17">
        <v>6.1244541203973699E-2</v>
      </c>
      <c r="V166" s="17">
        <v>0.13062080649371599</v>
      </c>
      <c r="W166" s="17">
        <v>7.2520938362939699E-2</v>
      </c>
      <c r="X166" s="17">
        <v>0.106618008251869</v>
      </c>
      <c r="Y166" s="17">
        <v>0.111183117207708</v>
      </c>
      <c r="Z166" s="17">
        <v>0.106887331018151</v>
      </c>
      <c r="AA166" s="17">
        <v>9.3768761910325599E-2</v>
      </c>
      <c r="AB166" s="17">
        <v>5.1318374070437302E-2</v>
      </c>
      <c r="AC166" s="17">
        <v>0.106382679233923</v>
      </c>
      <c r="AD166" s="17">
        <v>9.2284287781530305E-2</v>
      </c>
      <c r="AE166" s="17"/>
      <c r="AF166" s="17">
        <v>8.2116055815397299E-2</v>
      </c>
      <c r="AG166" s="17">
        <v>9.6407984900922603E-2</v>
      </c>
      <c r="AH166" s="17">
        <v>0.103578288848987</v>
      </c>
      <c r="AI166" s="17">
        <v>9.08142127055281E-2</v>
      </c>
      <c r="AJ166" s="17">
        <v>8.8479147257604598E-2</v>
      </c>
      <c r="AK166" s="17">
        <v>9.1465416896040402E-2</v>
      </c>
      <c r="AL166" s="17"/>
      <c r="AM166" s="17">
        <v>9.5129509387077704E-2</v>
      </c>
      <c r="AN166" s="17">
        <v>8.5044605056464495E-2</v>
      </c>
      <c r="AO166" s="17"/>
      <c r="AP166" s="17">
        <v>0.124818492012211</v>
      </c>
      <c r="AQ166" s="17">
        <v>8.8900288538320105E-2</v>
      </c>
      <c r="AR166" s="17">
        <v>8.5219075286377496E-2</v>
      </c>
      <c r="AS166" s="17">
        <v>5.5089767155888703E-2</v>
      </c>
      <c r="AT166" s="17">
        <v>6.3025338299975101E-2</v>
      </c>
      <c r="AU166" s="17"/>
      <c r="AV166" s="17">
        <v>7.8093228279422097E-2</v>
      </c>
      <c r="AW166" s="17">
        <v>6.3066811961330696E-2</v>
      </c>
      <c r="AX166" s="17">
        <v>7.4579371485677698E-2</v>
      </c>
      <c r="AY166" s="17">
        <v>9.0135486693047495E-2</v>
      </c>
      <c r="AZ166" s="17">
        <v>4.7883565395261701E-2</v>
      </c>
      <c r="BA166" s="17">
        <v>0.193542253890434</v>
      </c>
      <c r="BB166" s="17"/>
      <c r="BC166" s="17">
        <v>6.4100694804921601E-2</v>
      </c>
      <c r="BD166" s="17">
        <v>0.11037430836319</v>
      </c>
      <c r="BE166" s="17">
        <v>5.6396801865156297E-2</v>
      </c>
      <c r="BF166" s="17"/>
      <c r="BG166" s="17">
        <v>5.7960157304103102E-2</v>
      </c>
      <c r="BH166" s="17">
        <v>7.2443550912260096E-2</v>
      </c>
      <c r="BI166" s="17">
        <v>8.0058455911043297E-2</v>
      </c>
      <c r="BJ166" s="17">
        <v>5.57675830357027E-2</v>
      </c>
      <c r="BK166" s="17">
        <v>0.13634870679085201</v>
      </c>
      <c r="BL166" s="17"/>
      <c r="BM166" s="17">
        <v>7.0076833701449306E-2</v>
      </c>
      <c r="BN166" s="17">
        <v>0.11770268419881499</v>
      </c>
    </row>
    <row r="167" spans="2:66" x14ac:dyDescent="0.35">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row>
    <row r="168" spans="2:66" x14ac:dyDescent="0.35">
      <c r="B168" s="6" t="s">
        <v>151</v>
      </c>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row>
    <row r="169" spans="2:66" x14ac:dyDescent="0.35">
      <c r="B169" s="24" t="s">
        <v>101</v>
      </c>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row>
    <row r="170" spans="2:66" x14ac:dyDescent="0.35">
      <c r="B170" t="s">
        <v>138</v>
      </c>
      <c r="C170" s="17">
        <v>0.10403391067486099</v>
      </c>
      <c r="D170" s="17">
        <v>0.13447217985305801</v>
      </c>
      <c r="E170" s="17">
        <v>7.4869148715925204E-2</v>
      </c>
      <c r="F170" s="17"/>
      <c r="G170" s="17">
        <v>0.17301913271347999</v>
      </c>
      <c r="H170" s="17">
        <v>0.253286782234732</v>
      </c>
      <c r="I170" s="17">
        <v>9.1402904523852704E-2</v>
      </c>
      <c r="J170" s="17">
        <v>7.1697478603359996E-2</v>
      </c>
      <c r="K170" s="17">
        <v>3.22358306065781E-2</v>
      </c>
      <c r="L170" s="17">
        <v>2.09303854442838E-2</v>
      </c>
      <c r="M170" s="17"/>
      <c r="N170" s="17">
        <v>0.146063381860428</v>
      </c>
      <c r="O170" s="17">
        <v>0.10353452842447999</v>
      </c>
      <c r="P170" s="17">
        <v>0.102879553341697</v>
      </c>
      <c r="Q170" s="17">
        <v>5.9680069097433501E-2</v>
      </c>
      <c r="R170" s="17"/>
      <c r="S170" s="17">
        <v>0.22205664542870701</v>
      </c>
      <c r="T170" s="17">
        <v>5.32726613541269E-2</v>
      </c>
      <c r="U170" s="17">
        <v>7.2672569317315E-2</v>
      </c>
      <c r="V170" s="17">
        <v>6.5614753908776302E-2</v>
      </c>
      <c r="W170" s="17">
        <v>7.9185576008012001E-2</v>
      </c>
      <c r="X170" s="17">
        <v>9.1392668492642506E-2</v>
      </c>
      <c r="Y170" s="17">
        <v>9.3003296717585504E-2</v>
      </c>
      <c r="Z170" s="17">
        <v>9.2610671398205502E-2</v>
      </c>
      <c r="AA170" s="17">
        <v>9.5631464669895097E-2</v>
      </c>
      <c r="AB170" s="17">
        <v>0.10846788921645199</v>
      </c>
      <c r="AC170" s="17">
        <v>0.125253281260604</v>
      </c>
      <c r="AD170" s="17">
        <v>9.5483308942889603E-2</v>
      </c>
      <c r="AE170" s="17"/>
      <c r="AF170" s="17">
        <v>0.203943316176629</v>
      </c>
      <c r="AG170" s="17">
        <v>7.1359511735352196E-2</v>
      </c>
      <c r="AH170" s="17">
        <v>7.8844289953377195E-2</v>
      </c>
      <c r="AI170" s="17">
        <v>8.3355591793516703E-2</v>
      </c>
      <c r="AJ170" s="17">
        <v>3.2137532816764298E-2</v>
      </c>
      <c r="AK170" s="17">
        <v>8.5228654583849303E-2</v>
      </c>
      <c r="AL170" s="17"/>
      <c r="AM170" s="17">
        <v>9.9716164727886802E-2</v>
      </c>
      <c r="AN170" s="17">
        <v>0.10970571234035199</v>
      </c>
      <c r="AO170" s="17"/>
      <c r="AP170" s="17">
        <v>4.3360674550572603E-2</v>
      </c>
      <c r="AQ170" s="17">
        <v>8.24106203259172E-2</v>
      </c>
      <c r="AR170" s="17">
        <v>0.123806195074633</v>
      </c>
      <c r="AS170" s="17">
        <v>0.17894284976901501</v>
      </c>
      <c r="AT170" s="17">
        <v>0.36743827156679199</v>
      </c>
      <c r="AU170" s="17"/>
      <c r="AV170" s="17">
        <v>0.15815212669231701</v>
      </c>
      <c r="AW170" s="17">
        <v>8.5309567585780705E-2</v>
      </c>
      <c r="AX170" s="17">
        <v>0.11949487309958499</v>
      </c>
      <c r="AY170" s="17">
        <v>6.3571344158920198E-2</v>
      </c>
      <c r="AZ170" s="17">
        <v>3.8865020824103903E-2</v>
      </c>
      <c r="BA170" s="17">
        <v>7.0965519404192406E-2</v>
      </c>
      <c r="BB170" s="17"/>
      <c r="BC170" s="17">
        <v>7.7630342160116203E-2</v>
      </c>
      <c r="BD170" s="17">
        <v>9.0892955823393295E-2</v>
      </c>
      <c r="BE170" s="17">
        <v>0.13936316363381901</v>
      </c>
      <c r="BF170" s="17"/>
      <c r="BG170" s="17">
        <v>8.9037932867896394E-2</v>
      </c>
      <c r="BH170" s="17">
        <v>0.12995781038550799</v>
      </c>
      <c r="BI170" s="17">
        <v>8.6222948943197403E-2</v>
      </c>
      <c r="BJ170" s="17">
        <v>0.224964946698089</v>
      </c>
      <c r="BK170" s="17">
        <v>4.0204551778134402E-2</v>
      </c>
      <c r="BL170" s="17"/>
      <c r="BM170" s="17">
        <v>0.12327113314636499</v>
      </c>
      <c r="BN170" s="17">
        <v>8.2957076653055906E-2</v>
      </c>
    </row>
    <row r="171" spans="2:66" x14ac:dyDescent="0.35">
      <c r="B171" t="s">
        <v>139</v>
      </c>
      <c r="C171" s="17">
        <v>0.36769506026599302</v>
      </c>
      <c r="D171" s="17">
        <v>0.39248135821109198</v>
      </c>
      <c r="E171" s="17">
        <v>0.34436502667041902</v>
      </c>
      <c r="F171" s="17"/>
      <c r="G171" s="17">
        <v>0.380868124473215</v>
      </c>
      <c r="H171" s="17">
        <v>0.366866534152887</v>
      </c>
      <c r="I171" s="17">
        <v>0.386801281620758</v>
      </c>
      <c r="J171" s="17">
        <v>0.35845687252960801</v>
      </c>
      <c r="K171" s="17">
        <v>0.37804430809720502</v>
      </c>
      <c r="L171" s="17">
        <v>0.34466329277493502</v>
      </c>
      <c r="M171" s="17"/>
      <c r="N171" s="17">
        <v>0.421460823280915</v>
      </c>
      <c r="O171" s="17">
        <v>0.41140503781890198</v>
      </c>
      <c r="P171" s="17">
        <v>0.32348564113936301</v>
      </c>
      <c r="Q171" s="17">
        <v>0.30300451142684098</v>
      </c>
      <c r="R171" s="17"/>
      <c r="S171" s="17">
        <v>0.371164572383195</v>
      </c>
      <c r="T171" s="17">
        <v>0.39269514819479401</v>
      </c>
      <c r="U171" s="17">
        <v>0.389370008039641</v>
      </c>
      <c r="V171" s="17">
        <v>0.373074091723409</v>
      </c>
      <c r="W171" s="17">
        <v>0.42086289570764102</v>
      </c>
      <c r="X171" s="17">
        <v>0.38745493191757002</v>
      </c>
      <c r="Y171" s="17">
        <v>0.31964489248542299</v>
      </c>
      <c r="Z171" s="17">
        <v>0.341439030749141</v>
      </c>
      <c r="AA171" s="17">
        <v>0.33386029563770098</v>
      </c>
      <c r="AB171" s="17">
        <v>0.36192349551198599</v>
      </c>
      <c r="AC171" s="17">
        <v>0.26841483425569101</v>
      </c>
      <c r="AD171" s="17">
        <v>0.45678865295080701</v>
      </c>
      <c r="AE171" s="17"/>
      <c r="AF171" s="17">
        <v>0.364191312187164</v>
      </c>
      <c r="AG171" s="17">
        <v>0.41171579500031802</v>
      </c>
      <c r="AH171" s="17">
        <v>0.34582573946095302</v>
      </c>
      <c r="AI171" s="17">
        <v>0.32889239681936799</v>
      </c>
      <c r="AJ171" s="17">
        <v>0.36449639385168098</v>
      </c>
      <c r="AK171" s="17">
        <v>0.34658309248104602</v>
      </c>
      <c r="AL171" s="17"/>
      <c r="AM171" s="17">
        <v>0.39058650131797301</v>
      </c>
      <c r="AN171" s="17">
        <v>0.33782218376662998</v>
      </c>
      <c r="AO171" s="17"/>
      <c r="AP171" s="17">
        <v>0.31490678956300999</v>
      </c>
      <c r="AQ171" s="17">
        <v>0.373128547582252</v>
      </c>
      <c r="AR171" s="17">
        <v>0.39787536389447598</v>
      </c>
      <c r="AS171" s="17">
        <v>0.40519834582098402</v>
      </c>
      <c r="AT171" s="17">
        <v>0.34073746130188498</v>
      </c>
      <c r="AU171" s="17"/>
      <c r="AV171" s="17">
        <v>0.40904044097202602</v>
      </c>
      <c r="AW171" s="17">
        <v>0.38998376983724098</v>
      </c>
      <c r="AX171" s="17">
        <v>0.37298370752054699</v>
      </c>
      <c r="AY171" s="17">
        <v>0.33922754163700303</v>
      </c>
      <c r="AZ171" s="17">
        <v>0.38213901488295399</v>
      </c>
      <c r="BA171" s="17">
        <v>0.32435558039693202</v>
      </c>
      <c r="BB171" s="17"/>
      <c r="BC171" s="17">
        <v>0.36966260279035301</v>
      </c>
      <c r="BD171" s="17">
        <v>0.361206119570811</v>
      </c>
      <c r="BE171" s="17">
        <v>0.39983309485799701</v>
      </c>
      <c r="BF171" s="17"/>
      <c r="BG171" s="17">
        <v>0.35055850656580101</v>
      </c>
      <c r="BH171" s="17">
        <v>0.37881622648820201</v>
      </c>
      <c r="BI171" s="17">
        <v>0.39789866300612498</v>
      </c>
      <c r="BJ171" s="17">
        <v>0.319122416269295</v>
      </c>
      <c r="BK171" s="17">
        <v>0.32011353021535099</v>
      </c>
      <c r="BL171" s="17"/>
      <c r="BM171" s="17">
        <v>0.37419866006088598</v>
      </c>
      <c r="BN171" s="17">
        <v>0.31988419197621698</v>
      </c>
    </row>
    <row r="172" spans="2:66" x14ac:dyDescent="0.35">
      <c r="B172" t="s">
        <v>140</v>
      </c>
      <c r="C172" s="17">
        <v>0.212810798371906</v>
      </c>
      <c r="D172" s="17">
        <v>0.21132270136745701</v>
      </c>
      <c r="E172" s="17">
        <v>0.215310625703518</v>
      </c>
      <c r="F172" s="17"/>
      <c r="G172" s="17">
        <v>0.19152402269810501</v>
      </c>
      <c r="H172" s="17">
        <v>0.15720276213447201</v>
      </c>
      <c r="I172" s="17">
        <v>0.21624841703806599</v>
      </c>
      <c r="J172" s="17">
        <v>0.22071131105029701</v>
      </c>
      <c r="K172" s="17">
        <v>0.221222375048714</v>
      </c>
      <c r="L172" s="17">
        <v>0.25754537207127498</v>
      </c>
      <c r="M172" s="17"/>
      <c r="N172" s="17">
        <v>0.16521057003525699</v>
      </c>
      <c r="O172" s="17">
        <v>0.186521894085903</v>
      </c>
      <c r="P172" s="17">
        <v>0.26004300422806598</v>
      </c>
      <c r="Q172" s="17">
        <v>0.25354791531870302</v>
      </c>
      <c r="R172" s="17"/>
      <c r="S172" s="17">
        <v>0.17587794997054601</v>
      </c>
      <c r="T172" s="17">
        <v>0.202515477391077</v>
      </c>
      <c r="U172" s="17">
        <v>0.20098142146770501</v>
      </c>
      <c r="V172" s="17">
        <v>0.22295642600337101</v>
      </c>
      <c r="W172" s="17">
        <v>0.22020327353375299</v>
      </c>
      <c r="X172" s="17">
        <v>0.188642037484028</v>
      </c>
      <c r="Y172" s="17">
        <v>0.25321542582780598</v>
      </c>
      <c r="Z172" s="17">
        <v>0.22309037993175199</v>
      </c>
      <c r="AA172" s="17">
        <v>0.227964139890518</v>
      </c>
      <c r="AB172" s="17">
        <v>0.27721910326527799</v>
      </c>
      <c r="AC172" s="17">
        <v>0.16233917424491201</v>
      </c>
      <c r="AD172" s="17">
        <v>0.19993818270050401</v>
      </c>
      <c r="AE172" s="17"/>
      <c r="AF172" s="17">
        <v>0.16882031238126899</v>
      </c>
      <c r="AG172" s="17">
        <v>0.21045987478698799</v>
      </c>
      <c r="AH172" s="17">
        <v>0.273751122948451</v>
      </c>
      <c r="AI172" s="17">
        <v>0.238593228288805</v>
      </c>
      <c r="AJ172" s="17">
        <v>0.20293486324089499</v>
      </c>
      <c r="AK172" s="17">
        <v>0.21286321926030999</v>
      </c>
      <c r="AL172" s="17"/>
      <c r="AM172" s="17">
        <v>0.21904925432716699</v>
      </c>
      <c r="AN172" s="17">
        <v>0.20546824823873699</v>
      </c>
      <c r="AO172" s="17"/>
      <c r="AP172" s="17">
        <v>0.26521380508947801</v>
      </c>
      <c r="AQ172" s="17">
        <v>0.196979236669904</v>
      </c>
      <c r="AR172" s="17">
        <v>0.18216059516817401</v>
      </c>
      <c r="AS172" s="17">
        <v>0.17736541079450899</v>
      </c>
      <c r="AT172" s="17">
        <v>0.12652821911690201</v>
      </c>
      <c r="AU172" s="17"/>
      <c r="AV172" s="17">
        <v>0.19399026837866101</v>
      </c>
      <c r="AW172" s="17">
        <v>0.23667698550382699</v>
      </c>
      <c r="AX172" s="17">
        <v>0.24133248899361201</v>
      </c>
      <c r="AY172" s="17">
        <v>0.211283994846273</v>
      </c>
      <c r="AZ172" s="17">
        <v>0.20133170758938301</v>
      </c>
      <c r="BA172" s="17">
        <v>0.165989303736401</v>
      </c>
      <c r="BB172" s="17"/>
      <c r="BC172" s="17">
        <v>0.22024854737723301</v>
      </c>
      <c r="BD172" s="17">
        <v>0.22242640274312001</v>
      </c>
      <c r="BE172" s="17">
        <v>0.20148711462653199</v>
      </c>
      <c r="BF172" s="17"/>
      <c r="BG172" s="17">
        <v>0.15652370750883199</v>
      </c>
      <c r="BH172" s="17">
        <v>0.209666283653001</v>
      </c>
      <c r="BI172" s="17">
        <v>0.223595525362487</v>
      </c>
      <c r="BJ172" s="17">
        <v>0.21194769027434601</v>
      </c>
      <c r="BK172" s="17">
        <v>0.220653948715377</v>
      </c>
      <c r="BL172" s="17"/>
      <c r="BM172" s="17">
        <v>0.20098230716309901</v>
      </c>
      <c r="BN172" s="17">
        <v>0.218639369071677</v>
      </c>
    </row>
    <row r="173" spans="2:66" x14ac:dyDescent="0.35">
      <c r="B173" t="s">
        <v>141</v>
      </c>
      <c r="C173" s="17">
        <v>0.17672808375472801</v>
      </c>
      <c r="D173" s="17">
        <v>0.15050504695300701</v>
      </c>
      <c r="E173" s="17">
        <v>0.202139949004387</v>
      </c>
      <c r="F173" s="17"/>
      <c r="G173" s="17">
        <v>0.16430669927451999</v>
      </c>
      <c r="H173" s="17">
        <v>0.15384819330716301</v>
      </c>
      <c r="I173" s="17">
        <v>0.14886396136393701</v>
      </c>
      <c r="J173" s="17">
        <v>0.17484481435271801</v>
      </c>
      <c r="K173" s="17">
        <v>0.197005458859079</v>
      </c>
      <c r="L173" s="17">
        <v>0.214143571709042</v>
      </c>
      <c r="M173" s="17"/>
      <c r="N173" s="17">
        <v>0.17433753596679</v>
      </c>
      <c r="O173" s="17">
        <v>0.18055694086999999</v>
      </c>
      <c r="P173" s="17">
        <v>0.16460575557094301</v>
      </c>
      <c r="Q173" s="17">
        <v>0.18696030208022399</v>
      </c>
      <c r="R173" s="17"/>
      <c r="S173" s="17">
        <v>0.14433581179919</v>
      </c>
      <c r="T173" s="17">
        <v>0.22291480375505601</v>
      </c>
      <c r="U173" s="17">
        <v>0.21646041706112401</v>
      </c>
      <c r="V173" s="17">
        <v>0.15884280303492301</v>
      </c>
      <c r="W173" s="17">
        <v>0.16435096941287</v>
      </c>
      <c r="X173" s="17">
        <v>0.18310173107148001</v>
      </c>
      <c r="Y173" s="17">
        <v>0.176883318739746</v>
      </c>
      <c r="Z173" s="17">
        <v>0.166122274193611</v>
      </c>
      <c r="AA173" s="17">
        <v>0.21813741227905101</v>
      </c>
      <c r="AB173" s="17">
        <v>8.0860927269219396E-2</v>
      </c>
      <c r="AC173" s="17">
        <v>0.250489538272543</v>
      </c>
      <c r="AD173" s="17">
        <v>0.110976636057181</v>
      </c>
      <c r="AE173" s="17"/>
      <c r="AF173" s="17">
        <v>0.143621348347273</v>
      </c>
      <c r="AG173" s="17">
        <v>0.17581880602443201</v>
      </c>
      <c r="AH173" s="17">
        <v>0.167109813542036</v>
      </c>
      <c r="AI173" s="17">
        <v>0.21085052263989901</v>
      </c>
      <c r="AJ173" s="17">
        <v>0.19032031740378499</v>
      </c>
      <c r="AK173" s="17">
        <v>0.22398704858000701</v>
      </c>
      <c r="AL173" s="17"/>
      <c r="AM173" s="17">
        <v>0.15348691764835001</v>
      </c>
      <c r="AN173" s="17">
        <v>0.20868899539339</v>
      </c>
      <c r="AO173" s="17"/>
      <c r="AP173" s="17">
        <v>0.18982771627915401</v>
      </c>
      <c r="AQ173" s="17">
        <v>0.210403752910539</v>
      </c>
      <c r="AR173" s="17">
        <v>0.177577613542484</v>
      </c>
      <c r="AS173" s="17">
        <v>0.140282776911306</v>
      </c>
      <c r="AT173" s="17">
        <v>0.10341356197954001</v>
      </c>
      <c r="AU173" s="17"/>
      <c r="AV173" s="17">
        <v>0.151406292871125</v>
      </c>
      <c r="AW173" s="17">
        <v>0.186366105273084</v>
      </c>
      <c r="AX173" s="17">
        <v>0.17730786299092399</v>
      </c>
      <c r="AY173" s="17">
        <v>0.199490789716501</v>
      </c>
      <c r="AZ173" s="17">
        <v>0.249460400426017</v>
      </c>
      <c r="BA173" s="17">
        <v>0.19859355594449099</v>
      </c>
      <c r="BB173" s="17"/>
      <c r="BC173" s="17">
        <v>0.20603697047584099</v>
      </c>
      <c r="BD173" s="17">
        <v>0.18023661171975</v>
      </c>
      <c r="BE173" s="17">
        <v>0.15101195946040699</v>
      </c>
      <c r="BF173" s="17"/>
      <c r="BG173" s="17">
        <v>0.248474285318143</v>
      </c>
      <c r="BH173" s="17">
        <v>0.16191195275047601</v>
      </c>
      <c r="BI173" s="17">
        <v>0.18914300017984301</v>
      </c>
      <c r="BJ173" s="17">
        <v>0.149455729448598</v>
      </c>
      <c r="BK173" s="17">
        <v>0.141437238657495</v>
      </c>
      <c r="BL173" s="17"/>
      <c r="BM173" s="17">
        <v>0.17605701901315399</v>
      </c>
      <c r="BN173" s="17">
        <v>0.14329267270305701</v>
      </c>
    </row>
    <row r="174" spans="2:66" x14ac:dyDescent="0.35">
      <c r="B174" t="s">
        <v>142</v>
      </c>
      <c r="C174" s="17">
        <v>7.6191298580465402E-2</v>
      </c>
      <c r="D174" s="17">
        <v>7.1926764718265507E-2</v>
      </c>
      <c r="E174" s="17">
        <v>8.0724789002393799E-2</v>
      </c>
      <c r="F174" s="17"/>
      <c r="G174" s="17">
        <v>4.7015350578275203E-2</v>
      </c>
      <c r="H174" s="17">
        <v>4.4083101636532E-2</v>
      </c>
      <c r="I174" s="17">
        <v>7.9627512283916999E-2</v>
      </c>
      <c r="J174" s="17">
        <v>9.6186412163522195E-2</v>
      </c>
      <c r="K174" s="17">
        <v>9.5127184688471006E-2</v>
      </c>
      <c r="L174" s="17">
        <v>9.0115511308377805E-2</v>
      </c>
      <c r="M174" s="17"/>
      <c r="N174" s="17">
        <v>5.5766462152886699E-2</v>
      </c>
      <c r="O174" s="17">
        <v>6.9650226716091196E-2</v>
      </c>
      <c r="P174" s="17">
        <v>7.23941851316042E-2</v>
      </c>
      <c r="Q174" s="17">
        <v>0.105365510911407</v>
      </c>
      <c r="R174" s="17"/>
      <c r="S174" s="17">
        <v>4.7798935179946198E-2</v>
      </c>
      <c r="T174" s="17">
        <v>6.0568380426970499E-2</v>
      </c>
      <c r="U174" s="17">
        <v>7.1789201619868404E-2</v>
      </c>
      <c r="V174" s="17">
        <v>0.10169113176257601</v>
      </c>
      <c r="W174" s="17">
        <v>7.2532195219955797E-2</v>
      </c>
      <c r="X174" s="17">
        <v>8.0390247603572607E-2</v>
      </c>
      <c r="Y174" s="17">
        <v>9.0476264258389894E-2</v>
      </c>
      <c r="Z174" s="17">
        <v>9.38497479510252E-2</v>
      </c>
      <c r="AA174" s="17">
        <v>7.1062162535268897E-2</v>
      </c>
      <c r="AB174" s="17">
        <v>0.108740135502031</v>
      </c>
      <c r="AC174" s="17">
        <v>8.8125405615815305E-2</v>
      </c>
      <c r="AD174" s="17">
        <v>4.6661932091720801E-2</v>
      </c>
      <c r="AE174" s="17"/>
      <c r="AF174" s="17">
        <v>6.5275585930133301E-2</v>
      </c>
      <c r="AG174" s="17">
        <v>6.3831212151714195E-2</v>
      </c>
      <c r="AH174" s="17">
        <v>7.2937484202609801E-2</v>
      </c>
      <c r="AI174" s="17">
        <v>7.5413508185836295E-2</v>
      </c>
      <c r="AJ174" s="17">
        <v>0.130674558255232</v>
      </c>
      <c r="AK174" s="17">
        <v>8.3671177134668206E-2</v>
      </c>
      <c r="AL174" s="17"/>
      <c r="AM174" s="17">
        <v>7.5826825145777502E-2</v>
      </c>
      <c r="AN174" s="17">
        <v>7.7248734964750307E-2</v>
      </c>
      <c r="AO174" s="17"/>
      <c r="AP174" s="17">
        <v>9.8985375124816199E-2</v>
      </c>
      <c r="AQ174" s="17">
        <v>6.7389216773021399E-2</v>
      </c>
      <c r="AR174" s="17">
        <v>6.0078928696757697E-2</v>
      </c>
      <c r="AS174" s="17">
        <v>7.2676820334482098E-2</v>
      </c>
      <c r="AT174" s="17">
        <v>6.1882486034881397E-2</v>
      </c>
      <c r="AU174" s="17"/>
      <c r="AV174" s="17">
        <v>4.2630175019886501E-2</v>
      </c>
      <c r="AW174" s="17">
        <v>6.5068826671246902E-2</v>
      </c>
      <c r="AX174" s="17">
        <v>6.3424366586139203E-2</v>
      </c>
      <c r="AY174" s="17">
        <v>0.13863130773533</v>
      </c>
      <c r="AZ174" s="17">
        <v>8.1389850488906998E-2</v>
      </c>
      <c r="BA174" s="17">
        <v>6.3998987342730601E-2</v>
      </c>
      <c r="BB174" s="17"/>
      <c r="BC174" s="17">
        <v>5.7511107354276801E-2</v>
      </c>
      <c r="BD174" s="17">
        <v>8.4425104584666094E-2</v>
      </c>
      <c r="BE174" s="17">
        <v>7.3096726844065402E-2</v>
      </c>
      <c r="BF174" s="17"/>
      <c r="BG174" s="17">
        <v>0.11163719734181</v>
      </c>
      <c r="BH174" s="17">
        <v>6.11131027474104E-2</v>
      </c>
      <c r="BI174" s="17">
        <v>4.8767849984611401E-2</v>
      </c>
      <c r="BJ174" s="17">
        <v>5.4616679166669603E-2</v>
      </c>
      <c r="BK174" s="17">
        <v>0.19733687555199</v>
      </c>
      <c r="BL174" s="17"/>
      <c r="BM174" s="17">
        <v>6.9369195723427896E-2</v>
      </c>
      <c r="BN174" s="17">
        <v>0.16431221813685201</v>
      </c>
    </row>
    <row r="175" spans="2:66" x14ac:dyDescent="0.35">
      <c r="B175" t="s">
        <v>117</v>
      </c>
      <c r="C175" s="17">
        <v>6.2540848352046693E-2</v>
      </c>
      <c r="D175" s="17">
        <v>3.92919488971211E-2</v>
      </c>
      <c r="E175" s="17">
        <v>8.2590460903357504E-2</v>
      </c>
      <c r="F175" s="17"/>
      <c r="G175" s="17">
        <v>4.3266670262405597E-2</v>
      </c>
      <c r="H175" s="17">
        <v>2.4712626534214702E-2</v>
      </c>
      <c r="I175" s="17">
        <v>7.7055923169468798E-2</v>
      </c>
      <c r="J175" s="17">
        <v>7.8103111300494701E-2</v>
      </c>
      <c r="K175" s="17">
        <v>7.6364842699953001E-2</v>
      </c>
      <c r="L175" s="17">
        <v>7.2601866692085196E-2</v>
      </c>
      <c r="M175" s="17"/>
      <c r="N175" s="17">
        <v>3.7161226703722801E-2</v>
      </c>
      <c r="O175" s="17">
        <v>4.8331372084624298E-2</v>
      </c>
      <c r="P175" s="17">
        <v>7.65918605883259E-2</v>
      </c>
      <c r="Q175" s="17">
        <v>9.1441691165391595E-2</v>
      </c>
      <c r="R175" s="17"/>
      <c r="S175" s="17">
        <v>3.8766085238415703E-2</v>
      </c>
      <c r="T175" s="17">
        <v>6.8033528877975702E-2</v>
      </c>
      <c r="U175" s="17">
        <v>4.8726382494347499E-2</v>
      </c>
      <c r="V175" s="17">
        <v>7.7820793566944296E-2</v>
      </c>
      <c r="W175" s="17">
        <v>4.2865090117768199E-2</v>
      </c>
      <c r="X175" s="17">
        <v>6.9018383430706598E-2</v>
      </c>
      <c r="Y175" s="17">
        <v>6.6776801971049196E-2</v>
      </c>
      <c r="Z175" s="17">
        <v>8.2887895776264806E-2</v>
      </c>
      <c r="AA175" s="17">
        <v>5.3344524987564999E-2</v>
      </c>
      <c r="AB175" s="17">
        <v>6.2788449235033003E-2</v>
      </c>
      <c r="AC175" s="17">
        <v>0.105377766350434</v>
      </c>
      <c r="AD175" s="17">
        <v>9.0151287256896598E-2</v>
      </c>
      <c r="AE175" s="17"/>
      <c r="AF175" s="17">
        <v>5.4148124977531797E-2</v>
      </c>
      <c r="AG175" s="17">
        <v>6.6814800301195104E-2</v>
      </c>
      <c r="AH175" s="17">
        <v>6.1531549892572798E-2</v>
      </c>
      <c r="AI175" s="17">
        <v>6.2894752272574503E-2</v>
      </c>
      <c r="AJ175" s="17">
        <v>7.9436334431642094E-2</v>
      </c>
      <c r="AK175" s="17">
        <v>4.7666807960119198E-2</v>
      </c>
      <c r="AL175" s="17"/>
      <c r="AM175" s="17">
        <v>6.1334336832846101E-2</v>
      </c>
      <c r="AN175" s="17">
        <v>6.1066125296140597E-2</v>
      </c>
      <c r="AO175" s="17"/>
      <c r="AP175" s="17">
        <v>8.7705639392970006E-2</v>
      </c>
      <c r="AQ175" s="17">
        <v>6.96886257383664E-2</v>
      </c>
      <c r="AR175" s="17">
        <v>5.85013036234759E-2</v>
      </c>
      <c r="AS175" s="17">
        <v>2.5533796369702801E-2</v>
      </c>
      <c r="AT175" s="17">
        <v>0</v>
      </c>
      <c r="AU175" s="17"/>
      <c r="AV175" s="17">
        <v>4.47806960659844E-2</v>
      </c>
      <c r="AW175" s="17">
        <v>3.65947451288198E-2</v>
      </c>
      <c r="AX175" s="17">
        <v>2.5456700809192899E-2</v>
      </c>
      <c r="AY175" s="17">
        <v>4.7795021905972401E-2</v>
      </c>
      <c r="AZ175" s="17">
        <v>4.68140057886344E-2</v>
      </c>
      <c r="BA175" s="17">
        <v>0.17609705317525301</v>
      </c>
      <c r="BB175" s="17"/>
      <c r="BC175" s="17">
        <v>6.8910429842180099E-2</v>
      </c>
      <c r="BD175" s="17">
        <v>6.08128055582602E-2</v>
      </c>
      <c r="BE175" s="17">
        <v>3.52079405771802E-2</v>
      </c>
      <c r="BF175" s="17"/>
      <c r="BG175" s="17">
        <v>4.3768370397517797E-2</v>
      </c>
      <c r="BH175" s="17">
        <v>5.8534623975403197E-2</v>
      </c>
      <c r="BI175" s="17">
        <v>5.4372012523736003E-2</v>
      </c>
      <c r="BJ175" s="17">
        <v>3.9892538143001997E-2</v>
      </c>
      <c r="BK175" s="17">
        <v>8.0253855081651698E-2</v>
      </c>
      <c r="BL175" s="17"/>
      <c r="BM175" s="17">
        <v>5.6121684893067098E-2</v>
      </c>
      <c r="BN175" s="17">
        <v>7.0914471459140094E-2</v>
      </c>
    </row>
    <row r="176" spans="2:66" x14ac:dyDescent="0.35">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row>
    <row r="177" spans="2:66" x14ac:dyDescent="0.35">
      <c r="B177" s="6" t="s">
        <v>152</v>
      </c>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row>
    <row r="178" spans="2:66" x14ac:dyDescent="0.35">
      <c r="B178" s="24" t="s">
        <v>101</v>
      </c>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row>
    <row r="179" spans="2:66" x14ac:dyDescent="0.35">
      <c r="B179" t="s">
        <v>138</v>
      </c>
      <c r="C179" s="17">
        <v>3.05197347376726E-2</v>
      </c>
      <c r="D179" s="17">
        <v>4.1520278084142902E-2</v>
      </c>
      <c r="E179" s="17">
        <v>1.9944553413088699E-2</v>
      </c>
      <c r="F179" s="17"/>
      <c r="G179" s="17">
        <v>7.3592656588958499E-2</v>
      </c>
      <c r="H179" s="17">
        <v>7.2003187894080903E-2</v>
      </c>
      <c r="I179" s="17">
        <v>2.96068115473959E-2</v>
      </c>
      <c r="J179" s="17">
        <v>1.1746438410320499E-2</v>
      </c>
      <c r="K179" s="17">
        <v>0</v>
      </c>
      <c r="L179" s="17">
        <v>4.4450323974619902E-3</v>
      </c>
      <c r="M179" s="17"/>
      <c r="N179" s="17">
        <v>5.1136020135269203E-2</v>
      </c>
      <c r="O179" s="17">
        <v>2.8204984111235499E-2</v>
      </c>
      <c r="P179" s="17">
        <v>1.84634607429453E-2</v>
      </c>
      <c r="Q179" s="17">
        <v>1.9644033877861899E-2</v>
      </c>
      <c r="R179" s="17"/>
      <c r="S179" s="17">
        <v>6.2325904422293202E-2</v>
      </c>
      <c r="T179" s="17">
        <v>1.09657872540372E-2</v>
      </c>
      <c r="U179" s="17">
        <v>0</v>
      </c>
      <c r="V179" s="17">
        <v>4.2364585046843303E-2</v>
      </c>
      <c r="W179" s="17">
        <v>1.58294641297698E-2</v>
      </c>
      <c r="X179" s="17">
        <v>2.16515461503945E-2</v>
      </c>
      <c r="Y179" s="17">
        <v>1.9165032862322701E-2</v>
      </c>
      <c r="Z179" s="17">
        <v>3.4154152137343401E-2</v>
      </c>
      <c r="AA179" s="17">
        <v>6.6194864433661002E-2</v>
      </c>
      <c r="AB179" s="17">
        <v>0</v>
      </c>
      <c r="AC179" s="17">
        <v>4.8026885557661998E-2</v>
      </c>
      <c r="AD179" s="17">
        <v>3.0987116430133001E-2</v>
      </c>
      <c r="AE179" s="17"/>
      <c r="AF179" s="17">
        <v>7.7054489694900405E-2</v>
      </c>
      <c r="AG179" s="17">
        <v>2.4753814477638001E-2</v>
      </c>
      <c r="AH179" s="17">
        <v>1.4720309909269E-2</v>
      </c>
      <c r="AI179" s="17">
        <v>5.3748093859323099E-3</v>
      </c>
      <c r="AJ179" s="17">
        <v>4.4845754999293802E-3</v>
      </c>
      <c r="AK179" s="17">
        <v>1.82934430696466E-2</v>
      </c>
      <c r="AL179" s="17"/>
      <c r="AM179" s="17">
        <v>3.2092084917426399E-2</v>
      </c>
      <c r="AN179" s="17">
        <v>2.8505175623076799E-2</v>
      </c>
      <c r="AO179" s="17"/>
      <c r="AP179" s="17">
        <v>6.4980281877474498E-3</v>
      </c>
      <c r="AQ179" s="17">
        <v>1.84792665836239E-2</v>
      </c>
      <c r="AR179" s="17">
        <v>4.2535682874260301E-2</v>
      </c>
      <c r="AS179" s="17">
        <v>7.7379231357871101E-2</v>
      </c>
      <c r="AT179" s="17">
        <v>9.7481076173901504E-2</v>
      </c>
      <c r="AU179" s="17"/>
      <c r="AV179" s="17">
        <v>5.4747844621797999E-2</v>
      </c>
      <c r="AW179" s="17">
        <v>3.8407696584103299E-2</v>
      </c>
      <c r="AX179" s="17">
        <v>3.09666644368796E-2</v>
      </c>
      <c r="AY179" s="17">
        <v>7.5370450936161799E-3</v>
      </c>
      <c r="AZ179" s="17">
        <v>0</v>
      </c>
      <c r="BA179" s="17">
        <v>1.2762192255814099E-2</v>
      </c>
      <c r="BB179" s="17"/>
      <c r="BC179" s="17">
        <v>2.4856432022259699E-2</v>
      </c>
      <c r="BD179" s="17">
        <v>1.9291760615746299E-2</v>
      </c>
      <c r="BE179" s="17">
        <v>5.4755255873208501E-2</v>
      </c>
      <c r="BF179" s="17"/>
      <c r="BG179" s="17">
        <v>3.7250651445157497E-2</v>
      </c>
      <c r="BH179" s="17">
        <v>3.9289300173676302E-2</v>
      </c>
      <c r="BI179" s="17">
        <v>1.6418609176734301E-2</v>
      </c>
      <c r="BJ179" s="17">
        <v>0.113202865314723</v>
      </c>
      <c r="BK179" s="17">
        <v>1.25013614583012E-2</v>
      </c>
      <c r="BL179" s="17"/>
      <c r="BM179" s="17">
        <v>3.89561665750792E-2</v>
      </c>
      <c r="BN179" s="17">
        <v>3.5803127783431997E-2</v>
      </c>
    </row>
    <row r="180" spans="2:66" x14ac:dyDescent="0.35">
      <c r="B180" t="s">
        <v>139</v>
      </c>
      <c r="C180" s="17">
        <v>0.19022052916363399</v>
      </c>
      <c r="D180" s="17">
        <v>0.21730939951109099</v>
      </c>
      <c r="E180" s="17">
        <v>0.16474626018153099</v>
      </c>
      <c r="F180" s="17"/>
      <c r="G180" s="17">
        <v>0.24833793253089301</v>
      </c>
      <c r="H180" s="17">
        <v>0.269649304661703</v>
      </c>
      <c r="I180" s="17">
        <v>0.20820612171474601</v>
      </c>
      <c r="J180" s="17">
        <v>0.205185918904572</v>
      </c>
      <c r="K180" s="17">
        <v>0.12868549347661501</v>
      </c>
      <c r="L180" s="17">
        <v>0.10135400313967</v>
      </c>
      <c r="M180" s="17"/>
      <c r="N180" s="17">
        <v>0.23138007954739301</v>
      </c>
      <c r="O180" s="17">
        <v>0.20296454286416901</v>
      </c>
      <c r="P180" s="17">
        <v>0.162248696823168</v>
      </c>
      <c r="Q180" s="17">
        <v>0.158188111452575</v>
      </c>
      <c r="R180" s="17"/>
      <c r="S180" s="17">
        <v>0.24081305853104501</v>
      </c>
      <c r="T180" s="17">
        <v>0.19345691364510401</v>
      </c>
      <c r="U180" s="17">
        <v>0.24285552497614599</v>
      </c>
      <c r="V180" s="17">
        <v>0.112816269360314</v>
      </c>
      <c r="W180" s="17">
        <v>0.231370401010947</v>
      </c>
      <c r="X180" s="17">
        <v>0.20204425525118699</v>
      </c>
      <c r="Y180" s="17">
        <v>0.14669988922612501</v>
      </c>
      <c r="Z180" s="17">
        <v>0.17586514557923799</v>
      </c>
      <c r="AA180" s="17">
        <v>0.12909152932222701</v>
      </c>
      <c r="AB180" s="17">
        <v>0.22867679209153699</v>
      </c>
      <c r="AC180" s="17">
        <v>0.18155449837690901</v>
      </c>
      <c r="AD180" s="17">
        <v>0.158636460717618</v>
      </c>
      <c r="AE180" s="17"/>
      <c r="AF180" s="17">
        <v>0.25035126104595501</v>
      </c>
      <c r="AG180" s="17">
        <v>0.17520379427364499</v>
      </c>
      <c r="AH180" s="17">
        <v>0.18340318220104601</v>
      </c>
      <c r="AI180" s="17">
        <v>0.186070971511549</v>
      </c>
      <c r="AJ180" s="17">
        <v>0.12474385882392799</v>
      </c>
      <c r="AK180" s="17">
        <v>0.15172489171152101</v>
      </c>
      <c r="AL180" s="17"/>
      <c r="AM180" s="17">
        <v>0.17912799609375901</v>
      </c>
      <c r="AN180" s="17">
        <v>0.20730844289008499</v>
      </c>
      <c r="AO180" s="17"/>
      <c r="AP180" s="17">
        <v>0.141447854598685</v>
      </c>
      <c r="AQ180" s="17">
        <v>0.179870144158357</v>
      </c>
      <c r="AR180" s="17">
        <v>0.23384602420935699</v>
      </c>
      <c r="AS180" s="17">
        <v>0.22405305356613001</v>
      </c>
      <c r="AT180" s="17">
        <v>0.30306535440876697</v>
      </c>
      <c r="AU180" s="17"/>
      <c r="AV180" s="17">
        <v>0.27046487828469301</v>
      </c>
      <c r="AW180" s="17">
        <v>0.15847906535846701</v>
      </c>
      <c r="AX180" s="17">
        <v>0.18739572287610301</v>
      </c>
      <c r="AY180" s="17">
        <v>0.141391848495343</v>
      </c>
      <c r="AZ180" s="17">
        <v>0.164213244899301</v>
      </c>
      <c r="BA180" s="17">
        <v>0.12424880560299</v>
      </c>
      <c r="BB180" s="17"/>
      <c r="BC180" s="17">
        <v>0.21507071482659601</v>
      </c>
      <c r="BD180" s="17">
        <v>0.17403885724530799</v>
      </c>
      <c r="BE180" s="17">
        <v>0.20175943675708299</v>
      </c>
      <c r="BF180" s="17"/>
      <c r="BG180" s="17">
        <v>0.12892691424386399</v>
      </c>
      <c r="BH180" s="17">
        <v>0.21256040530051301</v>
      </c>
      <c r="BI180" s="17">
        <v>0.22504900845678799</v>
      </c>
      <c r="BJ180" s="17">
        <v>0.18892127533697101</v>
      </c>
      <c r="BK180" s="17">
        <v>8.4285750973799506E-2</v>
      </c>
      <c r="BL180" s="17"/>
      <c r="BM180" s="17">
        <v>0.198893938170013</v>
      </c>
      <c r="BN180" s="17">
        <v>0.10849782770201299</v>
      </c>
    </row>
    <row r="181" spans="2:66" x14ac:dyDescent="0.35">
      <c r="B181" t="s">
        <v>140</v>
      </c>
      <c r="C181" s="17">
        <v>0.17821792782823301</v>
      </c>
      <c r="D181" s="17">
        <v>0.16891042170584999</v>
      </c>
      <c r="E181" s="17">
        <v>0.18718385994534101</v>
      </c>
      <c r="F181" s="17"/>
      <c r="G181" s="17">
        <v>0.15640251823618001</v>
      </c>
      <c r="H181" s="17">
        <v>0.16832523934725399</v>
      </c>
      <c r="I181" s="17">
        <v>0.18478855445357201</v>
      </c>
      <c r="J181" s="17">
        <v>0.216901895706506</v>
      </c>
      <c r="K181" s="17">
        <v>0.15962039845758</v>
      </c>
      <c r="L181" s="17">
        <v>0.17664639500590501</v>
      </c>
      <c r="M181" s="17"/>
      <c r="N181" s="17">
        <v>0.21453237310277901</v>
      </c>
      <c r="O181" s="17">
        <v>0.178873826674219</v>
      </c>
      <c r="P181" s="17">
        <v>0.15983843038366999</v>
      </c>
      <c r="Q181" s="17">
        <v>0.15540771263137401</v>
      </c>
      <c r="R181" s="17"/>
      <c r="S181" s="17">
        <v>0.18167309613312699</v>
      </c>
      <c r="T181" s="17">
        <v>0.15956325298823801</v>
      </c>
      <c r="U181" s="17">
        <v>0.21300811899988301</v>
      </c>
      <c r="V181" s="17">
        <v>0.187777708936573</v>
      </c>
      <c r="W181" s="17">
        <v>0.16279720849198601</v>
      </c>
      <c r="X181" s="17">
        <v>0.17767070670636101</v>
      </c>
      <c r="Y181" s="17">
        <v>0.18771765290001799</v>
      </c>
      <c r="Z181" s="17">
        <v>0.16949790519588301</v>
      </c>
      <c r="AA181" s="17">
        <v>0.209273462542027</v>
      </c>
      <c r="AB181" s="17">
        <v>0.14507100236658799</v>
      </c>
      <c r="AC181" s="17">
        <v>0.15187142444149801</v>
      </c>
      <c r="AD181" s="17">
        <v>0.17504680650389201</v>
      </c>
      <c r="AE181" s="17"/>
      <c r="AF181" s="17">
        <v>0.146263025772013</v>
      </c>
      <c r="AG181" s="17">
        <v>0.193934068906534</v>
      </c>
      <c r="AH181" s="17">
        <v>0.23545629902967599</v>
      </c>
      <c r="AI181" s="17">
        <v>0.184621588765253</v>
      </c>
      <c r="AJ181" s="17">
        <v>0.13100182056364401</v>
      </c>
      <c r="AK181" s="17">
        <v>0.17436794891629301</v>
      </c>
      <c r="AL181" s="17"/>
      <c r="AM181" s="17">
        <v>0.177749658663958</v>
      </c>
      <c r="AN181" s="17">
        <v>0.178936328029519</v>
      </c>
      <c r="AO181" s="17"/>
      <c r="AP181" s="17">
        <v>0.179948395233169</v>
      </c>
      <c r="AQ181" s="17">
        <v>0.145593027003903</v>
      </c>
      <c r="AR181" s="17">
        <v>0.20992404914235699</v>
      </c>
      <c r="AS181" s="17">
        <v>0.19352459817276599</v>
      </c>
      <c r="AT181" s="17">
        <v>0.124536132397841</v>
      </c>
      <c r="AU181" s="17"/>
      <c r="AV181" s="17">
        <v>0.22394168783642701</v>
      </c>
      <c r="AW181" s="17">
        <v>0.15247630605989501</v>
      </c>
      <c r="AX181" s="17">
        <v>0.19682355973670901</v>
      </c>
      <c r="AY181" s="17">
        <v>0.10256953571944601</v>
      </c>
      <c r="AZ181" s="17">
        <v>0.185282264430428</v>
      </c>
      <c r="BA181" s="17">
        <v>0.19487206682918101</v>
      </c>
      <c r="BB181" s="17"/>
      <c r="BC181" s="17">
        <v>0.23380915831402299</v>
      </c>
      <c r="BD181" s="17">
        <v>0.17876899769318699</v>
      </c>
      <c r="BE181" s="17">
        <v>0.14186223632821601</v>
      </c>
      <c r="BF181" s="17"/>
      <c r="BG181" s="17">
        <v>0.14606002735252499</v>
      </c>
      <c r="BH181" s="17">
        <v>0.15753844439456399</v>
      </c>
      <c r="BI181" s="17">
        <v>0.22057441958830201</v>
      </c>
      <c r="BJ181" s="17">
        <v>0.25092960317506602</v>
      </c>
      <c r="BK181" s="17">
        <v>0.113390816301251</v>
      </c>
      <c r="BL181" s="17"/>
      <c r="BM181" s="17">
        <v>0.155662767470963</v>
      </c>
      <c r="BN181" s="17">
        <v>0.14521652445497499</v>
      </c>
    </row>
    <row r="182" spans="2:66" x14ac:dyDescent="0.35">
      <c r="B182" t="s">
        <v>141</v>
      </c>
      <c r="C182" s="17">
        <v>0.39949067575698299</v>
      </c>
      <c r="D182" s="17">
        <v>0.39263794999574603</v>
      </c>
      <c r="E182" s="17">
        <v>0.406138777276005</v>
      </c>
      <c r="F182" s="17"/>
      <c r="G182" s="17">
        <v>0.320766651477496</v>
      </c>
      <c r="H182" s="17">
        <v>0.30753442138318499</v>
      </c>
      <c r="I182" s="17">
        <v>0.38385782028172799</v>
      </c>
      <c r="J182" s="17">
        <v>0.37024088442367498</v>
      </c>
      <c r="K182" s="17">
        <v>0.445693521550795</v>
      </c>
      <c r="L182" s="17">
        <v>0.53226400590968304</v>
      </c>
      <c r="M182" s="17"/>
      <c r="N182" s="17">
        <v>0.35431831376092998</v>
      </c>
      <c r="O182" s="17">
        <v>0.38619969832790002</v>
      </c>
      <c r="P182" s="17">
        <v>0.43822280728052498</v>
      </c>
      <c r="Q182" s="17">
        <v>0.42621831585483799</v>
      </c>
      <c r="R182" s="17"/>
      <c r="S182" s="17">
        <v>0.38171646253031699</v>
      </c>
      <c r="T182" s="17">
        <v>0.39883031055449097</v>
      </c>
      <c r="U182" s="17">
        <v>0.37392409101025997</v>
      </c>
      <c r="V182" s="17">
        <v>0.38275092178006997</v>
      </c>
      <c r="W182" s="17">
        <v>0.46145651554398698</v>
      </c>
      <c r="X182" s="17">
        <v>0.30479725048794898</v>
      </c>
      <c r="Y182" s="17">
        <v>0.40992445591087401</v>
      </c>
      <c r="Z182" s="17">
        <v>0.45712250728088399</v>
      </c>
      <c r="AA182" s="17">
        <v>0.40478080668697197</v>
      </c>
      <c r="AB182" s="17">
        <v>0.43681291949025097</v>
      </c>
      <c r="AC182" s="17">
        <v>0.40623318818611198</v>
      </c>
      <c r="AD182" s="17">
        <v>0.49638777763849501</v>
      </c>
      <c r="AE182" s="17"/>
      <c r="AF182" s="17">
        <v>0.348022897311836</v>
      </c>
      <c r="AG182" s="17">
        <v>0.41037573530835098</v>
      </c>
      <c r="AH182" s="17">
        <v>0.362595390040647</v>
      </c>
      <c r="AI182" s="17">
        <v>0.424202359094768</v>
      </c>
      <c r="AJ182" s="17">
        <v>0.49236337306039502</v>
      </c>
      <c r="AK182" s="17">
        <v>0.403850113224972</v>
      </c>
      <c r="AL182" s="17"/>
      <c r="AM182" s="17">
        <v>0.41535983509508401</v>
      </c>
      <c r="AN182" s="17">
        <v>0.37864512711555398</v>
      </c>
      <c r="AO182" s="17"/>
      <c r="AP182" s="17">
        <v>0.431401735023692</v>
      </c>
      <c r="AQ182" s="17">
        <v>0.40037776365840899</v>
      </c>
      <c r="AR182" s="17">
        <v>0.36088142507426302</v>
      </c>
      <c r="AS182" s="17">
        <v>0.36812362968516099</v>
      </c>
      <c r="AT182" s="17">
        <v>0.35339082341787498</v>
      </c>
      <c r="AU182" s="17"/>
      <c r="AV182" s="17">
        <v>0.32200224265347999</v>
      </c>
      <c r="AW182" s="17">
        <v>0.47156021465568998</v>
      </c>
      <c r="AX182" s="17">
        <v>0.42259836982044802</v>
      </c>
      <c r="AY182" s="17">
        <v>0.45753989879836998</v>
      </c>
      <c r="AZ182" s="17">
        <v>0.404737699424847</v>
      </c>
      <c r="BA182" s="17">
        <v>0.41646329932426801</v>
      </c>
      <c r="BB182" s="17"/>
      <c r="BC182" s="17">
        <v>0.36409977821746198</v>
      </c>
      <c r="BD182" s="17">
        <v>0.42388327466735598</v>
      </c>
      <c r="BE182" s="17">
        <v>0.40282060700251598</v>
      </c>
      <c r="BF182" s="17"/>
      <c r="BG182" s="17">
        <v>0.40821611726738799</v>
      </c>
      <c r="BH182" s="17">
        <v>0.40915055900935998</v>
      </c>
      <c r="BI182" s="17">
        <v>0.36851859562834499</v>
      </c>
      <c r="BJ182" s="17">
        <v>0.330249894750205</v>
      </c>
      <c r="BK182" s="17">
        <v>0.49786818210851402</v>
      </c>
      <c r="BL182" s="17"/>
      <c r="BM182" s="17">
        <v>0.40899786279650702</v>
      </c>
      <c r="BN182" s="17">
        <v>0.459082245312468</v>
      </c>
    </row>
    <row r="183" spans="2:66" x14ac:dyDescent="0.35">
      <c r="B183" t="s">
        <v>142</v>
      </c>
      <c r="C183" s="17">
        <v>0.156452574219693</v>
      </c>
      <c r="D183" s="17">
        <v>0.14983290496068599</v>
      </c>
      <c r="E183" s="17">
        <v>0.163677938141949</v>
      </c>
      <c r="F183" s="17"/>
      <c r="G183" s="17">
        <v>0.150979480745666</v>
      </c>
      <c r="H183" s="17">
        <v>0.14081474844229899</v>
      </c>
      <c r="I183" s="17">
        <v>0.146203218275299</v>
      </c>
      <c r="J183" s="17">
        <v>0.14397458873702401</v>
      </c>
      <c r="K183" s="17">
        <v>0.21310713994064101</v>
      </c>
      <c r="L183" s="17">
        <v>0.15320420917646299</v>
      </c>
      <c r="M183" s="17"/>
      <c r="N183" s="17">
        <v>0.11927504344476</v>
      </c>
      <c r="O183" s="17">
        <v>0.141928810496569</v>
      </c>
      <c r="P183" s="17">
        <v>0.190010699017442</v>
      </c>
      <c r="Q183" s="17">
        <v>0.18290607815590501</v>
      </c>
      <c r="R183" s="17"/>
      <c r="S183" s="17">
        <v>0.109222185216154</v>
      </c>
      <c r="T183" s="17">
        <v>0.17294272358632501</v>
      </c>
      <c r="U183" s="17">
        <v>0.133126564838072</v>
      </c>
      <c r="V183" s="17">
        <v>0.21976889758943099</v>
      </c>
      <c r="W183" s="17">
        <v>0.113960192691913</v>
      </c>
      <c r="X183" s="17">
        <v>0.213170046958298</v>
      </c>
      <c r="Y183" s="17">
        <v>0.17433920167926301</v>
      </c>
      <c r="Z183" s="17">
        <v>0.105126252630629</v>
      </c>
      <c r="AA183" s="17">
        <v>0.16803132095158399</v>
      </c>
      <c r="AB183" s="17">
        <v>0.16954923505368699</v>
      </c>
      <c r="AC183" s="17">
        <v>0.14650410580157</v>
      </c>
      <c r="AD183" s="17">
        <v>6.1339999739250001E-2</v>
      </c>
      <c r="AE183" s="17"/>
      <c r="AF183" s="17">
        <v>0.13894484648525199</v>
      </c>
      <c r="AG183" s="17">
        <v>0.135517924792488</v>
      </c>
      <c r="AH183" s="17">
        <v>0.17130399772538399</v>
      </c>
      <c r="AI183" s="17">
        <v>0.16212096921864899</v>
      </c>
      <c r="AJ183" s="17">
        <v>0.19561843063536999</v>
      </c>
      <c r="AK183" s="17">
        <v>0.21539954197345701</v>
      </c>
      <c r="AL183" s="17"/>
      <c r="AM183" s="17">
        <v>0.156057922620499</v>
      </c>
      <c r="AN183" s="17">
        <v>0.157015104706451</v>
      </c>
      <c r="AO183" s="17"/>
      <c r="AP183" s="17">
        <v>0.18579505260359999</v>
      </c>
      <c r="AQ183" s="17">
        <v>0.20153066445196299</v>
      </c>
      <c r="AR183" s="17">
        <v>0.11654854024769799</v>
      </c>
      <c r="AS183" s="17">
        <v>9.4467106548247803E-2</v>
      </c>
      <c r="AT183" s="17">
        <v>0.102294588154726</v>
      </c>
      <c r="AU183" s="17"/>
      <c r="AV183" s="17">
        <v>8.6940724961508897E-2</v>
      </c>
      <c r="AW183" s="17">
        <v>0.15597928190749799</v>
      </c>
      <c r="AX183" s="17">
        <v>0.123303934781732</v>
      </c>
      <c r="AY183" s="17">
        <v>0.27177736798249302</v>
      </c>
      <c r="AZ183" s="17">
        <v>0.18226399826364201</v>
      </c>
      <c r="BA183" s="17">
        <v>0.15135666745017901</v>
      </c>
      <c r="BB183" s="17"/>
      <c r="BC183" s="17">
        <v>9.8817452923835897E-2</v>
      </c>
      <c r="BD183" s="17">
        <v>0.167786007412316</v>
      </c>
      <c r="BE183" s="17">
        <v>0.177427163756297</v>
      </c>
      <c r="BF183" s="17"/>
      <c r="BG183" s="17">
        <v>0.24416435669553599</v>
      </c>
      <c r="BH183" s="17">
        <v>0.145213989300711</v>
      </c>
      <c r="BI183" s="17">
        <v>0.124903432997613</v>
      </c>
      <c r="BJ183" s="17">
        <v>9.8295561979199697E-2</v>
      </c>
      <c r="BK183" s="17">
        <v>0.253322658387515</v>
      </c>
      <c r="BL183" s="17"/>
      <c r="BM183" s="17">
        <v>0.16138337224128799</v>
      </c>
      <c r="BN183" s="17">
        <v>0.21745025294935399</v>
      </c>
    </row>
    <row r="184" spans="2:66" x14ac:dyDescent="0.35">
      <c r="B184" t="s">
        <v>117</v>
      </c>
      <c r="C184" s="17">
        <v>4.5098558293785201E-2</v>
      </c>
      <c r="D184" s="17">
        <v>2.97890457424843E-2</v>
      </c>
      <c r="E184" s="17">
        <v>5.8308611042084901E-2</v>
      </c>
      <c r="F184" s="17"/>
      <c r="G184" s="17">
        <v>4.9920760420805302E-2</v>
      </c>
      <c r="H184" s="17">
        <v>4.1673098271477103E-2</v>
      </c>
      <c r="I184" s="17">
        <v>4.733747372726E-2</v>
      </c>
      <c r="J184" s="17">
        <v>5.1950273817902001E-2</v>
      </c>
      <c r="K184" s="17">
        <v>5.2893446574368799E-2</v>
      </c>
      <c r="L184" s="17">
        <v>3.2086354370816701E-2</v>
      </c>
      <c r="M184" s="17"/>
      <c r="N184" s="17">
        <v>2.9358170008868499E-2</v>
      </c>
      <c r="O184" s="17">
        <v>6.18281375259069E-2</v>
      </c>
      <c r="P184" s="17">
        <v>3.12159057522494E-2</v>
      </c>
      <c r="Q184" s="17">
        <v>5.76357480274464E-2</v>
      </c>
      <c r="R184" s="17"/>
      <c r="S184" s="17">
        <v>2.4249293167064701E-2</v>
      </c>
      <c r="T184" s="17">
        <v>6.4241011971805401E-2</v>
      </c>
      <c r="U184" s="17">
        <v>3.7085700175638801E-2</v>
      </c>
      <c r="V184" s="17">
        <v>5.4521617286768201E-2</v>
      </c>
      <c r="W184" s="17">
        <v>1.4586218131397599E-2</v>
      </c>
      <c r="X184" s="17">
        <v>8.0666194445810302E-2</v>
      </c>
      <c r="Y184" s="17">
        <v>6.2153767421396597E-2</v>
      </c>
      <c r="Z184" s="17">
        <v>5.8234037176022102E-2</v>
      </c>
      <c r="AA184" s="17">
        <v>2.2628016063528499E-2</v>
      </c>
      <c r="AB184" s="17">
        <v>1.9890050997937399E-2</v>
      </c>
      <c r="AC184" s="17">
        <v>6.5809897636249795E-2</v>
      </c>
      <c r="AD184" s="17">
        <v>7.7601838970611806E-2</v>
      </c>
      <c r="AE184" s="17"/>
      <c r="AF184" s="17">
        <v>3.9363479690042301E-2</v>
      </c>
      <c r="AG184" s="17">
        <v>6.0214662241344002E-2</v>
      </c>
      <c r="AH184" s="17">
        <v>3.2520821093978303E-2</v>
      </c>
      <c r="AI184" s="17">
        <v>3.7609302023848497E-2</v>
      </c>
      <c r="AJ184" s="17">
        <v>5.17879414167342E-2</v>
      </c>
      <c r="AK184" s="17">
        <v>3.63640611041098E-2</v>
      </c>
      <c r="AL184" s="17"/>
      <c r="AM184" s="17">
        <v>3.9612502609273799E-2</v>
      </c>
      <c r="AN184" s="17">
        <v>4.9589821635314002E-2</v>
      </c>
      <c r="AO184" s="17"/>
      <c r="AP184" s="17">
        <v>5.4908934353107397E-2</v>
      </c>
      <c r="AQ184" s="17">
        <v>5.4149134143744802E-2</v>
      </c>
      <c r="AR184" s="17">
        <v>3.6264278452065202E-2</v>
      </c>
      <c r="AS184" s="17">
        <v>4.2452380669823798E-2</v>
      </c>
      <c r="AT184" s="17">
        <v>1.9232025446889001E-2</v>
      </c>
      <c r="AU184" s="17"/>
      <c r="AV184" s="17">
        <v>4.1902621642093803E-2</v>
      </c>
      <c r="AW184" s="17">
        <v>2.3097435434345202E-2</v>
      </c>
      <c r="AX184" s="17">
        <v>3.8911748348127703E-2</v>
      </c>
      <c r="AY184" s="17">
        <v>1.9184303910732899E-2</v>
      </c>
      <c r="AZ184" s="17">
        <v>6.3502792981782297E-2</v>
      </c>
      <c r="BA184" s="17">
        <v>0.100296968537568</v>
      </c>
      <c r="BB184" s="17"/>
      <c r="BC184" s="17">
        <v>6.3346463695824098E-2</v>
      </c>
      <c r="BD184" s="17">
        <v>3.6231102366087002E-2</v>
      </c>
      <c r="BE184" s="17">
        <v>2.1375300282678901E-2</v>
      </c>
      <c r="BF184" s="17"/>
      <c r="BG184" s="17">
        <v>3.53819329955294E-2</v>
      </c>
      <c r="BH184" s="17">
        <v>3.6247301821175901E-2</v>
      </c>
      <c r="BI184" s="17">
        <v>4.4535934152216898E-2</v>
      </c>
      <c r="BJ184" s="17">
        <v>1.8400799443834999E-2</v>
      </c>
      <c r="BK184" s="17">
        <v>3.8631230770619002E-2</v>
      </c>
      <c r="BL184" s="17"/>
      <c r="BM184" s="17">
        <v>3.61058927461506E-2</v>
      </c>
      <c r="BN184" s="17">
        <v>3.3950021797757503E-2</v>
      </c>
    </row>
    <row r="185" spans="2:66" x14ac:dyDescent="0.35">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row>
    <row r="186" spans="2:66" x14ac:dyDescent="0.35">
      <c r="B186" s="6" t="s">
        <v>153</v>
      </c>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row>
    <row r="187" spans="2:66" x14ac:dyDescent="0.35">
      <c r="B187" s="24" t="s">
        <v>101</v>
      </c>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row>
    <row r="188" spans="2:66" x14ac:dyDescent="0.35">
      <c r="B188" t="s">
        <v>138</v>
      </c>
      <c r="C188" s="17">
        <v>3.3476457467680701E-2</v>
      </c>
      <c r="D188" s="17">
        <v>4.4646228210981798E-2</v>
      </c>
      <c r="E188" s="17">
        <v>2.27508515724693E-2</v>
      </c>
      <c r="F188" s="17"/>
      <c r="G188" s="17">
        <v>7.6427095346402296E-2</v>
      </c>
      <c r="H188" s="17">
        <v>7.5413517153244403E-2</v>
      </c>
      <c r="I188" s="17">
        <v>3.24041707248744E-2</v>
      </c>
      <c r="J188" s="17">
        <v>1.4980854128238E-2</v>
      </c>
      <c r="K188" s="17">
        <v>3.37623288661399E-3</v>
      </c>
      <c r="L188" s="17">
        <v>6.7349128677141002E-3</v>
      </c>
      <c r="M188" s="17"/>
      <c r="N188" s="17">
        <v>6.4365994092222503E-2</v>
      </c>
      <c r="O188" s="17">
        <v>2.05462841386072E-2</v>
      </c>
      <c r="P188" s="17">
        <v>2.49885543402605E-2</v>
      </c>
      <c r="Q188" s="17">
        <v>2.1532197520433699E-2</v>
      </c>
      <c r="R188" s="17"/>
      <c r="S188" s="17">
        <v>7.6209733217912995E-2</v>
      </c>
      <c r="T188" s="17">
        <v>2.63856484451679E-2</v>
      </c>
      <c r="U188" s="17">
        <v>1.7824150080648499E-2</v>
      </c>
      <c r="V188" s="17">
        <v>2.40892596570343E-2</v>
      </c>
      <c r="W188" s="17">
        <v>1.392115975221E-2</v>
      </c>
      <c r="X188" s="17">
        <v>1.54616478987356E-2</v>
      </c>
      <c r="Y188" s="17">
        <v>3.14832553158901E-2</v>
      </c>
      <c r="Z188" s="17">
        <v>1.1585090762217601E-2</v>
      </c>
      <c r="AA188" s="17">
        <v>5.7524491575429798E-2</v>
      </c>
      <c r="AB188" s="17">
        <v>1.9235233016859199E-2</v>
      </c>
      <c r="AC188" s="17">
        <v>2.9200934021236399E-2</v>
      </c>
      <c r="AD188" s="17">
        <v>3.10069505091429E-2</v>
      </c>
      <c r="AE188" s="17"/>
      <c r="AF188" s="17">
        <v>7.6473169431019103E-2</v>
      </c>
      <c r="AG188" s="17">
        <v>2.8579290323763301E-2</v>
      </c>
      <c r="AH188" s="17">
        <v>2.2130515810931201E-2</v>
      </c>
      <c r="AI188" s="17">
        <v>1.3962526923481201E-2</v>
      </c>
      <c r="AJ188" s="17">
        <v>0</v>
      </c>
      <c r="AK188" s="17">
        <v>1.82934430696466E-2</v>
      </c>
      <c r="AL188" s="17"/>
      <c r="AM188" s="17">
        <v>3.6706649672634997E-2</v>
      </c>
      <c r="AN188" s="17">
        <v>2.9130580250073399E-2</v>
      </c>
      <c r="AO188" s="17"/>
      <c r="AP188" s="17">
        <v>8.6931968412124107E-3</v>
      </c>
      <c r="AQ188" s="17">
        <v>2.51568516065017E-2</v>
      </c>
      <c r="AR188" s="17">
        <v>4.8047112734839997E-2</v>
      </c>
      <c r="AS188" s="17">
        <v>6.5159793562738599E-2</v>
      </c>
      <c r="AT188" s="17">
        <v>0.11900187865956099</v>
      </c>
      <c r="AU188" s="17"/>
      <c r="AV188" s="17">
        <v>5.1219277901830097E-2</v>
      </c>
      <c r="AW188" s="17">
        <v>3.6606188011231403E-2</v>
      </c>
      <c r="AX188" s="17">
        <v>5.6486100123045301E-2</v>
      </c>
      <c r="AY188" s="17">
        <v>1.12671559584914E-2</v>
      </c>
      <c r="AZ188" s="17">
        <v>0</v>
      </c>
      <c r="BA188" s="17">
        <v>2.6077356993981501E-2</v>
      </c>
      <c r="BB188" s="17"/>
      <c r="BC188" s="17">
        <v>2.0141530658203802E-2</v>
      </c>
      <c r="BD188" s="17">
        <v>2.4610888740751801E-2</v>
      </c>
      <c r="BE188" s="17">
        <v>5.7762304488297403E-2</v>
      </c>
      <c r="BF188" s="17"/>
      <c r="BG188" s="17">
        <v>4.3239926740520199E-2</v>
      </c>
      <c r="BH188" s="17">
        <v>3.8481978020132597E-2</v>
      </c>
      <c r="BI188" s="17">
        <v>2.26664098982939E-2</v>
      </c>
      <c r="BJ188" s="17">
        <v>0.13285847743710599</v>
      </c>
      <c r="BK188" s="17">
        <v>1.0755972767390499E-2</v>
      </c>
      <c r="BL188" s="17"/>
      <c r="BM188" s="17">
        <v>3.9259469775818498E-2</v>
      </c>
      <c r="BN188" s="17">
        <v>3.9009811315656402E-2</v>
      </c>
    </row>
    <row r="189" spans="2:66" x14ac:dyDescent="0.35">
      <c r="B189" t="s">
        <v>139</v>
      </c>
      <c r="C189" s="17">
        <v>0.131995880669423</v>
      </c>
      <c r="D189" s="17">
        <v>0.15478924007940401</v>
      </c>
      <c r="E189" s="17">
        <v>0.110422782997425</v>
      </c>
      <c r="F189" s="17"/>
      <c r="G189" s="17">
        <v>0.19539762334945299</v>
      </c>
      <c r="H189" s="17">
        <v>0.243466619580465</v>
      </c>
      <c r="I189" s="17">
        <v>0.16137124584457099</v>
      </c>
      <c r="J189" s="17">
        <v>8.6448219819155001E-2</v>
      </c>
      <c r="K189" s="17">
        <v>7.00536722902763E-2</v>
      </c>
      <c r="L189" s="17">
        <v>5.3517431794417897E-2</v>
      </c>
      <c r="M189" s="17"/>
      <c r="N189" s="17">
        <v>0.18051247829124301</v>
      </c>
      <c r="O189" s="17">
        <v>0.134150309451918</v>
      </c>
      <c r="P189" s="17">
        <v>0.115089276086069</v>
      </c>
      <c r="Q189" s="17">
        <v>9.0289803445693206E-2</v>
      </c>
      <c r="R189" s="17"/>
      <c r="S189" s="17">
        <v>0.21020204445148999</v>
      </c>
      <c r="T189" s="17">
        <v>0.11658469002624799</v>
      </c>
      <c r="U189" s="17">
        <v>9.6082859015543101E-2</v>
      </c>
      <c r="V189" s="17">
        <v>0.13150239355166901</v>
      </c>
      <c r="W189" s="17">
        <v>0.14574164569265999</v>
      </c>
      <c r="X189" s="17">
        <v>0.14241166405637801</v>
      </c>
      <c r="Y189" s="17">
        <v>7.8776945683234206E-2</v>
      </c>
      <c r="Z189" s="17">
        <v>0.12809691203498</v>
      </c>
      <c r="AA189" s="17">
        <v>0.115383134511784</v>
      </c>
      <c r="AB189" s="17">
        <v>0.14080195552140201</v>
      </c>
      <c r="AC189" s="17">
        <v>0.123298148829735</v>
      </c>
      <c r="AD189" s="17">
        <v>6.4263030205979205E-2</v>
      </c>
      <c r="AE189" s="17"/>
      <c r="AF189" s="17">
        <v>0.20142018539956499</v>
      </c>
      <c r="AG189" s="17">
        <v>0.11716103919987</v>
      </c>
      <c r="AH189" s="17">
        <v>0.120412170081886</v>
      </c>
      <c r="AI189" s="17">
        <v>9.6634411094219899E-2</v>
      </c>
      <c r="AJ189" s="17">
        <v>8.7010042905654505E-2</v>
      </c>
      <c r="AK189" s="17">
        <v>0.12209117046189601</v>
      </c>
      <c r="AL189" s="17"/>
      <c r="AM189" s="17">
        <v>0.133106449577367</v>
      </c>
      <c r="AN189" s="17">
        <v>0.131356127426488</v>
      </c>
      <c r="AO189" s="17"/>
      <c r="AP189" s="17">
        <v>7.9469077975010405E-2</v>
      </c>
      <c r="AQ189" s="17">
        <v>0.105635232486272</v>
      </c>
      <c r="AR189" s="17">
        <v>0.16330261863387799</v>
      </c>
      <c r="AS189" s="17">
        <v>0.218501239023974</v>
      </c>
      <c r="AT189" s="17">
        <v>0.30426529704275301</v>
      </c>
      <c r="AU189" s="17"/>
      <c r="AV189" s="17">
        <v>0.19779934709267</v>
      </c>
      <c r="AW189" s="17">
        <v>0.122281907280268</v>
      </c>
      <c r="AX189" s="17">
        <v>0.110934685250748</v>
      </c>
      <c r="AY189" s="17">
        <v>9.00986768352178E-2</v>
      </c>
      <c r="AZ189" s="17">
        <v>7.9257085247215101E-2</v>
      </c>
      <c r="BA189" s="17">
        <v>9.4447327768537898E-2</v>
      </c>
      <c r="BB189" s="17"/>
      <c r="BC189" s="17">
        <v>0.11502630168370701</v>
      </c>
      <c r="BD189" s="17">
        <v>0.118406441653472</v>
      </c>
      <c r="BE189" s="17">
        <v>0.17196928070956</v>
      </c>
      <c r="BF189" s="17"/>
      <c r="BG189" s="17">
        <v>7.8104409065712394E-2</v>
      </c>
      <c r="BH189" s="17">
        <v>0.14079744924451201</v>
      </c>
      <c r="BI189" s="17">
        <v>0.167062654250864</v>
      </c>
      <c r="BJ189" s="17">
        <v>0.116124094267616</v>
      </c>
      <c r="BK189" s="17">
        <v>7.4727472729441094E-2</v>
      </c>
      <c r="BL189" s="17"/>
      <c r="BM189" s="17">
        <v>0.13055284074987999</v>
      </c>
      <c r="BN189" s="17">
        <v>8.4306420061824094E-2</v>
      </c>
    </row>
    <row r="190" spans="2:66" x14ac:dyDescent="0.35">
      <c r="B190" t="s">
        <v>140</v>
      </c>
      <c r="C190" s="17">
        <v>0.201965709003637</v>
      </c>
      <c r="D190" s="17">
        <v>0.22951154801781101</v>
      </c>
      <c r="E190" s="17">
        <v>0.17610378299296001</v>
      </c>
      <c r="F190" s="17"/>
      <c r="G190" s="17">
        <v>0.190852798294007</v>
      </c>
      <c r="H190" s="17">
        <v>0.18692090490753899</v>
      </c>
      <c r="I190" s="17">
        <v>0.202189609039193</v>
      </c>
      <c r="J190" s="17">
        <v>0.221867255747943</v>
      </c>
      <c r="K190" s="17">
        <v>0.207652620192258</v>
      </c>
      <c r="L190" s="17">
        <v>0.20151966291429599</v>
      </c>
      <c r="M190" s="17"/>
      <c r="N190" s="17">
        <v>0.18758145275152999</v>
      </c>
      <c r="O190" s="17">
        <v>0.17807552032335899</v>
      </c>
      <c r="P190" s="17">
        <v>0.21518276302304201</v>
      </c>
      <c r="Q190" s="17">
        <v>0.23160015402884401</v>
      </c>
      <c r="R190" s="17"/>
      <c r="S190" s="17">
        <v>0.22636175288311899</v>
      </c>
      <c r="T190" s="17">
        <v>0.1765941072194</v>
      </c>
      <c r="U190" s="17">
        <v>0.14730721681610301</v>
      </c>
      <c r="V190" s="17">
        <v>0.197951871002191</v>
      </c>
      <c r="W190" s="17">
        <v>0.23410514454134501</v>
      </c>
      <c r="X190" s="17">
        <v>0.15567693263372601</v>
      </c>
      <c r="Y190" s="17">
        <v>0.21042798096436099</v>
      </c>
      <c r="Z190" s="17">
        <v>0.18816087669177001</v>
      </c>
      <c r="AA190" s="17">
        <v>0.23217651883717999</v>
      </c>
      <c r="AB190" s="17">
        <v>0.22070885419971301</v>
      </c>
      <c r="AC190" s="17">
        <v>0.192309480754184</v>
      </c>
      <c r="AD190" s="17">
        <v>0.26512932912961601</v>
      </c>
      <c r="AE190" s="17"/>
      <c r="AF190" s="17">
        <v>0.198700255083508</v>
      </c>
      <c r="AG190" s="17">
        <v>0.200306179693027</v>
      </c>
      <c r="AH190" s="17">
        <v>0.207221688525762</v>
      </c>
      <c r="AI190" s="17">
        <v>0.206839330750795</v>
      </c>
      <c r="AJ190" s="17">
        <v>0.204106552422468</v>
      </c>
      <c r="AK190" s="17">
        <v>0.18317712191582899</v>
      </c>
      <c r="AL190" s="17"/>
      <c r="AM190" s="17">
        <v>0.22162225885032</v>
      </c>
      <c r="AN190" s="17">
        <v>0.175507539693084</v>
      </c>
      <c r="AO190" s="17"/>
      <c r="AP190" s="17">
        <v>0.212529787317529</v>
      </c>
      <c r="AQ190" s="17">
        <v>0.18697940451832501</v>
      </c>
      <c r="AR190" s="17">
        <v>0.19956813848923199</v>
      </c>
      <c r="AS190" s="17">
        <v>0.207830681110105</v>
      </c>
      <c r="AT190" s="17">
        <v>0.23164863247</v>
      </c>
      <c r="AU190" s="17"/>
      <c r="AV190" s="17">
        <v>0.18855233334218699</v>
      </c>
      <c r="AW190" s="17">
        <v>0.24128427807942601</v>
      </c>
      <c r="AX190" s="17">
        <v>0.19209559557362799</v>
      </c>
      <c r="AY190" s="17">
        <v>0.23647390304400501</v>
      </c>
      <c r="AZ190" s="17">
        <v>0.15232004658873199</v>
      </c>
      <c r="BA190" s="17">
        <v>0.143367111909704</v>
      </c>
      <c r="BB190" s="17"/>
      <c r="BC190" s="17">
        <v>0.15033949880588099</v>
      </c>
      <c r="BD190" s="17">
        <v>0.218000826335637</v>
      </c>
      <c r="BE190" s="17">
        <v>0.227340728283011</v>
      </c>
      <c r="BF190" s="17"/>
      <c r="BG190" s="17">
        <v>0.16646159309479</v>
      </c>
      <c r="BH190" s="17">
        <v>0.15530042380089501</v>
      </c>
      <c r="BI190" s="17">
        <v>0.20742322220044199</v>
      </c>
      <c r="BJ190" s="17">
        <v>0.20618315606835899</v>
      </c>
      <c r="BK190" s="17">
        <v>0.41908619068435699</v>
      </c>
      <c r="BL190" s="17"/>
      <c r="BM190" s="17">
        <v>0.15712425957966999</v>
      </c>
      <c r="BN190" s="17">
        <v>0.36982161595063101</v>
      </c>
    </row>
    <row r="191" spans="2:66" x14ac:dyDescent="0.35">
      <c r="B191" t="s">
        <v>141</v>
      </c>
      <c r="C191" s="17">
        <v>0.42662619549033698</v>
      </c>
      <c r="D191" s="17">
        <v>0.39175209043159398</v>
      </c>
      <c r="E191" s="17">
        <v>0.46072909398331202</v>
      </c>
      <c r="F191" s="17"/>
      <c r="G191" s="17">
        <v>0.34378282459756399</v>
      </c>
      <c r="H191" s="17">
        <v>0.32199966469448199</v>
      </c>
      <c r="I191" s="17">
        <v>0.39334589730299402</v>
      </c>
      <c r="J191" s="17">
        <v>0.45273353189765397</v>
      </c>
      <c r="K191" s="17">
        <v>0.50291877497058501</v>
      </c>
      <c r="L191" s="17">
        <v>0.52171721498756796</v>
      </c>
      <c r="M191" s="17"/>
      <c r="N191" s="17">
        <v>0.39160296205182699</v>
      </c>
      <c r="O191" s="17">
        <v>0.44480338493312999</v>
      </c>
      <c r="P191" s="17">
        <v>0.45662953000571699</v>
      </c>
      <c r="Q191" s="17">
        <v>0.41824306141550099</v>
      </c>
      <c r="R191" s="17"/>
      <c r="S191" s="17">
        <v>0.32565717186982801</v>
      </c>
      <c r="T191" s="17">
        <v>0.49577978984029097</v>
      </c>
      <c r="U191" s="17">
        <v>0.51389457342344902</v>
      </c>
      <c r="V191" s="17">
        <v>0.42630880564018803</v>
      </c>
      <c r="W191" s="17">
        <v>0.41087023538953099</v>
      </c>
      <c r="X191" s="17">
        <v>0.41842743044296998</v>
      </c>
      <c r="Y191" s="17">
        <v>0.508464056858973</v>
      </c>
      <c r="Z191" s="17">
        <v>0.51997852609620898</v>
      </c>
      <c r="AA191" s="17">
        <v>0.33320687882366801</v>
      </c>
      <c r="AB191" s="17">
        <v>0.39225723295777598</v>
      </c>
      <c r="AC191" s="17">
        <v>0.501541872997185</v>
      </c>
      <c r="AD191" s="17">
        <v>0.40461046021207298</v>
      </c>
      <c r="AE191" s="17"/>
      <c r="AF191" s="17">
        <v>0.33786857066604797</v>
      </c>
      <c r="AG191" s="17">
        <v>0.44090994127955502</v>
      </c>
      <c r="AH191" s="17">
        <v>0.46752630865617201</v>
      </c>
      <c r="AI191" s="17">
        <v>0.47360554575949299</v>
      </c>
      <c r="AJ191" s="17">
        <v>0.47585915000519702</v>
      </c>
      <c r="AK191" s="17">
        <v>0.41463959236498099</v>
      </c>
      <c r="AL191" s="17"/>
      <c r="AM191" s="17">
        <v>0.42616013581159501</v>
      </c>
      <c r="AN191" s="17">
        <v>0.42789248080736503</v>
      </c>
      <c r="AO191" s="17"/>
      <c r="AP191" s="17">
        <v>0.46321435301767899</v>
      </c>
      <c r="AQ191" s="17">
        <v>0.45032167286221297</v>
      </c>
      <c r="AR191" s="17">
        <v>0.38689549388941402</v>
      </c>
      <c r="AS191" s="17">
        <v>0.357701979080499</v>
      </c>
      <c r="AT191" s="17">
        <v>0.24449879536549199</v>
      </c>
      <c r="AU191" s="17"/>
      <c r="AV191" s="17">
        <v>0.394749906515029</v>
      </c>
      <c r="AW191" s="17">
        <v>0.43509364596594302</v>
      </c>
      <c r="AX191" s="17">
        <v>0.49284750242064002</v>
      </c>
      <c r="AY191" s="17">
        <v>0.40152636606214698</v>
      </c>
      <c r="AZ191" s="17">
        <v>0.47729455479235899</v>
      </c>
      <c r="BA191" s="17">
        <v>0.46266981730848</v>
      </c>
      <c r="BB191" s="17"/>
      <c r="BC191" s="17">
        <v>0.48760504355918499</v>
      </c>
      <c r="BD191" s="17">
        <v>0.43091998791421299</v>
      </c>
      <c r="BE191" s="17">
        <v>0.37233663665985101</v>
      </c>
      <c r="BF191" s="17"/>
      <c r="BG191" s="17">
        <v>0.42054763861436401</v>
      </c>
      <c r="BH191" s="17">
        <v>0.44943104229318598</v>
      </c>
      <c r="BI191" s="17">
        <v>0.45658014530234298</v>
      </c>
      <c r="BJ191" s="17">
        <v>0.40949199702185601</v>
      </c>
      <c r="BK191" s="17">
        <v>0.28017238414559997</v>
      </c>
      <c r="BL191" s="17"/>
      <c r="BM191" s="17">
        <v>0.44471123349402703</v>
      </c>
      <c r="BN191" s="17">
        <v>0.31009622127910802</v>
      </c>
    </row>
    <row r="192" spans="2:66" x14ac:dyDescent="0.35">
      <c r="B192" t="s">
        <v>142</v>
      </c>
      <c r="C192" s="17">
        <v>0.156992774271911</v>
      </c>
      <c r="D192" s="17">
        <v>0.146633435019483</v>
      </c>
      <c r="E192" s="17">
        <v>0.16689155743345899</v>
      </c>
      <c r="F192" s="17"/>
      <c r="G192" s="17">
        <v>0.147655282913459</v>
      </c>
      <c r="H192" s="17">
        <v>0.12721512979260299</v>
      </c>
      <c r="I192" s="17">
        <v>0.165699751700325</v>
      </c>
      <c r="J192" s="17">
        <v>0.17941156259570401</v>
      </c>
      <c r="K192" s="17">
        <v>0.173667848568171</v>
      </c>
      <c r="L192" s="17">
        <v>0.15110335430022001</v>
      </c>
      <c r="M192" s="17"/>
      <c r="N192" s="17">
        <v>0.14226043377946701</v>
      </c>
      <c r="O192" s="17">
        <v>0.17897585906806099</v>
      </c>
      <c r="P192" s="17">
        <v>0.13898648495364899</v>
      </c>
      <c r="Q192" s="17">
        <v>0.166524227906821</v>
      </c>
      <c r="R192" s="17"/>
      <c r="S192" s="17">
        <v>0.11302860595547901</v>
      </c>
      <c r="T192" s="17">
        <v>0.13978906229289301</v>
      </c>
      <c r="U192" s="17">
        <v>0.18821376154069999</v>
      </c>
      <c r="V192" s="17">
        <v>0.16044338133890301</v>
      </c>
      <c r="W192" s="17">
        <v>0.15942659496317399</v>
      </c>
      <c r="X192" s="17">
        <v>0.19902244670883501</v>
      </c>
      <c r="Y192" s="17">
        <v>0.116139680694249</v>
      </c>
      <c r="Z192" s="17">
        <v>0.10512033950253399</v>
      </c>
      <c r="AA192" s="17">
        <v>0.20809304459969599</v>
      </c>
      <c r="AB192" s="17">
        <v>0.18916075964878201</v>
      </c>
      <c r="AC192" s="17">
        <v>0.10656200172971</v>
      </c>
      <c r="AD192" s="17">
        <v>0.18942336879385499</v>
      </c>
      <c r="AE192" s="17"/>
      <c r="AF192" s="17">
        <v>0.14846248441270099</v>
      </c>
      <c r="AG192" s="17">
        <v>0.14678996414378201</v>
      </c>
      <c r="AH192" s="17">
        <v>0.131525812329012</v>
      </c>
      <c r="AI192" s="17">
        <v>0.16416472051898601</v>
      </c>
      <c r="AJ192" s="17">
        <v>0.19156441665319199</v>
      </c>
      <c r="AK192" s="17">
        <v>0.22486437058058301</v>
      </c>
      <c r="AL192" s="17"/>
      <c r="AM192" s="17">
        <v>0.12944520709075</v>
      </c>
      <c r="AN192" s="17">
        <v>0.19608596337735801</v>
      </c>
      <c r="AO192" s="17"/>
      <c r="AP192" s="17">
        <v>0.17000266194191199</v>
      </c>
      <c r="AQ192" s="17">
        <v>0.18032610267282001</v>
      </c>
      <c r="AR192" s="17">
        <v>0.161975716802365</v>
      </c>
      <c r="AS192" s="17">
        <v>0.112923094813778</v>
      </c>
      <c r="AT192" s="17">
        <v>8.1353371015305001E-2</v>
      </c>
      <c r="AU192" s="17"/>
      <c r="AV192" s="17">
        <v>0.12583819332533699</v>
      </c>
      <c r="AW192" s="17">
        <v>0.117370946170478</v>
      </c>
      <c r="AX192" s="17">
        <v>0.14171372713900299</v>
      </c>
      <c r="AY192" s="17">
        <v>0.213552159715382</v>
      </c>
      <c r="AZ192" s="17">
        <v>0.267637149067883</v>
      </c>
      <c r="BA192" s="17">
        <v>0.18686378906926601</v>
      </c>
      <c r="BB192" s="17"/>
      <c r="BC192" s="17">
        <v>0.19111557108803801</v>
      </c>
      <c r="BD192" s="17">
        <v>0.159661841036221</v>
      </c>
      <c r="BE192" s="17">
        <v>0.13398315171474601</v>
      </c>
      <c r="BF192" s="17"/>
      <c r="BG192" s="17">
        <v>0.25903533872753798</v>
      </c>
      <c r="BH192" s="17">
        <v>0.18062688528896401</v>
      </c>
      <c r="BI192" s="17">
        <v>0.10545678998613001</v>
      </c>
      <c r="BJ192" s="17">
        <v>0.11703499992854501</v>
      </c>
      <c r="BK192" s="17">
        <v>0.13476114485295901</v>
      </c>
      <c r="BL192" s="17"/>
      <c r="BM192" s="17">
        <v>0.19343953412297901</v>
      </c>
      <c r="BN192" s="17">
        <v>0.13065941378583401</v>
      </c>
    </row>
    <row r="193" spans="2:66" x14ac:dyDescent="0.35">
      <c r="B193" t="s">
        <v>117</v>
      </c>
      <c r="C193" s="17">
        <v>4.8942983097010999E-2</v>
      </c>
      <c r="D193" s="17">
        <v>3.2667458240726699E-2</v>
      </c>
      <c r="E193" s="17">
        <v>6.3101931020374799E-2</v>
      </c>
      <c r="F193" s="17"/>
      <c r="G193" s="17">
        <v>4.5884375499114199E-2</v>
      </c>
      <c r="H193" s="17">
        <v>4.4984163871666497E-2</v>
      </c>
      <c r="I193" s="17">
        <v>4.4989325388041797E-2</v>
      </c>
      <c r="J193" s="17">
        <v>4.45585758113064E-2</v>
      </c>
      <c r="K193" s="17">
        <v>4.2330851092095299E-2</v>
      </c>
      <c r="L193" s="17">
        <v>6.5407423135784404E-2</v>
      </c>
      <c r="M193" s="17"/>
      <c r="N193" s="17">
        <v>3.3676679033711299E-2</v>
      </c>
      <c r="O193" s="17">
        <v>4.3448642084924403E-2</v>
      </c>
      <c r="P193" s="17">
        <v>4.9123391591261799E-2</v>
      </c>
      <c r="Q193" s="17">
        <v>7.1810555682707E-2</v>
      </c>
      <c r="R193" s="17"/>
      <c r="S193" s="17">
        <v>4.8540691622171298E-2</v>
      </c>
      <c r="T193" s="17">
        <v>4.4866702176000597E-2</v>
      </c>
      <c r="U193" s="17">
        <v>3.6677439123555998E-2</v>
      </c>
      <c r="V193" s="17">
        <v>5.97042888100143E-2</v>
      </c>
      <c r="W193" s="17">
        <v>3.5935219661080903E-2</v>
      </c>
      <c r="X193" s="17">
        <v>6.8999878259356606E-2</v>
      </c>
      <c r="Y193" s="17">
        <v>5.47080804832921E-2</v>
      </c>
      <c r="Z193" s="17">
        <v>4.70582549122903E-2</v>
      </c>
      <c r="AA193" s="17">
        <v>5.3615931652242897E-2</v>
      </c>
      <c r="AB193" s="17">
        <v>3.78359646554682E-2</v>
      </c>
      <c r="AC193" s="17">
        <v>4.7087561667949702E-2</v>
      </c>
      <c r="AD193" s="17">
        <v>4.5566861149333303E-2</v>
      </c>
      <c r="AE193" s="17"/>
      <c r="AF193" s="17">
        <v>3.7075335007158899E-2</v>
      </c>
      <c r="AG193" s="17">
        <v>6.6253585360002795E-2</v>
      </c>
      <c r="AH193" s="17">
        <v>5.1183504596237203E-2</v>
      </c>
      <c r="AI193" s="17">
        <v>4.47934649530249E-2</v>
      </c>
      <c r="AJ193" s="17">
        <v>4.1459838013488702E-2</v>
      </c>
      <c r="AK193" s="17">
        <v>3.69343016070642E-2</v>
      </c>
      <c r="AL193" s="17"/>
      <c r="AM193" s="17">
        <v>5.2959298997333003E-2</v>
      </c>
      <c r="AN193" s="17">
        <v>4.0027308445631599E-2</v>
      </c>
      <c r="AO193" s="17"/>
      <c r="AP193" s="17">
        <v>6.6090922906656593E-2</v>
      </c>
      <c r="AQ193" s="17">
        <v>5.1580735853868E-2</v>
      </c>
      <c r="AR193" s="17">
        <v>4.0210919450271401E-2</v>
      </c>
      <c r="AS193" s="17">
        <v>3.7883212408905402E-2</v>
      </c>
      <c r="AT193" s="17">
        <v>1.9232025446889001E-2</v>
      </c>
      <c r="AU193" s="17"/>
      <c r="AV193" s="17">
        <v>4.1840941822946801E-2</v>
      </c>
      <c r="AW193" s="17">
        <v>4.7363034492653798E-2</v>
      </c>
      <c r="AX193" s="17">
        <v>5.9223894929361E-3</v>
      </c>
      <c r="AY193" s="17">
        <v>4.70817383847578E-2</v>
      </c>
      <c r="AZ193" s="17">
        <v>2.3491164303810801E-2</v>
      </c>
      <c r="BA193" s="17">
        <v>8.6574596950030794E-2</v>
      </c>
      <c r="BB193" s="17"/>
      <c r="BC193" s="17">
        <v>3.5772054204984798E-2</v>
      </c>
      <c r="BD193" s="17">
        <v>4.84000143197049E-2</v>
      </c>
      <c r="BE193" s="17">
        <v>3.6607898144534502E-2</v>
      </c>
      <c r="BF193" s="17"/>
      <c r="BG193" s="17">
        <v>3.2611093757075701E-2</v>
      </c>
      <c r="BH193" s="17">
        <v>3.536222135231E-2</v>
      </c>
      <c r="BI193" s="17">
        <v>4.0810778361927098E-2</v>
      </c>
      <c r="BJ193" s="17">
        <v>1.8307275276517699E-2</v>
      </c>
      <c r="BK193" s="17">
        <v>8.0496834820252494E-2</v>
      </c>
      <c r="BL193" s="17"/>
      <c r="BM193" s="17">
        <v>3.4912662277625302E-2</v>
      </c>
      <c r="BN193" s="17">
        <v>6.6106517606945997E-2</v>
      </c>
    </row>
    <row r="194" spans="2:66" x14ac:dyDescent="0.35">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row>
    <row r="195" spans="2:66" x14ac:dyDescent="0.35">
      <c r="B195" s="6" t="s">
        <v>163</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row>
    <row r="196" spans="2:66" x14ac:dyDescent="0.35">
      <c r="B196" s="24" t="s">
        <v>101</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row>
    <row r="197" spans="2:66" x14ac:dyDescent="0.35">
      <c r="B197" t="s">
        <v>157</v>
      </c>
      <c r="C197" s="17">
        <v>0.16848505716110301</v>
      </c>
      <c r="D197" s="17">
        <v>0.16249904951039501</v>
      </c>
      <c r="E197" s="17">
        <v>0.175151903236657</v>
      </c>
      <c r="F197" s="17"/>
      <c r="G197" s="17">
        <v>0.121352316383929</v>
      </c>
      <c r="H197" s="17">
        <v>0.229500279886756</v>
      </c>
      <c r="I197" s="17">
        <v>0.15306780336074</v>
      </c>
      <c r="J197" s="17">
        <v>0.17807263036419599</v>
      </c>
      <c r="K197" s="17">
        <v>0.172713639672748</v>
      </c>
      <c r="L197" s="17">
        <v>0.15189249691620199</v>
      </c>
      <c r="M197" s="17"/>
      <c r="N197" s="17">
        <v>0.189436825217003</v>
      </c>
      <c r="O197" s="17">
        <v>0.16968382902965101</v>
      </c>
      <c r="P197" s="17">
        <v>0.16084477478687001</v>
      </c>
      <c r="Q197" s="17">
        <v>0.15398533324149399</v>
      </c>
      <c r="R197" s="17"/>
      <c r="S197" s="17">
        <v>0.20426072631058001</v>
      </c>
      <c r="T197" s="17">
        <v>0.16715274183599199</v>
      </c>
      <c r="U197" s="17">
        <v>0.12712340691396401</v>
      </c>
      <c r="V197" s="17">
        <v>0.14138004082806399</v>
      </c>
      <c r="W197" s="17">
        <v>0.17783942724138599</v>
      </c>
      <c r="X197" s="17">
        <v>0.18295193243042601</v>
      </c>
      <c r="Y197" s="17">
        <v>0.13180085268146099</v>
      </c>
      <c r="Z197" s="17">
        <v>0.14042831573553199</v>
      </c>
      <c r="AA197" s="17">
        <v>0.15793501043598801</v>
      </c>
      <c r="AB197" s="17">
        <v>0.18316212161878401</v>
      </c>
      <c r="AC197" s="17">
        <v>0.205076261226534</v>
      </c>
      <c r="AD197" s="17">
        <v>0.20266485815618401</v>
      </c>
      <c r="AE197" s="17"/>
      <c r="AF197" s="17">
        <v>0.19887556758855801</v>
      </c>
      <c r="AG197" s="17">
        <v>0.166790644622439</v>
      </c>
      <c r="AH197" s="17">
        <v>0.16775268792464401</v>
      </c>
      <c r="AI197" s="17">
        <v>0.141430340949869</v>
      </c>
      <c r="AJ197" s="17">
        <v>0.139392991034608</v>
      </c>
      <c r="AK197" s="17">
        <v>0.18594469029664201</v>
      </c>
      <c r="AL197" s="17"/>
      <c r="AM197" s="17">
        <v>0.1802776283377</v>
      </c>
      <c r="AN197" s="17">
        <v>0.15052723014949601</v>
      </c>
      <c r="AO197" s="17"/>
      <c r="AP197" s="17">
        <v>0.15044210694135099</v>
      </c>
      <c r="AQ197" s="17">
        <v>0.16437876425770501</v>
      </c>
      <c r="AR197" s="17">
        <v>0.16416942022710199</v>
      </c>
      <c r="AS197" s="17">
        <v>0.22342511009768801</v>
      </c>
      <c r="AT197" s="17">
        <v>0.29657478412542598</v>
      </c>
      <c r="AU197" s="17"/>
      <c r="AV197" s="17">
        <v>0.21755461517515901</v>
      </c>
      <c r="AW197" s="17">
        <v>0.141667995890151</v>
      </c>
      <c r="AX197" s="17">
        <v>0.15093685764818099</v>
      </c>
      <c r="AY197" s="17">
        <v>0.14052546904107899</v>
      </c>
      <c r="AZ197" s="17">
        <v>0.189383578043057</v>
      </c>
      <c r="BA197" s="17">
        <v>0.13295572648025999</v>
      </c>
      <c r="BB197" s="17"/>
      <c r="BC197" s="17">
        <v>0.17766232406316901</v>
      </c>
      <c r="BD197" s="17">
        <v>0.166926062301362</v>
      </c>
      <c r="BE197" s="17">
        <v>0.16681390589342501</v>
      </c>
      <c r="BF197" s="17"/>
      <c r="BG197" s="17">
        <v>0.106884854062819</v>
      </c>
      <c r="BH197" s="17">
        <v>0.17608928929888401</v>
      </c>
      <c r="BI197" s="17">
        <v>0.22087262081653899</v>
      </c>
      <c r="BJ197" s="17">
        <v>0.26669060116766302</v>
      </c>
      <c r="BK197" s="17">
        <v>3.3702089954871499E-2</v>
      </c>
      <c r="BL197" s="17"/>
      <c r="BM197" s="17">
        <v>0.164780660094373</v>
      </c>
      <c r="BN197" s="17">
        <v>8.7614331945430196E-2</v>
      </c>
    </row>
    <row r="198" spans="2:66" x14ac:dyDescent="0.35">
      <c r="B198" t="s">
        <v>158</v>
      </c>
      <c r="C198" s="17">
        <v>0.35034837023551402</v>
      </c>
      <c r="D198" s="17">
        <v>0.33624709896021199</v>
      </c>
      <c r="E198" s="17">
        <v>0.36484859364924099</v>
      </c>
      <c r="F198" s="17"/>
      <c r="G198" s="17">
        <v>0.343981994210386</v>
      </c>
      <c r="H198" s="17">
        <v>0.30548576871998101</v>
      </c>
      <c r="I198" s="17">
        <v>0.32947027281935198</v>
      </c>
      <c r="J198" s="17">
        <v>0.37853571176732198</v>
      </c>
      <c r="K198" s="17">
        <v>0.37794156987711902</v>
      </c>
      <c r="L198" s="17">
        <v>0.366753470181018</v>
      </c>
      <c r="M198" s="17"/>
      <c r="N198" s="17">
        <v>0.37634410274332902</v>
      </c>
      <c r="O198" s="17">
        <v>0.34191154924374101</v>
      </c>
      <c r="P198" s="17">
        <v>0.32663905686296502</v>
      </c>
      <c r="Q198" s="17">
        <v>0.35318132132959001</v>
      </c>
      <c r="R198" s="17"/>
      <c r="S198" s="17">
        <v>0.35209629602208398</v>
      </c>
      <c r="T198" s="17">
        <v>0.34321124013439402</v>
      </c>
      <c r="U198" s="17">
        <v>0.37454603283128501</v>
      </c>
      <c r="V198" s="17">
        <v>0.341895922476396</v>
      </c>
      <c r="W198" s="17">
        <v>0.37872965080787702</v>
      </c>
      <c r="X198" s="17">
        <v>0.35723135422649499</v>
      </c>
      <c r="Y198" s="17">
        <v>0.32725231703444801</v>
      </c>
      <c r="Z198" s="17">
        <v>0.40932295584587303</v>
      </c>
      <c r="AA198" s="17">
        <v>0.32552594934221402</v>
      </c>
      <c r="AB198" s="17">
        <v>0.33503708327064202</v>
      </c>
      <c r="AC198" s="17">
        <v>0.33475376830729398</v>
      </c>
      <c r="AD198" s="17">
        <v>0.39349587094037197</v>
      </c>
      <c r="AE198" s="17"/>
      <c r="AF198" s="17">
        <v>0.35158378221902298</v>
      </c>
      <c r="AG198" s="17">
        <v>0.34210652535215802</v>
      </c>
      <c r="AH198" s="17">
        <v>0.31916498435908602</v>
      </c>
      <c r="AI198" s="17">
        <v>0.39384596560115898</v>
      </c>
      <c r="AJ198" s="17">
        <v>0.35580325810047703</v>
      </c>
      <c r="AK198" s="17">
        <v>0.30642609930853398</v>
      </c>
      <c r="AL198" s="17"/>
      <c r="AM198" s="17">
        <v>0.35749984331776002</v>
      </c>
      <c r="AN198" s="17">
        <v>0.34038648278051897</v>
      </c>
      <c r="AO198" s="17"/>
      <c r="AP198" s="17">
        <v>0.32747398580588699</v>
      </c>
      <c r="AQ198" s="17">
        <v>0.37127417804207502</v>
      </c>
      <c r="AR198" s="17">
        <v>0.33675920204465698</v>
      </c>
      <c r="AS198" s="17">
        <v>0.36189586628242298</v>
      </c>
      <c r="AT198" s="17">
        <v>0.34986314829646498</v>
      </c>
      <c r="AU198" s="17"/>
      <c r="AV198" s="17">
        <v>0.37320639420760499</v>
      </c>
      <c r="AW198" s="17">
        <v>0.35563986870907299</v>
      </c>
      <c r="AX198" s="17">
        <v>0.384760314328148</v>
      </c>
      <c r="AY198" s="17">
        <v>0.250041678957243</v>
      </c>
      <c r="AZ198" s="17">
        <v>0.29105981377774998</v>
      </c>
      <c r="BA198" s="17">
        <v>0.43722576407168501</v>
      </c>
      <c r="BB198" s="17"/>
      <c r="BC198" s="17">
        <v>0.40020999029049498</v>
      </c>
      <c r="BD198" s="17">
        <v>0.342569639832279</v>
      </c>
      <c r="BE198" s="17">
        <v>0.31799650400009599</v>
      </c>
      <c r="BF198" s="17"/>
      <c r="BG198" s="17">
        <v>0.241619696058719</v>
      </c>
      <c r="BH198" s="17">
        <v>0.39702536391210902</v>
      </c>
      <c r="BI198" s="17">
        <v>0.41504645122474598</v>
      </c>
      <c r="BJ198" s="17">
        <v>0.20526643622784199</v>
      </c>
      <c r="BK198" s="17">
        <v>9.9230797864201095E-2</v>
      </c>
      <c r="BL198" s="17"/>
      <c r="BM198" s="17">
        <v>0.37163067543529799</v>
      </c>
      <c r="BN198" s="17">
        <v>0.123766853162923</v>
      </c>
    </row>
    <row r="199" spans="2:66" x14ac:dyDescent="0.35">
      <c r="B199" t="s">
        <v>159</v>
      </c>
      <c r="C199" s="17">
        <v>0.173997524010715</v>
      </c>
      <c r="D199" s="17">
        <v>0.168042414630757</v>
      </c>
      <c r="E199" s="17">
        <v>0.17969774374178299</v>
      </c>
      <c r="F199" s="17"/>
      <c r="G199" s="17">
        <v>0.16522339170471401</v>
      </c>
      <c r="H199" s="17">
        <v>0.15596717512251401</v>
      </c>
      <c r="I199" s="17">
        <v>0.195326439526948</v>
      </c>
      <c r="J199" s="17">
        <v>0.161925579236572</v>
      </c>
      <c r="K199" s="17">
        <v>0.210295113602957</v>
      </c>
      <c r="L199" s="17">
        <v>0.16267256142542999</v>
      </c>
      <c r="M199" s="17"/>
      <c r="N199" s="17">
        <v>0.13180813272174999</v>
      </c>
      <c r="O199" s="17">
        <v>0.17781647800394301</v>
      </c>
      <c r="P199" s="17">
        <v>0.211351837600711</v>
      </c>
      <c r="Q199" s="17">
        <v>0.18357731486290299</v>
      </c>
      <c r="R199" s="17"/>
      <c r="S199" s="17">
        <v>0.15751823581602001</v>
      </c>
      <c r="T199" s="17">
        <v>0.17371956000101499</v>
      </c>
      <c r="U199" s="17">
        <v>0.206035146133628</v>
      </c>
      <c r="V199" s="17">
        <v>0.17822836793026001</v>
      </c>
      <c r="W199" s="17">
        <v>0.16558855655228</v>
      </c>
      <c r="X199" s="17">
        <v>0.206323412987062</v>
      </c>
      <c r="Y199" s="17">
        <v>0.18965347129453899</v>
      </c>
      <c r="Z199" s="17">
        <v>0.15448971885869101</v>
      </c>
      <c r="AA199" s="17">
        <v>0.19669996404561299</v>
      </c>
      <c r="AB199" s="17">
        <v>0.15302822761165699</v>
      </c>
      <c r="AC199" s="17">
        <v>0.124187673392918</v>
      </c>
      <c r="AD199" s="17">
        <v>0.12343685522744</v>
      </c>
      <c r="AE199" s="17"/>
      <c r="AF199" s="17">
        <v>0.164029945027867</v>
      </c>
      <c r="AG199" s="17">
        <v>0.15232001744445101</v>
      </c>
      <c r="AH199" s="17">
        <v>0.236006016526495</v>
      </c>
      <c r="AI199" s="17">
        <v>0.182371510716477</v>
      </c>
      <c r="AJ199" s="17">
        <v>0.15957767161425901</v>
      </c>
      <c r="AK199" s="17">
        <v>0.17940084290486399</v>
      </c>
      <c r="AL199" s="17"/>
      <c r="AM199" s="17">
        <v>0.166818663141822</v>
      </c>
      <c r="AN199" s="17">
        <v>0.18425540771267801</v>
      </c>
      <c r="AO199" s="17"/>
      <c r="AP199" s="17">
        <v>0.219183715783525</v>
      </c>
      <c r="AQ199" s="17">
        <v>0.175644783976943</v>
      </c>
      <c r="AR199" s="17">
        <v>0.16219319100858201</v>
      </c>
      <c r="AS199" s="17">
        <v>0.120756049452588</v>
      </c>
      <c r="AT199" s="17">
        <v>0.10022216550202701</v>
      </c>
      <c r="AU199" s="17"/>
      <c r="AV199" s="17">
        <v>0.15790338056995501</v>
      </c>
      <c r="AW199" s="17">
        <v>0.16566254388198901</v>
      </c>
      <c r="AX199" s="17">
        <v>0.159641493574464</v>
      </c>
      <c r="AY199" s="17">
        <v>0.186219935922527</v>
      </c>
      <c r="AZ199" s="17">
        <v>0.21499880903905499</v>
      </c>
      <c r="BA199" s="17">
        <v>0.182625038237515</v>
      </c>
      <c r="BB199" s="17"/>
      <c r="BC199" s="17">
        <v>0.13934752462952299</v>
      </c>
      <c r="BD199" s="17">
        <v>0.217093709842584</v>
      </c>
      <c r="BE199" s="17">
        <v>0.13220497850851301</v>
      </c>
      <c r="BF199" s="17"/>
      <c r="BG199" s="17">
        <v>0.181637618222733</v>
      </c>
      <c r="BH199" s="17">
        <v>0.14389979776511799</v>
      </c>
      <c r="BI199" s="17">
        <v>0.15153058110450299</v>
      </c>
      <c r="BJ199" s="17">
        <v>0.20089100979495</v>
      </c>
      <c r="BK199" s="17">
        <v>0.27591494855133403</v>
      </c>
      <c r="BL199" s="17"/>
      <c r="BM199" s="17">
        <v>0.15006649816641199</v>
      </c>
      <c r="BN199" s="17">
        <v>0.25855482757255799</v>
      </c>
    </row>
    <row r="200" spans="2:66" x14ac:dyDescent="0.35">
      <c r="B200" t="s">
        <v>160</v>
      </c>
      <c r="C200" s="17">
        <v>0.21190618666997599</v>
      </c>
      <c r="D200" s="17">
        <v>0.21311990039577</v>
      </c>
      <c r="E200" s="17">
        <v>0.20877749539787699</v>
      </c>
      <c r="F200" s="17"/>
      <c r="G200" s="17">
        <v>0.29724755425541799</v>
      </c>
      <c r="H200" s="17">
        <v>0.22550876379500401</v>
      </c>
      <c r="I200" s="17">
        <v>0.23204888000771001</v>
      </c>
      <c r="J200" s="17">
        <v>0.19873407394618101</v>
      </c>
      <c r="K200" s="17">
        <v>0.150973523879986</v>
      </c>
      <c r="L200" s="17">
        <v>0.17932564091608</v>
      </c>
      <c r="M200" s="17"/>
      <c r="N200" s="17">
        <v>0.21763278514890899</v>
      </c>
      <c r="O200" s="17">
        <v>0.236385713839564</v>
      </c>
      <c r="P200" s="17">
        <v>0.18956824615801199</v>
      </c>
      <c r="Q200" s="17">
        <v>0.195563288476716</v>
      </c>
      <c r="R200" s="17"/>
      <c r="S200" s="17">
        <v>0.208490740062931</v>
      </c>
      <c r="T200" s="17">
        <v>0.22925401419052799</v>
      </c>
      <c r="U200" s="17">
        <v>0.18945970511597199</v>
      </c>
      <c r="V200" s="17">
        <v>0.19635400921469101</v>
      </c>
      <c r="W200" s="17">
        <v>0.17830707872032101</v>
      </c>
      <c r="X200" s="17">
        <v>0.16400153871766401</v>
      </c>
      <c r="Y200" s="17">
        <v>0.22444356875615301</v>
      </c>
      <c r="Z200" s="17">
        <v>0.21299171485444901</v>
      </c>
      <c r="AA200" s="17">
        <v>0.232465495446042</v>
      </c>
      <c r="AB200" s="17">
        <v>0.24132272028357901</v>
      </c>
      <c r="AC200" s="17">
        <v>0.240900287801811</v>
      </c>
      <c r="AD200" s="17">
        <v>0.234673622604887</v>
      </c>
      <c r="AE200" s="17"/>
      <c r="AF200" s="17">
        <v>0.20565337681847001</v>
      </c>
      <c r="AG200" s="17">
        <v>0.239232199463846</v>
      </c>
      <c r="AH200" s="17">
        <v>0.17141505112184199</v>
      </c>
      <c r="AI200" s="17">
        <v>0.185732648594882</v>
      </c>
      <c r="AJ200" s="17">
        <v>0.240044010550026</v>
      </c>
      <c r="AK200" s="17">
        <v>0.23317334344024301</v>
      </c>
      <c r="AL200" s="17"/>
      <c r="AM200" s="17">
        <v>0.192290843762393</v>
      </c>
      <c r="AN200" s="17">
        <v>0.240030948341278</v>
      </c>
      <c r="AO200" s="17"/>
      <c r="AP200" s="17">
        <v>0.18519660360308399</v>
      </c>
      <c r="AQ200" s="17">
        <v>0.206337677601754</v>
      </c>
      <c r="AR200" s="17">
        <v>0.249907901441764</v>
      </c>
      <c r="AS200" s="17">
        <v>0.21340492131901201</v>
      </c>
      <c r="AT200" s="17">
        <v>0.17405898107901599</v>
      </c>
      <c r="AU200" s="17"/>
      <c r="AV200" s="17">
        <v>0.198010322709953</v>
      </c>
      <c r="AW200" s="17">
        <v>0.21767302367153701</v>
      </c>
      <c r="AX200" s="17">
        <v>0.26817042588995399</v>
      </c>
      <c r="AY200" s="17">
        <v>0.21987729085185201</v>
      </c>
      <c r="AZ200" s="17">
        <v>0.20784222667194999</v>
      </c>
      <c r="BA200" s="17">
        <v>0.19122300542839499</v>
      </c>
      <c r="BB200" s="17"/>
      <c r="BC200" s="17">
        <v>0.236710996001085</v>
      </c>
      <c r="BD200" s="17">
        <v>0.179659739927924</v>
      </c>
      <c r="BE200" s="17">
        <v>0.247519457554606</v>
      </c>
      <c r="BF200" s="17"/>
      <c r="BG200" s="17">
        <v>0.244516387715801</v>
      </c>
      <c r="BH200" s="17">
        <v>0.22447399313625499</v>
      </c>
      <c r="BI200" s="17">
        <v>0.17111382030224001</v>
      </c>
      <c r="BJ200" s="17">
        <v>0.28978733089408898</v>
      </c>
      <c r="BK200" s="17">
        <v>0.23578591661453899</v>
      </c>
      <c r="BL200" s="17"/>
      <c r="BM200" s="17">
        <v>0.227749101269101</v>
      </c>
      <c r="BN200" s="17">
        <v>0.248281542683468</v>
      </c>
    </row>
    <row r="201" spans="2:66" x14ac:dyDescent="0.35">
      <c r="B201" t="s">
        <v>161</v>
      </c>
      <c r="C201" s="17">
        <v>9.5262861922692593E-2</v>
      </c>
      <c r="D201" s="17">
        <v>0.120091536502866</v>
      </c>
      <c r="E201" s="17">
        <v>7.1524263974441699E-2</v>
      </c>
      <c r="F201" s="17"/>
      <c r="G201" s="17">
        <v>7.2194743445552698E-2</v>
      </c>
      <c r="H201" s="17">
        <v>8.3538012475744897E-2</v>
      </c>
      <c r="I201" s="17">
        <v>9.0086604285250005E-2</v>
      </c>
      <c r="J201" s="17">
        <v>8.2732004685728694E-2</v>
      </c>
      <c r="K201" s="17">
        <v>8.8076152967189403E-2</v>
      </c>
      <c r="L201" s="17">
        <v>0.13935583056126999</v>
      </c>
      <c r="M201" s="17"/>
      <c r="N201" s="17">
        <v>8.4778154169009107E-2</v>
      </c>
      <c r="O201" s="17">
        <v>7.4202429883100093E-2</v>
      </c>
      <c r="P201" s="17">
        <v>0.111596084591442</v>
      </c>
      <c r="Q201" s="17">
        <v>0.113692742089297</v>
      </c>
      <c r="R201" s="17"/>
      <c r="S201" s="17">
        <v>7.7634001788384394E-2</v>
      </c>
      <c r="T201" s="17">
        <v>8.6662443838070799E-2</v>
      </c>
      <c r="U201" s="17">
        <v>0.102835709005152</v>
      </c>
      <c r="V201" s="17">
        <v>0.14214165955058899</v>
      </c>
      <c r="W201" s="17">
        <v>9.9535286678136006E-2</v>
      </c>
      <c r="X201" s="17">
        <v>8.9491761638352499E-2</v>
      </c>
      <c r="Y201" s="17">
        <v>0.12684979023339901</v>
      </c>
      <c r="Z201" s="17">
        <v>8.2767294705454603E-2</v>
      </c>
      <c r="AA201" s="17">
        <v>8.7373580730142703E-2</v>
      </c>
      <c r="AB201" s="17">
        <v>8.7449847215338203E-2</v>
      </c>
      <c r="AC201" s="17">
        <v>9.50820092714421E-2</v>
      </c>
      <c r="AD201" s="17">
        <v>4.57287930711162E-2</v>
      </c>
      <c r="AE201" s="17"/>
      <c r="AF201" s="17">
        <v>7.9857328346081502E-2</v>
      </c>
      <c r="AG201" s="17">
        <v>9.9550613117106404E-2</v>
      </c>
      <c r="AH201" s="17">
        <v>0.105661260067933</v>
      </c>
      <c r="AI201" s="17">
        <v>9.6619534137612401E-2</v>
      </c>
      <c r="AJ201" s="17">
        <v>0.10518206870063</v>
      </c>
      <c r="AK201" s="17">
        <v>9.5055024049717801E-2</v>
      </c>
      <c r="AL201" s="17"/>
      <c r="AM201" s="17">
        <v>0.103113021440325</v>
      </c>
      <c r="AN201" s="17">
        <v>8.4799931016029298E-2</v>
      </c>
      <c r="AO201" s="17"/>
      <c r="AP201" s="17">
        <v>0.11770358786615299</v>
      </c>
      <c r="AQ201" s="17">
        <v>8.2364596121522193E-2</v>
      </c>
      <c r="AR201" s="17">
        <v>8.6970285277895201E-2</v>
      </c>
      <c r="AS201" s="17">
        <v>8.0518052848288196E-2</v>
      </c>
      <c r="AT201" s="17">
        <v>7.9280920997066004E-2</v>
      </c>
      <c r="AU201" s="17"/>
      <c r="AV201" s="17">
        <v>5.3325287337327103E-2</v>
      </c>
      <c r="AW201" s="17">
        <v>0.119356567847251</v>
      </c>
      <c r="AX201" s="17">
        <v>3.6490908559252397E-2</v>
      </c>
      <c r="AY201" s="17">
        <v>0.20333562522729901</v>
      </c>
      <c r="AZ201" s="17">
        <v>9.6715572468188404E-2</v>
      </c>
      <c r="BA201" s="17">
        <v>5.5970465782143403E-2</v>
      </c>
      <c r="BB201" s="17"/>
      <c r="BC201" s="17">
        <v>4.6069165015727602E-2</v>
      </c>
      <c r="BD201" s="17">
        <v>9.3750848095850395E-2</v>
      </c>
      <c r="BE201" s="17">
        <v>0.13546515404335999</v>
      </c>
      <c r="BF201" s="17"/>
      <c r="BG201" s="17">
        <v>0.225341443939928</v>
      </c>
      <c r="BH201" s="17">
        <v>5.8511555887633501E-2</v>
      </c>
      <c r="BI201" s="17">
        <v>4.1436526551971997E-2</v>
      </c>
      <c r="BJ201" s="17">
        <v>3.7364621915456399E-2</v>
      </c>
      <c r="BK201" s="17">
        <v>0.35536624701505398</v>
      </c>
      <c r="BL201" s="17"/>
      <c r="BM201" s="17">
        <v>8.5773065034816298E-2</v>
      </c>
      <c r="BN201" s="17">
        <v>0.28178244463562102</v>
      </c>
    </row>
    <row r="202" spans="2:66" x14ac:dyDescent="0.35">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row>
    <row r="203" spans="2:66" x14ac:dyDescent="0.35">
      <c r="B203" s="6" t="s">
        <v>164</v>
      </c>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row>
    <row r="204" spans="2:66" x14ac:dyDescent="0.35">
      <c r="B204" s="24" t="s">
        <v>101</v>
      </c>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row>
    <row r="205" spans="2:66" x14ac:dyDescent="0.35">
      <c r="B205" t="s">
        <v>157</v>
      </c>
      <c r="C205" s="17">
        <v>0.133786140616551</v>
      </c>
      <c r="D205" s="17">
        <v>0.15010995471587299</v>
      </c>
      <c r="E205" s="17">
        <v>0.11852972073573199</v>
      </c>
      <c r="F205" s="17"/>
      <c r="G205" s="17">
        <v>7.3009028913871094E-2</v>
      </c>
      <c r="H205" s="17">
        <v>0.1195700131035</v>
      </c>
      <c r="I205" s="17">
        <v>0.110866331429292</v>
      </c>
      <c r="J205" s="17">
        <v>0.122439350200268</v>
      </c>
      <c r="K205" s="17">
        <v>0.17080874164663601</v>
      </c>
      <c r="L205" s="17">
        <v>0.18870454536185399</v>
      </c>
      <c r="M205" s="17"/>
      <c r="N205" s="17">
        <v>0.14230157618115</v>
      </c>
      <c r="O205" s="17">
        <v>0.107290214537952</v>
      </c>
      <c r="P205" s="17">
        <v>0.168171662255437</v>
      </c>
      <c r="Q205" s="17">
        <v>0.122185250671099</v>
      </c>
      <c r="R205" s="17"/>
      <c r="S205" s="17">
        <v>0.15957548485336001</v>
      </c>
      <c r="T205" s="17">
        <v>9.4322002996178794E-2</v>
      </c>
      <c r="U205" s="17">
        <v>0.10857160252435299</v>
      </c>
      <c r="V205" s="17">
        <v>0.14695241297839201</v>
      </c>
      <c r="W205" s="17">
        <v>0.134022141726721</v>
      </c>
      <c r="X205" s="17">
        <v>9.0402874054877097E-2</v>
      </c>
      <c r="Y205" s="17">
        <v>0.156878233903193</v>
      </c>
      <c r="Z205" s="17">
        <v>9.4276537796719601E-2</v>
      </c>
      <c r="AA205" s="17">
        <v>0.136816873549715</v>
      </c>
      <c r="AB205" s="17">
        <v>0.177202345821247</v>
      </c>
      <c r="AC205" s="17">
        <v>0.19351086333272599</v>
      </c>
      <c r="AD205" s="17">
        <v>9.0987827933755899E-2</v>
      </c>
      <c r="AE205" s="17"/>
      <c r="AF205" s="17">
        <v>0.13444655834025901</v>
      </c>
      <c r="AG205" s="17">
        <v>0.12850077609035701</v>
      </c>
      <c r="AH205" s="17">
        <v>0.14907888847337</v>
      </c>
      <c r="AI205" s="17">
        <v>0.12572415545932999</v>
      </c>
      <c r="AJ205" s="17">
        <v>0.163210297876453</v>
      </c>
      <c r="AK205" s="17">
        <v>8.8387759539656496E-2</v>
      </c>
      <c r="AL205" s="17"/>
      <c r="AM205" s="17">
        <v>0.146528105010856</v>
      </c>
      <c r="AN205" s="17">
        <v>0.116655485676218</v>
      </c>
      <c r="AO205" s="17"/>
      <c r="AP205" s="17">
        <v>0.15884638300412801</v>
      </c>
      <c r="AQ205" s="17">
        <v>0.111635399668001</v>
      </c>
      <c r="AR205" s="17">
        <v>0.121326310035082</v>
      </c>
      <c r="AS205" s="17">
        <v>0.13642740458493</v>
      </c>
      <c r="AT205" s="17">
        <v>4.01793334375437E-2</v>
      </c>
      <c r="AU205" s="17"/>
      <c r="AV205" s="17">
        <v>9.1187737921946496E-2</v>
      </c>
      <c r="AW205" s="17">
        <v>0.179714111708109</v>
      </c>
      <c r="AX205" s="17">
        <v>8.3933830490370204E-2</v>
      </c>
      <c r="AY205" s="17">
        <v>0.28530317311924902</v>
      </c>
      <c r="AZ205" s="17">
        <v>2.3345025935864901E-2</v>
      </c>
      <c r="BA205" s="17">
        <v>5.5187593030489097E-2</v>
      </c>
      <c r="BB205" s="17"/>
      <c r="BC205" s="17">
        <v>5.4156284391248297E-2</v>
      </c>
      <c r="BD205" s="17">
        <v>0.12515559146626901</v>
      </c>
      <c r="BE205" s="17">
        <v>0.20419797359269701</v>
      </c>
      <c r="BF205" s="17"/>
      <c r="BG205" s="17">
        <v>0.17689464542632499</v>
      </c>
      <c r="BH205" s="17">
        <v>8.6550334707104298E-2</v>
      </c>
      <c r="BI205" s="17">
        <v>7.0708016926463196E-2</v>
      </c>
      <c r="BJ205" s="17">
        <v>0.19434680379689301</v>
      </c>
      <c r="BK205" s="17">
        <v>0.54002998874484898</v>
      </c>
      <c r="BL205" s="17"/>
      <c r="BM205" s="17">
        <v>0.101313410327559</v>
      </c>
      <c r="BN205" s="17">
        <v>0.46004082781167199</v>
      </c>
    </row>
    <row r="206" spans="2:66" x14ac:dyDescent="0.35">
      <c r="B206" t="s">
        <v>158</v>
      </c>
      <c r="C206" s="17">
        <v>0.22429850656438699</v>
      </c>
      <c r="D206" s="17">
        <v>0.22667003350319401</v>
      </c>
      <c r="E206" s="17">
        <v>0.22309179414407401</v>
      </c>
      <c r="F206" s="17"/>
      <c r="G206" s="17">
        <v>0.234677398515927</v>
      </c>
      <c r="H206" s="17">
        <v>0.21781479499525</v>
      </c>
      <c r="I206" s="17">
        <v>0.24893317558956199</v>
      </c>
      <c r="J206" s="17">
        <v>0.23252850857400001</v>
      </c>
      <c r="K206" s="17">
        <v>0.18964179887351401</v>
      </c>
      <c r="L206" s="17">
        <v>0.219356837466679</v>
      </c>
      <c r="M206" s="17"/>
      <c r="N206" s="17">
        <v>0.21513701562023599</v>
      </c>
      <c r="O206" s="17">
        <v>0.22963866491090301</v>
      </c>
      <c r="P206" s="17">
        <v>0.216728898918748</v>
      </c>
      <c r="Q206" s="17">
        <v>0.23493970099130099</v>
      </c>
      <c r="R206" s="17"/>
      <c r="S206" s="17">
        <v>0.230240826565939</v>
      </c>
      <c r="T206" s="17">
        <v>0.20497942324440299</v>
      </c>
      <c r="U206" s="17">
        <v>0.25437281602027301</v>
      </c>
      <c r="V206" s="17">
        <v>0.21458948004563999</v>
      </c>
      <c r="W206" s="17">
        <v>0.17388428079585699</v>
      </c>
      <c r="X206" s="17">
        <v>0.270214691280658</v>
      </c>
      <c r="Y206" s="17">
        <v>0.26805620883673598</v>
      </c>
      <c r="Z206" s="17">
        <v>0.28192986616209798</v>
      </c>
      <c r="AA206" s="17">
        <v>0.200970437025007</v>
      </c>
      <c r="AB206" s="17">
        <v>0.24100162633632599</v>
      </c>
      <c r="AC206" s="17">
        <v>0.199984739687289</v>
      </c>
      <c r="AD206" s="17">
        <v>9.13332748592183E-2</v>
      </c>
      <c r="AE206" s="17"/>
      <c r="AF206" s="17">
        <v>0.22661123199652</v>
      </c>
      <c r="AG206" s="17">
        <v>0.219123400585432</v>
      </c>
      <c r="AH206" s="17">
        <v>0.25660151703404899</v>
      </c>
      <c r="AI206" s="17">
        <v>0.25232355961700698</v>
      </c>
      <c r="AJ206" s="17">
        <v>0.159670525233821</v>
      </c>
      <c r="AK206" s="17">
        <v>0.19786458305260399</v>
      </c>
      <c r="AL206" s="17"/>
      <c r="AM206" s="17">
        <v>0.23217686482622499</v>
      </c>
      <c r="AN206" s="17">
        <v>0.213603710605587</v>
      </c>
      <c r="AO206" s="17"/>
      <c r="AP206" s="17">
        <v>0.22217005014871499</v>
      </c>
      <c r="AQ206" s="17">
        <v>0.26543262758692798</v>
      </c>
      <c r="AR206" s="17">
        <v>0.20008304603423099</v>
      </c>
      <c r="AS206" s="17">
        <v>0.22652964667793199</v>
      </c>
      <c r="AT206" s="17">
        <v>0.23409705743839901</v>
      </c>
      <c r="AU206" s="17"/>
      <c r="AV206" s="17">
        <v>0.21109535859798001</v>
      </c>
      <c r="AW206" s="17">
        <v>0.290451972107093</v>
      </c>
      <c r="AX206" s="17">
        <v>0.244252769167077</v>
      </c>
      <c r="AY206" s="17">
        <v>0.21420982842650099</v>
      </c>
      <c r="AZ206" s="17">
        <v>0.13605319229068999</v>
      </c>
      <c r="BA206" s="17">
        <v>0.22719611787504199</v>
      </c>
      <c r="BB206" s="17"/>
      <c r="BC206" s="17">
        <v>0.19744507327948099</v>
      </c>
      <c r="BD206" s="17">
        <v>0.22911659560195499</v>
      </c>
      <c r="BE206" s="17">
        <v>0.248838984996618</v>
      </c>
      <c r="BF206" s="17"/>
      <c r="BG206" s="17">
        <v>0.220213192825434</v>
      </c>
      <c r="BH206" s="17">
        <v>0.21476286874112299</v>
      </c>
      <c r="BI206" s="17">
        <v>0.235415536441199</v>
      </c>
      <c r="BJ206" s="17">
        <v>0.31890694396894698</v>
      </c>
      <c r="BK206" s="17">
        <v>0.223542979330035</v>
      </c>
      <c r="BL206" s="17"/>
      <c r="BM206" s="17">
        <v>0.21565350087912999</v>
      </c>
      <c r="BN206" s="17">
        <v>0.24560966885060301</v>
      </c>
    </row>
    <row r="207" spans="2:66" x14ac:dyDescent="0.35">
      <c r="B207" t="s">
        <v>159</v>
      </c>
      <c r="C207" s="17">
        <v>0.26070969950314998</v>
      </c>
      <c r="D207" s="17">
        <v>0.24504194493943901</v>
      </c>
      <c r="E207" s="17">
        <v>0.27727088482896001</v>
      </c>
      <c r="F207" s="17"/>
      <c r="G207" s="17">
        <v>0.23159862115489399</v>
      </c>
      <c r="H207" s="17">
        <v>0.19149277653347799</v>
      </c>
      <c r="I207" s="17">
        <v>0.250664570706981</v>
      </c>
      <c r="J207" s="17">
        <v>0.278949843073933</v>
      </c>
      <c r="K207" s="17">
        <v>0.28541067966470501</v>
      </c>
      <c r="L207" s="17">
        <v>0.31336101026711999</v>
      </c>
      <c r="M207" s="17"/>
      <c r="N207" s="17">
        <v>0.232368233636952</v>
      </c>
      <c r="O207" s="17">
        <v>0.27567529533561902</v>
      </c>
      <c r="P207" s="17">
        <v>0.28775168134270201</v>
      </c>
      <c r="Q207" s="17">
        <v>0.25228492882704301</v>
      </c>
      <c r="R207" s="17"/>
      <c r="S207" s="17">
        <v>0.16922133258112601</v>
      </c>
      <c r="T207" s="17">
        <v>0.34285446162254701</v>
      </c>
      <c r="U207" s="17">
        <v>0.23691732689138301</v>
      </c>
      <c r="V207" s="17">
        <v>0.30815330638273303</v>
      </c>
      <c r="W207" s="17">
        <v>0.29150684792970699</v>
      </c>
      <c r="X207" s="17">
        <v>0.25438199952090301</v>
      </c>
      <c r="Y207" s="17">
        <v>0.26184097765598702</v>
      </c>
      <c r="Z207" s="17">
        <v>0.306128084090588</v>
      </c>
      <c r="AA207" s="17">
        <v>0.27546977757341901</v>
      </c>
      <c r="AB207" s="17">
        <v>0.20159964287964099</v>
      </c>
      <c r="AC207" s="17">
        <v>0.220005563231705</v>
      </c>
      <c r="AD207" s="17">
        <v>0.32812327886622999</v>
      </c>
      <c r="AE207" s="17"/>
      <c r="AF207" s="17">
        <v>0.209764036015714</v>
      </c>
      <c r="AG207" s="17">
        <v>0.274792979762642</v>
      </c>
      <c r="AH207" s="17">
        <v>0.24211785489278101</v>
      </c>
      <c r="AI207" s="17">
        <v>0.27797944629708798</v>
      </c>
      <c r="AJ207" s="17">
        <v>0.33802419140055501</v>
      </c>
      <c r="AK207" s="17">
        <v>0.26433696231072601</v>
      </c>
      <c r="AL207" s="17"/>
      <c r="AM207" s="17">
        <v>0.26078949024076697</v>
      </c>
      <c r="AN207" s="17">
        <v>0.26128329820905399</v>
      </c>
      <c r="AO207" s="17"/>
      <c r="AP207" s="17">
        <v>0.30787611395011599</v>
      </c>
      <c r="AQ207" s="17">
        <v>0.23584303117425501</v>
      </c>
      <c r="AR207" s="17">
        <v>0.266987458705359</v>
      </c>
      <c r="AS207" s="17">
        <v>0.22121729018324199</v>
      </c>
      <c r="AT207" s="17">
        <v>0.16046728773355201</v>
      </c>
      <c r="AU207" s="17"/>
      <c r="AV207" s="17">
        <v>0.23470456018556199</v>
      </c>
      <c r="AW207" s="17">
        <v>0.27114432810779798</v>
      </c>
      <c r="AX207" s="17">
        <v>0.27643383335637201</v>
      </c>
      <c r="AY207" s="17">
        <v>0.21550846769225299</v>
      </c>
      <c r="AZ207" s="17">
        <v>0.21590321399769</v>
      </c>
      <c r="BA207" s="17">
        <v>0.35696535599622098</v>
      </c>
      <c r="BB207" s="17"/>
      <c r="BC207" s="17">
        <v>0.21479191772383499</v>
      </c>
      <c r="BD207" s="17">
        <v>0.309895579875686</v>
      </c>
      <c r="BE207" s="17">
        <v>0.21600771665820301</v>
      </c>
      <c r="BF207" s="17"/>
      <c r="BG207" s="17">
        <v>0.20175736808830899</v>
      </c>
      <c r="BH207" s="17">
        <v>0.24079588474937799</v>
      </c>
      <c r="BI207" s="17">
        <v>0.32116779485799801</v>
      </c>
      <c r="BJ207" s="17">
        <v>0.15031000702160699</v>
      </c>
      <c r="BK207" s="17">
        <v>0.149894314040701</v>
      </c>
      <c r="BL207" s="17"/>
      <c r="BM207" s="17">
        <v>0.234416638851218</v>
      </c>
      <c r="BN207" s="17">
        <v>0.14999050307793599</v>
      </c>
    </row>
    <row r="208" spans="2:66" x14ac:dyDescent="0.35">
      <c r="B208" t="s">
        <v>160</v>
      </c>
      <c r="C208" s="17">
        <v>0.26012362720587801</v>
      </c>
      <c r="D208" s="17">
        <v>0.25874873649095298</v>
      </c>
      <c r="E208" s="17">
        <v>0.25980791457337998</v>
      </c>
      <c r="F208" s="17"/>
      <c r="G208" s="17">
        <v>0.31400347277983398</v>
      </c>
      <c r="H208" s="17">
        <v>0.29632252942846898</v>
      </c>
      <c r="I208" s="17">
        <v>0.29214663344341402</v>
      </c>
      <c r="J208" s="17">
        <v>0.262154869958452</v>
      </c>
      <c r="K208" s="17">
        <v>0.21937754230752701</v>
      </c>
      <c r="L208" s="17">
        <v>0.194517522231133</v>
      </c>
      <c r="M208" s="17"/>
      <c r="N208" s="17">
        <v>0.26546063923428498</v>
      </c>
      <c r="O208" s="17">
        <v>0.270554205092783</v>
      </c>
      <c r="P208" s="17">
        <v>0.24394573656277799</v>
      </c>
      <c r="Q208" s="17">
        <v>0.25945549918280503</v>
      </c>
      <c r="R208" s="17"/>
      <c r="S208" s="17">
        <v>0.30220549857047802</v>
      </c>
      <c r="T208" s="17">
        <v>0.218514102407004</v>
      </c>
      <c r="U208" s="17">
        <v>0.273057895908559</v>
      </c>
      <c r="V208" s="17">
        <v>0.211555545476421</v>
      </c>
      <c r="W208" s="17">
        <v>0.29908358800885299</v>
      </c>
      <c r="X208" s="17">
        <v>0.245598900647403</v>
      </c>
      <c r="Y208" s="17">
        <v>0.22887513311000099</v>
      </c>
      <c r="Z208" s="17">
        <v>0.214223715451516</v>
      </c>
      <c r="AA208" s="17">
        <v>0.28003898212157202</v>
      </c>
      <c r="AB208" s="17">
        <v>0.28021015281857398</v>
      </c>
      <c r="AC208" s="17">
        <v>0.26081878069250303</v>
      </c>
      <c r="AD208" s="17">
        <v>0.31801095102237498</v>
      </c>
      <c r="AE208" s="17"/>
      <c r="AF208" s="17">
        <v>0.28246377815239998</v>
      </c>
      <c r="AG208" s="17">
        <v>0.26415585005436798</v>
      </c>
      <c r="AH208" s="17">
        <v>0.24580451847653301</v>
      </c>
      <c r="AI208" s="17">
        <v>0.22975638091070999</v>
      </c>
      <c r="AJ208" s="17">
        <v>0.22289861114863799</v>
      </c>
      <c r="AK208" s="17">
        <v>0.336903839130964</v>
      </c>
      <c r="AL208" s="17"/>
      <c r="AM208" s="17">
        <v>0.25266097754086803</v>
      </c>
      <c r="AN208" s="17">
        <v>0.27015474555793001</v>
      </c>
      <c r="AO208" s="17"/>
      <c r="AP208" s="17">
        <v>0.203343016900255</v>
      </c>
      <c r="AQ208" s="17">
        <v>0.26699438298292999</v>
      </c>
      <c r="AR208" s="17">
        <v>0.28400072264554599</v>
      </c>
      <c r="AS208" s="17">
        <v>0.27327520972834102</v>
      </c>
      <c r="AT208" s="17">
        <v>0.31111000176134801</v>
      </c>
      <c r="AU208" s="17"/>
      <c r="AV208" s="17">
        <v>0.32400206771097501</v>
      </c>
      <c r="AW208" s="17">
        <v>0.18380881482224701</v>
      </c>
      <c r="AX208" s="17">
        <v>0.28368419976280201</v>
      </c>
      <c r="AY208" s="17">
        <v>0.175323083207549</v>
      </c>
      <c r="AZ208" s="17">
        <v>0.327611732351695</v>
      </c>
      <c r="BA208" s="17">
        <v>0.245227247120794</v>
      </c>
      <c r="BB208" s="17"/>
      <c r="BC208" s="17">
        <v>0.350877061187995</v>
      </c>
      <c r="BD208" s="17">
        <v>0.24397062168792</v>
      </c>
      <c r="BE208" s="17">
        <v>0.22302236894525601</v>
      </c>
      <c r="BF208" s="17"/>
      <c r="BG208" s="17">
        <v>0.254386515134847</v>
      </c>
      <c r="BH208" s="17">
        <v>0.30523303933680201</v>
      </c>
      <c r="BI208" s="17">
        <v>0.27599742178120001</v>
      </c>
      <c r="BJ208" s="17">
        <v>0.185073675984468</v>
      </c>
      <c r="BK208" s="17">
        <v>5.7856808915873602E-2</v>
      </c>
      <c r="BL208" s="17"/>
      <c r="BM208" s="17">
        <v>0.29692425845337</v>
      </c>
      <c r="BN208" s="17">
        <v>8.7294082397649603E-2</v>
      </c>
    </row>
    <row r="209" spans="2:66" x14ac:dyDescent="0.35">
      <c r="B209" t="s">
        <v>161</v>
      </c>
      <c r="C209" s="17">
        <v>0.12108202611003401</v>
      </c>
      <c r="D209" s="17">
        <v>0.119429330350541</v>
      </c>
      <c r="E209" s="17">
        <v>0.121299685717853</v>
      </c>
      <c r="F209" s="17"/>
      <c r="G209" s="17">
        <v>0.14671147863547301</v>
      </c>
      <c r="H209" s="17">
        <v>0.17479988593930301</v>
      </c>
      <c r="I209" s="17">
        <v>9.7389288830751097E-2</v>
      </c>
      <c r="J209" s="17">
        <v>0.10392742819334901</v>
      </c>
      <c r="K209" s="17">
        <v>0.13476123750761901</v>
      </c>
      <c r="L209" s="17">
        <v>8.4060084673212895E-2</v>
      </c>
      <c r="M209" s="17"/>
      <c r="N209" s="17">
        <v>0.14473253532737701</v>
      </c>
      <c r="O209" s="17">
        <v>0.116841620122743</v>
      </c>
      <c r="P209" s="17">
        <v>8.3402020920335704E-2</v>
      </c>
      <c r="Q209" s="17">
        <v>0.131134620327751</v>
      </c>
      <c r="R209" s="17"/>
      <c r="S209" s="17">
        <v>0.13875685742909699</v>
      </c>
      <c r="T209" s="17">
        <v>0.139330009729867</v>
      </c>
      <c r="U209" s="17">
        <v>0.12708035865543199</v>
      </c>
      <c r="V209" s="17">
        <v>0.118749255116815</v>
      </c>
      <c r="W209" s="17">
        <v>0.101503141538863</v>
      </c>
      <c r="X209" s="17">
        <v>0.139401534496158</v>
      </c>
      <c r="Y209" s="17">
        <v>8.4349446494082297E-2</v>
      </c>
      <c r="Z209" s="17">
        <v>0.103441796499078</v>
      </c>
      <c r="AA209" s="17">
        <v>0.106703929730287</v>
      </c>
      <c r="AB209" s="17">
        <v>9.9986232144211706E-2</v>
      </c>
      <c r="AC209" s="17">
        <v>0.12568005305577701</v>
      </c>
      <c r="AD209" s="17">
        <v>0.171544667318421</v>
      </c>
      <c r="AE209" s="17"/>
      <c r="AF209" s="17">
        <v>0.14671439549510801</v>
      </c>
      <c r="AG209" s="17">
        <v>0.11342699350720201</v>
      </c>
      <c r="AH209" s="17">
        <v>0.10639722112326699</v>
      </c>
      <c r="AI209" s="17">
        <v>0.114216457715865</v>
      </c>
      <c r="AJ209" s="17">
        <v>0.116196374340533</v>
      </c>
      <c r="AK209" s="17">
        <v>0.11250685596604899</v>
      </c>
      <c r="AL209" s="17"/>
      <c r="AM209" s="17">
        <v>0.107844562381283</v>
      </c>
      <c r="AN209" s="17">
        <v>0.138302759951212</v>
      </c>
      <c r="AO209" s="17"/>
      <c r="AP209" s="17">
        <v>0.10776443599678601</v>
      </c>
      <c r="AQ209" s="17">
        <v>0.12009455858788499</v>
      </c>
      <c r="AR209" s="17">
        <v>0.127602462579782</v>
      </c>
      <c r="AS209" s="17">
        <v>0.14255044882555501</v>
      </c>
      <c r="AT209" s="17">
        <v>0.25414631962915701</v>
      </c>
      <c r="AU209" s="17"/>
      <c r="AV209" s="17">
        <v>0.13901027558353701</v>
      </c>
      <c r="AW209" s="17">
        <v>7.4880773254752106E-2</v>
      </c>
      <c r="AX209" s="17">
        <v>0.111695367223379</v>
      </c>
      <c r="AY209" s="17">
        <v>0.10965544755444701</v>
      </c>
      <c r="AZ209" s="17">
        <v>0.29708683542406</v>
      </c>
      <c r="BA209" s="17">
        <v>0.115423685977454</v>
      </c>
      <c r="BB209" s="17"/>
      <c r="BC209" s="17">
        <v>0.18272966341744101</v>
      </c>
      <c r="BD209" s="17">
        <v>9.1861611368169102E-2</v>
      </c>
      <c r="BE209" s="17">
        <v>0.107932955807227</v>
      </c>
      <c r="BF209" s="17"/>
      <c r="BG209" s="17">
        <v>0.14674827852508401</v>
      </c>
      <c r="BH209" s="17">
        <v>0.15265787246559301</v>
      </c>
      <c r="BI209" s="17">
        <v>9.6711229993140302E-2</v>
      </c>
      <c r="BJ209" s="17">
        <v>0.151362569228086</v>
      </c>
      <c r="BK209" s="17">
        <v>2.8675908968541101E-2</v>
      </c>
      <c r="BL209" s="17"/>
      <c r="BM209" s="17">
        <v>0.15169219148872401</v>
      </c>
      <c r="BN209" s="17">
        <v>5.7064917862138798E-2</v>
      </c>
    </row>
    <row r="210" spans="2:66" x14ac:dyDescent="0.35">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row>
    <row r="211" spans="2:66" x14ac:dyDescent="0.35">
      <c r="B211" s="6" t="s">
        <v>165</v>
      </c>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row>
    <row r="212" spans="2:66" x14ac:dyDescent="0.35">
      <c r="B212" s="24" t="s">
        <v>101</v>
      </c>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row>
    <row r="213" spans="2:66" x14ac:dyDescent="0.35">
      <c r="B213" t="s">
        <v>157</v>
      </c>
      <c r="C213" s="17">
        <v>0.18179716424768999</v>
      </c>
      <c r="D213" s="17">
        <v>0.16883139157399599</v>
      </c>
      <c r="E213" s="17">
        <v>0.19334441472288799</v>
      </c>
      <c r="F213" s="17"/>
      <c r="G213" s="17">
        <v>0.23142110756946599</v>
      </c>
      <c r="H213" s="17">
        <v>0.226037441518152</v>
      </c>
      <c r="I213" s="17">
        <v>0.15765836146054499</v>
      </c>
      <c r="J213" s="17">
        <v>0.123855177594465</v>
      </c>
      <c r="K213" s="17">
        <v>0.186940385433675</v>
      </c>
      <c r="L213" s="17">
        <v>0.17569089485807199</v>
      </c>
      <c r="M213" s="17"/>
      <c r="N213" s="17">
        <v>0.194387215294725</v>
      </c>
      <c r="O213" s="17">
        <v>0.20072784960835299</v>
      </c>
      <c r="P213" s="17">
        <v>0.14524535438132899</v>
      </c>
      <c r="Q213" s="17">
        <v>0.179793488824536</v>
      </c>
      <c r="R213" s="17"/>
      <c r="S213" s="17">
        <v>0.18635078439851499</v>
      </c>
      <c r="T213" s="17">
        <v>0.22307041599244201</v>
      </c>
      <c r="U213" s="17">
        <v>0.15671568199521799</v>
      </c>
      <c r="V213" s="17">
        <v>0.14670883830897899</v>
      </c>
      <c r="W213" s="17">
        <v>0.185738534587296</v>
      </c>
      <c r="X213" s="17">
        <v>0.18690296272596699</v>
      </c>
      <c r="Y213" s="17">
        <v>0.162876724559196</v>
      </c>
      <c r="Z213" s="17">
        <v>9.2438212731584299E-2</v>
      </c>
      <c r="AA213" s="17">
        <v>0.15577607847518399</v>
      </c>
      <c r="AB213" s="17">
        <v>0.234522920359829</v>
      </c>
      <c r="AC213" s="17">
        <v>0.193459207691457</v>
      </c>
      <c r="AD213" s="17">
        <v>0.216359114984809</v>
      </c>
      <c r="AE213" s="17"/>
      <c r="AF213" s="17">
        <v>0.19819264688713001</v>
      </c>
      <c r="AG213" s="17">
        <v>0.17381329061241199</v>
      </c>
      <c r="AH213" s="17">
        <v>0.16693294159795999</v>
      </c>
      <c r="AI213" s="17">
        <v>0.17324142478042301</v>
      </c>
      <c r="AJ213" s="17">
        <v>0.206251854757071</v>
      </c>
      <c r="AK213" s="17">
        <v>0.166174847523339</v>
      </c>
      <c r="AL213" s="17"/>
      <c r="AM213" s="17">
        <v>0.16259605128367199</v>
      </c>
      <c r="AN213" s="17">
        <v>0.20804414218565501</v>
      </c>
      <c r="AO213" s="17"/>
      <c r="AP213" s="17">
        <v>0.16247367795707601</v>
      </c>
      <c r="AQ213" s="17">
        <v>0.196393002063247</v>
      </c>
      <c r="AR213" s="17">
        <v>0.19010719856029701</v>
      </c>
      <c r="AS213" s="17">
        <v>0.19067441454710399</v>
      </c>
      <c r="AT213" s="17">
        <v>0.14574775924546901</v>
      </c>
      <c r="AU213" s="17"/>
      <c r="AV213" s="17">
        <v>0.17940210565871401</v>
      </c>
      <c r="AW213" s="17">
        <v>0.152250811755341</v>
      </c>
      <c r="AX213" s="17">
        <v>0.178219086335447</v>
      </c>
      <c r="AY213" s="17">
        <v>0.15498370248355101</v>
      </c>
      <c r="AZ213" s="17">
        <v>0.31406046712163099</v>
      </c>
      <c r="BA213" s="17">
        <v>0.171483638114862</v>
      </c>
      <c r="BB213" s="17"/>
      <c r="BC213" s="17">
        <v>0.22332949090318199</v>
      </c>
      <c r="BD213" s="17">
        <v>0.16535660631589399</v>
      </c>
      <c r="BE213" s="17">
        <v>0.169633788187396</v>
      </c>
      <c r="BF213" s="17"/>
      <c r="BG213" s="17">
        <v>0.255533601041456</v>
      </c>
      <c r="BH213" s="17">
        <v>0.21732691700927201</v>
      </c>
      <c r="BI213" s="17">
        <v>0.14105934765140701</v>
      </c>
      <c r="BJ213" s="17">
        <v>7.6949853298485305E-2</v>
      </c>
      <c r="BK213" s="17">
        <v>0.14249725358472001</v>
      </c>
      <c r="BL213" s="17"/>
      <c r="BM213" s="17">
        <v>0.223570233949582</v>
      </c>
      <c r="BN213" s="17">
        <v>0.12732995075210901</v>
      </c>
    </row>
    <row r="214" spans="2:66" x14ac:dyDescent="0.35">
      <c r="B214" t="s">
        <v>158</v>
      </c>
      <c r="C214" s="17">
        <v>0.31633863321615102</v>
      </c>
      <c r="D214" s="17">
        <v>0.32188607842407202</v>
      </c>
      <c r="E214" s="17">
        <v>0.31151358457985101</v>
      </c>
      <c r="F214" s="17"/>
      <c r="G214" s="17">
        <v>0.304654405424854</v>
      </c>
      <c r="H214" s="17">
        <v>0.32130814701857902</v>
      </c>
      <c r="I214" s="17">
        <v>0.33634430712651098</v>
      </c>
      <c r="J214" s="17">
        <v>0.38918709796598</v>
      </c>
      <c r="K214" s="17">
        <v>0.295500299819903</v>
      </c>
      <c r="L214" s="17">
        <v>0.25883894640303901</v>
      </c>
      <c r="M214" s="17"/>
      <c r="N214" s="17">
        <v>0.36540511818487698</v>
      </c>
      <c r="O214" s="17">
        <v>0.30802208891736199</v>
      </c>
      <c r="P214" s="17">
        <v>0.30497598942619703</v>
      </c>
      <c r="Q214" s="17">
        <v>0.28497313541944302</v>
      </c>
      <c r="R214" s="17"/>
      <c r="S214" s="17">
        <v>0.32737998647287803</v>
      </c>
      <c r="T214" s="17">
        <v>0.328760088578331</v>
      </c>
      <c r="U214" s="17">
        <v>0.40405125419392901</v>
      </c>
      <c r="V214" s="17">
        <v>0.30350682051848499</v>
      </c>
      <c r="W214" s="17">
        <v>0.379961027829473</v>
      </c>
      <c r="X214" s="17">
        <v>0.28969195382950902</v>
      </c>
      <c r="Y214" s="17">
        <v>0.30832025234808402</v>
      </c>
      <c r="Z214" s="17">
        <v>0.35337261272562098</v>
      </c>
      <c r="AA214" s="17">
        <v>0.27504507018931401</v>
      </c>
      <c r="AB214" s="17">
        <v>0.27182342195006698</v>
      </c>
      <c r="AC214" s="17">
        <v>0.26929017124128501</v>
      </c>
      <c r="AD214" s="17">
        <v>0.282501532707013</v>
      </c>
      <c r="AE214" s="17"/>
      <c r="AF214" s="17">
        <v>0.32883732440930702</v>
      </c>
      <c r="AG214" s="17">
        <v>0.336306889840435</v>
      </c>
      <c r="AH214" s="17">
        <v>0.309809750951278</v>
      </c>
      <c r="AI214" s="17">
        <v>0.30168093791933498</v>
      </c>
      <c r="AJ214" s="17">
        <v>0.26934751451113298</v>
      </c>
      <c r="AK214" s="17">
        <v>0.31529420125810997</v>
      </c>
      <c r="AL214" s="17"/>
      <c r="AM214" s="17">
        <v>0.30240457393342401</v>
      </c>
      <c r="AN214" s="17">
        <v>0.33711182478636398</v>
      </c>
      <c r="AO214" s="17"/>
      <c r="AP214" s="17">
        <v>0.270626656532167</v>
      </c>
      <c r="AQ214" s="17">
        <v>0.31097608128012599</v>
      </c>
      <c r="AR214" s="17">
        <v>0.35936166312536499</v>
      </c>
      <c r="AS214" s="17">
        <v>0.33265035740701698</v>
      </c>
      <c r="AT214" s="17">
        <v>0.245322016739073</v>
      </c>
      <c r="AU214" s="17"/>
      <c r="AV214" s="17">
        <v>0.34534026188150102</v>
      </c>
      <c r="AW214" s="17">
        <v>0.31104119865637098</v>
      </c>
      <c r="AX214" s="17">
        <v>0.34913357888367902</v>
      </c>
      <c r="AY214" s="17">
        <v>0.22629342771565999</v>
      </c>
      <c r="AZ214" s="17">
        <v>0.39829602185548202</v>
      </c>
      <c r="BA214" s="17">
        <v>0.34909978428362598</v>
      </c>
      <c r="BB214" s="17"/>
      <c r="BC214" s="17">
        <v>0.39166790076785502</v>
      </c>
      <c r="BD214" s="17">
        <v>0.30403712004730099</v>
      </c>
      <c r="BE214" s="17">
        <v>0.275748673608323</v>
      </c>
      <c r="BF214" s="17"/>
      <c r="BG214" s="17">
        <v>0.285546824932076</v>
      </c>
      <c r="BH214" s="17">
        <v>0.35697247305223301</v>
      </c>
      <c r="BI214" s="17">
        <v>0.33498786236761502</v>
      </c>
      <c r="BJ214" s="17">
        <v>0.31837627135908197</v>
      </c>
      <c r="BK214" s="17">
        <v>0.12971031005913999</v>
      </c>
      <c r="BL214" s="17"/>
      <c r="BM214" s="17">
        <v>0.345300877618681</v>
      </c>
      <c r="BN214" s="17">
        <v>0.17336656121091501</v>
      </c>
    </row>
    <row r="215" spans="2:66" x14ac:dyDescent="0.35">
      <c r="B215" t="s">
        <v>159</v>
      </c>
      <c r="C215" s="17">
        <v>0.25912638938784899</v>
      </c>
      <c r="D215" s="17">
        <v>0.24892990137496601</v>
      </c>
      <c r="E215" s="17">
        <v>0.27034524601663501</v>
      </c>
      <c r="F215" s="17"/>
      <c r="G215" s="17">
        <v>0.19028759902978901</v>
      </c>
      <c r="H215" s="17">
        <v>0.18288755656172201</v>
      </c>
      <c r="I215" s="17">
        <v>0.23279758145939999</v>
      </c>
      <c r="J215" s="17">
        <v>0.28129902974502702</v>
      </c>
      <c r="K215" s="17">
        <v>0.293980227811311</v>
      </c>
      <c r="L215" s="17">
        <v>0.34712107196603997</v>
      </c>
      <c r="M215" s="17"/>
      <c r="N215" s="17">
        <v>0.192677757221698</v>
      </c>
      <c r="O215" s="17">
        <v>0.27306313608406702</v>
      </c>
      <c r="P215" s="17">
        <v>0.30469238507365498</v>
      </c>
      <c r="Q215" s="17">
        <v>0.27666071418320498</v>
      </c>
      <c r="R215" s="17"/>
      <c r="S215" s="17">
        <v>0.19168253341399499</v>
      </c>
      <c r="T215" s="17">
        <v>0.263246284510055</v>
      </c>
      <c r="U215" s="17">
        <v>0.2092250708682</v>
      </c>
      <c r="V215" s="17">
        <v>0.29505455064264302</v>
      </c>
      <c r="W215" s="17">
        <v>0.27747233288311002</v>
      </c>
      <c r="X215" s="17">
        <v>0.28049142946969502</v>
      </c>
      <c r="Y215" s="17">
        <v>0.272490054139719</v>
      </c>
      <c r="Z215" s="17">
        <v>0.29749708537474501</v>
      </c>
      <c r="AA215" s="17">
        <v>0.28143026027186502</v>
      </c>
      <c r="AB215" s="17">
        <v>0.24518537433422399</v>
      </c>
      <c r="AC215" s="17">
        <v>0.28870488262163502</v>
      </c>
      <c r="AD215" s="17">
        <v>0.29809625503888498</v>
      </c>
      <c r="AE215" s="17"/>
      <c r="AF215" s="17">
        <v>0.21567010250494101</v>
      </c>
      <c r="AG215" s="17">
        <v>0.256762794042798</v>
      </c>
      <c r="AH215" s="17">
        <v>0.25969469643482102</v>
      </c>
      <c r="AI215" s="17">
        <v>0.305248162284808</v>
      </c>
      <c r="AJ215" s="17">
        <v>0.30513177782736001</v>
      </c>
      <c r="AK215" s="17">
        <v>0.232973067364527</v>
      </c>
      <c r="AL215" s="17"/>
      <c r="AM215" s="17">
        <v>0.27814891795913599</v>
      </c>
      <c r="AN215" s="17">
        <v>0.231618912323484</v>
      </c>
      <c r="AO215" s="17"/>
      <c r="AP215" s="17">
        <v>0.29080821759881997</v>
      </c>
      <c r="AQ215" s="17">
        <v>0.25638927108418902</v>
      </c>
      <c r="AR215" s="17">
        <v>0.23735591687747501</v>
      </c>
      <c r="AS215" s="17">
        <v>0.210710824514486</v>
      </c>
      <c r="AT215" s="17">
        <v>0.18879251898552901</v>
      </c>
      <c r="AU215" s="17"/>
      <c r="AV215" s="17">
        <v>0.25821443641636499</v>
      </c>
      <c r="AW215" s="17">
        <v>0.27489416475002698</v>
      </c>
      <c r="AX215" s="17">
        <v>0.266719336778033</v>
      </c>
      <c r="AY215" s="17">
        <v>0.196814549392968</v>
      </c>
      <c r="AZ215" s="17">
        <v>0.144518867078925</v>
      </c>
      <c r="BA215" s="17">
        <v>0.34353615195708098</v>
      </c>
      <c r="BB215" s="17"/>
      <c r="BC215" s="17">
        <v>0.234252346023194</v>
      </c>
      <c r="BD215" s="17">
        <v>0.31584702658623398</v>
      </c>
      <c r="BE215" s="17">
        <v>0.19206039599372399</v>
      </c>
      <c r="BF215" s="17"/>
      <c r="BG215" s="17">
        <v>0.161060517897856</v>
      </c>
      <c r="BH215" s="17">
        <v>0.22614397587689</v>
      </c>
      <c r="BI215" s="17">
        <v>0.32525739148347899</v>
      </c>
      <c r="BJ215" s="17">
        <v>0.205489370859438</v>
      </c>
      <c r="BK215" s="17">
        <v>0.20640309850750799</v>
      </c>
      <c r="BL215" s="17"/>
      <c r="BM215" s="17">
        <v>0.21550875154304899</v>
      </c>
      <c r="BN215" s="17">
        <v>0.206191667026102</v>
      </c>
    </row>
    <row r="216" spans="2:66" x14ac:dyDescent="0.35">
      <c r="B216" t="s">
        <v>160</v>
      </c>
      <c r="C216" s="17">
        <v>0.160785025320166</v>
      </c>
      <c r="D216" s="17">
        <v>0.17165311639306999</v>
      </c>
      <c r="E216" s="17">
        <v>0.14901813565492</v>
      </c>
      <c r="F216" s="17"/>
      <c r="G216" s="17">
        <v>0.215081493147879</v>
      </c>
      <c r="H216" s="17">
        <v>0.18875392897461199</v>
      </c>
      <c r="I216" s="17">
        <v>0.17814602539562899</v>
      </c>
      <c r="J216" s="17">
        <v>0.132711511107724</v>
      </c>
      <c r="K216" s="17">
        <v>0.137421810804783</v>
      </c>
      <c r="L216" s="17">
        <v>0.12620471123063601</v>
      </c>
      <c r="M216" s="17"/>
      <c r="N216" s="17">
        <v>0.16390796926154899</v>
      </c>
      <c r="O216" s="17">
        <v>0.15503121686954599</v>
      </c>
      <c r="P216" s="17">
        <v>0.15455356197473799</v>
      </c>
      <c r="Q216" s="17">
        <v>0.16507842594920799</v>
      </c>
      <c r="R216" s="17"/>
      <c r="S216" s="17">
        <v>0.20266709557674201</v>
      </c>
      <c r="T216" s="17">
        <v>0.13532688554412001</v>
      </c>
      <c r="U216" s="17">
        <v>0.14532832801515599</v>
      </c>
      <c r="V216" s="17">
        <v>0.183855833683057</v>
      </c>
      <c r="W216" s="17">
        <v>0.107493400703094</v>
      </c>
      <c r="X216" s="17">
        <v>0.163932236923438</v>
      </c>
      <c r="Y216" s="17">
        <v>0.16469667824297701</v>
      </c>
      <c r="Z216" s="17">
        <v>0.16311379244864099</v>
      </c>
      <c r="AA216" s="17">
        <v>0.17299487632037899</v>
      </c>
      <c r="AB216" s="17">
        <v>0.17898054249053499</v>
      </c>
      <c r="AC216" s="17">
        <v>0.14290453021103999</v>
      </c>
      <c r="AD216" s="17">
        <v>7.9770082678220999E-2</v>
      </c>
      <c r="AE216" s="17"/>
      <c r="AF216" s="17">
        <v>0.17493875700987599</v>
      </c>
      <c r="AG216" s="17">
        <v>0.13838052309114099</v>
      </c>
      <c r="AH216" s="17">
        <v>0.173457077355399</v>
      </c>
      <c r="AI216" s="17">
        <v>0.172366114398703</v>
      </c>
      <c r="AJ216" s="17">
        <v>0.131973388264295</v>
      </c>
      <c r="AK216" s="17">
        <v>0.19004169407861701</v>
      </c>
      <c r="AL216" s="17"/>
      <c r="AM216" s="17">
        <v>0.172353568929729</v>
      </c>
      <c r="AN216" s="17">
        <v>0.14430096775419099</v>
      </c>
      <c r="AO216" s="17"/>
      <c r="AP216" s="17">
        <v>0.16010947655188501</v>
      </c>
      <c r="AQ216" s="17">
        <v>0.15820168614382901</v>
      </c>
      <c r="AR216" s="17">
        <v>0.15063144349055099</v>
      </c>
      <c r="AS216" s="17">
        <v>0.179169485933281</v>
      </c>
      <c r="AT216" s="17">
        <v>0.34406396981820703</v>
      </c>
      <c r="AU216" s="17"/>
      <c r="AV216" s="17">
        <v>0.169775314586919</v>
      </c>
      <c r="AW216" s="17">
        <v>0.18255701924487699</v>
      </c>
      <c r="AX216" s="17">
        <v>0.15598474295377901</v>
      </c>
      <c r="AY216" s="17">
        <v>0.17463750119700699</v>
      </c>
      <c r="AZ216" s="17">
        <v>7.9764520152055901E-2</v>
      </c>
      <c r="BA216" s="17">
        <v>9.7593601464288707E-2</v>
      </c>
      <c r="BB216" s="17"/>
      <c r="BC216" s="17">
        <v>0.12368079958933299</v>
      </c>
      <c r="BD216" s="17">
        <v>0.141135632886774</v>
      </c>
      <c r="BE216" s="17">
        <v>0.22438354796763199</v>
      </c>
      <c r="BF216" s="17"/>
      <c r="BG216" s="17">
        <v>0.18730705320250299</v>
      </c>
      <c r="BH216" s="17">
        <v>0.15049442310561501</v>
      </c>
      <c r="BI216" s="17">
        <v>0.14622497148925401</v>
      </c>
      <c r="BJ216" s="17">
        <v>0.227923690501763</v>
      </c>
      <c r="BK216" s="17">
        <v>0.22146026747515299</v>
      </c>
      <c r="BL216" s="17"/>
      <c r="BM216" s="17">
        <v>0.15650993905323499</v>
      </c>
      <c r="BN216" s="17">
        <v>0.22295586751347299</v>
      </c>
    </row>
    <row r="217" spans="2:66" x14ac:dyDescent="0.35">
      <c r="B217" t="s">
        <v>161</v>
      </c>
      <c r="C217" s="17">
        <v>8.1952787828143303E-2</v>
      </c>
      <c r="D217" s="17">
        <v>8.8699512233895994E-2</v>
      </c>
      <c r="E217" s="17">
        <v>7.5778619025705304E-2</v>
      </c>
      <c r="F217" s="17"/>
      <c r="G217" s="17">
        <v>5.8555394828011802E-2</v>
      </c>
      <c r="H217" s="17">
        <v>8.1012925926934695E-2</v>
      </c>
      <c r="I217" s="17">
        <v>9.5053724557915206E-2</v>
      </c>
      <c r="J217" s="17">
        <v>7.2947183586803702E-2</v>
      </c>
      <c r="K217" s="17">
        <v>8.6157276130327407E-2</v>
      </c>
      <c r="L217" s="17">
        <v>9.21443755422129E-2</v>
      </c>
      <c r="M217" s="17"/>
      <c r="N217" s="17">
        <v>8.3621940037150497E-2</v>
      </c>
      <c r="O217" s="17">
        <v>6.31557085206714E-2</v>
      </c>
      <c r="P217" s="17">
        <v>9.0532709144082193E-2</v>
      </c>
      <c r="Q217" s="17">
        <v>9.3494235623607494E-2</v>
      </c>
      <c r="R217" s="17"/>
      <c r="S217" s="17">
        <v>9.1919600137870205E-2</v>
      </c>
      <c r="T217" s="17">
        <v>4.9596325375052402E-2</v>
      </c>
      <c r="U217" s="17">
        <v>8.4679664927497095E-2</v>
      </c>
      <c r="V217" s="17">
        <v>7.0873956846837102E-2</v>
      </c>
      <c r="W217" s="17">
        <v>4.9334703997028002E-2</v>
      </c>
      <c r="X217" s="17">
        <v>7.8981417051391806E-2</v>
      </c>
      <c r="Y217" s="17">
        <v>9.1616290710024001E-2</v>
      </c>
      <c r="Z217" s="17">
        <v>9.3578296719409093E-2</v>
      </c>
      <c r="AA217" s="17">
        <v>0.114753714743258</v>
      </c>
      <c r="AB217" s="17">
        <v>6.9487740865345496E-2</v>
      </c>
      <c r="AC217" s="17">
        <v>0.10564120823458201</v>
      </c>
      <c r="AD217" s="17">
        <v>0.123273014591072</v>
      </c>
      <c r="AE217" s="17"/>
      <c r="AF217" s="17">
        <v>8.2361169188745906E-2</v>
      </c>
      <c r="AG217" s="17">
        <v>9.4736502413215407E-2</v>
      </c>
      <c r="AH217" s="17">
        <v>9.0105533660543094E-2</v>
      </c>
      <c r="AI217" s="17">
        <v>4.7463360616731003E-2</v>
      </c>
      <c r="AJ217" s="17">
        <v>8.7295464640140596E-2</v>
      </c>
      <c r="AK217" s="17">
        <v>9.5516189775407601E-2</v>
      </c>
      <c r="AL217" s="17"/>
      <c r="AM217" s="17">
        <v>8.4496887894039099E-2</v>
      </c>
      <c r="AN217" s="17">
        <v>7.8924152950306095E-2</v>
      </c>
      <c r="AO217" s="17"/>
      <c r="AP217" s="17">
        <v>0.11598197136005101</v>
      </c>
      <c r="AQ217" s="17">
        <v>7.8039959428608294E-2</v>
      </c>
      <c r="AR217" s="17">
        <v>6.2543777946312704E-2</v>
      </c>
      <c r="AS217" s="17">
        <v>8.6794917598111407E-2</v>
      </c>
      <c r="AT217" s="17">
        <v>7.6073735211722407E-2</v>
      </c>
      <c r="AU217" s="17"/>
      <c r="AV217" s="17">
        <v>4.7267881456501397E-2</v>
      </c>
      <c r="AW217" s="17">
        <v>7.9256805593383606E-2</v>
      </c>
      <c r="AX217" s="17">
        <v>4.9943255049062898E-2</v>
      </c>
      <c r="AY217" s="17">
        <v>0.24727081921081401</v>
      </c>
      <c r="AZ217" s="17">
        <v>6.3360123791905601E-2</v>
      </c>
      <c r="BA217" s="17">
        <v>3.8286824180142898E-2</v>
      </c>
      <c r="BB217" s="17"/>
      <c r="BC217" s="17">
        <v>2.7069462716436801E-2</v>
      </c>
      <c r="BD217" s="17">
        <v>7.3623614163798104E-2</v>
      </c>
      <c r="BE217" s="17">
        <v>0.138173594242924</v>
      </c>
      <c r="BF217" s="17"/>
      <c r="BG217" s="17">
        <v>0.11055200292610801</v>
      </c>
      <c r="BH217" s="17">
        <v>4.9062210955989803E-2</v>
      </c>
      <c r="BI217" s="17">
        <v>5.2470427008245703E-2</v>
      </c>
      <c r="BJ217" s="17">
        <v>0.171260813981232</v>
      </c>
      <c r="BK217" s="17">
        <v>0.29992907037347999</v>
      </c>
      <c r="BL217" s="17"/>
      <c r="BM217" s="17">
        <v>5.9110197835452703E-2</v>
      </c>
      <c r="BN217" s="17">
        <v>0.27015595349740101</v>
      </c>
    </row>
    <row r="218" spans="2:66" x14ac:dyDescent="0.35">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row>
    <row r="219" spans="2:66" x14ac:dyDescent="0.35">
      <c r="B219" s="6" t="s">
        <v>185</v>
      </c>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row>
    <row r="220" spans="2:66" x14ac:dyDescent="0.35">
      <c r="B220" s="24" t="s">
        <v>184</v>
      </c>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row>
    <row r="221" spans="2:66" x14ac:dyDescent="0.35">
      <c r="B221" t="s">
        <v>178</v>
      </c>
      <c r="C221" s="17">
        <v>0.293219738470965</v>
      </c>
      <c r="D221" s="17">
        <v>0.32752575766459902</v>
      </c>
      <c r="E221" s="17">
        <v>0.25900903322379498</v>
      </c>
      <c r="F221" s="17"/>
      <c r="G221" s="17">
        <v>0.27162163785980797</v>
      </c>
      <c r="H221" s="17">
        <v>0.33761462987628699</v>
      </c>
      <c r="I221" s="17">
        <v>0.24809702454489599</v>
      </c>
      <c r="J221" s="17">
        <v>0.34128749575068801</v>
      </c>
      <c r="K221" s="17">
        <v>0.31037059075976098</v>
      </c>
      <c r="L221" s="17">
        <v>0.25634371858408</v>
      </c>
      <c r="M221" s="17"/>
      <c r="N221" s="17">
        <v>0.278832789811855</v>
      </c>
      <c r="O221" s="17">
        <v>0.27646938032681601</v>
      </c>
      <c r="P221" s="17">
        <v>0.29756845314777502</v>
      </c>
      <c r="Q221" s="17">
        <v>0.32333850053200203</v>
      </c>
      <c r="R221" s="17"/>
      <c r="S221" s="17">
        <v>0.25772722557682298</v>
      </c>
      <c r="T221" s="17">
        <v>0.28741198011128</v>
      </c>
      <c r="U221" s="17">
        <v>0.28307603921249302</v>
      </c>
      <c r="V221" s="17">
        <v>0.29272310993732698</v>
      </c>
      <c r="W221" s="17">
        <v>0.21019469456968901</v>
      </c>
      <c r="X221" s="17">
        <v>0.29859349898790399</v>
      </c>
      <c r="Y221" s="17">
        <v>0.31704531016165699</v>
      </c>
      <c r="Z221" s="17">
        <v>0.37214482285991701</v>
      </c>
      <c r="AA221" s="17">
        <v>0.276307159969234</v>
      </c>
      <c r="AB221" s="17">
        <v>0.2834718874687</v>
      </c>
      <c r="AC221" s="17">
        <v>0.42215298746478902</v>
      </c>
      <c r="AD221" s="17">
        <v>0.409625070466208</v>
      </c>
      <c r="AE221" s="17"/>
      <c r="AF221" s="17">
        <v>0.29103224377932202</v>
      </c>
      <c r="AG221" s="17">
        <v>0.24963109914033699</v>
      </c>
      <c r="AH221" s="17">
        <v>0.345548124637031</v>
      </c>
      <c r="AI221" s="17">
        <v>0.33298620677598201</v>
      </c>
      <c r="AJ221" s="17">
        <v>0.26936058623551101</v>
      </c>
      <c r="AK221" s="17">
        <v>0.30095629203240898</v>
      </c>
      <c r="AL221" s="17"/>
      <c r="AM221" s="17">
        <v>0.288280169856864</v>
      </c>
      <c r="AN221" s="17">
        <v>0.30084234934009402</v>
      </c>
      <c r="AO221" s="17"/>
      <c r="AP221" s="17">
        <v>0.26067357198456498</v>
      </c>
      <c r="AQ221" s="17">
        <v>0.292208137912641</v>
      </c>
      <c r="AR221" s="17">
        <v>0.28805262139086202</v>
      </c>
      <c r="AS221" s="17">
        <v>0.34429115738069699</v>
      </c>
      <c r="AT221" s="17">
        <v>0.28346353958906201</v>
      </c>
      <c r="AU221" s="17"/>
      <c r="AV221" s="17">
        <v>0.36744343037194599</v>
      </c>
      <c r="AW221" s="17">
        <v>0.157540910266766</v>
      </c>
      <c r="AX221" s="17">
        <v>0.27370295664535998</v>
      </c>
      <c r="AY221" s="17">
        <v>0.23702900013416001</v>
      </c>
      <c r="AZ221" s="17">
        <v>0.49852007328419201</v>
      </c>
      <c r="BA221" s="17">
        <v>0.17497209594082599</v>
      </c>
      <c r="BB221" s="17"/>
      <c r="BC221" s="17">
        <v>0.425772422137419</v>
      </c>
      <c r="BD221" s="17">
        <v>0.29337179468843999</v>
      </c>
      <c r="BE221" s="17">
        <v>0.206275555731915</v>
      </c>
      <c r="BF221" s="17"/>
      <c r="BG221" s="17">
        <v>0.38319303843067598</v>
      </c>
      <c r="BH221" s="17">
        <v>0.31706281846322099</v>
      </c>
      <c r="BI221" s="17">
        <v>0.28802251101658999</v>
      </c>
      <c r="BJ221" s="17">
        <v>0.29748307444306699</v>
      </c>
      <c r="BK221" s="17">
        <v>0.16742682309086401</v>
      </c>
      <c r="BL221" s="17"/>
      <c r="BM221" s="17">
        <v>0.328210838455956</v>
      </c>
      <c r="BN221" s="17">
        <v>0.19352460858919299</v>
      </c>
    </row>
    <row r="222" spans="2:66" x14ac:dyDescent="0.35">
      <c r="B222" t="s">
        <v>179</v>
      </c>
      <c r="C222" s="17">
        <v>0.31726459467178098</v>
      </c>
      <c r="D222" s="17">
        <v>0.32062253270214902</v>
      </c>
      <c r="E222" s="17">
        <v>0.315074888747013</v>
      </c>
      <c r="F222" s="17"/>
      <c r="G222" s="17">
        <v>0.35987001539079999</v>
      </c>
      <c r="H222" s="17">
        <v>0.323329248741272</v>
      </c>
      <c r="I222" s="17">
        <v>0.33402980201448301</v>
      </c>
      <c r="J222" s="17">
        <v>0.32438680506991802</v>
      </c>
      <c r="K222" s="17">
        <v>0.24655431963707899</v>
      </c>
      <c r="L222" s="17">
        <v>0.31195958777774802</v>
      </c>
      <c r="M222" s="17"/>
      <c r="N222" s="17">
        <v>0.39720735165597298</v>
      </c>
      <c r="O222" s="17">
        <v>0.30156680490112397</v>
      </c>
      <c r="P222" s="17">
        <v>0.29893845745876402</v>
      </c>
      <c r="Q222" s="17">
        <v>0.25487997995424999</v>
      </c>
      <c r="R222" s="17"/>
      <c r="S222" s="17">
        <v>0.37013178496787502</v>
      </c>
      <c r="T222" s="17">
        <v>0.36544831922006099</v>
      </c>
      <c r="U222" s="17">
        <v>0.29541671243282802</v>
      </c>
      <c r="V222" s="17">
        <v>0.256552106127105</v>
      </c>
      <c r="W222" s="17">
        <v>0.416257497469741</v>
      </c>
      <c r="X222" s="17">
        <v>0.25761103903612698</v>
      </c>
      <c r="Y222" s="17">
        <v>0.26109754560242798</v>
      </c>
      <c r="Z222" s="17">
        <v>0.29473492103222398</v>
      </c>
      <c r="AA222" s="17">
        <v>0.353072294041202</v>
      </c>
      <c r="AB222" s="17">
        <v>0.34990294408763301</v>
      </c>
      <c r="AC222" s="17">
        <v>0.19764706165534199</v>
      </c>
      <c r="AD222" s="17">
        <v>0.219929307743501</v>
      </c>
      <c r="AE222" s="17"/>
      <c r="AF222" s="17">
        <v>0.31596954791101101</v>
      </c>
      <c r="AG222" s="17">
        <v>0.37000733678360398</v>
      </c>
      <c r="AH222" s="17">
        <v>0.290389976210496</v>
      </c>
      <c r="AI222" s="17">
        <v>0.26219685355244499</v>
      </c>
      <c r="AJ222" s="17">
        <v>0.34208603069473797</v>
      </c>
      <c r="AK222" s="17">
        <v>0.249606881393105</v>
      </c>
      <c r="AL222" s="17"/>
      <c r="AM222" s="17">
        <v>0.31495722500182999</v>
      </c>
      <c r="AN222" s="17">
        <v>0.32125787844478798</v>
      </c>
      <c r="AO222" s="17"/>
      <c r="AP222" s="17">
        <v>0.247048069472979</v>
      </c>
      <c r="AQ222" s="17">
        <v>0.34415323318443097</v>
      </c>
      <c r="AR222" s="17">
        <v>0.33337223570211799</v>
      </c>
      <c r="AS222" s="17">
        <v>0.34230744487574899</v>
      </c>
      <c r="AT222" s="17">
        <v>0.45320891933701801</v>
      </c>
      <c r="AU222" s="17"/>
      <c r="AV222" s="17">
        <v>0.34901122938156198</v>
      </c>
      <c r="AW222" s="17">
        <v>0.30532959116069902</v>
      </c>
      <c r="AX222" s="17">
        <v>0.31559974093867899</v>
      </c>
      <c r="AY222" s="17">
        <v>0.27552857974335199</v>
      </c>
      <c r="AZ222" s="17">
        <v>0.28720806143512101</v>
      </c>
      <c r="BA222" s="17">
        <v>0.39652670709441601</v>
      </c>
      <c r="BB222" s="17"/>
      <c r="BC222" s="17">
        <v>0.34501849745457103</v>
      </c>
      <c r="BD222" s="17">
        <v>0.31069676521302497</v>
      </c>
      <c r="BE222" s="17">
        <v>0.31459240610894101</v>
      </c>
      <c r="BF222" s="17"/>
      <c r="BG222" s="17">
        <v>0.27698787320657398</v>
      </c>
      <c r="BH222" s="17">
        <v>0.34116201560396597</v>
      </c>
      <c r="BI222" s="17">
        <v>0.34827282631631701</v>
      </c>
      <c r="BJ222" s="17">
        <v>0.32890564744629502</v>
      </c>
      <c r="BK222" s="17">
        <v>0.194916907018643</v>
      </c>
      <c r="BL222" s="17"/>
      <c r="BM222" s="17">
        <v>0.33034374488273099</v>
      </c>
      <c r="BN222" s="17">
        <v>0.221803806883245</v>
      </c>
    </row>
    <row r="223" spans="2:66" x14ac:dyDescent="0.35">
      <c r="B223" t="s">
        <v>180</v>
      </c>
      <c r="C223" s="17">
        <v>0.20392352594819499</v>
      </c>
      <c r="D223" s="17">
        <v>0.176779698201421</v>
      </c>
      <c r="E223" s="17">
        <v>0.23274266703947299</v>
      </c>
      <c r="F223" s="17"/>
      <c r="G223" s="17">
        <v>0.19572822043059299</v>
      </c>
      <c r="H223" s="17">
        <v>0.19111667876611099</v>
      </c>
      <c r="I223" s="17">
        <v>0.19471488063894901</v>
      </c>
      <c r="J223" s="17">
        <v>0.206742443203006</v>
      </c>
      <c r="K223" s="17">
        <v>0.195455509217941</v>
      </c>
      <c r="L223" s="17">
        <v>0.23229038903650501</v>
      </c>
      <c r="M223" s="17"/>
      <c r="N223" s="17">
        <v>0.16511014002582899</v>
      </c>
      <c r="O223" s="17">
        <v>0.21601568387547401</v>
      </c>
      <c r="P223" s="17">
        <v>0.205109694345637</v>
      </c>
      <c r="Q223" s="17">
        <v>0.23716731815561601</v>
      </c>
      <c r="R223" s="17"/>
      <c r="S223" s="17">
        <v>0.186860021367169</v>
      </c>
      <c r="T223" s="17">
        <v>0.18071455167693601</v>
      </c>
      <c r="U223" s="17">
        <v>0.212466251776462</v>
      </c>
      <c r="V223" s="17">
        <v>0.27507721523908002</v>
      </c>
      <c r="W223" s="17">
        <v>0.172115132520852</v>
      </c>
      <c r="X223" s="17">
        <v>0.237269537441675</v>
      </c>
      <c r="Y223" s="17">
        <v>0.227776039959277</v>
      </c>
      <c r="Z223" s="17">
        <v>0.165374403324517</v>
      </c>
      <c r="AA223" s="17">
        <v>0.21944302437799401</v>
      </c>
      <c r="AB223" s="17">
        <v>0.189642098696085</v>
      </c>
      <c r="AC223" s="17">
        <v>0.15889183970369999</v>
      </c>
      <c r="AD223" s="17">
        <v>0.151888115661093</v>
      </c>
      <c r="AE223" s="17"/>
      <c r="AF223" s="17">
        <v>0.20500777315334701</v>
      </c>
      <c r="AG223" s="17">
        <v>0.163336796525995</v>
      </c>
      <c r="AH223" s="17">
        <v>0.22343518342129501</v>
      </c>
      <c r="AI223" s="17">
        <v>0.23256465217776001</v>
      </c>
      <c r="AJ223" s="17">
        <v>0.19345593990773</v>
      </c>
      <c r="AK223" s="17">
        <v>0.29911774733991697</v>
      </c>
      <c r="AL223" s="17"/>
      <c r="AM223" s="17">
        <v>0.21414886271755901</v>
      </c>
      <c r="AN223" s="17">
        <v>0.19008981157021099</v>
      </c>
      <c r="AO223" s="17"/>
      <c r="AP223" s="17">
        <v>0.28162373279168101</v>
      </c>
      <c r="AQ223" s="17">
        <v>0.15311326943964201</v>
      </c>
      <c r="AR223" s="17">
        <v>0.21208724899025599</v>
      </c>
      <c r="AS223" s="17">
        <v>0.120464408454867</v>
      </c>
      <c r="AT223" s="17">
        <v>0.135981136874465</v>
      </c>
      <c r="AU223" s="17"/>
      <c r="AV223" s="17">
        <v>0.15348379858939801</v>
      </c>
      <c r="AW223" s="17">
        <v>0.245777587931087</v>
      </c>
      <c r="AX223" s="17">
        <v>0.27533855363292298</v>
      </c>
      <c r="AY223" s="17">
        <v>0.197375651365506</v>
      </c>
      <c r="AZ223" s="17">
        <v>0.15405110420158599</v>
      </c>
      <c r="BA223" s="17">
        <v>0.262201507775427</v>
      </c>
      <c r="BB223" s="17"/>
      <c r="BC223" s="17">
        <v>0.121690304515299</v>
      </c>
      <c r="BD223" s="17">
        <v>0.23808291324913899</v>
      </c>
      <c r="BE223" s="17">
        <v>0.20569216351139899</v>
      </c>
      <c r="BF223" s="17"/>
      <c r="BG223" s="17">
        <v>0.19747843042719199</v>
      </c>
      <c r="BH223" s="17">
        <v>0.19334377990245999</v>
      </c>
      <c r="BI223" s="17">
        <v>0.20001011842296401</v>
      </c>
      <c r="BJ223" s="17">
        <v>0.29537097135099</v>
      </c>
      <c r="BK223" s="17">
        <v>0.247161335700083</v>
      </c>
      <c r="BL223" s="17"/>
      <c r="BM223" s="17">
        <v>0.19404078600247601</v>
      </c>
      <c r="BN223" s="17">
        <v>0.25683533996430502</v>
      </c>
    </row>
    <row r="224" spans="2:66" x14ac:dyDescent="0.35">
      <c r="B224" t="s">
        <v>181</v>
      </c>
      <c r="C224" s="17">
        <v>9.4610810434034506E-2</v>
      </c>
      <c r="D224" s="17">
        <v>9.7820722823617201E-2</v>
      </c>
      <c r="E224" s="17">
        <v>9.1679598700534701E-2</v>
      </c>
      <c r="F224" s="17"/>
      <c r="G224" s="17">
        <v>7.5918146480884893E-2</v>
      </c>
      <c r="H224" s="17">
        <v>8.4942011855037802E-2</v>
      </c>
      <c r="I224" s="17">
        <v>7.5189407234805397E-2</v>
      </c>
      <c r="J224" s="17">
        <v>7.5065829441126899E-2</v>
      </c>
      <c r="K224" s="17">
        <v>0.114739200389952</v>
      </c>
      <c r="L224" s="17">
        <v>0.13595930999472</v>
      </c>
      <c r="M224" s="17"/>
      <c r="N224" s="17">
        <v>0.10398452242355399</v>
      </c>
      <c r="O224" s="17">
        <v>9.7838555918596901E-2</v>
      </c>
      <c r="P224" s="17">
        <v>0.109177063273558</v>
      </c>
      <c r="Q224" s="17">
        <v>6.83811292018289E-2</v>
      </c>
      <c r="R224" s="17"/>
      <c r="S224" s="17">
        <v>9.80798688541374E-2</v>
      </c>
      <c r="T224" s="17">
        <v>0.107386759121432</v>
      </c>
      <c r="U224" s="17">
        <v>0.127404550171139</v>
      </c>
      <c r="V224" s="17">
        <v>8.01427312374033E-2</v>
      </c>
      <c r="W224" s="17">
        <v>0.14627983602019501</v>
      </c>
      <c r="X224" s="17">
        <v>7.2714105105992202E-2</v>
      </c>
      <c r="Y224" s="17">
        <v>0.103636986624749</v>
      </c>
      <c r="Z224" s="17">
        <v>3.9968966684197901E-2</v>
      </c>
      <c r="AA224" s="17">
        <v>9.4350048257725694E-2</v>
      </c>
      <c r="AB224" s="17">
        <v>6.9524796744130701E-2</v>
      </c>
      <c r="AC224" s="17">
        <v>0.10110586117189101</v>
      </c>
      <c r="AD224" s="17">
        <v>3.8973820376605503E-2</v>
      </c>
      <c r="AE224" s="17"/>
      <c r="AF224" s="17">
        <v>8.1081664121879102E-2</v>
      </c>
      <c r="AG224" s="17">
        <v>0.106782187432164</v>
      </c>
      <c r="AH224" s="17">
        <v>5.2081958112223603E-2</v>
      </c>
      <c r="AI224" s="17">
        <v>0.10626914799514001</v>
      </c>
      <c r="AJ224" s="17">
        <v>0.132329009195192</v>
      </c>
      <c r="AK224" s="17">
        <v>9.4872419018877704E-2</v>
      </c>
      <c r="AL224" s="17"/>
      <c r="AM224" s="17">
        <v>9.3331255803256699E-2</v>
      </c>
      <c r="AN224" s="17">
        <v>9.6630146130592398E-2</v>
      </c>
      <c r="AO224" s="17"/>
      <c r="AP224" s="17">
        <v>8.7587003739731495E-2</v>
      </c>
      <c r="AQ224" s="17">
        <v>0.109712280489295</v>
      </c>
      <c r="AR224" s="17">
        <v>0.112782596107838</v>
      </c>
      <c r="AS224" s="17">
        <v>8.4672440285833497E-2</v>
      </c>
      <c r="AT224" s="17">
        <v>8.4057975897509005E-2</v>
      </c>
      <c r="AU224" s="17"/>
      <c r="AV224" s="17">
        <v>5.8567965084716601E-2</v>
      </c>
      <c r="AW224" s="17">
        <v>0.202582751996185</v>
      </c>
      <c r="AX224" s="17">
        <v>8.2320522300457694E-2</v>
      </c>
      <c r="AY224" s="17">
        <v>0.147163839988358</v>
      </c>
      <c r="AZ224" s="17">
        <v>0</v>
      </c>
      <c r="BA224" s="17">
        <v>6.1156245756882499E-2</v>
      </c>
      <c r="BB224" s="17"/>
      <c r="BC224" s="17">
        <v>5.4007663397228699E-2</v>
      </c>
      <c r="BD224" s="17">
        <v>7.4339265661407194E-2</v>
      </c>
      <c r="BE224" s="17">
        <v>0.16507346008264001</v>
      </c>
      <c r="BF224" s="17"/>
      <c r="BG224" s="17">
        <v>5.5895996792353901E-2</v>
      </c>
      <c r="BH224" s="17">
        <v>7.6090609430867095E-2</v>
      </c>
      <c r="BI224" s="17">
        <v>0.10515872466743501</v>
      </c>
      <c r="BJ224" s="17">
        <v>7.8240306759648201E-2</v>
      </c>
      <c r="BK224" s="17">
        <v>0.21954766549940299</v>
      </c>
      <c r="BL224" s="17"/>
      <c r="BM224" s="17">
        <v>7.2686266521521298E-2</v>
      </c>
      <c r="BN224" s="17">
        <v>0.19119217240020001</v>
      </c>
    </row>
    <row r="225" spans="2:66" x14ac:dyDescent="0.35">
      <c r="B225" t="s">
        <v>182</v>
      </c>
      <c r="C225" s="17">
        <v>4.4441346326674701E-2</v>
      </c>
      <c r="D225" s="17">
        <v>4.8780734834785899E-2</v>
      </c>
      <c r="E225" s="17">
        <v>4.0143539787331997E-2</v>
      </c>
      <c r="F225" s="17"/>
      <c r="G225" s="17">
        <v>4.47551202020244E-2</v>
      </c>
      <c r="H225" s="17">
        <v>3.5460658192549503E-2</v>
      </c>
      <c r="I225" s="17">
        <v>4.5241485634706403E-2</v>
      </c>
      <c r="J225" s="17">
        <v>1.1255587878375099E-2</v>
      </c>
      <c r="K225" s="17">
        <v>8.2338711516907595E-2</v>
      </c>
      <c r="L225" s="17">
        <v>5.3403981200513803E-2</v>
      </c>
      <c r="M225" s="17"/>
      <c r="N225" s="17">
        <v>4.0128639138485002E-2</v>
      </c>
      <c r="O225" s="17">
        <v>5.2457605611967897E-2</v>
      </c>
      <c r="P225" s="17">
        <v>4.6749092491058297E-2</v>
      </c>
      <c r="Q225" s="17">
        <v>4.0492052817446299E-2</v>
      </c>
      <c r="R225" s="17"/>
      <c r="S225" s="17">
        <v>5.7766281223319303E-2</v>
      </c>
      <c r="T225" s="17">
        <v>3.4283825170257E-2</v>
      </c>
      <c r="U225" s="17">
        <v>4.6365906031971001E-2</v>
      </c>
      <c r="V225" s="17">
        <v>1.1159545102965501E-2</v>
      </c>
      <c r="W225" s="17">
        <v>2.7005038686890401E-2</v>
      </c>
      <c r="X225" s="17">
        <v>3.1265482542224297E-2</v>
      </c>
      <c r="Y225" s="17">
        <v>6.8469850877485694E-2</v>
      </c>
      <c r="Z225" s="17">
        <v>4.3609241371385998E-2</v>
      </c>
      <c r="AA225" s="17">
        <v>2.8546228883668999E-2</v>
      </c>
      <c r="AB225" s="17">
        <v>4.7058850450744802E-2</v>
      </c>
      <c r="AC225" s="17">
        <v>8.0973772708045497E-2</v>
      </c>
      <c r="AD225" s="17">
        <v>0.14421191350816601</v>
      </c>
      <c r="AE225" s="17"/>
      <c r="AF225" s="17">
        <v>5.3242310460123697E-2</v>
      </c>
      <c r="AG225" s="17">
        <v>5.5025290977962701E-2</v>
      </c>
      <c r="AH225" s="17">
        <v>2.8691761040017999E-2</v>
      </c>
      <c r="AI225" s="17">
        <v>3.7816870353578398E-2</v>
      </c>
      <c r="AJ225" s="17">
        <v>2.9916978675738101E-2</v>
      </c>
      <c r="AK225" s="17">
        <v>3.6470914540337802E-2</v>
      </c>
      <c r="AL225" s="17"/>
      <c r="AM225" s="17">
        <v>4.8761938361405202E-2</v>
      </c>
      <c r="AN225" s="17">
        <v>3.84959629809608E-2</v>
      </c>
      <c r="AO225" s="17"/>
      <c r="AP225" s="17">
        <v>6.8563187952861093E-2</v>
      </c>
      <c r="AQ225" s="17">
        <v>3.6077092683842203E-2</v>
      </c>
      <c r="AR225" s="17">
        <v>2.0600697993447499E-2</v>
      </c>
      <c r="AS225" s="17">
        <v>6.2720829726486696E-2</v>
      </c>
      <c r="AT225" s="17">
        <v>4.3288428301946097E-2</v>
      </c>
      <c r="AU225" s="17"/>
      <c r="AV225" s="17">
        <v>2.77136006013015E-2</v>
      </c>
      <c r="AW225" s="17">
        <v>6.7072946062915306E-2</v>
      </c>
      <c r="AX225" s="17">
        <v>1.3648778905663499E-2</v>
      </c>
      <c r="AY225" s="17">
        <v>9.6843111754536498E-2</v>
      </c>
      <c r="AZ225" s="17">
        <v>3.1105754104184799E-2</v>
      </c>
      <c r="BA225" s="17">
        <v>3.0479768496210299E-2</v>
      </c>
      <c r="BB225" s="17"/>
      <c r="BC225" s="17">
        <v>1.39606172149143E-2</v>
      </c>
      <c r="BD225" s="17">
        <v>3.30222714241502E-2</v>
      </c>
      <c r="BE225" s="17">
        <v>8.5318262307234299E-2</v>
      </c>
      <c r="BF225" s="17"/>
      <c r="BG225" s="17">
        <v>5.4244223307124799E-2</v>
      </c>
      <c r="BH225" s="17">
        <v>3.5975527136721398E-2</v>
      </c>
      <c r="BI225" s="17">
        <v>2.3493784942806999E-2</v>
      </c>
      <c r="BJ225" s="17">
        <v>0</v>
      </c>
      <c r="BK225" s="17">
        <v>0.12767612480599899</v>
      </c>
      <c r="BL225" s="17"/>
      <c r="BM225" s="17">
        <v>3.90552052362209E-2</v>
      </c>
      <c r="BN225" s="17">
        <v>0.102055948276218</v>
      </c>
    </row>
    <row r="226" spans="2:66" x14ac:dyDescent="0.35">
      <c r="B226" t="s">
        <v>117</v>
      </c>
      <c r="C226" s="17">
        <v>4.6539984148349901E-2</v>
      </c>
      <c r="D226" s="17">
        <v>2.8470553773426999E-2</v>
      </c>
      <c r="E226" s="17">
        <v>6.1350272501852099E-2</v>
      </c>
      <c r="F226" s="17"/>
      <c r="G226" s="17">
        <v>5.21068596358897E-2</v>
      </c>
      <c r="H226" s="17">
        <v>2.7536772568743002E-2</v>
      </c>
      <c r="I226" s="17">
        <v>0.10272739993216</v>
      </c>
      <c r="J226" s="17">
        <v>4.1261838656885902E-2</v>
      </c>
      <c r="K226" s="17">
        <v>5.0541668478357997E-2</v>
      </c>
      <c r="L226" s="17">
        <v>1.0043013406432801E-2</v>
      </c>
      <c r="M226" s="17"/>
      <c r="N226" s="17">
        <v>1.47365569443047E-2</v>
      </c>
      <c r="O226" s="17">
        <v>5.5651969366020598E-2</v>
      </c>
      <c r="P226" s="17">
        <v>4.2457239283208499E-2</v>
      </c>
      <c r="Q226" s="17">
        <v>7.5741019338855797E-2</v>
      </c>
      <c r="R226" s="17"/>
      <c r="S226" s="17">
        <v>2.94348180106771E-2</v>
      </c>
      <c r="T226" s="17">
        <v>2.47545647000336E-2</v>
      </c>
      <c r="U226" s="17">
        <v>3.5270540375107302E-2</v>
      </c>
      <c r="V226" s="17">
        <v>8.4345292356118304E-2</v>
      </c>
      <c r="W226" s="17">
        <v>2.8147800732633E-2</v>
      </c>
      <c r="X226" s="17">
        <v>0.102546336886078</v>
      </c>
      <c r="Y226" s="17">
        <v>2.1974266774402201E-2</v>
      </c>
      <c r="Z226" s="17">
        <v>8.4167644727758895E-2</v>
      </c>
      <c r="AA226" s="17">
        <v>2.8281244470175802E-2</v>
      </c>
      <c r="AB226" s="17">
        <v>6.0399422552706097E-2</v>
      </c>
      <c r="AC226" s="17">
        <v>3.9228477296231697E-2</v>
      </c>
      <c r="AD226" s="17">
        <v>3.53717722444261E-2</v>
      </c>
      <c r="AE226" s="17"/>
      <c r="AF226" s="17">
        <v>5.3666460574317697E-2</v>
      </c>
      <c r="AG226" s="17">
        <v>5.5217289139937203E-2</v>
      </c>
      <c r="AH226" s="17">
        <v>5.9852996578937001E-2</v>
      </c>
      <c r="AI226" s="17">
        <v>2.8166269145094101E-2</v>
      </c>
      <c r="AJ226" s="17">
        <v>3.2851455291090903E-2</v>
      </c>
      <c r="AK226" s="17">
        <v>1.8975745675354198E-2</v>
      </c>
      <c r="AL226" s="17"/>
      <c r="AM226" s="17">
        <v>4.0520548259085E-2</v>
      </c>
      <c r="AN226" s="17">
        <v>5.26838515333539E-2</v>
      </c>
      <c r="AO226" s="17"/>
      <c r="AP226" s="17">
        <v>5.4504434058181499E-2</v>
      </c>
      <c r="AQ226" s="17">
        <v>6.4735986290149095E-2</v>
      </c>
      <c r="AR226" s="17">
        <v>3.3104599815478003E-2</v>
      </c>
      <c r="AS226" s="17">
        <v>4.5543719276366697E-2</v>
      </c>
      <c r="AT226" s="17">
        <v>0</v>
      </c>
      <c r="AU226" s="17"/>
      <c r="AV226" s="17">
        <v>4.3779975971076197E-2</v>
      </c>
      <c r="AW226" s="17">
        <v>2.16962125823475E-2</v>
      </c>
      <c r="AX226" s="17">
        <v>3.9389447576917098E-2</v>
      </c>
      <c r="AY226" s="17">
        <v>4.6059817014087102E-2</v>
      </c>
      <c r="AZ226" s="17">
        <v>2.9115006974915598E-2</v>
      </c>
      <c r="BA226" s="17">
        <v>7.4663674936238295E-2</v>
      </c>
      <c r="BB226" s="17"/>
      <c r="BC226" s="17">
        <v>3.9550495280567401E-2</v>
      </c>
      <c r="BD226" s="17">
        <v>5.0486989763837802E-2</v>
      </c>
      <c r="BE226" s="17">
        <v>2.3048152257871199E-2</v>
      </c>
      <c r="BF226" s="17"/>
      <c r="BG226" s="17">
        <v>3.2200437836079503E-2</v>
      </c>
      <c r="BH226" s="17">
        <v>3.6365249462763802E-2</v>
      </c>
      <c r="BI226" s="17">
        <v>3.5042034633886401E-2</v>
      </c>
      <c r="BJ226" s="17">
        <v>0</v>
      </c>
      <c r="BK226" s="17">
        <v>4.3271143885008197E-2</v>
      </c>
      <c r="BL226" s="17"/>
      <c r="BM226" s="17">
        <v>3.5663158901094699E-2</v>
      </c>
      <c r="BN226" s="17">
        <v>3.4588123886837401E-2</v>
      </c>
    </row>
    <row r="227" spans="2:66" x14ac:dyDescent="0.35">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row>
    <row r="228" spans="2:66" x14ac:dyDescent="0.35">
      <c r="B228" s="6" t="s">
        <v>186</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row>
    <row r="229" spans="2:66" x14ac:dyDescent="0.35">
      <c r="B229" s="24" t="s">
        <v>184</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row>
    <row r="230" spans="2:66" x14ac:dyDescent="0.35">
      <c r="B230" t="s">
        <v>178</v>
      </c>
      <c r="C230" s="17">
        <v>0.32195366495679101</v>
      </c>
      <c r="D230" s="17">
        <v>0.35001737494371798</v>
      </c>
      <c r="E230" s="17">
        <v>0.29429760008306699</v>
      </c>
      <c r="F230" s="17"/>
      <c r="G230" s="17">
        <v>0.27583277723912197</v>
      </c>
      <c r="H230" s="17">
        <v>0.40863215955815002</v>
      </c>
      <c r="I230" s="17">
        <v>0.33554259273341702</v>
      </c>
      <c r="J230" s="17">
        <v>0.353609065725913</v>
      </c>
      <c r="K230" s="17">
        <v>0.30389673792490002</v>
      </c>
      <c r="L230" s="17">
        <v>0.25182539090647399</v>
      </c>
      <c r="M230" s="17"/>
      <c r="N230" s="17">
        <v>0.32019556780939501</v>
      </c>
      <c r="O230" s="17">
        <v>0.31585643124148799</v>
      </c>
      <c r="P230" s="17">
        <v>0.31358219545132399</v>
      </c>
      <c r="Q230" s="17">
        <v>0.335657380569514</v>
      </c>
      <c r="R230" s="17"/>
      <c r="S230" s="17">
        <v>0.320275664923029</v>
      </c>
      <c r="T230" s="17">
        <v>0.30616533486487502</v>
      </c>
      <c r="U230" s="17">
        <v>0.37407854797745299</v>
      </c>
      <c r="V230" s="17">
        <v>0.32579647845982801</v>
      </c>
      <c r="W230" s="17">
        <v>0.17980616482261</v>
      </c>
      <c r="X230" s="17">
        <v>0.276535479328468</v>
      </c>
      <c r="Y230" s="17">
        <v>0.34166754551261302</v>
      </c>
      <c r="Z230" s="17">
        <v>0.374770066974564</v>
      </c>
      <c r="AA230" s="17">
        <v>0.32146606148900397</v>
      </c>
      <c r="AB230" s="17">
        <v>0.347563924064831</v>
      </c>
      <c r="AC230" s="17">
        <v>0.46244732430496599</v>
      </c>
      <c r="AD230" s="17">
        <v>0.294971959156901</v>
      </c>
      <c r="AE230" s="17"/>
      <c r="AF230" s="17">
        <v>0.36894807082198</v>
      </c>
      <c r="AG230" s="17">
        <v>0.271309101857938</v>
      </c>
      <c r="AH230" s="17">
        <v>0.32178552552246698</v>
      </c>
      <c r="AI230" s="17">
        <v>0.32181889360639998</v>
      </c>
      <c r="AJ230" s="17">
        <v>0.331602663805797</v>
      </c>
      <c r="AK230" s="17">
        <v>0.34948799381961898</v>
      </c>
      <c r="AL230" s="17"/>
      <c r="AM230" s="17">
        <v>0.34902992148226097</v>
      </c>
      <c r="AN230" s="17">
        <v>0.28479943126794</v>
      </c>
      <c r="AO230" s="17"/>
      <c r="AP230" s="17">
        <v>0.30852833463541302</v>
      </c>
      <c r="AQ230" s="17">
        <v>0.29725235386647603</v>
      </c>
      <c r="AR230" s="17">
        <v>0.28828930115342899</v>
      </c>
      <c r="AS230" s="17">
        <v>0.41797828546628601</v>
      </c>
      <c r="AT230" s="17">
        <v>0.35152444818874601</v>
      </c>
      <c r="AU230" s="17"/>
      <c r="AV230" s="17">
        <v>0.35222304826897699</v>
      </c>
      <c r="AW230" s="17">
        <v>0.28770012662759797</v>
      </c>
      <c r="AX230" s="17">
        <v>0.24811556440569399</v>
      </c>
      <c r="AY230" s="17">
        <v>0.43462437463637899</v>
      </c>
      <c r="AZ230" s="17">
        <v>0.312730590555791</v>
      </c>
      <c r="BA230" s="17">
        <v>0.21718005886658301</v>
      </c>
      <c r="BB230" s="17"/>
      <c r="BC230" s="17">
        <v>0.29232105025296301</v>
      </c>
      <c r="BD230" s="17">
        <v>0.31406778300282501</v>
      </c>
      <c r="BE230" s="17">
        <v>0.37019582589417899</v>
      </c>
      <c r="BF230" s="17"/>
      <c r="BG230" s="17">
        <v>0.311101057810797</v>
      </c>
      <c r="BH230" s="17">
        <v>0.31385890018450702</v>
      </c>
      <c r="BI230" s="17">
        <v>0.31357450134444598</v>
      </c>
      <c r="BJ230" s="17">
        <v>0.50229362586391202</v>
      </c>
      <c r="BK230" s="17">
        <v>0.38111586003298897</v>
      </c>
      <c r="BL230" s="17"/>
      <c r="BM230" s="17">
        <v>0.31339399197863599</v>
      </c>
      <c r="BN230" s="17">
        <v>0.40543204096963598</v>
      </c>
    </row>
    <row r="231" spans="2:66" x14ac:dyDescent="0.35">
      <c r="B231" t="s">
        <v>179</v>
      </c>
      <c r="C231" s="17">
        <v>0.395226509557496</v>
      </c>
      <c r="D231" s="17">
        <v>0.38660557179464899</v>
      </c>
      <c r="E231" s="17">
        <v>0.40570669290929401</v>
      </c>
      <c r="F231" s="17"/>
      <c r="G231" s="17">
        <v>0.37935127615022002</v>
      </c>
      <c r="H231" s="17">
        <v>0.30893037908901999</v>
      </c>
      <c r="I231" s="17">
        <v>0.37050082747162399</v>
      </c>
      <c r="J231" s="17">
        <v>0.39274286912650502</v>
      </c>
      <c r="K231" s="17">
        <v>0.40801081260615402</v>
      </c>
      <c r="L231" s="17">
        <v>0.49527099991551699</v>
      </c>
      <c r="M231" s="17"/>
      <c r="N231" s="17">
        <v>0.41166055939748097</v>
      </c>
      <c r="O231" s="17">
        <v>0.37328364234682399</v>
      </c>
      <c r="P231" s="17">
        <v>0.41072466429905202</v>
      </c>
      <c r="Q231" s="17">
        <v>0.38467712117723801</v>
      </c>
      <c r="R231" s="17"/>
      <c r="S231" s="17">
        <v>0.35220884808917802</v>
      </c>
      <c r="T231" s="17">
        <v>0.41392688785986498</v>
      </c>
      <c r="U231" s="17">
        <v>0.41242131968392898</v>
      </c>
      <c r="V231" s="17">
        <v>0.31333406091016403</v>
      </c>
      <c r="W231" s="17">
        <v>0.52519253493536899</v>
      </c>
      <c r="X231" s="17">
        <v>0.44363612780948403</v>
      </c>
      <c r="Y231" s="17">
        <v>0.35189040658082699</v>
      </c>
      <c r="Z231" s="17">
        <v>0.43898441129045601</v>
      </c>
      <c r="AA231" s="17">
        <v>0.420231197831407</v>
      </c>
      <c r="AB231" s="17">
        <v>0.38040042361022902</v>
      </c>
      <c r="AC231" s="17">
        <v>0.29997155562411798</v>
      </c>
      <c r="AD231" s="17">
        <v>0.40741643039442599</v>
      </c>
      <c r="AE231" s="17"/>
      <c r="AF231" s="17">
        <v>0.34524486807843102</v>
      </c>
      <c r="AG231" s="17">
        <v>0.41607282225342701</v>
      </c>
      <c r="AH231" s="17">
        <v>0.43404711351425901</v>
      </c>
      <c r="AI231" s="17">
        <v>0.41234837367607502</v>
      </c>
      <c r="AJ231" s="17">
        <v>0.42145557646840798</v>
      </c>
      <c r="AK231" s="17">
        <v>0.31479051268948999</v>
      </c>
      <c r="AL231" s="17"/>
      <c r="AM231" s="17">
        <v>0.39398886930348898</v>
      </c>
      <c r="AN231" s="17">
        <v>0.39790844872433201</v>
      </c>
      <c r="AO231" s="17"/>
      <c r="AP231" s="17">
        <v>0.39010799922421102</v>
      </c>
      <c r="AQ231" s="17">
        <v>0.41085379106206299</v>
      </c>
      <c r="AR231" s="17">
        <v>0.41083065531334101</v>
      </c>
      <c r="AS231" s="17">
        <v>0.31006452102549498</v>
      </c>
      <c r="AT231" s="17">
        <v>0.51396399977455798</v>
      </c>
      <c r="AU231" s="17"/>
      <c r="AV231" s="17">
        <v>0.37587569455792003</v>
      </c>
      <c r="AW231" s="17">
        <v>0.40160529404179901</v>
      </c>
      <c r="AX231" s="17">
        <v>0.49114867060137801</v>
      </c>
      <c r="AY231" s="17">
        <v>0.36740213060946603</v>
      </c>
      <c r="AZ231" s="17">
        <v>0.393420925764074</v>
      </c>
      <c r="BA231" s="17">
        <v>0.44434186077996701</v>
      </c>
      <c r="BB231" s="17"/>
      <c r="BC231" s="17">
        <v>0.42523086296310503</v>
      </c>
      <c r="BD231" s="17">
        <v>0.41318302008384999</v>
      </c>
      <c r="BE231" s="17">
        <v>0.35305986108082899</v>
      </c>
      <c r="BF231" s="17"/>
      <c r="BG231" s="17">
        <v>0.39706079745622602</v>
      </c>
      <c r="BH231" s="17">
        <v>0.40921622191408102</v>
      </c>
      <c r="BI231" s="17">
        <v>0.42600323275970298</v>
      </c>
      <c r="BJ231" s="17">
        <v>0.20803484662641999</v>
      </c>
      <c r="BK231" s="17">
        <v>0.35345447647123002</v>
      </c>
      <c r="BL231" s="17"/>
      <c r="BM231" s="17">
        <v>0.40716709951674102</v>
      </c>
      <c r="BN231" s="17">
        <v>0.32427379297867898</v>
      </c>
    </row>
    <row r="232" spans="2:66" x14ac:dyDescent="0.35">
      <c r="B232" t="s">
        <v>180</v>
      </c>
      <c r="C232" s="17">
        <v>0.18048265658239501</v>
      </c>
      <c r="D232" s="17">
        <v>0.175735009037328</v>
      </c>
      <c r="E232" s="17">
        <v>0.18610492074268301</v>
      </c>
      <c r="F232" s="17"/>
      <c r="G232" s="17">
        <v>0.22375671196828401</v>
      </c>
      <c r="H232" s="17">
        <v>0.167522360537086</v>
      </c>
      <c r="I232" s="17">
        <v>0.19184382191031599</v>
      </c>
      <c r="J232" s="17">
        <v>0.15984104995475501</v>
      </c>
      <c r="K232" s="17">
        <v>0.19713087457614201</v>
      </c>
      <c r="L232" s="17">
        <v>0.158266780234156</v>
      </c>
      <c r="M232" s="17"/>
      <c r="N232" s="17">
        <v>0.18492421812391299</v>
      </c>
      <c r="O232" s="17">
        <v>0.201589023612436</v>
      </c>
      <c r="P232" s="17">
        <v>0.175328371204473</v>
      </c>
      <c r="Q232" s="17">
        <v>0.15981832612368399</v>
      </c>
      <c r="R232" s="17"/>
      <c r="S232" s="17">
        <v>0.216893972606023</v>
      </c>
      <c r="T232" s="17">
        <v>0.18092669820367899</v>
      </c>
      <c r="U232" s="17">
        <v>0.178105999573197</v>
      </c>
      <c r="V232" s="17">
        <v>0.19694860780449899</v>
      </c>
      <c r="W232" s="17">
        <v>0.13077978186036501</v>
      </c>
      <c r="X232" s="17">
        <v>0.18840361797963101</v>
      </c>
      <c r="Y232" s="17">
        <v>0.17073486234237401</v>
      </c>
      <c r="Z232" s="17">
        <v>8.2525009893886198E-2</v>
      </c>
      <c r="AA232" s="17">
        <v>0.220308394712945</v>
      </c>
      <c r="AB232" s="17">
        <v>0.177295634188572</v>
      </c>
      <c r="AC232" s="17">
        <v>0.12123906943068501</v>
      </c>
      <c r="AD232" s="17">
        <v>0.22694013501922999</v>
      </c>
      <c r="AE232" s="17"/>
      <c r="AF232" s="17">
        <v>0.17764029706404499</v>
      </c>
      <c r="AG232" s="17">
        <v>0.18850603399858701</v>
      </c>
      <c r="AH232" s="17">
        <v>0.18716743311353301</v>
      </c>
      <c r="AI232" s="17">
        <v>0.164871610230445</v>
      </c>
      <c r="AJ232" s="17">
        <v>0.16153285238981499</v>
      </c>
      <c r="AK232" s="17">
        <v>0.22374536938575201</v>
      </c>
      <c r="AL232" s="17"/>
      <c r="AM232" s="17">
        <v>0.16962671654238601</v>
      </c>
      <c r="AN232" s="17">
        <v>0.196122047301835</v>
      </c>
      <c r="AO232" s="17"/>
      <c r="AP232" s="17">
        <v>0.18449643873129001</v>
      </c>
      <c r="AQ232" s="17">
        <v>0.16760331380780299</v>
      </c>
      <c r="AR232" s="17">
        <v>0.208834171823507</v>
      </c>
      <c r="AS232" s="17">
        <v>0.16606568950970901</v>
      </c>
      <c r="AT232" s="17">
        <v>4.4226362719002099E-2</v>
      </c>
      <c r="AU232" s="17"/>
      <c r="AV232" s="17">
        <v>0.17232653448867699</v>
      </c>
      <c r="AW232" s="17">
        <v>0.20033424645034101</v>
      </c>
      <c r="AX232" s="17">
        <v>0.19296507913226299</v>
      </c>
      <c r="AY232" s="17">
        <v>0.13705593081050399</v>
      </c>
      <c r="AZ232" s="17">
        <v>0.17473566587039999</v>
      </c>
      <c r="BA232" s="17">
        <v>0.20229341365627901</v>
      </c>
      <c r="BB232" s="17"/>
      <c r="BC232" s="17">
        <v>0.20034919593539199</v>
      </c>
      <c r="BD232" s="17">
        <v>0.176197144236556</v>
      </c>
      <c r="BE232" s="17">
        <v>0.17344125398368801</v>
      </c>
      <c r="BF232" s="17"/>
      <c r="BG232" s="17">
        <v>0.192305895432313</v>
      </c>
      <c r="BH232" s="17">
        <v>0.190735415290503</v>
      </c>
      <c r="BI232" s="17">
        <v>0.16192941466305899</v>
      </c>
      <c r="BJ232" s="17">
        <v>0.16715648106012601</v>
      </c>
      <c r="BK232" s="17">
        <v>0.19008291933392499</v>
      </c>
      <c r="BL232" s="17"/>
      <c r="BM232" s="17">
        <v>0.191000161786548</v>
      </c>
      <c r="BN232" s="17">
        <v>0.18548237716782801</v>
      </c>
    </row>
    <row r="233" spans="2:66" x14ac:dyDescent="0.35">
      <c r="B233" t="s">
        <v>181</v>
      </c>
      <c r="C233" s="17">
        <v>4.9230713986864898E-2</v>
      </c>
      <c r="D233" s="17">
        <v>4.9524925956303797E-2</v>
      </c>
      <c r="E233" s="17">
        <v>4.9124936008520401E-2</v>
      </c>
      <c r="F233" s="17"/>
      <c r="G233" s="17">
        <v>5.2600601953103003E-2</v>
      </c>
      <c r="H233" s="17">
        <v>6.9486706801774406E-2</v>
      </c>
      <c r="I233" s="17">
        <v>2.9066926241594501E-2</v>
      </c>
      <c r="J233" s="17">
        <v>4.11744458448478E-2</v>
      </c>
      <c r="K233" s="17">
        <v>4.2107467870059097E-2</v>
      </c>
      <c r="L233" s="17">
        <v>5.9951518075806003E-2</v>
      </c>
      <c r="M233" s="17"/>
      <c r="N233" s="17">
        <v>5.41199015414527E-2</v>
      </c>
      <c r="O233" s="17">
        <v>4.54390148160152E-2</v>
      </c>
      <c r="P233" s="17">
        <v>5.3491269854708097E-2</v>
      </c>
      <c r="Q233" s="17">
        <v>4.54756754725468E-2</v>
      </c>
      <c r="R233" s="17"/>
      <c r="S233" s="17">
        <v>5.8991282502059199E-2</v>
      </c>
      <c r="T233" s="17">
        <v>7.4363586687322805E-2</v>
      </c>
      <c r="U233" s="17">
        <v>2.3783876818247399E-2</v>
      </c>
      <c r="V233" s="17">
        <v>8.0744899991749594E-2</v>
      </c>
      <c r="W233" s="17">
        <v>8.0955530068071505E-2</v>
      </c>
      <c r="X233" s="17">
        <v>2.0769591546164399E-2</v>
      </c>
      <c r="Y233" s="17">
        <v>7.8846094904424499E-2</v>
      </c>
      <c r="Z233" s="17">
        <v>1.9983989114827998E-2</v>
      </c>
      <c r="AA233" s="17">
        <v>9.7225413353033904E-3</v>
      </c>
      <c r="AB233" s="17">
        <v>4.7087746730562402E-2</v>
      </c>
      <c r="AC233" s="17">
        <v>1.9780077788585398E-2</v>
      </c>
      <c r="AD233" s="17">
        <v>3.5299703185017101E-2</v>
      </c>
      <c r="AE233" s="17"/>
      <c r="AF233" s="17">
        <v>6.6823982608641003E-2</v>
      </c>
      <c r="AG233" s="17">
        <v>4.14878027849854E-2</v>
      </c>
      <c r="AH233" s="17">
        <v>2.8451155499056101E-2</v>
      </c>
      <c r="AI233" s="17">
        <v>5.0467626238785097E-2</v>
      </c>
      <c r="AJ233" s="17">
        <v>5.1771269838679197E-2</v>
      </c>
      <c r="AK233" s="17">
        <v>5.64864143994332E-2</v>
      </c>
      <c r="AL233" s="17"/>
      <c r="AM233" s="17">
        <v>3.77283823485252E-2</v>
      </c>
      <c r="AN233" s="17">
        <v>6.5460596697968804E-2</v>
      </c>
      <c r="AO233" s="17"/>
      <c r="AP233" s="17">
        <v>4.6667991098860898E-2</v>
      </c>
      <c r="AQ233" s="17">
        <v>4.5995463579037499E-2</v>
      </c>
      <c r="AR233" s="17">
        <v>5.4765564716507502E-2</v>
      </c>
      <c r="AS233" s="17">
        <v>5.9622510433736599E-2</v>
      </c>
      <c r="AT233" s="17">
        <v>4.3288428301946097E-2</v>
      </c>
      <c r="AU233" s="17"/>
      <c r="AV233" s="17">
        <v>4.2249991979665703E-2</v>
      </c>
      <c r="AW233" s="17">
        <v>7.1759791266042303E-2</v>
      </c>
      <c r="AX233" s="17">
        <v>4.0833546268619902E-2</v>
      </c>
      <c r="AY233" s="17">
        <v>3.0690245180749001E-2</v>
      </c>
      <c r="AZ233" s="17">
        <v>7.5815063363691704E-2</v>
      </c>
      <c r="BA233" s="17">
        <v>7.682630508952E-2</v>
      </c>
      <c r="BB233" s="17"/>
      <c r="BC233" s="17">
        <v>4.58972414867874E-2</v>
      </c>
      <c r="BD233" s="17">
        <v>4.14538377539257E-2</v>
      </c>
      <c r="BE233" s="17">
        <v>6.28552395607406E-2</v>
      </c>
      <c r="BF233" s="17"/>
      <c r="BG233" s="17">
        <v>1.11453354673885E-2</v>
      </c>
      <c r="BH233" s="17">
        <v>5.2060792164128102E-2</v>
      </c>
      <c r="BI233" s="17">
        <v>6.1434946294284601E-2</v>
      </c>
      <c r="BJ233" s="17">
        <v>4.1186345725266998E-2</v>
      </c>
      <c r="BK233" s="17">
        <v>3.07745253833932E-2</v>
      </c>
      <c r="BL233" s="17"/>
      <c r="BM233" s="17">
        <v>4.51633959435861E-2</v>
      </c>
      <c r="BN233" s="17">
        <v>3.2863817140646102E-2</v>
      </c>
    </row>
    <row r="234" spans="2:66" x14ac:dyDescent="0.35">
      <c r="B234" t="s">
        <v>182</v>
      </c>
      <c r="C234" s="17">
        <v>1.2775685859977799E-2</v>
      </c>
      <c r="D234" s="17">
        <v>1.1969102581624201E-2</v>
      </c>
      <c r="E234" s="17">
        <v>1.36590237820979E-2</v>
      </c>
      <c r="F234" s="17"/>
      <c r="G234" s="17">
        <v>1.5992722248548499E-2</v>
      </c>
      <c r="H234" s="17">
        <v>1.1268616084606701E-2</v>
      </c>
      <c r="I234" s="17">
        <v>2.1057397300012499E-2</v>
      </c>
      <c r="J234" s="17">
        <v>5.8284897451255204E-3</v>
      </c>
      <c r="K234" s="17">
        <v>6.6326243067389998E-3</v>
      </c>
      <c r="L234" s="17">
        <v>1.48486741337978E-2</v>
      </c>
      <c r="M234" s="17"/>
      <c r="N234" s="17">
        <v>7.3430759308722804E-3</v>
      </c>
      <c r="O234" s="17">
        <v>8.4903915733700302E-3</v>
      </c>
      <c r="P234" s="17">
        <v>1.8096426606121398E-2</v>
      </c>
      <c r="Q234" s="17">
        <v>1.8715727469124602E-2</v>
      </c>
      <c r="R234" s="17"/>
      <c r="S234" s="17">
        <v>1.50449818300006E-2</v>
      </c>
      <c r="T234" s="17">
        <v>0</v>
      </c>
      <c r="U234" s="17">
        <v>0</v>
      </c>
      <c r="V234" s="17">
        <v>0</v>
      </c>
      <c r="W234" s="17">
        <v>2.7348006954129998E-2</v>
      </c>
      <c r="X234" s="17">
        <v>1.01220689369477E-2</v>
      </c>
      <c r="Y234" s="17">
        <v>3.3989702130503702E-2</v>
      </c>
      <c r="Z234" s="17">
        <v>2.0685321272621099E-2</v>
      </c>
      <c r="AA234" s="17">
        <v>9.3619814732593103E-3</v>
      </c>
      <c r="AB234" s="17">
        <v>1.1159281700673601E-2</v>
      </c>
      <c r="AC234" s="17">
        <v>3.8637290106487102E-2</v>
      </c>
      <c r="AD234" s="17">
        <v>0</v>
      </c>
      <c r="AE234" s="17"/>
      <c r="AF234" s="17">
        <v>1.24264207680318E-2</v>
      </c>
      <c r="AG234" s="17">
        <v>1.3378603063725E-2</v>
      </c>
      <c r="AH234" s="17">
        <v>7.8278603285994001E-3</v>
      </c>
      <c r="AI234" s="17">
        <v>1.6085717943544901E-2</v>
      </c>
      <c r="AJ234" s="17">
        <v>1.04564343509401E-2</v>
      </c>
      <c r="AK234" s="17">
        <v>1.7455779958014599E-2</v>
      </c>
      <c r="AL234" s="17"/>
      <c r="AM234" s="17">
        <v>1.6717612712920299E-2</v>
      </c>
      <c r="AN234" s="17">
        <v>7.2847329116752799E-3</v>
      </c>
      <c r="AO234" s="17"/>
      <c r="AP234" s="17">
        <v>2.0471035792749601E-2</v>
      </c>
      <c r="AQ234" s="17">
        <v>1.8249036219787799E-2</v>
      </c>
      <c r="AR234" s="17">
        <v>7.75545054838408E-3</v>
      </c>
      <c r="AS234" s="17">
        <v>1.7278398331127501E-2</v>
      </c>
      <c r="AT234" s="17">
        <v>0</v>
      </c>
      <c r="AU234" s="17"/>
      <c r="AV234" s="17">
        <v>1.4263233728254001E-2</v>
      </c>
      <c r="AW234" s="17">
        <v>1.1033459221256E-2</v>
      </c>
      <c r="AX234" s="17">
        <v>0</v>
      </c>
      <c r="AY234" s="17">
        <v>1.42635501845245E-2</v>
      </c>
      <c r="AZ234" s="17">
        <v>1.4182747471127599E-2</v>
      </c>
      <c r="BA234" s="17">
        <v>1.47730146413016E-2</v>
      </c>
      <c r="BB234" s="17"/>
      <c r="BC234" s="17">
        <v>0</v>
      </c>
      <c r="BD234" s="17">
        <v>1.63092575750718E-2</v>
      </c>
      <c r="BE234" s="17">
        <v>1.6798682579055299E-2</v>
      </c>
      <c r="BF234" s="17"/>
      <c r="BG234" s="17">
        <v>3.1525770441749597E-2</v>
      </c>
      <c r="BH234" s="17">
        <v>1.11786778349233E-2</v>
      </c>
      <c r="BI234" s="17">
        <v>6.6422032514459502E-3</v>
      </c>
      <c r="BJ234" s="17">
        <v>4.1206366311122698E-2</v>
      </c>
      <c r="BK234" s="17">
        <v>2.1684019136717299E-2</v>
      </c>
      <c r="BL234" s="17"/>
      <c r="BM234" s="17">
        <v>1.46087253273793E-2</v>
      </c>
      <c r="BN234" s="17">
        <v>2.5601478110694801E-2</v>
      </c>
    </row>
    <row r="235" spans="2:66" x14ac:dyDescent="0.35">
      <c r="B235" t="s">
        <v>117</v>
      </c>
      <c r="C235" s="17">
        <v>4.0330769056474897E-2</v>
      </c>
      <c r="D235" s="17">
        <v>2.6148015686377001E-2</v>
      </c>
      <c r="E235" s="17">
        <v>5.1106826474337702E-2</v>
      </c>
      <c r="F235" s="17"/>
      <c r="G235" s="17">
        <v>5.24659104407234E-2</v>
      </c>
      <c r="H235" s="17">
        <v>3.4159777929362103E-2</v>
      </c>
      <c r="I235" s="17">
        <v>5.19884343430368E-2</v>
      </c>
      <c r="J235" s="17">
        <v>4.6804079602853502E-2</v>
      </c>
      <c r="K235" s="17">
        <v>4.2221482716005697E-2</v>
      </c>
      <c r="L235" s="17">
        <v>1.98366367342491E-2</v>
      </c>
      <c r="M235" s="17"/>
      <c r="N235" s="17">
        <v>2.1756677196885999E-2</v>
      </c>
      <c r="O235" s="17">
        <v>5.5341496409866103E-2</v>
      </c>
      <c r="P235" s="17">
        <v>2.8777072584321502E-2</v>
      </c>
      <c r="Q235" s="17">
        <v>5.5655769187892001E-2</v>
      </c>
      <c r="R235" s="17"/>
      <c r="S235" s="17">
        <v>3.6585250049710999E-2</v>
      </c>
      <c r="T235" s="17">
        <v>2.4617492384258002E-2</v>
      </c>
      <c r="U235" s="17">
        <v>1.16102559471737E-2</v>
      </c>
      <c r="V235" s="17">
        <v>8.3175952833759503E-2</v>
      </c>
      <c r="W235" s="17">
        <v>5.5917981359454402E-2</v>
      </c>
      <c r="X235" s="17">
        <v>6.0533114399304602E-2</v>
      </c>
      <c r="Y235" s="17">
        <v>2.2871388529257901E-2</v>
      </c>
      <c r="Z235" s="17">
        <v>6.3051201453644207E-2</v>
      </c>
      <c r="AA235" s="17">
        <v>1.8909823158081301E-2</v>
      </c>
      <c r="AB235" s="17">
        <v>3.6492989705131797E-2</v>
      </c>
      <c r="AC235" s="17">
        <v>5.7924682745157899E-2</v>
      </c>
      <c r="AD235" s="17">
        <v>3.53717722444261E-2</v>
      </c>
      <c r="AE235" s="17"/>
      <c r="AF235" s="17">
        <v>2.8916360658871001E-2</v>
      </c>
      <c r="AG235" s="17">
        <v>6.9245636041337294E-2</v>
      </c>
      <c r="AH235" s="17">
        <v>2.0720912022085199E-2</v>
      </c>
      <c r="AI235" s="17">
        <v>3.4407778304750197E-2</v>
      </c>
      <c r="AJ235" s="17">
        <v>2.3181203146360799E-2</v>
      </c>
      <c r="AK235" s="17">
        <v>3.8033929747690903E-2</v>
      </c>
      <c r="AL235" s="17"/>
      <c r="AM235" s="17">
        <v>3.2908497610418599E-2</v>
      </c>
      <c r="AN235" s="17">
        <v>4.84247430962483E-2</v>
      </c>
      <c r="AO235" s="17"/>
      <c r="AP235" s="17">
        <v>4.9728200517476298E-2</v>
      </c>
      <c r="AQ235" s="17">
        <v>6.0046041464832799E-2</v>
      </c>
      <c r="AR235" s="17">
        <v>2.9524856444831299E-2</v>
      </c>
      <c r="AS235" s="17">
        <v>2.8990595233645802E-2</v>
      </c>
      <c r="AT235" s="17">
        <v>4.6996761015747401E-2</v>
      </c>
      <c r="AU235" s="17"/>
      <c r="AV235" s="17">
        <v>4.3061496976506498E-2</v>
      </c>
      <c r="AW235" s="17">
        <v>2.7567082392964001E-2</v>
      </c>
      <c r="AX235" s="17">
        <v>2.6937139592045099E-2</v>
      </c>
      <c r="AY235" s="17">
        <v>1.5963768578377301E-2</v>
      </c>
      <c r="AZ235" s="17">
        <v>2.9115006974915598E-2</v>
      </c>
      <c r="BA235" s="17">
        <v>4.4585346966349998E-2</v>
      </c>
      <c r="BB235" s="17"/>
      <c r="BC235" s="17">
        <v>3.6201649361753498E-2</v>
      </c>
      <c r="BD235" s="17">
        <v>3.8788957347770499E-2</v>
      </c>
      <c r="BE235" s="17">
        <v>2.36491369015077E-2</v>
      </c>
      <c r="BF235" s="17"/>
      <c r="BG235" s="17">
        <v>5.6861143391525301E-2</v>
      </c>
      <c r="BH235" s="17">
        <v>2.29499926118574E-2</v>
      </c>
      <c r="BI235" s="17">
        <v>3.0415701687061099E-2</v>
      </c>
      <c r="BJ235" s="17">
        <v>4.0122334413152001E-2</v>
      </c>
      <c r="BK235" s="17">
        <v>2.28881996417457E-2</v>
      </c>
      <c r="BL235" s="17"/>
      <c r="BM235" s="17">
        <v>2.8666625447109399E-2</v>
      </c>
      <c r="BN235" s="17">
        <v>2.6346493632516298E-2</v>
      </c>
    </row>
    <row r="236" spans="2:66" x14ac:dyDescent="0.35">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row>
    <row r="237" spans="2:66" x14ac:dyDescent="0.35">
      <c r="B237" s="6" t="s">
        <v>187</v>
      </c>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row>
    <row r="238" spans="2:66" x14ac:dyDescent="0.35">
      <c r="B238" s="24" t="s">
        <v>184</v>
      </c>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row>
    <row r="239" spans="2:66" x14ac:dyDescent="0.35">
      <c r="B239" t="s">
        <v>178</v>
      </c>
      <c r="C239" s="17">
        <v>0.35764532082280498</v>
      </c>
      <c r="D239" s="17">
        <v>0.37290774532471699</v>
      </c>
      <c r="E239" s="17">
        <v>0.34333773846201099</v>
      </c>
      <c r="F239" s="17"/>
      <c r="G239" s="17">
        <v>0.51872735838261697</v>
      </c>
      <c r="H239" s="17">
        <v>0.50746120049476995</v>
      </c>
      <c r="I239" s="17">
        <v>0.33947458212605602</v>
      </c>
      <c r="J239" s="17">
        <v>0.35962935043905098</v>
      </c>
      <c r="K239" s="17">
        <v>0.26686132912926103</v>
      </c>
      <c r="L239" s="17">
        <v>0.19936947674283401</v>
      </c>
      <c r="M239" s="17"/>
      <c r="N239" s="17">
        <v>0.34895633426928702</v>
      </c>
      <c r="O239" s="17">
        <v>0.35373138226258199</v>
      </c>
      <c r="P239" s="17">
        <v>0.38832547720021598</v>
      </c>
      <c r="Q239" s="17">
        <v>0.33854794052061798</v>
      </c>
      <c r="R239" s="17"/>
      <c r="S239" s="17">
        <v>0.45015775064435898</v>
      </c>
      <c r="T239" s="17">
        <v>0.31476093725633902</v>
      </c>
      <c r="U239" s="17">
        <v>0.30330639288338201</v>
      </c>
      <c r="V239" s="17">
        <v>0.37219946720657499</v>
      </c>
      <c r="W239" s="17">
        <v>0.344956758446541</v>
      </c>
      <c r="X239" s="17">
        <v>0.35006348175445101</v>
      </c>
      <c r="Y239" s="17">
        <v>0.294726558280407</v>
      </c>
      <c r="Z239" s="17">
        <v>0.39603306759423601</v>
      </c>
      <c r="AA239" s="17">
        <v>0.32334320290324903</v>
      </c>
      <c r="AB239" s="17">
        <v>0.33495361785987599</v>
      </c>
      <c r="AC239" s="17">
        <v>0.47940807037733002</v>
      </c>
      <c r="AD239" s="17">
        <v>0.40408437016397197</v>
      </c>
      <c r="AE239" s="17"/>
      <c r="AF239" s="17">
        <v>0.50560655587782999</v>
      </c>
      <c r="AG239" s="17">
        <v>0.28688781846732597</v>
      </c>
      <c r="AH239" s="17">
        <v>0.27755622726203899</v>
      </c>
      <c r="AI239" s="17">
        <v>0.33535630693458102</v>
      </c>
      <c r="AJ239" s="17">
        <v>0.32439643395852702</v>
      </c>
      <c r="AK239" s="17">
        <v>0.389167591282363</v>
      </c>
      <c r="AL239" s="17"/>
      <c r="AM239" s="17">
        <v>0.37142027033703701</v>
      </c>
      <c r="AN239" s="17">
        <v>0.33920837704100698</v>
      </c>
      <c r="AO239" s="17"/>
      <c r="AP239" s="17">
        <v>0.306797986941172</v>
      </c>
      <c r="AQ239" s="17">
        <v>0.407652942504311</v>
      </c>
      <c r="AR239" s="17">
        <v>0.33101794851815602</v>
      </c>
      <c r="AS239" s="17">
        <v>0.37831363462411299</v>
      </c>
      <c r="AT239" s="17">
        <v>0.67078107341822402</v>
      </c>
      <c r="AU239" s="17"/>
      <c r="AV239" s="17">
        <v>0.46485423465799902</v>
      </c>
      <c r="AW239" s="17">
        <v>0.24273934680083101</v>
      </c>
      <c r="AX239" s="17">
        <v>0.286191744364513</v>
      </c>
      <c r="AY239" s="17">
        <v>0.29241943486484101</v>
      </c>
      <c r="AZ239" s="17">
        <v>0.419710595154485</v>
      </c>
      <c r="BA239" s="17">
        <v>0.262966946810896</v>
      </c>
      <c r="BB239" s="17"/>
      <c r="BC239" s="17">
        <v>0.43906531743773197</v>
      </c>
      <c r="BD239" s="17">
        <v>0.34889468000632301</v>
      </c>
      <c r="BE239" s="17">
        <v>0.320936163415176</v>
      </c>
      <c r="BF239" s="17"/>
      <c r="BG239" s="17">
        <v>0.28970895186771001</v>
      </c>
      <c r="BH239" s="17">
        <v>0.42103355934353898</v>
      </c>
      <c r="BI239" s="17">
        <v>0.34093603370043402</v>
      </c>
      <c r="BJ239" s="17">
        <v>0.37966186146006198</v>
      </c>
      <c r="BK239" s="17">
        <v>0.202130960486581</v>
      </c>
      <c r="BL239" s="17"/>
      <c r="BM239" s="17">
        <v>0.398895278987008</v>
      </c>
      <c r="BN239" s="17">
        <v>0.237755264007249</v>
      </c>
    </row>
    <row r="240" spans="2:66" x14ac:dyDescent="0.35">
      <c r="B240" t="s">
        <v>179</v>
      </c>
      <c r="C240" s="17">
        <v>0.36162643187618898</v>
      </c>
      <c r="D240" s="17">
        <v>0.361433834966155</v>
      </c>
      <c r="E240" s="17">
        <v>0.36124498848643899</v>
      </c>
      <c r="F240" s="17"/>
      <c r="G240" s="17">
        <v>0.28052859603925201</v>
      </c>
      <c r="H240" s="17">
        <v>0.26312937698279099</v>
      </c>
      <c r="I240" s="17">
        <v>0.38696353238907799</v>
      </c>
      <c r="J240" s="17">
        <v>0.43136554452589998</v>
      </c>
      <c r="K240" s="17">
        <v>0.36936720042384302</v>
      </c>
      <c r="L240" s="17">
        <v>0.41133470012562501</v>
      </c>
      <c r="M240" s="17"/>
      <c r="N240" s="17">
        <v>0.34795138102253798</v>
      </c>
      <c r="O240" s="17">
        <v>0.37436420695220401</v>
      </c>
      <c r="P240" s="17">
        <v>0.34743200022246601</v>
      </c>
      <c r="Q240" s="17">
        <v>0.37619999260276199</v>
      </c>
      <c r="R240" s="17"/>
      <c r="S240" s="17">
        <v>0.28243613703352799</v>
      </c>
      <c r="T240" s="17">
        <v>0.38111859079679899</v>
      </c>
      <c r="U240" s="17">
        <v>0.46144177639142098</v>
      </c>
      <c r="V240" s="17">
        <v>0.36271041845225999</v>
      </c>
      <c r="W240" s="17">
        <v>0.36642568178229101</v>
      </c>
      <c r="X240" s="17">
        <v>0.36236335932293401</v>
      </c>
      <c r="Y240" s="17">
        <v>0.38641489959298497</v>
      </c>
      <c r="Z240" s="17">
        <v>0.419760572612282</v>
      </c>
      <c r="AA240" s="17">
        <v>0.32330308835160398</v>
      </c>
      <c r="AB240" s="17">
        <v>0.39423660804789401</v>
      </c>
      <c r="AC240" s="17">
        <v>0.30249683328798199</v>
      </c>
      <c r="AD240" s="17">
        <v>0.29452789914754701</v>
      </c>
      <c r="AE240" s="17"/>
      <c r="AF240" s="17">
        <v>0.294795077603689</v>
      </c>
      <c r="AG240" s="17">
        <v>0.38264459050362198</v>
      </c>
      <c r="AH240" s="17">
        <v>0.39796322168726</v>
      </c>
      <c r="AI240" s="17">
        <v>0.40785371765627898</v>
      </c>
      <c r="AJ240" s="17">
        <v>0.35109749426168602</v>
      </c>
      <c r="AK240" s="17">
        <v>0.33452173805678398</v>
      </c>
      <c r="AL240" s="17"/>
      <c r="AM240" s="17">
        <v>0.344485349702562</v>
      </c>
      <c r="AN240" s="17">
        <v>0.38410485092854402</v>
      </c>
      <c r="AO240" s="17"/>
      <c r="AP240" s="17">
        <v>0.40561582509661498</v>
      </c>
      <c r="AQ240" s="17">
        <v>0.33476808498722299</v>
      </c>
      <c r="AR240" s="17">
        <v>0.36653141137704498</v>
      </c>
      <c r="AS240" s="17">
        <v>0.377264670884631</v>
      </c>
      <c r="AT240" s="17">
        <v>0.14663264061803899</v>
      </c>
      <c r="AU240" s="17"/>
      <c r="AV240" s="17">
        <v>0.31721780260125998</v>
      </c>
      <c r="AW240" s="17">
        <v>0.36127503780564002</v>
      </c>
      <c r="AX240" s="17">
        <v>0.44620889145349701</v>
      </c>
      <c r="AY240" s="17">
        <v>0.42050189992931603</v>
      </c>
      <c r="AZ240" s="17">
        <v>0.30002650867472902</v>
      </c>
      <c r="BA240" s="17">
        <v>0.43300106455458798</v>
      </c>
      <c r="BB240" s="17"/>
      <c r="BC240" s="17">
        <v>0.36254204307757798</v>
      </c>
      <c r="BD240" s="17">
        <v>0.35823039249869698</v>
      </c>
      <c r="BE240" s="17">
        <v>0.363125212108659</v>
      </c>
      <c r="BF240" s="17"/>
      <c r="BG240" s="17">
        <v>0.36658359650183397</v>
      </c>
      <c r="BH240" s="17">
        <v>0.34974077663594</v>
      </c>
      <c r="BI240" s="17">
        <v>0.38401596818836498</v>
      </c>
      <c r="BJ240" s="17">
        <v>0.33462773744533397</v>
      </c>
      <c r="BK240" s="17">
        <v>0.40342895829611197</v>
      </c>
      <c r="BL240" s="17"/>
      <c r="BM240" s="17">
        <v>0.352580085089646</v>
      </c>
      <c r="BN240" s="17">
        <v>0.38962293601638098</v>
      </c>
    </row>
    <row r="241" spans="2:66" x14ac:dyDescent="0.35">
      <c r="B241" t="s">
        <v>180</v>
      </c>
      <c r="C241" s="17">
        <v>0.16272082240513899</v>
      </c>
      <c r="D241" s="17">
        <v>0.15315119059909399</v>
      </c>
      <c r="E241" s="17">
        <v>0.173245861579267</v>
      </c>
      <c r="F241" s="17"/>
      <c r="G241" s="17">
        <v>0.104282408945015</v>
      </c>
      <c r="H241" s="17">
        <v>0.12766310095045399</v>
      </c>
      <c r="I241" s="17">
        <v>0.14281850884498101</v>
      </c>
      <c r="J241" s="17">
        <v>0.127471665270772</v>
      </c>
      <c r="K241" s="17">
        <v>0.20460657121918699</v>
      </c>
      <c r="L241" s="17">
        <v>0.25149769251689402</v>
      </c>
      <c r="M241" s="17"/>
      <c r="N241" s="17">
        <v>0.192728102439092</v>
      </c>
      <c r="O241" s="17">
        <v>0.13576578549426399</v>
      </c>
      <c r="P241" s="17">
        <v>0.165879592251132</v>
      </c>
      <c r="Q241" s="17">
        <v>0.15823243959414501</v>
      </c>
      <c r="R241" s="17"/>
      <c r="S241" s="17">
        <v>0.171974263327479</v>
      </c>
      <c r="T241" s="17">
        <v>0.156314332146548</v>
      </c>
      <c r="U241" s="17">
        <v>0.15178931220619499</v>
      </c>
      <c r="V241" s="17">
        <v>0.14925230578041401</v>
      </c>
      <c r="W241" s="17">
        <v>0.19517958209530001</v>
      </c>
      <c r="X241" s="17">
        <v>0.12485387193108299</v>
      </c>
      <c r="Y241" s="17">
        <v>0.193368794266603</v>
      </c>
      <c r="Z241" s="17">
        <v>8.3837196636461997E-2</v>
      </c>
      <c r="AA241" s="17">
        <v>0.247165372556619</v>
      </c>
      <c r="AB241" s="17">
        <v>0.175321715414682</v>
      </c>
      <c r="AC241" s="17">
        <v>6.0006991652434297E-2</v>
      </c>
      <c r="AD241" s="17">
        <v>0.114456365863545</v>
      </c>
      <c r="AE241" s="17"/>
      <c r="AF241" s="17">
        <v>0.115244754158098</v>
      </c>
      <c r="AG241" s="17">
        <v>0.18142315126840899</v>
      </c>
      <c r="AH241" s="17">
        <v>0.208853353886507</v>
      </c>
      <c r="AI241" s="17">
        <v>0.15676634033867301</v>
      </c>
      <c r="AJ241" s="17">
        <v>0.170974655906868</v>
      </c>
      <c r="AK241" s="17">
        <v>0.16880693293780999</v>
      </c>
      <c r="AL241" s="17"/>
      <c r="AM241" s="17">
        <v>0.170727844664818</v>
      </c>
      <c r="AN241" s="17">
        <v>0.151895521848741</v>
      </c>
      <c r="AO241" s="17"/>
      <c r="AP241" s="17">
        <v>0.163376348980593</v>
      </c>
      <c r="AQ241" s="17">
        <v>0.14493828750132101</v>
      </c>
      <c r="AR241" s="17">
        <v>0.17968071370465799</v>
      </c>
      <c r="AS241" s="17">
        <v>0.13746045642264501</v>
      </c>
      <c r="AT241" s="17">
        <v>9.2301096646042996E-2</v>
      </c>
      <c r="AU241" s="17"/>
      <c r="AV241" s="17">
        <v>0.130451215264692</v>
      </c>
      <c r="AW241" s="17">
        <v>0.18193690067191301</v>
      </c>
      <c r="AX241" s="17">
        <v>0.198245978102011</v>
      </c>
      <c r="AY241" s="17">
        <v>0.18341131452045101</v>
      </c>
      <c r="AZ241" s="17">
        <v>0.17373837660229599</v>
      </c>
      <c r="BA241" s="17">
        <v>0.21407031588462599</v>
      </c>
      <c r="BB241" s="17"/>
      <c r="BC241" s="17">
        <v>0.125389570846176</v>
      </c>
      <c r="BD241" s="17">
        <v>0.19037366569942099</v>
      </c>
      <c r="BE241" s="17">
        <v>0.155225913081181</v>
      </c>
      <c r="BF241" s="17"/>
      <c r="BG241" s="17">
        <v>0.20976016948145201</v>
      </c>
      <c r="BH241" s="17">
        <v>0.148481986559407</v>
      </c>
      <c r="BI241" s="17">
        <v>0.158947806658081</v>
      </c>
      <c r="BJ241" s="17">
        <v>8.2705412264299005E-2</v>
      </c>
      <c r="BK241" s="17">
        <v>0.21441964411176401</v>
      </c>
      <c r="BL241" s="17"/>
      <c r="BM241" s="17">
        <v>0.158812065737574</v>
      </c>
      <c r="BN241" s="17">
        <v>0.187989159347725</v>
      </c>
    </row>
    <row r="242" spans="2:66" x14ac:dyDescent="0.35">
      <c r="B242" t="s">
        <v>181</v>
      </c>
      <c r="C242" s="17">
        <v>6.1619843100734602E-2</v>
      </c>
      <c r="D242" s="17">
        <v>6.2228564140170403E-2</v>
      </c>
      <c r="E242" s="17">
        <v>6.1239389971421199E-2</v>
      </c>
      <c r="F242" s="17"/>
      <c r="G242" s="17">
        <v>4.4270676362712098E-2</v>
      </c>
      <c r="H242" s="17">
        <v>6.8423463370718099E-2</v>
      </c>
      <c r="I242" s="17">
        <v>2.1655547890840399E-2</v>
      </c>
      <c r="J242" s="17">
        <v>5.1339163970185703E-2</v>
      </c>
      <c r="K242" s="17">
        <v>7.5126321039223398E-2</v>
      </c>
      <c r="L242" s="17">
        <v>0.103102204505442</v>
      </c>
      <c r="M242" s="17"/>
      <c r="N242" s="17">
        <v>5.5969835772113799E-2</v>
      </c>
      <c r="O242" s="17">
        <v>6.8278662661869702E-2</v>
      </c>
      <c r="P242" s="17">
        <v>5.5927432089997703E-2</v>
      </c>
      <c r="Q242" s="17">
        <v>6.7154501834386301E-2</v>
      </c>
      <c r="R242" s="17"/>
      <c r="S242" s="17">
        <v>5.9164849516133301E-2</v>
      </c>
      <c r="T242" s="17">
        <v>9.8312302407647503E-2</v>
      </c>
      <c r="U242" s="17">
        <v>5.9712409434431298E-2</v>
      </c>
      <c r="V242" s="17">
        <v>4.4966754896031101E-2</v>
      </c>
      <c r="W242" s="17">
        <v>3.8772247120220503E-2</v>
      </c>
      <c r="X242" s="17">
        <v>7.1152023412793794E-2</v>
      </c>
      <c r="Y242" s="17">
        <v>4.51561394328239E-2</v>
      </c>
      <c r="Z242" s="17">
        <v>8.0147980622435402E-2</v>
      </c>
      <c r="AA242" s="17">
        <v>6.7086638003249294E-2</v>
      </c>
      <c r="AB242" s="17">
        <v>3.3794393874028397E-2</v>
      </c>
      <c r="AC242" s="17">
        <v>5.95943741965098E-2</v>
      </c>
      <c r="AD242" s="17">
        <v>0.112585772203905</v>
      </c>
      <c r="AE242" s="17"/>
      <c r="AF242" s="17">
        <v>3.9111677646879901E-2</v>
      </c>
      <c r="AG242" s="17">
        <v>6.5099536134153202E-2</v>
      </c>
      <c r="AH242" s="17">
        <v>7.2067449773133896E-2</v>
      </c>
      <c r="AI242" s="17">
        <v>6.05347749215722E-2</v>
      </c>
      <c r="AJ242" s="17">
        <v>9.1233135160954604E-2</v>
      </c>
      <c r="AK242" s="17">
        <v>7.0272142985897901E-2</v>
      </c>
      <c r="AL242" s="17"/>
      <c r="AM242" s="17">
        <v>6.1803025535206897E-2</v>
      </c>
      <c r="AN242" s="17">
        <v>6.1511106644560602E-2</v>
      </c>
      <c r="AO242" s="17"/>
      <c r="AP242" s="17">
        <v>6.6726252378872294E-2</v>
      </c>
      <c r="AQ242" s="17">
        <v>5.2500268260740501E-2</v>
      </c>
      <c r="AR242" s="17">
        <v>5.6673889147785698E-2</v>
      </c>
      <c r="AS242" s="17">
        <v>5.8031583650509498E-2</v>
      </c>
      <c r="AT242" s="17">
        <v>4.3288428301946097E-2</v>
      </c>
      <c r="AU242" s="17"/>
      <c r="AV242" s="17">
        <v>3.79971215258713E-2</v>
      </c>
      <c r="AW242" s="17">
        <v>0.12532762508530401</v>
      </c>
      <c r="AX242" s="17">
        <v>2.7491471511759302E-2</v>
      </c>
      <c r="AY242" s="17">
        <v>8.8721844862075197E-2</v>
      </c>
      <c r="AZ242" s="17">
        <v>7.7409512593574398E-2</v>
      </c>
      <c r="BA242" s="17">
        <v>3.0311479004401499E-2</v>
      </c>
      <c r="BB242" s="17"/>
      <c r="BC242" s="17">
        <v>3.11437857796634E-2</v>
      </c>
      <c r="BD242" s="17">
        <v>5.6311062294891502E-2</v>
      </c>
      <c r="BE242" s="17">
        <v>0.100657599321907</v>
      </c>
      <c r="BF242" s="17"/>
      <c r="BG242" s="17">
        <v>7.7425848624877405E-2</v>
      </c>
      <c r="BH242" s="17">
        <v>4.4923219954045399E-2</v>
      </c>
      <c r="BI242" s="17">
        <v>6.7937288093262604E-2</v>
      </c>
      <c r="BJ242" s="17">
        <v>0.122971604492145</v>
      </c>
      <c r="BK242" s="17">
        <v>0.10254764887005401</v>
      </c>
      <c r="BL242" s="17"/>
      <c r="BM242" s="17">
        <v>5.0402408658047897E-2</v>
      </c>
      <c r="BN242" s="17">
        <v>0.106646029434701</v>
      </c>
    </row>
    <row r="243" spans="2:66" x14ac:dyDescent="0.35">
      <c r="B243" t="s">
        <v>182</v>
      </c>
      <c r="C243" s="17">
        <v>1.7809738462838499E-2</v>
      </c>
      <c r="D243" s="17">
        <v>1.9874200155222399E-2</v>
      </c>
      <c r="E243" s="17">
        <v>1.5751672851714599E-2</v>
      </c>
      <c r="F243" s="17"/>
      <c r="G243" s="17">
        <v>1.3824313410154001E-2</v>
      </c>
      <c r="H243" s="17">
        <v>5.5249403714457699E-3</v>
      </c>
      <c r="I243" s="17">
        <v>4.53740259931718E-2</v>
      </c>
      <c r="J243" s="17">
        <v>5.7144692711423696E-3</v>
      </c>
      <c r="K243" s="17">
        <v>3.47587474791336E-2</v>
      </c>
      <c r="L243" s="17">
        <v>4.6962296961922997E-3</v>
      </c>
      <c r="M243" s="17"/>
      <c r="N243" s="17">
        <v>3.6259412114344601E-2</v>
      </c>
      <c r="O243" s="17">
        <v>8.0087234064993296E-3</v>
      </c>
      <c r="P243" s="17">
        <v>9.0585098025830705E-3</v>
      </c>
      <c r="Q243" s="17">
        <v>1.5106316362873099E-2</v>
      </c>
      <c r="R243" s="17"/>
      <c r="S243" s="17">
        <v>7.1621059141468001E-3</v>
      </c>
      <c r="T243" s="17">
        <v>2.4896388415598499E-2</v>
      </c>
      <c r="U243" s="17">
        <v>0</v>
      </c>
      <c r="V243" s="17">
        <v>0</v>
      </c>
      <c r="W243" s="17">
        <v>1.24496551292059E-2</v>
      </c>
      <c r="X243" s="17">
        <v>2.0790435829955201E-2</v>
      </c>
      <c r="Y243" s="17">
        <v>5.7462219897923203E-2</v>
      </c>
      <c r="Z243" s="17">
        <v>0</v>
      </c>
      <c r="AA243" s="17">
        <v>1.9616623258758299E-2</v>
      </c>
      <c r="AB243" s="17">
        <v>1.2385908769541799E-2</v>
      </c>
      <c r="AC243" s="17">
        <v>5.9265253189512597E-2</v>
      </c>
      <c r="AD243" s="17">
        <v>0</v>
      </c>
      <c r="AE243" s="17"/>
      <c r="AF243" s="17">
        <v>1.1864144987815101E-2</v>
      </c>
      <c r="AG243" s="17">
        <v>2.4885585778051202E-2</v>
      </c>
      <c r="AH243" s="17">
        <v>2.0978506872498401E-2</v>
      </c>
      <c r="AI243" s="17">
        <v>1.64268329422304E-2</v>
      </c>
      <c r="AJ243" s="17">
        <v>9.77509726888094E-3</v>
      </c>
      <c r="AK243" s="17">
        <v>1.8173410664808001E-2</v>
      </c>
      <c r="AL243" s="17"/>
      <c r="AM243" s="17">
        <v>1.6705202328724501E-2</v>
      </c>
      <c r="AN243" s="17">
        <v>1.9399638164853E-2</v>
      </c>
      <c r="AO243" s="17"/>
      <c r="AP243" s="17">
        <v>1.19445591372975E-2</v>
      </c>
      <c r="AQ243" s="17">
        <v>1.35408357353332E-2</v>
      </c>
      <c r="AR243" s="17">
        <v>3.6781244977001901E-2</v>
      </c>
      <c r="AS243" s="17">
        <v>1.0194429636057E-2</v>
      </c>
      <c r="AT243" s="17">
        <v>0</v>
      </c>
      <c r="AU243" s="17"/>
      <c r="AV243" s="17">
        <v>1.0926330831051E-2</v>
      </c>
      <c r="AW243" s="17">
        <v>5.5470161298329101E-2</v>
      </c>
      <c r="AX243" s="17">
        <v>0</v>
      </c>
      <c r="AY243" s="17">
        <v>1.49455058233179E-2</v>
      </c>
      <c r="AZ243" s="17">
        <v>0</v>
      </c>
      <c r="BA243" s="17">
        <v>0</v>
      </c>
      <c r="BB243" s="17"/>
      <c r="BC243" s="17">
        <v>4.5203742890956404E-3</v>
      </c>
      <c r="BD243" s="17">
        <v>1.1668834777632E-2</v>
      </c>
      <c r="BE243" s="17">
        <v>3.6705191837433801E-2</v>
      </c>
      <c r="BF243" s="17"/>
      <c r="BG243" s="17">
        <v>1.06344384690687E-2</v>
      </c>
      <c r="BH243" s="17">
        <v>1.5169521984522301E-2</v>
      </c>
      <c r="BI243" s="17">
        <v>1.68910160449223E-2</v>
      </c>
      <c r="BJ243" s="17">
        <v>3.9911049925007901E-2</v>
      </c>
      <c r="BK243" s="17">
        <v>4.4111491842821003E-2</v>
      </c>
      <c r="BL243" s="17"/>
      <c r="BM243" s="17">
        <v>1.44050121776008E-2</v>
      </c>
      <c r="BN243" s="17">
        <v>4.3268608620911003E-2</v>
      </c>
    </row>
    <row r="244" spans="2:66" x14ac:dyDescent="0.35">
      <c r="B244" t="s">
        <v>117</v>
      </c>
      <c r="C244" s="17">
        <v>3.8577843332293298E-2</v>
      </c>
      <c r="D244" s="17">
        <v>3.0404464814641E-2</v>
      </c>
      <c r="E244" s="17">
        <v>4.51803486491478E-2</v>
      </c>
      <c r="F244" s="17"/>
      <c r="G244" s="17">
        <v>3.8366646860250098E-2</v>
      </c>
      <c r="H244" s="17">
        <v>2.7797917829821401E-2</v>
      </c>
      <c r="I244" s="17">
        <v>6.3713802755873503E-2</v>
      </c>
      <c r="J244" s="17">
        <v>2.4479806522949499E-2</v>
      </c>
      <c r="K244" s="17">
        <v>4.9279830709351498E-2</v>
      </c>
      <c r="L244" s="17">
        <v>2.99996964130127E-2</v>
      </c>
      <c r="M244" s="17"/>
      <c r="N244" s="17">
        <v>1.8134934382624E-2</v>
      </c>
      <c r="O244" s="17">
        <v>5.98512392225816E-2</v>
      </c>
      <c r="P244" s="17">
        <v>3.3376988433604898E-2</v>
      </c>
      <c r="Q244" s="17">
        <v>4.4758809085216303E-2</v>
      </c>
      <c r="R244" s="17"/>
      <c r="S244" s="17">
        <v>2.9104893564353699E-2</v>
      </c>
      <c r="T244" s="17">
        <v>2.4597448977068399E-2</v>
      </c>
      <c r="U244" s="17">
        <v>2.3750109084570498E-2</v>
      </c>
      <c r="V244" s="17">
        <v>7.0871053664720102E-2</v>
      </c>
      <c r="W244" s="17">
        <v>4.2216075426441201E-2</v>
      </c>
      <c r="X244" s="17">
        <v>7.0776827748782495E-2</v>
      </c>
      <c r="Y244" s="17">
        <v>2.2871388529257901E-2</v>
      </c>
      <c r="Z244" s="17">
        <v>2.02211825345852E-2</v>
      </c>
      <c r="AA244" s="17">
        <v>1.9485074926520699E-2</v>
      </c>
      <c r="AB244" s="17">
        <v>4.9307756033977801E-2</v>
      </c>
      <c r="AC244" s="17">
        <v>3.9228477296231697E-2</v>
      </c>
      <c r="AD244" s="17">
        <v>7.4345592621031603E-2</v>
      </c>
      <c r="AE244" s="17"/>
      <c r="AF244" s="17">
        <v>3.3377789725687702E-2</v>
      </c>
      <c r="AG244" s="17">
        <v>5.9059317848438202E-2</v>
      </c>
      <c r="AH244" s="17">
        <v>2.2581240518561599E-2</v>
      </c>
      <c r="AI244" s="17">
        <v>2.30620272066645E-2</v>
      </c>
      <c r="AJ244" s="17">
        <v>5.2523183443082801E-2</v>
      </c>
      <c r="AK244" s="17">
        <v>1.9058184072336701E-2</v>
      </c>
      <c r="AL244" s="17"/>
      <c r="AM244" s="17">
        <v>3.4858307431651997E-2</v>
      </c>
      <c r="AN244" s="17">
        <v>4.3880505372294397E-2</v>
      </c>
      <c r="AO244" s="17"/>
      <c r="AP244" s="17">
        <v>4.5539027465449598E-2</v>
      </c>
      <c r="AQ244" s="17">
        <v>4.6599581011071402E-2</v>
      </c>
      <c r="AR244" s="17">
        <v>2.9314792275353E-2</v>
      </c>
      <c r="AS244" s="17">
        <v>3.8735224782043602E-2</v>
      </c>
      <c r="AT244" s="17">
        <v>4.6996761015747401E-2</v>
      </c>
      <c r="AU244" s="17"/>
      <c r="AV244" s="17">
        <v>3.8553295119127397E-2</v>
      </c>
      <c r="AW244" s="17">
        <v>3.3250928337983397E-2</v>
      </c>
      <c r="AX244" s="17">
        <v>4.1861914568219499E-2</v>
      </c>
      <c r="AY244" s="17">
        <v>0</v>
      </c>
      <c r="AZ244" s="17">
        <v>2.9115006974915598E-2</v>
      </c>
      <c r="BA244" s="17">
        <v>5.96501937454888E-2</v>
      </c>
      <c r="BB244" s="17"/>
      <c r="BC244" s="17">
        <v>3.7338908569754602E-2</v>
      </c>
      <c r="BD244" s="17">
        <v>3.4521364723035602E-2</v>
      </c>
      <c r="BE244" s="17">
        <v>2.3349920235643699E-2</v>
      </c>
      <c r="BF244" s="17"/>
      <c r="BG244" s="17">
        <v>4.5886995055058701E-2</v>
      </c>
      <c r="BH244" s="17">
        <v>2.0650935522546401E-2</v>
      </c>
      <c r="BI244" s="17">
        <v>3.1271887314935902E-2</v>
      </c>
      <c r="BJ244" s="17">
        <v>4.0122334413152001E-2</v>
      </c>
      <c r="BK244" s="17">
        <v>3.3361296392668598E-2</v>
      </c>
      <c r="BL244" s="17"/>
      <c r="BM244" s="17">
        <v>2.4905149350124101E-2</v>
      </c>
      <c r="BN244" s="17">
        <v>3.47180025730335E-2</v>
      </c>
    </row>
    <row r="245" spans="2:66" x14ac:dyDescent="0.35">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row>
    <row r="246" spans="2:66" x14ac:dyDescent="0.35">
      <c r="B246" s="6" t="s">
        <v>188</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row>
    <row r="247" spans="2:66" x14ac:dyDescent="0.35">
      <c r="B247" s="24" t="s">
        <v>184</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row>
    <row r="248" spans="2:66" x14ac:dyDescent="0.35">
      <c r="B248" t="s">
        <v>178</v>
      </c>
      <c r="C248" s="17">
        <v>0.221830490344647</v>
      </c>
      <c r="D248" s="17">
        <v>0.246695953249113</v>
      </c>
      <c r="E248" s="17">
        <v>0.19707146563660399</v>
      </c>
      <c r="F248" s="17"/>
      <c r="G248" s="17">
        <v>0.37957917040066702</v>
      </c>
      <c r="H248" s="17">
        <v>0.36896557617606601</v>
      </c>
      <c r="I248" s="17">
        <v>0.26602749655236102</v>
      </c>
      <c r="J248" s="17">
        <v>0.17547639200068199</v>
      </c>
      <c r="K248" s="17">
        <v>0.105399049729597</v>
      </c>
      <c r="L248" s="17">
        <v>7.2317011911163298E-2</v>
      </c>
      <c r="M248" s="17"/>
      <c r="N248" s="17">
        <v>0.271735713678672</v>
      </c>
      <c r="O248" s="17">
        <v>0.23075300735253801</v>
      </c>
      <c r="P248" s="17">
        <v>0.20507144322801801</v>
      </c>
      <c r="Q248" s="17">
        <v>0.17037231163153599</v>
      </c>
      <c r="R248" s="17"/>
      <c r="S248" s="17">
        <v>0.37149228977485899</v>
      </c>
      <c r="T248" s="17">
        <v>0.13256366479243401</v>
      </c>
      <c r="U248" s="17">
        <v>0.153560697675862</v>
      </c>
      <c r="V248" s="17">
        <v>0.222195256356092</v>
      </c>
      <c r="W248" s="17">
        <v>0.10411547043784999</v>
      </c>
      <c r="X248" s="17">
        <v>0.22554943791507001</v>
      </c>
      <c r="Y248" s="17">
        <v>0.17035678829293899</v>
      </c>
      <c r="Z248" s="17">
        <v>0.186308626447513</v>
      </c>
      <c r="AA248" s="17">
        <v>0.24604108805018601</v>
      </c>
      <c r="AB248" s="17">
        <v>0.241425937280701</v>
      </c>
      <c r="AC248" s="17">
        <v>0.32220534075167101</v>
      </c>
      <c r="AD248" s="17">
        <v>0.29464369176521599</v>
      </c>
      <c r="AE248" s="17"/>
      <c r="AF248" s="17">
        <v>0.33875414848233598</v>
      </c>
      <c r="AG248" s="17">
        <v>0.20161133304260101</v>
      </c>
      <c r="AH248" s="17">
        <v>0.182933771870877</v>
      </c>
      <c r="AI248" s="17">
        <v>0.155095957319558</v>
      </c>
      <c r="AJ248" s="17">
        <v>0.14976728969641001</v>
      </c>
      <c r="AK248" s="17">
        <v>0.230121325948588</v>
      </c>
      <c r="AL248" s="17"/>
      <c r="AM248" s="17">
        <v>0.22128355169307401</v>
      </c>
      <c r="AN248" s="17">
        <v>0.22312888102026299</v>
      </c>
      <c r="AO248" s="17"/>
      <c r="AP248" s="17">
        <v>0.14233546660258101</v>
      </c>
      <c r="AQ248" s="17">
        <v>0.204125584451468</v>
      </c>
      <c r="AR248" s="17">
        <v>0.25688100782109802</v>
      </c>
      <c r="AS248" s="17">
        <v>0.31212446878960198</v>
      </c>
      <c r="AT248" s="17">
        <v>0.56987390062471599</v>
      </c>
      <c r="AU248" s="17"/>
      <c r="AV248" s="17">
        <v>0.320412313393656</v>
      </c>
      <c r="AW248" s="17">
        <v>0.16629646415222801</v>
      </c>
      <c r="AX248" s="17">
        <v>0.16643120863602801</v>
      </c>
      <c r="AY248" s="17">
        <v>0.13062697601125201</v>
      </c>
      <c r="AZ248" s="17">
        <v>0.25695011702046</v>
      </c>
      <c r="BA248" s="17">
        <v>0.158112893918647</v>
      </c>
      <c r="BB248" s="17"/>
      <c r="BC248" s="17">
        <v>0.22411441173581201</v>
      </c>
      <c r="BD248" s="17">
        <v>0.20033938062598999</v>
      </c>
      <c r="BE248" s="17">
        <v>0.24532152952919001</v>
      </c>
      <c r="BF248" s="17"/>
      <c r="BG248" s="17">
        <v>0.213506593199838</v>
      </c>
      <c r="BH248" s="17">
        <v>0.25627138272811001</v>
      </c>
      <c r="BI248" s="17">
        <v>0.219592962479005</v>
      </c>
      <c r="BJ248" s="17">
        <v>0.33534598046463299</v>
      </c>
      <c r="BK248" s="17">
        <v>9.5857628103126494E-2</v>
      </c>
      <c r="BL248" s="17"/>
      <c r="BM248" s="17">
        <v>0.249062231921097</v>
      </c>
      <c r="BN248" s="17">
        <v>0.14391464638787799</v>
      </c>
    </row>
    <row r="249" spans="2:66" x14ac:dyDescent="0.35">
      <c r="B249" t="s">
        <v>179</v>
      </c>
      <c r="C249" s="17">
        <v>0.26969939646418101</v>
      </c>
      <c r="D249" s="17">
        <v>0.27993629350151999</v>
      </c>
      <c r="E249" s="17">
        <v>0.2581902401965</v>
      </c>
      <c r="F249" s="17"/>
      <c r="G249" s="17">
        <v>0.26794617520337899</v>
      </c>
      <c r="H249" s="17">
        <v>0.321250285884497</v>
      </c>
      <c r="I249" s="17">
        <v>0.283422716146075</v>
      </c>
      <c r="J249" s="17">
        <v>0.31980832495044398</v>
      </c>
      <c r="K249" s="17">
        <v>0.261319651674016</v>
      </c>
      <c r="L249" s="17">
        <v>0.176395462566801</v>
      </c>
      <c r="M249" s="17"/>
      <c r="N249" s="17">
        <v>0.28712647876581798</v>
      </c>
      <c r="O249" s="17">
        <v>0.29961100592830903</v>
      </c>
      <c r="P249" s="17">
        <v>0.258949037152998</v>
      </c>
      <c r="Q249" s="17">
        <v>0.23019261697691401</v>
      </c>
      <c r="R249" s="17"/>
      <c r="S249" s="17">
        <v>0.24206714332486901</v>
      </c>
      <c r="T249" s="17">
        <v>0.30645976382936202</v>
      </c>
      <c r="U249" s="17">
        <v>0.245523608610518</v>
      </c>
      <c r="V249" s="17">
        <v>0.22265178588738699</v>
      </c>
      <c r="W249" s="17">
        <v>0.34141366199585299</v>
      </c>
      <c r="X249" s="17">
        <v>0.207989213553504</v>
      </c>
      <c r="Y249" s="17">
        <v>0.22893733523693499</v>
      </c>
      <c r="Z249" s="17">
        <v>0.44340488023853702</v>
      </c>
      <c r="AA249" s="17">
        <v>0.25730412634870897</v>
      </c>
      <c r="AB249" s="17">
        <v>0.294961773117145</v>
      </c>
      <c r="AC249" s="17">
        <v>0.242827263365265</v>
      </c>
      <c r="AD249" s="17">
        <v>0.33943775938508702</v>
      </c>
      <c r="AE249" s="17"/>
      <c r="AF249" s="17">
        <v>0.288375664511413</v>
      </c>
      <c r="AG249" s="17">
        <v>0.23859161304441201</v>
      </c>
      <c r="AH249" s="17">
        <v>0.240597387410979</v>
      </c>
      <c r="AI249" s="17">
        <v>0.32067349242537302</v>
      </c>
      <c r="AJ249" s="17">
        <v>0.271082710560828</v>
      </c>
      <c r="AK249" s="17">
        <v>0.26227197491991999</v>
      </c>
      <c r="AL249" s="17"/>
      <c r="AM249" s="17">
        <v>0.25103830228010199</v>
      </c>
      <c r="AN249" s="17">
        <v>0.29408637945854899</v>
      </c>
      <c r="AO249" s="17"/>
      <c r="AP249" s="17">
        <v>0.256291677684719</v>
      </c>
      <c r="AQ249" s="17">
        <v>0.272933303514452</v>
      </c>
      <c r="AR249" s="17">
        <v>0.28600755331000599</v>
      </c>
      <c r="AS249" s="17">
        <v>0.33275604520358998</v>
      </c>
      <c r="AT249" s="17">
        <v>0.179144091935728</v>
      </c>
      <c r="AU249" s="17"/>
      <c r="AV249" s="17">
        <v>0.29830541540929201</v>
      </c>
      <c r="AW249" s="17">
        <v>0.193620353886476</v>
      </c>
      <c r="AX249" s="17">
        <v>0.21862214573886399</v>
      </c>
      <c r="AY249" s="17">
        <v>0.25808431585184899</v>
      </c>
      <c r="AZ249" s="17">
        <v>0.34809682328224301</v>
      </c>
      <c r="BA249" s="17">
        <v>0.29555765407064899</v>
      </c>
      <c r="BB249" s="17"/>
      <c r="BC249" s="17">
        <v>0.31480110533565397</v>
      </c>
      <c r="BD249" s="17">
        <v>0.26552055936393498</v>
      </c>
      <c r="BE249" s="17">
        <v>0.24444859500028299</v>
      </c>
      <c r="BF249" s="17"/>
      <c r="BG249" s="17">
        <v>0.23973142046371701</v>
      </c>
      <c r="BH249" s="17">
        <v>0.29328779586050102</v>
      </c>
      <c r="BI249" s="17">
        <v>0.277906263655613</v>
      </c>
      <c r="BJ249" s="17">
        <v>0.247935053322826</v>
      </c>
      <c r="BK249" s="17">
        <v>0.251849650145056</v>
      </c>
      <c r="BL249" s="17"/>
      <c r="BM249" s="17">
        <v>0.284259434183258</v>
      </c>
      <c r="BN249" s="17">
        <v>0.25106412613435403</v>
      </c>
    </row>
    <row r="250" spans="2:66" x14ac:dyDescent="0.35">
      <c r="B250" t="s">
        <v>180</v>
      </c>
      <c r="C250" s="17">
        <v>0.32576053918975501</v>
      </c>
      <c r="D250" s="17">
        <v>0.30370478826212599</v>
      </c>
      <c r="E250" s="17">
        <v>0.34982039503976903</v>
      </c>
      <c r="F250" s="17"/>
      <c r="G250" s="17">
        <v>0.264461325486189</v>
      </c>
      <c r="H250" s="17">
        <v>0.18944460479216199</v>
      </c>
      <c r="I250" s="17">
        <v>0.276062040235516</v>
      </c>
      <c r="J250" s="17">
        <v>0.35855559470305698</v>
      </c>
      <c r="K250" s="17">
        <v>0.33152965597794298</v>
      </c>
      <c r="L250" s="17">
        <v>0.49599813074870902</v>
      </c>
      <c r="M250" s="17"/>
      <c r="N250" s="17">
        <v>0.28945598618512602</v>
      </c>
      <c r="O250" s="17">
        <v>0.265440100704045</v>
      </c>
      <c r="P250" s="17">
        <v>0.36581296923506901</v>
      </c>
      <c r="Q250" s="17">
        <v>0.394168599982617</v>
      </c>
      <c r="R250" s="17"/>
      <c r="S250" s="17">
        <v>0.268941133677426</v>
      </c>
      <c r="T250" s="17">
        <v>0.32869760734993703</v>
      </c>
      <c r="U250" s="17">
        <v>0.400428828275321</v>
      </c>
      <c r="V250" s="17">
        <v>0.30979460755695898</v>
      </c>
      <c r="W250" s="17">
        <v>0.331368272620644</v>
      </c>
      <c r="X250" s="17">
        <v>0.36241063581049099</v>
      </c>
      <c r="Y250" s="17">
        <v>0.375059550516194</v>
      </c>
      <c r="Z250" s="17">
        <v>0.24689407716873399</v>
      </c>
      <c r="AA250" s="17">
        <v>0.32295962649941801</v>
      </c>
      <c r="AB250" s="17">
        <v>0.319882102845647</v>
      </c>
      <c r="AC250" s="17">
        <v>0.31835412312550798</v>
      </c>
      <c r="AD250" s="17">
        <v>0.29157295622866503</v>
      </c>
      <c r="AE250" s="17"/>
      <c r="AF250" s="17">
        <v>0.263520545936552</v>
      </c>
      <c r="AG250" s="17">
        <v>0.34603113304878103</v>
      </c>
      <c r="AH250" s="17">
        <v>0.34714602686214602</v>
      </c>
      <c r="AI250" s="17">
        <v>0.34884946662384198</v>
      </c>
      <c r="AJ250" s="17">
        <v>0.31556547446868299</v>
      </c>
      <c r="AK250" s="17">
        <v>0.39677742186753301</v>
      </c>
      <c r="AL250" s="17"/>
      <c r="AM250" s="17">
        <v>0.346738494091268</v>
      </c>
      <c r="AN250" s="17">
        <v>0.29715756418452899</v>
      </c>
      <c r="AO250" s="17"/>
      <c r="AP250" s="17">
        <v>0.368539723830341</v>
      </c>
      <c r="AQ250" s="17">
        <v>0.32846862181393399</v>
      </c>
      <c r="AR250" s="17">
        <v>0.32004099692724403</v>
      </c>
      <c r="AS250" s="17">
        <v>0.23217310265246199</v>
      </c>
      <c r="AT250" s="17">
        <v>0.103960875925066</v>
      </c>
      <c r="AU250" s="17"/>
      <c r="AV250" s="17">
        <v>0.27369080145983599</v>
      </c>
      <c r="AW250" s="17">
        <v>0.37845779115887301</v>
      </c>
      <c r="AX250" s="17">
        <v>0.42560616726769201</v>
      </c>
      <c r="AY250" s="17">
        <v>0.34232983230737801</v>
      </c>
      <c r="AZ250" s="17">
        <v>0.257233265700956</v>
      </c>
      <c r="BA250" s="17">
        <v>0.290893197626995</v>
      </c>
      <c r="BB250" s="17"/>
      <c r="BC250" s="17">
        <v>0.32047239302338298</v>
      </c>
      <c r="BD250" s="17">
        <v>0.37039007638654198</v>
      </c>
      <c r="BE250" s="17">
        <v>0.29234176774749798</v>
      </c>
      <c r="BF250" s="17"/>
      <c r="BG250" s="17">
        <v>0.31879798979546897</v>
      </c>
      <c r="BH250" s="17">
        <v>0.32592255908057999</v>
      </c>
      <c r="BI250" s="17">
        <v>0.328094009977759</v>
      </c>
      <c r="BJ250" s="17">
        <v>0.25276539889351901</v>
      </c>
      <c r="BK250" s="17">
        <v>0.36775050329411502</v>
      </c>
      <c r="BL250" s="17"/>
      <c r="BM250" s="17">
        <v>0.32472152208313598</v>
      </c>
      <c r="BN250" s="17">
        <v>0.34467697504038097</v>
      </c>
    </row>
    <row r="251" spans="2:66" x14ac:dyDescent="0.35">
      <c r="B251" t="s">
        <v>181</v>
      </c>
      <c r="C251" s="17">
        <v>9.8309445912089705E-2</v>
      </c>
      <c r="D251" s="17">
        <v>9.7476974805993405E-2</v>
      </c>
      <c r="E251" s="17">
        <v>9.9563001084654296E-2</v>
      </c>
      <c r="F251" s="17"/>
      <c r="G251" s="17">
        <v>2.1684503032527499E-2</v>
      </c>
      <c r="H251" s="17">
        <v>9.2097402697694203E-2</v>
      </c>
      <c r="I251" s="17">
        <v>6.4940159558767002E-2</v>
      </c>
      <c r="J251" s="17">
        <v>4.0272404028796199E-2</v>
      </c>
      <c r="K251" s="17">
        <v>0.17613982932176001</v>
      </c>
      <c r="L251" s="17">
        <v>0.18138458942528199</v>
      </c>
      <c r="M251" s="17"/>
      <c r="N251" s="17">
        <v>9.7287077249523998E-2</v>
      </c>
      <c r="O251" s="17">
        <v>0.10666437292843201</v>
      </c>
      <c r="P251" s="17">
        <v>8.4588493813122598E-2</v>
      </c>
      <c r="Q251" s="17">
        <v>0.100731854932117</v>
      </c>
      <c r="R251" s="17"/>
      <c r="S251" s="17">
        <v>6.6572378709906496E-2</v>
      </c>
      <c r="T251" s="17">
        <v>0.15814888068973301</v>
      </c>
      <c r="U251" s="17">
        <v>9.5122363176819894E-2</v>
      </c>
      <c r="V251" s="17">
        <v>0.16007898988828201</v>
      </c>
      <c r="W251" s="17">
        <v>0.155842978927518</v>
      </c>
      <c r="X251" s="17">
        <v>8.1627820491356806E-2</v>
      </c>
      <c r="Y251" s="17">
        <v>0.16736112871649</v>
      </c>
      <c r="Z251" s="17">
        <v>4.0981963410495301E-2</v>
      </c>
      <c r="AA251" s="17">
        <v>6.7144668224196E-2</v>
      </c>
      <c r="AB251" s="17">
        <v>3.6721920043903199E-2</v>
      </c>
      <c r="AC251" s="17">
        <v>3.8829330193533601E-2</v>
      </c>
      <c r="AD251" s="17">
        <v>0</v>
      </c>
      <c r="AE251" s="17"/>
      <c r="AF251" s="17">
        <v>5.9836219685757197E-2</v>
      </c>
      <c r="AG251" s="17">
        <v>0.110074245538316</v>
      </c>
      <c r="AH251" s="17">
        <v>0.132555427606311</v>
      </c>
      <c r="AI251" s="17">
        <v>9.6060684692064302E-2</v>
      </c>
      <c r="AJ251" s="17">
        <v>0.14037199515862001</v>
      </c>
      <c r="AK251" s="17">
        <v>5.5268533595568901E-2</v>
      </c>
      <c r="AL251" s="17"/>
      <c r="AM251" s="17">
        <v>9.9795990282292704E-2</v>
      </c>
      <c r="AN251" s="17">
        <v>9.64630756950038E-2</v>
      </c>
      <c r="AO251" s="17"/>
      <c r="AP251" s="17">
        <v>0.12045812033740499</v>
      </c>
      <c r="AQ251" s="17">
        <v>9.5031363950374398E-2</v>
      </c>
      <c r="AR251" s="17">
        <v>7.8928354758687605E-2</v>
      </c>
      <c r="AS251" s="17">
        <v>7.6095283593629104E-2</v>
      </c>
      <c r="AT251" s="17">
        <v>0.14702113151449001</v>
      </c>
      <c r="AU251" s="17"/>
      <c r="AV251" s="17">
        <v>4.6599150891035702E-2</v>
      </c>
      <c r="AW251" s="17">
        <v>0.17427911788702899</v>
      </c>
      <c r="AX251" s="17">
        <v>0.16349732813763501</v>
      </c>
      <c r="AY251" s="17">
        <v>0.161696551413753</v>
      </c>
      <c r="AZ251" s="17">
        <v>7.5390123378001703E-2</v>
      </c>
      <c r="BA251" s="17">
        <v>0.12110931759831101</v>
      </c>
      <c r="BB251" s="17"/>
      <c r="BC251" s="17">
        <v>8.0146384162222806E-2</v>
      </c>
      <c r="BD251" s="17">
        <v>8.3305456010517906E-2</v>
      </c>
      <c r="BE251" s="17">
        <v>0.14234642616509199</v>
      </c>
      <c r="BF251" s="17"/>
      <c r="BG251" s="17">
        <v>0.101467297757372</v>
      </c>
      <c r="BH251" s="17">
        <v>6.7323278908727496E-2</v>
      </c>
      <c r="BI251" s="17">
        <v>0.103381226929788</v>
      </c>
      <c r="BJ251" s="17">
        <v>0.12404251739401501</v>
      </c>
      <c r="BK251" s="17">
        <v>0.169026814966209</v>
      </c>
      <c r="BL251" s="17"/>
      <c r="BM251" s="17">
        <v>7.3079167894796696E-2</v>
      </c>
      <c r="BN251" s="17">
        <v>0.16000002435348501</v>
      </c>
    </row>
    <row r="252" spans="2:66" x14ac:dyDescent="0.35">
      <c r="B252" t="s">
        <v>182</v>
      </c>
      <c r="C252" s="17">
        <v>2.8402384159177799E-2</v>
      </c>
      <c r="D252" s="17">
        <v>3.2835377165307898E-2</v>
      </c>
      <c r="E252" s="17">
        <v>2.39436058984645E-2</v>
      </c>
      <c r="F252" s="17"/>
      <c r="G252" s="17">
        <v>0</v>
      </c>
      <c r="H252" s="17">
        <v>0</v>
      </c>
      <c r="I252" s="17">
        <v>2.8379480611283401E-2</v>
      </c>
      <c r="J252" s="17">
        <v>1.6924203989273901E-2</v>
      </c>
      <c r="K252" s="17">
        <v>8.1685558587152499E-2</v>
      </c>
      <c r="L252" s="17">
        <v>4.4243763334443603E-2</v>
      </c>
      <c r="M252" s="17"/>
      <c r="N252" s="17">
        <v>3.5496945714368199E-2</v>
      </c>
      <c r="O252" s="17">
        <v>2.0629864435737701E-2</v>
      </c>
      <c r="P252" s="17">
        <v>2.33598840056932E-2</v>
      </c>
      <c r="Q252" s="17">
        <v>3.3055391945166102E-2</v>
      </c>
      <c r="R252" s="17"/>
      <c r="S252" s="17">
        <v>2.9089463456919502E-2</v>
      </c>
      <c r="T252" s="17">
        <v>3.2810036422361903E-2</v>
      </c>
      <c r="U252" s="17">
        <v>7.0512052120100505E-2</v>
      </c>
      <c r="V252" s="17">
        <v>1.2623055611839599E-2</v>
      </c>
      <c r="W252" s="17">
        <v>1.24496551292059E-2</v>
      </c>
      <c r="X252" s="17">
        <v>3.0207768279529802E-2</v>
      </c>
      <c r="Y252" s="17">
        <v>1.19536843091576E-2</v>
      </c>
      <c r="Z252" s="17">
        <v>4.2425383432806503E-2</v>
      </c>
      <c r="AA252" s="17">
        <v>4.7666106854910302E-2</v>
      </c>
      <c r="AB252" s="17">
        <v>1.13543018461452E-2</v>
      </c>
      <c r="AC252" s="17">
        <v>1.9638287013546901E-2</v>
      </c>
      <c r="AD252" s="17">
        <v>0</v>
      </c>
      <c r="AE252" s="17"/>
      <c r="AF252" s="17">
        <v>7.67288802079531E-3</v>
      </c>
      <c r="AG252" s="17">
        <v>3.7066004027547797E-2</v>
      </c>
      <c r="AH252" s="17">
        <v>2.15889529023006E-2</v>
      </c>
      <c r="AI252" s="17">
        <v>2.8591622950166502E-2</v>
      </c>
      <c r="AJ252" s="17">
        <v>6.0047990063644502E-2</v>
      </c>
      <c r="AK252" s="17">
        <v>3.6502559596053301E-2</v>
      </c>
      <c r="AL252" s="17"/>
      <c r="AM252" s="17">
        <v>3.5280128865235801E-2</v>
      </c>
      <c r="AN252" s="17">
        <v>1.8836614489573099E-2</v>
      </c>
      <c r="AO252" s="17"/>
      <c r="AP252" s="17">
        <v>3.66281155465253E-2</v>
      </c>
      <c r="AQ252" s="17">
        <v>1.3114377287545199E-2</v>
      </c>
      <c r="AR252" s="17">
        <v>3.6976731075145999E-2</v>
      </c>
      <c r="AS252" s="17">
        <v>0</v>
      </c>
      <c r="AT252" s="17">
        <v>0</v>
      </c>
      <c r="AU252" s="17"/>
      <c r="AV252" s="17">
        <v>1.37417737954229E-2</v>
      </c>
      <c r="AW252" s="17">
        <v>4.3051787596672601E-2</v>
      </c>
      <c r="AX252" s="17">
        <v>2.58431502197796E-2</v>
      </c>
      <c r="AY252" s="17">
        <v>7.6299691719228901E-2</v>
      </c>
      <c r="AZ252" s="17">
        <v>0</v>
      </c>
      <c r="BA252" s="17">
        <v>3.0479768496210299E-2</v>
      </c>
      <c r="BB252" s="17"/>
      <c r="BC252" s="17">
        <v>1.7897101317629699E-2</v>
      </c>
      <c r="BD252" s="17">
        <v>2.0629825116352501E-2</v>
      </c>
      <c r="BE252" s="17">
        <v>5.2560685542444897E-2</v>
      </c>
      <c r="BF252" s="17"/>
      <c r="BG252" s="17">
        <v>4.4951357556357797E-2</v>
      </c>
      <c r="BH252" s="17">
        <v>1.5126121337408E-2</v>
      </c>
      <c r="BI252" s="17">
        <v>2.3549157782454901E-2</v>
      </c>
      <c r="BJ252" s="17">
        <v>3.9911049925007901E-2</v>
      </c>
      <c r="BK252" s="17">
        <v>8.2824031656400399E-2</v>
      </c>
      <c r="BL252" s="17"/>
      <c r="BM252" s="17">
        <v>2.0153963824859698E-2</v>
      </c>
      <c r="BN252" s="17">
        <v>7.4212882398478494E-2</v>
      </c>
    </row>
    <row r="253" spans="2:66" x14ac:dyDescent="0.35">
      <c r="B253" t="s">
        <v>117</v>
      </c>
      <c r="C253" s="17">
        <v>5.5997743930150001E-2</v>
      </c>
      <c r="D253" s="17">
        <v>3.9350613015939E-2</v>
      </c>
      <c r="E253" s="17">
        <v>7.1411292144009E-2</v>
      </c>
      <c r="F253" s="17"/>
      <c r="G253" s="17">
        <v>6.6328825877237693E-2</v>
      </c>
      <c r="H253" s="17">
        <v>2.8242130449581099E-2</v>
      </c>
      <c r="I253" s="17">
        <v>8.1168106895997696E-2</v>
      </c>
      <c r="J253" s="17">
        <v>8.8963080327746594E-2</v>
      </c>
      <c r="K253" s="17">
        <v>4.39262547095308E-2</v>
      </c>
      <c r="L253" s="17">
        <v>2.9661042013601001E-2</v>
      </c>
      <c r="M253" s="17"/>
      <c r="N253" s="17">
        <v>1.8897798406491501E-2</v>
      </c>
      <c r="O253" s="17">
        <v>7.6901648650938306E-2</v>
      </c>
      <c r="P253" s="17">
        <v>6.2218172565099102E-2</v>
      </c>
      <c r="Q253" s="17">
        <v>7.1479224531650704E-2</v>
      </c>
      <c r="R253" s="17"/>
      <c r="S253" s="17">
        <v>2.1837591056020299E-2</v>
      </c>
      <c r="T253" s="17">
        <v>4.1320046916173199E-2</v>
      </c>
      <c r="U253" s="17">
        <v>3.4852450141378E-2</v>
      </c>
      <c r="V253" s="17">
        <v>7.2656304699439497E-2</v>
      </c>
      <c r="W253" s="17">
        <v>5.4809960888929199E-2</v>
      </c>
      <c r="X253" s="17">
        <v>9.2215123950047606E-2</v>
      </c>
      <c r="Y253" s="17">
        <v>4.6331512928284697E-2</v>
      </c>
      <c r="Z253" s="17">
        <v>3.9985069301914401E-2</v>
      </c>
      <c r="AA253" s="17">
        <v>5.8884384022580297E-2</v>
      </c>
      <c r="AB253" s="17">
        <v>9.5653964866458593E-2</v>
      </c>
      <c r="AC253" s="17">
        <v>5.8145655550475898E-2</v>
      </c>
      <c r="AD253" s="17">
        <v>7.4345592621031603E-2</v>
      </c>
      <c r="AE253" s="17"/>
      <c r="AF253" s="17">
        <v>4.1840533363145901E-2</v>
      </c>
      <c r="AG253" s="17">
        <v>6.6625671298342598E-2</v>
      </c>
      <c r="AH253" s="17">
        <v>7.5178433347386497E-2</v>
      </c>
      <c r="AI253" s="17">
        <v>5.07287759889955E-2</v>
      </c>
      <c r="AJ253" s="17">
        <v>6.3164540051814794E-2</v>
      </c>
      <c r="AK253" s="17">
        <v>1.9058184072336701E-2</v>
      </c>
      <c r="AL253" s="17"/>
      <c r="AM253" s="17">
        <v>4.5863532788026302E-2</v>
      </c>
      <c r="AN253" s="17">
        <v>7.0327485152081606E-2</v>
      </c>
      <c r="AO253" s="17"/>
      <c r="AP253" s="17">
        <v>7.5746895998428501E-2</v>
      </c>
      <c r="AQ253" s="17">
        <v>8.6326748982226698E-2</v>
      </c>
      <c r="AR253" s="17">
        <v>2.1165356107818601E-2</v>
      </c>
      <c r="AS253" s="17">
        <v>4.6851099760716802E-2</v>
      </c>
      <c r="AT253" s="17">
        <v>0</v>
      </c>
      <c r="AU253" s="17"/>
      <c r="AV253" s="17">
        <v>4.7250545050757702E-2</v>
      </c>
      <c r="AW253" s="17">
        <v>4.4294485318721599E-2</v>
      </c>
      <c r="AX253" s="17">
        <v>0</v>
      </c>
      <c r="AY253" s="17">
        <v>3.0962632696538001E-2</v>
      </c>
      <c r="AZ253" s="17">
        <v>6.2329670618339703E-2</v>
      </c>
      <c r="BA253" s="17">
        <v>0.103847168289188</v>
      </c>
      <c r="BB253" s="17"/>
      <c r="BC253" s="17">
        <v>4.2568604425298501E-2</v>
      </c>
      <c r="BD253" s="17">
        <v>5.9814702496662403E-2</v>
      </c>
      <c r="BE253" s="17">
        <v>2.2980996015492802E-2</v>
      </c>
      <c r="BF253" s="17"/>
      <c r="BG253" s="17">
        <v>8.1545341227247006E-2</v>
      </c>
      <c r="BH253" s="17">
        <v>4.2068862084673801E-2</v>
      </c>
      <c r="BI253" s="17">
        <v>4.7476379175380397E-2</v>
      </c>
      <c r="BJ253" s="17">
        <v>0</v>
      </c>
      <c r="BK253" s="17">
        <v>3.26913718350932E-2</v>
      </c>
      <c r="BL253" s="17"/>
      <c r="BM253" s="17">
        <v>4.8723680092851801E-2</v>
      </c>
      <c r="BN253" s="17">
        <v>2.61313456854241E-2</v>
      </c>
    </row>
    <row r="254" spans="2:66" x14ac:dyDescent="0.35">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row>
    <row r="255" spans="2:66" x14ac:dyDescent="0.35">
      <c r="B255" s="6" t="s">
        <v>189</v>
      </c>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row>
    <row r="256" spans="2:66" x14ac:dyDescent="0.35">
      <c r="B256" s="24" t="s">
        <v>184</v>
      </c>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row>
    <row r="257" spans="2:66" x14ac:dyDescent="0.35">
      <c r="B257" t="s">
        <v>178</v>
      </c>
      <c r="C257" s="17">
        <v>0.31785032562584398</v>
      </c>
      <c r="D257" s="17">
        <v>0.32928566880042998</v>
      </c>
      <c r="E257" s="17">
        <v>0.30733074057594401</v>
      </c>
      <c r="F257" s="17"/>
      <c r="G257" s="17">
        <v>0.393909161403593</v>
      </c>
      <c r="H257" s="17">
        <v>0.45119795824721598</v>
      </c>
      <c r="I257" s="17">
        <v>0.33789737242164097</v>
      </c>
      <c r="J257" s="17">
        <v>0.24925016784707901</v>
      </c>
      <c r="K257" s="17">
        <v>0.30371175853507798</v>
      </c>
      <c r="L257" s="17">
        <v>0.20426857172083601</v>
      </c>
      <c r="M257" s="17"/>
      <c r="N257" s="17">
        <v>0.37065751081440901</v>
      </c>
      <c r="O257" s="17">
        <v>0.269881320099286</v>
      </c>
      <c r="P257" s="17">
        <v>0.34957062763070301</v>
      </c>
      <c r="Q257" s="17">
        <v>0.27080644846302998</v>
      </c>
      <c r="R257" s="17"/>
      <c r="S257" s="17">
        <v>0.391981530654262</v>
      </c>
      <c r="T257" s="17">
        <v>0.31340824588194899</v>
      </c>
      <c r="U257" s="17">
        <v>0.292756583694398</v>
      </c>
      <c r="V257" s="17">
        <v>0.35848078137601402</v>
      </c>
      <c r="W257" s="17">
        <v>0.250553238088145</v>
      </c>
      <c r="X257" s="17">
        <v>0.29798039763191098</v>
      </c>
      <c r="Y257" s="17">
        <v>0.29552910990096598</v>
      </c>
      <c r="Z257" s="17">
        <v>0.28715943624134199</v>
      </c>
      <c r="AA257" s="17">
        <v>0.30325431117869101</v>
      </c>
      <c r="AB257" s="17">
        <v>0.32047878167847599</v>
      </c>
      <c r="AC257" s="17">
        <v>0.32246400003850001</v>
      </c>
      <c r="AD257" s="17">
        <v>0.33282587140352499</v>
      </c>
      <c r="AE257" s="17"/>
      <c r="AF257" s="17">
        <v>0.42866558974290397</v>
      </c>
      <c r="AG257" s="17">
        <v>0.27754405184681402</v>
      </c>
      <c r="AH257" s="17">
        <v>0.23854652069044099</v>
      </c>
      <c r="AI257" s="17">
        <v>0.287988062863892</v>
      </c>
      <c r="AJ257" s="17">
        <v>0.29232477812634</v>
      </c>
      <c r="AK257" s="17">
        <v>0.36287172702433301</v>
      </c>
      <c r="AL257" s="17"/>
      <c r="AM257" s="17">
        <v>0.32957684386202601</v>
      </c>
      <c r="AN257" s="17">
        <v>0.302187211463744</v>
      </c>
      <c r="AO257" s="17"/>
      <c r="AP257" s="17">
        <v>0.23715397370146199</v>
      </c>
      <c r="AQ257" s="17">
        <v>0.27108224277117099</v>
      </c>
      <c r="AR257" s="17">
        <v>0.34218194545832198</v>
      </c>
      <c r="AS257" s="17">
        <v>0.40210186489884298</v>
      </c>
      <c r="AT257" s="17">
        <v>0.65642162019897399</v>
      </c>
      <c r="AU257" s="17"/>
      <c r="AV257" s="17">
        <v>0.38859300691690701</v>
      </c>
      <c r="AW257" s="17">
        <v>0.248039707712366</v>
      </c>
      <c r="AX257" s="17">
        <v>0.322139515181535</v>
      </c>
      <c r="AY257" s="17">
        <v>0.28125972726358001</v>
      </c>
      <c r="AZ257" s="17">
        <v>0.39083951909228898</v>
      </c>
      <c r="BA257" s="17">
        <v>0.26134880216247802</v>
      </c>
      <c r="BB257" s="17"/>
      <c r="BC257" s="17">
        <v>0.360442819611552</v>
      </c>
      <c r="BD257" s="17">
        <v>0.30180520199441702</v>
      </c>
      <c r="BE257" s="17">
        <v>0.31940244714563298</v>
      </c>
      <c r="BF257" s="17"/>
      <c r="BG257" s="17">
        <v>0.22146231494903099</v>
      </c>
      <c r="BH257" s="17">
        <v>0.35492252236979999</v>
      </c>
      <c r="BI257" s="17">
        <v>0.345882524319167</v>
      </c>
      <c r="BJ257" s="17">
        <v>0.37125398795204101</v>
      </c>
      <c r="BK257" s="17">
        <v>0.22506322947371499</v>
      </c>
      <c r="BL257" s="17"/>
      <c r="BM257" s="17">
        <v>0.33242422943665201</v>
      </c>
      <c r="BN257" s="17">
        <v>0.25439865177704901</v>
      </c>
    </row>
    <row r="258" spans="2:66" x14ac:dyDescent="0.35">
      <c r="B258" t="s">
        <v>179</v>
      </c>
      <c r="C258" s="17">
        <v>0.39540566632056701</v>
      </c>
      <c r="D258" s="17">
        <v>0.39360379617909103</v>
      </c>
      <c r="E258" s="17">
        <v>0.398852373313204</v>
      </c>
      <c r="F258" s="17"/>
      <c r="G258" s="17">
        <v>0.292715002432617</v>
      </c>
      <c r="H258" s="17">
        <v>0.27936097289920703</v>
      </c>
      <c r="I258" s="17">
        <v>0.43207400331033602</v>
      </c>
      <c r="J258" s="17">
        <v>0.47258185323699398</v>
      </c>
      <c r="K258" s="17">
        <v>0.39510652489701398</v>
      </c>
      <c r="L258" s="17">
        <v>0.46370384688232402</v>
      </c>
      <c r="M258" s="17"/>
      <c r="N258" s="17">
        <v>0.405099193609672</v>
      </c>
      <c r="O258" s="17">
        <v>0.410083558387764</v>
      </c>
      <c r="P258" s="17">
        <v>0.41637086797004402</v>
      </c>
      <c r="Q258" s="17">
        <v>0.35979014051015801</v>
      </c>
      <c r="R258" s="17"/>
      <c r="S258" s="17">
        <v>0.34130231163334501</v>
      </c>
      <c r="T258" s="17">
        <v>0.43806845494742802</v>
      </c>
      <c r="U258" s="17">
        <v>0.41096951716300101</v>
      </c>
      <c r="V258" s="17">
        <v>0.38570415779647899</v>
      </c>
      <c r="W258" s="17">
        <v>0.45986605043620998</v>
      </c>
      <c r="X258" s="17">
        <v>0.35075097283246798</v>
      </c>
      <c r="Y258" s="17">
        <v>0.36325403581445398</v>
      </c>
      <c r="Z258" s="17">
        <v>0.52473169698441502</v>
      </c>
      <c r="AA258" s="17">
        <v>0.32514828862657003</v>
      </c>
      <c r="AB258" s="17">
        <v>0.44367789925485102</v>
      </c>
      <c r="AC258" s="17">
        <v>0.35945786339546099</v>
      </c>
      <c r="AD258" s="17">
        <v>0.48267962986314</v>
      </c>
      <c r="AE258" s="17"/>
      <c r="AF258" s="17">
        <v>0.32957098677424401</v>
      </c>
      <c r="AG258" s="17">
        <v>0.417226699524269</v>
      </c>
      <c r="AH258" s="17">
        <v>0.44306770553094299</v>
      </c>
      <c r="AI258" s="17">
        <v>0.39890168143458099</v>
      </c>
      <c r="AJ258" s="17">
        <v>0.480260459641427</v>
      </c>
      <c r="AK258" s="17">
        <v>0.29772976708648702</v>
      </c>
      <c r="AL258" s="17"/>
      <c r="AM258" s="17">
        <v>0.424769740258295</v>
      </c>
      <c r="AN258" s="17">
        <v>0.35522304425086298</v>
      </c>
      <c r="AO258" s="17"/>
      <c r="AP258" s="17">
        <v>0.40504424617068102</v>
      </c>
      <c r="AQ258" s="17">
        <v>0.43905437926204399</v>
      </c>
      <c r="AR258" s="17">
        <v>0.39895311971915898</v>
      </c>
      <c r="AS258" s="17">
        <v>0.386769782531108</v>
      </c>
      <c r="AT258" s="17">
        <v>0.18681806710548601</v>
      </c>
      <c r="AU258" s="17"/>
      <c r="AV258" s="17">
        <v>0.377271414814906</v>
      </c>
      <c r="AW258" s="17">
        <v>0.412032488600383</v>
      </c>
      <c r="AX258" s="17">
        <v>0.38183175928568702</v>
      </c>
      <c r="AY258" s="17">
        <v>0.42159762320243699</v>
      </c>
      <c r="AZ258" s="17">
        <v>0.33710617248657598</v>
      </c>
      <c r="BA258" s="17">
        <v>0.49043157904301099</v>
      </c>
      <c r="BB258" s="17"/>
      <c r="BC258" s="17">
        <v>0.412296113997279</v>
      </c>
      <c r="BD258" s="17">
        <v>0.387941767096944</v>
      </c>
      <c r="BE258" s="17">
        <v>0.38452817337046302</v>
      </c>
      <c r="BF258" s="17"/>
      <c r="BG258" s="17">
        <v>0.42881772421696301</v>
      </c>
      <c r="BH258" s="17">
        <v>0.38942649797919299</v>
      </c>
      <c r="BI258" s="17">
        <v>0.433730603533861</v>
      </c>
      <c r="BJ258" s="17">
        <v>0.374775102889779</v>
      </c>
      <c r="BK258" s="17">
        <v>0.37089605198974501</v>
      </c>
      <c r="BL258" s="17"/>
      <c r="BM258" s="17">
        <v>0.39606694432661299</v>
      </c>
      <c r="BN258" s="17">
        <v>0.371674443164899</v>
      </c>
    </row>
    <row r="259" spans="2:66" x14ac:dyDescent="0.35">
      <c r="B259" t="s">
        <v>180</v>
      </c>
      <c r="C259" s="17">
        <v>0.19622238204116499</v>
      </c>
      <c r="D259" s="17">
        <v>0.19747912850913499</v>
      </c>
      <c r="E259" s="17">
        <v>0.19571403771528101</v>
      </c>
      <c r="F259" s="17"/>
      <c r="G259" s="17">
        <v>0.164984716943405</v>
      </c>
      <c r="H259" s="17">
        <v>0.19587159633225501</v>
      </c>
      <c r="I259" s="17">
        <v>0.13935785692139599</v>
      </c>
      <c r="J259" s="17">
        <v>0.201923829556031</v>
      </c>
      <c r="K259" s="17">
        <v>0.18903999989942599</v>
      </c>
      <c r="L259" s="17">
        <v>0.26917174337866101</v>
      </c>
      <c r="M259" s="17"/>
      <c r="N259" s="17">
        <v>0.15811025243940499</v>
      </c>
      <c r="O259" s="17">
        <v>0.193118354520565</v>
      </c>
      <c r="P259" s="17">
        <v>0.183673155858953</v>
      </c>
      <c r="Q259" s="17">
        <v>0.254092870927485</v>
      </c>
      <c r="R259" s="17"/>
      <c r="S259" s="17">
        <v>0.176631915332607</v>
      </c>
      <c r="T259" s="17">
        <v>0.17311150585994201</v>
      </c>
      <c r="U259" s="17">
        <v>0.20328528341093</v>
      </c>
      <c r="V259" s="17">
        <v>0.19700602245326601</v>
      </c>
      <c r="W259" s="17">
        <v>0.195045542158164</v>
      </c>
      <c r="X259" s="17">
        <v>0.238828288373297</v>
      </c>
      <c r="Y259" s="17">
        <v>0.27180639857892902</v>
      </c>
      <c r="Z259" s="17">
        <v>8.4785071902523101E-2</v>
      </c>
      <c r="AA259" s="17">
        <v>0.247259891779539</v>
      </c>
      <c r="AB259" s="17">
        <v>0.175704023772178</v>
      </c>
      <c r="AC259" s="17">
        <v>0.18033745166158999</v>
      </c>
      <c r="AD259" s="17">
        <v>7.0194238029165495E-2</v>
      </c>
      <c r="AE259" s="17"/>
      <c r="AF259" s="17">
        <v>0.16406926133388799</v>
      </c>
      <c r="AG259" s="17">
        <v>0.19881147192335799</v>
      </c>
      <c r="AH259" s="17">
        <v>0.233504444472768</v>
      </c>
      <c r="AI259" s="17">
        <v>0.23442232563733301</v>
      </c>
      <c r="AJ259" s="17">
        <v>0.15271446784487999</v>
      </c>
      <c r="AK259" s="17">
        <v>0.1908364399595</v>
      </c>
      <c r="AL259" s="17"/>
      <c r="AM259" s="17">
        <v>0.177513019248913</v>
      </c>
      <c r="AN259" s="17">
        <v>0.22290012908238999</v>
      </c>
      <c r="AO259" s="17"/>
      <c r="AP259" s="17">
        <v>0.26725270357744901</v>
      </c>
      <c r="AQ259" s="17">
        <v>0.176663789465792</v>
      </c>
      <c r="AR259" s="17">
        <v>0.15935620735921099</v>
      </c>
      <c r="AS259" s="17">
        <v>0.15715961164074799</v>
      </c>
      <c r="AT259" s="17">
        <v>0.15676031269554</v>
      </c>
      <c r="AU259" s="17"/>
      <c r="AV259" s="17">
        <v>0.169189368558255</v>
      </c>
      <c r="AW259" s="17">
        <v>0.240651693543004</v>
      </c>
      <c r="AX259" s="17">
        <v>0.20245267588527499</v>
      </c>
      <c r="AY259" s="17">
        <v>0.20659038947670799</v>
      </c>
      <c r="AZ259" s="17">
        <v>0.15183345631310799</v>
      </c>
      <c r="BA259" s="17">
        <v>0.20445516605494099</v>
      </c>
      <c r="BB259" s="17"/>
      <c r="BC259" s="17">
        <v>0.14212294118051499</v>
      </c>
      <c r="BD259" s="17">
        <v>0.223623159519245</v>
      </c>
      <c r="BE259" s="17">
        <v>0.19797382163198299</v>
      </c>
      <c r="BF259" s="17"/>
      <c r="BG259" s="17">
        <v>0.25880854001089598</v>
      </c>
      <c r="BH259" s="17">
        <v>0.18361678748959401</v>
      </c>
      <c r="BI259" s="17">
        <v>0.154027783964648</v>
      </c>
      <c r="BJ259" s="17">
        <v>0.16891238709284101</v>
      </c>
      <c r="BK259" s="17">
        <v>0.26773097836113802</v>
      </c>
      <c r="BL259" s="17"/>
      <c r="BM259" s="17">
        <v>0.19629237152377399</v>
      </c>
      <c r="BN259" s="17">
        <v>0.247901509409406</v>
      </c>
    </row>
    <row r="260" spans="2:66" x14ac:dyDescent="0.35">
      <c r="B260" t="s">
        <v>181</v>
      </c>
      <c r="C260" s="17">
        <v>3.7515226170608498E-2</v>
      </c>
      <c r="D260" s="17">
        <v>3.4180741057001703E-2</v>
      </c>
      <c r="E260" s="17">
        <v>4.1105572923402903E-2</v>
      </c>
      <c r="F260" s="17"/>
      <c r="G260" s="17">
        <v>8.8134828961029393E-2</v>
      </c>
      <c r="H260" s="17">
        <v>2.8851177669768299E-2</v>
      </c>
      <c r="I260" s="17">
        <v>3.9466985599424999E-2</v>
      </c>
      <c r="J260" s="17">
        <v>2.2762816232304701E-2</v>
      </c>
      <c r="K260" s="17">
        <v>2.81950567291584E-2</v>
      </c>
      <c r="L260" s="17">
        <v>2.8402965942397902E-2</v>
      </c>
      <c r="M260" s="17"/>
      <c r="N260" s="17">
        <v>4.7318327997560299E-2</v>
      </c>
      <c r="O260" s="17">
        <v>4.8252675214221101E-2</v>
      </c>
      <c r="P260" s="17">
        <v>2.3141538314668399E-2</v>
      </c>
      <c r="Q260" s="17">
        <v>2.91170964323509E-2</v>
      </c>
      <c r="R260" s="17"/>
      <c r="S260" s="17">
        <v>3.8598274581632501E-2</v>
      </c>
      <c r="T260" s="17">
        <v>2.47209211000602E-2</v>
      </c>
      <c r="U260" s="17">
        <v>5.7940209596627698E-2</v>
      </c>
      <c r="V260" s="17">
        <v>1.11751609899907E-2</v>
      </c>
      <c r="W260" s="17">
        <v>2.6044289147869701E-2</v>
      </c>
      <c r="X260" s="17">
        <v>4.0928136654287503E-2</v>
      </c>
      <c r="Y260" s="17">
        <v>4.71260303114222E-2</v>
      </c>
      <c r="Z260" s="17">
        <v>6.0908202324962198E-2</v>
      </c>
      <c r="AA260" s="17">
        <v>6.7701064374571102E-2</v>
      </c>
      <c r="AB260" s="17">
        <v>1.2652411897597599E-2</v>
      </c>
      <c r="AC260" s="17">
        <v>3.8779080881525603E-2</v>
      </c>
      <c r="AD260" s="17">
        <v>3.8973820376605503E-2</v>
      </c>
      <c r="AE260" s="17"/>
      <c r="AF260" s="17">
        <v>3.1867768433690699E-2</v>
      </c>
      <c r="AG260" s="17">
        <v>3.85371074521874E-2</v>
      </c>
      <c r="AH260" s="17">
        <v>4.25233049677732E-2</v>
      </c>
      <c r="AI260" s="17">
        <v>3.3009749535026403E-2</v>
      </c>
      <c r="AJ260" s="17">
        <v>3.08825114419875E-2</v>
      </c>
      <c r="AK260" s="17">
        <v>7.3373006148154798E-2</v>
      </c>
      <c r="AL260" s="17"/>
      <c r="AM260" s="17">
        <v>2.9864191506765701E-2</v>
      </c>
      <c r="AN260" s="17">
        <v>4.8322339143349699E-2</v>
      </c>
      <c r="AO260" s="17"/>
      <c r="AP260" s="17">
        <v>1.64638884993045E-2</v>
      </c>
      <c r="AQ260" s="17">
        <v>4.85373642424822E-2</v>
      </c>
      <c r="AR260" s="17">
        <v>4.9836554765301098E-2</v>
      </c>
      <c r="AS260" s="17">
        <v>2.7071595728592399E-2</v>
      </c>
      <c r="AT260" s="17">
        <v>0</v>
      </c>
      <c r="AU260" s="17"/>
      <c r="AV260" s="17">
        <v>2.5052611872171601E-2</v>
      </c>
      <c r="AW260" s="17">
        <v>3.2329358076918703E-2</v>
      </c>
      <c r="AX260" s="17">
        <v>6.7547832311996001E-2</v>
      </c>
      <c r="AY260" s="17">
        <v>5.2504489950002099E-2</v>
      </c>
      <c r="AZ260" s="17">
        <v>7.5647838141359197E-2</v>
      </c>
      <c r="BA260" s="17">
        <v>0</v>
      </c>
      <c r="BB260" s="17"/>
      <c r="BC260" s="17">
        <v>4.46542873354056E-2</v>
      </c>
      <c r="BD260" s="17">
        <v>2.8830601780137299E-2</v>
      </c>
      <c r="BE260" s="17">
        <v>4.8190168405571998E-2</v>
      </c>
      <c r="BF260" s="17"/>
      <c r="BG260" s="17">
        <v>5.77824368609113E-2</v>
      </c>
      <c r="BH260" s="17">
        <v>2.4155194153847401E-2</v>
      </c>
      <c r="BI260" s="17">
        <v>4.9515779427835797E-2</v>
      </c>
      <c r="BJ260" s="17">
        <v>4.1186345725266998E-2</v>
      </c>
      <c r="BK260" s="17">
        <v>5.2041766998206999E-2</v>
      </c>
      <c r="BL260" s="17"/>
      <c r="BM260" s="17">
        <v>2.9823966678472098E-2</v>
      </c>
      <c r="BN260" s="17">
        <v>4.98634598970129E-2</v>
      </c>
    </row>
    <row r="261" spans="2:66" x14ac:dyDescent="0.35">
      <c r="B261" t="s">
        <v>182</v>
      </c>
      <c r="C261" s="17">
        <v>1.09560488782506E-2</v>
      </c>
      <c r="D261" s="17">
        <v>5.99417889708355E-3</v>
      </c>
      <c r="E261" s="17">
        <v>1.6118456817645802E-2</v>
      </c>
      <c r="F261" s="17"/>
      <c r="G261" s="17">
        <v>1.4887836072362199E-2</v>
      </c>
      <c r="H261" s="17">
        <v>6.0433410696235897E-3</v>
      </c>
      <c r="I261" s="17">
        <v>1.1165703547505099E-2</v>
      </c>
      <c r="J261" s="17">
        <v>0</v>
      </c>
      <c r="K261" s="17">
        <v>2.79528929334374E-2</v>
      </c>
      <c r="L261" s="17">
        <v>9.8552700823130498E-3</v>
      </c>
      <c r="M261" s="17"/>
      <c r="N261" s="17">
        <v>3.6561210340526899E-3</v>
      </c>
      <c r="O261" s="17">
        <v>1.6193957322766898E-2</v>
      </c>
      <c r="P261" s="17">
        <v>4.5282818046050296E-3</v>
      </c>
      <c r="Q261" s="17">
        <v>1.9001440791751398E-2</v>
      </c>
      <c r="R261" s="17"/>
      <c r="S261" s="17">
        <v>2.2440124490753999E-2</v>
      </c>
      <c r="T261" s="17">
        <v>2.5707329643075202E-2</v>
      </c>
      <c r="U261" s="17">
        <v>0</v>
      </c>
      <c r="V261" s="17">
        <v>1.1152391892199199E-2</v>
      </c>
      <c r="W261" s="17">
        <v>0</v>
      </c>
      <c r="X261" s="17">
        <v>1.03689953596489E-2</v>
      </c>
      <c r="Y261" s="17">
        <v>1.11365980902362E-2</v>
      </c>
      <c r="Z261" s="17">
        <v>0</v>
      </c>
      <c r="AA261" s="17">
        <v>0</v>
      </c>
      <c r="AB261" s="17">
        <v>0</v>
      </c>
      <c r="AC261" s="17">
        <v>4.08159484724476E-2</v>
      </c>
      <c r="AD261" s="17">
        <v>0</v>
      </c>
      <c r="AE261" s="17"/>
      <c r="AF261" s="17">
        <v>1.2480462075252399E-2</v>
      </c>
      <c r="AG261" s="17">
        <v>1.34371308665059E-2</v>
      </c>
      <c r="AH261" s="17">
        <v>0</v>
      </c>
      <c r="AI261" s="17">
        <v>1.1074786649983201E-2</v>
      </c>
      <c r="AJ261" s="17">
        <v>1.0353972916494199E-2</v>
      </c>
      <c r="AK261" s="17">
        <v>1.9773063294133E-2</v>
      </c>
      <c r="AL261" s="17"/>
      <c r="AM261" s="17">
        <v>1.20632576340338E-2</v>
      </c>
      <c r="AN261" s="17">
        <v>9.4314278119392095E-3</v>
      </c>
      <c r="AO261" s="17"/>
      <c r="AP261" s="17">
        <v>2.0600245757698199E-2</v>
      </c>
      <c r="AQ261" s="17">
        <v>1.39784957293335E-2</v>
      </c>
      <c r="AR261" s="17">
        <v>4.0372606071111703E-3</v>
      </c>
      <c r="AS261" s="17">
        <v>9.0473292842491795E-3</v>
      </c>
      <c r="AT261" s="17">
        <v>0</v>
      </c>
      <c r="AU261" s="17"/>
      <c r="AV261" s="17">
        <v>2.6880988280759601E-3</v>
      </c>
      <c r="AW261" s="17">
        <v>2.7817496034074699E-2</v>
      </c>
      <c r="AX261" s="17">
        <v>0</v>
      </c>
      <c r="AY261" s="17">
        <v>2.3507447110168202E-2</v>
      </c>
      <c r="AZ261" s="17">
        <v>0</v>
      </c>
      <c r="BA261" s="17">
        <v>0</v>
      </c>
      <c r="BB261" s="17"/>
      <c r="BC261" s="17">
        <v>0</v>
      </c>
      <c r="BD261" s="17">
        <v>9.3832086954283508E-3</v>
      </c>
      <c r="BE261" s="17">
        <v>2.34800136146265E-2</v>
      </c>
      <c r="BF261" s="17"/>
      <c r="BG261" s="17">
        <v>0</v>
      </c>
      <c r="BH261" s="17">
        <v>9.1850401525836404E-3</v>
      </c>
      <c r="BI261" s="17">
        <v>6.53068323136271E-3</v>
      </c>
      <c r="BJ261" s="17">
        <v>4.3872176340071699E-2</v>
      </c>
      <c r="BK261" s="17">
        <v>4.1361640522527901E-2</v>
      </c>
      <c r="BL261" s="17"/>
      <c r="BM261" s="17">
        <v>7.6366555969981896E-3</v>
      </c>
      <c r="BN261" s="17">
        <v>4.18654181154611E-2</v>
      </c>
    </row>
    <row r="262" spans="2:66" x14ac:dyDescent="0.35">
      <c r="B262" t="s">
        <v>117</v>
      </c>
      <c r="C262" s="17">
        <v>4.2050350963564603E-2</v>
      </c>
      <c r="D262" s="17">
        <v>3.9456486557258502E-2</v>
      </c>
      <c r="E262" s="17">
        <v>4.0878818654522003E-2</v>
      </c>
      <c r="F262" s="17"/>
      <c r="G262" s="17">
        <v>4.5368454186992598E-2</v>
      </c>
      <c r="H262" s="17">
        <v>3.8674953781929498E-2</v>
      </c>
      <c r="I262" s="17">
        <v>4.0038078199697402E-2</v>
      </c>
      <c r="J262" s="17">
        <v>5.3481333127590902E-2</v>
      </c>
      <c r="K262" s="17">
        <v>5.5993767005886E-2</v>
      </c>
      <c r="L262" s="17">
        <v>2.45976019934687E-2</v>
      </c>
      <c r="M262" s="17"/>
      <c r="N262" s="17">
        <v>1.5158594104901099E-2</v>
      </c>
      <c r="O262" s="17">
        <v>6.2470134455396897E-2</v>
      </c>
      <c r="P262" s="17">
        <v>2.27155284210269E-2</v>
      </c>
      <c r="Q262" s="17">
        <v>6.7192002875224699E-2</v>
      </c>
      <c r="R262" s="17"/>
      <c r="S262" s="17">
        <v>2.9045843307400902E-2</v>
      </c>
      <c r="T262" s="17">
        <v>2.4983542567545598E-2</v>
      </c>
      <c r="U262" s="17">
        <v>3.5048406135043002E-2</v>
      </c>
      <c r="V262" s="17">
        <v>3.6481485492051102E-2</v>
      </c>
      <c r="W262" s="17">
        <v>6.8490880169611398E-2</v>
      </c>
      <c r="X262" s="17">
        <v>6.1143209148387799E-2</v>
      </c>
      <c r="Y262" s="17">
        <v>1.1147827303992301E-2</v>
      </c>
      <c r="Z262" s="17">
        <v>4.2415592546757502E-2</v>
      </c>
      <c r="AA262" s="17">
        <v>5.6636444040629098E-2</v>
      </c>
      <c r="AB262" s="17">
        <v>4.7486883396897703E-2</v>
      </c>
      <c r="AC262" s="17">
        <v>5.8145655550475898E-2</v>
      </c>
      <c r="AD262" s="17">
        <v>7.5326440327564595E-2</v>
      </c>
      <c r="AE262" s="17"/>
      <c r="AF262" s="17">
        <v>3.3345931640020601E-2</v>
      </c>
      <c r="AG262" s="17">
        <v>5.4443538386864797E-2</v>
      </c>
      <c r="AH262" s="17">
        <v>4.2358024338075603E-2</v>
      </c>
      <c r="AI262" s="17">
        <v>3.46033938791835E-2</v>
      </c>
      <c r="AJ262" s="17">
        <v>3.3463810028870798E-2</v>
      </c>
      <c r="AK262" s="17">
        <v>5.5415996487392601E-2</v>
      </c>
      <c r="AL262" s="17"/>
      <c r="AM262" s="17">
        <v>2.6212947489966502E-2</v>
      </c>
      <c r="AN262" s="17">
        <v>6.1935848247713497E-2</v>
      </c>
      <c r="AO262" s="17"/>
      <c r="AP262" s="17">
        <v>5.3484942293405398E-2</v>
      </c>
      <c r="AQ262" s="17">
        <v>5.0683728529176797E-2</v>
      </c>
      <c r="AR262" s="17">
        <v>4.5634912090895902E-2</v>
      </c>
      <c r="AS262" s="17">
        <v>1.7849815916459E-2</v>
      </c>
      <c r="AT262" s="17">
        <v>0</v>
      </c>
      <c r="AU262" s="17"/>
      <c r="AV262" s="17">
        <v>3.7205499009684902E-2</v>
      </c>
      <c r="AW262" s="17">
        <v>3.91292560332532E-2</v>
      </c>
      <c r="AX262" s="17">
        <v>2.6028217335507E-2</v>
      </c>
      <c r="AY262" s="17">
        <v>1.4540322997105099E-2</v>
      </c>
      <c r="AZ262" s="17">
        <v>4.4573013966668698E-2</v>
      </c>
      <c r="BA262" s="17">
        <v>4.3764452739569103E-2</v>
      </c>
      <c r="BB262" s="17"/>
      <c r="BC262" s="17">
        <v>4.0483837875248299E-2</v>
      </c>
      <c r="BD262" s="17">
        <v>4.8416060913827802E-2</v>
      </c>
      <c r="BE262" s="17">
        <v>2.6425375831722501E-2</v>
      </c>
      <c r="BF262" s="17"/>
      <c r="BG262" s="17">
        <v>3.3128983962197801E-2</v>
      </c>
      <c r="BH262" s="17">
        <v>3.8693957854982301E-2</v>
      </c>
      <c r="BI262" s="17">
        <v>1.03126255231263E-2</v>
      </c>
      <c r="BJ262" s="17">
        <v>0</v>
      </c>
      <c r="BK262" s="17">
        <v>4.2906332654667499E-2</v>
      </c>
      <c r="BL262" s="17"/>
      <c r="BM262" s="17">
        <v>3.77558324374902E-2</v>
      </c>
      <c r="BN262" s="17">
        <v>3.4296517636171399E-2</v>
      </c>
    </row>
    <row r="263" spans="2:66" x14ac:dyDescent="0.35">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row>
    <row r="264" spans="2:66" x14ac:dyDescent="0.35">
      <c r="B264" s="6" t="s">
        <v>190</v>
      </c>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row>
    <row r="265" spans="2:66" x14ac:dyDescent="0.35">
      <c r="B265" s="24" t="s">
        <v>184</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row>
    <row r="266" spans="2:66" x14ac:dyDescent="0.35">
      <c r="B266" t="s">
        <v>178</v>
      </c>
      <c r="C266" s="17">
        <v>0.35053589855005701</v>
      </c>
      <c r="D266" s="17">
        <v>0.420021065861023</v>
      </c>
      <c r="E266" s="17">
        <v>0.28026639966466999</v>
      </c>
      <c r="F266" s="17"/>
      <c r="G266" s="17">
        <v>0.224722758284437</v>
      </c>
      <c r="H266" s="17">
        <v>0.35015673178610501</v>
      </c>
      <c r="I266" s="17">
        <v>0.34186931321004199</v>
      </c>
      <c r="J266" s="17">
        <v>0.31388398342722401</v>
      </c>
      <c r="K266" s="17">
        <v>0.47457196554055298</v>
      </c>
      <c r="L266" s="17">
        <v>0.388114767592317</v>
      </c>
      <c r="M266" s="17"/>
      <c r="N266" s="17">
        <v>0.38617549503060999</v>
      </c>
      <c r="O266" s="17">
        <v>0.32351044106446603</v>
      </c>
      <c r="P266" s="17">
        <v>0.37088100289798798</v>
      </c>
      <c r="Q266" s="17">
        <v>0.31948658781227901</v>
      </c>
      <c r="R266" s="17"/>
      <c r="S266" s="17">
        <v>0.348776365475789</v>
      </c>
      <c r="T266" s="17">
        <v>0.355121393784878</v>
      </c>
      <c r="U266" s="17">
        <v>0.35122025544188301</v>
      </c>
      <c r="V266" s="17">
        <v>0.39538996673145699</v>
      </c>
      <c r="W266" s="17">
        <v>0.32799014111892799</v>
      </c>
      <c r="X266" s="17">
        <v>0.26637075643476199</v>
      </c>
      <c r="Y266" s="17">
        <v>0.33013928913643098</v>
      </c>
      <c r="Z266" s="17">
        <v>0.43315681359772501</v>
      </c>
      <c r="AA266" s="17">
        <v>0.41626042433691801</v>
      </c>
      <c r="AB266" s="17">
        <v>0.321559357059097</v>
      </c>
      <c r="AC266" s="17">
        <v>0.32271723218491299</v>
      </c>
      <c r="AD266" s="17">
        <v>0.372641592909495</v>
      </c>
      <c r="AE266" s="17"/>
      <c r="AF266" s="17">
        <v>0.33918626756004899</v>
      </c>
      <c r="AG266" s="17">
        <v>0.36850408033547</v>
      </c>
      <c r="AH266" s="17">
        <v>0.33903517990920901</v>
      </c>
      <c r="AI266" s="17">
        <v>0.31576836425401</v>
      </c>
      <c r="AJ266" s="17">
        <v>0.40601090040359</v>
      </c>
      <c r="AK266" s="17">
        <v>0.35682629980389502</v>
      </c>
      <c r="AL266" s="17"/>
      <c r="AM266" s="17">
        <v>0.37850226468125198</v>
      </c>
      <c r="AN266" s="17">
        <v>0.312203436153077</v>
      </c>
      <c r="AO266" s="17"/>
      <c r="AP266" s="17">
        <v>0.342445508181911</v>
      </c>
      <c r="AQ266" s="17">
        <v>0.31116335440191001</v>
      </c>
      <c r="AR266" s="17">
        <v>0.326950068440297</v>
      </c>
      <c r="AS266" s="17">
        <v>0.42904304276928101</v>
      </c>
      <c r="AT266" s="17">
        <v>0.44950043618966201</v>
      </c>
      <c r="AU266" s="17"/>
      <c r="AV266" s="17">
        <v>0.39223717046039402</v>
      </c>
      <c r="AW266" s="17">
        <v>0.31951545995878899</v>
      </c>
      <c r="AX266" s="17">
        <v>0.29839526486073997</v>
      </c>
      <c r="AY266" s="17">
        <v>0.39503138731102599</v>
      </c>
      <c r="AZ266" s="17">
        <v>0.36140938691956498</v>
      </c>
      <c r="BA266" s="17">
        <v>0.275674347035613</v>
      </c>
      <c r="BB266" s="17"/>
      <c r="BC266" s="17">
        <v>0.37827063156471702</v>
      </c>
      <c r="BD266" s="17">
        <v>0.32498756862133799</v>
      </c>
      <c r="BE266" s="17">
        <v>0.39796203658902302</v>
      </c>
      <c r="BF266" s="17"/>
      <c r="BG266" s="17">
        <v>0.29020383708619701</v>
      </c>
      <c r="BH266" s="17">
        <v>0.38058269322923799</v>
      </c>
      <c r="BI266" s="17">
        <v>0.35839283263356397</v>
      </c>
      <c r="BJ266" s="17">
        <v>0.37576647001371</v>
      </c>
      <c r="BK266" s="17">
        <v>0.36760538868336501</v>
      </c>
      <c r="BL266" s="17"/>
      <c r="BM266" s="17">
        <v>0.36534691606565101</v>
      </c>
      <c r="BN266" s="17">
        <v>0.36924303506928902</v>
      </c>
    </row>
    <row r="267" spans="2:66" x14ac:dyDescent="0.35">
      <c r="B267" t="s">
        <v>179</v>
      </c>
      <c r="C267" s="17">
        <v>0.41667443637256302</v>
      </c>
      <c r="D267" s="17">
        <v>0.38964624063935099</v>
      </c>
      <c r="E267" s="17">
        <v>0.446228727856888</v>
      </c>
      <c r="F267" s="17"/>
      <c r="G267" s="17">
        <v>0.392340062249731</v>
      </c>
      <c r="H267" s="17">
        <v>0.401464498126411</v>
      </c>
      <c r="I267" s="17">
        <v>0.38168750619594699</v>
      </c>
      <c r="J267" s="17">
        <v>0.462886521582484</v>
      </c>
      <c r="K267" s="17">
        <v>0.368951027840904</v>
      </c>
      <c r="L267" s="17">
        <v>0.47112850432572301</v>
      </c>
      <c r="M267" s="17"/>
      <c r="N267" s="17">
        <v>0.42318456991616499</v>
      </c>
      <c r="O267" s="17">
        <v>0.44519674163949902</v>
      </c>
      <c r="P267" s="17">
        <v>0.40566196149602302</v>
      </c>
      <c r="Q267" s="17">
        <v>0.39238697261122402</v>
      </c>
      <c r="R267" s="17"/>
      <c r="S267" s="17">
        <v>0.42610881948169499</v>
      </c>
      <c r="T267" s="17">
        <v>0.422820589728647</v>
      </c>
      <c r="U267" s="17">
        <v>0.48162717235778102</v>
      </c>
      <c r="V267" s="17">
        <v>0.40821291972351997</v>
      </c>
      <c r="W267" s="17">
        <v>0.39382676204855699</v>
      </c>
      <c r="X267" s="17">
        <v>0.41548003943039202</v>
      </c>
      <c r="Y267" s="17">
        <v>0.38691096803615299</v>
      </c>
      <c r="Z267" s="17">
        <v>0.39872978805132298</v>
      </c>
      <c r="AA267" s="17">
        <v>0.38230360960102999</v>
      </c>
      <c r="AB267" s="17">
        <v>0.43080648836416702</v>
      </c>
      <c r="AC267" s="17">
        <v>0.41915539984000399</v>
      </c>
      <c r="AD267" s="17">
        <v>0.44455366442960897</v>
      </c>
      <c r="AE267" s="17"/>
      <c r="AF267" s="17">
        <v>0.39785717725909697</v>
      </c>
      <c r="AG267" s="17">
        <v>0.438290345647186</v>
      </c>
      <c r="AH267" s="17">
        <v>0.44777050056662598</v>
      </c>
      <c r="AI267" s="17">
        <v>0.42370324549189903</v>
      </c>
      <c r="AJ267" s="17">
        <v>0.35599362157930903</v>
      </c>
      <c r="AK267" s="17">
        <v>0.37926874649421399</v>
      </c>
      <c r="AL267" s="17"/>
      <c r="AM267" s="17">
        <v>0.42117093788768201</v>
      </c>
      <c r="AN267" s="17">
        <v>0.41137580730526901</v>
      </c>
      <c r="AO267" s="17"/>
      <c r="AP267" s="17">
        <v>0.39657131771514298</v>
      </c>
      <c r="AQ267" s="17">
        <v>0.40859476671735701</v>
      </c>
      <c r="AR267" s="17">
        <v>0.44752087189718498</v>
      </c>
      <c r="AS267" s="17">
        <v>0.406600941718258</v>
      </c>
      <c r="AT267" s="17">
        <v>0.50092745625106105</v>
      </c>
      <c r="AU267" s="17"/>
      <c r="AV267" s="17">
        <v>0.38883823544104201</v>
      </c>
      <c r="AW267" s="17">
        <v>0.49422891756423298</v>
      </c>
      <c r="AX267" s="17">
        <v>0.49135026304496399</v>
      </c>
      <c r="AY267" s="17">
        <v>0.418599983623336</v>
      </c>
      <c r="AZ267" s="17">
        <v>0.33347488328006403</v>
      </c>
      <c r="BA267" s="17">
        <v>0.465737536466094</v>
      </c>
      <c r="BB267" s="17"/>
      <c r="BC267" s="17">
        <v>0.38643987717786998</v>
      </c>
      <c r="BD267" s="17">
        <v>0.42203588507197898</v>
      </c>
      <c r="BE267" s="17">
        <v>0.42769332576316499</v>
      </c>
      <c r="BF267" s="17"/>
      <c r="BG267" s="17">
        <v>0.46761767609440003</v>
      </c>
      <c r="BH267" s="17">
        <v>0.40016084448234801</v>
      </c>
      <c r="BI267" s="17">
        <v>0.46147862311874599</v>
      </c>
      <c r="BJ267" s="17">
        <v>0.501375490050326</v>
      </c>
      <c r="BK267" s="17">
        <v>0.31553440217104201</v>
      </c>
      <c r="BL267" s="17"/>
      <c r="BM267" s="17">
        <v>0.41153250040346501</v>
      </c>
      <c r="BN267" s="17">
        <v>0.35282627240275799</v>
      </c>
    </row>
    <row r="268" spans="2:66" x14ac:dyDescent="0.35">
      <c r="B268" t="s">
        <v>180</v>
      </c>
      <c r="C268" s="17">
        <v>0.150300944943425</v>
      </c>
      <c r="D268" s="17">
        <v>0.1322468870022</v>
      </c>
      <c r="E268" s="17">
        <v>0.16952819775424</v>
      </c>
      <c r="F268" s="17"/>
      <c r="G268" s="17">
        <v>0.23098234134782999</v>
      </c>
      <c r="H268" s="17">
        <v>0.16331676164176101</v>
      </c>
      <c r="I268" s="17">
        <v>0.17932770739586301</v>
      </c>
      <c r="J268" s="17">
        <v>0.154632920053423</v>
      </c>
      <c r="K268" s="17">
        <v>7.8454155535580203E-2</v>
      </c>
      <c r="L268" s="17">
        <v>0.105417235017776</v>
      </c>
      <c r="M268" s="17"/>
      <c r="N268" s="17">
        <v>0.122514277681606</v>
      </c>
      <c r="O268" s="17">
        <v>0.13250846046950801</v>
      </c>
      <c r="P268" s="17">
        <v>0.17223866598997301</v>
      </c>
      <c r="Q268" s="17">
        <v>0.17934035439031801</v>
      </c>
      <c r="R268" s="17"/>
      <c r="S268" s="17">
        <v>0.165465504971917</v>
      </c>
      <c r="T268" s="17">
        <v>0.148748199537517</v>
      </c>
      <c r="U268" s="17">
        <v>9.6179938141249893E-2</v>
      </c>
      <c r="V268" s="17">
        <v>0.14852257739170199</v>
      </c>
      <c r="W268" s="17">
        <v>0.142822624875278</v>
      </c>
      <c r="X268" s="17">
        <v>0.18677473971389899</v>
      </c>
      <c r="Y268" s="17">
        <v>0.193350070514896</v>
      </c>
      <c r="Z268" s="17">
        <v>8.32038360306947E-2</v>
      </c>
      <c r="AA268" s="17">
        <v>0.153121720894624</v>
      </c>
      <c r="AB268" s="17">
        <v>0.16537474621988099</v>
      </c>
      <c r="AC268" s="17">
        <v>0.12022687604648601</v>
      </c>
      <c r="AD268" s="17">
        <v>0.110410450958823</v>
      </c>
      <c r="AE268" s="17"/>
      <c r="AF268" s="17">
        <v>0.18842633800622599</v>
      </c>
      <c r="AG268" s="17">
        <v>9.79417166874616E-2</v>
      </c>
      <c r="AH268" s="17">
        <v>0.126951043630261</v>
      </c>
      <c r="AI268" s="17">
        <v>0.18292187156290901</v>
      </c>
      <c r="AJ268" s="17">
        <v>0.18498597708219799</v>
      </c>
      <c r="AK268" s="17">
        <v>0.151690116410443</v>
      </c>
      <c r="AL268" s="17"/>
      <c r="AM268" s="17">
        <v>0.14009396021574599</v>
      </c>
      <c r="AN268" s="17">
        <v>0.16495889941529099</v>
      </c>
      <c r="AO268" s="17"/>
      <c r="AP268" s="17">
        <v>0.18630128308166899</v>
      </c>
      <c r="AQ268" s="17">
        <v>0.16856812336614399</v>
      </c>
      <c r="AR268" s="17">
        <v>0.16258035865886</v>
      </c>
      <c r="AS268" s="17">
        <v>7.8505650707073701E-2</v>
      </c>
      <c r="AT268" s="17">
        <v>4.9572107559277101E-2</v>
      </c>
      <c r="AU268" s="17"/>
      <c r="AV268" s="17">
        <v>0.14068195341831299</v>
      </c>
      <c r="AW268" s="17">
        <v>0.12623898808914399</v>
      </c>
      <c r="AX268" s="17">
        <v>0.15760305304178801</v>
      </c>
      <c r="AY268" s="17">
        <v>0.117739595258367</v>
      </c>
      <c r="AZ268" s="17">
        <v>0.16719828452013</v>
      </c>
      <c r="BA268" s="17">
        <v>0.13924568164550899</v>
      </c>
      <c r="BB268" s="17"/>
      <c r="BC268" s="17">
        <v>0.16483424126611701</v>
      </c>
      <c r="BD268" s="17">
        <v>0.166512426195149</v>
      </c>
      <c r="BE268" s="17">
        <v>0.110658354827706</v>
      </c>
      <c r="BF268" s="17"/>
      <c r="BG268" s="17">
        <v>0.16576138962206499</v>
      </c>
      <c r="BH268" s="17">
        <v>0.15407046333148999</v>
      </c>
      <c r="BI268" s="17">
        <v>0.11737255124135799</v>
      </c>
      <c r="BJ268" s="17">
        <v>4.33424373760566E-2</v>
      </c>
      <c r="BK268" s="17">
        <v>0.20831436622611399</v>
      </c>
      <c r="BL268" s="17"/>
      <c r="BM268" s="17">
        <v>0.15604128212031401</v>
      </c>
      <c r="BN268" s="17">
        <v>0.17521021346443599</v>
      </c>
    </row>
    <row r="269" spans="2:66" x14ac:dyDescent="0.35">
      <c r="B269" t="s">
        <v>181</v>
      </c>
      <c r="C269" s="17">
        <v>2.87056700057844E-2</v>
      </c>
      <c r="D269" s="17">
        <v>2.3544094059095601E-2</v>
      </c>
      <c r="E269" s="17">
        <v>3.41453686169194E-2</v>
      </c>
      <c r="F269" s="17"/>
      <c r="G269" s="17">
        <v>5.6667855921505202E-2</v>
      </c>
      <c r="H269" s="17">
        <v>3.9345318837353302E-2</v>
      </c>
      <c r="I269" s="17">
        <v>1.2166327678092699E-2</v>
      </c>
      <c r="J269" s="17">
        <v>2.2735105574426099E-2</v>
      </c>
      <c r="K269" s="17">
        <v>3.52995145328052E-2</v>
      </c>
      <c r="L269" s="17">
        <v>1.6155732860594699E-2</v>
      </c>
      <c r="M269" s="17"/>
      <c r="N269" s="17">
        <v>3.9238422420361803E-2</v>
      </c>
      <c r="O269" s="17">
        <v>3.6443581489683803E-2</v>
      </c>
      <c r="P269" s="17">
        <v>1.8520917200821399E-2</v>
      </c>
      <c r="Q269" s="17">
        <v>1.8886608894668901E-2</v>
      </c>
      <c r="R269" s="17"/>
      <c r="S269" s="17">
        <v>2.9549849013166301E-2</v>
      </c>
      <c r="T269" s="17">
        <v>2.45371020784871E-2</v>
      </c>
      <c r="U269" s="17">
        <v>3.5528441594328102E-2</v>
      </c>
      <c r="V269" s="17">
        <v>1.11751609899907E-2</v>
      </c>
      <c r="W269" s="17">
        <v>3.9324941353017798E-2</v>
      </c>
      <c r="X269" s="17">
        <v>3.9988806772483301E-2</v>
      </c>
      <c r="Y269" s="17">
        <v>5.6389096375270897E-2</v>
      </c>
      <c r="Z269" s="17">
        <v>2.1160326442805001E-2</v>
      </c>
      <c r="AA269" s="17">
        <v>1.00591807716882E-2</v>
      </c>
      <c r="AB269" s="17">
        <v>3.5059934136268699E-2</v>
      </c>
      <c r="AC269" s="17">
        <v>1.9780077788585398E-2</v>
      </c>
      <c r="AD269" s="17">
        <v>0</v>
      </c>
      <c r="AE269" s="17"/>
      <c r="AF269" s="17">
        <v>2.8307166917623802E-2</v>
      </c>
      <c r="AG269" s="17">
        <v>3.4165322998676202E-2</v>
      </c>
      <c r="AH269" s="17">
        <v>2.15531712263855E-2</v>
      </c>
      <c r="AI269" s="17">
        <v>2.79727212679611E-2</v>
      </c>
      <c r="AJ269" s="17">
        <v>0</v>
      </c>
      <c r="AK269" s="17">
        <v>7.5377955144021194E-2</v>
      </c>
      <c r="AL269" s="17"/>
      <c r="AM269" s="17">
        <v>1.5725804944504099E-2</v>
      </c>
      <c r="AN269" s="17">
        <v>4.6955941308372502E-2</v>
      </c>
      <c r="AO269" s="17"/>
      <c r="AP269" s="17">
        <v>1.6829213241849598E-2</v>
      </c>
      <c r="AQ269" s="17">
        <v>3.0332565637014801E-2</v>
      </c>
      <c r="AR269" s="17">
        <v>3.74295691677397E-2</v>
      </c>
      <c r="AS269" s="17">
        <v>3.4767719606601501E-2</v>
      </c>
      <c r="AT269" s="17">
        <v>0</v>
      </c>
      <c r="AU269" s="17"/>
      <c r="AV269" s="17">
        <v>3.3062545887751302E-2</v>
      </c>
      <c r="AW269" s="17">
        <v>3.2954820535780298E-2</v>
      </c>
      <c r="AX269" s="17">
        <v>2.5874650861094001E-2</v>
      </c>
      <c r="AY269" s="17">
        <v>3.75962901657469E-2</v>
      </c>
      <c r="AZ269" s="17">
        <v>3.2143067258757298E-2</v>
      </c>
      <c r="BA269" s="17">
        <v>0</v>
      </c>
      <c r="BB269" s="17"/>
      <c r="BC269" s="17">
        <v>3.16279033842293E-2</v>
      </c>
      <c r="BD269" s="17">
        <v>2.1193087329917398E-2</v>
      </c>
      <c r="BE269" s="17">
        <v>3.3311798047932502E-2</v>
      </c>
      <c r="BF269" s="17"/>
      <c r="BG269" s="17">
        <v>2.2735104764384902E-2</v>
      </c>
      <c r="BH269" s="17">
        <v>2.9531390782599198E-2</v>
      </c>
      <c r="BI269" s="17">
        <v>1.94951549284237E-2</v>
      </c>
      <c r="BJ269" s="17">
        <v>7.9515602559907306E-2</v>
      </c>
      <c r="BK269" s="17">
        <v>5.2729092784508103E-2</v>
      </c>
      <c r="BL269" s="17"/>
      <c r="BM269" s="17">
        <v>2.83856947234498E-2</v>
      </c>
      <c r="BN269" s="17">
        <v>5.8104217617793899E-2</v>
      </c>
    </row>
    <row r="270" spans="2:66" x14ac:dyDescent="0.35">
      <c r="B270" t="s">
        <v>182</v>
      </c>
      <c r="C270" s="17">
        <v>1.17757835863509E-2</v>
      </c>
      <c r="D270" s="17">
        <v>1.0104629878280799E-2</v>
      </c>
      <c r="E270" s="17">
        <v>1.35469517305093E-2</v>
      </c>
      <c r="F270" s="17"/>
      <c r="G270" s="17">
        <v>1.3975481441028699E-2</v>
      </c>
      <c r="H270" s="17">
        <v>0</v>
      </c>
      <c r="I270" s="17">
        <v>2.2633364782580299E-2</v>
      </c>
      <c r="J270" s="17">
        <v>1.14486246261843E-2</v>
      </c>
      <c r="K270" s="17">
        <v>6.7968834589249797E-3</v>
      </c>
      <c r="L270" s="17">
        <v>1.43670661224905E-2</v>
      </c>
      <c r="M270" s="17"/>
      <c r="N270" s="17">
        <v>3.69087478592867E-3</v>
      </c>
      <c r="O270" s="17">
        <v>1.22428489785361E-2</v>
      </c>
      <c r="P270" s="17">
        <v>1.38593957285207E-2</v>
      </c>
      <c r="Q270" s="17">
        <v>1.8496370578876702E-2</v>
      </c>
      <c r="R270" s="17"/>
      <c r="S270" s="17">
        <v>2.27723071110402E-2</v>
      </c>
      <c r="T270" s="17">
        <v>0</v>
      </c>
      <c r="U270" s="17">
        <v>1.1694083380188E-2</v>
      </c>
      <c r="V270" s="17">
        <v>0</v>
      </c>
      <c r="W270" s="17">
        <v>1.3203122480235901E-2</v>
      </c>
      <c r="X270" s="17">
        <v>3.0588456180556299E-2</v>
      </c>
      <c r="Y270" s="17">
        <v>1.11365980902362E-2</v>
      </c>
      <c r="Z270" s="17">
        <v>2.1333643330694901E-2</v>
      </c>
      <c r="AA270" s="17">
        <v>0</v>
      </c>
      <c r="AB270" s="17">
        <v>0</v>
      </c>
      <c r="AC270" s="17">
        <v>4.12785531406097E-2</v>
      </c>
      <c r="AD270" s="17">
        <v>0</v>
      </c>
      <c r="AE270" s="17"/>
      <c r="AF270" s="17">
        <v>8.1925191287124301E-3</v>
      </c>
      <c r="AG270" s="17">
        <v>2.3656121992720699E-2</v>
      </c>
      <c r="AH270" s="17">
        <v>0</v>
      </c>
      <c r="AI270" s="17">
        <v>1.05744053200884E-2</v>
      </c>
      <c r="AJ270" s="17">
        <v>1.0753388271920799E-2</v>
      </c>
      <c r="AK270" s="17">
        <v>0</v>
      </c>
      <c r="AL270" s="17"/>
      <c r="AM270" s="17">
        <v>1.6967785376886001E-2</v>
      </c>
      <c r="AN270" s="17">
        <v>4.5314036538975002E-3</v>
      </c>
      <c r="AO270" s="17"/>
      <c r="AP270" s="17">
        <v>1.6322423558291901E-2</v>
      </c>
      <c r="AQ270" s="17">
        <v>4.1914310918372399E-3</v>
      </c>
      <c r="AR270" s="17">
        <v>4.1975470675714504E-3</v>
      </c>
      <c r="AS270" s="17">
        <v>2.6220325379271301E-2</v>
      </c>
      <c r="AT270" s="17">
        <v>0</v>
      </c>
      <c r="AU270" s="17"/>
      <c r="AV270" s="17">
        <v>2.8230216661627801E-3</v>
      </c>
      <c r="AW270" s="17">
        <v>1.6410513196433201E-2</v>
      </c>
      <c r="AX270" s="17">
        <v>1.31379791018296E-2</v>
      </c>
      <c r="AY270" s="17">
        <v>8.0441570973719002E-3</v>
      </c>
      <c r="AZ270" s="17">
        <v>1.4036803198796299E-2</v>
      </c>
      <c r="BA270" s="17">
        <v>3.0465066120783601E-2</v>
      </c>
      <c r="BB270" s="17"/>
      <c r="BC270" s="17">
        <v>8.7944266021864094E-3</v>
      </c>
      <c r="BD270" s="17">
        <v>1.8526704530661301E-2</v>
      </c>
      <c r="BE270" s="17">
        <v>7.0006330093045901E-3</v>
      </c>
      <c r="BF270" s="17"/>
      <c r="BG270" s="17">
        <v>1.0703421922340301E-2</v>
      </c>
      <c r="BH270" s="17">
        <v>8.80602877125021E-3</v>
      </c>
      <c r="BI270" s="17">
        <v>9.9748700401702493E-3</v>
      </c>
      <c r="BJ270" s="17">
        <v>0</v>
      </c>
      <c r="BK270" s="17">
        <v>2.1158667273452302E-2</v>
      </c>
      <c r="BL270" s="17"/>
      <c r="BM270" s="17">
        <v>9.1258852119643005E-3</v>
      </c>
      <c r="BN270" s="17">
        <v>1.6912855525136598E-2</v>
      </c>
    </row>
    <row r="271" spans="2:66" x14ac:dyDescent="0.35">
      <c r="B271" t="s">
        <v>117</v>
      </c>
      <c r="C271" s="17">
        <v>4.2007266541818598E-2</v>
      </c>
      <c r="D271" s="17">
        <v>2.4437082560048801E-2</v>
      </c>
      <c r="E271" s="17">
        <v>5.6284354376772601E-2</v>
      </c>
      <c r="F271" s="17"/>
      <c r="G271" s="17">
        <v>8.1311500755468405E-2</v>
      </c>
      <c r="H271" s="17">
        <v>4.5716689608370401E-2</v>
      </c>
      <c r="I271" s="17">
        <v>6.2315780737475603E-2</v>
      </c>
      <c r="J271" s="17">
        <v>3.4412844736258399E-2</v>
      </c>
      <c r="K271" s="17">
        <v>3.5926453091232401E-2</v>
      </c>
      <c r="L271" s="17">
        <v>4.8166940810987499E-3</v>
      </c>
      <c r="M271" s="17"/>
      <c r="N271" s="17">
        <v>2.5196360165327902E-2</v>
      </c>
      <c r="O271" s="17">
        <v>5.0097926358307003E-2</v>
      </c>
      <c r="P271" s="17">
        <v>1.8838056686673099E-2</v>
      </c>
      <c r="Q271" s="17">
        <v>7.1403105712633294E-2</v>
      </c>
      <c r="R271" s="17"/>
      <c r="S271" s="17">
        <v>7.3271539463920198E-3</v>
      </c>
      <c r="T271" s="17">
        <v>4.8772714870471301E-2</v>
      </c>
      <c r="U271" s="17">
        <v>2.3750109084570498E-2</v>
      </c>
      <c r="V271" s="17">
        <v>3.66993751633303E-2</v>
      </c>
      <c r="W271" s="17">
        <v>8.2832408123982904E-2</v>
      </c>
      <c r="X271" s="17">
        <v>6.0797201467907902E-2</v>
      </c>
      <c r="Y271" s="17">
        <v>2.2073977847013499E-2</v>
      </c>
      <c r="Z271" s="17">
        <v>4.2415592546757502E-2</v>
      </c>
      <c r="AA271" s="17">
        <v>3.82550643957403E-2</v>
      </c>
      <c r="AB271" s="17">
        <v>4.7199474220585902E-2</v>
      </c>
      <c r="AC271" s="17">
        <v>7.6841860999402004E-2</v>
      </c>
      <c r="AD271" s="17">
        <v>7.2394291702073399E-2</v>
      </c>
      <c r="AE271" s="17"/>
      <c r="AF271" s="17">
        <v>3.8030531128291897E-2</v>
      </c>
      <c r="AG271" s="17">
        <v>3.74424123384852E-2</v>
      </c>
      <c r="AH271" s="17">
        <v>6.4690104667518802E-2</v>
      </c>
      <c r="AI271" s="17">
        <v>3.9059392103132397E-2</v>
      </c>
      <c r="AJ271" s="17">
        <v>4.2256112662982799E-2</v>
      </c>
      <c r="AK271" s="17">
        <v>3.6836882147427197E-2</v>
      </c>
      <c r="AL271" s="17"/>
      <c r="AM271" s="17">
        <v>2.7539246893929899E-2</v>
      </c>
      <c r="AN271" s="17">
        <v>5.9974512164093101E-2</v>
      </c>
      <c r="AO271" s="17"/>
      <c r="AP271" s="17">
        <v>4.1530254221136098E-2</v>
      </c>
      <c r="AQ271" s="17">
        <v>7.7149758785736905E-2</v>
      </c>
      <c r="AR271" s="17">
        <v>2.1321584768347002E-2</v>
      </c>
      <c r="AS271" s="17">
        <v>2.4862319819513701E-2</v>
      </c>
      <c r="AT271" s="17">
        <v>0</v>
      </c>
      <c r="AU271" s="17"/>
      <c r="AV271" s="17">
        <v>4.2357073126336797E-2</v>
      </c>
      <c r="AW271" s="17">
        <v>1.06513006556206E-2</v>
      </c>
      <c r="AX271" s="17">
        <v>1.36387890895846E-2</v>
      </c>
      <c r="AY271" s="17">
        <v>2.2988586544152902E-2</v>
      </c>
      <c r="AZ271" s="17">
        <v>9.1737574822686199E-2</v>
      </c>
      <c r="BA271" s="17">
        <v>8.8877368732000001E-2</v>
      </c>
      <c r="BB271" s="17"/>
      <c r="BC271" s="17">
        <v>3.0032920004880299E-2</v>
      </c>
      <c r="BD271" s="17">
        <v>4.67443282509548E-2</v>
      </c>
      <c r="BE271" s="17">
        <v>2.3373851762869501E-2</v>
      </c>
      <c r="BF271" s="17"/>
      <c r="BG271" s="17">
        <v>4.2978570510612997E-2</v>
      </c>
      <c r="BH271" s="17">
        <v>2.6848579403075098E-2</v>
      </c>
      <c r="BI271" s="17">
        <v>3.3285968037737902E-2</v>
      </c>
      <c r="BJ271" s="17">
        <v>0</v>
      </c>
      <c r="BK271" s="17">
        <v>3.4658082861519501E-2</v>
      </c>
      <c r="BL271" s="17"/>
      <c r="BM271" s="17">
        <v>2.9567721475156E-2</v>
      </c>
      <c r="BN271" s="17">
        <v>2.77034059205871E-2</v>
      </c>
    </row>
    <row r="272" spans="2:66" x14ac:dyDescent="0.35">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row>
    <row r="273" spans="2:66" x14ac:dyDescent="0.35">
      <c r="B273" s="6" t="s">
        <v>191</v>
      </c>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row>
    <row r="274" spans="2:66" x14ac:dyDescent="0.35">
      <c r="B274" s="24" t="s">
        <v>184</v>
      </c>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row>
    <row r="275" spans="2:66" x14ac:dyDescent="0.35">
      <c r="B275" t="s">
        <v>178</v>
      </c>
      <c r="C275" s="17">
        <v>0.27293568796964801</v>
      </c>
      <c r="D275" s="17">
        <v>0.28235253728277698</v>
      </c>
      <c r="E275" s="17">
        <v>0.26431789433575298</v>
      </c>
      <c r="F275" s="17"/>
      <c r="G275" s="17">
        <v>0.31827487655330799</v>
      </c>
      <c r="H275" s="17">
        <v>0.34679055558718203</v>
      </c>
      <c r="I275" s="17">
        <v>0.26886591461727299</v>
      </c>
      <c r="J275" s="17">
        <v>0.27684206641752701</v>
      </c>
      <c r="K275" s="17">
        <v>0.26726335403191698</v>
      </c>
      <c r="L275" s="17">
        <v>0.18329699649220299</v>
      </c>
      <c r="M275" s="17"/>
      <c r="N275" s="17">
        <v>0.338654822616896</v>
      </c>
      <c r="O275" s="17">
        <v>0.25395887381853099</v>
      </c>
      <c r="P275" s="17">
        <v>0.25292310307315502</v>
      </c>
      <c r="Q275" s="17">
        <v>0.236198813352545</v>
      </c>
      <c r="R275" s="17"/>
      <c r="S275" s="17">
        <v>0.27363733970426302</v>
      </c>
      <c r="T275" s="17">
        <v>0.29194633416035398</v>
      </c>
      <c r="U275" s="17">
        <v>0.36265138046089401</v>
      </c>
      <c r="V275" s="17">
        <v>0.20893435170967301</v>
      </c>
      <c r="W275" s="17">
        <v>0.23588766476822001</v>
      </c>
      <c r="X275" s="17">
        <v>0.29993336459333603</v>
      </c>
      <c r="Y275" s="17">
        <v>0.26154212676531802</v>
      </c>
      <c r="Z275" s="17">
        <v>0.33291034741166797</v>
      </c>
      <c r="AA275" s="17">
        <v>0.2498501768276</v>
      </c>
      <c r="AB275" s="17">
        <v>0.17960493356603599</v>
      </c>
      <c r="AC275" s="17">
        <v>0.36299070606105499</v>
      </c>
      <c r="AD275" s="17">
        <v>0.34098491559781002</v>
      </c>
      <c r="AE275" s="17"/>
      <c r="AF275" s="17">
        <v>0.310250324583349</v>
      </c>
      <c r="AG275" s="17">
        <v>0.27144864526663098</v>
      </c>
      <c r="AH275" s="17">
        <v>0.23709029250207</v>
      </c>
      <c r="AI275" s="17">
        <v>0.273077390794006</v>
      </c>
      <c r="AJ275" s="17">
        <v>0.208474052917934</v>
      </c>
      <c r="AK275" s="17">
        <v>0.325979410679055</v>
      </c>
      <c r="AL275" s="17"/>
      <c r="AM275" s="17">
        <v>0.26762275874488001</v>
      </c>
      <c r="AN275" s="17">
        <v>0.28103260860797102</v>
      </c>
      <c r="AO275" s="17"/>
      <c r="AP275" s="17">
        <v>0.18136498566234799</v>
      </c>
      <c r="AQ275" s="17">
        <v>0.28499223157808801</v>
      </c>
      <c r="AR275" s="17">
        <v>0.29575537896302501</v>
      </c>
      <c r="AS275" s="17">
        <v>0.39036759317463798</v>
      </c>
      <c r="AT275" s="17">
        <v>0.30396445571658898</v>
      </c>
      <c r="AU275" s="17"/>
      <c r="AV275" s="17">
        <v>0.369492950264661</v>
      </c>
      <c r="AW275" s="17">
        <v>0.16758571923534499</v>
      </c>
      <c r="AX275" s="17">
        <v>0.24547346679010701</v>
      </c>
      <c r="AY275" s="17">
        <v>0.19741129444361299</v>
      </c>
      <c r="AZ275" s="17">
        <v>0.49616958010254703</v>
      </c>
      <c r="BA275" s="17">
        <v>0.169568379301649</v>
      </c>
      <c r="BB275" s="17"/>
      <c r="BC275" s="17">
        <v>0.38086589761926698</v>
      </c>
      <c r="BD275" s="17">
        <v>0.26376831479472601</v>
      </c>
      <c r="BE275" s="17">
        <v>0.226227346438896</v>
      </c>
      <c r="BF275" s="17"/>
      <c r="BG275" s="17">
        <v>0.220837997721579</v>
      </c>
      <c r="BH275" s="17">
        <v>0.31735230081701898</v>
      </c>
      <c r="BI275" s="17">
        <v>0.32612479024067698</v>
      </c>
      <c r="BJ275" s="17">
        <v>0.37579999238543899</v>
      </c>
      <c r="BK275" s="17">
        <v>2.0158477833428001E-2</v>
      </c>
      <c r="BL275" s="17"/>
      <c r="BM275" s="17">
        <v>0.30108222972059201</v>
      </c>
      <c r="BN275" s="17">
        <v>9.1523413117811606E-2</v>
      </c>
    </row>
    <row r="276" spans="2:66" x14ac:dyDescent="0.35">
      <c r="B276" t="s">
        <v>179</v>
      </c>
      <c r="C276" s="17">
        <v>0.35004113390316</v>
      </c>
      <c r="D276" s="17">
        <v>0.333427290347107</v>
      </c>
      <c r="E276" s="17">
        <v>0.36858491430498902</v>
      </c>
      <c r="F276" s="17"/>
      <c r="G276" s="17">
        <v>0.34922126316256902</v>
      </c>
      <c r="H276" s="17">
        <v>0.30252396856534602</v>
      </c>
      <c r="I276" s="17">
        <v>0.32155902187169499</v>
      </c>
      <c r="J276" s="17">
        <v>0.36957357041863198</v>
      </c>
      <c r="K276" s="17">
        <v>0.34598987690326</v>
      </c>
      <c r="L276" s="17">
        <v>0.40273831184953202</v>
      </c>
      <c r="M276" s="17"/>
      <c r="N276" s="17">
        <v>0.37364808424514101</v>
      </c>
      <c r="O276" s="17">
        <v>0.353029246824828</v>
      </c>
      <c r="P276" s="17">
        <v>0.37817773112959702</v>
      </c>
      <c r="Q276" s="17">
        <v>0.30339352459538799</v>
      </c>
      <c r="R276" s="17"/>
      <c r="S276" s="17">
        <v>0.38417485313215399</v>
      </c>
      <c r="T276" s="17">
        <v>0.35882442827830902</v>
      </c>
      <c r="U276" s="17">
        <v>0.30668762602435201</v>
      </c>
      <c r="V276" s="17">
        <v>0.31542700651115502</v>
      </c>
      <c r="W276" s="17">
        <v>0.33825756887146402</v>
      </c>
      <c r="X276" s="17">
        <v>0.34143871884214699</v>
      </c>
      <c r="Y276" s="17">
        <v>0.32043367488911201</v>
      </c>
      <c r="Z276" s="17">
        <v>0.29136243203311402</v>
      </c>
      <c r="AA276" s="17">
        <v>0.389824874314465</v>
      </c>
      <c r="AB276" s="17">
        <v>0.443089076062883</v>
      </c>
      <c r="AC276" s="17">
        <v>0.25888055942431398</v>
      </c>
      <c r="AD276" s="17">
        <v>0.32837872042430499</v>
      </c>
      <c r="AE276" s="17"/>
      <c r="AF276" s="17">
        <v>0.35875226997319898</v>
      </c>
      <c r="AG276" s="17">
        <v>0.36216262078732098</v>
      </c>
      <c r="AH276" s="17">
        <v>0.34214393941714799</v>
      </c>
      <c r="AI276" s="17">
        <v>0.30786696574630501</v>
      </c>
      <c r="AJ276" s="17">
        <v>0.37998843075997801</v>
      </c>
      <c r="AK276" s="17">
        <v>0.33487025893752598</v>
      </c>
      <c r="AL276" s="17"/>
      <c r="AM276" s="17">
        <v>0.36436699924622201</v>
      </c>
      <c r="AN276" s="17">
        <v>0.33081425533383901</v>
      </c>
      <c r="AO276" s="17"/>
      <c r="AP276" s="17">
        <v>0.34135999817617102</v>
      </c>
      <c r="AQ276" s="17">
        <v>0.33438835219635499</v>
      </c>
      <c r="AR276" s="17">
        <v>0.37924467275308399</v>
      </c>
      <c r="AS276" s="17">
        <v>0.39567430363363998</v>
      </c>
      <c r="AT276" s="17">
        <v>0.29008200511843701</v>
      </c>
      <c r="AU276" s="17"/>
      <c r="AV276" s="17">
        <v>0.35011739046997498</v>
      </c>
      <c r="AW276" s="17">
        <v>0.42436745813353</v>
      </c>
      <c r="AX276" s="17">
        <v>0.32684584254664201</v>
      </c>
      <c r="AY276" s="17">
        <v>0.30348507471157798</v>
      </c>
      <c r="AZ276" s="17">
        <v>0.30439694658418498</v>
      </c>
      <c r="BA276" s="17">
        <v>0.451679238382791</v>
      </c>
      <c r="BB276" s="17"/>
      <c r="BC276" s="17">
        <v>0.38956309946989698</v>
      </c>
      <c r="BD276" s="17">
        <v>0.34474002217824701</v>
      </c>
      <c r="BE276" s="17">
        <v>0.35009905532732299</v>
      </c>
      <c r="BF276" s="17"/>
      <c r="BG276" s="17">
        <v>0.35694123728834598</v>
      </c>
      <c r="BH276" s="17">
        <v>0.37959440865578897</v>
      </c>
      <c r="BI276" s="17">
        <v>0.40665115389858097</v>
      </c>
      <c r="BJ276" s="17">
        <v>0.28788282144458099</v>
      </c>
      <c r="BK276" s="17">
        <v>0.16093298282278001</v>
      </c>
      <c r="BL276" s="17"/>
      <c r="BM276" s="17">
        <v>0.37577560981575198</v>
      </c>
      <c r="BN276" s="17">
        <v>0.18640741886835799</v>
      </c>
    </row>
    <row r="277" spans="2:66" x14ac:dyDescent="0.35">
      <c r="B277" t="s">
        <v>180</v>
      </c>
      <c r="C277" s="17">
        <v>0.22543076345821</v>
      </c>
      <c r="D277" s="17">
        <v>0.24040356488874501</v>
      </c>
      <c r="E277" s="17">
        <v>0.210890953432188</v>
      </c>
      <c r="F277" s="17"/>
      <c r="G277" s="17">
        <v>0.20548674213847501</v>
      </c>
      <c r="H277" s="17">
        <v>0.22375795622641201</v>
      </c>
      <c r="I277" s="17">
        <v>0.236758007333701</v>
      </c>
      <c r="J277" s="17">
        <v>0.21527275938050699</v>
      </c>
      <c r="K277" s="17">
        <v>0.181600361512192</v>
      </c>
      <c r="L277" s="17">
        <v>0.27013369023009298</v>
      </c>
      <c r="M277" s="17"/>
      <c r="N277" s="17">
        <v>0.177733808436456</v>
      </c>
      <c r="O277" s="17">
        <v>0.22941898243662801</v>
      </c>
      <c r="P277" s="17">
        <v>0.235939601097927</v>
      </c>
      <c r="Q277" s="17">
        <v>0.26537415247290802</v>
      </c>
      <c r="R277" s="17"/>
      <c r="S277" s="17">
        <v>0.20783247678073</v>
      </c>
      <c r="T277" s="17">
        <v>0.21610635128105499</v>
      </c>
      <c r="U277" s="17">
        <v>0.26043239115203798</v>
      </c>
      <c r="V277" s="17">
        <v>0.31254978553846802</v>
      </c>
      <c r="W277" s="17">
        <v>0.199684133378109</v>
      </c>
      <c r="X277" s="17">
        <v>0.18701334675728401</v>
      </c>
      <c r="Y277" s="17">
        <v>0.24903543825508601</v>
      </c>
      <c r="Z277" s="17">
        <v>0.27024659955772901</v>
      </c>
      <c r="AA277" s="17">
        <v>0.236106868790114</v>
      </c>
      <c r="AB277" s="17">
        <v>0.17733845882343399</v>
      </c>
      <c r="AC277" s="17">
        <v>0.178992724703081</v>
      </c>
      <c r="AD277" s="17">
        <v>0.21926825189920601</v>
      </c>
      <c r="AE277" s="17"/>
      <c r="AF277" s="17">
        <v>0.19394715676369001</v>
      </c>
      <c r="AG277" s="17">
        <v>0.194058742617185</v>
      </c>
      <c r="AH277" s="17">
        <v>0.31636664623701799</v>
      </c>
      <c r="AI277" s="17">
        <v>0.26204544031681398</v>
      </c>
      <c r="AJ277" s="17">
        <v>0.20527044611440401</v>
      </c>
      <c r="AK277" s="17">
        <v>0.226625981153662</v>
      </c>
      <c r="AL277" s="17"/>
      <c r="AM277" s="17">
        <v>0.228431411020145</v>
      </c>
      <c r="AN277" s="17">
        <v>0.221768553185376</v>
      </c>
      <c r="AO277" s="17"/>
      <c r="AP277" s="17">
        <v>0.30667863522132499</v>
      </c>
      <c r="AQ277" s="17">
        <v>0.20787167293016101</v>
      </c>
      <c r="AR277" s="17">
        <v>0.207689986357109</v>
      </c>
      <c r="AS277" s="17">
        <v>0.120567905806578</v>
      </c>
      <c r="AT277" s="17">
        <v>0.316464163767746</v>
      </c>
      <c r="AU277" s="17"/>
      <c r="AV277" s="17">
        <v>0.16683078186071201</v>
      </c>
      <c r="AW277" s="17">
        <v>0.247228383022287</v>
      </c>
      <c r="AX277" s="17">
        <v>0.34535571420037797</v>
      </c>
      <c r="AY277" s="17">
        <v>0.27494834398870099</v>
      </c>
      <c r="AZ277" s="17">
        <v>0.123947952854476</v>
      </c>
      <c r="BA277" s="17">
        <v>0.24313792733080899</v>
      </c>
      <c r="BB277" s="17"/>
      <c r="BC277" s="17">
        <v>0.14107116812873499</v>
      </c>
      <c r="BD277" s="17">
        <v>0.253336071693331</v>
      </c>
      <c r="BE277" s="17">
        <v>0.24486977120384901</v>
      </c>
      <c r="BF277" s="17"/>
      <c r="BG277" s="17">
        <v>0.22999504282748001</v>
      </c>
      <c r="BH277" s="17">
        <v>0.18788070581132499</v>
      </c>
      <c r="BI277" s="17">
        <v>0.18210164018584399</v>
      </c>
      <c r="BJ277" s="17">
        <v>0.29066005684959301</v>
      </c>
      <c r="BK277" s="17">
        <v>0.42404458607935003</v>
      </c>
      <c r="BL277" s="17"/>
      <c r="BM277" s="17">
        <v>0.19498020542387701</v>
      </c>
      <c r="BN277" s="17">
        <v>0.39727893047693802</v>
      </c>
    </row>
    <row r="278" spans="2:66" x14ac:dyDescent="0.35">
      <c r="B278" t="s">
        <v>181</v>
      </c>
      <c r="C278" s="17">
        <v>4.9293376850461701E-2</v>
      </c>
      <c r="D278" s="17">
        <v>4.7606763831327698E-2</v>
      </c>
      <c r="E278" s="17">
        <v>5.12311666768238E-2</v>
      </c>
      <c r="F278" s="17"/>
      <c r="G278" s="17">
        <v>1.44469465101098E-2</v>
      </c>
      <c r="H278" s="17">
        <v>4.75143377547892E-2</v>
      </c>
      <c r="I278" s="17">
        <v>5.1127705911886402E-2</v>
      </c>
      <c r="J278" s="17">
        <v>5.7767283373384E-2</v>
      </c>
      <c r="K278" s="17">
        <v>7.1114920001268594E-2</v>
      </c>
      <c r="L278" s="17">
        <v>4.9867681177052398E-2</v>
      </c>
      <c r="M278" s="17"/>
      <c r="N278" s="17">
        <v>5.4170475732696899E-2</v>
      </c>
      <c r="O278" s="17">
        <v>5.4240909057814098E-2</v>
      </c>
      <c r="P278" s="17">
        <v>2.9018788993653701E-2</v>
      </c>
      <c r="Q278" s="17">
        <v>5.3090048177163902E-2</v>
      </c>
      <c r="R278" s="17"/>
      <c r="S278" s="17">
        <v>6.7179751240572502E-2</v>
      </c>
      <c r="T278" s="17">
        <v>3.3024614309734301E-2</v>
      </c>
      <c r="U278" s="17">
        <v>3.49062782036616E-2</v>
      </c>
      <c r="V278" s="17">
        <v>2.2339628898928598E-2</v>
      </c>
      <c r="W278" s="17">
        <v>9.3352521605408495E-2</v>
      </c>
      <c r="X278" s="17">
        <v>3.0716031243967899E-2</v>
      </c>
      <c r="Y278" s="17">
        <v>5.6304705310567499E-2</v>
      </c>
      <c r="Z278" s="17">
        <v>0</v>
      </c>
      <c r="AA278" s="17">
        <v>3.8743357221799897E-2</v>
      </c>
      <c r="AB278" s="17">
        <v>8.1231244208944897E-2</v>
      </c>
      <c r="AC278" s="17">
        <v>8.0709367530619594E-2</v>
      </c>
      <c r="AD278" s="17">
        <v>3.8973820376605503E-2</v>
      </c>
      <c r="AE278" s="17"/>
      <c r="AF278" s="17">
        <v>4.5638314439534998E-2</v>
      </c>
      <c r="AG278" s="17">
        <v>6.6276928874307195E-2</v>
      </c>
      <c r="AH278" s="17">
        <v>3.0197960756530199E-2</v>
      </c>
      <c r="AI278" s="17">
        <v>4.9905102840457301E-2</v>
      </c>
      <c r="AJ278" s="17">
        <v>6.1054221391714202E-2</v>
      </c>
      <c r="AK278" s="17">
        <v>0</v>
      </c>
      <c r="AL278" s="17"/>
      <c r="AM278" s="17">
        <v>5.1413806930369198E-2</v>
      </c>
      <c r="AN278" s="17">
        <v>4.64414867175552E-2</v>
      </c>
      <c r="AO278" s="17"/>
      <c r="AP278" s="17">
        <v>3.7685773970411E-2</v>
      </c>
      <c r="AQ278" s="17">
        <v>5.9698954697333703E-2</v>
      </c>
      <c r="AR278" s="17">
        <v>5.4348189423368699E-2</v>
      </c>
      <c r="AS278" s="17">
        <v>2.7321225344306501E-2</v>
      </c>
      <c r="AT278" s="17">
        <v>4.4226362719002099E-2</v>
      </c>
      <c r="AU278" s="17"/>
      <c r="AV278" s="17">
        <v>3.87082943150363E-2</v>
      </c>
      <c r="AW278" s="17">
        <v>7.7840582701732899E-2</v>
      </c>
      <c r="AX278" s="17">
        <v>4.1143058665887099E-2</v>
      </c>
      <c r="AY278" s="17">
        <v>9.4102536559926703E-2</v>
      </c>
      <c r="AZ278" s="17">
        <v>3.23337102850789E-2</v>
      </c>
      <c r="BA278" s="17">
        <v>0</v>
      </c>
      <c r="BB278" s="17"/>
      <c r="BC278" s="17">
        <v>3.55556274604346E-2</v>
      </c>
      <c r="BD278" s="17">
        <v>4.1027943445775997E-2</v>
      </c>
      <c r="BE278" s="17">
        <v>7.7336673283487506E-2</v>
      </c>
      <c r="BF278" s="17"/>
      <c r="BG278" s="17">
        <v>4.4530731292251997E-2</v>
      </c>
      <c r="BH278" s="17">
        <v>5.02611924503127E-2</v>
      </c>
      <c r="BI278" s="17">
        <v>2.6407991736701001E-2</v>
      </c>
      <c r="BJ278" s="17">
        <v>4.5657129320386902E-2</v>
      </c>
      <c r="BK278" s="17">
        <v>0.138868136937806</v>
      </c>
      <c r="BL278" s="17"/>
      <c r="BM278" s="17">
        <v>4.9295169721383397E-2</v>
      </c>
      <c r="BN278" s="17">
        <v>0.120163915821246</v>
      </c>
    </row>
    <row r="279" spans="2:66" x14ac:dyDescent="0.35">
      <c r="B279" t="s">
        <v>182</v>
      </c>
      <c r="C279" s="17">
        <v>3.4311580792308498E-2</v>
      </c>
      <c r="D279" s="17">
        <v>5.0445085903920502E-2</v>
      </c>
      <c r="E279" s="17">
        <v>1.7806894111172901E-2</v>
      </c>
      <c r="F279" s="17"/>
      <c r="G279" s="17">
        <v>2.3585504071536E-2</v>
      </c>
      <c r="H279" s="17">
        <v>2.1953803037612601E-2</v>
      </c>
      <c r="I279" s="17">
        <v>3.5776112749630003E-2</v>
      </c>
      <c r="J279" s="17">
        <v>1.1480042657499599E-2</v>
      </c>
      <c r="K279" s="17">
        <v>6.3611950127092198E-2</v>
      </c>
      <c r="L279" s="17">
        <v>5.0064960100442903E-2</v>
      </c>
      <c r="M279" s="17"/>
      <c r="N279" s="17">
        <v>3.0222798246448201E-2</v>
      </c>
      <c r="O279" s="17">
        <v>2.9439409721629901E-2</v>
      </c>
      <c r="P279" s="17">
        <v>5.2050611386813703E-2</v>
      </c>
      <c r="Q279" s="17">
        <v>3.00267293250766E-2</v>
      </c>
      <c r="R279" s="17"/>
      <c r="S279" s="17">
        <v>1.5112970544361899E-2</v>
      </c>
      <c r="T279" s="17">
        <v>3.3478811727019199E-2</v>
      </c>
      <c r="U279" s="17">
        <v>2.3712068211880499E-2</v>
      </c>
      <c r="V279" s="17">
        <v>3.5472836408777603E-2</v>
      </c>
      <c r="W279" s="17">
        <v>5.0129185946932601E-2</v>
      </c>
      <c r="X279" s="17">
        <v>1.9606083686523001E-2</v>
      </c>
      <c r="Y279" s="17">
        <v>6.7762796775969594E-2</v>
      </c>
      <c r="Z279" s="17">
        <v>4.1554825865279997E-2</v>
      </c>
      <c r="AA279" s="17">
        <v>9.7753455858460396E-3</v>
      </c>
      <c r="AB279" s="17">
        <v>7.0122196879862805E-2</v>
      </c>
      <c r="AC279" s="17">
        <v>4.12785531406097E-2</v>
      </c>
      <c r="AD279" s="17">
        <v>0</v>
      </c>
      <c r="AE279" s="17"/>
      <c r="AF279" s="17">
        <v>1.64205012043913E-2</v>
      </c>
      <c r="AG279" s="17">
        <v>4.203625704695E-2</v>
      </c>
      <c r="AH279" s="17">
        <v>2.1540583423612501E-2</v>
      </c>
      <c r="AI279" s="17">
        <v>4.0170191885046801E-2</v>
      </c>
      <c r="AJ279" s="17">
        <v>7.2819159391782906E-2</v>
      </c>
      <c r="AK279" s="17">
        <v>1.83128940996783E-2</v>
      </c>
      <c r="AL279" s="17"/>
      <c r="AM279" s="17">
        <v>3.24696173867529E-2</v>
      </c>
      <c r="AN279" s="17">
        <v>3.6974018535143101E-2</v>
      </c>
      <c r="AO279" s="17"/>
      <c r="AP279" s="17">
        <v>3.7609619103709899E-2</v>
      </c>
      <c r="AQ279" s="17">
        <v>3.1693227096189699E-2</v>
      </c>
      <c r="AR279" s="17">
        <v>1.2335791482740501E-2</v>
      </c>
      <c r="AS279" s="17">
        <v>2.95429987288E-2</v>
      </c>
      <c r="AT279" s="17">
        <v>0</v>
      </c>
      <c r="AU279" s="17"/>
      <c r="AV279" s="17">
        <v>9.3358904734536594E-3</v>
      </c>
      <c r="AW279" s="17">
        <v>3.9171130281402303E-2</v>
      </c>
      <c r="AX279" s="17">
        <v>1.4767597817038101E-2</v>
      </c>
      <c r="AY279" s="17">
        <v>0.10738408042950499</v>
      </c>
      <c r="AZ279" s="17">
        <v>1.4036803198796299E-2</v>
      </c>
      <c r="BA279" s="17">
        <v>0</v>
      </c>
      <c r="BB279" s="17"/>
      <c r="BC279" s="17">
        <v>9.4422524740962899E-3</v>
      </c>
      <c r="BD279" s="17">
        <v>2.3560934035271399E-2</v>
      </c>
      <c r="BE279" s="17">
        <v>7.1410696106466304E-2</v>
      </c>
      <c r="BF279" s="17"/>
      <c r="BG279" s="17">
        <v>8.2933362638396999E-2</v>
      </c>
      <c r="BH279" s="17">
        <v>1.09905417895447E-2</v>
      </c>
      <c r="BI279" s="17">
        <v>7.0688626987799397E-3</v>
      </c>
      <c r="BJ279" s="17">
        <v>0</v>
      </c>
      <c r="BK279" s="17">
        <v>0.19128445000771899</v>
      </c>
      <c r="BL279" s="17"/>
      <c r="BM279" s="17">
        <v>2.3118431361837902E-2</v>
      </c>
      <c r="BN279" s="17">
        <v>0.15290028551301599</v>
      </c>
    </row>
    <row r="280" spans="2:66" x14ac:dyDescent="0.35">
      <c r="B280" t="s">
        <v>117</v>
      </c>
      <c r="C280" s="17">
        <v>6.7987457026211506E-2</v>
      </c>
      <c r="D280" s="17">
        <v>4.5764757746122403E-2</v>
      </c>
      <c r="E280" s="17">
        <v>8.7168177139072697E-2</v>
      </c>
      <c r="F280" s="17"/>
      <c r="G280" s="17">
        <v>8.8984667564002001E-2</v>
      </c>
      <c r="H280" s="17">
        <v>5.7459378828657898E-2</v>
      </c>
      <c r="I280" s="17">
        <v>8.5913237515814297E-2</v>
      </c>
      <c r="J280" s="17">
        <v>6.9064277752450595E-2</v>
      </c>
      <c r="K280" s="17">
        <v>7.0419537424269596E-2</v>
      </c>
      <c r="L280" s="17">
        <v>4.3898360150676698E-2</v>
      </c>
      <c r="M280" s="17"/>
      <c r="N280" s="17">
        <v>2.5570010722361099E-2</v>
      </c>
      <c r="O280" s="17">
        <v>7.9912578140569401E-2</v>
      </c>
      <c r="P280" s="17">
        <v>5.18901643188533E-2</v>
      </c>
      <c r="Q280" s="17">
        <v>0.111916732076918</v>
      </c>
      <c r="R280" s="17"/>
      <c r="S280" s="17">
        <v>5.2062608597918697E-2</v>
      </c>
      <c r="T280" s="17">
        <v>6.66194602435278E-2</v>
      </c>
      <c r="U280" s="17">
        <v>1.16102559471737E-2</v>
      </c>
      <c r="V280" s="17">
        <v>0.105276390932998</v>
      </c>
      <c r="W280" s="17">
        <v>8.2688925429865806E-2</v>
      </c>
      <c r="X280" s="17">
        <v>0.12129245487674099</v>
      </c>
      <c r="Y280" s="17">
        <v>4.4921258003947001E-2</v>
      </c>
      <c r="Z280" s="17">
        <v>6.3925795132208196E-2</v>
      </c>
      <c r="AA280" s="17">
        <v>7.5699377260175504E-2</v>
      </c>
      <c r="AB280" s="17">
        <v>4.8614090458840097E-2</v>
      </c>
      <c r="AC280" s="17">
        <v>7.7148089140321105E-2</v>
      </c>
      <c r="AD280" s="17">
        <v>7.2394291702073399E-2</v>
      </c>
      <c r="AE280" s="17"/>
      <c r="AF280" s="17">
        <v>7.4991433035836094E-2</v>
      </c>
      <c r="AG280" s="17">
        <v>6.4016805407606597E-2</v>
      </c>
      <c r="AH280" s="17">
        <v>5.2660577663621103E-2</v>
      </c>
      <c r="AI280" s="17">
        <v>6.6934908417371E-2</v>
      </c>
      <c r="AJ280" s="17">
        <v>7.2393689424186905E-2</v>
      </c>
      <c r="AK280" s="17">
        <v>9.42114551300786E-2</v>
      </c>
      <c r="AL280" s="17"/>
      <c r="AM280" s="17">
        <v>5.5695406671631802E-2</v>
      </c>
      <c r="AN280" s="17">
        <v>8.29690776201156E-2</v>
      </c>
      <c r="AO280" s="17"/>
      <c r="AP280" s="17">
        <v>9.5300987866035594E-2</v>
      </c>
      <c r="AQ280" s="17">
        <v>8.1355561501872897E-2</v>
      </c>
      <c r="AR280" s="17">
        <v>5.0625981020672603E-2</v>
      </c>
      <c r="AS280" s="17">
        <v>3.6525973312036802E-2</v>
      </c>
      <c r="AT280" s="17">
        <v>4.5263012678225099E-2</v>
      </c>
      <c r="AU280" s="17"/>
      <c r="AV280" s="17">
        <v>6.5514692616162398E-2</v>
      </c>
      <c r="AW280" s="17">
        <v>4.3806726625702203E-2</v>
      </c>
      <c r="AX280" s="17">
        <v>2.64143199799474E-2</v>
      </c>
      <c r="AY280" s="17">
        <v>2.2668669866676198E-2</v>
      </c>
      <c r="AZ280" s="17">
        <v>2.9115006974915598E-2</v>
      </c>
      <c r="BA280" s="17">
        <v>0.135614454984751</v>
      </c>
      <c r="BB280" s="17"/>
      <c r="BC280" s="17">
        <v>4.3501954847570599E-2</v>
      </c>
      <c r="BD280" s="17">
        <v>7.3566713852649401E-2</v>
      </c>
      <c r="BE280" s="17">
        <v>3.0056457639978398E-2</v>
      </c>
      <c r="BF280" s="17"/>
      <c r="BG280" s="17">
        <v>6.4761628231945798E-2</v>
      </c>
      <c r="BH280" s="17">
        <v>5.3920850476008898E-2</v>
      </c>
      <c r="BI280" s="17">
        <v>5.1645561239417999E-2</v>
      </c>
      <c r="BJ280" s="17">
        <v>0</v>
      </c>
      <c r="BK280" s="17">
        <v>6.4711366318915498E-2</v>
      </c>
      <c r="BL280" s="17"/>
      <c r="BM280" s="17">
        <v>5.5748353956557702E-2</v>
      </c>
      <c r="BN280" s="17">
        <v>5.1726036202630499E-2</v>
      </c>
    </row>
    <row r="281" spans="2:66" x14ac:dyDescent="0.35">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row>
    <row r="282" spans="2:66" x14ac:dyDescent="0.35">
      <c r="B282" s="6" t="s">
        <v>192</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row>
    <row r="283" spans="2:66" x14ac:dyDescent="0.35">
      <c r="B283" s="24" t="s">
        <v>184</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row>
    <row r="284" spans="2:66" x14ac:dyDescent="0.35">
      <c r="B284" t="s">
        <v>178</v>
      </c>
      <c r="C284" s="17">
        <v>0.26946750772979999</v>
      </c>
      <c r="D284" s="17">
        <v>0.30850590195710098</v>
      </c>
      <c r="E284" s="17">
        <v>0.230279738775066</v>
      </c>
      <c r="F284" s="17"/>
      <c r="G284" s="17">
        <v>0.35953047646741498</v>
      </c>
      <c r="H284" s="17">
        <v>0.367679166990378</v>
      </c>
      <c r="I284" s="17">
        <v>0.27828244095745103</v>
      </c>
      <c r="J284" s="17">
        <v>0.20983846633279499</v>
      </c>
      <c r="K284" s="17">
        <v>0.20215754475467801</v>
      </c>
      <c r="L284" s="17">
        <v>0.21645285448301901</v>
      </c>
      <c r="M284" s="17"/>
      <c r="N284" s="17">
        <v>0.32342346311487202</v>
      </c>
      <c r="O284" s="17">
        <v>0.28024685804480198</v>
      </c>
      <c r="P284" s="17">
        <v>0.261607370616881</v>
      </c>
      <c r="Q284" s="17">
        <v>0.19854541109870399</v>
      </c>
      <c r="R284" s="17"/>
      <c r="S284" s="17">
        <v>0.35569714996034701</v>
      </c>
      <c r="T284" s="17">
        <v>0.27256730374518701</v>
      </c>
      <c r="U284" s="17">
        <v>0.20908394229666</v>
      </c>
      <c r="V284" s="17">
        <v>0.303504007268312</v>
      </c>
      <c r="W284" s="17">
        <v>0.211345570352787</v>
      </c>
      <c r="X284" s="17">
        <v>0.23589303688990401</v>
      </c>
      <c r="Y284" s="17">
        <v>0.22793779841751399</v>
      </c>
      <c r="Z284" s="17">
        <v>0.333812336115062</v>
      </c>
      <c r="AA284" s="17">
        <v>0.247637447945869</v>
      </c>
      <c r="AB284" s="17">
        <v>0.25242620458970599</v>
      </c>
      <c r="AC284" s="17">
        <v>0.28251031757453399</v>
      </c>
      <c r="AD284" s="17">
        <v>0.33230834641058299</v>
      </c>
      <c r="AE284" s="17"/>
      <c r="AF284" s="17">
        <v>0.334232905354232</v>
      </c>
      <c r="AG284" s="17">
        <v>0.232455276993775</v>
      </c>
      <c r="AH284" s="17">
        <v>0.24081731500127301</v>
      </c>
      <c r="AI284" s="17">
        <v>0.25010326016293899</v>
      </c>
      <c r="AJ284" s="17">
        <v>0.28100675881570197</v>
      </c>
      <c r="AK284" s="17">
        <v>0.27353683704654103</v>
      </c>
      <c r="AL284" s="17"/>
      <c r="AM284" s="17">
        <v>0.25456211505482002</v>
      </c>
      <c r="AN284" s="17">
        <v>0.29099263693726901</v>
      </c>
      <c r="AO284" s="17"/>
      <c r="AP284" s="17">
        <v>0.17719893847777399</v>
      </c>
      <c r="AQ284" s="17">
        <v>0.25052197438755303</v>
      </c>
      <c r="AR284" s="17">
        <v>0.31737559500768497</v>
      </c>
      <c r="AS284" s="17">
        <v>0.34366623534588597</v>
      </c>
      <c r="AT284" s="17">
        <v>0.30530350625411701</v>
      </c>
      <c r="AU284" s="17"/>
      <c r="AV284" s="17">
        <v>0.36047657629973301</v>
      </c>
      <c r="AW284" s="17">
        <v>0.20377848631176901</v>
      </c>
      <c r="AX284" s="17">
        <v>0.23912835899293899</v>
      </c>
      <c r="AY284" s="17">
        <v>0.168372323429966</v>
      </c>
      <c r="AZ284" s="17">
        <v>0.348803862495978</v>
      </c>
      <c r="BA284" s="17">
        <v>0.15543547733763499</v>
      </c>
      <c r="BB284" s="17"/>
      <c r="BC284" s="17">
        <v>0.33362665095035898</v>
      </c>
      <c r="BD284" s="17">
        <v>0.255952850667231</v>
      </c>
      <c r="BE284" s="17">
        <v>0.25770459135695101</v>
      </c>
      <c r="BF284" s="17"/>
      <c r="BG284" s="17">
        <v>0.27812943167091098</v>
      </c>
      <c r="BH284" s="17">
        <v>0.30975122197793697</v>
      </c>
      <c r="BI284" s="17">
        <v>0.266835446040456</v>
      </c>
      <c r="BJ284" s="17">
        <v>0.29515663459622099</v>
      </c>
      <c r="BK284" s="17">
        <v>0.14832916103059701</v>
      </c>
      <c r="BL284" s="17"/>
      <c r="BM284" s="17">
        <v>0.30442052217499799</v>
      </c>
      <c r="BN284" s="17">
        <v>0.17779235000103999</v>
      </c>
    </row>
    <row r="285" spans="2:66" x14ac:dyDescent="0.35">
      <c r="B285" t="s">
        <v>179</v>
      </c>
      <c r="C285" s="17">
        <v>0.43677847824439098</v>
      </c>
      <c r="D285" s="17">
        <v>0.44520225937602498</v>
      </c>
      <c r="E285" s="17">
        <v>0.42984309228978801</v>
      </c>
      <c r="F285" s="17"/>
      <c r="G285" s="17">
        <v>0.35152262083275398</v>
      </c>
      <c r="H285" s="17">
        <v>0.37219923126563598</v>
      </c>
      <c r="I285" s="17">
        <v>0.450809745787839</v>
      </c>
      <c r="J285" s="17">
        <v>0.51219685511672797</v>
      </c>
      <c r="K285" s="17">
        <v>0.45851970425967398</v>
      </c>
      <c r="L285" s="17">
        <v>0.45559298513281599</v>
      </c>
      <c r="M285" s="17"/>
      <c r="N285" s="17">
        <v>0.421069914450375</v>
      </c>
      <c r="O285" s="17">
        <v>0.44719221608808901</v>
      </c>
      <c r="P285" s="17">
        <v>0.449315093943775</v>
      </c>
      <c r="Q285" s="17">
        <v>0.43624814794421901</v>
      </c>
      <c r="R285" s="17"/>
      <c r="S285" s="17">
        <v>0.37716451403678602</v>
      </c>
      <c r="T285" s="17">
        <v>0.46235061530972299</v>
      </c>
      <c r="U285" s="17">
        <v>0.45941080324757899</v>
      </c>
      <c r="V285" s="17">
        <v>0.36259204927724398</v>
      </c>
      <c r="W285" s="17">
        <v>0.40493056002965999</v>
      </c>
      <c r="X285" s="17">
        <v>0.48005093660449599</v>
      </c>
      <c r="Y285" s="17">
        <v>0.46745393105077698</v>
      </c>
      <c r="Z285" s="17">
        <v>0.47992839528951498</v>
      </c>
      <c r="AA285" s="17">
        <v>0.47615619101745799</v>
      </c>
      <c r="AB285" s="17">
        <v>0.48723451942227403</v>
      </c>
      <c r="AC285" s="17">
        <v>0.34147361785595198</v>
      </c>
      <c r="AD285" s="17">
        <v>0.40924107612353799</v>
      </c>
      <c r="AE285" s="17"/>
      <c r="AF285" s="17">
        <v>0.41719930030699798</v>
      </c>
      <c r="AG285" s="17">
        <v>0.498174576702126</v>
      </c>
      <c r="AH285" s="17">
        <v>0.36856277933035497</v>
      </c>
      <c r="AI285" s="17">
        <v>0.41905704253605802</v>
      </c>
      <c r="AJ285" s="17">
        <v>0.46179378118749598</v>
      </c>
      <c r="AK285" s="17">
        <v>0.39138355181468598</v>
      </c>
      <c r="AL285" s="17"/>
      <c r="AM285" s="17">
        <v>0.46143577020625598</v>
      </c>
      <c r="AN285" s="17">
        <v>0.40328809794715498</v>
      </c>
      <c r="AO285" s="17"/>
      <c r="AP285" s="17">
        <v>0.45176993154091</v>
      </c>
      <c r="AQ285" s="17">
        <v>0.44988877100393898</v>
      </c>
      <c r="AR285" s="17">
        <v>0.43440063073239998</v>
      </c>
      <c r="AS285" s="17">
        <v>0.445531660374615</v>
      </c>
      <c r="AT285" s="17">
        <v>0.54767536223139202</v>
      </c>
      <c r="AU285" s="17"/>
      <c r="AV285" s="17">
        <v>0.43203724498295398</v>
      </c>
      <c r="AW285" s="17">
        <v>0.453263596604213</v>
      </c>
      <c r="AX285" s="17">
        <v>0.446904824091996</v>
      </c>
      <c r="AY285" s="17">
        <v>0.48762357552980401</v>
      </c>
      <c r="AZ285" s="17">
        <v>0.44076893479680601</v>
      </c>
      <c r="BA285" s="17">
        <v>0.47984278566312799</v>
      </c>
      <c r="BB285" s="17"/>
      <c r="BC285" s="17">
        <v>0.474520639357146</v>
      </c>
      <c r="BD285" s="17">
        <v>0.409422479414076</v>
      </c>
      <c r="BE285" s="17">
        <v>0.44591106751319498</v>
      </c>
      <c r="BF285" s="17"/>
      <c r="BG285" s="17">
        <v>0.39409901698140698</v>
      </c>
      <c r="BH285" s="17">
        <v>0.46136964223973898</v>
      </c>
      <c r="BI285" s="17">
        <v>0.441085009401605</v>
      </c>
      <c r="BJ285" s="17">
        <v>0.50009293484406903</v>
      </c>
      <c r="BK285" s="17">
        <v>0.4584186349935</v>
      </c>
      <c r="BL285" s="17"/>
      <c r="BM285" s="17">
        <v>0.45002937638741403</v>
      </c>
      <c r="BN285" s="17">
        <v>0.466781223696352</v>
      </c>
    </row>
    <row r="286" spans="2:66" x14ac:dyDescent="0.35">
      <c r="B286" t="s">
        <v>180</v>
      </c>
      <c r="C286" s="17">
        <v>0.20119092976768699</v>
      </c>
      <c r="D286" s="17">
        <v>0.16706280802652401</v>
      </c>
      <c r="E286" s="17">
        <v>0.23517128455976999</v>
      </c>
      <c r="F286" s="17"/>
      <c r="G286" s="17">
        <v>0.17207250164552801</v>
      </c>
      <c r="H286" s="17">
        <v>0.17485023622847101</v>
      </c>
      <c r="I286" s="17">
        <v>0.18473020576998</v>
      </c>
      <c r="J286" s="17">
        <v>0.202000879295855</v>
      </c>
      <c r="K286" s="17">
        <v>0.21298232003325601</v>
      </c>
      <c r="L286" s="17">
        <v>0.24926210475125801</v>
      </c>
      <c r="M286" s="17"/>
      <c r="N286" s="17">
        <v>0.16951983002749099</v>
      </c>
      <c r="O286" s="17">
        <v>0.175934488719663</v>
      </c>
      <c r="P286" s="17">
        <v>0.20966020758569701</v>
      </c>
      <c r="Q286" s="17">
        <v>0.25697997437040299</v>
      </c>
      <c r="R286" s="17"/>
      <c r="S286" s="17">
        <v>0.156788551614541</v>
      </c>
      <c r="T286" s="17">
        <v>0.19802306969595701</v>
      </c>
      <c r="U286" s="17">
        <v>0.246123902566662</v>
      </c>
      <c r="V286" s="17">
        <v>0.240829241728093</v>
      </c>
      <c r="W286" s="17">
        <v>0.26394936427038501</v>
      </c>
      <c r="X286" s="17">
        <v>0.16247510813809099</v>
      </c>
      <c r="Y286" s="17">
        <v>0.20374935816765899</v>
      </c>
      <c r="Z286" s="17">
        <v>0.12629021017868</v>
      </c>
      <c r="AA286" s="17">
        <v>0.209262930748769</v>
      </c>
      <c r="AB286" s="17">
        <v>0.177003483817121</v>
      </c>
      <c r="AC286" s="17">
        <v>0.23912166639197399</v>
      </c>
      <c r="AD286" s="17">
        <v>0.22307880522145301</v>
      </c>
      <c r="AE286" s="17"/>
      <c r="AF286" s="17">
        <v>0.171248425248193</v>
      </c>
      <c r="AG286" s="17">
        <v>0.17671037454216801</v>
      </c>
      <c r="AH286" s="17">
        <v>0.26668200150666199</v>
      </c>
      <c r="AI286" s="17">
        <v>0.24706328938120001</v>
      </c>
      <c r="AJ286" s="17">
        <v>0.164242538648597</v>
      </c>
      <c r="AK286" s="17">
        <v>0.22307517243510899</v>
      </c>
      <c r="AL286" s="17"/>
      <c r="AM286" s="17">
        <v>0.20156241442518599</v>
      </c>
      <c r="AN286" s="17">
        <v>0.19875386873178499</v>
      </c>
      <c r="AO286" s="17"/>
      <c r="AP286" s="17">
        <v>0.25915110581772099</v>
      </c>
      <c r="AQ286" s="17">
        <v>0.19122700317285199</v>
      </c>
      <c r="AR286" s="17">
        <v>0.187127054714254</v>
      </c>
      <c r="AS286" s="17">
        <v>0.14797424910697801</v>
      </c>
      <c r="AT286" s="17">
        <v>4.3288428301946097E-2</v>
      </c>
      <c r="AU286" s="17"/>
      <c r="AV286" s="17">
        <v>0.13416360417458301</v>
      </c>
      <c r="AW286" s="17">
        <v>0.267063845263807</v>
      </c>
      <c r="AX286" s="17">
        <v>0.24564413588758899</v>
      </c>
      <c r="AY286" s="17">
        <v>0.244730977765485</v>
      </c>
      <c r="AZ286" s="17">
        <v>0.13530124561357201</v>
      </c>
      <c r="BA286" s="17">
        <v>0.26054339777130398</v>
      </c>
      <c r="BB286" s="17"/>
      <c r="BC286" s="17">
        <v>0.114937926324004</v>
      </c>
      <c r="BD286" s="17">
        <v>0.23400474034407301</v>
      </c>
      <c r="BE286" s="17">
        <v>0.220284855625826</v>
      </c>
      <c r="BF286" s="17"/>
      <c r="BG286" s="17">
        <v>0.15472337213255599</v>
      </c>
      <c r="BH286" s="17">
        <v>0.16615380532826801</v>
      </c>
      <c r="BI286" s="17">
        <v>0.216224576760839</v>
      </c>
      <c r="BJ286" s="17">
        <v>0.16483938063470199</v>
      </c>
      <c r="BK286" s="17">
        <v>0.31838518746550798</v>
      </c>
      <c r="BL286" s="17"/>
      <c r="BM286" s="17">
        <v>0.16422689962836101</v>
      </c>
      <c r="BN286" s="17">
        <v>0.287573861680125</v>
      </c>
    </row>
    <row r="287" spans="2:66" x14ac:dyDescent="0.35">
      <c r="B287" t="s">
        <v>181</v>
      </c>
      <c r="C287" s="17">
        <v>3.7832199816499698E-2</v>
      </c>
      <c r="D287" s="17">
        <v>3.9582142515828998E-2</v>
      </c>
      <c r="E287" s="17">
        <v>3.61789880001862E-2</v>
      </c>
      <c r="F287" s="17"/>
      <c r="G287" s="17">
        <v>5.1435376580760701E-2</v>
      </c>
      <c r="H287" s="17">
        <v>4.6443800369001101E-2</v>
      </c>
      <c r="I287" s="17">
        <v>1.8422282537920501E-2</v>
      </c>
      <c r="J287" s="17">
        <v>1.7243777639131899E-2</v>
      </c>
      <c r="K287" s="17">
        <v>4.1867990651263003E-2</v>
      </c>
      <c r="L287" s="17">
        <v>5.3971570284482302E-2</v>
      </c>
      <c r="M287" s="17"/>
      <c r="N287" s="17">
        <v>4.6692184979960201E-2</v>
      </c>
      <c r="O287" s="17">
        <v>4.13736061660398E-2</v>
      </c>
      <c r="P287" s="17">
        <v>3.2641879923542699E-2</v>
      </c>
      <c r="Q287" s="17">
        <v>3.0065097119810199E-2</v>
      </c>
      <c r="R287" s="17"/>
      <c r="S287" s="17">
        <v>5.2323088681012202E-2</v>
      </c>
      <c r="T287" s="17">
        <v>3.3028243017893401E-2</v>
      </c>
      <c r="U287" s="17">
        <v>2.5862952878877601E-2</v>
      </c>
      <c r="V287" s="17">
        <v>3.3566568983995702E-2</v>
      </c>
      <c r="W287" s="17">
        <v>7.7924798681522106E-2</v>
      </c>
      <c r="X287" s="17">
        <v>3.0182284338147101E-2</v>
      </c>
      <c r="Y287" s="17">
        <v>4.47074464563431E-2</v>
      </c>
      <c r="Z287" s="17">
        <v>3.9747875882157203E-2</v>
      </c>
      <c r="AA287" s="17">
        <v>1.9148435490135899E-2</v>
      </c>
      <c r="AB287" s="17">
        <v>3.5683520765093103E-2</v>
      </c>
      <c r="AC287" s="17">
        <v>4.0108022023672203E-2</v>
      </c>
      <c r="AD287" s="17">
        <v>0</v>
      </c>
      <c r="AE287" s="17"/>
      <c r="AF287" s="17">
        <v>4.0437927174401998E-2</v>
      </c>
      <c r="AG287" s="17">
        <v>2.5111815169280901E-2</v>
      </c>
      <c r="AH287" s="17">
        <v>6.6716914026486399E-2</v>
      </c>
      <c r="AI287" s="17">
        <v>3.2571203993940298E-2</v>
      </c>
      <c r="AJ287" s="17">
        <v>2.96219241501532E-2</v>
      </c>
      <c r="AK287" s="17">
        <v>5.4043374823059001E-2</v>
      </c>
      <c r="AL287" s="17"/>
      <c r="AM287" s="17">
        <v>3.73940435249999E-2</v>
      </c>
      <c r="AN287" s="17">
        <v>3.85367188356368E-2</v>
      </c>
      <c r="AO287" s="17"/>
      <c r="AP287" s="17">
        <v>3.3448409818345598E-2</v>
      </c>
      <c r="AQ287" s="17">
        <v>3.1152892182714699E-2</v>
      </c>
      <c r="AR287" s="17">
        <v>3.6689285538234202E-2</v>
      </c>
      <c r="AS287" s="17">
        <v>4.4082350525419298E-2</v>
      </c>
      <c r="AT287" s="17">
        <v>5.6735942196796799E-2</v>
      </c>
      <c r="AU287" s="17"/>
      <c r="AV287" s="17">
        <v>3.0148398777312499E-2</v>
      </c>
      <c r="AW287" s="17">
        <v>3.3335101609884801E-2</v>
      </c>
      <c r="AX287" s="17">
        <v>1.4682790897010399E-2</v>
      </c>
      <c r="AY287" s="17">
        <v>5.9795372588287501E-2</v>
      </c>
      <c r="AZ287" s="17">
        <v>3.1552406039487897E-2</v>
      </c>
      <c r="BA287" s="17">
        <v>0</v>
      </c>
      <c r="BB287" s="17"/>
      <c r="BC287" s="17">
        <v>3.6358655857832503E-2</v>
      </c>
      <c r="BD287" s="17">
        <v>4.3056506198334503E-2</v>
      </c>
      <c r="BE287" s="17">
        <v>3.6049822118292302E-2</v>
      </c>
      <c r="BF287" s="17"/>
      <c r="BG287" s="17">
        <v>8.1741674901539801E-2</v>
      </c>
      <c r="BH287" s="17">
        <v>2.4718677520495801E-2</v>
      </c>
      <c r="BI287" s="17">
        <v>4.9143755124963197E-2</v>
      </c>
      <c r="BJ287" s="17">
        <v>3.9911049925007901E-2</v>
      </c>
      <c r="BK287" s="17">
        <v>2.14660827039409E-2</v>
      </c>
      <c r="BL287" s="17"/>
      <c r="BM287" s="17">
        <v>3.4331431192907602E-2</v>
      </c>
      <c r="BN287" s="17">
        <v>2.5167348833436898E-2</v>
      </c>
    </row>
    <row r="288" spans="2:66" x14ac:dyDescent="0.35">
      <c r="B288" t="s">
        <v>182</v>
      </c>
      <c r="C288" s="17">
        <v>1.400384016765E-2</v>
      </c>
      <c r="D288" s="17">
        <v>1.4298611071520501E-2</v>
      </c>
      <c r="E288" s="17">
        <v>1.37560107353417E-2</v>
      </c>
      <c r="F288" s="17"/>
      <c r="G288" s="17">
        <v>2.1835086798875501E-2</v>
      </c>
      <c r="H288" s="17">
        <v>5.5693289393722199E-3</v>
      </c>
      <c r="I288" s="17">
        <v>3.3934296278601998E-2</v>
      </c>
      <c r="J288" s="17">
        <v>5.6735639456402497E-3</v>
      </c>
      <c r="K288" s="17">
        <v>1.37282518597038E-2</v>
      </c>
      <c r="L288" s="17">
        <v>5.4018058806050099E-3</v>
      </c>
      <c r="M288" s="17"/>
      <c r="N288" s="17">
        <v>1.41628337318005E-2</v>
      </c>
      <c r="O288" s="17">
        <v>1.2500831208201E-2</v>
      </c>
      <c r="P288" s="17">
        <v>1.4340167817874901E-2</v>
      </c>
      <c r="Q288" s="17">
        <v>1.53431884656412E-2</v>
      </c>
      <c r="R288" s="17"/>
      <c r="S288" s="17">
        <v>2.1505843341550701E-2</v>
      </c>
      <c r="T288" s="17">
        <v>1.7325022926949901E-2</v>
      </c>
      <c r="U288" s="17">
        <v>2.3640665270283301E-2</v>
      </c>
      <c r="V288" s="17">
        <v>1.2623055611839599E-2</v>
      </c>
      <c r="W288" s="17">
        <v>0</v>
      </c>
      <c r="X288" s="17">
        <v>1.07806630042394E-2</v>
      </c>
      <c r="Y288" s="17">
        <v>2.2845977317467799E-2</v>
      </c>
      <c r="Z288" s="17">
        <v>0</v>
      </c>
      <c r="AA288" s="17">
        <v>9.6338142926699101E-3</v>
      </c>
      <c r="AB288" s="17">
        <v>1.1159281700673601E-2</v>
      </c>
      <c r="AC288" s="17">
        <v>1.9638287013546901E-2</v>
      </c>
      <c r="AD288" s="17">
        <v>0</v>
      </c>
      <c r="AE288" s="17"/>
      <c r="AF288" s="17">
        <v>8.1111033075946595E-3</v>
      </c>
      <c r="AG288" s="17">
        <v>1.66165010576074E-2</v>
      </c>
      <c r="AH288" s="17">
        <v>7.8278603285994001E-3</v>
      </c>
      <c r="AI288" s="17">
        <v>2.32361135910953E-2</v>
      </c>
      <c r="AJ288" s="17">
        <v>0</v>
      </c>
      <c r="AK288" s="17">
        <v>3.8357198466411502E-2</v>
      </c>
      <c r="AL288" s="17"/>
      <c r="AM288" s="17">
        <v>1.5645267585281002E-2</v>
      </c>
      <c r="AN288" s="17">
        <v>1.17382316411269E-2</v>
      </c>
      <c r="AO288" s="17"/>
      <c r="AP288" s="17">
        <v>2.91584049186423E-2</v>
      </c>
      <c r="AQ288" s="17">
        <v>1.79547484104789E-2</v>
      </c>
      <c r="AR288" s="17">
        <v>0</v>
      </c>
      <c r="AS288" s="17">
        <v>0</v>
      </c>
      <c r="AT288" s="17">
        <v>0</v>
      </c>
      <c r="AU288" s="17"/>
      <c r="AV288" s="17">
        <v>8.50118374408485E-3</v>
      </c>
      <c r="AW288" s="17">
        <v>1.6349032379991201E-2</v>
      </c>
      <c r="AX288" s="17">
        <v>1.2746732536839099E-2</v>
      </c>
      <c r="AY288" s="17">
        <v>2.42728935143154E-2</v>
      </c>
      <c r="AZ288" s="17">
        <v>1.44585440792403E-2</v>
      </c>
      <c r="BA288" s="17">
        <v>0</v>
      </c>
      <c r="BB288" s="17"/>
      <c r="BC288" s="17">
        <v>8.6740786049461904E-3</v>
      </c>
      <c r="BD288" s="17">
        <v>1.4127897839977E-2</v>
      </c>
      <c r="BE288" s="17">
        <v>2.0568458644168799E-2</v>
      </c>
      <c r="BF288" s="17"/>
      <c r="BG288" s="17">
        <v>4.62918172846443E-2</v>
      </c>
      <c r="BH288" s="17">
        <v>1.5666482165136799E-2</v>
      </c>
      <c r="BI288" s="17">
        <v>3.2489502167923198E-3</v>
      </c>
      <c r="BJ288" s="17">
        <v>0</v>
      </c>
      <c r="BK288" s="17">
        <v>2.0709561971360702E-2</v>
      </c>
      <c r="BL288" s="17"/>
      <c r="BM288" s="17">
        <v>2.08292027543696E-2</v>
      </c>
      <c r="BN288" s="17">
        <v>1.6553870103622002E-2</v>
      </c>
    </row>
    <row r="289" spans="2:66" x14ac:dyDescent="0.35">
      <c r="B289" t="s">
        <v>117</v>
      </c>
      <c r="C289" s="17">
        <v>4.0727044273972703E-2</v>
      </c>
      <c r="D289" s="17">
        <v>2.5348277053000402E-2</v>
      </c>
      <c r="E289" s="17">
        <v>5.4770885639847902E-2</v>
      </c>
      <c r="F289" s="17"/>
      <c r="G289" s="17">
        <v>4.3603937674666103E-2</v>
      </c>
      <c r="H289" s="17">
        <v>3.3258236207141002E-2</v>
      </c>
      <c r="I289" s="17">
        <v>3.3821028668207798E-2</v>
      </c>
      <c r="J289" s="17">
        <v>5.3046457669849903E-2</v>
      </c>
      <c r="K289" s="17">
        <v>7.0744188441425201E-2</v>
      </c>
      <c r="L289" s="17">
        <v>1.93186794678194E-2</v>
      </c>
      <c r="M289" s="17"/>
      <c r="N289" s="17">
        <v>2.5131773695501E-2</v>
      </c>
      <c r="O289" s="17">
        <v>4.2751999773204603E-2</v>
      </c>
      <c r="P289" s="17">
        <v>3.2435280112229098E-2</v>
      </c>
      <c r="Q289" s="17">
        <v>6.2818181001222204E-2</v>
      </c>
      <c r="R289" s="17"/>
      <c r="S289" s="17">
        <v>3.6520852365762899E-2</v>
      </c>
      <c r="T289" s="17">
        <v>1.67057453042899E-2</v>
      </c>
      <c r="U289" s="17">
        <v>3.5877733739938598E-2</v>
      </c>
      <c r="V289" s="17">
        <v>4.6885077130515602E-2</v>
      </c>
      <c r="W289" s="17">
        <v>4.1849706665646198E-2</v>
      </c>
      <c r="X289" s="17">
        <v>8.0617971025122998E-2</v>
      </c>
      <c r="Y289" s="17">
        <v>3.3305488590239601E-2</v>
      </c>
      <c r="Z289" s="17">
        <v>2.02211825345852E-2</v>
      </c>
      <c r="AA289" s="17">
        <v>3.8161180505097397E-2</v>
      </c>
      <c r="AB289" s="17">
        <v>3.6492989705131797E-2</v>
      </c>
      <c r="AC289" s="17">
        <v>7.7148089140321105E-2</v>
      </c>
      <c r="AD289" s="17">
        <v>3.53717722444261E-2</v>
      </c>
      <c r="AE289" s="17"/>
      <c r="AF289" s="17">
        <v>2.8770338608580599E-2</v>
      </c>
      <c r="AG289" s="17">
        <v>5.09314555350424E-2</v>
      </c>
      <c r="AH289" s="17">
        <v>4.9393129806623998E-2</v>
      </c>
      <c r="AI289" s="17">
        <v>2.7969090334767001E-2</v>
      </c>
      <c r="AJ289" s="17">
        <v>6.3334997198052204E-2</v>
      </c>
      <c r="AK289" s="17">
        <v>1.9603865414192699E-2</v>
      </c>
      <c r="AL289" s="17"/>
      <c r="AM289" s="17">
        <v>2.9400389203457101E-2</v>
      </c>
      <c r="AN289" s="17">
        <v>5.6690445907028097E-2</v>
      </c>
      <c r="AO289" s="17"/>
      <c r="AP289" s="17">
        <v>4.9273209426607102E-2</v>
      </c>
      <c r="AQ289" s="17">
        <v>5.9254610842461301E-2</v>
      </c>
      <c r="AR289" s="17">
        <v>2.4407434007426398E-2</v>
      </c>
      <c r="AS289" s="17">
        <v>1.8745504647100401E-2</v>
      </c>
      <c r="AT289" s="17">
        <v>4.6996761015747401E-2</v>
      </c>
      <c r="AU289" s="17"/>
      <c r="AV289" s="17">
        <v>3.4672992021332699E-2</v>
      </c>
      <c r="AW289" s="17">
        <v>2.6209937830335601E-2</v>
      </c>
      <c r="AX289" s="17">
        <v>4.08931575936268E-2</v>
      </c>
      <c r="AY289" s="17">
        <v>1.5204857172143E-2</v>
      </c>
      <c r="AZ289" s="17">
        <v>2.9115006974915598E-2</v>
      </c>
      <c r="BA289" s="17">
        <v>0.104178339227932</v>
      </c>
      <c r="BB289" s="17"/>
      <c r="BC289" s="17">
        <v>3.1882048905712203E-2</v>
      </c>
      <c r="BD289" s="17">
        <v>4.3435525536309201E-2</v>
      </c>
      <c r="BE289" s="17">
        <v>1.94812047415674E-2</v>
      </c>
      <c r="BF289" s="17"/>
      <c r="BG289" s="17">
        <v>4.5014687028942499E-2</v>
      </c>
      <c r="BH289" s="17">
        <v>2.2340170768423401E-2</v>
      </c>
      <c r="BI289" s="17">
        <v>2.3462262455344999E-2</v>
      </c>
      <c r="BJ289" s="17">
        <v>0</v>
      </c>
      <c r="BK289" s="17">
        <v>3.26913718350932E-2</v>
      </c>
      <c r="BL289" s="17"/>
      <c r="BM289" s="17">
        <v>2.6162567861949801E-2</v>
      </c>
      <c r="BN289" s="17">
        <v>2.61313456854241E-2</v>
      </c>
    </row>
    <row r="290" spans="2:66" x14ac:dyDescent="0.35">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row>
    <row r="291" spans="2:66" x14ac:dyDescent="0.35">
      <c r="B291" s="6" t="s">
        <v>193</v>
      </c>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row>
    <row r="292" spans="2:66" x14ac:dyDescent="0.35">
      <c r="B292" s="24" t="s">
        <v>184</v>
      </c>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row>
    <row r="293" spans="2:66" x14ac:dyDescent="0.35">
      <c r="B293" t="s">
        <v>178</v>
      </c>
      <c r="C293" s="17">
        <v>0.33132946241903899</v>
      </c>
      <c r="D293" s="17">
        <v>0.38823231520403101</v>
      </c>
      <c r="E293" s="17">
        <v>0.27396209038329</v>
      </c>
      <c r="F293" s="17"/>
      <c r="G293" s="17">
        <v>0.35595990915847397</v>
      </c>
      <c r="H293" s="17">
        <v>0.35012911876668201</v>
      </c>
      <c r="I293" s="17">
        <v>0.307011548028297</v>
      </c>
      <c r="J293" s="17">
        <v>0.338417022838782</v>
      </c>
      <c r="K293" s="17">
        <v>0.37646185594046999</v>
      </c>
      <c r="L293" s="17">
        <v>0.282304188740231</v>
      </c>
      <c r="M293" s="17"/>
      <c r="N293" s="17">
        <v>0.392104115462518</v>
      </c>
      <c r="O293" s="17">
        <v>0.300993623306133</v>
      </c>
      <c r="P293" s="17">
        <v>0.33827259715983199</v>
      </c>
      <c r="Q293" s="17">
        <v>0.28642929692954</v>
      </c>
      <c r="R293" s="17"/>
      <c r="S293" s="17">
        <v>0.40851041463832999</v>
      </c>
      <c r="T293" s="17">
        <v>0.314670253517353</v>
      </c>
      <c r="U293" s="17">
        <v>0.28274653153684898</v>
      </c>
      <c r="V293" s="17">
        <v>0.28108439697390297</v>
      </c>
      <c r="W293" s="17">
        <v>0.35031634779474502</v>
      </c>
      <c r="X293" s="17">
        <v>0.32830582542283698</v>
      </c>
      <c r="Y293" s="17">
        <v>0.29421989632794099</v>
      </c>
      <c r="Z293" s="17">
        <v>0.30756851302910099</v>
      </c>
      <c r="AA293" s="17">
        <v>0.31295425337755201</v>
      </c>
      <c r="AB293" s="17">
        <v>0.302348227454309</v>
      </c>
      <c r="AC293" s="17">
        <v>0.38042838189047701</v>
      </c>
      <c r="AD293" s="17">
        <v>0.56032779095171203</v>
      </c>
      <c r="AE293" s="17"/>
      <c r="AF293" s="17">
        <v>0.382875835366287</v>
      </c>
      <c r="AG293" s="17">
        <v>0.30386649081129102</v>
      </c>
      <c r="AH293" s="17">
        <v>0.29624872051269902</v>
      </c>
      <c r="AI293" s="17">
        <v>0.339875255652547</v>
      </c>
      <c r="AJ293" s="17">
        <v>0.28322794382251998</v>
      </c>
      <c r="AK293" s="17">
        <v>0.37902696721041301</v>
      </c>
      <c r="AL293" s="17"/>
      <c r="AM293" s="17">
        <v>0.34386449079564102</v>
      </c>
      <c r="AN293" s="17">
        <v>0.31456617980358997</v>
      </c>
      <c r="AO293" s="17"/>
      <c r="AP293" s="17">
        <v>0.24773017130546601</v>
      </c>
      <c r="AQ293" s="17">
        <v>0.29779696375818698</v>
      </c>
      <c r="AR293" s="17">
        <v>0.372420599650016</v>
      </c>
      <c r="AS293" s="17">
        <v>0.41887008762186501</v>
      </c>
      <c r="AT293" s="17">
        <v>0.58361412542756597</v>
      </c>
      <c r="AU293" s="17"/>
      <c r="AV293" s="17">
        <v>0.42737481354892898</v>
      </c>
      <c r="AW293" s="17">
        <v>0.246508807756288</v>
      </c>
      <c r="AX293" s="17">
        <v>0.323686491686552</v>
      </c>
      <c r="AY293" s="17">
        <v>0.240920449669108</v>
      </c>
      <c r="AZ293" s="17">
        <v>0.48149770452435903</v>
      </c>
      <c r="BA293" s="17">
        <v>0.24800385687304499</v>
      </c>
      <c r="BB293" s="17"/>
      <c r="BC293" s="17">
        <v>0.45061020397308399</v>
      </c>
      <c r="BD293" s="17">
        <v>0.299700370053753</v>
      </c>
      <c r="BE293" s="17">
        <v>0.31176295913206398</v>
      </c>
      <c r="BF293" s="17"/>
      <c r="BG293" s="17">
        <v>0.332598701646939</v>
      </c>
      <c r="BH293" s="17">
        <v>0.37868322383015302</v>
      </c>
      <c r="BI293" s="17">
        <v>0.383486615563077</v>
      </c>
      <c r="BJ293" s="17">
        <v>0.371792266613724</v>
      </c>
      <c r="BK293" s="17">
        <v>5.31654055289425E-2</v>
      </c>
      <c r="BL293" s="17"/>
      <c r="BM293" s="17">
        <v>0.37091444315912298</v>
      </c>
      <c r="BN293" s="17">
        <v>0.117102781765305</v>
      </c>
    </row>
    <row r="294" spans="2:66" x14ac:dyDescent="0.35">
      <c r="B294" t="s">
        <v>179</v>
      </c>
      <c r="C294" s="17">
        <v>0.39242317579276698</v>
      </c>
      <c r="D294" s="17">
        <v>0.349819653801693</v>
      </c>
      <c r="E294" s="17">
        <v>0.43794676897307999</v>
      </c>
      <c r="F294" s="17"/>
      <c r="G294" s="17">
        <v>0.33683115675150699</v>
      </c>
      <c r="H294" s="17">
        <v>0.42530060987804702</v>
      </c>
      <c r="I294" s="17">
        <v>0.40116458596278298</v>
      </c>
      <c r="J294" s="17">
        <v>0.40641271944931501</v>
      </c>
      <c r="K294" s="17">
        <v>0.31236939374851502</v>
      </c>
      <c r="L294" s="17">
        <v>0.43858228521583098</v>
      </c>
      <c r="M294" s="17"/>
      <c r="N294" s="17">
        <v>0.41648186808017201</v>
      </c>
      <c r="O294" s="17">
        <v>0.40369098080049398</v>
      </c>
      <c r="P294" s="17">
        <v>0.36343252480863802</v>
      </c>
      <c r="Q294" s="17">
        <v>0.380569918267399</v>
      </c>
      <c r="R294" s="17"/>
      <c r="S294" s="17">
        <v>0.36087576626941997</v>
      </c>
      <c r="T294" s="17">
        <v>0.42953231032865402</v>
      </c>
      <c r="U294" s="17">
        <v>0.481201110867643</v>
      </c>
      <c r="V294" s="17">
        <v>0.40701651118489501</v>
      </c>
      <c r="W294" s="17">
        <v>0.34398863894621601</v>
      </c>
      <c r="X294" s="17">
        <v>0.39154377695787701</v>
      </c>
      <c r="Y294" s="17">
        <v>0.38725129792837898</v>
      </c>
      <c r="Z294" s="17">
        <v>0.44200338703164299</v>
      </c>
      <c r="AA294" s="17">
        <v>0.38205291540386599</v>
      </c>
      <c r="AB294" s="17">
        <v>0.41312789580071002</v>
      </c>
      <c r="AC294" s="17">
        <v>0.32284383553101398</v>
      </c>
      <c r="AD294" s="17">
        <v>0.215732989512993</v>
      </c>
      <c r="AE294" s="17"/>
      <c r="AF294" s="17">
        <v>0.36730236621847701</v>
      </c>
      <c r="AG294" s="17">
        <v>0.41721443355695598</v>
      </c>
      <c r="AH294" s="17">
        <v>0.39563934434716203</v>
      </c>
      <c r="AI294" s="17">
        <v>0.39498277697026701</v>
      </c>
      <c r="AJ294" s="17">
        <v>0.41770852349241699</v>
      </c>
      <c r="AK294" s="17">
        <v>0.31813498795052297</v>
      </c>
      <c r="AL294" s="17"/>
      <c r="AM294" s="17">
        <v>0.406357998034859</v>
      </c>
      <c r="AN294" s="17">
        <v>0.37384574014712602</v>
      </c>
      <c r="AO294" s="17"/>
      <c r="AP294" s="17">
        <v>0.38283412779754999</v>
      </c>
      <c r="AQ294" s="17">
        <v>0.43591739349211001</v>
      </c>
      <c r="AR294" s="17">
        <v>0.40291333955316</v>
      </c>
      <c r="AS294" s="17">
        <v>0.35946972472772898</v>
      </c>
      <c r="AT294" s="17">
        <v>0.22887450184721</v>
      </c>
      <c r="AU294" s="17"/>
      <c r="AV294" s="17">
        <v>0.36936055700682202</v>
      </c>
      <c r="AW294" s="17">
        <v>0.42370397898775197</v>
      </c>
      <c r="AX294" s="17">
        <v>0.42327580213780402</v>
      </c>
      <c r="AY294" s="17">
        <v>0.36941368676613101</v>
      </c>
      <c r="AZ294" s="17">
        <v>0.36757606033492102</v>
      </c>
      <c r="BA294" s="17">
        <v>0.53871024323908101</v>
      </c>
      <c r="BB294" s="17"/>
      <c r="BC294" s="17">
        <v>0.37712124341191</v>
      </c>
      <c r="BD294" s="17">
        <v>0.41519992986256798</v>
      </c>
      <c r="BE294" s="17">
        <v>0.36983732789655299</v>
      </c>
      <c r="BF294" s="17"/>
      <c r="BG294" s="17">
        <v>0.34334152493431003</v>
      </c>
      <c r="BH294" s="17">
        <v>0.44251556999381497</v>
      </c>
      <c r="BI294" s="17">
        <v>0.42426150886050601</v>
      </c>
      <c r="BJ294" s="17">
        <v>0.42483029877978701</v>
      </c>
      <c r="BK294" s="17">
        <v>0.19972544013353999</v>
      </c>
      <c r="BL294" s="17"/>
      <c r="BM294" s="17">
        <v>0.42579712814335902</v>
      </c>
      <c r="BN294" s="17">
        <v>0.244896189363212</v>
      </c>
    </row>
    <row r="295" spans="2:66" x14ac:dyDescent="0.35">
      <c r="B295" t="s">
        <v>180</v>
      </c>
      <c r="C295" s="17">
        <v>0.171267484482135</v>
      </c>
      <c r="D295" s="17">
        <v>0.181922209241456</v>
      </c>
      <c r="E295" s="17">
        <v>0.16096445249229599</v>
      </c>
      <c r="F295" s="17"/>
      <c r="G295" s="17">
        <v>0.19282410383971099</v>
      </c>
      <c r="H295" s="17">
        <v>0.163220442060974</v>
      </c>
      <c r="I295" s="17">
        <v>0.17566694520899301</v>
      </c>
      <c r="J295" s="17">
        <v>0.155598780040722</v>
      </c>
      <c r="K295" s="17">
        <v>0.19526557393506699</v>
      </c>
      <c r="L295" s="17">
        <v>0.15628404399382401</v>
      </c>
      <c r="M295" s="17"/>
      <c r="N295" s="17">
        <v>0.13274018298318899</v>
      </c>
      <c r="O295" s="17">
        <v>0.15585023904697401</v>
      </c>
      <c r="P295" s="17">
        <v>0.22955766395795499</v>
      </c>
      <c r="Q295" s="17">
        <v>0.18096959143594801</v>
      </c>
      <c r="R295" s="17"/>
      <c r="S295" s="17">
        <v>0.163776787177185</v>
      </c>
      <c r="T295" s="17">
        <v>0.165377359748929</v>
      </c>
      <c r="U295" s="17">
        <v>0.142340868075893</v>
      </c>
      <c r="V295" s="17">
        <v>0.19423762828032101</v>
      </c>
      <c r="W295" s="17">
        <v>0.18297823236927099</v>
      </c>
      <c r="X295" s="17">
        <v>0.17786274825027501</v>
      </c>
      <c r="Y295" s="17">
        <v>0.20719172204833899</v>
      </c>
      <c r="Z295" s="17">
        <v>0.123370584972316</v>
      </c>
      <c r="AA295" s="17">
        <v>0.22854661656665201</v>
      </c>
      <c r="AB295" s="17">
        <v>0.11736149885963799</v>
      </c>
      <c r="AC295" s="17">
        <v>0.177817221714586</v>
      </c>
      <c r="AD295" s="17">
        <v>0.11266006763936599</v>
      </c>
      <c r="AE295" s="17"/>
      <c r="AF295" s="17">
        <v>0.17045980145356501</v>
      </c>
      <c r="AG295" s="17">
        <v>0.16836328209211701</v>
      </c>
      <c r="AH295" s="17">
        <v>0.20391480429842701</v>
      </c>
      <c r="AI295" s="17">
        <v>0.15843753816988401</v>
      </c>
      <c r="AJ295" s="17">
        <v>0.143976862433358</v>
      </c>
      <c r="AK295" s="17">
        <v>0.20328812591261899</v>
      </c>
      <c r="AL295" s="17"/>
      <c r="AM295" s="17">
        <v>0.15686310307804799</v>
      </c>
      <c r="AN295" s="17">
        <v>0.19185520128163799</v>
      </c>
      <c r="AO295" s="17"/>
      <c r="AP295" s="17">
        <v>0.23483816977966501</v>
      </c>
      <c r="AQ295" s="17">
        <v>0.13813441263951101</v>
      </c>
      <c r="AR295" s="17">
        <v>0.151977138582019</v>
      </c>
      <c r="AS295" s="17">
        <v>0.14818302850541801</v>
      </c>
      <c r="AT295" s="17">
        <v>0.14422294442327799</v>
      </c>
      <c r="AU295" s="17"/>
      <c r="AV295" s="17">
        <v>0.13056685908972601</v>
      </c>
      <c r="AW295" s="17">
        <v>0.22963223942122801</v>
      </c>
      <c r="AX295" s="17">
        <v>0.196059261536975</v>
      </c>
      <c r="AY295" s="17">
        <v>0.18985979675565001</v>
      </c>
      <c r="AZ295" s="17">
        <v>7.6759970636720604E-2</v>
      </c>
      <c r="BA295" s="17">
        <v>0.154550156006971</v>
      </c>
      <c r="BB295" s="17"/>
      <c r="BC295" s="17">
        <v>0.10291329116937301</v>
      </c>
      <c r="BD295" s="17">
        <v>0.183418168313076</v>
      </c>
      <c r="BE295" s="17">
        <v>0.20342229720097699</v>
      </c>
      <c r="BF295" s="17"/>
      <c r="BG295" s="17">
        <v>0.210862854883233</v>
      </c>
      <c r="BH295" s="17">
        <v>0.12856270917795001</v>
      </c>
      <c r="BI295" s="17">
        <v>0.13402387952518999</v>
      </c>
      <c r="BJ295" s="17">
        <v>0.162191088881222</v>
      </c>
      <c r="BK295" s="17">
        <v>0.38051477796858002</v>
      </c>
      <c r="BL295" s="17"/>
      <c r="BM295" s="17">
        <v>0.14243660329442201</v>
      </c>
      <c r="BN295" s="17">
        <v>0.33670477462182902</v>
      </c>
    </row>
    <row r="296" spans="2:66" x14ac:dyDescent="0.35">
      <c r="B296" t="s">
        <v>181</v>
      </c>
      <c r="C296" s="17">
        <v>4.2508311657681402E-2</v>
      </c>
      <c r="D296" s="17">
        <v>4.3864405102396198E-2</v>
      </c>
      <c r="E296" s="17">
        <v>4.12801540342898E-2</v>
      </c>
      <c r="F296" s="17"/>
      <c r="G296" s="17">
        <v>3.9809225162086501E-2</v>
      </c>
      <c r="H296" s="17">
        <v>2.8252324355550199E-2</v>
      </c>
      <c r="I296" s="17">
        <v>2.39506453426491E-2</v>
      </c>
      <c r="J296" s="17">
        <v>4.0371883620853199E-2</v>
      </c>
      <c r="K296" s="17">
        <v>2.9797722338550599E-2</v>
      </c>
      <c r="L296" s="17">
        <v>8.4191421941812505E-2</v>
      </c>
      <c r="M296" s="17"/>
      <c r="N296" s="17">
        <v>3.2300292364984703E-2</v>
      </c>
      <c r="O296" s="17">
        <v>4.7227894690098499E-2</v>
      </c>
      <c r="P296" s="17">
        <v>3.69924685965905E-2</v>
      </c>
      <c r="Q296" s="17">
        <v>5.4142456159083502E-2</v>
      </c>
      <c r="R296" s="17"/>
      <c r="S296" s="17">
        <v>3.7778048070158297E-2</v>
      </c>
      <c r="T296" s="17">
        <v>3.2007799072538298E-2</v>
      </c>
      <c r="U296" s="17">
        <v>3.4068877271256202E-2</v>
      </c>
      <c r="V296" s="17">
        <v>6.9078862685530207E-2</v>
      </c>
      <c r="W296" s="17">
        <v>5.2001121577557201E-2</v>
      </c>
      <c r="X296" s="17">
        <v>3.0950443706543099E-2</v>
      </c>
      <c r="Y296" s="17">
        <v>4.4546695630124797E-2</v>
      </c>
      <c r="Z296" s="17">
        <v>2.15768939694519E-2</v>
      </c>
      <c r="AA296" s="17">
        <v>1.8776226265942698E-2</v>
      </c>
      <c r="AB296" s="17">
        <v>8.3539868600258999E-2</v>
      </c>
      <c r="AC296" s="17">
        <v>1.9486352172837701E-2</v>
      </c>
      <c r="AD296" s="17">
        <v>7.5907379651501697E-2</v>
      </c>
      <c r="AE296" s="17"/>
      <c r="AF296" s="17">
        <v>2.38599955173871E-2</v>
      </c>
      <c r="AG296" s="17">
        <v>4.8525324064354801E-2</v>
      </c>
      <c r="AH296" s="17">
        <v>5.9489378177851701E-2</v>
      </c>
      <c r="AI296" s="17">
        <v>3.4937812421473001E-2</v>
      </c>
      <c r="AJ296" s="17">
        <v>7.1879071536547795E-2</v>
      </c>
      <c r="AK296" s="17">
        <v>2.3976064879757199E-2</v>
      </c>
      <c r="AL296" s="17"/>
      <c r="AM296" s="17">
        <v>4.4711048843573603E-2</v>
      </c>
      <c r="AN296" s="17">
        <v>3.95248503400773E-2</v>
      </c>
      <c r="AO296" s="17"/>
      <c r="AP296" s="17">
        <v>5.5355907251373598E-2</v>
      </c>
      <c r="AQ296" s="17">
        <v>3.7131462349994503E-2</v>
      </c>
      <c r="AR296" s="17">
        <v>4.29377217970731E-2</v>
      </c>
      <c r="AS296" s="17">
        <v>1.6845797696797699E-2</v>
      </c>
      <c r="AT296" s="17">
        <v>4.3288428301946097E-2</v>
      </c>
      <c r="AU296" s="17"/>
      <c r="AV296" s="17">
        <v>1.96461471876344E-2</v>
      </c>
      <c r="AW296" s="17">
        <v>7.1225145085677594E-2</v>
      </c>
      <c r="AX296" s="17">
        <v>1.7182528982792201E-2</v>
      </c>
      <c r="AY296" s="17">
        <v>9.3981799958537102E-2</v>
      </c>
      <c r="AZ296" s="17">
        <v>4.5051257529084197E-2</v>
      </c>
      <c r="BA296" s="17">
        <v>0</v>
      </c>
      <c r="BB296" s="17"/>
      <c r="BC296" s="17">
        <v>2.83700027157501E-2</v>
      </c>
      <c r="BD296" s="17">
        <v>3.3359323155124701E-2</v>
      </c>
      <c r="BE296" s="17">
        <v>6.1520187766422103E-2</v>
      </c>
      <c r="BF296" s="17"/>
      <c r="BG296" s="17">
        <v>4.4936858757760302E-2</v>
      </c>
      <c r="BH296" s="17">
        <v>1.87883023956774E-2</v>
      </c>
      <c r="BI296" s="17">
        <v>2.7036487205761E-2</v>
      </c>
      <c r="BJ296" s="17">
        <v>4.1186345725266998E-2</v>
      </c>
      <c r="BK296" s="17">
        <v>0.18283123552177299</v>
      </c>
      <c r="BL296" s="17"/>
      <c r="BM296" s="17">
        <v>2.31963420067526E-2</v>
      </c>
      <c r="BN296" s="17">
        <v>0.15440801162895901</v>
      </c>
    </row>
    <row r="297" spans="2:66" x14ac:dyDescent="0.35">
      <c r="B297" t="s">
        <v>182</v>
      </c>
      <c r="C297" s="17">
        <v>2.0977000075547401E-2</v>
      </c>
      <c r="D297" s="17">
        <v>1.4117785889960301E-2</v>
      </c>
      <c r="E297" s="17">
        <v>2.81368549291236E-2</v>
      </c>
      <c r="F297" s="17"/>
      <c r="G297" s="17">
        <v>1.41130928119855E-2</v>
      </c>
      <c r="H297" s="17">
        <v>5.5249403714457699E-3</v>
      </c>
      <c r="I297" s="17">
        <v>3.4262274378448601E-2</v>
      </c>
      <c r="J297" s="17">
        <v>5.7966059822744604E-3</v>
      </c>
      <c r="K297" s="17">
        <v>4.3153109251517198E-2</v>
      </c>
      <c r="L297" s="17">
        <v>2.44242401017957E-2</v>
      </c>
      <c r="M297" s="17"/>
      <c r="N297" s="17">
        <v>1.49033936237711E-2</v>
      </c>
      <c r="O297" s="17">
        <v>3.2459213293895797E-2</v>
      </c>
      <c r="P297" s="17">
        <v>1.81737136644009E-2</v>
      </c>
      <c r="Q297" s="17">
        <v>1.9067442636131401E-2</v>
      </c>
      <c r="R297" s="17"/>
      <c r="S297" s="17">
        <v>1.4409098165391499E-2</v>
      </c>
      <c r="T297" s="17">
        <v>2.55230556930339E-2</v>
      </c>
      <c r="U297" s="17">
        <v>3.5892503163788399E-2</v>
      </c>
      <c r="V297" s="17">
        <v>0</v>
      </c>
      <c r="W297" s="17">
        <v>1.39442003280849E-2</v>
      </c>
      <c r="X297" s="17">
        <v>2.0847902598982899E-2</v>
      </c>
      <c r="Y297" s="17">
        <v>4.4419130756944897E-2</v>
      </c>
      <c r="Z297" s="17">
        <v>2.1333643330694901E-2</v>
      </c>
      <c r="AA297" s="17">
        <v>9.7753455858460396E-3</v>
      </c>
      <c r="AB297" s="17">
        <v>2.3714937748594098E-2</v>
      </c>
      <c r="AC297" s="17">
        <v>4.12785531406097E-2</v>
      </c>
      <c r="AD297" s="17">
        <v>0</v>
      </c>
      <c r="AE297" s="17"/>
      <c r="AF297" s="17">
        <v>2.0518019136165799E-2</v>
      </c>
      <c r="AG297" s="17">
        <v>2.0532720559501699E-2</v>
      </c>
      <c r="AH297" s="17">
        <v>7.9469323282092292E-3</v>
      </c>
      <c r="AI297" s="17">
        <v>2.2032799802547302E-2</v>
      </c>
      <c r="AJ297" s="17">
        <v>4.1249242595272198E-2</v>
      </c>
      <c r="AK297" s="17">
        <v>1.90312201667572E-2</v>
      </c>
      <c r="AL297" s="17"/>
      <c r="AM297" s="17">
        <v>2.1996797232679999E-2</v>
      </c>
      <c r="AN297" s="17">
        <v>1.9598864622346699E-2</v>
      </c>
      <c r="AO297" s="17"/>
      <c r="AP297" s="17">
        <v>2.5169771136190001E-2</v>
      </c>
      <c r="AQ297" s="17">
        <v>2.2428049296796999E-2</v>
      </c>
      <c r="AR297" s="17">
        <v>3.8658939662845702E-3</v>
      </c>
      <c r="AS297" s="17">
        <v>3.70464675290322E-2</v>
      </c>
      <c r="AT297" s="17">
        <v>0</v>
      </c>
      <c r="AU297" s="17"/>
      <c r="AV297" s="17">
        <v>8.47262045665002E-3</v>
      </c>
      <c r="AW297" s="17">
        <v>1.19126236819895E-2</v>
      </c>
      <c r="AX297" s="17">
        <v>1.2746732536839099E-2</v>
      </c>
      <c r="AY297" s="17">
        <v>8.3274059100875403E-2</v>
      </c>
      <c r="AZ297" s="17">
        <v>0</v>
      </c>
      <c r="BA297" s="17">
        <v>0</v>
      </c>
      <c r="BB297" s="17"/>
      <c r="BC297" s="17">
        <v>1.7985241181276201E-2</v>
      </c>
      <c r="BD297" s="17">
        <v>1.6540291517774999E-2</v>
      </c>
      <c r="BE297" s="17">
        <v>3.3449173566926602E-2</v>
      </c>
      <c r="BF297" s="17"/>
      <c r="BG297" s="17">
        <v>2.25825746084761E-2</v>
      </c>
      <c r="BH297" s="17">
        <v>8.8151330458563996E-3</v>
      </c>
      <c r="BI297" s="17">
        <v>3.2489502167923198E-3</v>
      </c>
      <c r="BJ297" s="17">
        <v>0</v>
      </c>
      <c r="BK297" s="17">
        <v>0.149105057985645</v>
      </c>
      <c r="BL297" s="17"/>
      <c r="BM297" s="17">
        <v>1.1136004106990401E-2</v>
      </c>
      <c r="BN297" s="17">
        <v>0.119184836700107</v>
      </c>
    </row>
    <row r="298" spans="2:66" x14ac:dyDescent="0.35">
      <c r="B298" t="s">
        <v>117</v>
      </c>
      <c r="C298" s="17">
        <v>4.1494565572830003E-2</v>
      </c>
      <c r="D298" s="17">
        <v>2.2043630760463499E-2</v>
      </c>
      <c r="E298" s="17">
        <v>5.7709679187920103E-2</v>
      </c>
      <c r="F298" s="17"/>
      <c r="G298" s="17">
        <v>6.04625122762356E-2</v>
      </c>
      <c r="H298" s="17">
        <v>2.7572564567301599E-2</v>
      </c>
      <c r="I298" s="17">
        <v>5.7944001078829299E-2</v>
      </c>
      <c r="J298" s="17">
        <v>5.3402988068053797E-2</v>
      </c>
      <c r="K298" s="17">
        <v>4.2952344785880399E-2</v>
      </c>
      <c r="L298" s="17">
        <v>1.4213820006505E-2</v>
      </c>
      <c r="M298" s="17"/>
      <c r="N298" s="17">
        <v>1.14701474853661E-2</v>
      </c>
      <c r="O298" s="17">
        <v>5.97780488624041E-2</v>
      </c>
      <c r="P298" s="17">
        <v>1.35710318125842E-2</v>
      </c>
      <c r="Q298" s="17">
        <v>7.8821294571897502E-2</v>
      </c>
      <c r="R298" s="17"/>
      <c r="S298" s="17">
        <v>1.46498856795148E-2</v>
      </c>
      <c r="T298" s="17">
        <v>3.2889221639492497E-2</v>
      </c>
      <c r="U298" s="17">
        <v>2.3750109084570498E-2</v>
      </c>
      <c r="V298" s="17">
        <v>4.8582600875350698E-2</v>
      </c>
      <c r="W298" s="17">
        <v>5.6771458984125701E-2</v>
      </c>
      <c r="X298" s="17">
        <v>5.0489303063484398E-2</v>
      </c>
      <c r="Y298" s="17">
        <v>2.2371257308271501E-2</v>
      </c>
      <c r="Z298" s="17">
        <v>8.4146977666793396E-2</v>
      </c>
      <c r="AA298" s="17">
        <v>4.78946428001416E-2</v>
      </c>
      <c r="AB298" s="17">
        <v>5.9907571536490498E-2</v>
      </c>
      <c r="AC298" s="17">
        <v>5.8145655550475898E-2</v>
      </c>
      <c r="AD298" s="17">
        <v>3.53717722444261E-2</v>
      </c>
      <c r="AE298" s="17"/>
      <c r="AF298" s="17">
        <v>3.4983982308117098E-2</v>
      </c>
      <c r="AG298" s="17">
        <v>4.1497748915779599E-2</v>
      </c>
      <c r="AH298" s="17">
        <v>3.6760820335650403E-2</v>
      </c>
      <c r="AI298" s="17">
        <v>4.9733816983281602E-2</v>
      </c>
      <c r="AJ298" s="17">
        <v>4.1958356119884799E-2</v>
      </c>
      <c r="AK298" s="17">
        <v>5.6542633879930498E-2</v>
      </c>
      <c r="AL298" s="17"/>
      <c r="AM298" s="17">
        <v>2.6206562015198099E-2</v>
      </c>
      <c r="AN298" s="17">
        <v>6.0609163805221897E-2</v>
      </c>
      <c r="AO298" s="17"/>
      <c r="AP298" s="17">
        <v>5.4071852729755697E-2</v>
      </c>
      <c r="AQ298" s="17">
        <v>6.8591718463401299E-2</v>
      </c>
      <c r="AR298" s="17">
        <v>2.58853064514478E-2</v>
      </c>
      <c r="AS298" s="17">
        <v>1.9584893919157999E-2</v>
      </c>
      <c r="AT298" s="17">
        <v>0</v>
      </c>
      <c r="AU298" s="17"/>
      <c r="AV298" s="17">
        <v>4.4579002710238902E-2</v>
      </c>
      <c r="AW298" s="17">
        <v>1.7017205067065298E-2</v>
      </c>
      <c r="AX298" s="17">
        <v>2.7049183119038499E-2</v>
      </c>
      <c r="AY298" s="17">
        <v>2.25502077496984E-2</v>
      </c>
      <c r="AZ298" s="17">
        <v>2.9115006974915598E-2</v>
      </c>
      <c r="BA298" s="17">
        <v>5.87357438809031E-2</v>
      </c>
      <c r="BB298" s="17"/>
      <c r="BC298" s="17">
        <v>2.3000017548606599E-2</v>
      </c>
      <c r="BD298" s="17">
        <v>5.1781917097702898E-2</v>
      </c>
      <c r="BE298" s="17">
        <v>2.00080544370572E-2</v>
      </c>
      <c r="BF298" s="17"/>
      <c r="BG298" s="17">
        <v>4.5677485169281599E-2</v>
      </c>
      <c r="BH298" s="17">
        <v>2.26350615565479E-2</v>
      </c>
      <c r="BI298" s="17">
        <v>2.79425586286733E-2</v>
      </c>
      <c r="BJ298" s="17">
        <v>0</v>
      </c>
      <c r="BK298" s="17">
        <v>3.4658082861519501E-2</v>
      </c>
      <c r="BL298" s="17"/>
      <c r="BM298" s="17">
        <v>2.65194792893521E-2</v>
      </c>
      <c r="BN298" s="17">
        <v>2.77034059205871E-2</v>
      </c>
    </row>
    <row r="299" spans="2:66" x14ac:dyDescent="0.35">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row>
    <row r="300" spans="2:66" x14ac:dyDescent="0.35">
      <c r="B300" s="6" t="s">
        <v>194</v>
      </c>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row>
    <row r="301" spans="2:66" x14ac:dyDescent="0.35">
      <c r="B301" s="24" t="s">
        <v>184</v>
      </c>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row>
    <row r="302" spans="2:66" x14ac:dyDescent="0.35">
      <c r="B302" t="s">
        <v>178</v>
      </c>
      <c r="C302" s="17">
        <v>0.28443373257281401</v>
      </c>
      <c r="D302" s="17">
        <v>0.32423914523620401</v>
      </c>
      <c r="E302" s="17">
        <v>0.24451485320687999</v>
      </c>
      <c r="F302" s="17"/>
      <c r="G302" s="17">
        <v>0.25190283831624899</v>
      </c>
      <c r="H302" s="17">
        <v>0.38183133548426501</v>
      </c>
      <c r="I302" s="17">
        <v>0.26874324691232199</v>
      </c>
      <c r="J302" s="17">
        <v>0.24002399462669199</v>
      </c>
      <c r="K302" s="17">
        <v>0.29497459546301302</v>
      </c>
      <c r="L302" s="17">
        <v>0.26878318703582899</v>
      </c>
      <c r="M302" s="17"/>
      <c r="N302" s="17">
        <v>0.341784241929115</v>
      </c>
      <c r="O302" s="17">
        <v>0.25738739431702701</v>
      </c>
      <c r="P302" s="17">
        <v>0.27606714699819401</v>
      </c>
      <c r="Q302" s="17">
        <v>0.250931429867988</v>
      </c>
      <c r="R302" s="17"/>
      <c r="S302" s="17">
        <v>0.27278016736973898</v>
      </c>
      <c r="T302" s="17">
        <v>0.29813885568264598</v>
      </c>
      <c r="U302" s="17">
        <v>0.3639983550982</v>
      </c>
      <c r="V302" s="17">
        <v>0.29278024175037098</v>
      </c>
      <c r="W302" s="17">
        <v>0.28845152668278601</v>
      </c>
      <c r="X302" s="17">
        <v>0.227211875391717</v>
      </c>
      <c r="Y302" s="17">
        <v>0.23820851041126601</v>
      </c>
      <c r="Z302" s="17">
        <v>0.26445664928992502</v>
      </c>
      <c r="AA302" s="17">
        <v>0.284407755387378</v>
      </c>
      <c r="AB302" s="17">
        <v>0.24945064545721801</v>
      </c>
      <c r="AC302" s="17">
        <v>0.33968154227775899</v>
      </c>
      <c r="AD302" s="17">
        <v>0.411403967103601</v>
      </c>
      <c r="AE302" s="17"/>
      <c r="AF302" s="17">
        <v>0.31800121972832501</v>
      </c>
      <c r="AG302" s="17">
        <v>0.27959794337107502</v>
      </c>
      <c r="AH302" s="17">
        <v>0.29022263043673402</v>
      </c>
      <c r="AI302" s="17">
        <v>0.24350542739603001</v>
      </c>
      <c r="AJ302" s="17">
        <v>0.27208014420688098</v>
      </c>
      <c r="AK302" s="17">
        <v>0.283687572820157</v>
      </c>
      <c r="AL302" s="17"/>
      <c r="AM302" s="17">
        <v>0.30195830916474697</v>
      </c>
      <c r="AN302" s="17">
        <v>0.26056887469594697</v>
      </c>
      <c r="AO302" s="17"/>
      <c r="AP302" s="17">
        <v>0.210052729419164</v>
      </c>
      <c r="AQ302" s="17">
        <v>0.26705463882730202</v>
      </c>
      <c r="AR302" s="17">
        <v>0.29155630601968902</v>
      </c>
      <c r="AS302" s="17">
        <v>0.39412613507347799</v>
      </c>
      <c r="AT302" s="17">
        <v>0.48004082679429799</v>
      </c>
      <c r="AU302" s="17"/>
      <c r="AV302" s="17">
        <v>0.36320978258958903</v>
      </c>
      <c r="AW302" s="17">
        <v>0.23633087131935501</v>
      </c>
      <c r="AX302" s="17">
        <v>0.23092046776886299</v>
      </c>
      <c r="AY302" s="17">
        <v>0.212526745536049</v>
      </c>
      <c r="AZ302" s="17">
        <v>0.480342178775369</v>
      </c>
      <c r="BA302" s="17">
        <v>0.20175178064666499</v>
      </c>
      <c r="BB302" s="17"/>
      <c r="BC302" s="17">
        <v>0.34210337002804703</v>
      </c>
      <c r="BD302" s="17">
        <v>0.26874618079523399</v>
      </c>
      <c r="BE302" s="17">
        <v>0.29263907615832702</v>
      </c>
      <c r="BF302" s="17"/>
      <c r="BG302" s="17">
        <v>0.22164187179749401</v>
      </c>
      <c r="BH302" s="17">
        <v>0.31759731160895199</v>
      </c>
      <c r="BI302" s="17">
        <v>0.333798158633696</v>
      </c>
      <c r="BJ302" s="17">
        <v>0.37455405912241402</v>
      </c>
      <c r="BK302" s="17">
        <v>0.11581697398539199</v>
      </c>
      <c r="BL302" s="17"/>
      <c r="BM302" s="17">
        <v>0.301421451889202</v>
      </c>
      <c r="BN302" s="17">
        <v>0.16773654631016099</v>
      </c>
    </row>
    <row r="303" spans="2:66" x14ac:dyDescent="0.35">
      <c r="B303" t="s">
        <v>179</v>
      </c>
      <c r="C303" s="17">
        <v>0.42076382471422902</v>
      </c>
      <c r="D303" s="17">
        <v>0.40445867954971498</v>
      </c>
      <c r="E303" s="17">
        <v>0.43927319777083002</v>
      </c>
      <c r="F303" s="17"/>
      <c r="G303" s="17">
        <v>0.421959718045196</v>
      </c>
      <c r="H303" s="17">
        <v>0.33040943716418603</v>
      </c>
      <c r="I303" s="17">
        <v>0.41955910101706201</v>
      </c>
      <c r="J303" s="17">
        <v>0.46872443289932197</v>
      </c>
      <c r="K303" s="17">
        <v>0.41604582725515799</v>
      </c>
      <c r="L303" s="17">
        <v>0.45964798575992</v>
      </c>
      <c r="M303" s="17"/>
      <c r="N303" s="17">
        <v>0.45575577511960003</v>
      </c>
      <c r="O303" s="17">
        <v>0.45001065935284801</v>
      </c>
      <c r="P303" s="17">
        <v>0.377735485168052</v>
      </c>
      <c r="Q303" s="17">
        <v>0.39583827658374499</v>
      </c>
      <c r="R303" s="17"/>
      <c r="S303" s="17">
        <v>0.45988827832769702</v>
      </c>
      <c r="T303" s="17">
        <v>0.40397099994848201</v>
      </c>
      <c r="U303" s="17">
        <v>0.43445746929590001</v>
      </c>
      <c r="V303" s="17">
        <v>0.44162444689924102</v>
      </c>
      <c r="W303" s="17">
        <v>0.44706189497783699</v>
      </c>
      <c r="X303" s="17">
        <v>0.444018969616919</v>
      </c>
      <c r="Y303" s="17">
        <v>0.41137187290420602</v>
      </c>
      <c r="Z303" s="17">
        <v>0.48241202229373997</v>
      </c>
      <c r="AA303" s="17">
        <v>0.39296366655873799</v>
      </c>
      <c r="AB303" s="17">
        <v>0.39675662460995098</v>
      </c>
      <c r="AC303" s="17">
        <v>0.29919336720821899</v>
      </c>
      <c r="AD303" s="17">
        <v>0.36748930750002101</v>
      </c>
      <c r="AE303" s="17"/>
      <c r="AF303" s="17">
        <v>0.405949070424798</v>
      </c>
      <c r="AG303" s="17">
        <v>0.44869425280075198</v>
      </c>
      <c r="AH303" s="17">
        <v>0.39475748474363298</v>
      </c>
      <c r="AI303" s="17">
        <v>0.42675887209533298</v>
      </c>
      <c r="AJ303" s="17">
        <v>0.40017463403618297</v>
      </c>
      <c r="AK303" s="17">
        <v>0.43144004416426801</v>
      </c>
      <c r="AL303" s="17"/>
      <c r="AM303" s="17">
        <v>0.43412374873305098</v>
      </c>
      <c r="AN303" s="17">
        <v>0.40305967316854902</v>
      </c>
      <c r="AO303" s="17"/>
      <c r="AP303" s="17">
        <v>0.41275521701610601</v>
      </c>
      <c r="AQ303" s="17">
        <v>0.43149360082217397</v>
      </c>
      <c r="AR303" s="17">
        <v>0.44073145667595498</v>
      </c>
      <c r="AS303" s="17">
        <v>0.44023484720934503</v>
      </c>
      <c r="AT303" s="17">
        <v>0.28040877233264699</v>
      </c>
      <c r="AU303" s="17"/>
      <c r="AV303" s="17">
        <v>0.42815490122222799</v>
      </c>
      <c r="AW303" s="17">
        <v>0.48290562117820102</v>
      </c>
      <c r="AX303" s="17">
        <v>0.50601423845476501</v>
      </c>
      <c r="AY303" s="17">
        <v>0.41726088975378101</v>
      </c>
      <c r="AZ303" s="17">
        <v>0.247377751243718</v>
      </c>
      <c r="BA303" s="17">
        <v>0.44848877438211399</v>
      </c>
      <c r="BB303" s="17"/>
      <c r="BC303" s="17">
        <v>0.46053984465277098</v>
      </c>
      <c r="BD303" s="17">
        <v>0.40357188429558999</v>
      </c>
      <c r="BE303" s="17">
        <v>0.41760166165062701</v>
      </c>
      <c r="BF303" s="17"/>
      <c r="BG303" s="17">
        <v>0.43001825441358099</v>
      </c>
      <c r="BH303" s="17">
        <v>0.46291974059195401</v>
      </c>
      <c r="BI303" s="17">
        <v>0.44446187354778299</v>
      </c>
      <c r="BJ303" s="17">
        <v>0.25320280770551901</v>
      </c>
      <c r="BK303" s="17">
        <v>0.32003781189104302</v>
      </c>
      <c r="BL303" s="17"/>
      <c r="BM303" s="17">
        <v>0.45737331377093798</v>
      </c>
      <c r="BN303" s="17">
        <v>0.30662634120140903</v>
      </c>
    </row>
    <row r="304" spans="2:66" x14ac:dyDescent="0.35">
      <c r="B304" t="s">
        <v>180</v>
      </c>
      <c r="C304" s="17">
        <v>0.18262920899981899</v>
      </c>
      <c r="D304" s="17">
        <v>0.17373867715180799</v>
      </c>
      <c r="E304" s="17">
        <v>0.19253367814612299</v>
      </c>
      <c r="F304" s="17"/>
      <c r="G304" s="17">
        <v>0.17763032351859001</v>
      </c>
      <c r="H304" s="17">
        <v>0.18030363027611701</v>
      </c>
      <c r="I304" s="17">
        <v>0.19033242519035401</v>
      </c>
      <c r="J304" s="17">
        <v>0.209606832602796</v>
      </c>
      <c r="K304" s="17">
        <v>0.14731110501488501</v>
      </c>
      <c r="L304" s="17">
        <v>0.18244438436249599</v>
      </c>
      <c r="M304" s="17"/>
      <c r="N304" s="17">
        <v>0.12998178893899001</v>
      </c>
      <c r="O304" s="17">
        <v>0.185020047550187</v>
      </c>
      <c r="P304" s="17">
        <v>0.24159462402729501</v>
      </c>
      <c r="Q304" s="17">
        <v>0.19340781881062699</v>
      </c>
      <c r="R304" s="17"/>
      <c r="S304" s="17">
        <v>0.16292187072082301</v>
      </c>
      <c r="T304" s="17">
        <v>0.214637977048282</v>
      </c>
      <c r="U304" s="17">
        <v>0.13025786122020799</v>
      </c>
      <c r="V304" s="17">
        <v>0.18365335961427101</v>
      </c>
      <c r="W304" s="17">
        <v>0.119773123002801</v>
      </c>
      <c r="X304" s="17">
        <v>0.16542412548476201</v>
      </c>
      <c r="Y304" s="17">
        <v>0.23680215884077799</v>
      </c>
      <c r="Z304" s="17">
        <v>0.168221766096077</v>
      </c>
      <c r="AA304" s="17">
        <v>0.20914830675309601</v>
      </c>
      <c r="AB304" s="17">
        <v>0.201346769894584</v>
      </c>
      <c r="AC304" s="17">
        <v>0.220743142575451</v>
      </c>
      <c r="AD304" s="17">
        <v>0.146761132775347</v>
      </c>
      <c r="AE304" s="17"/>
      <c r="AF304" s="17">
        <v>0.165115776544766</v>
      </c>
      <c r="AG304" s="17">
        <v>0.146923438500284</v>
      </c>
      <c r="AH304" s="17">
        <v>0.212092139210877</v>
      </c>
      <c r="AI304" s="17">
        <v>0.240146965491355</v>
      </c>
      <c r="AJ304" s="17">
        <v>0.19468575119175399</v>
      </c>
      <c r="AK304" s="17">
        <v>0.17234053875074801</v>
      </c>
      <c r="AL304" s="17"/>
      <c r="AM304" s="17">
        <v>0.16813914876430699</v>
      </c>
      <c r="AN304" s="17">
        <v>0.20336420138749001</v>
      </c>
      <c r="AO304" s="17"/>
      <c r="AP304" s="17">
        <v>0.24672219162935799</v>
      </c>
      <c r="AQ304" s="17">
        <v>0.17929501173248899</v>
      </c>
      <c r="AR304" s="17">
        <v>0.17117290423735601</v>
      </c>
      <c r="AS304" s="17">
        <v>0.102904738425164</v>
      </c>
      <c r="AT304" s="17">
        <v>0.14959647805802001</v>
      </c>
      <c r="AU304" s="17"/>
      <c r="AV304" s="17">
        <v>0.135655949311354</v>
      </c>
      <c r="AW304" s="17">
        <v>0.153998211769758</v>
      </c>
      <c r="AX304" s="17">
        <v>0.221782110530688</v>
      </c>
      <c r="AY304" s="17">
        <v>0.20830946089432201</v>
      </c>
      <c r="AZ304" s="17">
        <v>0.178907444554397</v>
      </c>
      <c r="BA304" s="17">
        <v>0.24611005624344201</v>
      </c>
      <c r="BB304" s="17"/>
      <c r="BC304" s="17">
        <v>0.13931238559032399</v>
      </c>
      <c r="BD304" s="17">
        <v>0.22109250631594801</v>
      </c>
      <c r="BE304" s="17">
        <v>0.149058423862616</v>
      </c>
      <c r="BF304" s="17"/>
      <c r="BG304" s="17">
        <v>0.205732026812535</v>
      </c>
      <c r="BH304" s="17">
        <v>0.141069468168046</v>
      </c>
      <c r="BI304" s="17">
        <v>0.149629422725501</v>
      </c>
      <c r="BJ304" s="17">
        <v>0.24518019982254699</v>
      </c>
      <c r="BK304" s="17">
        <v>0.30715816234777799</v>
      </c>
      <c r="BL304" s="17"/>
      <c r="BM304" s="17">
        <v>0.15197007453083899</v>
      </c>
      <c r="BN304" s="17">
        <v>0.29472133170880599</v>
      </c>
    </row>
    <row r="305" spans="2:66" x14ac:dyDescent="0.35">
      <c r="B305" t="s">
        <v>181</v>
      </c>
      <c r="C305" s="17">
        <v>4.8306310157514597E-2</v>
      </c>
      <c r="D305" s="17">
        <v>4.9852999645685202E-2</v>
      </c>
      <c r="E305" s="17">
        <v>4.69048289391557E-2</v>
      </c>
      <c r="F305" s="17"/>
      <c r="G305" s="17">
        <v>6.0169429591828902E-2</v>
      </c>
      <c r="H305" s="17">
        <v>5.15016481284113E-2</v>
      </c>
      <c r="I305" s="17">
        <v>3.5691196424120497E-2</v>
      </c>
      <c r="J305" s="17">
        <v>3.42526880081351E-2</v>
      </c>
      <c r="K305" s="17">
        <v>6.4014184009351396E-2</v>
      </c>
      <c r="L305" s="17">
        <v>5.0111905384676199E-2</v>
      </c>
      <c r="M305" s="17"/>
      <c r="N305" s="17">
        <v>2.8285148583560502E-2</v>
      </c>
      <c r="O305" s="17">
        <v>5.3633319579894999E-2</v>
      </c>
      <c r="P305" s="17">
        <v>5.8067880726191803E-2</v>
      </c>
      <c r="Q305" s="17">
        <v>5.4168023242757102E-2</v>
      </c>
      <c r="R305" s="17"/>
      <c r="S305" s="17">
        <v>5.3136599877530201E-2</v>
      </c>
      <c r="T305" s="17">
        <v>3.3555810029790703E-2</v>
      </c>
      <c r="U305" s="17">
        <v>3.6303897284744299E-2</v>
      </c>
      <c r="V305" s="17">
        <v>2.3247539859006499E-2</v>
      </c>
      <c r="W305" s="17">
        <v>5.0913641894503099E-2</v>
      </c>
      <c r="X305" s="17">
        <v>7.2339410666610093E-2</v>
      </c>
      <c r="Y305" s="17">
        <v>6.8552908669954601E-2</v>
      </c>
      <c r="Z305" s="17">
        <v>2.1160326442805001E-2</v>
      </c>
      <c r="AA305" s="17">
        <v>3.7307954559726297E-2</v>
      </c>
      <c r="AB305" s="17">
        <v>8.1146366065792397E-2</v>
      </c>
      <c r="AC305" s="17">
        <v>4.0957739247486101E-2</v>
      </c>
      <c r="AD305" s="17">
        <v>3.8973820376605503E-2</v>
      </c>
      <c r="AE305" s="17"/>
      <c r="AF305" s="17">
        <v>4.44215730839514E-2</v>
      </c>
      <c r="AG305" s="17">
        <v>5.6623452893575399E-2</v>
      </c>
      <c r="AH305" s="17">
        <v>6.7605852960928706E-2</v>
      </c>
      <c r="AI305" s="17">
        <v>2.2354351066007399E-2</v>
      </c>
      <c r="AJ305" s="17">
        <v>3.9830698416144103E-2</v>
      </c>
      <c r="AK305" s="17">
        <v>7.4230120289818596E-2</v>
      </c>
      <c r="AL305" s="17"/>
      <c r="AM305" s="17">
        <v>4.2551238247296501E-2</v>
      </c>
      <c r="AN305" s="17">
        <v>5.6483568355183499E-2</v>
      </c>
      <c r="AO305" s="17"/>
      <c r="AP305" s="17">
        <v>3.8860968178614001E-2</v>
      </c>
      <c r="AQ305" s="17">
        <v>5.4204350789657997E-2</v>
      </c>
      <c r="AR305" s="17">
        <v>5.4682290164286398E-2</v>
      </c>
      <c r="AS305" s="17">
        <v>1.8254214337275799E-2</v>
      </c>
      <c r="AT305" s="17">
        <v>4.2728989086765902E-2</v>
      </c>
      <c r="AU305" s="17"/>
      <c r="AV305" s="17">
        <v>2.1921873245873899E-2</v>
      </c>
      <c r="AW305" s="17">
        <v>6.5794341460668399E-2</v>
      </c>
      <c r="AX305" s="17">
        <v>2.7644394156098699E-2</v>
      </c>
      <c r="AY305" s="17">
        <v>0.116121309797785</v>
      </c>
      <c r="AZ305" s="17">
        <v>6.4257618451600496E-2</v>
      </c>
      <c r="BA305" s="17">
        <v>1.5236032407860501E-2</v>
      </c>
      <c r="BB305" s="17"/>
      <c r="BC305" s="17">
        <v>2.7530302590536598E-2</v>
      </c>
      <c r="BD305" s="17">
        <v>4.6207154412863001E-2</v>
      </c>
      <c r="BE305" s="17">
        <v>7.6229167209575302E-2</v>
      </c>
      <c r="BF305" s="17"/>
      <c r="BG305" s="17">
        <v>6.7309521377834802E-2</v>
      </c>
      <c r="BH305" s="17">
        <v>4.28050902657044E-2</v>
      </c>
      <c r="BI305" s="17">
        <v>3.0919858536024698E-2</v>
      </c>
      <c r="BJ305" s="17">
        <v>4.3804711535762202E-2</v>
      </c>
      <c r="BK305" s="17">
        <v>0.13853402984285501</v>
      </c>
      <c r="BL305" s="17"/>
      <c r="BM305" s="17">
        <v>4.6935968525039798E-2</v>
      </c>
      <c r="BN305" s="17">
        <v>0.119525136353479</v>
      </c>
    </row>
    <row r="306" spans="2:66" x14ac:dyDescent="0.35">
      <c r="B306" t="s">
        <v>182</v>
      </c>
      <c r="C306" s="17">
        <v>1.8890651045944801E-2</v>
      </c>
      <c r="D306" s="17">
        <v>2.00990732071996E-2</v>
      </c>
      <c r="E306" s="17">
        <v>1.7719972399723598E-2</v>
      </c>
      <c r="F306" s="17"/>
      <c r="G306" s="17">
        <v>2.0810951819761701E-2</v>
      </c>
      <c r="H306" s="17">
        <v>1.15036594469431E-2</v>
      </c>
      <c r="I306" s="17">
        <v>2.90634917608E-2</v>
      </c>
      <c r="J306" s="17">
        <v>1.1689017125341599E-2</v>
      </c>
      <c r="K306" s="17">
        <v>2.8119040946084299E-2</v>
      </c>
      <c r="L306" s="17">
        <v>1.44853522252589E-2</v>
      </c>
      <c r="M306" s="17"/>
      <c r="N306" s="17">
        <v>2.20753169786615E-2</v>
      </c>
      <c r="O306" s="17">
        <v>1.6182457376693E-2</v>
      </c>
      <c r="P306" s="17">
        <v>1.35790470645693E-2</v>
      </c>
      <c r="Q306" s="17">
        <v>1.8950959766577E-2</v>
      </c>
      <c r="R306" s="17"/>
      <c r="S306" s="17">
        <v>2.1527427635195402E-2</v>
      </c>
      <c r="T306" s="17">
        <v>8.7350742789462903E-3</v>
      </c>
      <c r="U306" s="17">
        <v>1.12323080163772E-2</v>
      </c>
      <c r="V306" s="17">
        <v>1.1152391892199199E-2</v>
      </c>
      <c r="W306" s="17">
        <v>2.5839345207749501E-2</v>
      </c>
      <c r="X306" s="17">
        <v>2.0465374189247799E-2</v>
      </c>
      <c r="Y306" s="17">
        <v>3.3916721869803698E-2</v>
      </c>
      <c r="Z306" s="17">
        <v>2.1333643330694901E-2</v>
      </c>
      <c r="AA306" s="17">
        <v>9.7753455858460396E-3</v>
      </c>
      <c r="AB306" s="17">
        <v>2.3714937748594098E-2</v>
      </c>
      <c r="AC306" s="17">
        <v>4.12785531406097E-2</v>
      </c>
      <c r="AD306" s="17">
        <v>0</v>
      </c>
      <c r="AE306" s="17"/>
      <c r="AF306" s="17">
        <v>1.95462435082258E-2</v>
      </c>
      <c r="AG306" s="17">
        <v>1.7449451562029698E-2</v>
      </c>
      <c r="AH306" s="17">
        <v>0</v>
      </c>
      <c r="AI306" s="17">
        <v>2.2651321434146599E-2</v>
      </c>
      <c r="AJ306" s="17">
        <v>4.1369697583107497E-2</v>
      </c>
      <c r="AK306" s="17">
        <v>1.9325978299654299E-2</v>
      </c>
      <c r="AL306" s="17"/>
      <c r="AM306" s="17">
        <v>1.88019073888945E-2</v>
      </c>
      <c r="AN306" s="17">
        <v>1.90602849904336E-2</v>
      </c>
      <c r="AO306" s="17"/>
      <c r="AP306" s="17">
        <v>2.9346395468572602E-2</v>
      </c>
      <c r="AQ306" s="17">
        <v>8.3718651600144505E-3</v>
      </c>
      <c r="AR306" s="17">
        <v>1.6254871135853801E-2</v>
      </c>
      <c r="AS306" s="17">
        <v>1.9129219230144701E-2</v>
      </c>
      <c r="AT306" s="17">
        <v>0</v>
      </c>
      <c r="AU306" s="17"/>
      <c r="AV306" s="17">
        <v>5.5719864057675898E-3</v>
      </c>
      <c r="AW306" s="17">
        <v>4.9772980114692597E-2</v>
      </c>
      <c r="AX306" s="17">
        <v>0</v>
      </c>
      <c r="AY306" s="17">
        <v>2.2894247512811099E-2</v>
      </c>
      <c r="AZ306" s="17">
        <v>0</v>
      </c>
      <c r="BA306" s="17">
        <v>0</v>
      </c>
      <c r="BB306" s="17"/>
      <c r="BC306" s="17">
        <v>0</v>
      </c>
      <c r="BD306" s="17">
        <v>1.6425446320759401E-2</v>
      </c>
      <c r="BE306" s="17">
        <v>3.09354358115401E-2</v>
      </c>
      <c r="BF306" s="17"/>
      <c r="BG306" s="17">
        <v>2.22887402603258E-2</v>
      </c>
      <c r="BH306" s="17">
        <v>6.77395577450653E-3</v>
      </c>
      <c r="BI306" s="17">
        <v>1.0039600057066399E-2</v>
      </c>
      <c r="BJ306" s="17">
        <v>3.9911049925007901E-2</v>
      </c>
      <c r="BK306" s="17">
        <v>9.5564822291186693E-2</v>
      </c>
      <c r="BL306" s="17"/>
      <c r="BM306" s="17">
        <v>9.3893882910777108E-3</v>
      </c>
      <c r="BN306" s="17">
        <v>8.4397037595839094E-2</v>
      </c>
    </row>
    <row r="307" spans="2:66" x14ac:dyDescent="0.35">
      <c r="B307" t="s">
        <v>117</v>
      </c>
      <c r="C307" s="17">
        <v>4.4976272509677902E-2</v>
      </c>
      <c r="D307" s="17">
        <v>2.76114252093888E-2</v>
      </c>
      <c r="E307" s="17">
        <v>5.9053469537286803E-2</v>
      </c>
      <c r="F307" s="17"/>
      <c r="G307" s="17">
        <v>6.7526738708374001E-2</v>
      </c>
      <c r="H307" s="17">
        <v>4.4450289500077803E-2</v>
      </c>
      <c r="I307" s="17">
        <v>5.6610538695341203E-2</v>
      </c>
      <c r="J307" s="17">
        <v>3.5703034737713697E-2</v>
      </c>
      <c r="K307" s="17">
        <v>4.9535247311508601E-2</v>
      </c>
      <c r="L307" s="17">
        <v>2.4527185231819699E-2</v>
      </c>
      <c r="M307" s="17"/>
      <c r="N307" s="17">
        <v>2.2117728450072899E-2</v>
      </c>
      <c r="O307" s="17">
        <v>3.7766121823349701E-2</v>
      </c>
      <c r="P307" s="17">
        <v>3.2955816015698497E-2</v>
      </c>
      <c r="Q307" s="17">
        <v>8.6703491728305396E-2</v>
      </c>
      <c r="R307" s="17"/>
      <c r="S307" s="17">
        <v>2.9745656069016E-2</v>
      </c>
      <c r="T307" s="17">
        <v>4.0961283011853103E-2</v>
      </c>
      <c r="U307" s="17">
        <v>2.3750109084570498E-2</v>
      </c>
      <c r="V307" s="17">
        <v>4.7542019984911102E-2</v>
      </c>
      <c r="W307" s="17">
        <v>6.7960468234323196E-2</v>
      </c>
      <c r="X307" s="17">
        <v>7.0540244650744197E-2</v>
      </c>
      <c r="Y307" s="17">
        <v>1.1147827303992301E-2</v>
      </c>
      <c r="Z307" s="17">
        <v>4.2415592546757502E-2</v>
      </c>
      <c r="AA307" s="17">
        <v>6.6396971155215603E-2</v>
      </c>
      <c r="AB307" s="17">
        <v>4.75846562238601E-2</v>
      </c>
      <c r="AC307" s="17">
        <v>5.8145655550475898E-2</v>
      </c>
      <c r="AD307" s="17">
        <v>3.53717722444261E-2</v>
      </c>
      <c r="AE307" s="17"/>
      <c r="AF307" s="17">
        <v>4.6966116709933198E-2</v>
      </c>
      <c r="AG307" s="17">
        <v>5.0711460872283502E-2</v>
      </c>
      <c r="AH307" s="17">
        <v>3.5321892647827799E-2</v>
      </c>
      <c r="AI307" s="17">
        <v>4.4583062517128798E-2</v>
      </c>
      <c r="AJ307" s="17">
        <v>5.1859074565930301E-2</v>
      </c>
      <c r="AK307" s="17">
        <v>1.8975745675354198E-2</v>
      </c>
      <c r="AL307" s="17"/>
      <c r="AM307" s="17">
        <v>3.4425647701704802E-2</v>
      </c>
      <c r="AN307" s="17">
        <v>5.7463397402398003E-2</v>
      </c>
      <c r="AO307" s="17"/>
      <c r="AP307" s="17">
        <v>6.2262498288185197E-2</v>
      </c>
      <c r="AQ307" s="17">
        <v>5.9580532668362898E-2</v>
      </c>
      <c r="AR307" s="17">
        <v>2.5602171766859898E-2</v>
      </c>
      <c r="AS307" s="17">
        <v>2.5350845724592699E-2</v>
      </c>
      <c r="AT307" s="17">
        <v>4.7224933728268997E-2</v>
      </c>
      <c r="AU307" s="17"/>
      <c r="AV307" s="17">
        <v>4.5485507225187599E-2</v>
      </c>
      <c r="AW307" s="17">
        <v>1.1197974157325E-2</v>
      </c>
      <c r="AX307" s="17">
        <v>1.36387890895846E-2</v>
      </c>
      <c r="AY307" s="17">
        <v>2.28873465052521E-2</v>
      </c>
      <c r="AZ307" s="17">
        <v>2.9115006974915598E-2</v>
      </c>
      <c r="BA307" s="17">
        <v>8.8413356319918604E-2</v>
      </c>
      <c r="BB307" s="17"/>
      <c r="BC307" s="17">
        <v>3.0514097138321501E-2</v>
      </c>
      <c r="BD307" s="17">
        <v>4.39568278596046E-2</v>
      </c>
      <c r="BE307" s="17">
        <v>3.3536235307313901E-2</v>
      </c>
      <c r="BF307" s="17"/>
      <c r="BG307" s="17">
        <v>5.3009585338229498E-2</v>
      </c>
      <c r="BH307" s="17">
        <v>2.8834433590836601E-2</v>
      </c>
      <c r="BI307" s="17">
        <v>3.1151086499929499E-2</v>
      </c>
      <c r="BJ307" s="17">
        <v>4.3347171888749203E-2</v>
      </c>
      <c r="BK307" s="17">
        <v>2.28881996417457E-2</v>
      </c>
      <c r="BL307" s="17"/>
      <c r="BM307" s="17">
        <v>3.2909802992903803E-2</v>
      </c>
      <c r="BN307" s="17">
        <v>2.6993606830306299E-2</v>
      </c>
    </row>
    <row r="308" spans="2:66" x14ac:dyDescent="0.35">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row>
    <row r="309" spans="2:66" x14ac:dyDescent="0.35">
      <c r="B309" s="6" t="s">
        <v>195</v>
      </c>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row>
    <row r="310" spans="2:66" x14ac:dyDescent="0.35">
      <c r="B310" s="24" t="s">
        <v>184</v>
      </c>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row>
    <row r="311" spans="2:66" x14ac:dyDescent="0.35">
      <c r="B311" t="s">
        <v>178</v>
      </c>
      <c r="C311" s="17">
        <v>0.31004044042279599</v>
      </c>
      <c r="D311" s="17">
        <v>0.32853026511509098</v>
      </c>
      <c r="E311" s="17">
        <v>0.292212453423779</v>
      </c>
      <c r="F311" s="17"/>
      <c r="G311" s="17">
        <v>0.34211921959591801</v>
      </c>
      <c r="H311" s="17">
        <v>0.38615549762333201</v>
      </c>
      <c r="I311" s="17">
        <v>0.269918068082937</v>
      </c>
      <c r="J311" s="17">
        <v>0.30238278148375303</v>
      </c>
      <c r="K311" s="17">
        <v>0.347401374760408</v>
      </c>
      <c r="L311" s="17">
        <v>0.23964934451490499</v>
      </c>
      <c r="M311" s="17"/>
      <c r="N311" s="17">
        <v>0.34811665720714702</v>
      </c>
      <c r="O311" s="17">
        <v>0.315418360671054</v>
      </c>
      <c r="P311" s="17">
        <v>0.290420560274882</v>
      </c>
      <c r="Q311" s="17">
        <v>0.27606252439255002</v>
      </c>
      <c r="R311" s="17"/>
      <c r="S311" s="17">
        <v>0.34975662465322199</v>
      </c>
      <c r="T311" s="17">
        <v>0.280659270900316</v>
      </c>
      <c r="U311" s="17">
        <v>0.36406895456745803</v>
      </c>
      <c r="V311" s="17">
        <v>0.30124979444716499</v>
      </c>
      <c r="W311" s="17">
        <v>0.30055280129971601</v>
      </c>
      <c r="X311" s="17">
        <v>0.33849390305674598</v>
      </c>
      <c r="Y311" s="17">
        <v>0.25886911511195199</v>
      </c>
      <c r="Z311" s="17">
        <v>0.29336422959891201</v>
      </c>
      <c r="AA311" s="17">
        <v>0.26630608974484399</v>
      </c>
      <c r="AB311" s="17">
        <v>0.26258630697387503</v>
      </c>
      <c r="AC311" s="17">
        <v>0.42152995527561599</v>
      </c>
      <c r="AD311" s="17">
        <v>0.367055610149986</v>
      </c>
      <c r="AE311" s="17"/>
      <c r="AF311" s="17">
        <v>0.35084799151505103</v>
      </c>
      <c r="AG311" s="17">
        <v>0.30052202111771997</v>
      </c>
      <c r="AH311" s="17">
        <v>0.30232997189646399</v>
      </c>
      <c r="AI311" s="17">
        <v>0.26844875323585299</v>
      </c>
      <c r="AJ311" s="17">
        <v>0.319565575720755</v>
      </c>
      <c r="AK311" s="17">
        <v>0.32191901961531999</v>
      </c>
      <c r="AL311" s="17"/>
      <c r="AM311" s="17">
        <v>0.30374377170609901</v>
      </c>
      <c r="AN311" s="17">
        <v>0.31960435385040198</v>
      </c>
      <c r="AO311" s="17"/>
      <c r="AP311" s="17">
        <v>0.22142499809782001</v>
      </c>
      <c r="AQ311" s="17">
        <v>0.32386559447173302</v>
      </c>
      <c r="AR311" s="17">
        <v>0.29517767685240198</v>
      </c>
      <c r="AS311" s="17">
        <v>0.42347399581184397</v>
      </c>
      <c r="AT311" s="17">
        <v>0.439010508862476</v>
      </c>
      <c r="AU311" s="17"/>
      <c r="AV311" s="17">
        <v>0.38880742031420101</v>
      </c>
      <c r="AW311" s="17">
        <v>0.25243367358936702</v>
      </c>
      <c r="AX311" s="17">
        <v>0.28390846242478901</v>
      </c>
      <c r="AY311" s="17">
        <v>0.27552791544782701</v>
      </c>
      <c r="AZ311" s="17">
        <v>0.43107997338991699</v>
      </c>
      <c r="BA311" s="17">
        <v>0.167713201607117</v>
      </c>
      <c r="BB311" s="17"/>
      <c r="BC311" s="17">
        <v>0.385962801386737</v>
      </c>
      <c r="BD311" s="17">
        <v>0.26212794120495497</v>
      </c>
      <c r="BE311" s="17">
        <v>0.33855963335292899</v>
      </c>
      <c r="BF311" s="17"/>
      <c r="BG311" s="17">
        <v>0.28465274941369301</v>
      </c>
      <c r="BH311" s="17">
        <v>0.337772815592014</v>
      </c>
      <c r="BI311" s="17">
        <v>0.36109728641593303</v>
      </c>
      <c r="BJ311" s="17">
        <v>0.41242415148612299</v>
      </c>
      <c r="BK311" s="17">
        <v>0.124465279076206</v>
      </c>
      <c r="BL311" s="17"/>
      <c r="BM311" s="17">
        <v>0.32881800552087398</v>
      </c>
      <c r="BN311" s="17">
        <v>0.18224865208872901</v>
      </c>
    </row>
    <row r="312" spans="2:66" x14ac:dyDescent="0.35">
      <c r="B312" t="s">
        <v>179</v>
      </c>
      <c r="C312" s="17">
        <v>0.39683597941543303</v>
      </c>
      <c r="D312" s="17">
        <v>0.39072463199837698</v>
      </c>
      <c r="E312" s="17">
        <v>0.40473386355568802</v>
      </c>
      <c r="F312" s="17"/>
      <c r="G312" s="17">
        <v>0.36825922526817001</v>
      </c>
      <c r="H312" s="17">
        <v>0.38266006608598901</v>
      </c>
      <c r="I312" s="17">
        <v>0.41701394627947602</v>
      </c>
      <c r="J312" s="17">
        <v>0.41972047197371498</v>
      </c>
      <c r="K312" s="17">
        <v>0.36648343278405399</v>
      </c>
      <c r="L312" s="17">
        <v>0.411562703239086</v>
      </c>
      <c r="M312" s="17"/>
      <c r="N312" s="17">
        <v>0.40434660759512803</v>
      </c>
      <c r="O312" s="17">
        <v>0.42584422575758202</v>
      </c>
      <c r="P312" s="17">
        <v>0.39335892238819198</v>
      </c>
      <c r="Q312" s="17">
        <v>0.37302768591706198</v>
      </c>
      <c r="R312" s="17"/>
      <c r="S312" s="17">
        <v>0.40394010970202399</v>
      </c>
      <c r="T312" s="17">
        <v>0.40577345485251698</v>
      </c>
      <c r="U312" s="17">
        <v>0.34094545911963597</v>
      </c>
      <c r="V312" s="17">
        <v>0.396293039449369</v>
      </c>
      <c r="W312" s="17">
        <v>0.37992345006543199</v>
      </c>
      <c r="X312" s="17">
        <v>0.37524828429344798</v>
      </c>
      <c r="Y312" s="17">
        <v>0.36805389816731499</v>
      </c>
      <c r="Z312" s="17">
        <v>0.417411493921231</v>
      </c>
      <c r="AA312" s="17">
        <v>0.48581035036307102</v>
      </c>
      <c r="AB312" s="17">
        <v>0.404336321763898</v>
      </c>
      <c r="AC312" s="17">
        <v>0.32000746116105</v>
      </c>
      <c r="AD312" s="17">
        <v>0.45076440208900298</v>
      </c>
      <c r="AE312" s="17"/>
      <c r="AF312" s="17">
        <v>0.40858965436679801</v>
      </c>
      <c r="AG312" s="17">
        <v>0.38033451617893099</v>
      </c>
      <c r="AH312" s="17">
        <v>0.39128575591095399</v>
      </c>
      <c r="AI312" s="17">
        <v>0.41872253283842098</v>
      </c>
      <c r="AJ312" s="17">
        <v>0.394731515896594</v>
      </c>
      <c r="AK312" s="17">
        <v>0.38687514291407099</v>
      </c>
      <c r="AL312" s="17"/>
      <c r="AM312" s="17">
        <v>0.41783913993741401</v>
      </c>
      <c r="AN312" s="17">
        <v>0.368368240419361</v>
      </c>
      <c r="AO312" s="17"/>
      <c r="AP312" s="17">
        <v>0.43950839967546901</v>
      </c>
      <c r="AQ312" s="17">
        <v>0.35039922315178801</v>
      </c>
      <c r="AR312" s="17">
        <v>0.41926572250312</v>
      </c>
      <c r="AS312" s="17">
        <v>0.33986434681108002</v>
      </c>
      <c r="AT312" s="17">
        <v>0.51399273012177704</v>
      </c>
      <c r="AU312" s="17"/>
      <c r="AV312" s="17">
        <v>0.38499050553295799</v>
      </c>
      <c r="AW312" s="17">
        <v>0.39473493504061702</v>
      </c>
      <c r="AX312" s="17">
        <v>0.41756183615972098</v>
      </c>
      <c r="AY312" s="17">
        <v>0.40343749915087002</v>
      </c>
      <c r="AZ312" s="17">
        <v>0.43260848594059698</v>
      </c>
      <c r="BA312" s="17">
        <v>0.43221131662443701</v>
      </c>
      <c r="BB312" s="17"/>
      <c r="BC312" s="17">
        <v>0.38942871274301</v>
      </c>
      <c r="BD312" s="17">
        <v>0.41723508519124602</v>
      </c>
      <c r="BE312" s="17">
        <v>0.37266283821127799</v>
      </c>
      <c r="BF312" s="17"/>
      <c r="BG312" s="17">
        <v>0.39762268398487599</v>
      </c>
      <c r="BH312" s="17">
        <v>0.42422816228555699</v>
      </c>
      <c r="BI312" s="17">
        <v>0.40755811828718802</v>
      </c>
      <c r="BJ312" s="17">
        <v>0.208303869560027</v>
      </c>
      <c r="BK312" s="17">
        <v>0.374931083967811</v>
      </c>
      <c r="BL312" s="17"/>
      <c r="BM312" s="17">
        <v>0.41974309624225298</v>
      </c>
      <c r="BN312" s="17">
        <v>0.34149477272105599</v>
      </c>
    </row>
    <row r="313" spans="2:66" x14ac:dyDescent="0.35">
      <c r="B313" t="s">
        <v>180</v>
      </c>
      <c r="C313" s="17">
        <v>0.19126894233646899</v>
      </c>
      <c r="D313" s="17">
        <v>0.191070392387447</v>
      </c>
      <c r="E313" s="17">
        <v>0.19020946592629101</v>
      </c>
      <c r="F313" s="17"/>
      <c r="G313" s="17">
        <v>0.16265800424758201</v>
      </c>
      <c r="H313" s="17">
        <v>0.145719522535429</v>
      </c>
      <c r="I313" s="17">
        <v>0.19472158002419701</v>
      </c>
      <c r="J313" s="17">
        <v>0.17758186178610699</v>
      </c>
      <c r="K313" s="17">
        <v>0.16659003272220099</v>
      </c>
      <c r="L313" s="17">
        <v>0.27601178640429902</v>
      </c>
      <c r="M313" s="17"/>
      <c r="N313" s="17">
        <v>0.193316481366302</v>
      </c>
      <c r="O313" s="17">
        <v>0.13382652490434799</v>
      </c>
      <c r="P313" s="17">
        <v>0.21834644908347101</v>
      </c>
      <c r="Q313" s="17">
        <v>0.22271969383057599</v>
      </c>
      <c r="R313" s="17"/>
      <c r="S313" s="17">
        <v>0.151596678066339</v>
      </c>
      <c r="T313" s="17">
        <v>0.189429049369054</v>
      </c>
      <c r="U313" s="17">
        <v>0.21143344772146599</v>
      </c>
      <c r="V313" s="17">
        <v>0.21952869814338599</v>
      </c>
      <c r="W313" s="17">
        <v>0.16959560292442899</v>
      </c>
      <c r="X313" s="17">
        <v>0.16333239135247499</v>
      </c>
      <c r="Y313" s="17">
        <v>0.270570257772905</v>
      </c>
      <c r="Z313" s="17">
        <v>0.228501833405305</v>
      </c>
      <c r="AA313" s="17">
        <v>0.17104981313213999</v>
      </c>
      <c r="AB313" s="17">
        <v>0.23930124538213601</v>
      </c>
      <c r="AC313" s="17">
        <v>0.120721898658884</v>
      </c>
      <c r="AD313" s="17">
        <v>0.107834395139979</v>
      </c>
      <c r="AE313" s="17"/>
      <c r="AF313" s="17">
        <v>0.150544341582345</v>
      </c>
      <c r="AG313" s="17">
        <v>0.201267488929329</v>
      </c>
      <c r="AH313" s="17">
        <v>0.19862203996800301</v>
      </c>
      <c r="AI313" s="17">
        <v>0.21136056869118</v>
      </c>
      <c r="AJ313" s="17">
        <v>0.18250473445128601</v>
      </c>
      <c r="AK313" s="17">
        <v>0.236722282139332</v>
      </c>
      <c r="AL313" s="17"/>
      <c r="AM313" s="17">
        <v>0.191258055084256</v>
      </c>
      <c r="AN313" s="17">
        <v>0.18934367686897999</v>
      </c>
      <c r="AO313" s="17"/>
      <c r="AP313" s="17">
        <v>0.22283625249643299</v>
      </c>
      <c r="AQ313" s="17">
        <v>0.170517934982478</v>
      </c>
      <c r="AR313" s="17">
        <v>0.218122002978375</v>
      </c>
      <c r="AS313" s="17">
        <v>0.16621950358507301</v>
      </c>
      <c r="AT313" s="17">
        <v>4.6996761015747401E-2</v>
      </c>
      <c r="AU313" s="17"/>
      <c r="AV313" s="17">
        <v>0.132792508232002</v>
      </c>
      <c r="AW313" s="17">
        <v>0.249248087577916</v>
      </c>
      <c r="AX313" s="17">
        <v>0.257461388892056</v>
      </c>
      <c r="AY313" s="17">
        <v>0.22749202351392001</v>
      </c>
      <c r="AZ313" s="17">
        <v>7.5993373660749097E-2</v>
      </c>
      <c r="BA313" s="17">
        <v>0.26397696869843901</v>
      </c>
      <c r="BB313" s="17"/>
      <c r="BC313" s="17">
        <v>0.158045632385203</v>
      </c>
      <c r="BD313" s="17">
        <v>0.226319707701856</v>
      </c>
      <c r="BE313" s="17">
        <v>0.175549002550627</v>
      </c>
      <c r="BF313" s="17"/>
      <c r="BG313" s="17">
        <v>0.17414111815906</v>
      </c>
      <c r="BH313" s="17">
        <v>0.16782028198434501</v>
      </c>
      <c r="BI313" s="17">
        <v>0.15468924057830499</v>
      </c>
      <c r="BJ313" s="17">
        <v>0.25436987176781301</v>
      </c>
      <c r="BK313" s="17">
        <v>0.327083077913286</v>
      </c>
      <c r="BL313" s="17"/>
      <c r="BM313" s="17">
        <v>0.16888582823659101</v>
      </c>
      <c r="BN313" s="17">
        <v>0.31249205566598598</v>
      </c>
    </row>
    <row r="314" spans="2:66" x14ac:dyDescent="0.35">
      <c r="B314" t="s">
        <v>181</v>
      </c>
      <c r="C314" s="17">
        <v>3.0088615101974501E-2</v>
      </c>
      <c r="D314" s="17">
        <v>3.6225223192052798E-2</v>
      </c>
      <c r="E314" s="17">
        <v>2.3879248115902401E-2</v>
      </c>
      <c r="F314" s="17"/>
      <c r="G314" s="17">
        <v>2.9603325850536599E-2</v>
      </c>
      <c r="H314" s="17">
        <v>2.96490269182316E-2</v>
      </c>
      <c r="I314" s="17">
        <v>2.2578107903859401E-2</v>
      </c>
      <c r="J314" s="17">
        <v>4.0444177584660901E-2</v>
      </c>
      <c r="K314" s="17">
        <v>2.9032280116301001E-2</v>
      </c>
      <c r="L314" s="17">
        <v>2.9251063608966999E-2</v>
      </c>
      <c r="M314" s="17"/>
      <c r="N314" s="17">
        <v>2.9018291699719201E-2</v>
      </c>
      <c r="O314" s="17">
        <v>3.6799207239172002E-2</v>
      </c>
      <c r="P314" s="17">
        <v>2.80601203569395E-2</v>
      </c>
      <c r="Q314" s="17">
        <v>2.3522091780939201E-2</v>
      </c>
      <c r="R314" s="17"/>
      <c r="S314" s="17">
        <v>2.16783879790972E-2</v>
      </c>
      <c r="T314" s="17">
        <v>3.3089020304923701E-2</v>
      </c>
      <c r="U314" s="17">
        <v>3.67097818880434E-2</v>
      </c>
      <c r="V314" s="17">
        <v>2.2625375404834301E-2</v>
      </c>
      <c r="W314" s="17">
        <v>6.6346040194519104E-2</v>
      </c>
      <c r="X314" s="17">
        <v>2.0769591546164399E-2</v>
      </c>
      <c r="Y314" s="17">
        <v>4.6684317951047598E-2</v>
      </c>
      <c r="Z314" s="17">
        <v>1.9983989114827998E-2</v>
      </c>
      <c r="AA314" s="17">
        <v>9.7225413353033904E-3</v>
      </c>
      <c r="AB314" s="17">
        <v>3.3964141152407201E-2</v>
      </c>
      <c r="AC314" s="17">
        <v>4.0957739247486101E-2</v>
      </c>
      <c r="AD314" s="17">
        <v>0</v>
      </c>
      <c r="AE314" s="17"/>
      <c r="AF314" s="17">
        <v>2.4297453120822401E-2</v>
      </c>
      <c r="AG314" s="17">
        <v>3.87790426164814E-2</v>
      </c>
      <c r="AH314" s="17">
        <v>3.4880712031401598E-2</v>
      </c>
      <c r="AI314" s="17">
        <v>3.4792168504566498E-2</v>
      </c>
      <c r="AJ314" s="17">
        <v>1.02929750029824E-2</v>
      </c>
      <c r="AK314" s="17">
        <v>1.8173410664808001E-2</v>
      </c>
      <c r="AL314" s="17"/>
      <c r="AM314" s="17">
        <v>2.9056892905897701E-2</v>
      </c>
      <c r="AN314" s="17">
        <v>3.1605984177420603E-2</v>
      </c>
      <c r="AO314" s="17"/>
      <c r="AP314" s="17">
        <v>2.0935051849225599E-2</v>
      </c>
      <c r="AQ314" s="17">
        <v>4.6284146690060098E-2</v>
      </c>
      <c r="AR314" s="17">
        <v>1.6480721161245899E-2</v>
      </c>
      <c r="AS314" s="17">
        <v>2.6316602811097E-2</v>
      </c>
      <c r="AT314" s="17">
        <v>0</v>
      </c>
      <c r="AU314" s="17"/>
      <c r="AV314" s="17">
        <v>1.89794539470469E-2</v>
      </c>
      <c r="AW314" s="17">
        <v>4.4236047162314503E-2</v>
      </c>
      <c r="AX314" s="17">
        <v>2.8321579986595E-2</v>
      </c>
      <c r="AY314" s="17">
        <v>4.7259957818454199E-2</v>
      </c>
      <c r="AZ314" s="17">
        <v>3.1203160033821401E-2</v>
      </c>
      <c r="BA314" s="17">
        <v>1.5877939728244202E-2</v>
      </c>
      <c r="BB314" s="17"/>
      <c r="BC314" s="17">
        <v>1.7577341214859502E-2</v>
      </c>
      <c r="BD314" s="17">
        <v>2.4381693984407898E-2</v>
      </c>
      <c r="BE314" s="17">
        <v>5.3229721342464703E-2</v>
      </c>
      <c r="BF314" s="17"/>
      <c r="BG314" s="17">
        <v>3.3855013312098697E-2</v>
      </c>
      <c r="BH314" s="17">
        <v>2.6982473029019401E-2</v>
      </c>
      <c r="BI314" s="17">
        <v>2.3253290019578401E-2</v>
      </c>
      <c r="BJ314" s="17">
        <v>8.4991057261029193E-2</v>
      </c>
      <c r="BK314" s="17">
        <v>5.47605706192478E-2</v>
      </c>
      <c r="BL314" s="17"/>
      <c r="BM314" s="17">
        <v>2.8141023787119902E-2</v>
      </c>
      <c r="BN314" s="17">
        <v>6.08267823367514E-2</v>
      </c>
    </row>
    <row r="315" spans="2:66" x14ac:dyDescent="0.35">
      <c r="B315" t="s">
        <v>182</v>
      </c>
      <c r="C315" s="17">
        <v>1.9443146792011E-2</v>
      </c>
      <c r="D315" s="17">
        <v>1.74667306178404E-2</v>
      </c>
      <c r="E315" s="17">
        <v>2.1560000785448799E-2</v>
      </c>
      <c r="F315" s="17"/>
      <c r="G315" s="17">
        <v>2.8960321634008399E-2</v>
      </c>
      <c r="H315" s="17">
        <v>2.2673333185210798E-2</v>
      </c>
      <c r="I315" s="17">
        <v>1.0656757658059001E-2</v>
      </c>
      <c r="J315" s="17">
        <v>1.16254184846016E-2</v>
      </c>
      <c r="K315" s="17">
        <v>1.33447755063339E-2</v>
      </c>
      <c r="L315" s="17">
        <v>2.9348041133408002E-2</v>
      </c>
      <c r="M315" s="17"/>
      <c r="N315" s="17">
        <v>1.37318146463368E-2</v>
      </c>
      <c r="O315" s="17">
        <v>2.3711293816644299E-2</v>
      </c>
      <c r="P315" s="17">
        <v>2.2890919141619399E-2</v>
      </c>
      <c r="Q315" s="17">
        <v>1.9089279773343799E-2</v>
      </c>
      <c r="R315" s="17"/>
      <c r="S315" s="17">
        <v>5.8299939681171899E-2</v>
      </c>
      <c r="T315" s="17">
        <v>2.5361520790962901E-2</v>
      </c>
      <c r="U315" s="17">
        <v>2.2733120149263601E-2</v>
      </c>
      <c r="V315" s="17">
        <v>0</v>
      </c>
      <c r="W315" s="17">
        <v>0</v>
      </c>
      <c r="X315" s="17">
        <v>1.03738226920044E-2</v>
      </c>
      <c r="Y315" s="17">
        <v>2.26247142180993E-2</v>
      </c>
      <c r="Z315" s="17">
        <v>0</v>
      </c>
      <c r="AA315" s="17">
        <v>9.6338142926699101E-3</v>
      </c>
      <c r="AB315" s="17">
        <v>1.1159281700673601E-2</v>
      </c>
      <c r="AC315" s="17">
        <v>3.8637290106487102E-2</v>
      </c>
      <c r="AD315" s="17">
        <v>0</v>
      </c>
      <c r="AE315" s="17"/>
      <c r="AF315" s="17">
        <v>1.9946293802254E-2</v>
      </c>
      <c r="AG315" s="17">
        <v>1.9778622667944501E-2</v>
      </c>
      <c r="AH315" s="17">
        <v>1.49501543192949E-2</v>
      </c>
      <c r="AI315" s="17">
        <v>2.7741554335625401E-2</v>
      </c>
      <c r="AJ315" s="17">
        <v>9.7511535319265603E-3</v>
      </c>
      <c r="AK315" s="17">
        <v>1.7455779958014599E-2</v>
      </c>
      <c r="AL315" s="17"/>
      <c r="AM315" s="17">
        <v>2.0052212978740599E-2</v>
      </c>
      <c r="AN315" s="17">
        <v>1.8636657497734601E-2</v>
      </c>
      <c r="AO315" s="17"/>
      <c r="AP315" s="17">
        <v>3.2904489325147397E-2</v>
      </c>
      <c r="AQ315" s="17">
        <v>2.6513306948384101E-2</v>
      </c>
      <c r="AR315" s="17">
        <v>1.21258181542627E-2</v>
      </c>
      <c r="AS315" s="17">
        <v>8.3923592348126297E-3</v>
      </c>
      <c r="AT315" s="17">
        <v>0</v>
      </c>
      <c r="AU315" s="17"/>
      <c r="AV315" s="17">
        <v>1.9333832162185999E-2</v>
      </c>
      <c r="AW315" s="17">
        <v>1.5672081386906699E-2</v>
      </c>
      <c r="AX315" s="17">
        <v>1.2746732536839099E-2</v>
      </c>
      <c r="AY315" s="17">
        <v>2.9562769239498899E-2</v>
      </c>
      <c r="AZ315" s="17">
        <v>0</v>
      </c>
      <c r="BA315" s="17">
        <v>3.0873287675725999E-2</v>
      </c>
      <c r="BB315" s="17"/>
      <c r="BC315" s="17">
        <v>1.2590643862411099E-2</v>
      </c>
      <c r="BD315" s="17">
        <v>1.8585171859357399E-2</v>
      </c>
      <c r="BE315" s="17">
        <v>2.6351218580360599E-2</v>
      </c>
      <c r="BF315" s="17"/>
      <c r="BG315" s="17">
        <v>3.2872283405652403E-2</v>
      </c>
      <c r="BH315" s="17">
        <v>1.12477740524054E-2</v>
      </c>
      <c r="BI315" s="17">
        <v>1.6173438771616502E-2</v>
      </c>
      <c r="BJ315" s="17">
        <v>3.9911049925007901E-2</v>
      </c>
      <c r="BK315" s="17">
        <v>4.0506354618422398E-2</v>
      </c>
      <c r="BL315" s="17"/>
      <c r="BM315" s="17">
        <v>1.48931643553822E-2</v>
      </c>
      <c r="BN315" s="17">
        <v>4.0386897583229199E-2</v>
      </c>
    </row>
    <row r="316" spans="2:66" x14ac:dyDescent="0.35">
      <c r="B316" t="s">
        <v>117</v>
      </c>
      <c r="C316" s="17">
        <v>5.2322875931316903E-2</v>
      </c>
      <c r="D316" s="17">
        <v>3.5982756689191597E-2</v>
      </c>
      <c r="E316" s="17">
        <v>6.7404968192890893E-2</v>
      </c>
      <c r="F316" s="17"/>
      <c r="G316" s="17">
        <v>6.8399903403785406E-2</v>
      </c>
      <c r="H316" s="17">
        <v>3.3142553651807599E-2</v>
      </c>
      <c r="I316" s="17">
        <v>8.5111540051471604E-2</v>
      </c>
      <c r="J316" s="17">
        <v>4.8245288687162997E-2</v>
      </c>
      <c r="K316" s="17">
        <v>7.7148104110702206E-2</v>
      </c>
      <c r="L316" s="17">
        <v>1.4177061099335701E-2</v>
      </c>
      <c r="M316" s="17"/>
      <c r="N316" s="17">
        <v>1.14701474853661E-2</v>
      </c>
      <c r="O316" s="17">
        <v>6.4400387611199802E-2</v>
      </c>
      <c r="P316" s="17">
        <v>4.6923028754896699E-2</v>
      </c>
      <c r="Q316" s="17">
        <v>8.5578724305529194E-2</v>
      </c>
      <c r="R316" s="17"/>
      <c r="S316" s="17">
        <v>1.47282599181459E-2</v>
      </c>
      <c r="T316" s="17">
        <v>6.5687683782225198E-2</v>
      </c>
      <c r="U316" s="17">
        <v>2.4109236554132701E-2</v>
      </c>
      <c r="V316" s="17">
        <v>6.0303092555245699E-2</v>
      </c>
      <c r="W316" s="17">
        <v>8.3582105515904004E-2</v>
      </c>
      <c r="X316" s="17">
        <v>9.1782007059161994E-2</v>
      </c>
      <c r="Y316" s="17">
        <v>3.31976967786815E-2</v>
      </c>
      <c r="Z316" s="17">
        <v>4.07384539597236E-2</v>
      </c>
      <c r="AA316" s="17">
        <v>5.7477391131971797E-2</v>
      </c>
      <c r="AB316" s="17">
        <v>4.8652703027010698E-2</v>
      </c>
      <c r="AC316" s="17">
        <v>5.8145655550475898E-2</v>
      </c>
      <c r="AD316" s="17">
        <v>7.4345592621031603E-2</v>
      </c>
      <c r="AE316" s="17"/>
      <c r="AF316" s="17">
        <v>4.5774265612729702E-2</v>
      </c>
      <c r="AG316" s="17">
        <v>5.9318308489594102E-2</v>
      </c>
      <c r="AH316" s="17">
        <v>5.7931365873881903E-2</v>
      </c>
      <c r="AI316" s="17">
        <v>3.8934422394353803E-2</v>
      </c>
      <c r="AJ316" s="17">
        <v>8.3154045396455697E-2</v>
      </c>
      <c r="AK316" s="17">
        <v>1.8854364708454401E-2</v>
      </c>
      <c r="AL316" s="17"/>
      <c r="AM316" s="17">
        <v>3.8049927387592102E-2</v>
      </c>
      <c r="AN316" s="17">
        <v>7.2441087186102607E-2</v>
      </c>
      <c r="AO316" s="17"/>
      <c r="AP316" s="17">
        <v>6.2390808555905203E-2</v>
      </c>
      <c r="AQ316" s="17">
        <v>8.2419793755557205E-2</v>
      </c>
      <c r="AR316" s="17">
        <v>3.8828058350594503E-2</v>
      </c>
      <c r="AS316" s="17">
        <v>3.5733191746093802E-2</v>
      </c>
      <c r="AT316" s="17">
        <v>0</v>
      </c>
      <c r="AU316" s="17"/>
      <c r="AV316" s="17">
        <v>5.5096279811605801E-2</v>
      </c>
      <c r="AW316" s="17">
        <v>4.3675175242877999E-2</v>
      </c>
      <c r="AX316" s="17">
        <v>0</v>
      </c>
      <c r="AY316" s="17">
        <v>1.671983482943E-2</v>
      </c>
      <c r="AZ316" s="17">
        <v>2.9115006974915598E-2</v>
      </c>
      <c r="BA316" s="17">
        <v>8.9347285666036599E-2</v>
      </c>
      <c r="BB316" s="17"/>
      <c r="BC316" s="17">
        <v>3.6394868407779703E-2</v>
      </c>
      <c r="BD316" s="17">
        <v>5.1350400058178099E-2</v>
      </c>
      <c r="BE316" s="17">
        <v>3.3647585962340798E-2</v>
      </c>
      <c r="BF316" s="17"/>
      <c r="BG316" s="17">
        <v>7.6856151724619307E-2</v>
      </c>
      <c r="BH316" s="17">
        <v>3.1948493056657798E-2</v>
      </c>
      <c r="BI316" s="17">
        <v>3.7228625927379001E-2</v>
      </c>
      <c r="BJ316" s="17">
        <v>0</v>
      </c>
      <c r="BK316" s="17">
        <v>7.8253633805027006E-2</v>
      </c>
      <c r="BL316" s="17"/>
      <c r="BM316" s="17">
        <v>3.95188818577797E-2</v>
      </c>
      <c r="BN316" s="17">
        <v>6.2550839604247899E-2</v>
      </c>
    </row>
    <row r="317" spans="2:66" x14ac:dyDescent="0.35">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row>
    <row r="318" spans="2:66" x14ac:dyDescent="0.35">
      <c r="B318" s="6" t="s">
        <v>196</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row>
    <row r="319" spans="2:66" x14ac:dyDescent="0.35">
      <c r="B319" s="24" t="s">
        <v>184</v>
      </c>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row>
    <row r="320" spans="2:66" x14ac:dyDescent="0.35">
      <c r="B320" t="s">
        <v>178</v>
      </c>
      <c r="C320" s="17">
        <v>0.301888766055874</v>
      </c>
      <c r="D320" s="17">
        <v>0.30336586809771798</v>
      </c>
      <c r="E320" s="17">
        <v>0.30157748184825101</v>
      </c>
      <c r="F320" s="17"/>
      <c r="G320" s="17">
        <v>0.31727224412959998</v>
      </c>
      <c r="H320" s="17">
        <v>0.339980912101852</v>
      </c>
      <c r="I320" s="17">
        <v>0.28656907639021101</v>
      </c>
      <c r="J320" s="17">
        <v>0.28306136165622098</v>
      </c>
      <c r="K320" s="17">
        <v>0.33018284521080898</v>
      </c>
      <c r="L320" s="17">
        <v>0.269154006355242</v>
      </c>
      <c r="M320" s="17"/>
      <c r="N320" s="17">
        <v>0.32802481095876102</v>
      </c>
      <c r="O320" s="17">
        <v>0.25852974517716498</v>
      </c>
      <c r="P320" s="17">
        <v>0.33510118990492099</v>
      </c>
      <c r="Q320" s="17">
        <v>0.29267783208704001</v>
      </c>
      <c r="R320" s="17"/>
      <c r="S320" s="17">
        <v>0.32819248929113998</v>
      </c>
      <c r="T320" s="17">
        <v>0.27398258456462399</v>
      </c>
      <c r="U320" s="17">
        <v>0.38511854291279002</v>
      </c>
      <c r="V320" s="17">
        <v>0.28018518451795998</v>
      </c>
      <c r="W320" s="17">
        <v>0.260662107966039</v>
      </c>
      <c r="X320" s="17">
        <v>0.30727803568734902</v>
      </c>
      <c r="Y320" s="17">
        <v>0.32914495817645201</v>
      </c>
      <c r="Z320" s="17">
        <v>0.308459974334858</v>
      </c>
      <c r="AA320" s="17">
        <v>0.312332258457238</v>
      </c>
      <c r="AB320" s="17">
        <v>0.201645756035675</v>
      </c>
      <c r="AC320" s="17">
        <v>0.31843287041916402</v>
      </c>
      <c r="AD320" s="17">
        <v>0.41147603616300998</v>
      </c>
      <c r="AE320" s="17"/>
      <c r="AF320" s="17">
        <v>0.33158123836179698</v>
      </c>
      <c r="AG320" s="17">
        <v>0.29397251314064299</v>
      </c>
      <c r="AH320" s="17">
        <v>0.29008234758069001</v>
      </c>
      <c r="AI320" s="17">
        <v>0.30360723093342601</v>
      </c>
      <c r="AJ320" s="17">
        <v>0.248208279383338</v>
      </c>
      <c r="AK320" s="17">
        <v>0.33847184712547002</v>
      </c>
      <c r="AL320" s="17"/>
      <c r="AM320" s="17">
        <v>0.28893004758067498</v>
      </c>
      <c r="AN320" s="17">
        <v>0.32076490770690103</v>
      </c>
      <c r="AO320" s="17"/>
      <c r="AP320" s="17">
        <v>0.23011651442196099</v>
      </c>
      <c r="AQ320" s="17">
        <v>0.31768052190295398</v>
      </c>
      <c r="AR320" s="17">
        <v>0.275589915521392</v>
      </c>
      <c r="AS320" s="17">
        <v>0.37634629891196503</v>
      </c>
      <c r="AT320" s="17">
        <v>0.35079150024532602</v>
      </c>
      <c r="AU320" s="17"/>
      <c r="AV320" s="17">
        <v>0.36099858735576401</v>
      </c>
      <c r="AW320" s="17">
        <v>0.26461348287680803</v>
      </c>
      <c r="AX320" s="17">
        <v>0.28533938074744503</v>
      </c>
      <c r="AY320" s="17">
        <v>0.21645239510423001</v>
      </c>
      <c r="AZ320" s="17">
        <v>0.47717791468047999</v>
      </c>
      <c r="BA320" s="17">
        <v>0.213088758258065</v>
      </c>
      <c r="BB320" s="17"/>
      <c r="BC320" s="17">
        <v>0.33683095986608802</v>
      </c>
      <c r="BD320" s="17">
        <v>0.32302521754956098</v>
      </c>
      <c r="BE320" s="17">
        <v>0.273312351248929</v>
      </c>
      <c r="BF320" s="17"/>
      <c r="BG320" s="17">
        <v>0.28754098337152301</v>
      </c>
      <c r="BH320" s="17">
        <v>0.32537815469159498</v>
      </c>
      <c r="BI320" s="17">
        <v>0.35513110776065598</v>
      </c>
      <c r="BJ320" s="17">
        <v>0.40832979420311999</v>
      </c>
      <c r="BK320" s="17">
        <v>8.2466342744078006E-2</v>
      </c>
      <c r="BL320" s="17"/>
      <c r="BM320" s="17">
        <v>0.31899968592871603</v>
      </c>
      <c r="BN320" s="17">
        <v>0.147855852048733</v>
      </c>
    </row>
    <row r="321" spans="2:66" x14ac:dyDescent="0.35">
      <c r="B321" t="s">
        <v>179</v>
      </c>
      <c r="C321" s="17">
        <v>0.38326896970267799</v>
      </c>
      <c r="D321" s="17">
        <v>0.37898098218667198</v>
      </c>
      <c r="E321" s="17">
        <v>0.38923148394264501</v>
      </c>
      <c r="F321" s="17"/>
      <c r="G321" s="17">
        <v>0.375233062664032</v>
      </c>
      <c r="H321" s="17">
        <v>0.38731671425130099</v>
      </c>
      <c r="I321" s="17">
        <v>0.36764540266097501</v>
      </c>
      <c r="J321" s="17">
        <v>0.37968316198530599</v>
      </c>
      <c r="K321" s="17">
        <v>0.37194776427594201</v>
      </c>
      <c r="L321" s="17">
        <v>0.41054243363398502</v>
      </c>
      <c r="M321" s="17"/>
      <c r="N321" s="17">
        <v>0.426617498858194</v>
      </c>
      <c r="O321" s="17">
        <v>0.43709669892070502</v>
      </c>
      <c r="P321" s="17">
        <v>0.36572758116570903</v>
      </c>
      <c r="Q321" s="17">
        <v>0.29263465549067802</v>
      </c>
      <c r="R321" s="17"/>
      <c r="S321" s="17">
        <v>0.37511660766803201</v>
      </c>
      <c r="T321" s="17">
        <v>0.45987902571891798</v>
      </c>
      <c r="U321" s="17">
        <v>0.30848212085330101</v>
      </c>
      <c r="V321" s="17">
        <v>0.41892937348428799</v>
      </c>
      <c r="W321" s="17">
        <v>0.39368459104398001</v>
      </c>
      <c r="X321" s="17">
        <v>0.40532840578983198</v>
      </c>
      <c r="Y321" s="17">
        <v>0.342915147182205</v>
      </c>
      <c r="Z321" s="17">
        <v>0.41929343089878102</v>
      </c>
      <c r="AA321" s="17">
        <v>0.36377248450552602</v>
      </c>
      <c r="AB321" s="17">
        <v>0.45351091202819399</v>
      </c>
      <c r="AC321" s="17">
        <v>0.301763299333556</v>
      </c>
      <c r="AD321" s="17">
        <v>0.10647045901805199</v>
      </c>
      <c r="AE321" s="17"/>
      <c r="AF321" s="17">
        <v>0.355940061703577</v>
      </c>
      <c r="AG321" s="17">
        <v>0.39278937101765199</v>
      </c>
      <c r="AH321" s="17">
        <v>0.403986189345796</v>
      </c>
      <c r="AI321" s="17">
        <v>0.38289648108958901</v>
      </c>
      <c r="AJ321" s="17">
        <v>0.43256238271115899</v>
      </c>
      <c r="AK321" s="17">
        <v>0.29995042385829701</v>
      </c>
      <c r="AL321" s="17"/>
      <c r="AM321" s="17">
        <v>0.40465463434432802</v>
      </c>
      <c r="AN321" s="17">
        <v>0.35423288910046602</v>
      </c>
      <c r="AO321" s="17"/>
      <c r="AP321" s="17">
        <v>0.35464331731886301</v>
      </c>
      <c r="AQ321" s="17">
        <v>0.41888060505974201</v>
      </c>
      <c r="AR321" s="17">
        <v>0.41710439834858998</v>
      </c>
      <c r="AS321" s="17">
        <v>0.37550314228328202</v>
      </c>
      <c r="AT321" s="17">
        <v>0.46781973292248502</v>
      </c>
      <c r="AU321" s="17"/>
      <c r="AV321" s="17">
        <v>0.373757439603008</v>
      </c>
      <c r="AW321" s="17">
        <v>0.39242149682059702</v>
      </c>
      <c r="AX321" s="17">
        <v>0.43607708628743302</v>
      </c>
      <c r="AY321" s="17">
        <v>0.42947817834243301</v>
      </c>
      <c r="AZ321" s="17">
        <v>0.34431353463966702</v>
      </c>
      <c r="BA321" s="17">
        <v>0.45338261104560701</v>
      </c>
      <c r="BB321" s="17"/>
      <c r="BC321" s="17">
        <v>0.414951539403555</v>
      </c>
      <c r="BD321" s="17">
        <v>0.32513038762365298</v>
      </c>
      <c r="BE321" s="17">
        <v>0.43521775766221299</v>
      </c>
      <c r="BF321" s="17"/>
      <c r="BG321" s="17">
        <v>0.40054846794240101</v>
      </c>
      <c r="BH321" s="17">
        <v>0.41380041982444099</v>
      </c>
      <c r="BI321" s="17">
        <v>0.41064406655282298</v>
      </c>
      <c r="BJ321" s="17">
        <v>0.249940838940061</v>
      </c>
      <c r="BK321" s="17">
        <v>0.29966490166836401</v>
      </c>
      <c r="BL321" s="17"/>
      <c r="BM321" s="17">
        <v>0.41156644835728901</v>
      </c>
      <c r="BN321" s="17">
        <v>0.28968700433781203</v>
      </c>
    </row>
    <row r="322" spans="2:66" x14ac:dyDescent="0.35">
      <c r="B322" t="s">
        <v>180</v>
      </c>
      <c r="C322" s="17">
        <v>0.210577100762466</v>
      </c>
      <c r="D322" s="17">
        <v>0.217635786516855</v>
      </c>
      <c r="E322" s="17">
        <v>0.204141427392873</v>
      </c>
      <c r="F322" s="17"/>
      <c r="G322" s="17">
        <v>0.15810822369104499</v>
      </c>
      <c r="H322" s="17">
        <v>0.21222943266840999</v>
      </c>
      <c r="I322" s="17">
        <v>0.213808358223633</v>
      </c>
      <c r="J322" s="17">
        <v>0.23770523406577801</v>
      </c>
      <c r="K322" s="17">
        <v>0.164851036227881</v>
      </c>
      <c r="L322" s="17">
        <v>0.25044964338006998</v>
      </c>
      <c r="M322" s="17"/>
      <c r="N322" s="17">
        <v>0.17907295487289501</v>
      </c>
      <c r="O322" s="17">
        <v>0.18409954340875501</v>
      </c>
      <c r="P322" s="17">
        <v>0.22344791007932099</v>
      </c>
      <c r="Q322" s="17">
        <v>0.26052941515990202</v>
      </c>
      <c r="R322" s="17"/>
      <c r="S322" s="17">
        <v>0.20025045189469801</v>
      </c>
      <c r="T322" s="17">
        <v>0.1817164066136</v>
      </c>
      <c r="U322" s="17">
        <v>0.22511151766759399</v>
      </c>
      <c r="V322" s="17">
        <v>0.19489691703678599</v>
      </c>
      <c r="W322" s="17">
        <v>0.222866086084378</v>
      </c>
      <c r="X322" s="17">
        <v>0.15479604086922399</v>
      </c>
      <c r="Y322" s="17">
        <v>0.22626257452266699</v>
      </c>
      <c r="Z322" s="17">
        <v>0.20867067577679899</v>
      </c>
      <c r="AA322" s="17">
        <v>0.228572691146021</v>
      </c>
      <c r="AB322" s="17">
        <v>0.24887602435902001</v>
      </c>
      <c r="AC322" s="17">
        <v>0.23809294116656199</v>
      </c>
      <c r="AD322" s="17">
        <v>0.25947830990374099</v>
      </c>
      <c r="AE322" s="17"/>
      <c r="AF322" s="17">
        <v>0.20211629695759201</v>
      </c>
      <c r="AG322" s="17">
        <v>0.18507818244777599</v>
      </c>
      <c r="AH322" s="17">
        <v>0.24700178142986501</v>
      </c>
      <c r="AI322" s="17">
        <v>0.21665004956039699</v>
      </c>
      <c r="AJ322" s="17">
        <v>0.22776642189084401</v>
      </c>
      <c r="AK322" s="17">
        <v>0.24786543625498</v>
      </c>
      <c r="AL322" s="17"/>
      <c r="AM322" s="17">
        <v>0.22556662181995801</v>
      </c>
      <c r="AN322" s="17">
        <v>0.19008597626377599</v>
      </c>
      <c r="AO322" s="17"/>
      <c r="AP322" s="17">
        <v>0.28227096212025599</v>
      </c>
      <c r="AQ322" s="17">
        <v>0.15877744093236301</v>
      </c>
      <c r="AR322" s="17">
        <v>0.23618025597724299</v>
      </c>
      <c r="AS322" s="17">
        <v>0.13755312893615901</v>
      </c>
      <c r="AT322" s="17">
        <v>0.13416383310391999</v>
      </c>
      <c r="AU322" s="17"/>
      <c r="AV322" s="17">
        <v>0.18468130289574</v>
      </c>
      <c r="AW322" s="17">
        <v>0.22173170099478301</v>
      </c>
      <c r="AX322" s="17">
        <v>0.20977069223632899</v>
      </c>
      <c r="AY322" s="17">
        <v>0.25445470253122998</v>
      </c>
      <c r="AZ322" s="17">
        <v>0.120147395397533</v>
      </c>
      <c r="BA322" s="17">
        <v>0.18255856070781401</v>
      </c>
      <c r="BB322" s="17"/>
      <c r="BC322" s="17">
        <v>0.18051007078572801</v>
      </c>
      <c r="BD322" s="17">
        <v>0.247791415206183</v>
      </c>
      <c r="BE322" s="17">
        <v>0.18387845131355199</v>
      </c>
      <c r="BF322" s="17"/>
      <c r="BG322" s="17">
        <v>0.253838802955834</v>
      </c>
      <c r="BH322" s="17">
        <v>0.186313751196299</v>
      </c>
      <c r="BI322" s="17">
        <v>0.15208796194398899</v>
      </c>
      <c r="BJ322" s="17">
        <v>0.25451001862799799</v>
      </c>
      <c r="BK322" s="17">
        <v>0.38599540162946</v>
      </c>
      <c r="BL322" s="17"/>
      <c r="BM322" s="17">
        <v>0.197696907450674</v>
      </c>
      <c r="BN322" s="17">
        <v>0.35961083890325102</v>
      </c>
    </row>
    <row r="323" spans="2:66" x14ac:dyDescent="0.35">
      <c r="B323" t="s">
        <v>181</v>
      </c>
      <c r="C323" s="17">
        <v>2.9107128431493299E-2</v>
      </c>
      <c r="D323" s="17">
        <v>3.7945691125380203E-2</v>
      </c>
      <c r="E323" s="17">
        <v>2.0106623701600101E-2</v>
      </c>
      <c r="F323" s="17"/>
      <c r="G323" s="17">
        <v>4.5086137405288898E-2</v>
      </c>
      <c r="H323" s="17">
        <v>5.7841401170969503E-3</v>
      </c>
      <c r="I323" s="17">
        <v>2.84349156332598E-2</v>
      </c>
      <c r="J323" s="17">
        <v>3.4684397308757497E-2</v>
      </c>
      <c r="K323" s="17">
        <v>4.8975567896915803E-2</v>
      </c>
      <c r="L323" s="17">
        <v>1.98595054436446E-2</v>
      </c>
      <c r="M323" s="17"/>
      <c r="N323" s="17">
        <v>2.55761292493005E-2</v>
      </c>
      <c r="O323" s="17">
        <v>3.18331495924924E-2</v>
      </c>
      <c r="P323" s="17">
        <v>1.4658672692528201E-2</v>
      </c>
      <c r="Q323" s="17">
        <v>4.2386355065771E-2</v>
      </c>
      <c r="R323" s="17"/>
      <c r="S323" s="17">
        <v>3.0199963070439401E-2</v>
      </c>
      <c r="T323" s="17">
        <v>3.4283391201169397E-2</v>
      </c>
      <c r="U323" s="17">
        <v>2.3004608912689298E-2</v>
      </c>
      <c r="V323" s="17">
        <v>2.3450806696623999E-2</v>
      </c>
      <c r="W323" s="17">
        <v>6.6015755921478597E-2</v>
      </c>
      <c r="X323" s="17">
        <v>3.0946489825316201E-2</v>
      </c>
      <c r="Y323" s="17">
        <v>3.5391714398886699E-2</v>
      </c>
      <c r="Z323" s="17">
        <v>2.1160326442805001E-2</v>
      </c>
      <c r="AA323" s="17">
        <v>1.93187571579315E-2</v>
      </c>
      <c r="AB323" s="17">
        <v>1.1329028979052301E-2</v>
      </c>
      <c r="AC323" s="17">
        <v>2.1109018930731999E-2</v>
      </c>
      <c r="AD323" s="17">
        <v>3.6933559274896201E-2</v>
      </c>
      <c r="AE323" s="17"/>
      <c r="AF323" s="17">
        <v>3.6226889794772503E-2</v>
      </c>
      <c r="AG323" s="17">
        <v>3.1329710713247902E-2</v>
      </c>
      <c r="AH323" s="17">
        <v>0</v>
      </c>
      <c r="AI323" s="17">
        <v>2.9571307757490398E-2</v>
      </c>
      <c r="AJ323" s="17">
        <v>2.9952695097685E-2</v>
      </c>
      <c r="AK323" s="17">
        <v>5.7271545199633303E-2</v>
      </c>
      <c r="AL323" s="17"/>
      <c r="AM323" s="17">
        <v>2.2118385661606101E-2</v>
      </c>
      <c r="AN323" s="17">
        <v>3.8966368954157699E-2</v>
      </c>
      <c r="AO323" s="17"/>
      <c r="AP323" s="17">
        <v>2.9329919858907798E-2</v>
      </c>
      <c r="AQ323" s="17">
        <v>1.8009176337072701E-2</v>
      </c>
      <c r="AR323" s="17">
        <v>2.56176004019321E-2</v>
      </c>
      <c r="AS323" s="17">
        <v>4.3185655014249001E-2</v>
      </c>
      <c r="AT323" s="17">
        <v>0</v>
      </c>
      <c r="AU323" s="17"/>
      <c r="AV323" s="17">
        <v>1.3894313384174699E-2</v>
      </c>
      <c r="AW323" s="17">
        <v>4.9394190555637402E-2</v>
      </c>
      <c r="AX323" s="17">
        <v>4.2466989166192501E-2</v>
      </c>
      <c r="AY323" s="17">
        <v>3.75715100668709E-2</v>
      </c>
      <c r="AZ323" s="17">
        <v>1.5589094330497899E-2</v>
      </c>
      <c r="BA323" s="17">
        <v>4.7596081206839898E-2</v>
      </c>
      <c r="BB323" s="17"/>
      <c r="BC323" s="17">
        <v>2.7618840502841201E-2</v>
      </c>
      <c r="BD323" s="17">
        <v>2.3761512910049899E-2</v>
      </c>
      <c r="BE323" s="17">
        <v>4.3299660062987001E-2</v>
      </c>
      <c r="BF323" s="17"/>
      <c r="BG323" s="17">
        <v>1.18791526861359E-2</v>
      </c>
      <c r="BH323" s="17">
        <v>2.2988894536357999E-2</v>
      </c>
      <c r="BI323" s="17">
        <v>3.02407171647604E-2</v>
      </c>
      <c r="BJ323" s="17">
        <v>4.3872176340071699E-2</v>
      </c>
      <c r="BK323" s="17">
        <v>7.2927845124636695E-2</v>
      </c>
      <c r="BL323" s="17"/>
      <c r="BM323" s="17">
        <v>2.1116049953029001E-2</v>
      </c>
      <c r="BN323" s="17">
        <v>6.7097378664423404E-2</v>
      </c>
    </row>
    <row r="324" spans="2:66" x14ac:dyDescent="0.35">
      <c r="B324" t="s">
        <v>182</v>
      </c>
      <c r="C324" s="17">
        <v>1.87592822180364E-2</v>
      </c>
      <c r="D324" s="17">
        <v>2.0028942309174801E-2</v>
      </c>
      <c r="E324" s="17">
        <v>1.7524906113740701E-2</v>
      </c>
      <c r="F324" s="17"/>
      <c r="G324" s="17">
        <v>3.6151871742892999E-2</v>
      </c>
      <c r="H324" s="17">
        <v>1.6592118521034999E-2</v>
      </c>
      <c r="I324" s="17">
        <v>1.7603695277467E-2</v>
      </c>
      <c r="J324" s="17">
        <v>0</v>
      </c>
      <c r="K324" s="17">
        <v>2.7236706083961601E-2</v>
      </c>
      <c r="L324" s="17">
        <v>2.0303968544664298E-2</v>
      </c>
      <c r="M324" s="17"/>
      <c r="N324" s="17">
        <v>1.4903853500945301E-2</v>
      </c>
      <c r="O324" s="17">
        <v>1.18937196044444E-2</v>
      </c>
      <c r="P324" s="17">
        <v>2.80769211493541E-2</v>
      </c>
      <c r="Q324" s="17">
        <v>2.2477597348219198E-2</v>
      </c>
      <c r="R324" s="17"/>
      <c r="S324" s="17">
        <v>2.99505782304182E-2</v>
      </c>
      <c r="T324" s="17">
        <v>1.72493702621958E-2</v>
      </c>
      <c r="U324" s="17">
        <v>1.1500812132886401E-2</v>
      </c>
      <c r="V324" s="17">
        <v>1.11751609899907E-2</v>
      </c>
      <c r="W324" s="17">
        <v>0</v>
      </c>
      <c r="X324" s="17">
        <v>1.96502114680101E-2</v>
      </c>
      <c r="Y324" s="17">
        <v>4.39143484115175E-2</v>
      </c>
      <c r="Z324" s="17">
        <v>0</v>
      </c>
      <c r="AA324" s="17">
        <v>1.88862331532904E-2</v>
      </c>
      <c r="AB324" s="17">
        <v>2.3545190470215398E-2</v>
      </c>
      <c r="AC324" s="17">
        <v>1.9638287013546901E-2</v>
      </c>
      <c r="AD324" s="17">
        <v>0</v>
      </c>
      <c r="AE324" s="17"/>
      <c r="AF324" s="17">
        <v>1.1524582468937899E-2</v>
      </c>
      <c r="AG324" s="17">
        <v>3.0638769333007802E-2</v>
      </c>
      <c r="AH324" s="17">
        <v>7.8278603285994001E-3</v>
      </c>
      <c r="AI324" s="17">
        <v>1.6965100833744699E-2</v>
      </c>
      <c r="AJ324" s="17">
        <v>2.00791809470625E-2</v>
      </c>
      <c r="AK324" s="17">
        <v>1.9603865414192699E-2</v>
      </c>
      <c r="AL324" s="17"/>
      <c r="AM324" s="17">
        <v>1.18102035541248E-2</v>
      </c>
      <c r="AN324" s="17">
        <v>2.8538134495550802E-2</v>
      </c>
      <c r="AO324" s="17"/>
      <c r="AP324" s="17">
        <v>3.3113647529928E-2</v>
      </c>
      <c r="AQ324" s="17">
        <v>8.3718651600144505E-3</v>
      </c>
      <c r="AR324" s="17">
        <v>3.8658939662845702E-3</v>
      </c>
      <c r="AS324" s="17">
        <v>1.8938981994414801E-2</v>
      </c>
      <c r="AT324" s="17">
        <v>4.7224933728268997E-2</v>
      </c>
      <c r="AU324" s="17"/>
      <c r="AV324" s="17">
        <v>5.67369271800404E-3</v>
      </c>
      <c r="AW324" s="17">
        <v>2.73625710031161E-2</v>
      </c>
      <c r="AX324" s="17">
        <v>0</v>
      </c>
      <c r="AY324" s="17">
        <v>3.7798539132430503E-2</v>
      </c>
      <c r="AZ324" s="17">
        <v>0</v>
      </c>
      <c r="BA324" s="17">
        <v>0</v>
      </c>
      <c r="BB324" s="17"/>
      <c r="BC324" s="17">
        <v>4.2104410817920598E-3</v>
      </c>
      <c r="BD324" s="17">
        <v>1.89135402869249E-2</v>
      </c>
      <c r="BE324" s="17">
        <v>2.7003726000779299E-2</v>
      </c>
      <c r="BF324" s="17"/>
      <c r="BG324" s="17">
        <v>1.1619397848048999E-2</v>
      </c>
      <c r="BH324" s="17">
        <v>6.9111275614281197E-3</v>
      </c>
      <c r="BI324" s="17">
        <v>9.86760339532523E-3</v>
      </c>
      <c r="BJ324" s="17">
        <v>4.3347171888749203E-2</v>
      </c>
      <c r="BK324" s="17">
        <v>0.103234557171104</v>
      </c>
      <c r="BL324" s="17"/>
      <c r="BM324" s="17">
        <v>7.70483263774997E-3</v>
      </c>
      <c r="BN324" s="17">
        <v>9.1217232983263202E-2</v>
      </c>
    </row>
    <row r="325" spans="2:66" x14ac:dyDescent="0.35">
      <c r="B325" t="s">
        <v>117</v>
      </c>
      <c r="C325" s="17">
        <v>5.6398752829451899E-2</v>
      </c>
      <c r="D325" s="17">
        <v>4.2042729764200301E-2</v>
      </c>
      <c r="E325" s="17">
        <v>6.7418077000890503E-2</v>
      </c>
      <c r="F325" s="17"/>
      <c r="G325" s="17">
        <v>6.8148460367141006E-2</v>
      </c>
      <c r="H325" s="17">
        <v>3.8096682340305298E-2</v>
      </c>
      <c r="I325" s="17">
        <v>8.5938551814455505E-2</v>
      </c>
      <c r="J325" s="17">
        <v>6.4865844983937201E-2</v>
      </c>
      <c r="K325" s="17">
        <v>5.6806080304490303E-2</v>
      </c>
      <c r="L325" s="17">
        <v>2.9690442642395301E-2</v>
      </c>
      <c r="M325" s="17"/>
      <c r="N325" s="17">
        <v>2.5804752559904699E-2</v>
      </c>
      <c r="O325" s="17">
        <v>7.6547143296437803E-2</v>
      </c>
      <c r="P325" s="17">
        <v>3.2987725008167199E-2</v>
      </c>
      <c r="Q325" s="17">
        <v>8.9294144848389795E-2</v>
      </c>
      <c r="R325" s="17"/>
      <c r="S325" s="17">
        <v>3.6289909845272403E-2</v>
      </c>
      <c r="T325" s="17">
        <v>3.2889221639492497E-2</v>
      </c>
      <c r="U325" s="17">
        <v>4.6782397520739399E-2</v>
      </c>
      <c r="V325" s="17">
        <v>7.1362557274351299E-2</v>
      </c>
      <c r="W325" s="17">
        <v>5.6771458984125701E-2</v>
      </c>
      <c r="X325" s="17">
        <v>8.2000816360269402E-2</v>
      </c>
      <c r="Y325" s="17">
        <v>2.2371257308271501E-2</v>
      </c>
      <c r="Z325" s="17">
        <v>4.2415592546757502E-2</v>
      </c>
      <c r="AA325" s="17">
        <v>5.7117575579992301E-2</v>
      </c>
      <c r="AB325" s="17">
        <v>6.1093088127843802E-2</v>
      </c>
      <c r="AC325" s="17">
        <v>0.10096358313643899</v>
      </c>
      <c r="AD325" s="17">
        <v>0.18564163564030201</v>
      </c>
      <c r="AE325" s="17"/>
      <c r="AF325" s="17">
        <v>6.2610930713323201E-2</v>
      </c>
      <c r="AG325" s="17">
        <v>6.6191453347673193E-2</v>
      </c>
      <c r="AH325" s="17">
        <v>5.1101821315048798E-2</v>
      </c>
      <c r="AI325" s="17">
        <v>5.0309829825353099E-2</v>
      </c>
      <c r="AJ325" s="17">
        <v>4.1431039969912299E-2</v>
      </c>
      <c r="AK325" s="17">
        <v>3.6836882147427197E-2</v>
      </c>
      <c r="AL325" s="17"/>
      <c r="AM325" s="17">
        <v>4.69201070393079E-2</v>
      </c>
      <c r="AN325" s="17">
        <v>6.7411723479149005E-2</v>
      </c>
      <c r="AO325" s="17"/>
      <c r="AP325" s="17">
        <v>7.0525638750084801E-2</v>
      </c>
      <c r="AQ325" s="17">
        <v>7.8280390607853495E-2</v>
      </c>
      <c r="AR325" s="17">
        <v>4.16419357845592E-2</v>
      </c>
      <c r="AS325" s="17">
        <v>4.8472792859931203E-2</v>
      </c>
      <c r="AT325" s="17">
        <v>0</v>
      </c>
      <c r="AU325" s="17"/>
      <c r="AV325" s="17">
        <v>6.0994664043309402E-2</v>
      </c>
      <c r="AW325" s="17">
        <v>4.4476557749059002E-2</v>
      </c>
      <c r="AX325" s="17">
        <v>2.6345851562601001E-2</v>
      </c>
      <c r="AY325" s="17">
        <v>2.4244674822805699E-2</v>
      </c>
      <c r="AZ325" s="17">
        <v>4.2772060951822101E-2</v>
      </c>
      <c r="BA325" s="17">
        <v>0.103373988781673</v>
      </c>
      <c r="BB325" s="17"/>
      <c r="BC325" s="17">
        <v>3.5878148359995199E-2</v>
      </c>
      <c r="BD325" s="17">
        <v>6.13779264236285E-2</v>
      </c>
      <c r="BE325" s="17">
        <v>3.7288053711539697E-2</v>
      </c>
      <c r="BF325" s="17"/>
      <c r="BG325" s="17">
        <v>3.4573195196057199E-2</v>
      </c>
      <c r="BH325" s="17">
        <v>4.46076521898792E-2</v>
      </c>
      <c r="BI325" s="17">
        <v>4.2028543182445997E-2</v>
      </c>
      <c r="BJ325" s="17">
        <v>0</v>
      </c>
      <c r="BK325" s="17">
        <v>5.5710951662357303E-2</v>
      </c>
      <c r="BL325" s="17"/>
      <c r="BM325" s="17">
        <v>4.2916075672540903E-2</v>
      </c>
      <c r="BN325" s="17">
        <v>4.4531693062517697E-2</v>
      </c>
    </row>
    <row r="326" spans="2:66" x14ac:dyDescent="0.35">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row>
    <row r="327" spans="2:66" x14ac:dyDescent="0.35">
      <c r="B327" s="6" t="s">
        <v>198</v>
      </c>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row>
    <row r="328" spans="2:66" x14ac:dyDescent="0.35">
      <c r="B328" s="24" t="s">
        <v>184</v>
      </c>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row>
    <row r="329" spans="2:66" x14ac:dyDescent="0.35">
      <c r="B329" t="s">
        <v>178</v>
      </c>
      <c r="C329" s="17">
        <v>0.28591264597662802</v>
      </c>
      <c r="D329" s="17">
        <v>0.313532815642874</v>
      </c>
      <c r="E329" s="17">
        <v>0.26011699519395698</v>
      </c>
      <c r="F329" s="17"/>
      <c r="G329" s="17">
        <v>0.30382465772685302</v>
      </c>
      <c r="H329" s="17">
        <v>0.37953763413619201</v>
      </c>
      <c r="I329" s="17">
        <v>0.25992430312624498</v>
      </c>
      <c r="J329" s="17">
        <v>0.264208370147827</v>
      </c>
      <c r="K329" s="17">
        <v>0.27182081770147198</v>
      </c>
      <c r="L329" s="17">
        <v>0.24515871091730801</v>
      </c>
      <c r="M329" s="17"/>
      <c r="N329" s="17">
        <v>0.31990190829978099</v>
      </c>
      <c r="O329" s="17">
        <v>0.291467783606849</v>
      </c>
      <c r="P329" s="17">
        <v>0.249715738947654</v>
      </c>
      <c r="Q329" s="17">
        <v>0.27549066058224198</v>
      </c>
      <c r="R329" s="17"/>
      <c r="S329" s="17">
        <v>0.32116547151339198</v>
      </c>
      <c r="T329" s="17">
        <v>0.20408808076017801</v>
      </c>
      <c r="U329" s="17">
        <v>0.26035984828387998</v>
      </c>
      <c r="V329" s="17">
        <v>0.28868190449432002</v>
      </c>
      <c r="W329" s="17">
        <v>0.31165219908501901</v>
      </c>
      <c r="X329" s="17">
        <v>0.25182873718526699</v>
      </c>
      <c r="Y329" s="17">
        <v>0.28472635575704702</v>
      </c>
      <c r="Z329" s="17">
        <v>0.30090714620208903</v>
      </c>
      <c r="AA329" s="17">
        <v>0.31263168545459502</v>
      </c>
      <c r="AB329" s="17">
        <v>0.30869655375802502</v>
      </c>
      <c r="AC329" s="17">
        <v>0.35280055462499799</v>
      </c>
      <c r="AD329" s="17">
        <v>0.29722383658087398</v>
      </c>
      <c r="AE329" s="17"/>
      <c r="AF329" s="17">
        <v>0.32303459929474798</v>
      </c>
      <c r="AG329" s="17">
        <v>0.29987249351936002</v>
      </c>
      <c r="AH329" s="17">
        <v>0.27732144758111799</v>
      </c>
      <c r="AI329" s="17">
        <v>0.22314172939535201</v>
      </c>
      <c r="AJ329" s="17">
        <v>0.26425933478066499</v>
      </c>
      <c r="AK329" s="17">
        <v>0.31058662599878201</v>
      </c>
      <c r="AL329" s="17"/>
      <c r="AM329" s="17">
        <v>0.26913469406169499</v>
      </c>
      <c r="AN329" s="17">
        <v>0.306133415658986</v>
      </c>
      <c r="AO329" s="17"/>
      <c r="AP329" s="17">
        <v>0.28866279046682503</v>
      </c>
      <c r="AQ329" s="17">
        <v>0.24626640418177001</v>
      </c>
      <c r="AR329" s="17">
        <v>0.32758364903761</v>
      </c>
      <c r="AS329" s="17">
        <v>0.26732404802978998</v>
      </c>
      <c r="AT329" s="17">
        <v>0.32579718693653398</v>
      </c>
      <c r="AU329" s="17"/>
      <c r="AV329" s="17">
        <v>0.34183944259622701</v>
      </c>
      <c r="AW329" s="17">
        <v>0.22197298344758001</v>
      </c>
      <c r="AX329" s="17">
        <v>0.28195749201333697</v>
      </c>
      <c r="AY329" s="17">
        <v>0.23219198887254799</v>
      </c>
      <c r="AZ329" s="17">
        <v>0.45882216719574298</v>
      </c>
      <c r="BA329" s="17">
        <v>0.21437704067677199</v>
      </c>
      <c r="BB329" s="17"/>
      <c r="BC329" s="17">
        <v>0.39399139436935998</v>
      </c>
      <c r="BD329" s="17">
        <v>0.240024800373553</v>
      </c>
      <c r="BE329" s="17">
        <v>0.26844450630769101</v>
      </c>
      <c r="BF329" s="17"/>
      <c r="BG329" s="17">
        <v>0.25957192292319298</v>
      </c>
      <c r="BH329" s="17">
        <v>0.31964660499995001</v>
      </c>
      <c r="BI329" s="17">
        <v>0.29648857923195598</v>
      </c>
      <c r="BJ329" s="17">
        <v>0.34821486251895001</v>
      </c>
      <c r="BK329" s="17">
        <v>0.124236274178226</v>
      </c>
      <c r="BL329" s="17"/>
      <c r="BM329" s="17">
        <v>0.31013073587800599</v>
      </c>
      <c r="BN329" s="17">
        <v>0.18349973796771599</v>
      </c>
    </row>
    <row r="330" spans="2:66" x14ac:dyDescent="0.35">
      <c r="B330" t="s">
        <v>179</v>
      </c>
      <c r="C330" s="17">
        <v>0.46242355147676001</v>
      </c>
      <c r="D330" s="17">
        <v>0.42331856564341303</v>
      </c>
      <c r="E330" s="17">
        <v>0.49734601972695502</v>
      </c>
      <c r="F330" s="17"/>
      <c r="G330" s="17">
        <v>0.41338053559065702</v>
      </c>
      <c r="H330" s="17">
        <v>0.43670342658074002</v>
      </c>
      <c r="I330" s="17">
        <v>0.47740890405896302</v>
      </c>
      <c r="J330" s="17">
        <v>0.46861529935566998</v>
      </c>
      <c r="K330" s="17">
        <v>0.46046963112510098</v>
      </c>
      <c r="L330" s="17">
        <v>0.50032999634965902</v>
      </c>
      <c r="M330" s="17"/>
      <c r="N330" s="17">
        <v>0.44364029697576501</v>
      </c>
      <c r="O330" s="17">
        <v>0.45373123997162601</v>
      </c>
      <c r="P330" s="17">
        <v>0.49620351270759799</v>
      </c>
      <c r="Q330" s="17">
        <v>0.45990272476563099</v>
      </c>
      <c r="R330" s="17"/>
      <c r="S330" s="17">
        <v>0.459970550659422</v>
      </c>
      <c r="T330" s="17">
        <v>0.50711189808185397</v>
      </c>
      <c r="U330" s="17">
        <v>0.46164221242046299</v>
      </c>
      <c r="V330" s="17">
        <v>0.49350449577630701</v>
      </c>
      <c r="W330" s="17">
        <v>0.48324234673983801</v>
      </c>
      <c r="X330" s="17">
        <v>0.456516905709346</v>
      </c>
      <c r="Y330" s="17">
        <v>0.45549957263226498</v>
      </c>
      <c r="Z330" s="17">
        <v>0.53411670596473704</v>
      </c>
      <c r="AA330" s="17">
        <v>0.39443489543857002</v>
      </c>
      <c r="AB330" s="17">
        <v>0.44410648225883098</v>
      </c>
      <c r="AC330" s="17">
        <v>0.42642332247822001</v>
      </c>
      <c r="AD330" s="17">
        <v>0.461976945374453</v>
      </c>
      <c r="AE330" s="17"/>
      <c r="AF330" s="17">
        <v>0.391364033339346</v>
      </c>
      <c r="AG330" s="17">
        <v>0.51453769280666295</v>
      </c>
      <c r="AH330" s="17">
        <v>0.43994639099968702</v>
      </c>
      <c r="AI330" s="17">
        <v>0.51745649687933004</v>
      </c>
      <c r="AJ330" s="17">
        <v>0.45595319178354998</v>
      </c>
      <c r="AK330" s="17">
        <v>0.42939975740111302</v>
      </c>
      <c r="AL330" s="17"/>
      <c r="AM330" s="17">
        <v>0.47412509626625199</v>
      </c>
      <c r="AN330" s="17">
        <v>0.44885749313833001</v>
      </c>
      <c r="AO330" s="17"/>
      <c r="AP330" s="17">
        <v>0.45017044105111198</v>
      </c>
      <c r="AQ330" s="17">
        <v>0.49205374855545297</v>
      </c>
      <c r="AR330" s="17">
        <v>0.45046399925594499</v>
      </c>
      <c r="AS330" s="17">
        <v>0.43721900932897001</v>
      </c>
      <c r="AT330" s="17">
        <v>0.49007449715090401</v>
      </c>
      <c r="AU330" s="17"/>
      <c r="AV330" s="17">
        <v>0.469084551114334</v>
      </c>
      <c r="AW330" s="17">
        <v>0.47964648924046399</v>
      </c>
      <c r="AX330" s="17">
        <v>0.51781183397571795</v>
      </c>
      <c r="AY330" s="17">
        <v>0.42503026383297199</v>
      </c>
      <c r="AZ330" s="17">
        <v>0.27156279079363899</v>
      </c>
      <c r="BA330" s="17">
        <v>0.56348731579556999</v>
      </c>
      <c r="BB330" s="17"/>
      <c r="BC330" s="17">
        <v>0.41842919405694001</v>
      </c>
      <c r="BD330" s="17">
        <v>0.479679433458716</v>
      </c>
      <c r="BE330" s="17">
        <v>0.47426060699614803</v>
      </c>
      <c r="BF330" s="17"/>
      <c r="BG330" s="17">
        <v>0.41104217790047698</v>
      </c>
      <c r="BH330" s="17">
        <v>0.46810995558973501</v>
      </c>
      <c r="BI330" s="17">
        <v>0.50598507129153802</v>
      </c>
      <c r="BJ330" s="17">
        <v>0.48113837156078298</v>
      </c>
      <c r="BK330" s="17">
        <v>0.38890283919190799</v>
      </c>
      <c r="BL330" s="17"/>
      <c r="BM330" s="17">
        <v>0.459070382098904</v>
      </c>
      <c r="BN330" s="17">
        <v>0.41330783778191499</v>
      </c>
    </row>
    <row r="331" spans="2:66" x14ac:dyDescent="0.35">
      <c r="B331" t="s">
        <v>180</v>
      </c>
      <c r="C331" s="17">
        <v>0.17102453364887399</v>
      </c>
      <c r="D331" s="17">
        <v>0.18930244820842801</v>
      </c>
      <c r="E331" s="17">
        <v>0.15517027062882399</v>
      </c>
      <c r="F331" s="17"/>
      <c r="G331" s="17">
        <v>0.165941444568971</v>
      </c>
      <c r="H331" s="17">
        <v>0.121499038508041</v>
      </c>
      <c r="I331" s="17">
        <v>0.21699236155816401</v>
      </c>
      <c r="J331" s="17">
        <v>0.154779754289053</v>
      </c>
      <c r="K331" s="17">
        <v>0.20977267346013601</v>
      </c>
      <c r="L331" s="17">
        <v>0.16716048627049099</v>
      </c>
      <c r="M331" s="17"/>
      <c r="N331" s="17">
        <v>0.17706660588020101</v>
      </c>
      <c r="O331" s="17">
        <v>0.17710045093990301</v>
      </c>
      <c r="P331" s="17">
        <v>0.165189415028341</v>
      </c>
      <c r="Q331" s="17">
        <v>0.16448835865665201</v>
      </c>
      <c r="R331" s="17"/>
      <c r="S331" s="17">
        <v>0.13975156345878301</v>
      </c>
      <c r="T331" s="17">
        <v>0.221159166082043</v>
      </c>
      <c r="U331" s="17">
        <v>0.21432681645007301</v>
      </c>
      <c r="V331" s="17">
        <v>0.13341468381177099</v>
      </c>
      <c r="W331" s="17">
        <v>0.15804936953840201</v>
      </c>
      <c r="X331" s="17">
        <v>0.179288926317826</v>
      </c>
      <c r="Y331" s="17">
        <v>0.168246516157467</v>
      </c>
      <c r="Z331" s="17">
        <v>0.13714196037599399</v>
      </c>
      <c r="AA331" s="17">
        <v>0.167471763530812</v>
      </c>
      <c r="AB331" s="17">
        <v>0.13845862370016901</v>
      </c>
      <c r="AC331" s="17">
        <v>0.16595200859881001</v>
      </c>
      <c r="AD331" s="17">
        <v>0.240799218044673</v>
      </c>
      <c r="AE331" s="17"/>
      <c r="AF331" s="17">
        <v>0.19676933308772199</v>
      </c>
      <c r="AG331" s="17">
        <v>0.15293209596959201</v>
      </c>
      <c r="AH331" s="17">
        <v>0.14607432379202601</v>
      </c>
      <c r="AI331" s="17">
        <v>0.19396117799603099</v>
      </c>
      <c r="AJ331" s="17">
        <v>0.162526337254599</v>
      </c>
      <c r="AK331" s="17">
        <v>0.14755179929652201</v>
      </c>
      <c r="AL331" s="17"/>
      <c r="AM331" s="17">
        <v>0.175671977342064</v>
      </c>
      <c r="AN331" s="17">
        <v>0.16637337414772399</v>
      </c>
      <c r="AO331" s="17"/>
      <c r="AP331" s="17">
        <v>0.17027545150314799</v>
      </c>
      <c r="AQ331" s="17">
        <v>0.194805236499314</v>
      </c>
      <c r="AR331" s="17">
        <v>0.15580147890334201</v>
      </c>
      <c r="AS331" s="17">
        <v>0.18970599387141901</v>
      </c>
      <c r="AT331" s="17">
        <v>0.146573223168626</v>
      </c>
      <c r="AU331" s="17"/>
      <c r="AV331" s="17">
        <v>0.140379552267827</v>
      </c>
      <c r="AW331" s="17">
        <v>0.18680577093463199</v>
      </c>
      <c r="AX331" s="17">
        <v>0.160951407928423</v>
      </c>
      <c r="AY331" s="17">
        <v>0.21431797391944801</v>
      </c>
      <c r="AZ331" s="17">
        <v>0.16918662173759899</v>
      </c>
      <c r="BA331" s="17">
        <v>0.13701280332506399</v>
      </c>
      <c r="BB331" s="17"/>
      <c r="BC331" s="17">
        <v>0.130398143642868</v>
      </c>
      <c r="BD331" s="17">
        <v>0.20767433653008999</v>
      </c>
      <c r="BE331" s="17">
        <v>0.16337570703836901</v>
      </c>
      <c r="BF331" s="17"/>
      <c r="BG331" s="17">
        <v>0.27315161840855601</v>
      </c>
      <c r="BH331" s="17">
        <v>0.14380712260675699</v>
      </c>
      <c r="BI331" s="17">
        <v>0.13477512995483501</v>
      </c>
      <c r="BJ331" s="17">
        <v>6.9451714272431297E-2</v>
      </c>
      <c r="BK331" s="17">
        <v>0.28489306724967201</v>
      </c>
      <c r="BL331" s="17"/>
      <c r="BM331" s="17">
        <v>0.16429537574675801</v>
      </c>
      <c r="BN331" s="17">
        <v>0.22788850750353001</v>
      </c>
    </row>
    <row r="332" spans="2:66" x14ac:dyDescent="0.35">
      <c r="B332" t="s">
        <v>181</v>
      </c>
      <c r="C332" s="17">
        <v>3.7075342369865802E-2</v>
      </c>
      <c r="D332" s="17">
        <v>4.2024143135078497E-2</v>
      </c>
      <c r="E332" s="17">
        <v>3.2729298674097101E-2</v>
      </c>
      <c r="F332" s="17"/>
      <c r="G332" s="17">
        <v>3.5495167664251599E-2</v>
      </c>
      <c r="H332" s="17">
        <v>3.9849880682766299E-2</v>
      </c>
      <c r="I332" s="17">
        <v>7.7289254059543797E-3</v>
      </c>
      <c r="J332" s="17">
        <v>6.2287668086867899E-2</v>
      </c>
      <c r="K332" s="17">
        <v>2.1135987151844601E-2</v>
      </c>
      <c r="L332" s="17">
        <v>4.8490820239627197E-2</v>
      </c>
      <c r="M332" s="17"/>
      <c r="N332" s="17">
        <v>2.9451314027483501E-2</v>
      </c>
      <c r="O332" s="17">
        <v>4.3171057569725002E-2</v>
      </c>
      <c r="P332" s="17">
        <v>3.7970372561406299E-2</v>
      </c>
      <c r="Q332" s="17">
        <v>3.8066390410265299E-2</v>
      </c>
      <c r="R332" s="17"/>
      <c r="S332" s="17">
        <v>3.3833688941207703E-2</v>
      </c>
      <c r="T332" s="17">
        <v>2.7159452845778701E-2</v>
      </c>
      <c r="U332" s="17">
        <v>2.4704335944543399E-2</v>
      </c>
      <c r="V332" s="17">
        <v>3.4874043090007301E-2</v>
      </c>
      <c r="W332" s="17">
        <v>3.1623024797499198E-2</v>
      </c>
      <c r="X332" s="17">
        <v>4.4598626132747302E-2</v>
      </c>
      <c r="Y332" s="17">
        <v>1.25156890009191E-2</v>
      </c>
      <c r="Z332" s="17">
        <v>0</v>
      </c>
      <c r="AA332" s="17">
        <v>6.6962019883482701E-2</v>
      </c>
      <c r="AB332" s="17">
        <v>6.9274316610009407E-2</v>
      </c>
      <c r="AC332" s="17">
        <v>5.4824114297971502E-2</v>
      </c>
      <c r="AD332" s="17">
        <v>0</v>
      </c>
      <c r="AE332" s="17"/>
      <c r="AF332" s="17">
        <v>3.9435027816071298E-2</v>
      </c>
      <c r="AG332" s="17">
        <v>2.1927328978176501E-2</v>
      </c>
      <c r="AH332" s="17">
        <v>3.8515411624769902E-2</v>
      </c>
      <c r="AI332" s="17">
        <v>2.491156464449E-2</v>
      </c>
      <c r="AJ332" s="17">
        <v>5.8070017593222403E-2</v>
      </c>
      <c r="AK332" s="17">
        <v>9.2396701371083398E-2</v>
      </c>
      <c r="AL332" s="17"/>
      <c r="AM332" s="17">
        <v>4.0074488783385001E-2</v>
      </c>
      <c r="AN332" s="17">
        <v>3.3204366592578798E-2</v>
      </c>
      <c r="AO332" s="17"/>
      <c r="AP332" s="17">
        <v>4.0359896038052401E-2</v>
      </c>
      <c r="AQ332" s="17">
        <v>3.6279335247839599E-2</v>
      </c>
      <c r="AR332" s="17">
        <v>2.5624572839425899E-2</v>
      </c>
      <c r="AS332" s="17">
        <v>5.0276493837876003E-2</v>
      </c>
      <c r="AT332" s="17">
        <v>0</v>
      </c>
      <c r="AU332" s="17"/>
      <c r="AV332" s="17">
        <v>1.8495425137511599E-2</v>
      </c>
      <c r="AW332" s="17">
        <v>6.0170315369062401E-2</v>
      </c>
      <c r="AX332" s="17">
        <v>3.9279266082521698E-2</v>
      </c>
      <c r="AY332" s="17">
        <v>6.3699377002258903E-2</v>
      </c>
      <c r="AZ332" s="17">
        <v>1.67239665439574E-2</v>
      </c>
      <c r="BA332" s="17">
        <v>2.2304637612132298E-2</v>
      </c>
      <c r="BB332" s="17"/>
      <c r="BC332" s="17">
        <v>3.3085306415422497E-2</v>
      </c>
      <c r="BD332" s="17">
        <v>1.9807603398824699E-2</v>
      </c>
      <c r="BE332" s="17">
        <v>5.0513086094062999E-2</v>
      </c>
      <c r="BF332" s="17"/>
      <c r="BG332" s="17">
        <v>3.4341362879501E-2</v>
      </c>
      <c r="BH332" s="17">
        <v>3.2284896371915901E-2</v>
      </c>
      <c r="BI332" s="17">
        <v>2.2954088877328301E-2</v>
      </c>
      <c r="BJ332" s="17">
        <v>3.3404541628480999E-2</v>
      </c>
      <c r="BK332" s="17">
        <v>0.115553495886436</v>
      </c>
      <c r="BL332" s="17"/>
      <c r="BM332" s="17">
        <v>3.2610642018223897E-2</v>
      </c>
      <c r="BN332" s="17">
        <v>9.3817348640946902E-2</v>
      </c>
    </row>
    <row r="333" spans="2:66" x14ac:dyDescent="0.35">
      <c r="B333" t="s">
        <v>182</v>
      </c>
      <c r="C333" s="17">
        <v>1.6648733309241201E-2</v>
      </c>
      <c r="D333" s="17">
        <v>1.47299250479936E-2</v>
      </c>
      <c r="E333" s="17">
        <v>1.8513502289333902E-2</v>
      </c>
      <c r="F333" s="17"/>
      <c r="G333" s="17">
        <v>4.1377182267794001E-2</v>
      </c>
      <c r="H333" s="17">
        <v>1.6966493101580701E-2</v>
      </c>
      <c r="I333" s="17">
        <v>1.21002924678836E-2</v>
      </c>
      <c r="J333" s="17">
        <v>5.8433729077508297E-3</v>
      </c>
      <c r="K333" s="17">
        <v>1.4666459582290301E-2</v>
      </c>
      <c r="L333" s="17">
        <v>1.2895581248494801E-2</v>
      </c>
      <c r="M333" s="17"/>
      <c r="N333" s="17">
        <v>1.8191916314054299E-2</v>
      </c>
      <c r="O333" s="17">
        <v>1.8925591146493299E-2</v>
      </c>
      <c r="P333" s="17">
        <v>1.6269279288165201E-2</v>
      </c>
      <c r="Q333" s="17">
        <v>1.2867285102079899E-2</v>
      </c>
      <c r="R333" s="17"/>
      <c r="S333" s="17">
        <v>1.28923490769741E-2</v>
      </c>
      <c r="T333" s="17">
        <v>1.32540697582165E-2</v>
      </c>
      <c r="U333" s="17">
        <v>2.6012622776201599E-2</v>
      </c>
      <c r="V333" s="17">
        <v>1.17829507775719E-2</v>
      </c>
      <c r="W333" s="17">
        <v>0</v>
      </c>
      <c r="X333" s="17">
        <v>1.08858973832172E-2</v>
      </c>
      <c r="Y333" s="17">
        <v>2.60339803353495E-2</v>
      </c>
      <c r="Z333" s="17">
        <v>2.78341874571796E-2</v>
      </c>
      <c r="AA333" s="17">
        <v>4.1894505632428698E-2</v>
      </c>
      <c r="AB333" s="17">
        <v>1.29153965170213E-2</v>
      </c>
      <c r="AC333" s="17">
        <v>0</v>
      </c>
      <c r="AD333" s="17">
        <v>0</v>
      </c>
      <c r="AE333" s="17"/>
      <c r="AF333" s="17">
        <v>1.8736414137881598E-2</v>
      </c>
      <c r="AG333" s="17">
        <v>7.2645651611697396E-3</v>
      </c>
      <c r="AH333" s="17">
        <v>4.3574528106201403E-2</v>
      </c>
      <c r="AI333" s="17">
        <v>6.2682171925916002E-3</v>
      </c>
      <c r="AJ333" s="17">
        <v>1.6498548644969E-2</v>
      </c>
      <c r="AK333" s="17">
        <v>2.0065115932498899E-2</v>
      </c>
      <c r="AL333" s="17"/>
      <c r="AM333" s="17">
        <v>1.33087481947659E-2</v>
      </c>
      <c r="AN333" s="17">
        <v>2.1646911547499901E-2</v>
      </c>
      <c r="AO333" s="17"/>
      <c r="AP333" s="17">
        <v>8.8043455643139201E-3</v>
      </c>
      <c r="AQ333" s="17">
        <v>1.72796143507233E-2</v>
      </c>
      <c r="AR333" s="17">
        <v>1.8945692740789399E-2</v>
      </c>
      <c r="AS333" s="17">
        <v>3.9701809249246003E-2</v>
      </c>
      <c r="AT333" s="17">
        <v>0</v>
      </c>
      <c r="AU333" s="17"/>
      <c r="AV333" s="17">
        <v>1.48930072245104E-2</v>
      </c>
      <c r="AW333" s="17">
        <v>1.9996130112806699E-2</v>
      </c>
      <c r="AX333" s="17">
        <v>0</v>
      </c>
      <c r="AY333" s="17">
        <v>3.9761744551720803E-2</v>
      </c>
      <c r="AZ333" s="17">
        <v>3.3143287165854497E-2</v>
      </c>
      <c r="BA333" s="17">
        <v>0</v>
      </c>
      <c r="BB333" s="17"/>
      <c r="BC333" s="17">
        <v>4.33310898670478E-3</v>
      </c>
      <c r="BD333" s="17">
        <v>1.7107405436880701E-2</v>
      </c>
      <c r="BE333" s="17">
        <v>2.98672404711425E-2</v>
      </c>
      <c r="BF333" s="17"/>
      <c r="BG333" s="17">
        <v>2.1892917888272599E-2</v>
      </c>
      <c r="BH333" s="17">
        <v>1.2546513119933199E-2</v>
      </c>
      <c r="BI333" s="17">
        <v>9.9479109153673105E-3</v>
      </c>
      <c r="BJ333" s="17">
        <v>3.3282135954538897E-2</v>
      </c>
      <c r="BK333" s="17">
        <v>6.1773144237185301E-2</v>
      </c>
      <c r="BL333" s="17"/>
      <c r="BM333" s="17">
        <v>1.4026989777680399E-2</v>
      </c>
      <c r="BN333" s="17">
        <v>5.4234585082074897E-2</v>
      </c>
    </row>
    <row r="334" spans="2:66" x14ac:dyDescent="0.35">
      <c r="B334" t="s">
        <v>117</v>
      </c>
      <c r="C334" s="17">
        <v>2.6915193218631801E-2</v>
      </c>
      <c r="D334" s="17">
        <v>1.70921023222134E-2</v>
      </c>
      <c r="E334" s="17">
        <v>3.6123913486832901E-2</v>
      </c>
      <c r="F334" s="17"/>
      <c r="G334" s="17">
        <v>3.9981012181473201E-2</v>
      </c>
      <c r="H334" s="17">
        <v>5.4435269906794497E-3</v>
      </c>
      <c r="I334" s="17">
        <v>2.5845213382790701E-2</v>
      </c>
      <c r="J334" s="17">
        <v>4.4265535212831199E-2</v>
      </c>
      <c r="K334" s="17">
        <v>2.2134430979155201E-2</v>
      </c>
      <c r="L334" s="17">
        <v>2.5964404974420301E-2</v>
      </c>
      <c r="M334" s="17"/>
      <c r="N334" s="17">
        <v>1.1747958502716101E-2</v>
      </c>
      <c r="O334" s="17">
        <v>1.56038767654038E-2</v>
      </c>
      <c r="P334" s="17">
        <v>3.4651681466834901E-2</v>
      </c>
      <c r="Q334" s="17">
        <v>4.9184580483129202E-2</v>
      </c>
      <c r="R334" s="17"/>
      <c r="S334" s="17">
        <v>3.2386376350220701E-2</v>
      </c>
      <c r="T334" s="17">
        <v>2.7227332471929901E-2</v>
      </c>
      <c r="U334" s="17">
        <v>1.29541641248389E-2</v>
      </c>
      <c r="V334" s="17">
        <v>3.7741922050022997E-2</v>
      </c>
      <c r="W334" s="17">
        <v>1.5433059839241601E-2</v>
      </c>
      <c r="X334" s="17">
        <v>5.6880907271596101E-2</v>
      </c>
      <c r="Y334" s="17">
        <v>5.2977886116953699E-2</v>
      </c>
      <c r="Z334" s="17">
        <v>0</v>
      </c>
      <c r="AA334" s="17">
        <v>1.66051300601118E-2</v>
      </c>
      <c r="AB334" s="17">
        <v>2.6548627155943399E-2</v>
      </c>
      <c r="AC334" s="17">
        <v>0</v>
      </c>
      <c r="AD334" s="17">
        <v>0</v>
      </c>
      <c r="AE334" s="17"/>
      <c r="AF334" s="17">
        <v>3.0660592324230899E-2</v>
      </c>
      <c r="AG334" s="17">
        <v>3.4658235650386299E-3</v>
      </c>
      <c r="AH334" s="17">
        <v>5.4567897896199098E-2</v>
      </c>
      <c r="AI334" s="17">
        <v>3.4260813892206303E-2</v>
      </c>
      <c r="AJ334" s="17">
        <v>4.2692569942994599E-2</v>
      </c>
      <c r="AK334" s="17">
        <v>0</v>
      </c>
      <c r="AL334" s="17"/>
      <c r="AM334" s="17">
        <v>2.7684995351837698E-2</v>
      </c>
      <c r="AN334" s="17">
        <v>2.3784438914881099E-2</v>
      </c>
      <c r="AO334" s="17"/>
      <c r="AP334" s="17">
        <v>4.1727075376548697E-2</v>
      </c>
      <c r="AQ334" s="17">
        <v>1.33156611648992E-2</v>
      </c>
      <c r="AR334" s="17">
        <v>2.1580607222887498E-2</v>
      </c>
      <c r="AS334" s="17">
        <v>1.5772645682698799E-2</v>
      </c>
      <c r="AT334" s="17">
        <v>3.7555092743936397E-2</v>
      </c>
      <c r="AU334" s="17"/>
      <c r="AV334" s="17">
        <v>1.5308021659590399E-2</v>
      </c>
      <c r="AW334" s="17">
        <v>3.14083108954549E-2</v>
      </c>
      <c r="AX334" s="17">
        <v>0</v>
      </c>
      <c r="AY334" s="17">
        <v>2.4998651821052601E-2</v>
      </c>
      <c r="AZ334" s="17">
        <v>5.0561166563206902E-2</v>
      </c>
      <c r="BA334" s="17">
        <v>6.2818202590462405E-2</v>
      </c>
      <c r="BB334" s="17"/>
      <c r="BC334" s="17">
        <v>1.97628525287049E-2</v>
      </c>
      <c r="BD334" s="17">
        <v>3.5706420801936103E-2</v>
      </c>
      <c r="BE334" s="17">
        <v>1.3538853092586201E-2</v>
      </c>
      <c r="BF334" s="17"/>
      <c r="BG334" s="17">
        <v>0</v>
      </c>
      <c r="BH334" s="17">
        <v>2.3604907311709399E-2</v>
      </c>
      <c r="BI334" s="17">
        <v>2.9849219728975501E-2</v>
      </c>
      <c r="BJ334" s="17">
        <v>3.4508374064814898E-2</v>
      </c>
      <c r="BK334" s="17">
        <v>2.4641179256572301E-2</v>
      </c>
      <c r="BL334" s="17"/>
      <c r="BM334" s="17">
        <v>1.9865874480427301E-2</v>
      </c>
      <c r="BN334" s="17">
        <v>2.7251983023817102E-2</v>
      </c>
    </row>
    <row r="335" spans="2:66" x14ac:dyDescent="0.35">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row>
    <row r="336" spans="2:66" x14ac:dyDescent="0.35">
      <c r="B336" s="6" t="s">
        <v>199</v>
      </c>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row>
    <row r="337" spans="2:66" x14ac:dyDescent="0.35">
      <c r="B337" s="24" t="s">
        <v>184</v>
      </c>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row>
    <row r="338" spans="2:66" x14ac:dyDescent="0.35">
      <c r="B338" t="s">
        <v>178</v>
      </c>
      <c r="C338" s="17">
        <v>0.36294229995948302</v>
      </c>
      <c r="D338" s="17">
        <v>0.41124667756511302</v>
      </c>
      <c r="E338" s="17">
        <v>0.32052744632140401</v>
      </c>
      <c r="F338" s="17"/>
      <c r="G338" s="17">
        <v>0.232955213105764</v>
      </c>
      <c r="H338" s="17">
        <v>0.39614358117573301</v>
      </c>
      <c r="I338" s="17">
        <v>0.34659085953248803</v>
      </c>
      <c r="J338" s="17">
        <v>0.39676587994752899</v>
      </c>
      <c r="K338" s="17">
        <v>0.38154390530082</v>
      </c>
      <c r="L338" s="17">
        <v>0.39662994744152003</v>
      </c>
      <c r="M338" s="17"/>
      <c r="N338" s="17">
        <v>0.36955613294592499</v>
      </c>
      <c r="O338" s="17">
        <v>0.37881101835647701</v>
      </c>
      <c r="P338" s="17">
        <v>0.39716934908979701</v>
      </c>
      <c r="Q338" s="17">
        <v>0.30723699089606299</v>
      </c>
      <c r="R338" s="17"/>
      <c r="S338" s="17">
        <v>0.325714676019347</v>
      </c>
      <c r="T338" s="17">
        <v>0.37014649761919899</v>
      </c>
      <c r="U338" s="17">
        <v>0.37348205251856498</v>
      </c>
      <c r="V338" s="17">
        <v>0.38839361936921801</v>
      </c>
      <c r="W338" s="17">
        <v>0.40320632995792999</v>
      </c>
      <c r="X338" s="17">
        <v>0.36556478694905098</v>
      </c>
      <c r="Y338" s="17">
        <v>0.34158908288860601</v>
      </c>
      <c r="Z338" s="17">
        <v>0.327593316390552</v>
      </c>
      <c r="AA338" s="17">
        <v>0.338699117568524</v>
      </c>
      <c r="AB338" s="17">
        <v>0.38985157326389702</v>
      </c>
      <c r="AC338" s="17">
        <v>0.38965990843592102</v>
      </c>
      <c r="AD338" s="17">
        <v>0.38117296130397998</v>
      </c>
      <c r="AE338" s="17"/>
      <c r="AF338" s="17">
        <v>0.395717800216282</v>
      </c>
      <c r="AG338" s="17">
        <v>0.35902814769126201</v>
      </c>
      <c r="AH338" s="17">
        <v>0.32740045710795801</v>
      </c>
      <c r="AI338" s="17">
        <v>0.35589052997904003</v>
      </c>
      <c r="AJ338" s="17">
        <v>0.36636257632667302</v>
      </c>
      <c r="AK338" s="17">
        <v>0.332344475062337</v>
      </c>
      <c r="AL338" s="17"/>
      <c r="AM338" s="17">
        <v>0.37797664177457502</v>
      </c>
      <c r="AN338" s="17">
        <v>0.34073076199895203</v>
      </c>
      <c r="AO338" s="17"/>
      <c r="AP338" s="17">
        <v>0.37999483641375198</v>
      </c>
      <c r="AQ338" s="17">
        <v>0.327757078065048</v>
      </c>
      <c r="AR338" s="17">
        <v>0.37318353875413601</v>
      </c>
      <c r="AS338" s="17">
        <v>0.38374436669558998</v>
      </c>
      <c r="AT338" s="17">
        <v>0.47720789789565998</v>
      </c>
      <c r="AU338" s="17"/>
      <c r="AV338" s="17">
        <v>0.40987580329856999</v>
      </c>
      <c r="AW338" s="17">
        <v>0.29340778858542099</v>
      </c>
      <c r="AX338" s="17">
        <v>0.38477144549680298</v>
      </c>
      <c r="AY338" s="17">
        <v>0.39835153559224901</v>
      </c>
      <c r="AZ338" s="17">
        <v>0.33968482601383498</v>
      </c>
      <c r="BA338" s="17">
        <v>0.33327395562560902</v>
      </c>
      <c r="BB338" s="17"/>
      <c r="BC338" s="17">
        <v>0.42061885123336201</v>
      </c>
      <c r="BD338" s="17">
        <v>0.28872361876150299</v>
      </c>
      <c r="BE338" s="17">
        <v>0.41885512225083299</v>
      </c>
      <c r="BF338" s="17"/>
      <c r="BG338" s="17">
        <v>0.37737664767942802</v>
      </c>
      <c r="BH338" s="17">
        <v>0.365403396115421</v>
      </c>
      <c r="BI338" s="17">
        <v>0.36920060631296803</v>
      </c>
      <c r="BJ338" s="17">
        <v>0.38357745776098501</v>
      </c>
      <c r="BK338" s="17">
        <v>0.40654846545142298</v>
      </c>
      <c r="BL338" s="17"/>
      <c r="BM338" s="17">
        <v>0.36729996703196199</v>
      </c>
      <c r="BN338" s="17">
        <v>0.40047046713669399</v>
      </c>
    </row>
    <row r="339" spans="2:66" x14ac:dyDescent="0.35">
      <c r="B339" t="s">
        <v>179</v>
      </c>
      <c r="C339" s="17">
        <v>0.40805994527342199</v>
      </c>
      <c r="D339" s="17">
        <v>0.40139410003588899</v>
      </c>
      <c r="E339" s="17">
        <v>0.41077501916813702</v>
      </c>
      <c r="F339" s="17"/>
      <c r="G339" s="17">
        <v>0.37900916193254502</v>
      </c>
      <c r="H339" s="17">
        <v>0.36597855295838999</v>
      </c>
      <c r="I339" s="17">
        <v>0.42945883930958201</v>
      </c>
      <c r="J339" s="17">
        <v>0.35936706998194801</v>
      </c>
      <c r="K339" s="17">
        <v>0.43683835630037199</v>
      </c>
      <c r="L339" s="17">
        <v>0.46256902054542498</v>
      </c>
      <c r="M339" s="17"/>
      <c r="N339" s="17">
        <v>0.42380599303944699</v>
      </c>
      <c r="O339" s="17">
        <v>0.38040176396665798</v>
      </c>
      <c r="P339" s="17">
        <v>0.39077325983094302</v>
      </c>
      <c r="Q339" s="17">
        <v>0.43791991170289302</v>
      </c>
      <c r="R339" s="17"/>
      <c r="S339" s="17">
        <v>0.40105699276607298</v>
      </c>
      <c r="T339" s="17">
        <v>0.38009879641319499</v>
      </c>
      <c r="U339" s="17">
        <v>0.38690591975396499</v>
      </c>
      <c r="V339" s="17">
        <v>0.40824761709235002</v>
      </c>
      <c r="W339" s="17">
        <v>0.39058048302897802</v>
      </c>
      <c r="X339" s="17">
        <v>0.36328753100620498</v>
      </c>
      <c r="Y339" s="17">
        <v>0.46439476034122001</v>
      </c>
      <c r="Z339" s="17">
        <v>0.53576595589162501</v>
      </c>
      <c r="AA339" s="17">
        <v>0.39482816747281202</v>
      </c>
      <c r="AB339" s="17">
        <v>0.36096967073790898</v>
      </c>
      <c r="AC339" s="17">
        <v>0.53698746485429605</v>
      </c>
      <c r="AD339" s="17">
        <v>0.45745185829567497</v>
      </c>
      <c r="AE339" s="17"/>
      <c r="AF339" s="17">
        <v>0.35987453668780101</v>
      </c>
      <c r="AG339" s="17">
        <v>0.43458002225023401</v>
      </c>
      <c r="AH339" s="17">
        <v>0.34710788050778402</v>
      </c>
      <c r="AI339" s="17">
        <v>0.44243701290118898</v>
      </c>
      <c r="AJ339" s="17">
        <v>0.461699235753665</v>
      </c>
      <c r="AK339" s="17">
        <v>0.429211768363716</v>
      </c>
      <c r="AL339" s="17"/>
      <c r="AM339" s="17">
        <v>0.39948647891093297</v>
      </c>
      <c r="AN339" s="17">
        <v>0.425223517709377</v>
      </c>
      <c r="AO339" s="17"/>
      <c r="AP339" s="17">
        <v>0.41254596962413398</v>
      </c>
      <c r="AQ339" s="17">
        <v>0.42740138003270101</v>
      </c>
      <c r="AR339" s="17">
        <v>0.41512504656551602</v>
      </c>
      <c r="AS339" s="17">
        <v>0.36112395168497602</v>
      </c>
      <c r="AT339" s="17">
        <v>0.36501956183630102</v>
      </c>
      <c r="AU339" s="17"/>
      <c r="AV339" s="17">
        <v>0.38144138598127297</v>
      </c>
      <c r="AW339" s="17">
        <v>0.48859467158768299</v>
      </c>
      <c r="AX339" s="17">
        <v>0.36470895292595601</v>
      </c>
      <c r="AY339" s="17">
        <v>0.40316185025489898</v>
      </c>
      <c r="AZ339" s="17">
        <v>0.30584570045072401</v>
      </c>
      <c r="BA339" s="17">
        <v>0.42307375646946499</v>
      </c>
      <c r="BB339" s="17"/>
      <c r="BC339" s="17">
        <v>0.377192691784836</v>
      </c>
      <c r="BD339" s="17">
        <v>0.451410394729516</v>
      </c>
      <c r="BE339" s="17">
        <v>0.38623508328105999</v>
      </c>
      <c r="BF339" s="17"/>
      <c r="BG339" s="17">
        <v>0.41164885281650798</v>
      </c>
      <c r="BH339" s="17">
        <v>0.39638603057938798</v>
      </c>
      <c r="BI339" s="17">
        <v>0.44244409165370302</v>
      </c>
      <c r="BJ339" s="17">
        <v>0.34412004852743</v>
      </c>
      <c r="BK339" s="17">
        <v>0.42908207056678999</v>
      </c>
      <c r="BL339" s="17"/>
      <c r="BM339" s="17">
        <v>0.39880367165245001</v>
      </c>
      <c r="BN339" s="17">
        <v>0.40660160154556402</v>
      </c>
    </row>
    <row r="340" spans="2:66" x14ac:dyDescent="0.35">
      <c r="B340" t="s">
        <v>180</v>
      </c>
      <c r="C340" s="17">
        <v>0.157593222176653</v>
      </c>
      <c r="D340" s="17">
        <v>0.138732137601771</v>
      </c>
      <c r="E340" s="17">
        <v>0.175888046068021</v>
      </c>
      <c r="F340" s="17"/>
      <c r="G340" s="17">
        <v>0.24869451938685599</v>
      </c>
      <c r="H340" s="17">
        <v>0.16895970817093101</v>
      </c>
      <c r="I340" s="17">
        <v>0.14915680421501001</v>
      </c>
      <c r="J340" s="17">
        <v>0.183352719445249</v>
      </c>
      <c r="K340" s="17">
        <v>0.12452613520985201</v>
      </c>
      <c r="L340" s="17">
        <v>9.7038955374795496E-2</v>
      </c>
      <c r="M340" s="17"/>
      <c r="N340" s="17">
        <v>0.16518144000259599</v>
      </c>
      <c r="O340" s="17">
        <v>0.175164542883226</v>
      </c>
      <c r="P340" s="17">
        <v>0.11067812511354</v>
      </c>
      <c r="Q340" s="17">
        <v>0.172316193119705</v>
      </c>
      <c r="R340" s="17"/>
      <c r="S340" s="17">
        <v>0.206269633169471</v>
      </c>
      <c r="T340" s="17">
        <v>0.187983168075466</v>
      </c>
      <c r="U340" s="17">
        <v>0.124477170604418</v>
      </c>
      <c r="V340" s="17">
        <v>0.10820814519656</v>
      </c>
      <c r="W340" s="17">
        <v>0.143924539158406</v>
      </c>
      <c r="X340" s="17">
        <v>0.137823238006406</v>
      </c>
      <c r="Y340" s="17">
        <v>0.12814393373452301</v>
      </c>
      <c r="Z340" s="17">
        <v>8.2004581975195195E-2</v>
      </c>
      <c r="AA340" s="17">
        <v>0.19063692093260001</v>
      </c>
      <c r="AB340" s="17">
        <v>0.19626443319818199</v>
      </c>
      <c r="AC340" s="17">
        <v>7.3352626709782695E-2</v>
      </c>
      <c r="AD340" s="17">
        <v>0.16137518040034499</v>
      </c>
      <c r="AE340" s="17"/>
      <c r="AF340" s="17">
        <v>0.18222248020373899</v>
      </c>
      <c r="AG340" s="17">
        <v>0.151152536810545</v>
      </c>
      <c r="AH340" s="17">
        <v>0.19195061643678099</v>
      </c>
      <c r="AI340" s="17">
        <v>0.12766769238813</v>
      </c>
      <c r="AJ340" s="17">
        <v>0.11188117240064301</v>
      </c>
      <c r="AK340" s="17">
        <v>0.18218717735090301</v>
      </c>
      <c r="AL340" s="17"/>
      <c r="AM340" s="17">
        <v>0.158499950986798</v>
      </c>
      <c r="AN340" s="17">
        <v>0.155780502436248</v>
      </c>
      <c r="AO340" s="17"/>
      <c r="AP340" s="17">
        <v>0.122652771990092</v>
      </c>
      <c r="AQ340" s="17">
        <v>0.164391692783557</v>
      </c>
      <c r="AR340" s="17">
        <v>0.141230670136475</v>
      </c>
      <c r="AS340" s="17">
        <v>0.198229003235009</v>
      </c>
      <c r="AT340" s="17">
        <v>0.157772540268039</v>
      </c>
      <c r="AU340" s="17"/>
      <c r="AV340" s="17">
        <v>0.15074046562714399</v>
      </c>
      <c r="AW340" s="17">
        <v>0.15709581689555099</v>
      </c>
      <c r="AX340" s="17">
        <v>0.19015220050068601</v>
      </c>
      <c r="AY340" s="17">
        <v>0.118809742580049</v>
      </c>
      <c r="AZ340" s="17">
        <v>0.20144052446548</v>
      </c>
      <c r="BA340" s="17">
        <v>0.138158409273372</v>
      </c>
      <c r="BB340" s="17"/>
      <c r="BC340" s="17">
        <v>0.14642516643081199</v>
      </c>
      <c r="BD340" s="17">
        <v>0.17517184716868101</v>
      </c>
      <c r="BE340" s="17">
        <v>0.14746984538715899</v>
      </c>
      <c r="BF340" s="17"/>
      <c r="BG340" s="17">
        <v>0.18704673124712701</v>
      </c>
      <c r="BH340" s="17">
        <v>0.173720895245289</v>
      </c>
      <c r="BI340" s="17">
        <v>0.136759102741388</v>
      </c>
      <c r="BJ340" s="17">
        <v>0.13779129382447</v>
      </c>
      <c r="BK340" s="17">
        <v>5.2222669273718603E-2</v>
      </c>
      <c r="BL340" s="17"/>
      <c r="BM340" s="17">
        <v>0.175831716425698</v>
      </c>
      <c r="BN340" s="17">
        <v>7.48636418780535E-2</v>
      </c>
    </row>
    <row r="341" spans="2:66" x14ac:dyDescent="0.35">
      <c r="B341" t="s">
        <v>181</v>
      </c>
      <c r="C341" s="17">
        <v>2.46693685638395E-2</v>
      </c>
      <c r="D341" s="17">
        <v>1.9003553073569102E-2</v>
      </c>
      <c r="E341" s="17">
        <v>3.00337857667533E-2</v>
      </c>
      <c r="F341" s="17"/>
      <c r="G341" s="17">
        <v>5.4099269874941402E-2</v>
      </c>
      <c r="H341" s="17">
        <v>2.9661085549429499E-2</v>
      </c>
      <c r="I341" s="17">
        <v>3.7725773622956697E-2</v>
      </c>
      <c r="J341" s="17">
        <v>5.8885645780386402E-3</v>
      </c>
      <c r="K341" s="17">
        <v>6.9543310966445598E-3</v>
      </c>
      <c r="L341" s="17">
        <v>1.7443413713434601E-2</v>
      </c>
      <c r="M341" s="17"/>
      <c r="N341" s="17">
        <v>1.9057094844811499E-2</v>
      </c>
      <c r="O341" s="17">
        <v>2.30734617971321E-2</v>
      </c>
      <c r="P341" s="17">
        <v>3.7539147199170703E-2</v>
      </c>
      <c r="Q341" s="17">
        <v>2.03629937994739E-2</v>
      </c>
      <c r="R341" s="17"/>
      <c r="S341" s="17">
        <v>3.34100206682902E-2</v>
      </c>
      <c r="T341" s="17">
        <v>2.77765426524367E-2</v>
      </c>
      <c r="U341" s="17">
        <v>3.76868299587899E-2</v>
      </c>
      <c r="V341" s="17">
        <v>3.5559640727814798E-2</v>
      </c>
      <c r="W341" s="17">
        <v>0</v>
      </c>
      <c r="X341" s="17">
        <v>4.4340286717498699E-2</v>
      </c>
      <c r="Y341" s="17">
        <v>2.60698943923037E-2</v>
      </c>
      <c r="Z341" s="17">
        <v>2.6801958285447701E-2</v>
      </c>
      <c r="AA341" s="17">
        <v>1.67518931159574E-2</v>
      </c>
      <c r="AB341" s="17">
        <v>1.36795450378867E-2</v>
      </c>
      <c r="AC341" s="17">
        <v>0</v>
      </c>
      <c r="AD341" s="17">
        <v>0</v>
      </c>
      <c r="AE341" s="17"/>
      <c r="AF341" s="17">
        <v>3.0470697499577201E-2</v>
      </c>
      <c r="AG341" s="17">
        <v>1.1350702348698101E-2</v>
      </c>
      <c r="AH341" s="17">
        <v>5.2455890771460303E-2</v>
      </c>
      <c r="AI341" s="17">
        <v>2.28525561704759E-2</v>
      </c>
      <c r="AJ341" s="17">
        <v>1.67731506893192E-2</v>
      </c>
      <c r="AK341" s="17">
        <v>1.73030264079117E-2</v>
      </c>
      <c r="AL341" s="17"/>
      <c r="AM341" s="17">
        <v>2.5247699820240801E-2</v>
      </c>
      <c r="AN341" s="17">
        <v>2.1898245866418101E-2</v>
      </c>
      <c r="AO341" s="17"/>
      <c r="AP341" s="17">
        <v>2.6808397416754299E-2</v>
      </c>
      <c r="AQ341" s="17">
        <v>3.0928717814147501E-2</v>
      </c>
      <c r="AR341" s="17">
        <v>2.9052408880677599E-2</v>
      </c>
      <c r="AS341" s="17">
        <v>2.4835874368773301E-2</v>
      </c>
      <c r="AT341" s="17">
        <v>0</v>
      </c>
      <c r="AU341" s="17"/>
      <c r="AV341" s="17">
        <v>2.3861886459902198E-2</v>
      </c>
      <c r="AW341" s="17">
        <v>2.50025788324745E-2</v>
      </c>
      <c r="AX341" s="17">
        <v>2.3580016675897798E-2</v>
      </c>
      <c r="AY341" s="17">
        <v>1.5264374764958601E-2</v>
      </c>
      <c r="AZ341" s="17">
        <v>7.0521272722391296E-2</v>
      </c>
      <c r="BA341" s="17">
        <v>1.12915057000668E-2</v>
      </c>
      <c r="BB341" s="17"/>
      <c r="BC341" s="17">
        <v>1.1350020976534699E-2</v>
      </c>
      <c r="BD341" s="17">
        <v>3.2897392335638001E-2</v>
      </c>
      <c r="BE341" s="17">
        <v>2.33467349765441E-2</v>
      </c>
      <c r="BF341" s="17"/>
      <c r="BG341" s="17">
        <v>1.20480517526652E-2</v>
      </c>
      <c r="BH341" s="17">
        <v>2.5701130468237899E-2</v>
      </c>
      <c r="BI341" s="17">
        <v>1.5785324735759099E-2</v>
      </c>
      <c r="BJ341" s="17">
        <v>6.5445309456225995E-2</v>
      </c>
      <c r="BK341" s="17">
        <v>2.4873037643378702E-2</v>
      </c>
      <c r="BL341" s="17"/>
      <c r="BM341" s="17">
        <v>2.3538473826909601E-2</v>
      </c>
      <c r="BN341" s="17">
        <v>3.5608230588609201E-2</v>
      </c>
    </row>
    <row r="342" spans="2:66" x14ac:dyDescent="0.35">
      <c r="B342" t="s">
        <v>182</v>
      </c>
      <c r="C342" s="17">
        <v>9.9996046003364997E-3</v>
      </c>
      <c r="D342" s="17">
        <v>1.06407591738522E-2</v>
      </c>
      <c r="E342" s="17">
        <v>9.4666345033245104E-3</v>
      </c>
      <c r="F342" s="17"/>
      <c r="G342" s="17">
        <v>2.1422297913001501E-2</v>
      </c>
      <c r="H342" s="17">
        <v>1.1530572757694301E-2</v>
      </c>
      <c r="I342" s="17">
        <v>1.2319060364509599E-2</v>
      </c>
      <c r="J342" s="17">
        <v>5.8433729077508297E-3</v>
      </c>
      <c r="K342" s="17">
        <v>1.43359521920924E-2</v>
      </c>
      <c r="L342" s="17">
        <v>0</v>
      </c>
      <c r="M342" s="17"/>
      <c r="N342" s="17">
        <v>1.4741300876922599E-2</v>
      </c>
      <c r="O342" s="17">
        <v>7.6497002629074603E-3</v>
      </c>
      <c r="P342" s="17">
        <v>4.0289922122354596E-3</v>
      </c>
      <c r="Q342" s="17">
        <v>1.32844895176165E-2</v>
      </c>
      <c r="R342" s="17"/>
      <c r="S342" s="17">
        <v>7.0071107293134503E-3</v>
      </c>
      <c r="T342" s="17">
        <v>0</v>
      </c>
      <c r="U342" s="17">
        <v>1.2176115391660001E-2</v>
      </c>
      <c r="V342" s="17">
        <v>1.17829507775719E-2</v>
      </c>
      <c r="W342" s="17">
        <v>1.5575197700396301E-2</v>
      </c>
      <c r="X342" s="17">
        <v>1.08346436557055E-2</v>
      </c>
      <c r="Y342" s="17">
        <v>1.29656800424669E-2</v>
      </c>
      <c r="Z342" s="17">
        <v>2.78341874571796E-2</v>
      </c>
      <c r="AA342" s="17">
        <v>1.7491547584597901E-2</v>
      </c>
      <c r="AB342" s="17">
        <v>1.29153965170213E-2</v>
      </c>
      <c r="AC342" s="17">
        <v>0</v>
      </c>
      <c r="AD342" s="17">
        <v>0</v>
      </c>
      <c r="AE342" s="17"/>
      <c r="AF342" s="17">
        <v>3.7342979651137699E-3</v>
      </c>
      <c r="AG342" s="17">
        <v>3.8328980795461201E-3</v>
      </c>
      <c r="AH342" s="17">
        <v>4.4078774573195603E-2</v>
      </c>
      <c r="AI342" s="17">
        <v>1.20380399366673E-2</v>
      </c>
      <c r="AJ342" s="17">
        <v>0</v>
      </c>
      <c r="AK342" s="17">
        <v>0</v>
      </c>
      <c r="AL342" s="17"/>
      <c r="AM342" s="17">
        <v>8.5284673445221205E-3</v>
      </c>
      <c r="AN342" s="17">
        <v>1.22327442748278E-2</v>
      </c>
      <c r="AO342" s="17"/>
      <c r="AP342" s="17">
        <v>4.6266412014506096E-3</v>
      </c>
      <c r="AQ342" s="17">
        <v>8.5593349532255003E-3</v>
      </c>
      <c r="AR342" s="17">
        <v>7.6495467549595403E-3</v>
      </c>
      <c r="AS342" s="17">
        <v>2.4498036662703001E-2</v>
      </c>
      <c r="AT342" s="17">
        <v>0</v>
      </c>
      <c r="AU342" s="17"/>
      <c r="AV342" s="17">
        <v>9.3464536517552897E-3</v>
      </c>
      <c r="AW342" s="17">
        <v>1.06097284224823E-2</v>
      </c>
      <c r="AX342" s="17">
        <v>0</v>
      </c>
      <c r="AY342" s="17">
        <v>2.4078452102859998E-2</v>
      </c>
      <c r="AZ342" s="17">
        <v>3.3143287165854497E-2</v>
      </c>
      <c r="BA342" s="17">
        <v>0</v>
      </c>
      <c r="BB342" s="17"/>
      <c r="BC342" s="17">
        <v>4.33310898670478E-3</v>
      </c>
      <c r="BD342" s="17">
        <v>7.22298530505492E-3</v>
      </c>
      <c r="BE342" s="17">
        <v>2.0616657410231901E-2</v>
      </c>
      <c r="BF342" s="17"/>
      <c r="BG342" s="17">
        <v>0</v>
      </c>
      <c r="BH342" s="17">
        <v>4.1514518050884503E-3</v>
      </c>
      <c r="BI342" s="17">
        <v>9.9363293515231203E-3</v>
      </c>
      <c r="BJ342" s="17">
        <v>3.57582013624047E-2</v>
      </c>
      <c r="BK342" s="17">
        <v>4.9953088061315203E-2</v>
      </c>
      <c r="BL342" s="17"/>
      <c r="BM342" s="17">
        <v>3.4938591108349499E-3</v>
      </c>
      <c r="BN342" s="17">
        <v>4.6197201571857201E-2</v>
      </c>
    </row>
    <row r="343" spans="2:66" x14ac:dyDescent="0.35">
      <c r="B343" t="s">
        <v>117</v>
      </c>
      <c r="C343" s="17">
        <v>3.6735559426265899E-2</v>
      </c>
      <c r="D343" s="17">
        <v>1.89827725498069E-2</v>
      </c>
      <c r="E343" s="17">
        <v>5.3309068172360197E-2</v>
      </c>
      <c r="F343" s="17"/>
      <c r="G343" s="17">
        <v>6.3819537786891603E-2</v>
      </c>
      <c r="H343" s="17">
        <v>2.7726499387821801E-2</v>
      </c>
      <c r="I343" s="17">
        <v>2.4748662955453599E-2</v>
      </c>
      <c r="J343" s="17">
        <v>4.87823931394838E-2</v>
      </c>
      <c r="K343" s="17">
        <v>3.5801319900218599E-2</v>
      </c>
      <c r="L343" s="17">
        <v>2.6318662924824099E-2</v>
      </c>
      <c r="M343" s="17"/>
      <c r="N343" s="17">
        <v>7.6580382902975003E-3</v>
      </c>
      <c r="O343" s="17">
        <v>3.4899512733599598E-2</v>
      </c>
      <c r="P343" s="17">
        <v>5.98111265543134E-2</v>
      </c>
      <c r="Q343" s="17">
        <v>4.8879420964248597E-2</v>
      </c>
      <c r="R343" s="17"/>
      <c r="S343" s="17">
        <v>2.65415666475045E-2</v>
      </c>
      <c r="T343" s="17">
        <v>3.3994995239703597E-2</v>
      </c>
      <c r="U343" s="17">
        <v>6.5271911772601499E-2</v>
      </c>
      <c r="V343" s="17">
        <v>4.7808026836485398E-2</v>
      </c>
      <c r="W343" s="17">
        <v>4.6713450154289599E-2</v>
      </c>
      <c r="X343" s="17">
        <v>7.8149513665134104E-2</v>
      </c>
      <c r="Y343" s="17">
        <v>2.68366486008806E-2</v>
      </c>
      <c r="Z343" s="17">
        <v>0</v>
      </c>
      <c r="AA343" s="17">
        <v>4.1592353325508397E-2</v>
      </c>
      <c r="AB343" s="17">
        <v>2.6319381245104499E-2</v>
      </c>
      <c r="AC343" s="17">
        <v>0</v>
      </c>
      <c r="AD343" s="17">
        <v>0</v>
      </c>
      <c r="AE343" s="17"/>
      <c r="AF343" s="17">
        <v>2.7980187427487299E-2</v>
      </c>
      <c r="AG343" s="17">
        <v>4.0055692819715202E-2</v>
      </c>
      <c r="AH343" s="17">
        <v>3.7006380602821201E-2</v>
      </c>
      <c r="AI343" s="17">
        <v>3.9114168624497299E-2</v>
      </c>
      <c r="AJ343" s="17">
        <v>4.3283864829700001E-2</v>
      </c>
      <c r="AK343" s="17">
        <v>3.8953552815131798E-2</v>
      </c>
      <c r="AL343" s="17"/>
      <c r="AM343" s="17">
        <v>3.0260761162931901E-2</v>
      </c>
      <c r="AN343" s="17">
        <v>4.4134227714177E-2</v>
      </c>
      <c r="AO343" s="17"/>
      <c r="AP343" s="17">
        <v>5.33713833538162E-2</v>
      </c>
      <c r="AQ343" s="17">
        <v>4.0961796351321203E-2</v>
      </c>
      <c r="AR343" s="17">
        <v>3.3758788908236401E-2</v>
      </c>
      <c r="AS343" s="17">
        <v>7.5687673529483404E-3</v>
      </c>
      <c r="AT343" s="17">
        <v>0</v>
      </c>
      <c r="AU343" s="17"/>
      <c r="AV343" s="17">
        <v>2.47340049813553E-2</v>
      </c>
      <c r="AW343" s="17">
        <v>2.5289415676388101E-2</v>
      </c>
      <c r="AX343" s="17">
        <v>3.6787384400657701E-2</v>
      </c>
      <c r="AY343" s="17">
        <v>4.0334044704985597E-2</v>
      </c>
      <c r="AZ343" s="17">
        <v>4.93643891817157E-2</v>
      </c>
      <c r="BA343" s="17">
        <v>9.4202372931487796E-2</v>
      </c>
      <c r="BB343" s="17"/>
      <c r="BC343" s="17">
        <v>4.0080160587750602E-2</v>
      </c>
      <c r="BD343" s="17">
        <v>4.4573761699607597E-2</v>
      </c>
      <c r="BE343" s="17">
        <v>3.4765566941716399E-3</v>
      </c>
      <c r="BF343" s="17"/>
      <c r="BG343" s="17">
        <v>1.18797165042718E-2</v>
      </c>
      <c r="BH343" s="17">
        <v>3.4637095786575402E-2</v>
      </c>
      <c r="BI343" s="17">
        <v>2.5874545204658199E-2</v>
      </c>
      <c r="BJ343" s="17">
        <v>3.3307689068484303E-2</v>
      </c>
      <c r="BK343" s="17">
        <v>3.7320669003374801E-2</v>
      </c>
      <c r="BL343" s="17"/>
      <c r="BM343" s="17">
        <v>3.1032311952145199E-2</v>
      </c>
      <c r="BN343" s="17">
        <v>3.6258857279222199E-2</v>
      </c>
    </row>
    <row r="344" spans="2:66" x14ac:dyDescent="0.35">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row>
    <row r="345" spans="2:66" x14ac:dyDescent="0.35">
      <c r="B345" s="6" t="s">
        <v>200</v>
      </c>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row>
    <row r="346" spans="2:66" x14ac:dyDescent="0.35">
      <c r="B346" s="24" t="s">
        <v>184</v>
      </c>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row>
    <row r="347" spans="2:66" x14ac:dyDescent="0.35">
      <c r="B347" t="s">
        <v>178</v>
      </c>
      <c r="C347" s="17">
        <v>0.30280122936928699</v>
      </c>
      <c r="D347" s="17">
        <v>0.31139720901880202</v>
      </c>
      <c r="E347" s="17">
        <v>0.29273882005153401</v>
      </c>
      <c r="F347" s="17"/>
      <c r="G347" s="17">
        <v>0.34612460232028602</v>
      </c>
      <c r="H347" s="17">
        <v>0.41723995690117999</v>
      </c>
      <c r="I347" s="17">
        <v>0.27664242033152497</v>
      </c>
      <c r="J347" s="17">
        <v>0.32331117171763502</v>
      </c>
      <c r="K347" s="17">
        <v>0.272130261040264</v>
      </c>
      <c r="L347" s="17">
        <v>0.20821294579567501</v>
      </c>
      <c r="M347" s="17"/>
      <c r="N347" s="17">
        <v>0.34208865247793702</v>
      </c>
      <c r="O347" s="17">
        <v>0.36014702648724201</v>
      </c>
      <c r="P347" s="17">
        <v>0.25068730456115201</v>
      </c>
      <c r="Q347" s="17">
        <v>0.24759358644378399</v>
      </c>
      <c r="R347" s="17"/>
      <c r="S347" s="17">
        <v>0.34091872623817898</v>
      </c>
      <c r="T347" s="17">
        <v>0.31412669954952599</v>
      </c>
      <c r="U347" s="17">
        <v>0.30933535376243199</v>
      </c>
      <c r="V347" s="17">
        <v>0.30401280359324201</v>
      </c>
      <c r="W347" s="17">
        <v>0.36169640153808202</v>
      </c>
      <c r="X347" s="17">
        <v>0.29908733940617799</v>
      </c>
      <c r="Y347" s="17">
        <v>0.247883090668123</v>
      </c>
      <c r="Z347" s="17">
        <v>0.16472429659405699</v>
      </c>
      <c r="AA347" s="17">
        <v>0.257650891209667</v>
      </c>
      <c r="AB347" s="17">
        <v>0.29666995018130499</v>
      </c>
      <c r="AC347" s="17">
        <v>0.28127533119389497</v>
      </c>
      <c r="AD347" s="17">
        <v>0.43465166941100603</v>
      </c>
      <c r="AE347" s="17"/>
      <c r="AF347" s="17">
        <v>0.36527893118476201</v>
      </c>
      <c r="AG347" s="17">
        <v>0.30164347927643198</v>
      </c>
      <c r="AH347" s="17">
        <v>0.27886743487212201</v>
      </c>
      <c r="AI347" s="17">
        <v>0.29393637265821898</v>
      </c>
      <c r="AJ347" s="17">
        <v>0.23076095299732599</v>
      </c>
      <c r="AK347" s="17">
        <v>0.25738610412652702</v>
      </c>
      <c r="AL347" s="17"/>
      <c r="AM347" s="17">
        <v>0.27057563655518102</v>
      </c>
      <c r="AN347" s="17">
        <v>0.34542579774999199</v>
      </c>
      <c r="AO347" s="17"/>
      <c r="AP347" s="17">
        <v>0.25343181660538799</v>
      </c>
      <c r="AQ347" s="17">
        <v>0.282181170790614</v>
      </c>
      <c r="AR347" s="17">
        <v>0.34698180443372001</v>
      </c>
      <c r="AS347" s="17">
        <v>0.38226638173357302</v>
      </c>
      <c r="AT347" s="17">
        <v>0.32636213351864601</v>
      </c>
      <c r="AU347" s="17"/>
      <c r="AV347" s="17">
        <v>0.38597090220355501</v>
      </c>
      <c r="AW347" s="17">
        <v>0.18276355477428899</v>
      </c>
      <c r="AX347" s="17">
        <v>0.30672253555879098</v>
      </c>
      <c r="AY347" s="17">
        <v>0.170711026594695</v>
      </c>
      <c r="AZ347" s="17">
        <v>0.53007103344552997</v>
      </c>
      <c r="BA347" s="17">
        <v>0.320001596289613</v>
      </c>
      <c r="BB347" s="17"/>
      <c r="BC347" s="17">
        <v>0.43554670066319201</v>
      </c>
      <c r="BD347" s="17">
        <v>0.277864532624645</v>
      </c>
      <c r="BE347" s="17">
        <v>0.22151521371037999</v>
      </c>
      <c r="BF347" s="17"/>
      <c r="BG347" s="17">
        <v>0.27055133103894002</v>
      </c>
      <c r="BH347" s="17">
        <v>0.33730374124955198</v>
      </c>
      <c r="BI347" s="17">
        <v>0.361213376734978</v>
      </c>
      <c r="BJ347" s="17">
        <v>0.31782346452773502</v>
      </c>
      <c r="BK347" s="17">
        <v>2.38335119945359E-2</v>
      </c>
      <c r="BL347" s="17"/>
      <c r="BM347" s="17">
        <v>0.326730115602614</v>
      </c>
      <c r="BN347" s="17">
        <v>0.101621585557715</v>
      </c>
    </row>
    <row r="348" spans="2:66" x14ac:dyDescent="0.35">
      <c r="B348" t="s">
        <v>179</v>
      </c>
      <c r="C348" s="17">
        <v>0.40512343215194102</v>
      </c>
      <c r="D348" s="17">
        <v>0.39386431774387398</v>
      </c>
      <c r="E348" s="17">
        <v>0.41594866492532701</v>
      </c>
      <c r="F348" s="17"/>
      <c r="G348" s="17">
        <v>0.384328545984428</v>
      </c>
      <c r="H348" s="17">
        <v>0.410084618699183</v>
      </c>
      <c r="I348" s="17">
        <v>0.46398347046673899</v>
      </c>
      <c r="J348" s="17">
        <v>0.410683944152964</v>
      </c>
      <c r="K348" s="17">
        <v>0.35469181554455298</v>
      </c>
      <c r="L348" s="17">
        <v>0.40017497274458202</v>
      </c>
      <c r="M348" s="17"/>
      <c r="N348" s="17">
        <v>0.41644013485770898</v>
      </c>
      <c r="O348" s="17">
        <v>0.38626082652635502</v>
      </c>
      <c r="P348" s="17">
        <v>0.38673739433328003</v>
      </c>
      <c r="Q348" s="17">
        <v>0.43102875166461901</v>
      </c>
      <c r="R348" s="17"/>
      <c r="S348" s="17">
        <v>0.40587415016878398</v>
      </c>
      <c r="T348" s="17">
        <v>0.40318376888656798</v>
      </c>
      <c r="U348" s="17">
        <v>0.41397714769871002</v>
      </c>
      <c r="V348" s="17">
        <v>0.35913941131564497</v>
      </c>
      <c r="W348" s="17">
        <v>0.37428966695097798</v>
      </c>
      <c r="X348" s="17">
        <v>0.42169734840429202</v>
      </c>
      <c r="Y348" s="17">
        <v>0.46863631225020003</v>
      </c>
      <c r="Z348" s="17">
        <v>0.48119004835310902</v>
      </c>
      <c r="AA348" s="17">
        <v>0.39296482379238601</v>
      </c>
      <c r="AB348" s="17">
        <v>0.39048897375492397</v>
      </c>
      <c r="AC348" s="17">
        <v>0.426605007668798</v>
      </c>
      <c r="AD348" s="17">
        <v>0.35308264545555101</v>
      </c>
      <c r="AE348" s="17"/>
      <c r="AF348" s="17">
        <v>0.40415627143786498</v>
      </c>
      <c r="AG348" s="17">
        <v>0.43705229653700201</v>
      </c>
      <c r="AH348" s="17">
        <v>0.35889836885406401</v>
      </c>
      <c r="AI348" s="17">
        <v>0.46395336603684301</v>
      </c>
      <c r="AJ348" s="17">
        <v>0.34501992032498802</v>
      </c>
      <c r="AK348" s="17">
        <v>0.30547736404537401</v>
      </c>
      <c r="AL348" s="17"/>
      <c r="AM348" s="17">
        <v>0.41990850173205502</v>
      </c>
      <c r="AN348" s="17">
        <v>0.38644558774238302</v>
      </c>
      <c r="AO348" s="17"/>
      <c r="AP348" s="17">
        <v>0.43400346131385098</v>
      </c>
      <c r="AQ348" s="17">
        <v>0.40535805358063298</v>
      </c>
      <c r="AR348" s="17">
        <v>0.364026399655491</v>
      </c>
      <c r="AS348" s="17">
        <v>0.36249192170177003</v>
      </c>
      <c r="AT348" s="17">
        <v>0.37483238142251901</v>
      </c>
      <c r="AU348" s="17"/>
      <c r="AV348" s="17">
        <v>0.427422674213978</v>
      </c>
      <c r="AW348" s="17">
        <v>0.42016487344711601</v>
      </c>
      <c r="AX348" s="17">
        <v>0.46668908087733701</v>
      </c>
      <c r="AY348" s="17">
        <v>0.35569309098656099</v>
      </c>
      <c r="AZ348" s="17">
        <v>0.26755216013307398</v>
      </c>
      <c r="BA348" s="17">
        <v>0.41429781770396701</v>
      </c>
      <c r="BB348" s="17"/>
      <c r="BC348" s="17">
        <v>0.381839475661084</v>
      </c>
      <c r="BD348" s="17">
        <v>0.41394271901414298</v>
      </c>
      <c r="BE348" s="17">
        <v>0.42351449314492201</v>
      </c>
      <c r="BF348" s="17"/>
      <c r="BG348" s="17">
        <v>0.38694319947823103</v>
      </c>
      <c r="BH348" s="17">
        <v>0.431531800525562</v>
      </c>
      <c r="BI348" s="17">
        <v>0.447665213667023</v>
      </c>
      <c r="BJ348" s="17">
        <v>0.34135908425643002</v>
      </c>
      <c r="BK348" s="17">
        <v>0.20642528014244901</v>
      </c>
      <c r="BL348" s="17"/>
      <c r="BM348" s="17">
        <v>0.42446893681610798</v>
      </c>
      <c r="BN348" s="17">
        <v>0.24212799919844299</v>
      </c>
    </row>
    <row r="349" spans="2:66" x14ac:dyDescent="0.35">
      <c r="B349" t="s">
        <v>180</v>
      </c>
      <c r="C349" s="17">
        <v>0.21532512862729</v>
      </c>
      <c r="D349" s="17">
        <v>0.228438178167055</v>
      </c>
      <c r="E349" s="17">
        <v>0.20448730262991599</v>
      </c>
      <c r="F349" s="17"/>
      <c r="G349" s="17">
        <v>0.18829280963029901</v>
      </c>
      <c r="H349" s="17">
        <v>0.116186870755842</v>
      </c>
      <c r="I349" s="17">
        <v>0.184730262661606</v>
      </c>
      <c r="J349" s="17">
        <v>0.21046871323674399</v>
      </c>
      <c r="K349" s="17">
        <v>0.26603121994289303</v>
      </c>
      <c r="L349" s="17">
        <v>0.30393887690848997</v>
      </c>
      <c r="M349" s="17"/>
      <c r="N349" s="17">
        <v>0.17396050790718301</v>
      </c>
      <c r="O349" s="17">
        <v>0.211184050889029</v>
      </c>
      <c r="P349" s="17">
        <v>0.257109701680235</v>
      </c>
      <c r="Q349" s="17">
        <v>0.222952430311844</v>
      </c>
      <c r="R349" s="17"/>
      <c r="S349" s="17">
        <v>0.17419263758724601</v>
      </c>
      <c r="T349" s="17">
        <v>0.19376599657576599</v>
      </c>
      <c r="U349" s="17">
        <v>0.22675390449798799</v>
      </c>
      <c r="V349" s="17">
        <v>0.26498421525671401</v>
      </c>
      <c r="W349" s="17">
        <v>0.217974239500003</v>
      </c>
      <c r="X349" s="17">
        <v>0.168824779619725</v>
      </c>
      <c r="Y349" s="17">
        <v>0.19110831205898299</v>
      </c>
      <c r="Z349" s="17">
        <v>0.29942248445789299</v>
      </c>
      <c r="AA349" s="17">
        <v>0.26773076882466601</v>
      </c>
      <c r="AB349" s="17">
        <v>0.21805738297848401</v>
      </c>
      <c r="AC349" s="17">
        <v>0.25593010945915301</v>
      </c>
      <c r="AD349" s="17">
        <v>0.15957356980272</v>
      </c>
      <c r="AE349" s="17"/>
      <c r="AF349" s="17">
        <v>0.17038132581788001</v>
      </c>
      <c r="AG349" s="17">
        <v>0.19869454879564399</v>
      </c>
      <c r="AH349" s="17">
        <v>0.22226672340366699</v>
      </c>
      <c r="AI349" s="17">
        <v>0.17925867492081099</v>
      </c>
      <c r="AJ349" s="17">
        <v>0.332854988923793</v>
      </c>
      <c r="AK349" s="17">
        <v>0.35659537540062403</v>
      </c>
      <c r="AL349" s="17"/>
      <c r="AM349" s="17">
        <v>0.22886121338716101</v>
      </c>
      <c r="AN349" s="17">
        <v>0.19842351754485599</v>
      </c>
      <c r="AO349" s="17"/>
      <c r="AP349" s="17">
        <v>0.21084428565437599</v>
      </c>
      <c r="AQ349" s="17">
        <v>0.25505525416327501</v>
      </c>
      <c r="AR349" s="17">
        <v>0.22655635044619901</v>
      </c>
      <c r="AS349" s="17">
        <v>0.149696949025455</v>
      </c>
      <c r="AT349" s="17">
        <v>0.22668491921004799</v>
      </c>
      <c r="AU349" s="17"/>
      <c r="AV349" s="17">
        <v>0.14485942229781201</v>
      </c>
      <c r="AW349" s="17">
        <v>0.31121556099765602</v>
      </c>
      <c r="AX349" s="17">
        <v>0.191185787070734</v>
      </c>
      <c r="AY349" s="17">
        <v>0.32028101869813103</v>
      </c>
      <c r="AZ349" s="17">
        <v>0.11808596034822</v>
      </c>
      <c r="BA349" s="17">
        <v>0.17083246386933801</v>
      </c>
      <c r="BB349" s="17"/>
      <c r="BC349" s="17">
        <v>0.13586072803568</v>
      </c>
      <c r="BD349" s="17">
        <v>0.241202406458706</v>
      </c>
      <c r="BE349" s="17">
        <v>0.26456448094033402</v>
      </c>
      <c r="BF349" s="17"/>
      <c r="BG349" s="17">
        <v>0.29671561788096101</v>
      </c>
      <c r="BH349" s="17">
        <v>0.18404307091609501</v>
      </c>
      <c r="BI349" s="17">
        <v>0.140938192983771</v>
      </c>
      <c r="BJ349" s="17">
        <v>0.13973344464420101</v>
      </c>
      <c r="BK349" s="17">
        <v>0.506436910322001</v>
      </c>
      <c r="BL349" s="17"/>
      <c r="BM349" s="17">
        <v>0.20189047640354801</v>
      </c>
      <c r="BN349" s="17">
        <v>0.40940925370235498</v>
      </c>
    </row>
    <row r="350" spans="2:66" x14ac:dyDescent="0.35">
      <c r="B350" t="s">
        <v>181</v>
      </c>
      <c r="C350" s="17">
        <v>2.6787672598917799E-2</v>
      </c>
      <c r="D350" s="17">
        <v>3.0856603311492498E-2</v>
      </c>
      <c r="E350" s="17">
        <v>2.3192928154029499E-2</v>
      </c>
      <c r="F350" s="17"/>
      <c r="G350" s="17">
        <v>3.3291033867067603E-2</v>
      </c>
      <c r="H350" s="17">
        <v>1.0912706983316501E-2</v>
      </c>
      <c r="I350" s="17">
        <v>1.2562072556125899E-2</v>
      </c>
      <c r="J350" s="17">
        <v>1.3535607142505899E-2</v>
      </c>
      <c r="K350" s="17">
        <v>5.7067782220212297E-2</v>
      </c>
      <c r="L350" s="17">
        <v>3.5868390869053697E-2</v>
      </c>
      <c r="M350" s="17"/>
      <c r="N350" s="17">
        <v>2.32215335246144E-2</v>
      </c>
      <c r="O350" s="17">
        <v>1.88374599108341E-2</v>
      </c>
      <c r="P350" s="17">
        <v>5.1307182133787002E-2</v>
      </c>
      <c r="Q350" s="17">
        <v>1.6066343194431499E-2</v>
      </c>
      <c r="R350" s="17"/>
      <c r="S350" s="17">
        <v>3.8379810889782297E-2</v>
      </c>
      <c r="T350" s="17">
        <v>3.3494219585077901E-2</v>
      </c>
      <c r="U350" s="17">
        <v>1.2811902462463E-2</v>
      </c>
      <c r="V350" s="17">
        <v>4.7880794176774003E-2</v>
      </c>
      <c r="W350" s="17">
        <v>0</v>
      </c>
      <c r="X350" s="17">
        <v>2.28077390301719E-2</v>
      </c>
      <c r="Y350" s="17">
        <v>3.9617336674891701E-2</v>
      </c>
      <c r="Z350" s="17">
        <v>0</v>
      </c>
      <c r="AA350" s="17">
        <v>1.6458364978851999E-2</v>
      </c>
      <c r="AB350" s="17">
        <v>4.0935309212809003E-2</v>
      </c>
      <c r="AC350" s="17">
        <v>1.8155926354475601E-2</v>
      </c>
      <c r="AD350" s="17">
        <v>0</v>
      </c>
      <c r="AE350" s="17"/>
      <c r="AF350" s="17">
        <v>2.2285709985709799E-2</v>
      </c>
      <c r="AG350" s="17">
        <v>1.50351960551596E-2</v>
      </c>
      <c r="AH350" s="17">
        <v>5.2480885932010599E-2</v>
      </c>
      <c r="AI350" s="17">
        <v>1.6321440836418899E-2</v>
      </c>
      <c r="AJ350" s="17">
        <v>2.4837335807087999E-2</v>
      </c>
      <c r="AK350" s="17">
        <v>8.0541156427475197E-2</v>
      </c>
      <c r="AL350" s="17"/>
      <c r="AM350" s="17">
        <v>2.5497005599672301E-2</v>
      </c>
      <c r="AN350" s="17">
        <v>2.8960564472647301E-2</v>
      </c>
      <c r="AO350" s="17"/>
      <c r="AP350" s="17">
        <v>3.55178129242745E-2</v>
      </c>
      <c r="AQ350" s="17">
        <v>2.6563406201188001E-2</v>
      </c>
      <c r="AR350" s="17">
        <v>2.6259305039954502E-2</v>
      </c>
      <c r="AS350" s="17">
        <v>2.4278384529530701E-2</v>
      </c>
      <c r="AT350" s="17">
        <v>0</v>
      </c>
      <c r="AU350" s="17"/>
      <c r="AV350" s="17">
        <v>2.11457549330222E-2</v>
      </c>
      <c r="AW350" s="17">
        <v>4.0240098556125599E-2</v>
      </c>
      <c r="AX350" s="17">
        <v>3.5402596493137602E-2</v>
      </c>
      <c r="AY350" s="17">
        <v>4.2137733942885697E-2</v>
      </c>
      <c r="AZ350" s="17">
        <v>0</v>
      </c>
      <c r="BA350" s="17">
        <v>2.03915727332694E-2</v>
      </c>
      <c r="BB350" s="17"/>
      <c r="BC350" s="17">
        <v>1.5842625818026E-2</v>
      </c>
      <c r="BD350" s="17">
        <v>1.8394443432436201E-2</v>
      </c>
      <c r="BE350" s="17">
        <v>3.9795381729979103E-2</v>
      </c>
      <c r="BF350" s="17"/>
      <c r="BG350" s="17">
        <v>2.41357430540067E-2</v>
      </c>
      <c r="BH350" s="17">
        <v>1.48576796138389E-2</v>
      </c>
      <c r="BI350" s="17">
        <v>2.5254472395695799E-2</v>
      </c>
      <c r="BJ350" s="17">
        <v>9.7535295189875207E-2</v>
      </c>
      <c r="BK350" s="17">
        <v>9.08567946026545E-2</v>
      </c>
      <c r="BL350" s="17"/>
      <c r="BM350" s="17">
        <v>1.6327330960289901E-2</v>
      </c>
      <c r="BN350" s="17">
        <v>9.2623887969261298E-2</v>
      </c>
    </row>
    <row r="351" spans="2:66" x14ac:dyDescent="0.35">
      <c r="B351" t="s">
        <v>182</v>
      </c>
      <c r="C351" s="17">
        <v>1.8554059714569499E-2</v>
      </c>
      <c r="D351" s="17">
        <v>1.8659482772910099E-2</v>
      </c>
      <c r="E351" s="17">
        <v>1.8564354839742801E-2</v>
      </c>
      <c r="F351" s="17"/>
      <c r="G351" s="17">
        <v>1.36609293877335E-2</v>
      </c>
      <c r="H351" s="17">
        <v>1.70584632280056E-2</v>
      </c>
      <c r="I351" s="17">
        <v>3.7776249165571603E-2</v>
      </c>
      <c r="J351" s="17">
        <v>1.1699725093772101E-2</v>
      </c>
      <c r="K351" s="17">
        <v>1.42494310270266E-2</v>
      </c>
      <c r="L351" s="17">
        <v>1.6869127262831799E-2</v>
      </c>
      <c r="M351" s="17"/>
      <c r="N351" s="17">
        <v>2.5154068205114101E-2</v>
      </c>
      <c r="O351" s="17">
        <v>8.3724739290726505E-3</v>
      </c>
      <c r="P351" s="17">
        <v>1.21760721295966E-2</v>
      </c>
      <c r="Q351" s="17">
        <v>2.9084371494530699E-2</v>
      </c>
      <c r="R351" s="17"/>
      <c r="S351" s="17">
        <v>0</v>
      </c>
      <c r="T351" s="17">
        <v>1.4536853010647799E-2</v>
      </c>
      <c r="U351" s="17">
        <v>1.2176115391660001E-2</v>
      </c>
      <c r="V351" s="17">
        <v>1.17829507775719E-2</v>
      </c>
      <c r="W351" s="17">
        <v>0</v>
      </c>
      <c r="X351" s="17">
        <v>3.2693086379894903E-2</v>
      </c>
      <c r="Y351" s="17">
        <v>1.29656800424669E-2</v>
      </c>
      <c r="Z351" s="17">
        <v>2.78341874571796E-2</v>
      </c>
      <c r="AA351" s="17">
        <v>4.0385884674004599E-2</v>
      </c>
      <c r="AB351" s="17">
        <v>2.7623650406893598E-2</v>
      </c>
      <c r="AC351" s="17">
        <v>1.8033625323677901E-2</v>
      </c>
      <c r="AD351" s="17">
        <v>5.2692115330723502E-2</v>
      </c>
      <c r="AE351" s="17"/>
      <c r="AF351" s="17">
        <v>1.5077867987940001E-2</v>
      </c>
      <c r="AG351" s="17">
        <v>2.16926048226623E-2</v>
      </c>
      <c r="AH351" s="17">
        <v>2.8231065553742999E-2</v>
      </c>
      <c r="AI351" s="17">
        <v>1.87455300111589E-2</v>
      </c>
      <c r="AJ351" s="17">
        <v>1.5889915626265801E-2</v>
      </c>
      <c r="AK351" s="17">
        <v>0</v>
      </c>
      <c r="AL351" s="17"/>
      <c r="AM351" s="17">
        <v>1.8185934921833E-2</v>
      </c>
      <c r="AN351" s="17">
        <v>1.93032766861982E-2</v>
      </c>
      <c r="AO351" s="17"/>
      <c r="AP351" s="17">
        <v>1.2831378257083701E-2</v>
      </c>
      <c r="AQ351" s="17">
        <v>9.0250457628621005E-3</v>
      </c>
      <c r="AR351" s="17">
        <v>1.8237113073795101E-2</v>
      </c>
      <c r="AS351" s="17">
        <v>4.8414460924517899E-2</v>
      </c>
      <c r="AT351" s="17">
        <v>3.4565473104850003E-2</v>
      </c>
      <c r="AU351" s="17"/>
      <c r="AV351" s="17">
        <v>8.6460437735079894E-3</v>
      </c>
      <c r="AW351" s="17">
        <v>1.5099466026602001E-2</v>
      </c>
      <c r="AX351" s="17">
        <v>0</v>
      </c>
      <c r="AY351" s="17">
        <v>3.9533031678828698E-2</v>
      </c>
      <c r="AZ351" s="17">
        <v>5.11038312066385E-2</v>
      </c>
      <c r="BA351" s="17">
        <v>1.0791236935773701E-2</v>
      </c>
      <c r="BB351" s="17"/>
      <c r="BC351" s="17">
        <v>1.1729422033476201E-2</v>
      </c>
      <c r="BD351" s="17">
        <v>1.8935507681698702E-2</v>
      </c>
      <c r="BE351" s="17">
        <v>2.3384340037629299E-2</v>
      </c>
      <c r="BF351" s="17"/>
      <c r="BG351" s="17">
        <v>1.05160578182947E-2</v>
      </c>
      <c r="BH351" s="17">
        <v>8.3755736244782997E-3</v>
      </c>
      <c r="BI351" s="17">
        <v>9.5338045159588502E-3</v>
      </c>
      <c r="BJ351" s="17">
        <v>3.3282135954538897E-2</v>
      </c>
      <c r="BK351" s="17">
        <v>0.111852839913001</v>
      </c>
      <c r="BL351" s="17"/>
      <c r="BM351" s="17">
        <v>8.7146277275016205E-3</v>
      </c>
      <c r="BN351" s="17">
        <v>9.1063477396465906E-2</v>
      </c>
    </row>
    <row r="352" spans="2:66" x14ac:dyDescent="0.35">
      <c r="B352" t="s">
        <v>117</v>
      </c>
      <c r="C352" s="17">
        <v>3.1408477537995E-2</v>
      </c>
      <c r="D352" s="17">
        <v>1.67842089858662E-2</v>
      </c>
      <c r="E352" s="17">
        <v>4.50679293994505E-2</v>
      </c>
      <c r="F352" s="17"/>
      <c r="G352" s="17">
        <v>3.43020788101863E-2</v>
      </c>
      <c r="H352" s="17">
        <v>2.8517383432472902E-2</v>
      </c>
      <c r="I352" s="17">
        <v>2.43055248184329E-2</v>
      </c>
      <c r="J352" s="17">
        <v>3.0300838656379E-2</v>
      </c>
      <c r="K352" s="17">
        <v>3.5829490225051303E-2</v>
      </c>
      <c r="L352" s="17">
        <v>3.4935686419367999E-2</v>
      </c>
      <c r="M352" s="17"/>
      <c r="N352" s="17">
        <v>1.9135103027442299E-2</v>
      </c>
      <c r="O352" s="17">
        <v>1.51981622574666E-2</v>
      </c>
      <c r="P352" s="17">
        <v>4.1982345161948799E-2</v>
      </c>
      <c r="Q352" s="17">
        <v>5.3274516890790803E-2</v>
      </c>
      <c r="R352" s="17"/>
      <c r="S352" s="17">
        <v>4.0634675116008399E-2</v>
      </c>
      <c r="T352" s="17">
        <v>4.0892462392414598E-2</v>
      </c>
      <c r="U352" s="17">
        <v>2.4945576186746799E-2</v>
      </c>
      <c r="V352" s="17">
        <v>1.2199824880053599E-2</v>
      </c>
      <c r="W352" s="17">
        <v>4.6039692010937501E-2</v>
      </c>
      <c r="X352" s="17">
        <v>5.4889707159738101E-2</v>
      </c>
      <c r="Y352" s="17">
        <v>3.9789268305335398E-2</v>
      </c>
      <c r="Z352" s="17">
        <v>2.6828983137761699E-2</v>
      </c>
      <c r="AA352" s="17">
        <v>2.4809266520424301E-2</v>
      </c>
      <c r="AB352" s="17">
        <v>2.6224733465583801E-2</v>
      </c>
      <c r="AC352" s="17">
        <v>0</v>
      </c>
      <c r="AD352" s="17">
        <v>0</v>
      </c>
      <c r="AE352" s="17"/>
      <c r="AF352" s="17">
        <v>2.28198935858436E-2</v>
      </c>
      <c r="AG352" s="17">
        <v>2.58818745131001E-2</v>
      </c>
      <c r="AH352" s="17">
        <v>5.92555213843938E-2</v>
      </c>
      <c r="AI352" s="17">
        <v>2.77846155365487E-2</v>
      </c>
      <c r="AJ352" s="17">
        <v>5.06368863205401E-2</v>
      </c>
      <c r="AK352" s="17">
        <v>0</v>
      </c>
      <c r="AL352" s="17"/>
      <c r="AM352" s="17">
        <v>3.6971707804098801E-2</v>
      </c>
      <c r="AN352" s="17">
        <v>2.1441255803922699E-2</v>
      </c>
      <c r="AO352" s="17"/>
      <c r="AP352" s="17">
        <v>5.33712452450264E-2</v>
      </c>
      <c r="AQ352" s="17">
        <v>2.1817069501426901E-2</v>
      </c>
      <c r="AR352" s="17">
        <v>1.7939027350839999E-2</v>
      </c>
      <c r="AS352" s="17">
        <v>3.2851902085152797E-2</v>
      </c>
      <c r="AT352" s="17">
        <v>3.7555092743936397E-2</v>
      </c>
      <c r="AU352" s="17"/>
      <c r="AV352" s="17">
        <v>1.19552025781255E-2</v>
      </c>
      <c r="AW352" s="17">
        <v>3.05164461982118E-2</v>
      </c>
      <c r="AX352" s="17">
        <v>0</v>
      </c>
      <c r="AY352" s="17">
        <v>7.1644098098898795E-2</v>
      </c>
      <c r="AZ352" s="17">
        <v>3.3187014866537697E-2</v>
      </c>
      <c r="BA352" s="17">
        <v>6.3685312468038102E-2</v>
      </c>
      <c r="BB352" s="17"/>
      <c r="BC352" s="17">
        <v>1.91810477885416E-2</v>
      </c>
      <c r="BD352" s="17">
        <v>2.96603907883712E-2</v>
      </c>
      <c r="BE352" s="17">
        <v>2.7226090436755699E-2</v>
      </c>
      <c r="BF352" s="17"/>
      <c r="BG352" s="17">
        <v>1.11380507295664E-2</v>
      </c>
      <c r="BH352" s="17">
        <v>2.3888134070473001E-2</v>
      </c>
      <c r="BI352" s="17">
        <v>1.5394939702573E-2</v>
      </c>
      <c r="BJ352" s="17">
        <v>7.0266575427219494E-2</v>
      </c>
      <c r="BK352" s="17">
        <v>6.0594663025358299E-2</v>
      </c>
      <c r="BL352" s="17"/>
      <c r="BM352" s="17">
        <v>2.1868512489938999E-2</v>
      </c>
      <c r="BN352" s="17">
        <v>6.3153796175759502E-2</v>
      </c>
    </row>
    <row r="353" spans="2:66" x14ac:dyDescent="0.35">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row>
    <row r="354" spans="2:66" x14ac:dyDescent="0.35">
      <c r="B354" s="6" t="s">
        <v>201</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row>
    <row r="355" spans="2:66" x14ac:dyDescent="0.35">
      <c r="B355" s="24" t="s">
        <v>184</v>
      </c>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row>
    <row r="356" spans="2:66" x14ac:dyDescent="0.35">
      <c r="B356" t="s">
        <v>178</v>
      </c>
      <c r="C356" s="17">
        <v>0.34553989686567299</v>
      </c>
      <c r="D356" s="17">
        <v>0.329790521191276</v>
      </c>
      <c r="E356" s="17">
        <v>0.35816139670679198</v>
      </c>
      <c r="F356" s="17"/>
      <c r="G356" s="17">
        <v>0.36837998484422102</v>
      </c>
      <c r="H356" s="17">
        <v>0.46939494665727</v>
      </c>
      <c r="I356" s="17">
        <v>0.30820215686952701</v>
      </c>
      <c r="J356" s="17">
        <v>0.351995651649261</v>
      </c>
      <c r="K356" s="17">
        <v>0.30828398994772199</v>
      </c>
      <c r="L356" s="17">
        <v>0.27983936962353201</v>
      </c>
      <c r="M356" s="17"/>
      <c r="N356" s="17">
        <v>0.36970383866708501</v>
      </c>
      <c r="O356" s="17">
        <v>0.39123548248683299</v>
      </c>
      <c r="P356" s="17">
        <v>0.305487907452892</v>
      </c>
      <c r="Q356" s="17">
        <v>0.30493044670453001</v>
      </c>
      <c r="R356" s="17"/>
      <c r="S356" s="17">
        <v>0.37637467909363198</v>
      </c>
      <c r="T356" s="17">
        <v>0.334852728774301</v>
      </c>
      <c r="U356" s="17">
        <v>0.36206295837668101</v>
      </c>
      <c r="V356" s="17">
        <v>0.25255202829380202</v>
      </c>
      <c r="W356" s="17">
        <v>0.38990734047770897</v>
      </c>
      <c r="X356" s="17">
        <v>0.36653552243571103</v>
      </c>
      <c r="Y356" s="17">
        <v>0.300685954000174</v>
      </c>
      <c r="Z356" s="17">
        <v>0.30068800152939201</v>
      </c>
      <c r="AA356" s="17">
        <v>0.33179744019901702</v>
      </c>
      <c r="AB356" s="17">
        <v>0.336117859682044</v>
      </c>
      <c r="AC356" s="17">
        <v>0.430673873884865</v>
      </c>
      <c r="AD356" s="17">
        <v>0.40541743070414699</v>
      </c>
      <c r="AE356" s="17"/>
      <c r="AF356" s="17">
        <v>0.42866196295279302</v>
      </c>
      <c r="AG356" s="17">
        <v>0.34038561901362402</v>
      </c>
      <c r="AH356" s="17">
        <v>0.29980749753665198</v>
      </c>
      <c r="AI356" s="17">
        <v>0.30752322692301598</v>
      </c>
      <c r="AJ356" s="17">
        <v>0.28278049514783898</v>
      </c>
      <c r="AK356" s="17">
        <v>0.351270482409059</v>
      </c>
      <c r="AL356" s="17"/>
      <c r="AM356" s="17">
        <v>0.32187665043359798</v>
      </c>
      <c r="AN356" s="17">
        <v>0.37636448052994997</v>
      </c>
      <c r="AO356" s="17"/>
      <c r="AP356" s="17">
        <v>0.32390299612012702</v>
      </c>
      <c r="AQ356" s="17">
        <v>0.28624620667769002</v>
      </c>
      <c r="AR356" s="17">
        <v>0.399964772168103</v>
      </c>
      <c r="AS356" s="17">
        <v>0.37379104339930402</v>
      </c>
      <c r="AT356" s="17">
        <v>0.43692845099532701</v>
      </c>
      <c r="AU356" s="17"/>
      <c r="AV356" s="17">
        <v>0.389570209376432</v>
      </c>
      <c r="AW356" s="17">
        <v>0.200626679233772</v>
      </c>
      <c r="AX356" s="17">
        <v>0.38691454503213002</v>
      </c>
      <c r="AY356" s="17">
        <v>0.30862138417833301</v>
      </c>
      <c r="AZ356" s="17">
        <v>0.56158396824036405</v>
      </c>
      <c r="BA356" s="17">
        <v>0.38362005828085199</v>
      </c>
      <c r="BB356" s="17"/>
      <c r="BC356" s="17">
        <v>0.45108893884189799</v>
      </c>
      <c r="BD356" s="17">
        <v>0.33842194816893501</v>
      </c>
      <c r="BE356" s="17">
        <v>0.27942979036889998</v>
      </c>
      <c r="BF356" s="17"/>
      <c r="BG356" s="17">
        <v>0.32553116585021402</v>
      </c>
      <c r="BH356" s="17">
        <v>0.40773730192756202</v>
      </c>
      <c r="BI356" s="17">
        <v>0.34436133463141599</v>
      </c>
      <c r="BJ356" s="17">
        <v>0.41740361708346901</v>
      </c>
      <c r="BK356" s="17">
        <v>9.7285902784532793E-2</v>
      </c>
      <c r="BL356" s="17"/>
      <c r="BM356" s="17">
        <v>0.39471579594716899</v>
      </c>
      <c r="BN356" s="17">
        <v>0.181987233881725</v>
      </c>
    </row>
    <row r="357" spans="2:66" x14ac:dyDescent="0.35">
      <c r="B357" t="s">
        <v>179</v>
      </c>
      <c r="C357" s="17">
        <v>0.41609763047013099</v>
      </c>
      <c r="D357" s="17">
        <v>0.40963754346408798</v>
      </c>
      <c r="E357" s="17">
        <v>0.42256368985509202</v>
      </c>
      <c r="F357" s="17"/>
      <c r="G357" s="17">
        <v>0.39328573262236799</v>
      </c>
      <c r="H357" s="17">
        <v>0.38526086254270703</v>
      </c>
      <c r="I357" s="17">
        <v>0.49030848474489003</v>
      </c>
      <c r="J357" s="17">
        <v>0.39832838089881201</v>
      </c>
      <c r="K357" s="17">
        <v>0.40334984382858002</v>
      </c>
      <c r="L357" s="17">
        <v>0.42275115844259298</v>
      </c>
      <c r="M357" s="17"/>
      <c r="N357" s="17">
        <v>0.40883557930584402</v>
      </c>
      <c r="O357" s="17">
        <v>0.41975554049868602</v>
      </c>
      <c r="P357" s="17">
        <v>0.39608103164692998</v>
      </c>
      <c r="Q357" s="17">
        <v>0.44276876159513001</v>
      </c>
      <c r="R357" s="17"/>
      <c r="S357" s="17">
        <v>0.41089599194081</v>
      </c>
      <c r="T357" s="17">
        <v>0.41013578566272801</v>
      </c>
      <c r="U357" s="17">
        <v>0.40083296313311001</v>
      </c>
      <c r="V357" s="17">
        <v>0.47385959856621002</v>
      </c>
      <c r="W357" s="17">
        <v>0.38868759527747698</v>
      </c>
      <c r="X357" s="17">
        <v>0.41907969166479297</v>
      </c>
      <c r="Y357" s="17">
        <v>0.47681994138547501</v>
      </c>
      <c r="Z357" s="17">
        <v>0.39824208394875898</v>
      </c>
      <c r="AA357" s="17">
        <v>0.41818722838852701</v>
      </c>
      <c r="AB357" s="17">
        <v>0.37912063193531798</v>
      </c>
      <c r="AC357" s="17">
        <v>0.40388353944601102</v>
      </c>
      <c r="AD357" s="17">
        <v>0.38099849134819502</v>
      </c>
      <c r="AE357" s="17"/>
      <c r="AF357" s="17">
        <v>0.39009293071018297</v>
      </c>
      <c r="AG357" s="17">
        <v>0.44261150193500998</v>
      </c>
      <c r="AH357" s="17">
        <v>0.386919895699884</v>
      </c>
      <c r="AI357" s="17">
        <v>0.42497544214260902</v>
      </c>
      <c r="AJ357" s="17">
        <v>0.45699893717156798</v>
      </c>
      <c r="AK357" s="17">
        <v>0.36212065711108699</v>
      </c>
      <c r="AL357" s="17"/>
      <c r="AM357" s="17">
        <v>0.41792780771229199</v>
      </c>
      <c r="AN357" s="17">
        <v>0.416170506867381</v>
      </c>
      <c r="AO357" s="17"/>
      <c r="AP357" s="17">
        <v>0.42455767884503398</v>
      </c>
      <c r="AQ357" s="17">
        <v>0.44223794308706199</v>
      </c>
      <c r="AR357" s="17">
        <v>0.400303577986656</v>
      </c>
      <c r="AS357" s="17">
        <v>0.37294222087726397</v>
      </c>
      <c r="AT357" s="17">
        <v>0.37418166444518097</v>
      </c>
      <c r="AU357" s="17"/>
      <c r="AV357" s="17">
        <v>0.42638072406383198</v>
      </c>
      <c r="AW357" s="17">
        <v>0.46402255871512799</v>
      </c>
      <c r="AX357" s="17">
        <v>0.44429147624502002</v>
      </c>
      <c r="AY357" s="17">
        <v>0.40397000785374099</v>
      </c>
      <c r="AZ357" s="17">
        <v>0.28785338453075898</v>
      </c>
      <c r="BA357" s="17">
        <v>0.35219820569434102</v>
      </c>
      <c r="BB357" s="17"/>
      <c r="BC357" s="17">
        <v>0.38682257501112699</v>
      </c>
      <c r="BD357" s="17">
        <v>0.42352432392553502</v>
      </c>
      <c r="BE357" s="17">
        <v>0.43973280159876998</v>
      </c>
      <c r="BF357" s="17"/>
      <c r="BG357" s="17">
        <v>0.367129685585248</v>
      </c>
      <c r="BH357" s="17">
        <v>0.40863349278810801</v>
      </c>
      <c r="BI357" s="17">
        <v>0.46860780578595101</v>
      </c>
      <c r="BJ357" s="17">
        <v>0.34667604850064798</v>
      </c>
      <c r="BK357" s="17">
        <v>0.37763540825587499</v>
      </c>
      <c r="BL357" s="17"/>
      <c r="BM357" s="17">
        <v>0.40205926245093898</v>
      </c>
      <c r="BN357" s="17">
        <v>0.369443737304683</v>
      </c>
    </row>
    <row r="358" spans="2:66" x14ac:dyDescent="0.35">
      <c r="B358" t="s">
        <v>180</v>
      </c>
      <c r="C358" s="17">
        <v>0.172976467742635</v>
      </c>
      <c r="D358" s="17">
        <v>0.19929546367016401</v>
      </c>
      <c r="E358" s="17">
        <v>0.14972294147380999</v>
      </c>
      <c r="F358" s="17"/>
      <c r="G358" s="17">
        <v>0.15485620736928901</v>
      </c>
      <c r="H358" s="17">
        <v>7.7970445094662194E-2</v>
      </c>
      <c r="I358" s="17">
        <v>0.12539091885599099</v>
      </c>
      <c r="J358" s="17">
        <v>0.20634292223689299</v>
      </c>
      <c r="K358" s="17">
        <v>0.22414448047035401</v>
      </c>
      <c r="L358" s="17">
        <v>0.23589697425067499</v>
      </c>
      <c r="M358" s="17"/>
      <c r="N358" s="17">
        <v>0.17676710129826301</v>
      </c>
      <c r="O358" s="17">
        <v>0.153182883376588</v>
      </c>
      <c r="P358" s="17">
        <v>0.19649540738554</v>
      </c>
      <c r="Q358" s="17">
        <v>0.16565418421137701</v>
      </c>
      <c r="R358" s="17"/>
      <c r="S358" s="17">
        <v>0.15995917454151501</v>
      </c>
      <c r="T358" s="17">
        <v>0.187054201643506</v>
      </c>
      <c r="U358" s="17">
        <v>0.17366873053533999</v>
      </c>
      <c r="V358" s="17">
        <v>0.16573179730634599</v>
      </c>
      <c r="W358" s="17">
        <v>0.19110563934094299</v>
      </c>
      <c r="X358" s="17">
        <v>0.11405247928949</v>
      </c>
      <c r="Y358" s="17">
        <v>0.155182021878535</v>
      </c>
      <c r="Z358" s="17">
        <v>0.21886510861340799</v>
      </c>
      <c r="AA358" s="17">
        <v>0.19198408297365599</v>
      </c>
      <c r="AB358" s="17">
        <v>0.21696964332840399</v>
      </c>
      <c r="AC358" s="17">
        <v>0.14711228757908401</v>
      </c>
      <c r="AD358" s="17">
        <v>0.16112565736660001</v>
      </c>
      <c r="AE358" s="17"/>
      <c r="AF358" s="17">
        <v>0.13816322244747101</v>
      </c>
      <c r="AG358" s="17">
        <v>0.180751121632301</v>
      </c>
      <c r="AH358" s="17">
        <v>0.19414138882718299</v>
      </c>
      <c r="AI358" s="17">
        <v>0.181406535390916</v>
      </c>
      <c r="AJ358" s="17">
        <v>0.18407700165879301</v>
      </c>
      <c r="AK358" s="17">
        <v>0.194150055966543</v>
      </c>
      <c r="AL358" s="17"/>
      <c r="AM358" s="17">
        <v>0.196071132959314</v>
      </c>
      <c r="AN358" s="17">
        <v>0.14183359880506599</v>
      </c>
      <c r="AO358" s="17"/>
      <c r="AP358" s="17">
        <v>0.170567183427286</v>
      </c>
      <c r="AQ358" s="17">
        <v>0.204332737072356</v>
      </c>
      <c r="AR358" s="17">
        <v>0.15207996260508899</v>
      </c>
      <c r="AS358" s="17">
        <v>0.18812504437118099</v>
      </c>
      <c r="AT358" s="17">
        <v>0.152848432605065</v>
      </c>
      <c r="AU358" s="17"/>
      <c r="AV358" s="17">
        <v>0.135862247864459</v>
      </c>
      <c r="AW358" s="17">
        <v>0.24877937389969099</v>
      </c>
      <c r="AX358" s="17">
        <v>0.107612457136436</v>
      </c>
      <c r="AY358" s="17">
        <v>0.22378324281072001</v>
      </c>
      <c r="AZ358" s="17">
        <v>6.7600931222824498E-2</v>
      </c>
      <c r="BA358" s="17">
        <v>0.190577296480893</v>
      </c>
      <c r="BB358" s="17"/>
      <c r="BC358" s="17">
        <v>0.11355379595910101</v>
      </c>
      <c r="BD358" s="17">
        <v>0.16965699861997099</v>
      </c>
      <c r="BE358" s="17">
        <v>0.216232531552667</v>
      </c>
      <c r="BF358" s="17"/>
      <c r="BG358" s="17">
        <v>0.24153212705428001</v>
      </c>
      <c r="BH358" s="17">
        <v>0.14041995869895299</v>
      </c>
      <c r="BI358" s="17">
        <v>0.128774760865385</v>
      </c>
      <c r="BJ358" s="17">
        <v>0.16923365683286401</v>
      </c>
      <c r="BK358" s="17">
        <v>0.36127066524632001</v>
      </c>
      <c r="BL358" s="17"/>
      <c r="BM358" s="17">
        <v>0.15643619261719199</v>
      </c>
      <c r="BN358" s="17">
        <v>0.31045876229316799</v>
      </c>
    </row>
    <row r="359" spans="2:66" x14ac:dyDescent="0.35">
      <c r="B359" t="s">
        <v>181</v>
      </c>
      <c r="C359" s="17">
        <v>2.8899536948553899E-2</v>
      </c>
      <c r="D359" s="17">
        <v>3.3893045464256699E-2</v>
      </c>
      <c r="E359" s="17">
        <v>2.44649427118671E-2</v>
      </c>
      <c r="F359" s="17"/>
      <c r="G359" s="17">
        <v>4.8180121896484497E-2</v>
      </c>
      <c r="H359" s="17">
        <v>2.3039697187164199E-2</v>
      </c>
      <c r="I359" s="17">
        <v>3.19164462554474E-2</v>
      </c>
      <c r="J359" s="17">
        <v>1.9250003128533501E-2</v>
      </c>
      <c r="K359" s="17">
        <v>2.7998214417773899E-2</v>
      </c>
      <c r="L359" s="17">
        <v>2.64927986713351E-2</v>
      </c>
      <c r="M359" s="17"/>
      <c r="N359" s="17">
        <v>1.8234997140881799E-2</v>
      </c>
      <c r="O359" s="17">
        <v>1.9954587164328599E-2</v>
      </c>
      <c r="P359" s="17">
        <v>5.5562340630371E-2</v>
      </c>
      <c r="Q359" s="17">
        <v>2.5102184920499399E-2</v>
      </c>
      <c r="R359" s="17"/>
      <c r="S359" s="17">
        <v>1.91565448153804E-2</v>
      </c>
      <c r="T359" s="17">
        <v>2.7071103268179499E-2</v>
      </c>
      <c r="U359" s="17">
        <v>3.8305068438370699E-2</v>
      </c>
      <c r="V359" s="17">
        <v>5.9423606207267797E-2</v>
      </c>
      <c r="W359" s="17">
        <v>1.4866365064628901E-2</v>
      </c>
      <c r="X359" s="17">
        <v>3.3416183670896799E-2</v>
      </c>
      <c r="Y359" s="17">
        <v>2.7509754092468801E-2</v>
      </c>
      <c r="Z359" s="17">
        <v>2.7541635313499901E-2</v>
      </c>
      <c r="AA359" s="17">
        <v>3.3778773838811102E-2</v>
      </c>
      <c r="AB359" s="17">
        <v>2.8429543500866201E-2</v>
      </c>
      <c r="AC359" s="17">
        <v>0</v>
      </c>
      <c r="AD359" s="17">
        <v>2.6572204358330499E-2</v>
      </c>
      <c r="AE359" s="17"/>
      <c r="AF359" s="17">
        <v>2.40066388069393E-2</v>
      </c>
      <c r="AG359" s="17">
        <v>1.0956699184360401E-2</v>
      </c>
      <c r="AH359" s="17">
        <v>5.1983957247166E-2</v>
      </c>
      <c r="AI359" s="17">
        <v>3.4647565430503902E-2</v>
      </c>
      <c r="AJ359" s="17">
        <v>3.3960703075868001E-2</v>
      </c>
      <c r="AK359" s="17">
        <v>5.4871370319652203E-2</v>
      </c>
      <c r="AL359" s="17"/>
      <c r="AM359" s="17">
        <v>3.0489136800746799E-2</v>
      </c>
      <c r="AN359" s="17">
        <v>2.6957568250127201E-2</v>
      </c>
      <c r="AO359" s="17"/>
      <c r="AP359" s="17">
        <v>2.6746866756774498E-2</v>
      </c>
      <c r="AQ359" s="17">
        <v>4.8762553254618E-2</v>
      </c>
      <c r="AR359" s="17">
        <v>1.8324444775135298E-2</v>
      </c>
      <c r="AS359" s="17">
        <v>1.8916502391532398E-2</v>
      </c>
      <c r="AT359" s="17">
        <v>0</v>
      </c>
      <c r="AU359" s="17"/>
      <c r="AV359" s="17">
        <v>2.9763346390414499E-2</v>
      </c>
      <c r="AW359" s="17">
        <v>5.1043204551822298E-2</v>
      </c>
      <c r="AX359" s="17">
        <v>2.5134223504885499E-2</v>
      </c>
      <c r="AY359" s="17">
        <v>3.1570877254203898E-2</v>
      </c>
      <c r="AZ359" s="17">
        <v>0</v>
      </c>
      <c r="BA359" s="17">
        <v>1.05228884446129E-2</v>
      </c>
      <c r="BB359" s="17"/>
      <c r="BC359" s="17">
        <v>1.63675354632839E-2</v>
      </c>
      <c r="BD359" s="17">
        <v>2.4452527426614801E-2</v>
      </c>
      <c r="BE359" s="17">
        <v>4.0817466153780901E-2</v>
      </c>
      <c r="BF359" s="17"/>
      <c r="BG359" s="17">
        <v>4.3043708082226302E-2</v>
      </c>
      <c r="BH359" s="17">
        <v>1.98282103689928E-2</v>
      </c>
      <c r="BI359" s="17">
        <v>2.6049117447572101E-2</v>
      </c>
      <c r="BJ359" s="17">
        <v>6.6686677583019993E-2</v>
      </c>
      <c r="BK359" s="17">
        <v>6.4776207793504695E-2</v>
      </c>
      <c r="BL359" s="17"/>
      <c r="BM359" s="17">
        <v>2.3505560463957E-2</v>
      </c>
      <c r="BN359" s="17">
        <v>6.5281707261246796E-2</v>
      </c>
    </row>
    <row r="360" spans="2:66" x14ac:dyDescent="0.35">
      <c r="B360" t="s">
        <v>182</v>
      </c>
      <c r="C360" s="17">
        <v>9.8865771633445693E-3</v>
      </c>
      <c r="D360" s="17">
        <v>8.6706800952919792E-3</v>
      </c>
      <c r="E360" s="17">
        <v>1.10643897754149E-2</v>
      </c>
      <c r="F360" s="17"/>
      <c r="G360" s="17">
        <v>1.39505484432609E-2</v>
      </c>
      <c r="H360" s="17">
        <v>1.6522925337991701E-2</v>
      </c>
      <c r="I360" s="17">
        <v>1.2395988617178499E-2</v>
      </c>
      <c r="J360" s="17">
        <v>5.8433729077508297E-3</v>
      </c>
      <c r="K360" s="17">
        <v>7.7121284856457801E-3</v>
      </c>
      <c r="L360" s="17">
        <v>4.6430649104420999E-3</v>
      </c>
      <c r="M360" s="17"/>
      <c r="N360" s="17">
        <v>1.09512188496531E-2</v>
      </c>
      <c r="O360" s="17">
        <v>7.8025667068311001E-3</v>
      </c>
      <c r="P360" s="17">
        <v>1.2541927194909999E-2</v>
      </c>
      <c r="Q360" s="17">
        <v>8.5526703427252007E-3</v>
      </c>
      <c r="R360" s="17"/>
      <c r="S360" s="17">
        <v>7.3267372879967504E-3</v>
      </c>
      <c r="T360" s="17">
        <v>2.06001455248918E-2</v>
      </c>
      <c r="U360" s="17">
        <v>1.2176115391660001E-2</v>
      </c>
      <c r="V360" s="17">
        <v>1.16300982316052E-2</v>
      </c>
      <c r="W360" s="17">
        <v>0</v>
      </c>
      <c r="X360" s="17">
        <v>0</v>
      </c>
      <c r="Y360" s="17">
        <v>1.29656800424669E-2</v>
      </c>
      <c r="Z360" s="17">
        <v>2.78341874571796E-2</v>
      </c>
      <c r="AA360" s="17">
        <v>7.9108529951797801E-3</v>
      </c>
      <c r="AB360" s="17">
        <v>1.29153965170213E-2</v>
      </c>
      <c r="AC360" s="17">
        <v>0</v>
      </c>
      <c r="AD360" s="17">
        <v>0</v>
      </c>
      <c r="AE360" s="17"/>
      <c r="AF360" s="17">
        <v>3.7342979651137699E-3</v>
      </c>
      <c r="AG360" s="17">
        <v>1.1170993107670901E-2</v>
      </c>
      <c r="AH360" s="17">
        <v>2.13440481946423E-2</v>
      </c>
      <c r="AI360" s="17">
        <v>1.76638259032872E-2</v>
      </c>
      <c r="AJ360" s="17">
        <v>0</v>
      </c>
      <c r="AK360" s="17">
        <v>0</v>
      </c>
      <c r="AL360" s="17"/>
      <c r="AM360" s="17">
        <v>6.8164100590654203E-3</v>
      </c>
      <c r="AN360" s="17">
        <v>1.4416719967454699E-2</v>
      </c>
      <c r="AO360" s="17"/>
      <c r="AP360" s="17">
        <v>4.8308890120681803E-3</v>
      </c>
      <c r="AQ360" s="17">
        <v>0</v>
      </c>
      <c r="AR360" s="17">
        <v>1.11844379340934E-2</v>
      </c>
      <c r="AS360" s="17">
        <v>3.0975750877796498E-2</v>
      </c>
      <c r="AT360" s="17">
        <v>0</v>
      </c>
      <c r="AU360" s="17"/>
      <c r="AV360" s="17">
        <v>6.0328148552958403E-3</v>
      </c>
      <c r="AW360" s="17">
        <v>1.5077074834703399E-2</v>
      </c>
      <c r="AX360" s="17">
        <v>1.11996437728865E-2</v>
      </c>
      <c r="AY360" s="17">
        <v>7.9250819646377799E-3</v>
      </c>
      <c r="AZ360" s="17">
        <v>1.6397044088986401E-2</v>
      </c>
      <c r="BA360" s="17">
        <v>2.2347328862455801E-2</v>
      </c>
      <c r="BB360" s="17"/>
      <c r="BC360" s="17">
        <v>0</v>
      </c>
      <c r="BD360" s="17">
        <v>1.21083424657028E-2</v>
      </c>
      <c r="BE360" s="17">
        <v>1.35899388248649E-2</v>
      </c>
      <c r="BF360" s="17"/>
      <c r="BG360" s="17">
        <v>0</v>
      </c>
      <c r="BH360" s="17">
        <v>4.0627520417455196E-3</v>
      </c>
      <c r="BI360" s="17">
        <v>6.1751140868954004E-3</v>
      </c>
      <c r="BJ360" s="17">
        <v>0</v>
      </c>
      <c r="BK360" s="17">
        <v>6.28224358568093E-2</v>
      </c>
      <c r="BL360" s="17"/>
      <c r="BM360" s="17">
        <v>3.4192094482988801E-3</v>
      </c>
      <c r="BN360" s="17">
        <v>4.6199975736184201E-2</v>
      </c>
    </row>
    <row r="361" spans="2:66" x14ac:dyDescent="0.35">
      <c r="B361" t="s">
        <v>117</v>
      </c>
      <c r="C361" s="17">
        <v>2.65998908096628E-2</v>
      </c>
      <c r="D361" s="17">
        <v>1.8712746114923198E-2</v>
      </c>
      <c r="E361" s="17">
        <v>3.40226394770234E-2</v>
      </c>
      <c r="F361" s="17"/>
      <c r="G361" s="17">
        <v>2.13474048243763E-2</v>
      </c>
      <c r="H361" s="17">
        <v>2.7811123180205202E-2</v>
      </c>
      <c r="I361" s="17">
        <v>3.17860046569663E-2</v>
      </c>
      <c r="J361" s="17">
        <v>1.82396691787493E-2</v>
      </c>
      <c r="K361" s="17">
        <v>2.8511342849925299E-2</v>
      </c>
      <c r="L361" s="17">
        <v>3.03766341014233E-2</v>
      </c>
      <c r="M361" s="17"/>
      <c r="N361" s="17">
        <v>1.55072647382738E-2</v>
      </c>
      <c r="O361" s="17">
        <v>8.0689397667328393E-3</v>
      </c>
      <c r="P361" s="17">
        <v>3.3831385689356799E-2</v>
      </c>
      <c r="Q361" s="17">
        <v>5.2991752225738202E-2</v>
      </c>
      <c r="R361" s="17"/>
      <c r="S361" s="17">
        <v>2.6286872320666899E-2</v>
      </c>
      <c r="T361" s="17">
        <v>2.0286035126393799E-2</v>
      </c>
      <c r="U361" s="17">
        <v>1.29541641248389E-2</v>
      </c>
      <c r="V361" s="17">
        <v>3.68028713947679E-2</v>
      </c>
      <c r="W361" s="17">
        <v>1.5433059839241601E-2</v>
      </c>
      <c r="X361" s="17">
        <v>6.6916122939108993E-2</v>
      </c>
      <c r="Y361" s="17">
        <v>2.68366486008806E-2</v>
      </c>
      <c r="Z361" s="17">
        <v>2.6828983137761699E-2</v>
      </c>
      <c r="AA361" s="17">
        <v>1.6341621604809599E-2</v>
      </c>
      <c r="AB361" s="17">
        <v>2.6446925036345301E-2</v>
      </c>
      <c r="AC361" s="17">
        <v>1.8330299090040199E-2</v>
      </c>
      <c r="AD361" s="17">
        <v>2.5886216222727E-2</v>
      </c>
      <c r="AE361" s="17"/>
      <c r="AF361" s="17">
        <v>1.53409471174995E-2</v>
      </c>
      <c r="AG361" s="17">
        <v>1.4124065127033699E-2</v>
      </c>
      <c r="AH361" s="17">
        <v>4.5803212494473E-2</v>
      </c>
      <c r="AI361" s="17">
        <v>3.3783404209668397E-2</v>
      </c>
      <c r="AJ361" s="17">
        <v>4.21828629459318E-2</v>
      </c>
      <c r="AK361" s="17">
        <v>3.7587434193658197E-2</v>
      </c>
      <c r="AL361" s="17"/>
      <c r="AM361" s="17">
        <v>2.6818862034984299E-2</v>
      </c>
      <c r="AN361" s="17">
        <v>2.4257125580021199E-2</v>
      </c>
      <c r="AO361" s="17"/>
      <c r="AP361" s="17">
        <v>4.9394385838710697E-2</v>
      </c>
      <c r="AQ361" s="17">
        <v>1.8420559908273602E-2</v>
      </c>
      <c r="AR361" s="17">
        <v>1.8142804530924001E-2</v>
      </c>
      <c r="AS361" s="17">
        <v>1.52494380829217E-2</v>
      </c>
      <c r="AT361" s="17">
        <v>3.60414519544267E-2</v>
      </c>
      <c r="AU361" s="17"/>
      <c r="AV361" s="17">
        <v>1.2390657449566401E-2</v>
      </c>
      <c r="AW361" s="17">
        <v>2.0451108764883499E-2</v>
      </c>
      <c r="AX361" s="17">
        <v>2.48476543086424E-2</v>
      </c>
      <c r="AY361" s="17">
        <v>2.4129405938363501E-2</v>
      </c>
      <c r="AZ361" s="17">
        <v>6.6564671917065499E-2</v>
      </c>
      <c r="BA361" s="17">
        <v>4.0734222236844399E-2</v>
      </c>
      <c r="BB361" s="17"/>
      <c r="BC361" s="17">
        <v>3.2167154724590002E-2</v>
      </c>
      <c r="BD361" s="17">
        <v>3.1835859393241503E-2</v>
      </c>
      <c r="BE361" s="17">
        <v>1.01974715010179E-2</v>
      </c>
      <c r="BF361" s="17"/>
      <c r="BG361" s="17">
        <v>2.2763313428031898E-2</v>
      </c>
      <c r="BH361" s="17">
        <v>1.9318284174638298E-2</v>
      </c>
      <c r="BI361" s="17">
        <v>2.6031867182779899E-2</v>
      </c>
      <c r="BJ361" s="17">
        <v>0</v>
      </c>
      <c r="BK361" s="17">
        <v>3.6209380062958298E-2</v>
      </c>
      <c r="BL361" s="17"/>
      <c r="BM361" s="17">
        <v>1.98639790724436E-2</v>
      </c>
      <c r="BN361" s="17">
        <v>2.66285835229935E-2</v>
      </c>
    </row>
    <row r="362" spans="2:66" x14ac:dyDescent="0.35">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row>
    <row r="363" spans="2:66" x14ac:dyDescent="0.35">
      <c r="B363" s="6" t="s">
        <v>202</v>
      </c>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row>
    <row r="364" spans="2:66" x14ac:dyDescent="0.35">
      <c r="B364" s="24" t="s">
        <v>184</v>
      </c>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row>
    <row r="365" spans="2:66" x14ac:dyDescent="0.35">
      <c r="B365" t="s">
        <v>178</v>
      </c>
      <c r="C365" s="17">
        <v>0.35772224897029398</v>
      </c>
      <c r="D365" s="17">
        <v>0.34320537967314202</v>
      </c>
      <c r="E365" s="17">
        <v>0.36927843664827897</v>
      </c>
      <c r="F365" s="17"/>
      <c r="G365" s="17">
        <v>0.44999231954104701</v>
      </c>
      <c r="H365" s="17">
        <v>0.55613963079093698</v>
      </c>
      <c r="I365" s="17">
        <v>0.37075235135588602</v>
      </c>
      <c r="J365" s="17">
        <v>0.37068769281381903</v>
      </c>
      <c r="K365" s="17">
        <v>0.296271472254035</v>
      </c>
      <c r="L365" s="17">
        <v>0.162383105452061</v>
      </c>
      <c r="M365" s="17"/>
      <c r="N365" s="17">
        <v>0.34261662036243601</v>
      </c>
      <c r="O365" s="17">
        <v>0.40412817359008202</v>
      </c>
      <c r="P365" s="17">
        <v>0.37429141967934598</v>
      </c>
      <c r="Q365" s="17">
        <v>0.30484338432617297</v>
      </c>
      <c r="R365" s="17"/>
      <c r="S365" s="17">
        <v>0.37940093502903099</v>
      </c>
      <c r="T365" s="17">
        <v>0.35684461005672802</v>
      </c>
      <c r="U365" s="17">
        <v>0.371698336725721</v>
      </c>
      <c r="V365" s="17">
        <v>0.25092931645101102</v>
      </c>
      <c r="W365" s="17">
        <v>0.31621559735305299</v>
      </c>
      <c r="X365" s="17">
        <v>0.43591576246476299</v>
      </c>
      <c r="Y365" s="17">
        <v>0.31294294227301001</v>
      </c>
      <c r="Z365" s="17">
        <v>0.24274748027794299</v>
      </c>
      <c r="AA365" s="17">
        <v>0.33803457153971</v>
      </c>
      <c r="AB365" s="17">
        <v>0.47032625716988602</v>
      </c>
      <c r="AC365" s="17">
        <v>0.29533962375106698</v>
      </c>
      <c r="AD365" s="17">
        <v>0.49198990650984398</v>
      </c>
      <c r="AE365" s="17"/>
      <c r="AF365" s="17">
        <v>0.457964106305981</v>
      </c>
      <c r="AG365" s="17">
        <v>0.34135202566308898</v>
      </c>
      <c r="AH365" s="17">
        <v>0.37312419520654999</v>
      </c>
      <c r="AI365" s="17">
        <v>0.32743208902034199</v>
      </c>
      <c r="AJ365" s="17">
        <v>0.22161360002463801</v>
      </c>
      <c r="AK365" s="17">
        <v>0.31866540230394103</v>
      </c>
      <c r="AL365" s="17"/>
      <c r="AM365" s="17">
        <v>0.33691670650661698</v>
      </c>
      <c r="AN365" s="17">
        <v>0.38698867747471599</v>
      </c>
      <c r="AO365" s="17"/>
      <c r="AP365" s="17">
        <v>0.31106304060097001</v>
      </c>
      <c r="AQ365" s="17">
        <v>0.353987440217645</v>
      </c>
      <c r="AR365" s="17">
        <v>0.38676407225086101</v>
      </c>
      <c r="AS365" s="17">
        <v>0.39712407023507401</v>
      </c>
      <c r="AT365" s="17">
        <v>0.40998603328141098</v>
      </c>
      <c r="AU365" s="17"/>
      <c r="AV365" s="17">
        <v>0.46285206399319101</v>
      </c>
      <c r="AW365" s="17">
        <v>0.18026359318214999</v>
      </c>
      <c r="AX365" s="17">
        <v>0.305272859351578</v>
      </c>
      <c r="AY365" s="17">
        <v>0.31524018617361499</v>
      </c>
      <c r="AZ365" s="17">
        <v>0.58020282511463905</v>
      </c>
      <c r="BA365" s="17">
        <v>0.26690359874011199</v>
      </c>
      <c r="BB365" s="17"/>
      <c r="BC365" s="17">
        <v>0.52602677236992401</v>
      </c>
      <c r="BD365" s="17">
        <v>0.30496727628558101</v>
      </c>
      <c r="BE365" s="17">
        <v>0.283296827188809</v>
      </c>
      <c r="BF365" s="17"/>
      <c r="BG365" s="17">
        <v>0.358929603756454</v>
      </c>
      <c r="BH365" s="17">
        <v>0.41885663393686401</v>
      </c>
      <c r="BI365" s="17">
        <v>0.33200687113208799</v>
      </c>
      <c r="BJ365" s="17">
        <v>0.318625841343322</v>
      </c>
      <c r="BK365" s="17">
        <v>0.206520337763099</v>
      </c>
      <c r="BL365" s="17"/>
      <c r="BM365" s="17">
        <v>0.40936415297233802</v>
      </c>
      <c r="BN365" s="17">
        <v>0.23618281800840901</v>
      </c>
    </row>
    <row r="366" spans="2:66" x14ac:dyDescent="0.35">
      <c r="B366" t="s">
        <v>179</v>
      </c>
      <c r="C366" s="17">
        <v>0.37807676886782399</v>
      </c>
      <c r="D366" s="17">
        <v>0.37973576361613798</v>
      </c>
      <c r="E366" s="17">
        <v>0.37684018701361599</v>
      </c>
      <c r="F366" s="17"/>
      <c r="G366" s="17">
        <v>0.29351745827342701</v>
      </c>
      <c r="H366" s="17">
        <v>0.28750636565005799</v>
      </c>
      <c r="I366" s="17">
        <v>0.35681934662339199</v>
      </c>
      <c r="J366" s="17">
        <v>0.37080954973878699</v>
      </c>
      <c r="K366" s="17">
        <v>0.43020055725918099</v>
      </c>
      <c r="L366" s="17">
        <v>0.49174815506383202</v>
      </c>
      <c r="M366" s="17"/>
      <c r="N366" s="17">
        <v>0.38760722134876302</v>
      </c>
      <c r="O366" s="17">
        <v>0.37169479561898899</v>
      </c>
      <c r="P366" s="17">
        <v>0.34690512592641898</v>
      </c>
      <c r="Q366" s="17">
        <v>0.40408363375744599</v>
      </c>
      <c r="R366" s="17"/>
      <c r="S366" s="17">
        <v>0.43435596164999801</v>
      </c>
      <c r="T366" s="17">
        <v>0.36792231373975998</v>
      </c>
      <c r="U366" s="17">
        <v>0.31167079288930299</v>
      </c>
      <c r="V366" s="17">
        <v>0.40068778457422199</v>
      </c>
      <c r="W366" s="17">
        <v>0.389888024103062</v>
      </c>
      <c r="X366" s="17">
        <v>0.30857671436899498</v>
      </c>
      <c r="Y366" s="17">
        <v>0.42969864254057899</v>
      </c>
      <c r="Z366" s="17">
        <v>0.48382265355935999</v>
      </c>
      <c r="AA366" s="17">
        <v>0.38509185917067401</v>
      </c>
      <c r="AB366" s="17">
        <v>0.29667860506312799</v>
      </c>
      <c r="AC366" s="17">
        <v>0.50181420729454695</v>
      </c>
      <c r="AD366" s="17">
        <v>0.19013619389749101</v>
      </c>
      <c r="AE366" s="17"/>
      <c r="AF366" s="17">
        <v>0.33728966174203201</v>
      </c>
      <c r="AG366" s="17">
        <v>0.41671428862849202</v>
      </c>
      <c r="AH366" s="17">
        <v>0.31604939182827702</v>
      </c>
      <c r="AI366" s="17">
        <v>0.40261046137760198</v>
      </c>
      <c r="AJ366" s="17">
        <v>0.44295780065322699</v>
      </c>
      <c r="AK366" s="17">
        <v>0.31340317469636397</v>
      </c>
      <c r="AL366" s="17"/>
      <c r="AM366" s="17">
        <v>0.39209000346224798</v>
      </c>
      <c r="AN366" s="17">
        <v>0.36007640497115301</v>
      </c>
      <c r="AO366" s="17"/>
      <c r="AP366" s="17">
        <v>0.42262502596912099</v>
      </c>
      <c r="AQ366" s="17">
        <v>0.36667684947365697</v>
      </c>
      <c r="AR366" s="17">
        <v>0.340936507990516</v>
      </c>
      <c r="AS366" s="17">
        <v>0.351040258687428</v>
      </c>
      <c r="AT366" s="17">
        <v>0.40671710816835799</v>
      </c>
      <c r="AU366" s="17"/>
      <c r="AV366" s="17">
        <v>0.35114285563989101</v>
      </c>
      <c r="AW366" s="17">
        <v>0.44462975537695698</v>
      </c>
      <c r="AX366" s="17">
        <v>0.50614055944140701</v>
      </c>
      <c r="AY366" s="17">
        <v>0.32819222061400399</v>
      </c>
      <c r="AZ366" s="17">
        <v>0.23546929051076801</v>
      </c>
      <c r="BA366" s="17">
        <v>0.42400104304560499</v>
      </c>
      <c r="BB366" s="17"/>
      <c r="BC366" s="17">
        <v>0.30274582636266201</v>
      </c>
      <c r="BD366" s="17">
        <v>0.43119417299652701</v>
      </c>
      <c r="BE366" s="17">
        <v>0.38449935024326198</v>
      </c>
      <c r="BF366" s="17"/>
      <c r="BG366" s="17">
        <v>0.32236530018344201</v>
      </c>
      <c r="BH366" s="17">
        <v>0.37274818549091199</v>
      </c>
      <c r="BI366" s="17">
        <v>0.42298970685224502</v>
      </c>
      <c r="BJ366" s="17">
        <v>0.34133589897851602</v>
      </c>
      <c r="BK366" s="17">
        <v>0.34968481335389701</v>
      </c>
      <c r="BL366" s="17"/>
      <c r="BM366" s="17">
        <v>0.36476750334665697</v>
      </c>
      <c r="BN366" s="17">
        <v>0.34747573797560999</v>
      </c>
    </row>
    <row r="367" spans="2:66" x14ac:dyDescent="0.35">
      <c r="B367" t="s">
        <v>180</v>
      </c>
      <c r="C367" s="17">
        <v>0.180181158091657</v>
      </c>
      <c r="D367" s="17">
        <v>0.19492750242190801</v>
      </c>
      <c r="E367" s="17">
        <v>0.16763457788476499</v>
      </c>
      <c r="F367" s="17"/>
      <c r="G367" s="17">
        <v>0.184744943751628</v>
      </c>
      <c r="H367" s="17">
        <v>0.101044189467562</v>
      </c>
      <c r="I367" s="17">
        <v>0.150608687977735</v>
      </c>
      <c r="J367" s="17">
        <v>0.18217767330974499</v>
      </c>
      <c r="K367" s="17">
        <v>0.167774727738353</v>
      </c>
      <c r="L367" s="17">
        <v>0.26690333357234303</v>
      </c>
      <c r="M367" s="17"/>
      <c r="N367" s="17">
        <v>0.17215706087393501</v>
      </c>
      <c r="O367" s="17">
        <v>0.15635117202326701</v>
      </c>
      <c r="P367" s="17">
        <v>0.18499346450523699</v>
      </c>
      <c r="Q367" s="17">
        <v>0.212714801579866</v>
      </c>
      <c r="R367" s="17"/>
      <c r="S367" s="17">
        <v>0.133312176594969</v>
      </c>
      <c r="T367" s="17">
        <v>0.21270780464151601</v>
      </c>
      <c r="U367" s="17">
        <v>0.18972793918223299</v>
      </c>
      <c r="V367" s="17">
        <v>0.214324524527299</v>
      </c>
      <c r="W367" s="17">
        <v>0.21521322979591301</v>
      </c>
      <c r="X367" s="17">
        <v>0.154714281114886</v>
      </c>
      <c r="Y367" s="17">
        <v>0.166325815153441</v>
      </c>
      <c r="Z367" s="17">
        <v>0.219056735110429</v>
      </c>
      <c r="AA367" s="17">
        <v>0.166018137523293</v>
      </c>
      <c r="AB367" s="17">
        <v>0.15140819046212201</v>
      </c>
      <c r="AC367" s="17">
        <v>0.18542397050652901</v>
      </c>
      <c r="AD367" s="17">
        <v>0.238950765973547</v>
      </c>
      <c r="AE367" s="17"/>
      <c r="AF367" s="17">
        <v>0.14961840567950799</v>
      </c>
      <c r="AG367" s="17">
        <v>0.18318401677226301</v>
      </c>
      <c r="AH367" s="17">
        <v>0.16936764970898999</v>
      </c>
      <c r="AI367" s="17">
        <v>0.175806823011637</v>
      </c>
      <c r="AJ367" s="17">
        <v>0.20786663252363699</v>
      </c>
      <c r="AK367" s="17">
        <v>0.2911078233812</v>
      </c>
      <c r="AL367" s="17"/>
      <c r="AM367" s="17">
        <v>0.18300921879118801</v>
      </c>
      <c r="AN367" s="17">
        <v>0.17361636423479501</v>
      </c>
      <c r="AO367" s="17"/>
      <c r="AP367" s="17">
        <v>0.171901742232592</v>
      </c>
      <c r="AQ367" s="17">
        <v>0.19502610747315</v>
      </c>
      <c r="AR367" s="17">
        <v>0.181961817647456</v>
      </c>
      <c r="AS367" s="17">
        <v>0.17619541163190899</v>
      </c>
      <c r="AT367" s="17">
        <v>0.14215145789959999</v>
      </c>
      <c r="AU367" s="17"/>
      <c r="AV367" s="17">
        <v>0.152637473876921</v>
      </c>
      <c r="AW367" s="17">
        <v>0.21533024947403401</v>
      </c>
      <c r="AX367" s="17">
        <v>0.131818938585261</v>
      </c>
      <c r="AY367" s="17">
        <v>0.24354982009839199</v>
      </c>
      <c r="AZ367" s="17">
        <v>9.9655538788243694E-2</v>
      </c>
      <c r="BA367" s="17">
        <v>0.222141168945826</v>
      </c>
      <c r="BB367" s="17"/>
      <c r="BC367" s="17">
        <v>0.134992959450498</v>
      </c>
      <c r="BD367" s="17">
        <v>0.18342748670644701</v>
      </c>
      <c r="BE367" s="17">
        <v>0.21714979693571601</v>
      </c>
      <c r="BF367" s="17"/>
      <c r="BG367" s="17">
        <v>0.180288088276082</v>
      </c>
      <c r="BH367" s="17">
        <v>0.14784001621009299</v>
      </c>
      <c r="BI367" s="17">
        <v>0.182392542315475</v>
      </c>
      <c r="BJ367" s="17">
        <v>0.20555261290499199</v>
      </c>
      <c r="BK367" s="17">
        <v>0.26931716640421399</v>
      </c>
      <c r="BL367" s="17"/>
      <c r="BM367" s="17">
        <v>0.15297981215016701</v>
      </c>
      <c r="BN367" s="17">
        <v>0.25244542730027097</v>
      </c>
    </row>
    <row r="368" spans="2:66" x14ac:dyDescent="0.35">
      <c r="B368" t="s">
        <v>181</v>
      </c>
      <c r="C368" s="17">
        <v>5.0072286074295501E-2</v>
      </c>
      <c r="D368" s="17">
        <v>5.7214301738949702E-2</v>
      </c>
      <c r="E368" s="17">
        <v>4.37802698988922E-2</v>
      </c>
      <c r="F368" s="17"/>
      <c r="G368" s="17">
        <v>5.7059107874472097E-2</v>
      </c>
      <c r="H368" s="17">
        <v>2.2191238918470899E-2</v>
      </c>
      <c r="I368" s="17">
        <v>7.1738421425422805E-2</v>
      </c>
      <c r="J368" s="17">
        <v>4.5239801672692502E-2</v>
      </c>
      <c r="K368" s="17">
        <v>4.7486950165115199E-2</v>
      </c>
      <c r="L368" s="17">
        <v>5.68496407115342E-2</v>
      </c>
      <c r="M368" s="17"/>
      <c r="N368" s="17">
        <v>5.2033118386061998E-2</v>
      </c>
      <c r="O368" s="17">
        <v>5.2189609849356701E-2</v>
      </c>
      <c r="P368" s="17">
        <v>5.9350332132496499E-2</v>
      </c>
      <c r="Q368" s="17">
        <v>3.6872199922449403E-2</v>
      </c>
      <c r="R368" s="17"/>
      <c r="S368" s="17">
        <v>2.5844811885117801E-2</v>
      </c>
      <c r="T368" s="17">
        <v>4.1455983908345997E-2</v>
      </c>
      <c r="U368" s="17">
        <v>6.3282686157941095E-2</v>
      </c>
      <c r="V368" s="17">
        <v>8.5801495097836994E-2</v>
      </c>
      <c r="W368" s="17">
        <v>6.3250088908729504E-2</v>
      </c>
      <c r="X368" s="17">
        <v>5.6066804136484197E-2</v>
      </c>
      <c r="Y368" s="17">
        <v>2.5779451791176002E-2</v>
      </c>
      <c r="Z368" s="17">
        <v>2.6538943595088502E-2</v>
      </c>
      <c r="AA368" s="17">
        <v>8.5823789309145096E-2</v>
      </c>
      <c r="AB368" s="17">
        <v>4.1883975431746899E-2</v>
      </c>
      <c r="AC368" s="17">
        <v>1.74221984478562E-2</v>
      </c>
      <c r="AD368" s="17">
        <v>5.2910809344857701E-2</v>
      </c>
      <c r="AE368" s="17"/>
      <c r="AF368" s="17">
        <v>3.2153750639082698E-2</v>
      </c>
      <c r="AG368" s="17">
        <v>4.0789652275652601E-2</v>
      </c>
      <c r="AH368" s="17">
        <v>8.9038257323245495E-2</v>
      </c>
      <c r="AI368" s="17">
        <v>3.5787808325596998E-2</v>
      </c>
      <c r="AJ368" s="17">
        <v>8.4582251675530198E-2</v>
      </c>
      <c r="AK368" s="17">
        <v>5.5081209241164698E-2</v>
      </c>
      <c r="AL368" s="17"/>
      <c r="AM368" s="17">
        <v>5.3750226070242199E-2</v>
      </c>
      <c r="AN368" s="17">
        <v>4.53798319431548E-2</v>
      </c>
      <c r="AO368" s="17"/>
      <c r="AP368" s="17">
        <v>4.8438053550499099E-2</v>
      </c>
      <c r="AQ368" s="17">
        <v>5.7528204092506703E-2</v>
      </c>
      <c r="AR368" s="17">
        <v>4.9434940792235198E-2</v>
      </c>
      <c r="AS368" s="17">
        <v>4.3938230589110297E-2</v>
      </c>
      <c r="AT368" s="17">
        <v>4.1145400650630701E-2</v>
      </c>
      <c r="AU368" s="17"/>
      <c r="AV368" s="17">
        <v>2.4220629711976499E-2</v>
      </c>
      <c r="AW368" s="17">
        <v>0.107619220501707</v>
      </c>
      <c r="AX368" s="17">
        <v>3.4510752850287797E-2</v>
      </c>
      <c r="AY368" s="17">
        <v>5.6193911545924798E-2</v>
      </c>
      <c r="AZ368" s="17">
        <v>3.4670167147989303E-2</v>
      </c>
      <c r="BA368" s="17">
        <v>2.1916655439157301E-2</v>
      </c>
      <c r="BB368" s="17"/>
      <c r="BC368" s="17">
        <v>1.7052936411352901E-2</v>
      </c>
      <c r="BD368" s="17">
        <v>5.2728514217171001E-2</v>
      </c>
      <c r="BE368" s="17">
        <v>6.7128164191275499E-2</v>
      </c>
      <c r="BF368" s="17"/>
      <c r="BG368" s="17">
        <v>6.7589016808216898E-2</v>
      </c>
      <c r="BH368" s="17">
        <v>4.7896849776120499E-2</v>
      </c>
      <c r="BI368" s="17">
        <v>3.2841988586753502E-2</v>
      </c>
      <c r="BJ368" s="17">
        <v>9.8727445410764905E-2</v>
      </c>
      <c r="BK368" s="17">
        <v>6.4136806662189294E-2</v>
      </c>
      <c r="BL368" s="17"/>
      <c r="BM368" s="17">
        <v>5.1016101975665203E-2</v>
      </c>
      <c r="BN368" s="17">
        <v>7.3289293433885003E-2</v>
      </c>
    </row>
    <row r="369" spans="2:66" x14ac:dyDescent="0.35">
      <c r="B369" t="s">
        <v>182</v>
      </c>
      <c r="C369" s="17">
        <v>1.6015052478389101E-2</v>
      </c>
      <c r="D369" s="17">
        <v>1.45247909617836E-2</v>
      </c>
      <c r="E369" s="17">
        <v>1.7481207917948102E-2</v>
      </c>
      <c r="F369" s="17"/>
      <c r="G369" s="17">
        <v>0</v>
      </c>
      <c r="H369" s="17">
        <v>1.1530572757694301E-2</v>
      </c>
      <c r="I369" s="17">
        <v>2.4935821856930999E-2</v>
      </c>
      <c r="J369" s="17">
        <v>1.19204471014181E-2</v>
      </c>
      <c r="K369" s="17">
        <v>4.35593918048372E-2</v>
      </c>
      <c r="L369" s="17">
        <v>9.0133727232681593E-3</v>
      </c>
      <c r="M369" s="17"/>
      <c r="N369" s="17">
        <v>3.0482671820833401E-2</v>
      </c>
      <c r="O369" s="17">
        <v>3.7479178036212602E-3</v>
      </c>
      <c r="P369" s="17">
        <v>8.6904005128758208E-3</v>
      </c>
      <c r="Q369" s="17">
        <v>2.1078367336495301E-2</v>
      </c>
      <c r="R369" s="17"/>
      <c r="S369" s="17">
        <v>1.3146624124916099E-2</v>
      </c>
      <c r="T369" s="17">
        <v>1.4345759412659901E-2</v>
      </c>
      <c r="U369" s="17">
        <v>2.4988017854122999E-2</v>
      </c>
      <c r="V369" s="17">
        <v>2.3318564799419302E-2</v>
      </c>
      <c r="W369" s="17">
        <v>1.5433059839241601E-2</v>
      </c>
      <c r="X369" s="17">
        <v>0</v>
      </c>
      <c r="Y369" s="17">
        <v>2.5463879936458898E-2</v>
      </c>
      <c r="Z369" s="17">
        <v>2.78341874571796E-2</v>
      </c>
      <c r="AA369" s="17">
        <v>1.6827505996865801E-2</v>
      </c>
      <c r="AB369" s="17">
        <v>2.68275290882753E-2</v>
      </c>
      <c r="AC369" s="17">
        <v>0</v>
      </c>
      <c r="AD369" s="17">
        <v>0</v>
      </c>
      <c r="AE369" s="17"/>
      <c r="AF369" s="17">
        <v>1.54606213022694E-2</v>
      </c>
      <c r="AG369" s="17">
        <v>7.6048987647469504E-3</v>
      </c>
      <c r="AH369" s="17">
        <v>2.9233160614046402E-2</v>
      </c>
      <c r="AI369" s="17">
        <v>2.32020547633476E-2</v>
      </c>
      <c r="AJ369" s="17">
        <v>8.0664171299273304E-3</v>
      </c>
      <c r="AK369" s="17">
        <v>2.1742390377330799E-2</v>
      </c>
      <c r="AL369" s="17"/>
      <c r="AM369" s="17">
        <v>1.55632177431587E-2</v>
      </c>
      <c r="AN369" s="17">
        <v>1.6854469796076001E-2</v>
      </c>
      <c r="AO369" s="17"/>
      <c r="AP369" s="17">
        <v>1.8773474145790201E-2</v>
      </c>
      <c r="AQ369" s="17">
        <v>1.3334765574013099E-2</v>
      </c>
      <c r="AR369" s="17">
        <v>2.25020819808722E-2</v>
      </c>
      <c r="AS369" s="17">
        <v>1.5660870118795502E-2</v>
      </c>
      <c r="AT369" s="17">
        <v>0</v>
      </c>
      <c r="AU369" s="17"/>
      <c r="AV369" s="17">
        <v>2.9366071076543398E-3</v>
      </c>
      <c r="AW369" s="17">
        <v>3.71474824001162E-2</v>
      </c>
      <c r="AX369" s="17">
        <v>1.1057245998579501E-2</v>
      </c>
      <c r="AY369" s="17">
        <v>4.03333310494247E-2</v>
      </c>
      <c r="AZ369" s="17">
        <v>3.3493254247731301E-2</v>
      </c>
      <c r="BA369" s="17">
        <v>0</v>
      </c>
      <c r="BB369" s="17"/>
      <c r="BC369" s="17">
        <v>3.9582390809758203E-3</v>
      </c>
      <c r="BD369" s="17">
        <v>1.46331484301934E-2</v>
      </c>
      <c r="BE369" s="17">
        <v>3.1388201303798699E-2</v>
      </c>
      <c r="BF369" s="17"/>
      <c r="BG369" s="17">
        <v>5.8948274471533703E-2</v>
      </c>
      <c r="BH369" s="17">
        <v>6.37153409591815E-3</v>
      </c>
      <c r="BI369" s="17">
        <v>6.69776137610242E-3</v>
      </c>
      <c r="BJ369" s="17">
        <v>0</v>
      </c>
      <c r="BK369" s="17">
        <v>7.3667854542278796E-2</v>
      </c>
      <c r="BL369" s="17"/>
      <c r="BM369" s="17">
        <v>1.4699724324765399E-2</v>
      </c>
      <c r="BN369" s="17">
        <v>5.4175758166198698E-2</v>
      </c>
    </row>
    <row r="370" spans="2:66" x14ac:dyDescent="0.35">
      <c r="B370" t="s">
        <v>117</v>
      </c>
      <c r="C370" s="17">
        <v>1.7932485517539998E-2</v>
      </c>
      <c r="D370" s="17">
        <v>1.0392261588079099E-2</v>
      </c>
      <c r="E370" s="17">
        <v>2.49853206364993E-2</v>
      </c>
      <c r="F370" s="17"/>
      <c r="G370" s="17">
        <v>1.4686170559425799E-2</v>
      </c>
      <c r="H370" s="17">
        <v>2.1588002415278799E-2</v>
      </c>
      <c r="I370" s="17">
        <v>2.51453707606328E-2</v>
      </c>
      <c r="J370" s="17">
        <v>1.9164835363538701E-2</v>
      </c>
      <c r="K370" s="17">
        <v>1.4706900778478501E-2</v>
      </c>
      <c r="L370" s="17">
        <v>1.31023924769616E-2</v>
      </c>
      <c r="M370" s="17"/>
      <c r="N370" s="17">
        <v>1.51033072079714E-2</v>
      </c>
      <c r="O370" s="17">
        <v>1.18883311146834E-2</v>
      </c>
      <c r="P370" s="17">
        <v>2.5769257243625901E-2</v>
      </c>
      <c r="Q370" s="17">
        <v>2.0407613077570299E-2</v>
      </c>
      <c r="R370" s="17"/>
      <c r="S370" s="17">
        <v>1.3939490715968301E-2</v>
      </c>
      <c r="T370" s="17">
        <v>6.7235282409890598E-3</v>
      </c>
      <c r="U370" s="17">
        <v>3.8632227190677999E-2</v>
      </c>
      <c r="V370" s="17">
        <v>2.49383145502119E-2</v>
      </c>
      <c r="W370" s="17">
        <v>0</v>
      </c>
      <c r="X370" s="17">
        <v>4.4726437914871998E-2</v>
      </c>
      <c r="Y370" s="17">
        <v>3.9789268305335398E-2</v>
      </c>
      <c r="Z370" s="17">
        <v>0</v>
      </c>
      <c r="AA370" s="17">
        <v>8.2041364603124695E-3</v>
      </c>
      <c r="AB370" s="17">
        <v>1.28754427848418E-2</v>
      </c>
      <c r="AC370" s="17">
        <v>0</v>
      </c>
      <c r="AD370" s="17">
        <v>2.60123242742611E-2</v>
      </c>
      <c r="AE370" s="17"/>
      <c r="AF370" s="17">
        <v>7.5134543311267199E-3</v>
      </c>
      <c r="AG370" s="17">
        <v>1.03551178957567E-2</v>
      </c>
      <c r="AH370" s="17">
        <v>2.3187345318891401E-2</v>
      </c>
      <c r="AI370" s="17">
        <v>3.5160763501473999E-2</v>
      </c>
      <c r="AJ370" s="17">
        <v>3.4913297993041E-2</v>
      </c>
      <c r="AK370" s="17">
        <v>0</v>
      </c>
      <c r="AL370" s="17"/>
      <c r="AM370" s="17">
        <v>1.8670627426545801E-2</v>
      </c>
      <c r="AN370" s="17">
        <v>1.70842515801044E-2</v>
      </c>
      <c r="AO370" s="17"/>
      <c r="AP370" s="17">
        <v>2.7198663501028598E-2</v>
      </c>
      <c r="AQ370" s="17">
        <v>1.3446633169027999E-2</v>
      </c>
      <c r="AR370" s="17">
        <v>1.8400579338059001E-2</v>
      </c>
      <c r="AS370" s="17">
        <v>1.6041158737683699E-2</v>
      </c>
      <c r="AT370" s="17">
        <v>0</v>
      </c>
      <c r="AU370" s="17"/>
      <c r="AV370" s="17">
        <v>6.2103696703671397E-3</v>
      </c>
      <c r="AW370" s="17">
        <v>1.50096990650368E-2</v>
      </c>
      <c r="AX370" s="17">
        <v>1.11996437728865E-2</v>
      </c>
      <c r="AY370" s="17">
        <v>1.6490530518639301E-2</v>
      </c>
      <c r="AZ370" s="17">
        <v>1.65089241906285E-2</v>
      </c>
      <c r="BA370" s="17">
        <v>6.5037533829299707E-2</v>
      </c>
      <c r="BB370" s="17"/>
      <c r="BC370" s="17">
        <v>1.52232663245878E-2</v>
      </c>
      <c r="BD370" s="17">
        <v>1.3049401364081401E-2</v>
      </c>
      <c r="BE370" s="17">
        <v>1.65376601371383E-2</v>
      </c>
      <c r="BF370" s="17"/>
      <c r="BG370" s="17">
        <v>1.18797165042718E-2</v>
      </c>
      <c r="BH370" s="17">
        <v>6.2867804900931697E-3</v>
      </c>
      <c r="BI370" s="17">
        <v>2.30711297373353E-2</v>
      </c>
      <c r="BJ370" s="17">
        <v>3.57582013624047E-2</v>
      </c>
      <c r="BK370" s="17">
        <v>3.6673021274321801E-2</v>
      </c>
      <c r="BL370" s="17"/>
      <c r="BM370" s="17">
        <v>7.1727052304076701E-3</v>
      </c>
      <c r="BN370" s="17">
        <v>3.6430965115626303E-2</v>
      </c>
    </row>
    <row r="371" spans="2:66" x14ac:dyDescent="0.35">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row>
    <row r="372" spans="2:66" x14ac:dyDescent="0.35">
      <c r="B372" s="6" t="s">
        <v>203</v>
      </c>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row>
    <row r="373" spans="2:66" x14ac:dyDescent="0.35">
      <c r="B373" s="24" t="s">
        <v>184</v>
      </c>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row>
    <row r="374" spans="2:66" x14ac:dyDescent="0.35">
      <c r="B374" t="s">
        <v>178</v>
      </c>
      <c r="C374" s="17">
        <v>0.34368796394047202</v>
      </c>
      <c r="D374" s="17">
        <v>0.31529314988328</v>
      </c>
      <c r="E374" s="17">
        <v>0.36795262825848202</v>
      </c>
      <c r="F374" s="17"/>
      <c r="G374" s="17">
        <v>0.38104076916130603</v>
      </c>
      <c r="H374" s="17">
        <v>0.43128843637853898</v>
      </c>
      <c r="I374" s="17">
        <v>0.33200515173218598</v>
      </c>
      <c r="J374" s="17">
        <v>0.35437486102557297</v>
      </c>
      <c r="K374" s="17">
        <v>0.35046679918979601</v>
      </c>
      <c r="L374" s="17">
        <v>0.24694104852958401</v>
      </c>
      <c r="M374" s="17"/>
      <c r="N374" s="17">
        <v>0.36553058376768299</v>
      </c>
      <c r="O374" s="17">
        <v>0.36681125930617497</v>
      </c>
      <c r="P374" s="17">
        <v>0.294065031172286</v>
      </c>
      <c r="Q374" s="17">
        <v>0.34435651069064499</v>
      </c>
      <c r="R374" s="17"/>
      <c r="S374" s="17">
        <v>0.29917122652379202</v>
      </c>
      <c r="T374" s="17">
        <v>0.35660026659083299</v>
      </c>
      <c r="U374" s="17">
        <v>0.36046460586080198</v>
      </c>
      <c r="V374" s="17">
        <v>0.30385492249660601</v>
      </c>
      <c r="W374" s="17">
        <v>0.35779235671123399</v>
      </c>
      <c r="X374" s="17">
        <v>0.32303774164675497</v>
      </c>
      <c r="Y374" s="17">
        <v>0.32838685439614801</v>
      </c>
      <c r="Z374" s="17">
        <v>0.32612223658994599</v>
      </c>
      <c r="AA374" s="17">
        <v>0.34092778517136402</v>
      </c>
      <c r="AB374" s="17">
        <v>0.429371627336048</v>
      </c>
      <c r="AC374" s="17">
        <v>0.39024576001588801</v>
      </c>
      <c r="AD374" s="17">
        <v>0.35153526637403198</v>
      </c>
      <c r="AE374" s="17"/>
      <c r="AF374" s="17">
        <v>0.37569797678800698</v>
      </c>
      <c r="AG374" s="17">
        <v>0.34205624185030897</v>
      </c>
      <c r="AH374" s="17">
        <v>0.311221907490765</v>
      </c>
      <c r="AI374" s="17">
        <v>0.36558007321376201</v>
      </c>
      <c r="AJ374" s="17">
        <v>0.28340960551351402</v>
      </c>
      <c r="AK374" s="17">
        <v>0.34174756690587299</v>
      </c>
      <c r="AL374" s="17"/>
      <c r="AM374" s="17">
        <v>0.32885192102679101</v>
      </c>
      <c r="AN374" s="17">
        <v>0.35957041066897</v>
      </c>
      <c r="AO374" s="17"/>
      <c r="AP374" s="17">
        <v>0.29511906050871101</v>
      </c>
      <c r="AQ374" s="17">
        <v>0.34998125078605002</v>
      </c>
      <c r="AR374" s="17">
        <v>0.38617813872118201</v>
      </c>
      <c r="AS374" s="17">
        <v>0.36469350697992198</v>
      </c>
      <c r="AT374" s="17">
        <v>0.41391935793836299</v>
      </c>
      <c r="AU374" s="17"/>
      <c r="AV374" s="17">
        <v>0.39001995796524702</v>
      </c>
      <c r="AW374" s="17">
        <v>0.261419999764894</v>
      </c>
      <c r="AX374" s="17">
        <v>0.34439277498934801</v>
      </c>
      <c r="AY374" s="17">
        <v>0.28612499038309402</v>
      </c>
      <c r="AZ374" s="17">
        <v>0.54377166309714398</v>
      </c>
      <c r="BA374" s="17">
        <v>0.37528505971081</v>
      </c>
      <c r="BB374" s="17"/>
      <c r="BC374" s="17">
        <v>0.469109683779588</v>
      </c>
      <c r="BD374" s="17">
        <v>0.33480039158723601</v>
      </c>
      <c r="BE374" s="17">
        <v>0.26256689378342501</v>
      </c>
      <c r="BF374" s="17"/>
      <c r="BG374" s="17">
        <v>0.316121500324338</v>
      </c>
      <c r="BH374" s="17">
        <v>0.37673830769407901</v>
      </c>
      <c r="BI374" s="17">
        <v>0.37040104659280898</v>
      </c>
      <c r="BJ374" s="17">
        <v>0.361891098932625</v>
      </c>
      <c r="BK374" s="17">
        <v>0.170220294524289</v>
      </c>
      <c r="BL374" s="17"/>
      <c r="BM374" s="17">
        <v>0.36713656556944302</v>
      </c>
      <c r="BN374" s="17">
        <v>0.22093530197525099</v>
      </c>
    </row>
    <row r="375" spans="2:66" x14ac:dyDescent="0.35">
      <c r="B375" t="s">
        <v>179</v>
      </c>
      <c r="C375" s="17">
        <v>0.414432054627286</v>
      </c>
      <c r="D375" s="17">
        <v>0.449431391336921</v>
      </c>
      <c r="E375" s="17">
        <v>0.38457716426480298</v>
      </c>
      <c r="F375" s="17"/>
      <c r="G375" s="17">
        <v>0.37204309871861801</v>
      </c>
      <c r="H375" s="17">
        <v>0.37195780161770697</v>
      </c>
      <c r="I375" s="17">
        <v>0.40980610188434502</v>
      </c>
      <c r="J375" s="17">
        <v>0.39188618702692501</v>
      </c>
      <c r="K375" s="17">
        <v>0.368911215034397</v>
      </c>
      <c r="L375" s="17">
        <v>0.52465923036971995</v>
      </c>
      <c r="M375" s="17"/>
      <c r="N375" s="17">
        <v>0.417406508683761</v>
      </c>
      <c r="O375" s="17">
        <v>0.402408992422773</v>
      </c>
      <c r="P375" s="17">
        <v>0.438387486473304</v>
      </c>
      <c r="Q375" s="17">
        <v>0.39679408807139499</v>
      </c>
      <c r="R375" s="17"/>
      <c r="S375" s="17">
        <v>0.43330969116497198</v>
      </c>
      <c r="T375" s="17">
        <v>0.42904770168822298</v>
      </c>
      <c r="U375" s="17">
        <v>0.36302517990844801</v>
      </c>
      <c r="V375" s="17">
        <v>0.48158124940560398</v>
      </c>
      <c r="W375" s="17">
        <v>0.50075853779345203</v>
      </c>
      <c r="X375" s="17">
        <v>0.398093963777156</v>
      </c>
      <c r="Y375" s="17">
        <v>0.40997502921078999</v>
      </c>
      <c r="Z375" s="17">
        <v>0.40065350472682998</v>
      </c>
      <c r="AA375" s="17">
        <v>0.35076738474671298</v>
      </c>
      <c r="AB375" s="17">
        <v>0.366720414472474</v>
      </c>
      <c r="AC375" s="17">
        <v>0.427160618447124</v>
      </c>
      <c r="AD375" s="17">
        <v>0.43594267859260599</v>
      </c>
      <c r="AE375" s="17"/>
      <c r="AF375" s="17">
        <v>0.40553597637616001</v>
      </c>
      <c r="AG375" s="17">
        <v>0.43714987734077099</v>
      </c>
      <c r="AH375" s="17">
        <v>0.350247582089314</v>
      </c>
      <c r="AI375" s="17">
        <v>0.42438239071506401</v>
      </c>
      <c r="AJ375" s="17">
        <v>0.44630629672902999</v>
      </c>
      <c r="AK375" s="17">
        <v>0.40269677775447099</v>
      </c>
      <c r="AL375" s="17"/>
      <c r="AM375" s="17">
        <v>0.43495721246002</v>
      </c>
      <c r="AN375" s="17">
        <v>0.38984670248960701</v>
      </c>
      <c r="AO375" s="17"/>
      <c r="AP375" s="17">
        <v>0.40604615423016799</v>
      </c>
      <c r="AQ375" s="17">
        <v>0.41934817321661599</v>
      </c>
      <c r="AR375" s="17">
        <v>0.39182278654505998</v>
      </c>
      <c r="AS375" s="17">
        <v>0.37940925214941101</v>
      </c>
      <c r="AT375" s="17">
        <v>0.44180580285974003</v>
      </c>
      <c r="AU375" s="17"/>
      <c r="AV375" s="17">
        <v>0.411784861656526</v>
      </c>
      <c r="AW375" s="17">
        <v>0.424557153448331</v>
      </c>
      <c r="AX375" s="17">
        <v>0.49204852578410102</v>
      </c>
      <c r="AY375" s="17">
        <v>0.38971984070241</v>
      </c>
      <c r="AZ375" s="17">
        <v>0.32217368707002297</v>
      </c>
      <c r="BA375" s="17">
        <v>0.39423117541709901</v>
      </c>
      <c r="BB375" s="17"/>
      <c r="BC375" s="17">
        <v>0.39753144591702599</v>
      </c>
      <c r="BD375" s="17">
        <v>0.385408795013721</v>
      </c>
      <c r="BE375" s="17">
        <v>0.47689950557780503</v>
      </c>
      <c r="BF375" s="17"/>
      <c r="BG375" s="17">
        <v>0.43592066997978501</v>
      </c>
      <c r="BH375" s="17">
        <v>0.40886022246107601</v>
      </c>
      <c r="BI375" s="17">
        <v>0.45864601175082498</v>
      </c>
      <c r="BJ375" s="17">
        <v>0.40102944318085298</v>
      </c>
      <c r="BK375" s="17">
        <v>0.28733401811628201</v>
      </c>
      <c r="BL375" s="17"/>
      <c r="BM375" s="17">
        <v>0.41314661513212197</v>
      </c>
      <c r="BN375" s="17">
        <v>0.317417182566336</v>
      </c>
    </row>
    <row r="376" spans="2:66" x14ac:dyDescent="0.35">
      <c r="B376" t="s">
        <v>180</v>
      </c>
      <c r="C376" s="17">
        <v>0.17202374066826001</v>
      </c>
      <c r="D376" s="17">
        <v>0.17490425963709699</v>
      </c>
      <c r="E376" s="17">
        <v>0.16846810501922099</v>
      </c>
      <c r="F376" s="17"/>
      <c r="G376" s="17">
        <v>0.123882596598823</v>
      </c>
      <c r="H376" s="17">
        <v>0.13060720948708199</v>
      </c>
      <c r="I376" s="17">
        <v>0.18321617090370601</v>
      </c>
      <c r="J376" s="17">
        <v>0.198179779444733</v>
      </c>
      <c r="K376" s="17">
        <v>0.21488691377173399</v>
      </c>
      <c r="L376" s="17">
        <v>0.180780531925575</v>
      </c>
      <c r="M376" s="17"/>
      <c r="N376" s="17">
        <v>0.14228777061481701</v>
      </c>
      <c r="O376" s="17">
        <v>0.172739874438396</v>
      </c>
      <c r="P376" s="17">
        <v>0.184383543965597</v>
      </c>
      <c r="Q376" s="17">
        <v>0.193507585316465</v>
      </c>
      <c r="R376" s="17"/>
      <c r="S376" s="17">
        <v>0.16007142264716001</v>
      </c>
      <c r="T376" s="17">
        <v>0.14489060076864499</v>
      </c>
      <c r="U376" s="17">
        <v>0.23952273623834899</v>
      </c>
      <c r="V376" s="17">
        <v>0.178554925508356</v>
      </c>
      <c r="W376" s="17">
        <v>0.141449105495314</v>
      </c>
      <c r="X376" s="17">
        <v>0.13379437391955801</v>
      </c>
      <c r="Y376" s="17">
        <v>0.170553486482941</v>
      </c>
      <c r="Z376" s="17">
        <v>0.19148501109357599</v>
      </c>
      <c r="AA376" s="17">
        <v>0.24196330110184699</v>
      </c>
      <c r="AB376" s="17">
        <v>0.13693968960759201</v>
      </c>
      <c r="AC376" s="17">
        <v>0.16390322496307499</v>
      </c>
      <c r="AD376" s="17">
        <v>0.16062818775805399</v>
      </c>
      <c r="AE376" s="17"/>
      <c r="AF376" s="17">
        <v>0.137366760835201</v>
      </c>
      <c r="AG376" s="17">
        <v>0.170110566259422</v>
      </c>
      <c r="AH376" s="17">
        <v>0.22064595900421499</v>
      </c>
      <c r="AI376" s="17">
        <v>0.16513695038766199</v>
      </c>
      <c r="AJ376" s="17">
        <v>0.17742301769443</v>
      </c>
      <c r="AK376" s="17">
        <v>0.23381326496232599</v>
      </c>
      <c r="AL376" s="17"/>
      <c r="AM376" s="17">
        <v>0.17656651490182901</v>
      </c>
      <c r="AN376" s="17">
        <v>0.16753487950542001</v>
      </c>
      <c r="AO376" s="17"/>
      <c r="AP376" s="17">
        <v>0.21433173597643301</v>
      </c>
      <c r="AQ376" s="17">
        <v>0.16932218431520399</v>
      </c>
      <c r="AR376" s="17">
        <v>0.147786699182268</v>
      </c>
      <c r="AS376" s="17">
        <v>0.19028942800691701</v>
      </c>
      <c r="AT376" s="17">
        <v>0.10671974645796101</v>
      </c>
      <c r="AU376" s="17"/>
      <c r="AV376" s="17">
        <v>0.13818346755909899</v>
      </c>
      <c r="AW376" s="17">
        <v>0.21100823534188001</v>
      </c>
      <c r="AX376" s="17">
        <v>0.15140593138524699</v>
      </c>
      <c r="AY376" s="17">
        <v>0.26006919279134799</v>
      </c>
      <c r="AZ376" s="17">
        <v>8.4733988351799697E-2</v>
      </c>
      <c r="BA376" s="17">
        <v>0.12708204977281601</v>
      </c>
      <c r="BB376" s="17"/>
      <c r="BC376" s="17">
        <v>9.4618078158785104E-2</v>
      </c>
      <c r="BD376" s="17">
        <v>0.20295281375551799</v>
      </c>
      <c r="BE376" s="17">
        <v>0.18952583349447699</v>
      </c>
      <c r="BF376" s="17"/>
      <c r="BG376" s="17">
        <v>0.20102424895787399</v>
      </c>
      <c r="BH376" s="17">
        <v>0.16162846791543301</v>
      </c>
      <c r="BI376" s="17">
        <v>0.121633288546033</v>
      </c>
      <c r="BJ376" s="17">
        <v>6.8646720759563698E-2</v>
      </c>
      <c r="BK376" s="17">
        <v>0.34819975970008998</v>
      </c>
      <c r="BL376" s="17"/>
      <c r="BM376" s="17">
        <v>0.16786878552340001</v>
      </c>
      <c r="BN376" s="17">
        <v>0.27423161156938097</v>
      </c>
    </row>
    <row r="377" spans="2:66" x14ac:dyDescent="0.35">
      <c r="B377" t="s">
        <v>181</v>
      </c>
      <c r="C377" s="17">
        <v>2.84173847317509E-2</v>
      </c>
      <c r="D377" s="17">
        <v>2.25156819155743E-2</v>
      </c>
      <c r="E377" s="17">
        <v>3.40208987810562E-2</v>
      </c>
      <c r="F377" s="17"/>
      <c r="G377" s="17">
        <v>5.4398500123544503E-2</v>
      </c>
      <c r="H377" s="17">
        <v>2.1912085023967E-2</v>
      </c>
      <c r="I377" s="17">
        <v>3.1015933571137501E-2</v>
      </c>
      <c r="J377" s="17">
        <v>2.5314140654300901E-2</v>
      </c>
      <c r="K377" s="17">
        <v>2.0806033866833801E-2</v>
      </c>
      <c r="L377" s="17">
        <v>2.18098952657504E-2</v>
      </c>
      <c r="M377" s="17"/>
      <c r="N377" s="17">
        <v>4.4331080822252497E-2</v>
      </c>
      <c r="O377" s="17">
        <v>2.7052090210750501E-2</v>
      </c>
      <c r="P377" s="17">
        <v>3.3155438891163097E-2</v>
      </c>
      <c r="Q377" s="17">
        <v>7.9274994146488996E-3</v>
      </c>
      <c r="R377" s="17"/>
      <c r="S377" s="17">
        <v>4.0207673576140503E-2</v>
      </c>
      <c r="T377" s="17">
        <v>2.7485588066208599E-2</v>
      </c>
      <c r="U377" s="17">
        <v>1.18571984759018E-2</v>
      </c>
      <c r="V377" s="17">
        <v>1.2026126931808901E-2</v>
      </c>
      <c r="W377" s="17">
        <v>0</v>
      </c>
      <c r="X377" s="17">
        <v>6.7409617212245407E-2</v>
      </c>
      <c r="Y377" s="17">
        <v>2.5699258286729799E-2</v>
      </c>
      <c r="Z377" s="17">
        <v>2.7076076994707599E-2</v>
      </c>
      <c r="AA377" s="17">
        <v>3.3059735537907399E-2</v>
      </c>
      <c r="AB377" s="17">
        <v>2.7137752919527899E-2</v>
      </c>
      <c r="AC377" s="17">
        <v>1.8690396573912499E-2</v>
      </c>
      <c r="AD377" s="17">
        <v>2.5881543001046399E-2</v>
      </c>
      <c r="AE377" s="17"/>
      <c r="AF377" s="17">
        <v>3.50418744132674E-2</v>
      </c>
      <c r="AG377" s="17">
        <v>2.2230106309208599E-2</v>
      </c>
      <c r="AH377" s="17">
        <v>4.2647057546055203E-2</v>
      </c>
      <c r="AI377" s="17">
        <v>1.1204302385828899E-2</v>
      </c>
      <c r="AJ377" s="17">
        <v>5.0608658353526799E-2</v>
      </c>
      <c r="AK377" s="17">
        <v>0</v>
      </c>
      <c r="AL377" s="17"/>
      <c r="AM377" s="17">
        <v>2.5341975116832002E-2</v>
      </c>
      <c r="AN377" s="17">
        <v>3.3174884739929703E-2</v>
      </c>
      <c r="AO377" s="17"/>
      <c r="AP377" s="17">
        <v>1.69326419681828E-2</v>
      </c>
      <c r="AQ377" s="17">
        <v>3.0951780600875198E-2</v>
      </c>
      <c r="AR377" s="17">
        <v>4.4412422978559303E-2</v>
      </c>
      <c r="AS377" s="17">
        <v>2.5453064956460901E-2</v>
      </c>
      <c r="AT377" s="17">
        <v>0</v>
      </c>
      <c r="AU377" s="17"/>
      <c r="AV377" s="17">
        <v>3.2459073667527101E-2</v>
      </c>
      <c r="AW377" s="17">
        <v>5.6241095600988701E-2</v>
      </c>
      <c r="AX377" s="17">
        <v>1.21527678413039E-2</v>
      </c>
      <c r="AY377" s="17">
        <v>7.7406944838295799E-3</v>
      </c>
      <c r="AZ377" s="17">
        <v>1.67462430768681E-2</v>
      </c>
      <c r="BA377" s="17">
        <v>1.0706786950833699E-2</v>
      </c>
      <c r="BB377" s="17"/>
      <c r="BC377" s="17">
        <v>2.3253789996251401E-2</v>
      </c>
      <c r="BD377" s="17">
        <v>2.7395307127990799E-2</v>
      </c>
      <c r="BE377" s="17">
        <v>3.3319828155921598E-2</v>
      </c>
      <c r="BF377" s="17"/>
      <c r="BG377" s="17">
        <v>1.0626536249274E-2</v>
      </c>
      <c r="BH377" s="17">
        <v>2.31549948960179E-2</v>
      </c>
      <c r="BI377" s="17">
        <v>2.0053941689335799E-2</v>
      </c>
      <c r="BJ377" s="17">
        <v>0.10188359523439799</v>
      </c>
      <c r="BK377" s="17">
        <v>9.6401010169667498E-2</v>
      </c>
      <c r="BL377" s="17"/>
      <c r="BM377" s="17">
        <v>2.1170478812690699E-2</v>
      </c>
      <c r="BN377" s="17">
        <v>9.7851671073745497E-2</v>
      </c>
    </row>
    <row r="378" spans="2:66" x14ac:dyDescent="0.35">
      <c r="B378" t="s">
        <v>182</v>
      </c>
      <c r="C378" s="17">
        <v>1.29717522843636E-2</v>
      </c>
      <c r="D378" s="17">
        <v>8.4884604531149307E-3</v>
      </c>
      <c r="E378" s="17">
        <v>1.71786251839228E-2</v>
      </c>
      <c r="F378" s="17"/>
      <c r="G378" s="17">
        <v>2.6886640204526E-2</v>
      </c>
      <c r="H378" s="17">
        <v>1.1530572757694301E-2</v>
      </c>
      <c r="I378" s="17">
        <v>1.2395988617178499E-2</v>
      </c>
      <c r="J378" s="17">
        <v>5.8433729077508297E-3</v>
      </c>
      <c r="K378" s="17">
        <v>2.3182978340882E-2</v>
      </c>
      <c r="L378" s="17">
        <v>4.2437763303216801E-3</v>
      </c>
      <c r="M378" s="17"/>
      <c r="N378" s="17">
        <v>2.2764402318105E-2</v>
      </c>
      <c r="O378" s="17">
        <v>7.8049925182829601E-3</v>
      </c>
      <c r="P378" s="17">
        <v>1.2069492838174E-2</v>
      </c>
      <c r="Q378" s="17">
        <v>8.9278538803191504E-3</v>
      </c>
      <c r="R378" s="17"/>
      <c r="S378" s="17">
        <v>1.2615124824025501E-2</v>
      </c>
      <c r="T378" s="17">
        <v>2.0929279479512699E-2</v>
      </c>
      <c r="U378" s="17">
        <v>1.2176115391660001E-2</v>
      </c>
      <c r="V378" s="17">
        <v>1.17829507775719E-2</v>
      </c>
      <c r="W378" s="17">
        <v>0</v>
      </c>
      <c r="X378" s="17">
        <v>0</v>
      </c>
      <c r="Y378" s="17">
        <v>1.29656800424669E-2</v>
      </c>
      <c r="Z378" s="17">
        <v>2.78341874571796E-2</v>
      </c>
      <c r="AA378" s="17">
        <v>1.7142255852126798E-2</v>
      </c>
      <c r="AB378" s="17">
        <v>2.68275290882753E-2</v>
      </c>
      <c r="AC378" s="17">
        <v>0</v>
      </c>
      <c r="AD378" s="17">
        <v>0</v>
      </c>
      <c r="AE378" s="17"/>
      <c r="AF378" s="17">
        <v>1.10686330152038E-2</v>
      </c>
      <c r="AG378" s="17">
        <v>1.10017858994651E-2</v>
      </c>
      <c r="AH378" s="17">
        <v>2.2347457156471601E-2</v>
      </c>
      <c r="AI378" s="17">
        <v>6.2682171925916002E-3</v>
      </c>
      <c r="AJ378" s="17">
        <v>1.6752286140159601E-2</v>
      </c>
      <c r="AK378" s="17">
        <v>2.1742390377330799E-2</v>
      </c>
      <c r="AL378" s="17"/>
      <c r="AM378" s="17">
        <v>1.05431275749308E-2</v>
      </c>
      <c r="AN378" s="17">
        <v>1.6616380737882099E-2</v>
      </c>
      <c r="AO378" s="17"/>
      <c r="AP378" s="17">
        <v>1.4338302015676299E-2</v>
      </c>
      <c r="AQ378" s="17">
        <v>4.2154292099249799E-3</v>
      </c>
      <c r="AR378" s="17">
        <v>1.11100970595893E-2</v>
      </c>
      <c r="AS378" s="17">
        <v>3.2071048750477303E-2</v>
      </c>
      <c r="AT378" s="17">
        <v>0</v>
      </c>
      <c r="AU378" s="17"/>
      <c r="AV378" s="17">
        <v>9.0466494062983703E-3</v>
      </c>
      <c r="AW378" s="17">
        <v>2.60968400249601E-2</v>
      </c>
      <c r="AX378" s="17">
        <v>0</v>
      </c>
      <c r="AY378" s="17">
        <v>1.6432606822189801E-2</v>
      </c>
      <c r="AZ378" s="17">
        <v>1.6397044088986401E-2</v>
      </c>
      <c r="BA378" s="17">
        <v>1.0791236935773701E-2</v>
      </c>
      <c r="BB378" s="17"/>
      <c r="BC378" s="17">
        <v>4.33310898670478E-3</v>
      </c>
      <c r="BD378" s="17">
        <v>9.54665586256025E-3</v>
      </c>
      <c r="BE378" s="17">
        <v>2.4442116909119599E-2</v>
      </c>
      <c r="BF378" s="17"/>
      <c r="BG378" s="17">
        <v>1.34369819400921E-2</v>
      </c>
      <c r="BH378" s="17">
        <v>8.2697577771651092E-3</v>
      </c>
      <c r="BI378" s="17">
        <v>9.9479109153673105E-3</v>
      </c>
      <c r="BJ378" s="17">
        <v>3.2040767827745002E-2</v>
      </c>
      <c r="BK378" s="17">
        <v>5.0105896561910598E-2</v>
      </c>
      <c r="BL378" s="17"/>
      <c r="BM378" s="17">
        <v>9.0882494804641993E-3</v>
      </c>
      <c r="BN378" s="17">
        <v>4.5325965986756402E-2</v>
      </c>
    </row>
    <row r="379" spans="2:66" x14ac:dyDescent="0.35">
      <c r="B379" t="s">
        <v>117</v>
      </c>
      <c r="C379" s="17">
        <v>2.8467103747867699E-2</v>
      </c>
      <c r="D379" s="17">
        <v>2.9367056774012801E-2</v>
      </c>
      <c r="E379" s="17">
        <v>2.78025784925158E-2</v>
      </c>
      <c r="F379" s="17"/>
      <c r="G379" s="17">
        <v>4.1748395193182103E-2</v>
      </c>
      <c r="H379" s="17">
        <v>3.2703894735009703E-2</v>
      </c>
      <c r="I379" s="17">
        <v>3.1560653291446798E-2</v>
      </c>
      <c r="J379" s="17">
        <v>2.4401658940717299E-2</v>
      </c>
      <c r="K379" s="17">
        <v>2.1746059796357398E-2</v>
      </c>
      <c r="L379" s="17">
        <v>2.1565517579047899E-2</v>
      </c>
      <c r="M379" s="17"/>
      <c r="N379" s="17">
        <v>7.6796537933817698E-3</v>
      </c>
      <c r="O379" s="17">
        <v>2.3182791103623202E-2</v>
      </c>
      <c r="P379" s="17">
        <v>3.7939006659475999E-2</v>
      </c>
      <c r="Q379" s="17">
        <v>4.8486462626527602E-2</v>
      </c>
      <c r="R379" s="17"/>
      <c r="S379" s="17">
        <v>5.4624861263910397E-2</v>
      </c>
      <c r="T379" s="17">
        <v>2.10465634065772E-2</v>
      </c>
      <c r="U379" s="17">
        <v>1.29541641248389E-2</v>
      </c>
      <c r="V379" s="17">
        <v>1.2199824880053599E-2</v>
      </c>
      <c r="W379" s="17">
        <v>0</v>
      </c>
      <c r="X379" s="17">
        <v>7.7664303444286195E-2</v>
      </c>
      <c r="Y379" s="17">
        <v>5.2419691580924702E-2</v>
      </c>
      <c r="Z379" s="17">
        <v>2.6828983137761699E-2</v>
      </c>
      <c r="AA379" s="17">
        <v>1.6139537590042798E-2</v>
      </c>
      <c r="AB379" s="17">
        <v>1.30029865760827E-2</v>
      </c>
      <c r="AC379" s="17">
        <v>0</v>
      </c>
      <c r="AD379" s="17">
        <v>2.60123242742611E-2</v>
      </c>
      <c r="AE379" s="17"/>
      <c r="AF379" s="17">
        <v>3.5288778572161401E-2</v>
      </c>
      <c r="AG379" s="17">
        <v>1.7451422340824502E-2</v>
      </c>
      <c r="AH379" s="17">
        <v>5.2890036713179503E-2</v>
      </c>
      <c r="AI379" s="17">
        <v>2.7428066105092099E-2</v>
      </c>
      <c r="AJ379" s="17">
        <v>2.5500135569339201E-2</v>
      </c>
      <c r="AK379" s="17">
        <v>0</v>
      </c>
      <c r="AL379" s="17"/>
      <c r="AM379" s="17">
        <v>2.3739248919597701E-2</v>
      </c>
      <c r="AN379" s="17">
        <v>3.3256741858191698E-2</v>
      </c>
      <c r="AO379" s="17"/>
      <c r="AP379" s="17">
        <v>5.3232105300829502E-2</v>
      </c>
      <c r="AQ379" s="17">
        <v>2.61811818713307E-2</v>
      </c>
      <c r="AR379" s="17">
        <v>1.8689855513340899E-2</v>
      </c>
      <c r="AS379" s="17">
        <v>8.0836991568120492E-3</v>
      </c>
      <c r="AT379" s="17">
        <v>3.7555092743936397E-2</v>
      </c>
      <c r="AU379" s="17"/>
      <c r="AV379" s="17">
        <v>1.85059897453024E-2</v>
      </c>
      <c r="AW379" s="17">
        <v>2.0676675818946801E-2</v>
      </c>
      <c r="AX379" s="17">
        <v>0</v>
      </c>
      <c r="AY379" s="17">
        <v>3.9912674817128603E-2</v>
      </c>
      <c r="AZ379" s="17">
        <v>1.6177374315178E-2</v>
      </c>
      <c r="BA379" s="17">
        <v>8.1903691212667801E-2</v>
      </c>
      <c r="BB379" s="17"/>
      <c r="BC379" s="17">
        <v>1.11538931616449E-2</v>
      </c>
      <c r="BD379" s="17">
        <v>3.9896036652974802E-2</v>
      </c>
      <c r="BE379" s="17">
        <v>1.32458220792528E-2</v>
      </c>
      <c r="BF379" s="17"/>
      <c r="BG379" s="17">
        <v>2.28700625486375E-2</v>
      </c>
      <c r="BH379" s="17">
        <v>2.13482492562296E-2</v>
      </c>
      <c r="BI379" s="17">
        <v>1.9317800505629701E-2</v>
      </c>
      <c r="BJ379" s="17">
        <v>3.4508374064814898E-2</v>
      </c>
      <c r="BK379" s="17">
        <v>4.7739020927760702E-2</v>
      </c>
      <c r="BL379" s="17"/>
      <c r="BM379" s="17">
        <v>2.1589305481880299E-2</v>
      </c>
      <c r="BN379" s="17">
        <v>4.4238266828529903E-2</v>
      </c>
    </row>
    <row r="380" spans="2:66" x14ac:dyDescent="0.35">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row>
    <row r="381" spans="2:66" x14ac:dyDescent="0.35">
      <c r="B381" s="6" t="s">
        <v>204</v>
      </c>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row>
    <row r="382" spans="2:66" x14ac:dyDescent="0.35">
      <c r="B382" s="24" t="s">
        <v>184</v>
      </c>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row>
    <row r="383" spans="2:66" x14ac:dyDescent="0.35">
      <c r="B383" t="s">
        <v>178</v>
      </c>
      <c r="C383" s="17">
        <v>0.35326358303444799</v>
      </c>
      <c r="D383" s="17">
        <v>0.39311395133171501</v>
      </c>
      <c r="E383" s="17">
        <v>0.314689732882311</v>
      </c>
      <c r="F383" s="17"/>
      <c r="G383" s="17">
        <v>0.33607791157389</v>
      </c>
      <c r="H383" s="17">
        <v>0.51408427550706604</v>
      </c>
      <c r="I383" s="17">
        <v>0.39016047200888498</v>
      </c>
      <c r="J383" s="17">
        <v>0.323383107716396</v>
      </c>
      <c r="K383" s="17">
        <v>0.32849700335485399</v>
      </c>
      <c r="L383" s="17">
        <v>0.25029215011527201</v>
      </c>
      <c r="M383" s="17"/>
      <c r="N383" s="17">
        <v>0.39123343919195203</v>
      </c>
      <c r="O383" s="17">
        <v>0.397840944296532</v>
      </c>
      <c r="P383" s="17">
        <v>0.31392043155152999</v>
      </c>
      <c r="Q383" s="17">
        <v>0.30190097404101401</v>
      </c>
      <c r="R383" s="17"/>
      <c r="S383" s="17">
        <v>0.36546984921402897</v>
      </c>
      <c r="T383" s="17">
        <v>0.34270355219062698</v>
      </c>
      <c r="U383" s="17">
        <v>0.37412082353422599</v>
      </c>
      <c r="V383" s="17">
        <v>0.29032370459947299</v>
      </c>
      <c r="W383" s="17">
        <v>0.43735993211325902</v>
      </c>
      <c r="X383" s="17">
        <v>0.35501769981051101</v>
      </c>
      <c r="Y383" s="17">
        <v>0.27387362785274999</v>
      </c>
      <c r="Z383" s="17">
        <v>0.27323123299256902</v>
      </c>
      <c r="AA383" s="17">
        <v>0.34030074330430499</v>
      </c>
      <c r="AB383" s="17">
        <v>0.362482866386238</v>
      </c>
      <c r="AC383" s="17">
        <v>0.37150415068466602</v>
      </c>
      <c r="AD383" s="17">
        <v>0.54412542846162604</v>
      </c>
      <c r="AE383" s="17"/>
      <c r="AF383" s="17">
        <v>0.417977427866221</v>
      </c>
      <c r="AG383" s="17">
        <v>0.35691443949301899</v>
      </c>
      <c r="AH383" s="17">
        <v>0.32591342809560098</v>
      </c>
      <c r="AI383" s="17">
        <v>0.31667423763518798</v>
      </c>
      <c r="AJ383" s="17">
        <v>0.31848385204429103</v>
      </c>
      <c r="AK383" s="17">
        <v>0.29053247388158099</v>
      </c>
      <c r="AL383" s="17"/>
      <c r="AM383" s="17">
        <v>0.34386734046416501</v>
      </c>
      <c r="AN383" s="17">
        <v>0.36367330404944698</v>
      </c>
      <c r="AO383" s="17"/>
      <c r="AP383" s="17">
        <v>0.32090649358678403</v>
      </c>
      <c r="AQ383" s="17">
        <v>0.30974943117737103</v>
      </c>
      <c r="AR383" s="17">
        <v>0.398893019775308</v>
      </c>
      <c r="AS383" s="17">
        <v>0.40222105960450999</v>
      </c>
      <c r="AT383" s="17">
        <v>0.55975906080972704</v>
      </c>
      <c r="AU383" s="17"/>
      <c r="AV383" s="17">
        <v>0.46016820191032098</v>
      </c>
      <c r="AW383" s="17">
        <v>0.21771252348908801</v>
      </c>
      <c r="AX383" s="17">
        <v>0.39990761629865801</v>
      </c>
      <c r="AY383" s="17">
        <v>0.266221067236872</v>
      </c>
      <c r="AZ383" s="17">
        <v>0.529684549962258</v>
      </c>
      <c r="BA383" s="17">
        <v>0.30743509415107001</v>
      </c>
      <c r="BB383" s="17"/>
      <c r="BC383" s="17">
        <v>0.50196767224202599</v>
      </c>
      <c r="BD383" s="17">
        <v>0.29286336563277399</v>
      </c>
      <c r="BE383" s="17">
        <v>0.31628475450329502</v>
      </c>
      <c r="BF383" s="17"/>
      <c r="BG383" s="17">
        <v>0.32531121698610299</v>
      </c>
      <c r="BH383" s="17">
        <v>0.39487914043803601</v>
      </c>
      <c r="BI383" s="17">
        <v>0.39892508570301299</v>
      </c>
      <c r="BJ383" s="17">
        <v>0.31576713027679199</v>
      </c>
      <c r="BK383" s="17">
        <v>0.10879036292470901</v>
      </c>
      <c r="BL383" s="17"/>
      <c r="BM383" s="17">
        <v>0.38385953564332198</v>
      </c>
      <c r="BN383" s="17">
        <v>0.163555241336105</v>
      </c>
    </row>
    <row r="384" spans="2:66" x14ac:dyDescent="0.35">
      <c r="B384" t="s">
        <v>179</v>
      </c>
      <c r="C384" s="17">
        <v>0.41094186628117302</v>
      </c>
      <c r="D384" s="17">
        <v>0.374022473804066</v>
      </c>
      <c r="E384" s="17">
        <v>0.445449010296667</v>
      </c>
      <c r="F384" s="17"/>
      <c r="G384" s="17">
        <v>0.44696523694651302</v>
      </c>
      <c r="H384" s="17">
        <v>0.33265191693223001</v>
      </c>
      <c r="I384" s="17">
        <v>0.389429745125492</v>
      </c>
      <c r="J384" s="17">
        <v>0.38480215460048001</v>
      </c>
      <c r="K384" s="17">
        <v>0.43054346587757197</v>
      </c>
      <c r="L384" s="17">
        <v>0.47125301949832898</v>
      </c>
      <c r="M384" s="17"/>
      <c r="N384" s="17">
        <v>0.39236984379881601</v>
      </c>
      <c r="O384" s="17">
        <v>0.381711183660076</v>
      </c>
      <c r="P384" s="17">
        <v>0.42600301050189898</v>
      </c>
      <c r="Q384" s="17">
        <v>0.44524864061253699</v>
      </c>
      <c r="R384" s="17"/>
      <c r="S384" s="17">
        <v>0.46032980770262399</v>
      </c>
      <c r="T384" s="17">
        <v>0.45568205057376598</v>
      </c>
      <c r="U384" s="17">
        <v>0.33665634592125199</v>
      </c>
      <c r="V384" s="17">
        <v>0.40914837814195598</v>
      </c>
      <c r="W384" s="17">
        <v>0.38768566431824802</v>
      </c>
      <c r="X384" s="17">
        <v>0.40879565314383198</v>
      </c>
      <c r="Y384" s="17">
        <v>0.45366359366232101</v>
      </c>
      <c r="Z384" s="17">
        <v>0.50813440400093002</v>
      </c>
      <c r="AA384" s="17">
        <v>0.37548821152964201</v>
      </c>
      <c r="AB384" s="17">
        <v>0.39203677249971097</v>
      </c>
      <c r="AC384" s="17">
        <v>0.38946357857286201</v>
      </c>
      <c r="AD384" s="17">
        <v>0.24570005662932401</v>
      </c>
      <c r="AE384" s="17"/>
      <c r="AF384" s="17">
        <v>0.40672849656064303</v>
      </c>
      <c r="AG384" s="17">
        <v>0.43980861085496797</v>
      </c>
      <c r="AH384" s="17">
        <v>0.317119503519117</v>
      </c>
      <c r="AI384" s="17">
        <v>0.43874542405753297</v>
      </c>
      <c r="AJ384" s="17">
        <v>0.42783130131473601</v>
      </c>
      <c r="AK384" s="17">
        <v>0.39547538753124001</v>
      </c>
      <c r="AL384" s="17"/>
      <c r="AM384" s="17">
        <v>0.41704297041578298</v>
      </c>
      <c r="AN384" s="17">
        <v>0.40481482337021102</v>
      </c>
      <c r="AO384" s="17"/>
      <c r="AP384" s="17">
        <v>0.413150763137757</v>
      </c>
      <c r="AQ384" s="17">
        <v>0.45060666641089703</v>
      </c>
      <c r="AR384" s="17">
        <v>0.39561597496356599</v>
      </c>
      <c r="AS384" s="17">
        <v>0.37317255726794202</v>
      </c>
      <c r="AT384" s="17">
        <v>0.255620234381156</v>
      </c>
      <c r="AU384" s="17"/>
      <c r="AV384" s="17">
        <v>0.377763062084773</v>
      </c>
      <c r="AW384" s="17">
        <v>0.45716170366488301</v>
      </c>
      <c r="AX384" s="17">
        <v>0.40943809992547098</v>
      </c>
      <c r="AY384" s="17">
        <v>0.33530745835255898</v>
      </c>
      <c r="AZ384" s="17">
        <v>0.33806457828825098</v>
      </c>
      <c r="BA384" s="17">
        <v>0.51931335221085995</v>
      </c>
      <c r="BB384" s="17"/>
      <c r="BC384" s="17">
        <v>0.37380414066560202</v>
      </c>
      <c r="BD384" s="17">
        <v>0.458316909603594</v>
      </c>
      <c r="BE384" s="17">
        <v>0.38089686031469</v>
      </c>
      <c r="BF384" s="17"/>
      <c r="BG384" s="17">
        <v>0.33543293773982102</v>
      </c>
      <c r="BH384" s="17">
        <v>0.45486298005570203</v>
      </c>
      <c r="BI384" s="17">
        <v>0.438730116817453</v>
      </c>
      <c r="BJ384" s="17">
        <v>0.27799246858197502</v>
      </c>
      <c r="BK384" s="17">
        <v>0.270550023458005</v>
      </c>
      <c r="BL384" s="17"/>
      <c r="BM384" s="17">
        <v>0.43594518286363398</v>
      </c>
      <c r="BN384" s="17">
        <v>0.27251925221499101</v>
      </c>
    </row>
    <row r="385" spans="2:66" x14ac:dyDescent="0.35">
      <c r="B385" t="s">
        <v>180</v>
      </c>
      <c r="C385" s="17">
        <v>0.15175240421266001</v>
      </c>
      <c r="D385" s="17">
        <v>0.15346652211066</v>
      </c>
      <c r="E385" s="17">
        <v>0.151051534000407</v>
      </c>
      <c r="F385" s="17"/>
      <c r="G385" s="17">
        <v>0.147783934948332</v>
      </c>
      <c r="H385" s="17">
        <v>9.0153999844068994E-2</v>
      </c>
      <c r="I385" s="17">
        <v>0.13201438928730799</v>
      </c>
      <c r="J385" s="17">
        <v>0.20716908912551499</v>
      </c>
      <c r="K385" s="17">
        <v>0.16151790858335399</v>
      </c>
      <c r="L385" s="17">
        <v>0.169005473587508</v>
      </c>
      <c r="M385" s="17"/>
      <c r="N385" s="17">
        <v>0.14137967320839601</v>
      </c>
      <c r="O385" s="17">
        <v>0.15544162014933599</v>
      </c>
      <c r="P385" s="17">
        <v>0.14890832487547301</v>
      </c>
      <c r="Q385" s="17">
        <v>0.16304792935345</v>
      </c>
      <c r="R385" s="17"/>
      <c r="S385" s="17">
        <v>9.4781320247320694E-2</v>
      </c>
      <c r="T385" s="17">
        <v>0.12593998241162399</v>
      </c>
      <c r="U385" s="17">
        <v>0.18790810239789199</v>
      </c>
      <c r="V385" s="17">
        <v>0.18092000193452801</v>
      </c>
      <c r="W385" s="17">
        <v>0.12726702888576999</v>
      </c>
      <c r="X385" s="17">
        <v>0.17021868275802199</v>
      </c>
      <c r="Y385" s="17">
        <v>0.18239153015158799</v>
      </c>
      <c r="Z385" s="17">
        <v>8.2616714277154807E-2</v>
      </c>
      <c r="AA385" s="17">
        <v>0.201082470130029</v>
      </c>
      <c r="AB385" s="17">
        <v>0.16431486174733501</v>
      </c>
      <c r="AC385" s="17">
        <v>0.146450674950974</v>
      </c>
      <c r="AD385" s="17">
        <v>0.15748239957832699</v>
      </c>
      <c r="AE385" s="17"/>
      <c r="AF385" s="17">
        <v>0.10408227784872499</v>
      </c>
      <c r="AG385" s="17">
        <v>0.14881012028690399</v>
      </c>
      <c r="AH385" s="17">
        <v>0.20179868030888701</v>
      </c>
      <c r="AI385" s="17">
        <v>0.16941973427086399</v>
      </c>
      <c r="AJ385" s="17">
        <v>0.15393827357147999</v>
      </c>
      <c r="AK385" s="17">
        <v>0.20453892445834601</v>
      </c>
      <c r="AL385" s="17"/>
      <c r="AM385" s="17">
        <v>0.16156998144578999</v>
      </c>
      <c r="AN385" s="17">
        <v>0.13944140732274901</v>
      </c>
      <c r="AO385" s="17"/>
      <c r="AP385" s="17">
        <v>0.168359141150945</v>
      </c>
      <c r="AQ385" s="17">
        <v>0.15990289458176701</v>
      </c>
      <c r="AR385" s="17">
        <v>0.13882392757304601</v>
      </c>
      <c r="AS385" s="17">
        <v>0.117215507144712</v>
      </c>
      <c r="AT385" s="17">
        <v>0.11250013896033</v>
      </c>
      <c r="AU385" s="17"/>
      <c r="AV385" s="17">
        <v>0.119408298111807</v>
      </c>
      <c r="AW385" s="17">
        <v>0.19345915177068601</v>
      </c>
      <c r="AX385" s="17">
        <v>0.15611385050566601</v>
      </c>
      <c r="AY385" s="17">
        <v>0.25410000910483999</v>
      </c>
      <c r="AZ385" s="17">
        <v>8.3197195871675497E-2</v>
      </c>
      <c r="BA385" s="17">
        <v>7.5325599647454305E-2</v>
      </c>
      <c r="BB385" s="17"/>
      <c r="BC385" s="17">
        <v>8.8695748622415499E-2</v>
      </c>
      <c r="BD385" s="17">
        <v>0.16397699395368801</v>
      </c>
      <c r="BE385" s="17">
        <v>0.20265694178777599</v>
      </c>
      <c r="BF385" s="17"/>
      <c r="BG385" s="17">
        <v>0.261138935250808</v>
      </c>
      <c r="BH385" s="17">
        <v>0.110713276197497</v>
      </c>
      <c r="BI385" s="17">
        <v>0.115442369707141</v>
      </c>
      <c r="BJ385" s="17">
        <v>0.16991242522060401</v>
      </c>
      <c r="BK385" s="17">
        <v>0.27171304012884601</v>
      </c>
      <c r="BL385" s="17"/>
      <c r="BM385" s="17">
        <v>0.134540799451044</v>
      </c>
      <c r="BN385" s="17">
        <v>0.24477717496398199</v>
      </c>
    </row>
    <row r="386" spans="2:66" x14ac:dyDescent="0.35">
      <c r="B386" t="s">
        <v>181</v>
      </c>
      <c r="C386" s="17">
        <v>4.4062673319363699E-2</v>
      </c>
      <c r="D386" s="17">
        <v>4.8522467121829803E-2</v>
      </c>
      <c r="E386" s="17">
        <v>4.0207758381281898E-2</v>
      </c>
      <c r="F386" s="17"/>
      <c r="G386" s="17">
        <v>2.8914365321539001E-2</v>
      </c>
      <c r="H386" s="17">
        <v>3.5233284805462797E-2</v>
      </c>
      <c r="I386" s="17">
        <v>5.22198458913231E-2</v>
      </c>
      <c r="J386" s="17">
        <v>4.8420344948387997E-2</v>
      </c>
      <c r="K386" s="17">
        <v>2.85239419324014E-2</v>
      </c>
      <c r="L386" s="17">
        <v>6.1602244126421402E-2</v>
      </c>
      <c r="M386" s="17"/>
      <c r="N386" s="17">
        <v>4.5661772452888098E-2</v>
      </c>
      <c r="O386" s="17">
        <v>3.4977478403432599E-2</v>
      </c>
      <c r="P386" s="17">
        <v>6.0987618826962298E-2</v>
      </c>
      <c r="Q386" s="17">
        <v>3.6422526908751397E-2</v>
      </c>
      <c r="R386" s="17"/>
      <c r="S386" s="17">
        <v>3.9853954214659003E-2</v>
      </c>
      <c r="T386" s="17">
        <v>4.8602553455333403E-2</v>
      </c>
      <c r="U386" s="17">
        <v>3.7264356743625E-2</v>
      </c>
      <c r="V386" s="17">
        <v>7.2257830465689704E-2</v>
      </c>
      <c r="W386" s="17">
        <v>4.7687374682723202E-2</v>
      </c>
      <c r="X386" s="17">
        <v>0</v>
      </c>
      <c r="Y386" s="17">
        <v>3.7874494521567603E-2</v>
      </c>
      <c r="Z386" s="17">
        <v>8.1354478134404898E-2</v>
      </c>
      <c r="AA386" s="17">
        <v>5.0549304392568301E-2</v>
      </c>
      <c r="AB386" s="17">
        <v>5.5247116273612201E-2</v>
      </c>
      <c r="AC386" s="17">
        <v>5.5002249282863701E-2</v>
      </c>
      <c r="AD386" s="17">
        <v>0</v>
      </c>
      <c r="AE386" s="17"/>
      <c r="AF386" s="17">
        <v>5.2254418161358597E-2</v>
      </c>
      <c r="AG386" s="17">
        <v>2.5601699003161501E-2</v>
      </c>
      <c r="AH386" s="17">
        <v>5.2958378213376102E-2</v>
      </c>
      <c r="AI386" s="17">
        <v>2.9725446448996801E-2</v>
      </c>
      <c r="AJ386" s="17">
        <v>5.8253670128384803E-2</v>
      </c>
      <c r="AK386" s="17">
        <v>9.1418678193488895E-2</v>
      </c>
      <c r="AL386" s="17"/>
      <c r="AM386" s="17">
        <v>4.5360235817674802E-2</v>
      </c>
      <c r="AN386" s="17">
        <v>4.2720333468266099E-2</v>
      </c>
      <c r="AO386" s="17"/>
      <c r="AP386" s="17">
        <v>2.62004850772036E-2</v>
      </c>
      <c r="AQ386" s="17">
        <v>4.9147413639566102E-2</v>
      </c>
      <c r="AR386" s="17">
        <v>4.82059322652078E-2</v>
      </c>
      <c r="AS386" s="17">
        <v>6.15732358340043E-2</v>
      </c>
      <c r="AT386" s="17">
        <v>0</v>
      </c>
      <c r="AU386" s="17"/>
      <c r="AV386" s="17">
        <v>3.39020839813714E-2</v>
      </c>
      <c r="AW386" s="17">
        <v>7.0543017520418597E-2</v>
      </c>
      <c r="AX386" s="17">
        <v>3.4540433270205E-2</v>
      </c>
      <c r="AY386" s="17">
        <v>5.5944264624621799E-2</v>
      </c>
      <c r="AZ386" s="17">
        <v>1.5910388711961002E-2</v>
      </c>
      <c r="BA386" s="17">
        <v>4.5540942991468603E-2</v>
      </c>
      <c r="BB386" s="17"/>
      <c r="BC386" s="17">
        <v>2.7959954023138899E-2</v>
      </c>
      <c r="BD386" s="17">
        <v>4.0880211020846401E-2</v>
      </c>
      <c r="BE386" s="17">
        <v>6.3493697222481105E-2</v>
      </c>
      <c r="BF386" s="17"/>
      <c r="BG386" s="17">
        <v>2.27262286678298E-2</v>
      </c>
      <c r="BH386" s="17">
        <v>2.4395210114394002E-2</v>
      </c>
      <c r="BI386" s="17">
        <v>2.82809752065015E-2</v>
      </c>
      <c r="BJ386" s="17">
        <v>0.16977883402806901</v>
      </c>
      <c r="BK386" s="17">
        <v>0.19102525559665301</v>
      </c>
      <c r="BL386" s="17"/>
      <c r="BM386" s="17">
        <v>2.41308423564063E-2</v>
      </c>
      <c r="BN386" s="17">
        <v>0.18540357298576601</v>
      </c>
    </row>
    <row r="387" spans="2:66" x14ac:dyDescent="0.35">
      <c r="B387" t="s">
        <v>182</v>
      </c>
      <c r="C387" s="17">
        <v>1.9416906852875199E-2</v>
      </c>
      <c r="D387" s="17">
        <v>1.8352236569076801E-2</v>
      </c>
      <c r="E387" s="17">
        <v>2.0510543440331899E-2</v>
      </c>
      <c r="F387" s="17"/>
      <c r="G387" s="17">
        <v>2.71110668843072E-2</v>
      </c>
      <c r="H387" s="17">
        <v>1.1530572757694301E-2</v>
      </c>
      <c r="I387" s="17">
        <v>1.17932863394922E-2</v>
      </c>
      <c r="J387" s="17">
        <v>1.7796914337200102E-2</v>
      </c>
      <c r="K387" s="17">
        <v>2.8446348622168799E-2</v>
      </c>
      <c r="L387" s="17">
        <v>2.1528449747645301E-2</v>
      </c>
      <c r="M387" s="17"/>
      <c r="N387" s="17">
        <v>2.1643458329289302E-2</v>
      </c>
      <c r="O387" s="17">
        <v>1.49740546411591E-2</v>
      </c>
      <c r="P387" s="17">
        <v>2.5003179100209001E-2</v>
      </c>
      <c r="Q387" s="17">
        <v>1.66805622269031E-2</v>
      </c>
      <c r="R387" s="17"/>
      <c r="S387" s="17">
        <v>1.36053866458272E-2</v>
      </c>
      <c r="T387" s="17">
        <v>1.3701638334835099E-2</v>
      </c>
      <c r="U387" s="17">
        <v>2.4988017854122999E-2</v>
      </c>
      <c r="V387" s="17">
        <v>2.3413049009177098E-2</v>
      </c>
      <c r="W387" s="17">
        <v>0</v>
      </c>
      <c r="X387" s="17">
        <v>2.1964154511114602E-2</v>
      </c>
      <c r="Y387" s="17">
        <v>2.5360105210892801E-2</v>
      </c>
      <c r="Z387" s="17">
        <v>2.78341874571796E-2</v>
      </c>
      <c r="AA387" s="17">
        <v>1.61709977228306E-2</v>
      </c>
      <c r="AB387" s="17">
        <v>1.29153965170213E-2</v>
      </c>
      <c r="AC387" s="17">
        <v>3.75793465086353E-2</v>
      </c>
      <c r="AD387" s="17">
        <v>5.2692115330723502E-2</v>
      </c>
      <c r="AE387" s="17"/>
      <c r="AF387" s="17">
        <v>7.3846556662646497E-3</v>
      </c>
      <c r="AG387" s="17">
        <v>1.8136998840874299E-2</v>
      </c>
      <c r="AH387" s="17">
        <v>5.0684538236676402E-2</v>
      </c>
      <c r="AI387" s="17">
        <v>1.7398259575965198E-2</v>
      </c>
      <c r="AJ387" s="17">
        <v>1.5992767371768701E-2</v>
      </c>
      <c r="AK387" s="17">
        <v>1.8034535935344799E-2</v>
      </c>
      <c r="AL387" s="17"/>
      <c r="AM387" s="17">
        <v>1.19225133300898E-2</v>
      </c>
      <c r="AN387" s="17">
        <v>3.0419205306646799E-2</v>
      </c>
      <c r="AO387" s="17"/>
      <c r="AP387" s="17">
        <v>3.5407681571371703E-2</v>
      </c>
      <c r="AQ387" s="17">
        <v>8.6837301697246707E-3</v>
      </c>
      <c r="AR387" s="17">
        <v>1.11100970595893E-2</v>
      </c>
      <c r="AS387" s="17">
        <v>3.0568202065909201E-2</v>
      </c>
      <c r="AT387" s="17">
        <v>3.4565473104850003E-2</v>
      </c>
      <c r="AU387" s="17"/>
      <c r="AV387" s="17">
        <v>2.9366071076543398E-3</v>
      </c>
      <c r="AW387" s="17">
        <v>2.5184273354602299E-2</v>
      </c>
      <c r="AX387" s="17">
        <v>0</v>
      </c>
      <c r="AY387" s="17">
        <v>5.6460300797163902E-2</v>
      </c>
      <c r="AZ387" s="17">
        <v>3.3143287165854497E-2</v>
      </c>
      <c r="BA387" s="17">
        <v>1.15560919266821E-2</v>
      </c>
      <c r="BB387" s="17"/>
      <c r="BC387" s="17">
        <v>0</v>
      </c>
      <c r="BD387" s="17">
        <v>1.6597697543713898E-2</v>
      </c>
      <c r="BE387" s="17">
        <v>2.99693655288918E-2</v>
      </c>
      <c r="BF387" s="17"/>
      <c r="BG387" s="17">
        <v>2.1547703003527201E-2</v>
      </c>
      <c r="BH387" s="17">
        <v>6.1603478747121899E-3</v>
      </c>
      <c r="BI387" s="17">
        <v>6.4210707998730004E-3</v>
      </c>
      <c r="BJ387" s="17">
        <v>3.2040767827745002E-2</v>
      </c>
      <c r="BK387" s="17">
        <v>0.121711937828829</v>
      </c>
      <c r="BL387" s="17"/>
      <c r="BM387" s="17">
        <v>8.5977150396616894E-3</v>
      </c>
      <c r="BN387" s="17">
        <v>9.7985454973082295E-2</v>
      </c>
    </row>
    <row r="388" spans="2:66" x14ac:dyDescent="0.35">
      <c r="B388" t="s">
        <v>117</v>
      </c>
      <c r="C388" s="17">
        <v>2.0562566299479501E-2</v>
      </c>
      <c r="D388" s="17">
        <v>1.25223490626519E-2</v>
      </c>
      <c r="E388" s="17">
        <v>2.8091420999002002E-2</v>
      </c>
      <c r="F388" s="17"/>
      <c r="G388" s="17">
        <v>1.31474843254182E-2</v>
      </c>
      <c r="H388" s="17">
        <v>1.6345950153478301E-2</v>
      </c>
      <c r="I388" s="17">
        <v>2.4382261347499198E-2</v>
      </c>
      <c r="J388" s="17">
        <v>1.8428389272020101E-2</v>
      </c>
      <c r="K388" s="17">
        <v>2.2471331629650301E-2</v>
      </c>
      <c r="L388" s="17">
        <v>2.6318662924824099E-2</v>
      </c>
      <c r="M388" s="17"/>
      <c r="N388" s="17">
        <v>7.7118130186583497E-3</v>
      </c>
      <c r="O388" s="17">
        <v>1.5054718849465101E-2</v>
      </c>
      <c r="P388" s="17">
        <v>2.5177435143926299E-2</v>
      </c>
      <c r="Q388" s="17">
        <v>3.66993668573442E-2</v>
      </c>
      <c r="R388" s="17"/>
      <c r="S388" s="17">
        <v>2.59596819755392E-2</v>
      </c>
      <c r="T388" s="17">
        <v>1.3370223033814001E-2</v>
      </c>
      <c r="U388" s="17">
        <v>3.9062353548882198E-2</v>
      </c>
      <c r="V388" s="17">
        <v>2.39370358491767E-2</v>
      </c>
      <c r="W388" s="17">
        <v>0</v>
      </c>
      <c r="X388" s="17">
        <v>4.4003809776520901E-2</v>
      </c>
      <c r="Y388" s="17">
        <v>2.68366486008806E-2</v>
      </c>
      <c r="Z388" s="17">
        <v>2.6828983137761699E-2</v>
      </c>
      <c r="AA388" s="17">
        <v>1.6408272920624901E-2</v>
      </c>
      <c r="AB388" s="17">
        <v>1.30029865760827E-2</v>
      </c>
      <c r="AC388" s="17">
        <v>0</v>
      </c>
      <c r="AD388" s="17">
        <v>0</v>
      </c>
      <c r="AE388" s="17"/>
      <c r="AF388" s="17">
        <v>1.15727238967875E-2</v>
      </c>
      <c r="AG388" s="17">
        <v>1.07281315210726E-2</v>
      </c>
      <c r="AH388" s="17">
        <v>5.1525471626342301E-2</v>
      </c>
      <c r="AI388" s="17">
        <v>2.8036898011453201E-2</v>
      </c>
      <c r="AJ388" s="17">
        <v>2.5500135569339201E-2</v>
      </c>
      <c r="AK388" s="17">
        <v>0</v>
      </c>
      <c r="AL388" s="17"/>
      <c r="AM388" s="17">
        <v>2.0236958526497199E-2</v>
      </c>
      <c r="AN388" s="17">
        <v>1.8930926482680101E-2</v>
      </c>
      <c r="AO388" s="17"/>
      <c r="AP388" s="17">
        <v>3.5975435475938899E-2</v>
      </c>
      <c r="AQ388" s="17">
        <v>2.1909864020673301E-2</v>
      </c>
      <c r="AR388" s="17">
        <v>7.3510483632819902E-3</v>
      </c>
      <c r="AS388" s="17">
        <v>1.52494380829217E-2</v>
      </c>
      <c r="AT388" s="17">
        <v>3.7555092743936397E-2</v>
      </c>
      <c r="AU388" s="17"/>
      <c r="AV388" s="17">
        <v>5.8217468040727798E-3</v>
      </c>
      <c r="AW388" s="17">
        <v>3.5939330200322597E-2</v>
      </c>
      <c r="AX388" s="17">
        <v>0</v>
      </c>
      <c r="AY388" s="17">
        <v>3.1966899883943502E-2</v>
      </c>
      <c r="AZ388" s="17">
        <v>0</v>
      </c>
      <c r="BA388" s="17">
        <v>4.08289190724649E-2</v>
      </c>
      <c r="BB388" s="17"/>
      <c r="BC388" s="17">
        <v>7.5724844468175196E-3</v>
      </c>
      <c r="BD388" s="17">
        <v>2.7364822245383998E-2</v>
      </c>
      <c r="BE388" s="17">
        <v>6.6983806428666396E-3</v>
      </c>
      <c r="BF388" s="17"/>
      <c r="BG388" s="17">
        <v>3.38429783519116E-2</v>
      </c>
      <c r="BH388" s="17">
        <v>8.9890453196578603E-3</v>
      </c>
      <c r="BI388" s="17">
        <v>1.2200381766018399E-2</v>
      </c>
      <c r="BJ388" s="17">
        <v>3.4508374064814898E-2</v>
      </c>
      <c r="BK388" s="17">
        <v>3.6209380062958298E-2</v>
      </c>
      <c r="BL388" s="17"/>
      <c r="BM388" s="17">
        <v>1.29259246459319E-2</v>
      </c>
      <c r="BN388" s="17">
        <v>3.5759303526073802E-2</v>
      </c>
    </row>
    <row r="389" spans="2:66" x14ac:dyDescent="0.35">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row>
    <row r="390" spans="2:66" x14ac:dyDescent="0.35">
      <c r="B390" s="6" t="s">
        <v>205</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row>
    <row r="391" spans="2:66" x14ac:dyDescent="0.35">
      <c r="B391" s="24" t="s">
        <v>184</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row>
    <row r="392" spans="2:66" x14ac:dyDescent="0.35">
      <c r="B392" t="s">
        <v>178</v>
      </c>
      <c r="C392" s="17">
        <v>0.31912461587090601</v>
      </c>
      <c r="D392" s="17">
        <v>0.27329655038235501</v>
      </c>
      <c r="E392" s="17">
        <v>0.36121034775271998</v>
      </c>
      <c r="F392" s="17"/>
      <c r="G392" s="17">
        <v>0.42426350357570802</v>
      </c>
      <c r="H392" s="17">
        <v>0.470968499914104</v>
      </c>
      <c r="I392" s="17">
        <v>0.30279414681690597</v>
      </c>
      <c r="J392" s="17">
        <v>0.29894863948505901</v>
      </c>
      <c r="K392" s="17">
        <v>0.21340826027805099</v>
      </c>
      <c r="L392" s="17">
        <v>0.226161973438891</v>
      </c>
      <c r="M392" s="17"/>
      <c r="N392" s="17">
        <v>0.36088797590442601</v>
      </c>
      <c r="O392" s="17">
        <v>0.34894119644705102</v>
      </c>
      <c r="P392" s="17">
        <v>0.28080650573451099</v>
      </c>
      <c r="Q392" s="17">
        <v>0.27503516397428002</v>
      </c>
      <c r="R392" s="17"/>
      <c r="S392" s="17">
        <v>0.34660532745440498</v>
      </c>
      <c r="T392" s="17">
        <v>0.31417317906576298</v>
      </c>
      <c r="U392" s="17">
        <v>0.29895788246921501</v>
      </c>
      <c r="V392" s="17">
        <v>0.18354591726553601</v>
      </c>
      <c r="W392" s="17">
        <v>0.36241507074651202</v>
      </c>
      <c r="X392" s="17">
        <v>0.32026415227066302</v>
      </c>
      <c r="Y392" s="17">
        <v>0.25791692065192001</v>
      </c>
      <c r="Z392" s="17">
        <v>0.43476705071252397</v>
      </c>
      <c r="AA392" s="17">
        <v>0.30738298988739099</v>
      </c>
      <c r="AB392" s="17">
        <v>0.41928369686220202</v>
      </c>
      <c r="AC392" s="17">
        <v>0.27770733013357402</v>
      </c>
      <c r="AD392" s="17">
        <v>0.40532208571725598</v>
      </c>
      <c r="AE392" s="17"/>
      <c r="AF392" s="17">
        <v>0.38448132922712502</v>
      </c>
      <c r="AG392" s="17">
        <v>0.31259342585174299</v>
      </c>
      <c r="AH392" s="17">
        <v>0.348911578618044</v>
      </c>
      <c r="AI392" s="17">
        <v>0.30296967285913401</v>
      </c>
      <c r="AJ392" s="17">
        <v>0.20108635814433001</v>
      </c>
      <c r="AK392" s="17">
        <v>0.274824094055025</v>
      </c>
      <c r="AL392" s="17"/>
      <c r="AM392" s="17">
        <v>0.33066358801484202</v>
      </c>
      <c r="AN392" s="17">
        <v>0.30171344653141302</v>
      </c>
      <c r="AO392" s="17"/>
      <c r="AP392" s="17">
        <v>0.21870241957004699</v>
      </c>
      <c r="AQ392" s="17">
        <v>0.33523560983746298</v>
      </c>
      <c r="AR392" s="17">
        <v>0.34864835683526502</v>
      </c>
      <c r="AS392" s="17">
        <v>0.37713540705794502</v>
      </c>
      <c r="AT392" s="17">
        <v>0.41308182346933398</v>
      </c>
      <c r="AU392" s="17"/>
      <c r="AV392" s="17">
        <v>0.385324501409056</v>
      </c>
      <c r="AW392" s="17">
        <v>0.22747396263358599</v>
      </c>
      <c r="AX392" s="17">
        <v>0.29248834221021303</v>
      </c>
      <c r="AY392" s="17">
        <v>0.248765845215703</v>
      </c>
      <c r="AZ392" s="17">
        <v>0.528000936698231</v>
      </c>
      <c r="BA392" s="17">
        <v>0.29087518712890698</v>
      </c>
      <c r="BB392" s="17"/>
      <c r="BC392" s="17">
        <v>0.42164521767206498</v>
      </c>
      <c r="BD392" s="17">
        <v>0.29780669936952298</v>
      </c>
      <c r="BE392" s="17">
        <v>0.27270389515395499</v>
      </c>
      <c r="BF392" s="17"/>
      <c r="BG392" s="17">
        <v>0.31508550986224398</v>
      </c>
      <c r="BH392" s="17">
        <v>0.35494320081032699</v>
      </c>
      <c r="BI392" s="17">
        <v>0.310609245438625</v>
      </c>
      <c r="BJ392" s="17">
        <v>0.42047626264739701</v>
      </c>
      <c r="BK392" s="17">
        <v>0.18594705197428299</v>
      </c>
      <c r="BL392" s="17"/>
      <c r="BM392" s="17">
        <v>0.34862971636973999</v>
      </c>
      <c r="BN392" s="17">
        <v>0.24800215057665501</v>
      </c>
    </row>
    <row r="393" spans="2:66" x14ac:dyDescent="0.35">
      <c r="B393" t="s">
        <v>179</v>
      </c>
      <c r="C393" s="17">
        <v>0.41998906716822598</v>
      </c>
      <c r="D393" s="17">
        <v>0.44460288845130302</v>
      </c>
      <c r="E393" s="17">
        <v>0.395943270756277</v>
      </c>
      <c r="F393" s="17"/>
      <c r="G393" s="17">
        <v>0.35137012416274799</v>
      </c>
      <c r="H393" s="17">
        <v>0.39960089481782701</v>
      </c>
      <c r="I393" s="17">
        <v>0.427029388269202</v>
      </c>
      <c r="J393" s="17">
        <v>0.44705164771203698</v>
      </c>
      <c r="K393" s="17">
        <v>0.44713345027886098</v>
      </c>
      <c r="L393" s="17">
        <v>0.43807041934242302</v>
      </c>
      <c r="M393" s="17"/>
      <c r="N393" s="17">
        <v>0.43359034406400998</v>
      </c>
      <c r="O393" s="17">
        <v>0.44441569314066298</v>
      </c>
      <c r="P393" s="17">
        <v>0.40484994191844897</v>
      </c>
      <c r="Q393" s="17">
        <v>0.39536452522730903</v>
      </c>
      <c r="R393" s="17"/>
      <c r="S393" s="17">
        <v>0.40662721484001901</v>
      </c>
      <c r="T393" s="17">
        <v>0.41698462027858402</v>
      </c>
      <c r="U393" s="17">
        <v>0.41501083010212603</v>
      </c>
      <c r="V393" s="17">
        <v>0.49236507879966401</v>
      </c>
      <c r="W393" s="17">
        <v>0.37325035062665801</v>
      </c>
      <c r="X393" s="17">
        <v>0.352144221224718</v>
      </c>
      <c r="Y393" s="17">
        <v>0.51030210396688902</v>
      </c>
      <c r="Z393" s="17">
        <v>0.346724623490615</v>
      </c>
      <c r="AA393" s="17">
        <v>0.443424658041355</v>
      </c>
      <c r="AB393" s="17">
        <v>0.36385008393283402</v>
      </c>
      <c r="AC393" s="17">
        <v>0.48402747236777299</v>
      </c>
      <c r="AD393" s="17">
        <v>0.40971798600938703</v>
      </c>
      <c r="AE393" s="17"/>
      <c r="AF393" s="17">
        <v>0.38916752699266</v>
      </c>
      <c r="AG393" s="17">
        <v>0.42269191478246598</v>
      </c>
      <c r="AH393" s="17">
        <v>0.35386726137033198</v>
      </c>
      <c r="AI393" s="17">
        <v>0.44574402299982502</v>
      </c>
      <c r="AJ393" s="17">
        <v>0.52590096369530004</v>
      </c>
      <c r="AK393" s="17">
        <v>0.40686121180178503</v>
      </c>
      <c r="AL393" s="17"/>
      <c r="AM393" s="17">
        <v>0.42011658669689</v>
      </c>
      <c r="AN393" s="17">
        <v>0.41988036658183098</v>
      </c>
      <c r="AO393" s="17"/>
      <c r="AP393" s="17">
        <v>0.450184881047896</v>
      </c>
      <c r="AQ393" s="17">
        <v>0.371755748120011</v>
      </c>
      <c r="AR393" s="17">
        <v>0.44602604879837199</v>
      </c>
      <c r="AS393" s="17">
        <v>0.41072310957351799</v>
      </c>
      <c r="AT393" s="17">
        <v>0.39883817331343802</v>
      </c>
      <c r="AU393" s="17"/>
      <c r="AV393" s="17">
        <v>0.408928611361285</v>
      </c>
      <c r="AW393" s="17">
        <v>0.43900326154793901</v>
      </c>
      <c r="AX393" s="17">
        <v>0.51834704071992599</v>
      </c>
      <c r="AY393" s="17">
        <v>0.44306141328134602</v>
      </c>
      <c r="AZ393" s="17">
        <v>0.28707870378301398</v>
      </c>
      <c r="BA393" s="17">
        <v>0.38170397914526799</v>
      </c>
      <c r="BB393" s="17"/>
      <c r="BC393" s="17">
        <v>0.399186972662672</v>
      </c>
      <c r="BD393" s="17">
        <v>0.41691114169436999</v>
      </c>
      <c r="BE393" s="17">
        <v>0.44885114199392501</v>
      </c>
      <c r="BF393" s="17"/>
      <c r="BG393" s="17">
        <v>0.38041054701829102</v>
      </c>
      <c r="BH393" s="17">
        <v>0.42756281760048298</v>
      </c>
      <c r="BI393" s="17">
        <v>0.444079300049815</v>
      </c>
      <c r="BJ393" s="17">
        <v>0.311702771206116</v>
      </c>
      <c r="BK393" s="17">
        <v>0.38448063178589298</v>
      </c>
      <c r="BL393" s="17"/>
      <c r="BM393" s="17">
        <v>0.42009386695186701</v>
      </c>
      <c r="BN393" s="17">
        <v>0.36522402276313598</v>
      </c>
    </row>
    <row r="394" spans="2:66" x14ac:dyDescent="0.35">
      <c r="B394" t="s">
        <v>180</v>
      </c>
      <c r="C394" s="17">
        <v>0.19383501181339499</v>
      </c>
      <c r="D394" s="17">
        <v>0.22673426017847101</v>
      </c>
      <c r="E394" s="17">
        <v>0.16463799883014499</v>
      </c>
      <c r="F394" s="17"/>
      <c r="G394" s="17">
        <v>0.134108311994487</v>
      </c>
      <c r="H394" s="17">
        <v>8.3886032177170305E-2</v>
      </c>
      <c r="I394" s="17">
        <v>0.174611275767728</v>
      </c>
      <c r="J394" s="17">
        <v>0.19855404798141199</v>
      </c>
      <c r="K394" s="17">
        <v>0.27281776058034402</v>
      </c>
      <c r="L394" s="17">
        <v>0.27880245219085098</v>
      </c>
      <c r="M394" s="17"/>
      <c r="N394" s="17">
        <v>0.158811978116249</v>
      </c>
      <c r="O394" s="17">
        <v>0.1334892675653</v>
      </c>
      <c r="P394" s="17">
        <v>0.23360709725760301</v>
      </c>
      <c r="Q394" s="17">
        <v>0.25967687379049398</v>
      </c>
      <c r="R394" s="17"/>
      <c r="S394" s="17">
        <v>0.16540739915953201</v>
      </c>
      <c r="T394" s="17">
        <v>0.20724580344280999</v>
      </c>
      <c r="U394" s="17">
        <v>0.22311585642200699</v>
      </c>
      <c r="V394" s="17">
        <v>0.25126878172394201</v>
      </c>
      <c r="W394" s="17">
        <v>0.24890151878758801</v>
      </c>
      <c r="X394" s="17">
        <v>0.26098529303694801</v>
      </c>
      <c r="Y394" s="17">
        <v>0.16570327340386301</v>
      </c>
      <c r="Z394" s="17">
        <v>0.134675203925681</v>
      </c>
      <c r="AA394" s="17">
        <v>0.16471523720589401</v>
      </c>
      <c r="AB394" s="17">
        <v>0.12210206644254901</v>
      </c>
      <c r="AC394" s="17">
        <v>0.219924748420111</v>
      </c>
      <c r="AD394" s="17">
        <v>0.13288964976541701</v>
      </c>
      <c r="AE394" s="17"/>
      <c r="AF394" s="17">
        <v>0.15688683678607199</v>
      </c>
      <c r="AG394" s="17">
        <v>0.227645782476595</v>
      </c>
      <c r="AH394" s="17">
        <v>0.17748201842853401</v>
      </c>
      <c r="AI394" s="17">
        <v>0.17513933887427399</v>
      </c>
      <c r="AJ394" s="17">
        <v>0.212707916414345</v>
      </c>
      <c r="AK394" s="17">
        <v>0.258966437112087</v>
      </c>
      <c r="AL394" s="17"/>
      <c r="AM394" s="17">
        <v>0.19100287014856701</v>
      </c>
      <c r="AN394" s="17">
        <v>0.200205122735751</v>
      </c>
      <c r="AO394" s="17"/>
      <c r="AP394" s="17">
        <v>0.26229708324276602</v>
      </c>
      <c r="AQ394" s="17">
        <v>0.217016521112182</v>
      </c>
      <c r="AR394" s="17">
        <v>0.13436339581222601</v>
      </c>
      <c r="AS394" s="17">
        <v>0.15421845308773599</v>
      </c>
      <c r="AT394" s="17">
        <v>0.18808000321722801</v>
      </c>
      <c r="AU394" s="17"/>
      <c r="AV394" s="17">
        <v>0.15124765127002099</v>
      </c>
      <c r="AW394" s="17">
        <v>0.25167039182683298</v>
      </c>
      <c r="AX394" s="17">
        <v>0.17770415734516001</v>
      </c>
      <c r="AY394" s="17">
        <v>0.23356698581013199</v>
      </c>
      <c r="AZ394" s="17">
        <v>0.100259549325764</v>
      </c>
      <c r="BA394" s="17">
        <v>0.241674638374163</v>
      </c>
      <c r="BB394" s="17"/>
      <c r="BC394" s="17">
        <v>0.12753599017886799</v>
      </c>
      <c r="BD394" s="17">
        <v>0.21541596931797399</v>
      </c>
      <c r="BE394" s="17">
        <v>0.22368037235941299</v>
      </c>
      <c r="BF394" s="17"/>
      <c r="BG394" s="17">
        <v>0.24735613943399401</v>
      </c>
      <c r="BH394" s="17">
        <v>0.17405929864108299</v>
      </c>
      <c r="BI394" s="17">
        <v>0.17964796975004499</v>
      </c>
      <c r="BJ394" s="17">
        <v>0.13369541081331801</v>
      </c>
      <c r="BK394" s="17">
        <v>0.26790786071783901</v>
      </c>
      <c r="BL394" s="17"/>
      <c r="BM394" s="17">
        <v>0.185669566393247</v>
      </c>
      <c r="BN394" s="17">
        <v>0.23239600789324799</v>
      </c>
    </row>
    <row r="395" spans="2:66" x14ac:dyDescent="0.35">
      <c r="B395" t="s">
        <v>181</v>
      </c>
      <c r="C395" s="17">
        <v>2.80591825197457E-2</v>
      </c>
      <c r="D395" s="17">
        <v>2.13649774503997E-2</v>
      </c>
      <c r="E395" s="17">
        <v>3.4390983016039101E-2</v>
      </c>
      <c r="F395" s="17"/>
      <c r="G395" s="17">
        <v>4.8056419351865699E-2</v>
      </c>
      <c r="H395" s="17">
        <v>1.76321938712924E-2</v>
      </c>
      <c r="I395" s="17">
        <v>4.4859484155938198E-2</v>
      </c>
      <c r="J395" s="17">
        <v>2.52884399128896E-2</v>
      </c>
      <c r="K395" s="17">
        <v>1.4541683258700901E-2</v>
      </c>
      <c r="L395" s="17">
        <v>2.16496416463722E-2</v>
      </c>
      <c r="M395" s="17"/>
      <c r="N395" s="17">
        <v>1.9975979963582999E-2</v>
      </c>
      <c r="O395" s="17">
        <v>3.1469479229229401E-2</v>
      </c>
      <c r="P395" s="17">
        <v>4.1970602502195101E-2</v>
      </c>
      <c r="Q395" s="17">
        <v>1.98532243300544E-2</v>
      </c>
      <c r="R395" s="17"/>
      <c r="S395" s="17">
        <v>2.6121389148012899E-2</v>
      </c>
      <c r="T395" s="17">
        <v>2.76351913773796E-2</v>
      </c>
      <c r="U395" s="17">
        <v>2.52642767904699E-2</v>
      </c>
      <c r="V395" s="17">
        <v>3.6909021212328301E-2</v>
      </c>
      <c r="W395" s="17">
        <v>0</v>
      </c>
      <c r="X395" s="17">
        <v>1.12552843884988E-2</v>
      </c>
      <c r="Y395" s="17">
        <v>0</v>
      </c>
      <c r="Z395" s="17">
        <v>2.8013576253868799E-2</v>
      </c>
      <c r="AA395" s="17">
        <v>6.7236020509078995E-2</v>
      </c>
      <c r="AB395" s="17">
        <v>4.2058194313215301E-2</v>
      </c>
      <c r="AC395" s="17">
        <v>0</v>
      </c>
      <c r="AD395" s="17">
        <v>5.2070278507940097E-2</v>
      </c>
      <c r="AE395" s="17"/>
      <c r="AF395" s="17">
        <v>3.0643186433655399E-2</v>
      </c>
      <c r="AG395" s="17">
        <v>1.4821549112602E-2</v>
      </c>
      <c r="AH395" s="17">
        <v>6.6943646534510001E-2</v>
      </c>
      <c r="AI395" s="17">
        <v>2.4780553380191601E-2</v>
      </c>
      <c r="AJ395" s="17">
        <v>1.6609829091166001E-2</v>
      </c>
      <c r="AK395" s="17">
        <v>1.99725303085641E-2</v>
      </c>
      <c r="AL395" s="17"/>
      <c r="AM395" s="17">
        <v>2.56209975802047E-2</v>
      </c>
      <c r="AN395" s="17">
        <v>2.9552955621883401E-2</v>
      </c>
      <c r="AO395" s="17"/>
      <c r="AP395" s="17">
        <v>1.35981022050496E-2</v>
      </c>
      <c r="AQ395" s="17">
        <v>3.5599645432704698E-2</v>
      </c>
      <c r="AR395" s="17">
        <v>2.9878983350237798E-2</v>
      </c>
      <c r="AS395" s="17">
        <v>3.4693392809057103E-2</v>
      </c>
      <c r="AT395" s="17">
        <v>0</v>
      </c>
      <c r="AU395" s="17"/>
      <c r="AV395" s="17">
        <v>2.74150590889412E-2</v>
      </c>
      <c r="AW395" s="17">
        <v>3.51044996274055E-2</v>
      </c>
      <c r="AX395" s="17">
        <v>0</v>
      </c>
      <c r="AY395" s="17">
        <v>2.56598327467659E-2</v>
      </c>
      <c r="AZ395" s="17">
        <v>3.3470209620825503E-2</v>
      </c>
      <c r="BA395" s="17">
        <v>1.0706786950833699E-2</v>
      </c>
      <c r="BB395" s="17"/>
      <c r="BC395" s="17">
        <v>3.23297691215928E-2</v>
      </c>
      <c r="BD395" s="17">
        <v>2.2213569487592E-2</v>
      </c>
      <c r="BE395" s="17">
        <v>2.7385200347792099E-2</v>
      </c>
      <c r="BF395" s="17"/>
      <c r="BG395" s="17">
        <v>2.1541125830579599E-2</v>
      </c>
      <c r="BH395" s="17">
        <v>1.7516556556997499E-2</v>
      </c>
      <c r="BI395" s="17">
        <v>2.6812252791666099E-2</v>
      </c>
      <c r="BJ395" s="17">
        <v>0.134125555333169</v>
      </c>
      <c r="BK395" s="17">
        <v>6.3203193837959304E-2</v>
      </c>
      <c r="BL395" s="17"/>
      <c r="BM395" s="17">
        <v>1.8154050974873399E-2</v>
      </c>
      <c r="BN395" s="17">
        <v>8.1968848329640395E-2</v>
      </c>
    </row>
    <row r="396" spans="2:66" x14ac:dyDescent="0.35">
      <c r="B396" t="s">
        <v>182</v>
      </c>
      <c r="C396" s="17">
        <v>1.01226072333171E-2</v>
      </c>
      <c r="D396" s="17">
        <v>8.5717272399104295E-3</v>
      </c>
      <c r="E396" s="17">
        <v>1.1610503146054701E-2</v>
      </c>
      <c r="F396" s="17"/>
      <c r="G396" s="17">
        <v>7.5105290984991604E-3</v>
      </c>
      <c r="H396" s="17">
        <v>1.7032931885040299E-2</v>
      </c>
      <c r="I396" s="17">
        <v>1.21201013289892E-2</v>
      </c>
      <c r="J396" s="17">
        <v>5.8433729077508297E-3</v>
      </c>
      <c r="K396" s="17">
        <v>2.2956931488348199E-2</v>
      </c>
      <c r="L396" s="17">
        <v>0</v>
      </c>
      <c r="M396" s="17"/>
      <c r="N396" s="17">
        <v>1.5386448763603899E-2</v>
      </c>
      <c r="O396" s="17">
        <v>7.6720978482574002E-3</v>
      </c>
      <c r="P396" s="17">
        <v>0</v>
      </c>
      <c r="Q396" s="17">
        <v>1.6983719564859098E-2</v>
      </c>
      <c r="R396" s="17"/>
      <c r="S396" s="17">
        <v>7.3267372879967504E-3</v>
      </c>
      <c r="T396" s="17">
        <v>1.35641562076601E-2</v>
      </c>
      <c r="U396" s="17">
        <v>2.4696990091342901E-2</v>
      </c>
      <c r="V396" s="17">
        <v>1.17829507775719E-2</v>
      </c>
      <c r="W396" s="17">
        <v>0</v>
      </c>
      <c r="X396" s="17">
        <v>0</v>
      </c>
      <c r="Y396" s="17">
        <v>1.29656800424669E-2</v>
      </c>
      <c r="Z396" s="17">
        <v>2.78341874571796E-2</v>
      </c>
      <c r="AA396" s="17">
        <v>0</v>
      </c>
      <c r="AB396" s="17">
        <v>2.68275290882753E-2</v>
      </c>
      <c r="AC396" s="17">
        <v>0</v>
      </c>
      <c r="AD396" s="17">
        <v>0</v>
      </c>
      <c r="AE396" s="17"/>
      <c r="AF396" s="17">
        <v>7.53854240238959E-3</v>
      </c>
      <c r="AG396" s="17">
        <v>7.8350033672980896E-3</v>
      </c>
      <c r="AH396" s="17">
        <v>2.13440481946423E-2</v>
      </c>
      <c r="AI396" s="17">
        <v>1.19068339051333E-2</v>
      </c>
      <c r="AJ396" s="17">
        <v>0</v>
      </c>
      <c r="AK396" s="17">
        <v>2.1742390377330799E-2</v>
      </c>
      <c r="AL396" s="17"/>
      <c r="AM396" s="17">
        <v>1.05355797963093E-2</v>
      </c>
      <c r="AN396" s="17">
        <v>9.6491062706176509E-3</v>
      </c>
      <c r="AO396" s="17"/>
      <c r="AP396" s="17">
        <v>1.4672352999793701E-2</v>
      </c>
      <c r="AQ396" s="17">
        <v>0</v>
      </c>
      <c r="AR396" s="17">
        <v>1.8431235783874799E-2</v>
      </c>
      <c r="AS396" s="17">
        <v>1.5660870118795502E-2</v>
      </c>
      <c r="AT396" s="17">
        <v>0</v>
      </c>
      <c r="AU396" s="17"/>
      <c r="AV396" s="17">
        <v>8.8144585125125106E-3</v>
      </c>
      <c r="AW396" s="17">
        <v>1.6300950098964699E-2</v>
      </c>
      <c r="AX396" s="17">
        <v>0</v>
      </c>
      <c r="AY396" s="17">
        <v>1.6432606822189801E-2</v>
      </c>
      <c r="AZ396" s="17">
        <v>1.6397044088986401E-2</v>
      </c>
      <c r="BA396" s="17">
        <v>1.15560919266821E-2</v>
      </c>
      <c r="BB396" s="17"/>
      <c r="BC396" s="17">
        <v>7.7713268370093796E-3</v>
      </c>
      <c r="BD396" s="17">
        <v>7.22298530505492E-3</v>
      </c>
      <c r="BE396" s="17">
        <v>1.44256889842235E-2</v>
      </c>
      <c r="BF396" s="17"/>
      <c r="BG396" s="17">
        <v>1.34369819400921E-2</v>
      </c>
      <c r="BH396" s="17">
        <v>4.1461823557964097E-3</v>
      </c>
      <c r="BI396" s="17">
        <v>9.6385536177931094E-3</v>
      </c>
      <c r="BJ396" s="17">
        <v>0</v>
      </c>
      <c r="BK396" s="17">
        <v>3.7543829800266798E-2</v>
      </c>
      <c r="BL396" s="17"/>
      <c r="BM396" s="17">
        <v>5.6178511158474697E-3</v>
      </c>
      <c r="BN396" s="17">
        <v>2.7609945430470802E-2</v>
      </c>
    </row>
    <row r="397" spans="2:66" x14ac:dyDescent="0.35">
      <c r="B397" t="s">
        <v>117</v>
      </c>
      <c r="C397" s="17">
        <v>2.886951539441E-2</v>
      </c>
      <c r="D397" s="17">
        <v>2.5429596297561401E-2</v>
      </c>
      <c r="E397" s="17">
        <v>3.2206896498763897E-2</v>
      </c>
      <c r="F397" s="17"/>
      <c r="G397" s="17">
        <v>3.4691111816691697E-2</v>
      </c>
      <c r="H397" s="17">
        <v>1.08794473345659E-2</v>
      </c>
      <c r="I397" s="17">
        <v>3.8585603661237103E-2</v>
      </c>
      <c r="J397" s="17">
        <v>2.43138520008516E-2</v>
      </c>
      <c r="K397" s="17">
        <v>2.91419141156949E-2</v>
      </c>
      <c r="L397" s="17">
        <v>3.5315513381462299E-2</v>
      </c>
      <c r="M397" s="17"/>
      <c r="N397" s="17">
        <v>1.13472731881276E-2</v>
      </c>
      <c r="O397" s="17">
        <v>3.4012265769498798E-2</v>
      </c>
      <c r="P397" s="17">
        <v>3.8765852587241703E-2</v>
      </c>
      <c r="Q397" s="17">
        <v>3.3086493113003698E-2</v>
      </c>
      <c r="R397" s="17"/>
      <c r="S397" s="17">
        <v>4.7911932110034298E-2</v>
      </c>
      <c r="T397" s="17">
        <v>2.0397049627802501E-2</v>
      </c>
      <c r="U397" s="17">
        <v>1.29541641248389E-2</v>
      </c>
      <c r="V397" s="17">
        <v>2.4128250220958401E-2</v>
      </c>
      <c r="W397" s="17">
        <v>1.5433059839241601E-2</v>
      </c>
      <c r="X397" s="17">
        <v>5.5351049079173202E-2</v>
      </c>
      <c r="Y397" s="17">
        <v>5.3112021934861198E-2</v>
      </c>
      <c r="Z397" s="17">
        <v>2.7985358160131899E-2</v>
      </c>
      <c r="AA397" s="17">
        <v>1.72410943562805E-2</v>
      </c>
      <c r="AB397" s="17">
        <v>2.5878429360924601E-2</v>
      </c>
      <c r="AC397" s="17">
        <v>1.8340449078542299E-2</v>
      </c>
      <c r="AD397" s="17">
        <v>0</v>
      </c>
      <c r="AE397" s="17"/>
      <c r="AF397" s="17">
        <v>3.1282578158098297E-2</v>
      </c>
      <c r="AG397" s="17">
        <v>1.44123244092951E-2</v>
      </c>
      <c r="AH397" s="17">
        <v>3.1451446853937401E-2</v>
      </c>
      <c r="AI397" s="17">
        <v>3.9459577981442603E-2</v>
      </c>
      <c r="AJ397" s="17">
        <v>4.3694932654858597E-2</v>
      </c>
      <c r="AK397" s="17">
        <v>1.7633336345208101E-2</v>
      </c>
      <c r="AL397" s="17"/>
      <c r="AM397" s="17">
        <v>2.2060377763187599E-2</v>
      </c>
      <c r="AN397" s="17">
        <v>3.8999002258504202E-2</v>
      </c>
      <c r="AO397" s="17"/>
      <c r="AP397" s="17">
        <v>4.0545160934447502E-2</v>
      </c>
      <c r="AQ397" s="17">
        <v>4.0392475497638997E-2</v>
      </c>
      <c r="AR397" s="17">
        <v>2.2651979420025201E-2</v>
      </c>
      <c r="AS397" s="17">
        <v>7.5687673529483404E-3</v>
      </c>
      <c r="AT397" s="17">
        <v>0</v>
      </c>
      <c r="AU397" s="17"/>
      <c r="AV397" s="17">
        <v>1.82697183581844E-2</v>
      </c>
      <c r="AW397" s="17">
        <v>3.0446934265270901E-2</v>
      </c>
      <c r="AX397" s="17">
        <v>1.14604597247002E-2</v>
      </c>
      <c r="AY397" s="17">
        <v>3.2513316123863101E-2</v>
      </c>
      <c r="AZ397" s="17">
        <v>3.4793556483178799E-2</v>
      </c>
      <c r="BA397" s="17">
        <v>6.3483316474145304E-2</v>
      </c>
      <c r="BB397" s="17"/>
      <c r="BC397" s="17">
        <v>1.15307235277933E-2</v>
      </c>
      <c r="BD397" s="17">
        <v>4.0429634825485797E-2</v>
      </c>
      <c r="BE397" s="17">
        <v>1.29537011606915E-2</v>
      </c>
      <c r="BF397" s="17"/>
      <c r="BG397" s="17">
        <v>2.21696959147989E-2</v>
      </c>
      <c r="BH397" s="17">
        <v>2.1771944035313101E-2</v>
      </c>
      <c r="BI397" s="17">
        <v>2.9212678352055699E-2</v>
      </c>
      <c r="BJ397" s="17">
        <v>0</v>
      </c>
      <c r="BK397" s="17">
        <v>6.0917431883759698E-2</v>
      </c>
      <c r="BL397" s="17"/>
      <c r="BM397" s="17">
        <v>2.18349481944256E-2</v>
      </c>
      <c r="BN397" s="17">
        <v>4.4799025006848799E-2</v>
      </c>
    </row>
    <row r="398" spans="2:66" x14ac:dyDescent="0.35">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row>
    <row r="399" spans="2:66" x14ac:dyDescent="0.35">
      <c r="B399" s="6" t="s">
        <v>206</v>
      </c>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row>
    <row r="400" spans="2:66" x14ac:dyDescent="0.35">
      <c r="B400" s="24" t="s">
        <v>184</v>
      </c>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row>
    <row r="401" spans="2:66" x14ac:dyDescent="0.35">
      <c r="B401" t="s">
        <v>178</v>
      </c>
      <c r="C401" s="17">
        <v>0.21680446056427399</v>
      </c>
      <c r="D401" s="17">
        <v>0.195283787563994</v>
      </c>
      <c r="E401" s="17">
        <v>0.235896216190634</v>
      </c>
      <c r="F401" s="17"/>
      <c r="G401" s="17">
        <v>0.39652336553740303</v>
      </c>
      <c r="H401" s="17">
        <v>0.41907390046311699</v>
      </c>
      <c r="I401" s="17">
        <v>0.21546207553948299</v>
      </c>
      <c r="J401" s="17">
        <v>0.16381876029884701</v>
      </c>
      <c r="K401" s="17">
        <v>0.13400036382109201</v>
      </c>
      <c r="L401" s="17">
        <v>3.4775671165890899E-2</v>
      </c>
      <c r="M401" s="17"/>
      <c r="N401" s="17">
        <v>0.203708344877498</v>
      </c>
      <c r="O401" s="17">
        <v>0.27755275184761402</v>
      </c>
      <c r="P401" s="17">
        <v>0.17748154647902001</v>
      </c>
      <c r="Q401" s="17">
        <v>0.198789796540769</v>
      </c>
      <c r="R401" s="17"/>
      <c r="S401" s="17">
        <v>0.33919925312615301</v>
      </c>
      <c r="T401" s="17">
        <v>0.19531786898856099</v>
      </c>
      <c r="U401" s="17">
        <v>0.19894001990051599</v>
      </c>
      <c r="V401" s="17">
        <v>0.14516283851603401</v>
      </c>
      <c r="W401" s="17">
        <v>0.26807171479026098</v>
      </c>
      <c r="X401" s="17">
        <v>0.217267800418739</v>
      </c>
      <c r="Y401" s="17">
        <v>0.16989230333344599</v>
      </c>
      <c r="Z401" s="17">
        <v>0.21813544397295001</v>
      </c>
      <c r="AA401" s="17">
        <v>0.157629266686555</v>
      </c>
      <c r="AB401" s="17">
        <v>0.175384979372112</v>
      </c>
      <c r="AC401" s="17">
        <v>0.22128621958922201</v>
      </c>
      <c r="AD401" s="17">
        <v>0.303137394515477</v>
      </c>
      <c r="AE401" s="17"/>
      <c r="AF401" s="17">
        <v>0.38431166488972801</v>
      </c>
      <c r="AG401" s="17">
        <v>0.158386611509577</v>
      </c>
      <c r="AH401" s="17">
        <v>0.212504768437981</v>
      </c>
      <c r="AI401" s="17">
        <v>0.17064860392081199</v>
      </c>
      <c r="AJ401" s="17">
        <v>7.5132203115385904E-2</v>
      </c>
      <c r="AK401" s="17">
        <v>0.18393146488964199</v>
      </c>
      <c r="AL401" s="17"/>
      <c r="AM401" s="17">
        <v>0.20338010462644299</v>
      </c>
      <c r="AN401" s="17">
        <v>0.23629272570465401</v>
      </c>
      <c r="AO401" s="17"/>
      <c r="AP401" s="17">
        <v>0.14218438738803399</v>
      </c>
      <c r="AQ401" s="17">
        <v>0.22392254311936199</v>
      </c>
      <c r="AR401" s="17">
        <v>0.25190249727766301</v>
      </c>
      <c r="AS401" s="17">
        <v>0.28044362562634001</v>
      </c>
      <c r="AT401" s="17">
        <v>0.33741641802395</v>
      </c>
      <c r="AU401" s="17"/>
      <c r="AV401" s="17">
        <v>0.293974494413899</v>
      </c>
      <c r="AW401" s="17">
        <v>0.120366807645834</v>
      </c>
      <c r="AX401" s="17">
        <v>0.17591688631132399</v>
      </c>
      <c r="AY401" s="17">
        <v>0.12155191511299999</v>
      </c>
      <c r="AZ401" s="17">
        <v>0.45688767106523498</v>
      </c>
      <c r="BA401" s="17">
        <v>0.16185527460778501</v>
      </c>
      <c r="BB401" s="17"/>
      <c r="BC401" s="17">
        <v>0.29327209223614098</v>
      </c>
      <c r="BD401" s="17">
        <v>0.187443554294593</v>
      </c>
      <c r="BE401" s="17">
        <v>0.20075188895775301</v>
      </c>
      <c r="BF401" s="17"/>
      <c r="BG401" s="17">
        <v>0.23632175645702799</v>
      </c>
      <c r="BH401" s="17">
        <v>0.26661582104123499</v>
      </c>
      <c r="BI401" s="17">
        <v>0.186404755542353</v>
      </c>
      <c r="BJ401" s="17">
        <v>0.25229577540320902</v>
      </c>
      <c r="BK401" s="17">
        <v>7.3353858943577904E-2</v>
      </c>
      <c r="BL401" s="17"/>
      <c r="BM401" s="17">
        <v>0.26181722130188501</v>
      </c>
      <c r="BN401" s="17">
        <v>0.120700874857416</v>
      </c>
    </row>
    <row r="402" spans="2:66" x14ac:dyDescent="0.35">
      <c r="B402" t="s">
        <v>179</v>
      </c>
      <c r="C402" s="17">
        <v>0.30457544098888001</v>
      </c>
      <c r="D402" s="17">
        <v>0.31283910265453302</v>
      </c>
      <c r="E402" s="17">
        <v>0.29492936942645098</v>
      </c>
      <c r="F402" s="17"/>
      <c r="G402" s="17">
        <v>0.346403137444392</v>
      </c>
      <c r="H402" s="17">
        <v>0.39977485129171503</v>
      </c>
      <c r="I402" s="17">
        <v>0.33931993046839198</v>
      </c>
      <c r="J402" s="17">
        <v>0.31098442500817203</v>
      </c>
      <c r="K402" s="17">
        <v>0.26147510315950301</v>
      </c>
      <c r="L402" s="17">
        <v>0.20033536735174201</v>
      </c>
      <c r="M402" s="17"/>
      <c r="N402" s="17">
        <v>0.33106546050927099</v>
      </c>
      <c r="O402" s="17">
        <v>0.32507974184431299</v>
      </c>
      <c r="P402" s="17">
        <v>0.27102266944202003</v>
      </c>
      <c r="Q402" s="17">
        <v>0.28710191646642202</v>
      </c>
      <c r="R402" s="17"/>
      <c r="S402" s="17">
        <v>0.37252333748599797</v>
      </c>
      <c r="T402" s="17">
        <v>0.27767340357522702</v>
      </c>
      <c r="U402" s="17">
        <v>0.19979797513894201</v>
      </c>
      <c r="V402" s="17">
        <v>0.24281049087357501</v>
      </c>
      <c r="W402" s="17">
        <v>0.27997690303128703</v>
      </c>
      <c r="X402" s="17">
        <v>0.31098248260278699</v>
      </c>
      <c r="Y402" s="17">
        <v>0.28767550668619501</v>
      </c>
      <c r="Z402" s="17">
        <v>0.37444281377111399</v>
      </c>
      <c r="AA402" s="17">
        <v>0.40343245765578301</v>
      </c>
      <c r="AB402" s="17">
        <v>0.33926619517961798</v>
      </c>
      <c r="AC402" s="17">
        <v>0.24085414190861301</v>
      </c>
      <c r="AD402" s="17">
        <v>0.18966752703071901</v>
      </c>
      <c r="AE402" s="17"/>
      <c r="AF402" s="17">
        <v>0.29913636805711502</v>
      </c>
      <c r="AG402" s="17">
        <v>0.35840252799990202</v>
      </c>
      <c r="AH402" s="17">
        <v>0.28944190379921603</v>
      </c>
      <c r="AI402" s="17">
        <v>0.284523924628175</v>
      </c>
      <c r="AJ402" s="17">
        <v>0.25859835741721598</v>
      </c>
      <c r="AK402" s="17">
        <v>0.26122779624273801</v>
      </c>
      <c r="AL402" s="17"/>
      <c r="AM402" s="17">
        <v>0.30528710272348902</v>
      </c>
      <c r="AN402" s="17">
        <v>0.302528253393682</v>
      </c>
      <c r="AO402" s="17"/>
      <c r="AP402" s="17">
        <v>0.28914503427018501</v>
      </c>
      <c r="AQ402" s="17">
        <v>0.30803290315780502</v>
      </c>
      <c r="AR402" s="17">
        <v>0.31089136549484703</v>
      </c>
      <c r="AS402" s="17">
        <v>0.34214628212806802</v>
      </c>
      <c r="AT402" s="17">
        <v>0.43829290421892497</v>
      </c>
      <c r="AU402" s="17"/>
      <c r="AV402" s="17">
        <v>0.39793581459809402</v>
      </c>
      <c r="AW402" s="17">
        <v>0.25503675501533002</v>
      </c>
      <c r="AX402" s="17">
        <v>0.30779774321939302</v>
      </c>
      <c r="AY402" s="17">
        <v>0.23488752976187199</v>
      </c>
      <c r="AZ402" s="17">
        <v>0.32560100357933203</v>
      </c>
      <c r="BA402" s="17">
        <v>0.24606841032117299</v>
      </c>
      <c r="BB402" s="17"/>
      <c r="BC402" s="17">
        <v>0.31410698514607799</v>
      </c>
      <c r="BD402" s="17">
        <v>0.33203951285523098</v>
      </c>
      <c r="BE402" s="17">
        <v>0.27290036937533302</v>
      </c>
      <c r="BF402" s="17"/>
      <c r="BG402" s="17">
        <v>0.228811348712011</v>
      </c>
      <c r="BH402" s="17">
        <v>0.30636127493371301</v>
      </c>
      <c r="BI402" s="17">
        <v>0.38006840961341998</v>
      </c>
      <c r="BJ402" s="17">
        <v>0.27300339170613602</v>
      </c>
      <c r="BK402" s="17">
        <v>0.18693239401235301</v>
      </c>
      <c r="BL402" s="17"/>
      <c r="BM402" s="17">
        <v>0.29407731565450701</v>
      </c>
      <c r="BN402" s="17">
        <v>0.20970629170024799</v>
      </c>
    </row>
    <row r="403" spans="2:66" x14ac:dyDescent="0.35">
      <c r="B403" t="s">
        <v>180</v>
      </c>
      <c r="C403" s="17">
        <v>0.28995172133795699</v>
      </c>
      <c r="D403" s="17">
        <v>0.301592269575014</v>
      </c>
      <c r="E403" s="17">
        <v>0.28090311913883498</v>
      </c>
      <c r="F403" s="17"/>
      <c r="G403" s="17">
        <v>0.14743037076559801</v>
      </c>
      <c r="H403" s="17">
        <v>0.11317621909145301</v>
      </c>
      <c r="I403" s="17">
        <v>0.30002854472722101</v>
      </c>
      <c r="J403" s="17">
        <v>0.32903795855440598</v>
      </c>
      <c r="K403" s="17">
        <v>0.38243377762290398</v>
      </c>
      <c r="L403" s="17">
        <v>0.42564465887907299</v>
      </c>
      <c r="M403" s="17"/>
      <c r="N403" s="17">
        <v>0.29721260543703198</v>
      </c>
      <c r="O403" s="17">
        <v>0.248494267452398</v>
      </c>
      <c r="P403" s="17">
        <v>0.31827647127625902</v>
      </c>
      <c r="Q403" s="17">
        <v>0.29948317875228703</v>
      </c>
      <c r="R403" s="17"/>
      <c r="S403" s="17">
        <v>0.16273397728642999</v>
      </c>
      <c r="T403" s="17">
        <v>0.35275891404111898</v>
      </c>
      <c r="U403" s="17">
        <v>0.27501030652068698</v>
      </c>
      <c r="V403" s="17">
        <v>0.370390052463833</v>
      </c>
      <c r="W403" s="17">
        <v>0.28385931048809898</v>
      </c>
      <c r="X403" s="17">
        <v>0.249201938653763</v>
      </c>
      <c r="Y403" s="17">
        <v>0.30789240710917798</v>
      </c>
      <c r="Z403" s="17">
        <v>0.24449222870425799</v>
      </c>
      <c r="AA403" s="17">
        <v>0.24658418307181201</v>
      </c>
      <c r="AB403" s="17">
        <v>0.33903996935373598</v>
      </c>
      <c r="AC403" s="17">
        <v>0.40980124293611903</v>
      </c>
      <c r="AD403" s="17">
        <v>0.372600390320726</v>
      </c>
      <c r="AE403" s="17"/>
      <c r="AF403" s="17">
        <v>0.21102039434665701</v>
      </c>
      <c r="AG403" s="17">
        <v>0.31164554872948302</v>
      </c>
      <c r="AH403" s="17">
        <v>0.26929387962571</v>
      </c>
      <c r="AI403" s="17">
        <v>0.31630190157423599</v>
      </c>
      <c r="AJ403" s="17">
        <v>0.38646545986481201</v>
      </c>
      <c r="AK403" s="17">
        <v>0.31279749769198201</v>
      </c>
      <c r="AL403" s="17"/>
      <c r="AM403" s="17">
        <v>0.30663126243136601</v>
      </c>
      <c r="AN403" s="17">
        <v>0.269417164775899</v>
      </c>
      <c r="AO403" s="17"/>
      <c r="AP403" s="17">
        <v>0.35791193947314798</v>
      </c>
      <c r="AQ403" s="17">
        <v>0.28271060740645199</v>
      </c>
      <c r="AR403" s="17">
        <v>0.229477286917495</v>
      </c>
      <c r="AS403" s="17">
        <v>0.27214901086659399</v>
      </c>
      <c r="AT403" s="17">
        <v>0.148579804001644</v>
      </c>
      <c r="AU403" s="17"/>
      <c r="AV403" s="17">
        <v>0.209954750773934</v>
      </c>
      <c r="AW403" s="17">
        <v>0.34792001171282899</v>
      </c>
      <c r="AX403" s="17">
        <v>0.36444400592871601</v>
      </c>
      <c r="AY403" s="17">
        <v>0.35154155828431399</v>
      </c>
      <c r="AZ403" s="17">
        <v>0.16668143300469701</v>
      </c>
      <c r="BA403" s="17">
        <v>0.26220068678337</v>
      </c>
      <c r="BB403" s="17"/>
      <c r="BC403" s="17">
        <v>0.248030822750617</v>
      </c>
      <c r="BD403" s="17">
        <v>0.326970798023418</v>
      </c>
      <c r="BE403" s="17">
        <v>0.28245325802893001</v>
      </c>
      <c r="BF403" s="17"/>
      <c r="BG403" s="17">
        <v>0.34899392592102801</v>
      </c>
      <c r="BH403" s="17">
        <v>0.27486604513554602</v>
      </c>
      <c r="BI403" s="17">
        <v>0.27237873137508001</v>
      </c>
      <c r="BJ403" s="17">
        <v>0.238934287235048</v>
      </c>
      <c r="BK403" s="17">
        <v>0.33348938281212298</v>
      </c>
      <c r="BL403" s="17"/>
      <c r="BM403" s="17">
        <v>0.28660795016869101</v>
      </c>
      <c r="BN403" s="17">
        <v>0.30847064095667698</v>
      </c>
    </row>
    <row r="404" spans="2:66" x14ac:dyDescent="0.35">
      <c r="B404" t="s">
        <v>181</v>
      </c>
      <c r="C404" s="17">
        <v>0.11093447140535299</v>
      </c>
      <c r="D404" s="17">
        <v>0.122498434476021</v>
      </c>
      <c r="E404" s="17">
        <v>0.100919709806332</v>
      </c>
      <c r="F404" s="17"/>
      <c r="G404" s="17">
        <v>5.3319583189058703E-2</v>
      </c>
      <c r="H404" s="17">
        <v>3.4930592380781798E-2</v>
      </c>
      <c r="I404" s="17">
        <v>9.4262452270602107E-2</v>
      </c>
      <c r="J404" s="17">
        <v>8.7114514012120906E-2</v>
      </c>
      <c r="K404" s="17">
        <v>0.12011147399432701</v>
      </c>
      <c r="L404" s="17">
        <v>0.232100558392169</v>
      </c>
      <c r="M404" s="17"/>
      <c r="N404" s="17">
        <v>0.115414212940262</v>
      </c>
      <c r="O404" s="17">
        <v>7.9163107219386797E-2</v>
      </c>
      <c r="P404" s="17">
        <v>0.14351636293818601</v>
      </c>
      <c r="Q404" s="17">
        <v>0.11100225258093099</v>
      </c>
      <c r="R404" s="17"/>
      <c r="S404" s="17">
        <v>6.5136786421955195E-2</v>
      </c>
      <c r="T404" s="17">
        <v>0.111034708682308</v>
      </c>
      <c r="U404" s="17">
        <v>0.22469161438826399</v>
      </c>
      <c r="V404" s="17">
        <v>0.12044052375400099</v>
      </c>
      <c r="W404" s="17">
        <v>0.16809207169035301</v>
      </c>
      <c r="X404" s="17">
        <v>9.9842843827102595E-2</v>
      </c>
      <c r="Y404" s="17">
        <v>0.129178452140948</v>
      </c>
      <c r="Z404" s="17">
        <v>8.0308009648919404E-2</v>
      </c>
      <c r="AA404" s="17">
        <v>0.10803700254852</v>
      </c>
      <c r="AB404" s="17">
        <v>6.7973858971669299E-2</v>
      </c>
      <c r="AC404" s="17">
        <v>0.10990246921157</v>
      </c>
      <c r="AD404" s="17">
        <v>5.3944892007553799E-2</v>
      </c>
      <c r="AE404" s="17"/>
      <c r="AF404" s="17">
        <v>5.4906885880609102E-2</v>
      </c>
      <c r="AG404" s="17">
        <v>0.104584051684305</v>
      </c>
      <c r="AH404" s="17">
        <v>0.139921397654514</v>
      </c>
      <c r="AI404" s="17">
        <v>0.100596250400833</v>
      </c>
      <c r="AJ404" s="17">
        <v>0.21206519904204901</v>
      </c>
      <c r="AK404" s="17">
        <v>0.14999401070663701</v>
      </c>
      <c r="AL404" s="17"/>
      <c r="AM404" s="17">
        <v>0.111316220733395</v>
      </c>
      <c r="AN404" s="17">
        <v>0.11170173082244</v>
      </c>
      <c r="AO404" s="17"/>
      <c r="AP404" s="17">
        <v>0.116507208214647</v>
      </c>
      <c r="AQ404" s="17">
        <v>0.10829947005320099</v>
      </c>
      <c r="AR404" s="17">
        <v>0.14011136155687701</v>
      </c>
      <c r="AS404" s="17">
        <v>4.1322979668261602E-2</v>
      </c>
      <c r="AT404" s="17">
        <v>0</v>
      </c>
      <c r="AU404" s="17"/>
      <c r="AV404" s="17">
        <v>7.1219090492104606E-2</v>
      </c>
      <c r="AW404" s="17">
        <v>0.20042955596809001</v>
      </c>
      <c r="AX404" s="17">
        <v>0.12895884544973099</v>
      </c>
      <c r="AY404" s="17">
        <v>0.14677979690196299</v>
      </c>
      <c r="AZ404" s="17">
        <v>1.79239240711212E-2</v>
      </c>
      <c r="BA404" s="17">
        <v>0.14688135482057699</v>
      </c>
      <c r="BB404" s="17"/>
      <c r="BC404" s="17">
        <v>0.105813078979013</v>
      </c>
      <c r="BD404" s="17">
        <v>7.6007935586019607E-2</v>
      </c>
      <c r="BE404" s="17">
        <v>0.16221415724815599</v>
      </c>
      <c r="BF404" s="17"/>
      <c r="BG404" s="17">
        <v>0.10434131419551899</v>
      </c>
      <c r="BH404" s="17">
        <v>9.7855335369857799E-2</v>
      </c>
      <c r="BI404" s="17">
        <v>9.6415019294076407E-2</v>
      </c>
      <c r="BJ404" s="17">
        <v>0.16536049617450899</v>
      </c>
      <c r="BK404" s="17">
        <v>0.220283250440483</v>
      </c>
      <c r="BL404" s="17"/>
      <c r="BM404" s="17">
        <v>9.88827186784174E-2</v>
      </c>
      <c r="BN404" s="17">
        <v>0.205751001251962</v>
      </c>
    </row>
    <row r="405" spans="2:66" x14ac:dyDescent="0.35">
      <c r="B405" t="s">
        <v>182</v>
      </c>
      <c r="C405" s="17">
        <v>4.0927048497744901E-2</v>
      </c>
      <c r="D405" s="17">
        <v>4.65608623276908E-2</v>
      </c>
      <c r="E405" s="17">
        <v>3.5972011012847999E-2</v>
      </c>
      <c r="F405" s="17"/>
      <c r="G405" s="17">
        <v>3.5014262303864903E-2</v>
      </c>
      <c r="H405" s="17">
        <v>1.1530572757694301E-2</v>
      </c>
      <c r="I405" s="17">
        <v>2.5671415890908902E-2</v>
      </c>
      <c r="J405" s="17">
        <v>7.1799392710328105E-2</v>
      </c>
      <c r="K405" s="17">
        <v>4.29600524704822E-2</v>
      </c>
      <c r="L405" s="17">
        <v>5.4379541865661699E-2</v>
      </c>
      <c r="M405" s="17"/>
      <c r="N405" s="17">
        <v>4.8738440476210301E-2</v>
      </c>
      <c r="O405" s="17">
        <v>3.4697518739772899E-2</v>
      </c>
      <c r="P405" s="17">
        <v>5.5520096538614998E-2</v>
      </c>
      <c r="Q405" s="17">
        <v>2.5419844342230099E-2</v>
      </c>
      <c r="R405" s="17"/>
      <c r="S405" s="17">
        <v>4.06793694882462E-2</v>
      </c>
      <c r="T405" s="17">
        <v>4.2586265829804001E-2</v>
      </c>
      <c r="U405" s="17">
        <v>7.5350410029232706E-2</v>
      </c>
      <c r="V405" s="17">
        <v>7.2715507874643495E-2</v>
      </c>
      <c r="W405" s="17">
        <v>0</v>
      </c>
      <c r="X405" s="17">
        <v>3.3085917649148297E-2</v>
      </c>
      <c r="Y405" s="17">
        <v>5.2193689012249599E-2</v>
      </c>
      <c r="Z405" s="17">
        <v>5.4636145742627297E-2</v>
      </c>
      <c r="AA405" s="17">
        <v>2.5111786918912499E-2</v>
      </c>
      <c r="AB405" s="17">
        <v>3.8860455143973099E-2</v>
      </c>
      <c r="AC405" s="17">
        <v>0</v>
      </c>
      <c r="AD405" s="17">
        <v>5.4637471851263497E-2</v>
      </c>
      <c r="AE405" s="17"/>
      <c r="AF405" s="17">
        <v>2.7641233156058501E-2</v>
      </c>
      <c r="AG405" s="17">
        <v>3.7798965283118102E-2</v>
      </c>
      <c r="AH405" s="17">
        <v>4.4244225989418101E-2</v>
      </c>
      <c r="AI405" s="17">
        <v>6.3609294217907605E-2</v>
      </c>
      <c r="AJ405" s="17">
        <v>3.2914143183426399E-2</v>
      </c>
      <c r="AK405" s="17">
        <v>5.5402678275755401E-2</v>
      </c>
      <c r="AL405" s="17"/>
      <c r="AM405" s="17">
        <v>3.7558578196370998E-2</v>
      </c>
      <c r="AN405" s="17">
        <v>4.6254171372260698E-2</v>
      </c>
      <c r="AO405" s="17"/>
      <c r="AP405" s="17">
        <v>2.7413726091584899E-2</v>
      </c>
      <c r="AQ405" s="17">
        <v>4.50406858463318E-2</v>
      </c>
      <c r="AR405" s="17">
        <v>4.5438467284219602E-2</v>
      </c>
      <c r="AS405" s="17">
        <v>3.9712044053220201E-2</v>
      </c>
      <c r="AT405" s="17">
        <v>7.5710873755480704E-2</v>
      </c>
      <c r="AU405" s="17"/>
      <c r="AV405" s="17">
        <v>9.0379188478870495E-3</v>
      </c>
      <c r="AW405" s="17">
        <v>5.09297306076784E-2</v>
      </c>
      <c r="AX405" s="17">
        <v>1.1422059366136101E-2</v>
      </c>
      <c r="AY405" s="17">
        <v>9.6704046806965302E-2</v>
      </c>
      <c r="AZ405" s="17">
        <v>1.6397044088986401E-2</v>
      </c>
      <c r="BA405" s="17">
        <v>7.5806198436523406E-2</v>
      </c>
      <c r="BB405" s="17"/>
      <c r="BC405" s="17">
        <v>1.5885946839178398E-2</v>
      </c>
      <c r="BD405" s="17">
        <v>3.5001934193239201E-2</v>
      </c>
      <c r="BE405" s="17">
        <v>7.1719701885269799E-2</v>
      </c>
      <c r="BF405" s="17"/>
      <c r="BG405" s="17">
        <v>4.7460175550304497E-2</v>
      </c>
      <c r="BH405" s="17">
        <v>2.4101614188538099E-2</v>
      </c>
      <c r="BI405" s="17">
        <v>3.19556472872526E-2</v>
      </c>
      <c r="BJ405" s="17">
        <v>7.0406049481097702E-2</v>
      </c>
      <c r="BK405" s="17">
        <v>0.13533107591618601</v>
      </c>
      <c r="BL405" s="17"/>
      <c r="BM405" s="17">
        <v>2.7801625659451101E-2</v>
      </c>
      <c r="BN405" s="17">
        <v>0.11815228225706</v>
      </c>
    </row>
    <row r="406" spans="2:66" x14ac:dyDescent="0.35">
      <c r="B406" t="s">
        <v>117</v>
      </c>
      <c r="C406" s="17">
        <v>3.6806857205790897E-2</v>
      </c>
      <c r="D406" s="17">
        <v>2.1225543402746901E-2</v>
      </c>
      <c r="E406" s="17">
        <v>5.1379574424899203E-2</v>
      </c>
      <c r="F406" s="17"/>
      <c r="G406" s="17">
        <v>2.1309280759683E-2</v>
      </c>
      <c r="H406" s="17">
        <v>2.15138640152387E-2</v>
      </c>
      <c r="I406" s="17">
        <v>2.52555811033928E-2</v>
      </c>
      <c r="J406" s="17">
        <v>3.7244949416125002E-2</v>
      </c>
      <c r="K406" s="17">
        <v>5.90192289316918E-2</v>
      </c>
      <c r="L406" s="17">
        <v>5.2764202345464598E-2</v>
      </c>
      <c r="M406" s="17"/>
      <c r="N406" s="17">
        <v>3.8609357597271898E-3</v>
      </c>
      <c r="O406" s="17">
        <v>3.5012612896515402E-2</v>
      </c>
      <c r="P406" s="17">
        <v>3.4182853325899903E-2</v>
      </c>
      <c r="Q406" s="17">
        <v>7.8203011317360696E-2</v>
      </c>
      <c r="R406" s="17"/>
      <c r="S406" s="17">
        <v>1.97272761912183E-2</v>
      </c>
      <c r="T406" s="17">
        <v>2.0628838882981101E-2</v>
      </c>
      <c r="U406" s="17">
        <v>2.6209674022358E-2</v>
      </c>
      <c r="V406" s="17">
        <v>4.84805865179136E-2</v>
      </c>
      <c r="W406" s="17">
        <v>0</v>
      </c>
      <c r="X406" s="17">
        <v>8.9619016848459104E-2</v>
      </c>
      <c r="Y406" s="17">
        <v>5.3167641717983397E-2</v>
      </c>
      <c r="Z406" s="17">
        <v>2.7985358160131899E-2</v>
      </c>
      <c r="AA406" s="17">
        <v>5.9205303118417298E-2</v>
      </c>
      <c r="AB406" s="17">
        <v>3.9474541978890998E-2</v>
      </c>
      <c r="AC406" s="17">
        <v>1.8155926354475601E-2</v>
      </c>
      <c r="AD406" s="17">
        <v>2.60123242742611E-2</v>
      </c>
      <c r="AE406" s="17"/>
      <c r="AF406" s="17">
        <v>2.2983453669832499E-2</v>
      </c>
      <c r="AG406" s="17">
        <v>2.9182294793614501E-2</v>
      </c>
      <c r="AH406" s="17">
        <v>4.4593824493160898E-2</v>
      </c>
      <c r="AI406" s="17">
        <v>6.4320025258035998E-2</v>
      </c>
      <c r="AJ406" s="17">
        <v>3.4824637377109897E-2</v>
      </c>
      <c r="AK406" s="17">
        <v>3.6646552193245599E-2</v>
      </c>
      <c r="AL406" s="17"/>
      <c r="AM406" s="17">
        <v>3.5826731288936799E-2</v>
      </c>
      <c r="AN406" s="17">
        <v>3.3805953931064801E-2</v>
      </c>
      <c r="AO406" s="17"/>
      <c r="AP406" s="17">
        <v>6.6837704562400596E-2</v>
      </c>
      <c r="AQ406" s="17">
        <v>3.19937904168483E-2</v>
      </c>
      <c r="AR406" s="17">
        <v>2.21790214688996E-2</v>
      </c>
      <c r="AS406" s="17">
        <v>2.42260576575168E-2</v>
      </c>
      <c r="AT406" s="17">
        <v>0</v>
      </c>
      <c r="AU406" s="17"/>
      <c r="AV406" s="17">
        <v>1.7877930874081099E-2</v>
      </c>
      <c r="AW406" s="17">
        <v>2.5317139050238299E-2</v>
      </c>
      <c r="AX406" s="17">
        <v>1.14604597247002E-2</v>
      </c>
      <c r="AY406" s="17">
        <v>4.8535153131886097E-2</v>
      </c>
      <c r="AZ406" s="17">
        <v>1.65089241906285E-2</v>
      </c>
      <c r="BA406" s="17">
        <v>0.107188075030572</v>
      </c>
      <c r="BB406" s="17"/>
      <c r="BC406" s="17">
        <v>2.2891074048972501E-2</v>
      </c>
      <c r="BD406" s="17">
        <v>4.2536265047498703E-2</v>
      </c>
      <c r="BE406" s="17">
        <v>9.9606245045574804E-3</v>
      </c>
      <c r="BF406" s="17"/>
      <c r="BG406" s="17">
        <v>3.4071479164110297E-2</v>
      </c>
      <c r="BH406" s="17">
        <v>3.0199909331110601E-2</v>
      </c>
      <c r="BI406" s="17">
        <v>3.2777436887817597E-2</v>
      </c>
      <c r="BJ406" s="17">
        <v>0</v>
      </c>
      <c r="BK406" s="17">
        <v>5.0610037875276501E-2</v>
      </c>
      <c r="BL406" s="17"/>
      <c r="BM406" s="17">
        <v>3.0813168537047301E-2</v>
      </c>
      <c r="BN406" s="17">
        <v>3.7218908976636003E-2</v>
      </c>
    </row>
    <row r="407" spans="2:66" x14ac:dyDescent="0.35">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row>
    <row r="408" spans="2:66" x14ac:dyDescent="0.35">
      <c r="B408" s="6" t="s">
        <v>207</v>
      </c>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row>
    <row r="409" spans="2:66" x14ac:dyDescent="0.35">
      <c r="B409" s="24" t="s">
        <v>184</v>
      </c>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row>
    <row r="410" spans="2:66" x14ac:dyDescent="0.35">
      <c r="B410" t="s">
        <v>178</v>
      </c>
      <c r="C410" s="17">
        <v>0.292548634304238</v>
      </c>
      <c r="D410" s="17">
        <v>0.29693935985369802</v>
      </c>
      <c r="E410" s="17">
        <v>0.28630236278545301</v>
      </c>
      <c r="F410" s="17"/>
      <c r="G410" s="17">
        <v>0.29355645700912902</v>
      </c>
      <c r="H410" s="17">
        <v>0.418155268260329</v>
      </c>
      <c r="I410" s="17">
        <v>0.26431711722538298</v>
      </c>
      <c r="J410" s="17">
        <v>0.31843213022778999</v>
      </c>
      <c r="K410" s="17">
        <v>0.30552297920803301</v>
      </c>
      <c r="L410" s="17">
        <v>0.18652441501296799</v>
      </c>
      <c r="M410" s="17"/>
      <c r="N410" s="17">
        <v>0.28122034684172498</v>
      </c>
      <c r="O410" s="17">
        <v>0.31073927913987298</v>
      </c>
      <c r="P410" s="17">
        <v>0.319212508901425</v>
      </c>
      <c r="Q410" s="17">
        <v>0.26092153947063002</v>
      </c>
      <c r="R410" s="17"/>
      <c r="S410" s="17">
        <v>0.27873032405246501</v>
      </c>
      <c r="T410" s="17">
        <v>0.24520809645530101</v>
      </c>
      <c r="U410" s="17">
        <v>0.282755033724511</v>
      </c>
      <c r="V410" s="17">
        <v>0.27770581700652602</v>
      </c>
      <c r="W410" s="17">
        <v>0.43658676579682298</v>
      </c>
      <c r="X410" s="17">
        <v>0.283499373231274</v>
      </c>
      <c r="Y410" s="17">
        <v>0.209694475252788</v>
      </c>
      <c r="Z410" s="17">
        <v>0.13751295055983501</v>
      </c>
      <c r="AA410" s="17">
        <v>0.33949873694163302</v>
      </c>
      <c r="AB410" s="17">
        <v>0.295049529400362</v>
      </c>
      <c r="AC410" s="17">
        <v>0.388872636978224</v>
      </c>
      <c r="AD410" s="17">
        <v>0.38435252563014699</v>
      </c>
      <c r="AE410" s="17"/>
      <c r="AF410" s="17">
        <v>0.34997085621155999</v>
      </c>
      <c r="AG410" s="17">
        <v>0.31624763815450202</v>
      </c>
      <c r="AH410" s="17">
        <v>0.243820892882889</v>
      </c>
      <c r="AI410" s="17">
        <v>0.26136828386149902</v>
      </c>
      <c r="AJ410" s="17">
        <v>0.211843703094098</v>
      </c>
      <c r="AK410" s="17">
        <v>0.29882951086429599</v>
      </c>
      <c r="AL410" s="17"/>
      <c r="AM410" s="17">
        <v>0.29954369543001802</v>
      </c>
      <c r="AN410" s="17">
        <v>0.28105720187826899</v>
      </c>
      <c r="AO410" s="17"/>
      <c r="AP410" s="17">
        <v>0.35341625026164403</v>
      </c>
      <c r="AQ410" s="17">
        <v>0.27181250311118799</v>
      </c>
      <c r="AR410" s="17">
        <v>0.25241477669388501</v>
      </c>
      <c r="AS410" s="17">
        <v>0.29992549319732698</v>
      </c>
      <c r="AT410" s="17">
        <v>0.35569097360347102</v>
      </c>
      <c r="AU410" s="17"/>
      <c r="AV410" s="17">
        <v>0.33379512234231601</v>
      </c>
      <c r="AW410" s="17">
        <v>0.170982326841121</v>
      </c>
      <c r="AX410" s="17">
        <v>0.25628281997619001</v>
      </c>
      <c r="AY410" s="17">
        <v>0.42138654045252</v>
      </c>
      <c r="AZ410" s="17">
        <v>0.32337762963816202</v>
      </c>
      <c r="BA410" s="17">
        <v>0.225244813215113</v>
      </c>
      <c r="BB410" s="17"/>
      <c r="BC410" s="17">
        <v>0.27375344552625802</v>
      </c>
      <c r="BD410" s="17">
        <v>0.28022469491907298</v>
      </c>
      <c r="BE410" s="17">
        <v>0.31233726849154198</v>
      </c>
      <c r="BF410" s="17"/>
      <c r="BG410" s="17">
        <v>0.32832424402313298</v>
      </c>
      <c r="BH410" s="17">
        <v>0.30830309520949301</v>
      </c>
      <c r="BI410" s="17">
        <v>0.23629656162217699</v>
      </c>
      <c r="BJ410" s="17">
        <v>0.45459976643832301</v>
      </c>
      <c r="BK410" s="17">
        <v>0.37857069954261402</v>
      </c>
      <c r="BL410" s="17"/>
      <c r="BM410" s="17">
        <v>0.31147445833944098</v>
      </c>
      <c r="BN410" s="17">
        <v>0.39868755931167499</v>
      </c>
    </row>
    <row r="411" spans="2:66" x14ac:dyDescent="0.35">
      <c r="B411" t="s">
        <v>179</v>
      </c>
      <c r="C411" s="17">
        <v>0.43275518283810399</v>
      </c>
      <c r="D411" s="17">
        <v>0.42111039091576902</v>
      </c>
      <c r="E411" s="17">
        <v>0.44409587480560903</v>
      </c>
      <c r="F411" s="17"/>
      <c r="G411" s="17">
        <v>0.38709838485887998</v>
      </c>
      <c r="H411" s="17">
        <v>0.33365172903313001</v>
      </c>
      <c r="I411" s="17">
        <v>0.44132467863254998</v>
      </c>
      <c r="J411" s="17">
        <v>0.43859522681192697</v>
      </c>
      <c r="K411" s="17">
        <v>0.46391958366861402</v>
      </c>
      <c r="L411" s="17">
        <v>0.50956821813653697</v>
      </c>
      <c r="M411" s="17"/>
      <c r="N411" s="17">
        <v>0.45239370286279301</v>
      </c>
      <c r="O411" s="17">
        <v>0.43074754319152397</v>
      </c>
      <c r="P411" s="17">
        <v>0.40091324762802999</v>
      </c>
      <c r="Q411" s="17">
        <v>0.43977814010163102</v>
      </c>
      <c r="R411" s="17"/>
      <c r="S411" s="17">
        <v>0.44319577192214499</v>
      </c>
      <c r="T411" s="17">
        <v>0.46612554407213203</v>
      </c>
      <c r="U411" s="17">
        <v>0.40054100101599399</v>
      </c>
      <c r="V411" s="17">
        <v>0.43705397435933901</v>
      </c>
      <c r="W411" s="17">
        <v>0.329687740296775</v>
      </c>
      <c r="X411" s="17">
        <v>0.43530212421876302</v>
      </c>
      <c r="Y411" s="17">
        <v>0.440207157224624</v>
      </c>
      <c r="Z411" s="17">
        <v>0.64246211065354997</v>
      </c>
      <c r="AA411" s="17">
        <v>0.45791787973813403</v>
      </c>
      <c r="AB411" s="17">
        <v>0.393157150315878</v>
      </c>
      <c r="AC411" s="17">
        <v>0.40762589069583599</v>
      </c>
      <c r="AD411" s="17">
        <v>0.32011086807878703</v>
      </c>
      <c r="AE411" s="17"/>
      <c r="AF411" s="17">
        <v>0.39531718166585</v>
      </c>
      <c r="AG411" s="17">
        <v>0.44721082777693899</v>
      </c>
      <c r="AH411" s="17">
        <v>0.45364281513981902</v>
      </c>
      <c r="AI411" s="17">
        <v>0.44627187835939602</v>
      </c>
      <c r="AJ411" s="17">
        <v>0.47853888529210697</v>
      </c>
      <c r="AK411" s="17">
        <v>0.34218716457321502</v>
      </c>
      <c r="AL411" s="17"/>
      <c r="AM411" s="17">
        <v>0.41414687515138299</v>
      </c>
      <c r="AN411" s="17">
        <v>0.46002374241330402</v>
      </c>
      <c r="AO411" s="17"/>
      <c r="AP411" s="17">
        <v>0.43091393121610899</v>
      </c>
      <c r="AQ411" s="17">
        <v>0.46066542738322902</v>
      </c>
      <c r="AR411" s="17">
        <v>0.45880661987536597</v>
      </c>
      <c r="AS411" s="17">
        <v>0.381288727416422</v>
      </c>
      <c r="AT411" s="17">
        <v>0.36745260360710302</v>
      </c>
      <c r="AU411" s="17"/>
      <c r="AV411" s="17">
        <v>0.410285712277215</v>
      </c>
      <c r="AW411" s="17">
        <v>0.49590914462910202</v>
      </c>
      <c r="AX411" s="17">
        <v>0.50180584404316797</v>
      </c>
      <c r="AY411" s="17">
        <v>0.38836836955720999</v>
      </c>
      <c r="AZ411" s="17">
        <v>0.35487799132430298</v>
      </c>
      <c r="BA411" s="17">
        <v>0.48774771335079498</v>
      </c>
      <c r="BB411" s="17"/>
      <c r="BC411" s="17">
        <v>0.47466040162051198</v>
      </c>
      <c r="BD411" s="17">
        <v>0.414705904503405</v>
      </c>
      <c r="BE411" s="17">
        <v>0.436618694989582</v>
      </c>
      <c r="BF411" s="17"/>
      <c r="BG411" s="17">
        <v>0.412168466913998</v>
      </c>
      <c r="BH411" s="17">
        <v>0.440138975801809</v>
      </c>
      <c r="BI411" s="17">
        <v>0.47050097612486602</v>
      </c>
      <c r="BJ411" s="17">
        <v>0.312554366410767</v>
      </c>
      <c r="BK411" s="17">
        <v>0.37339451695272002</v>
      </c>
      <c r="BL411" s="17"/>
      <c r="BM411" s="17">
        <v>0.43570842881180599</v>
      </c>
      <c r="BN411" s="17">
        <v>0.35729655828041601</v>
      </c>
    </row>
    <row r="412" spans="2:66" x14ac:dyDescent="0.35">
      <c r="B412" t="s">
        <v>180</v>
      </c>
      <c r="C412" s="17">
        <v>0.168203345195201</v>
      </c>
      <c r="D412" s="17">
        <v>0.18406327347953699</v>
      </c>
      <c r="E412" s="17">
        <v>0.15456113202083899</v>
      </c>
      <c r="F412" s="17"/>
      <c r="G412" s="17">
        <v>0.171851144031678</v>
      </c>
      <c r="H412" s="17">
        <v>0.11726417292715401</v>
      </c>
      <c r="I412" s="17">
        <v>0.18616402803557999</v>
      </c>
      <c r="J412" s="17">
        <v>0.16245556657190499</v>
      </c>
      <c r="K412" s="17">
        <v>0.11721228579859901</v>
      </c>
      <c r="L412" s="17">
        <v>0.22945066847572401</v>
      </c>
      <c r="M412" s="17"/>
      <c r="N412" s="17">
        <v>0.16617413541996101</v>
      </c>
      <c r="O412" s="17">
        <v>0.16158489412622001</v>
      </c>
      <c r="P412" s="17">
        <v>0.151649663015687</v>
      </c>
      <c r="Q412" s="17">
        <v>0.195356834554237</v>
      </c>
      <c r="R412" s="17"/>
      <c r="S412" s="17">
        <v>0.20030818524001701</v>
      </c>
      <c r="T412" s="17">
        <v>0.165253051191045</v>
      </c>
      <c r="U412" s="17">
        <v>0.15211518585054301</v>
      </c>
      <c r="V412" s="17">
        <v>0.17717057812380599</v>
      </c>
      <c r="W412" s="17">
        <v>0.17249361333406099</v>
      </c>
      <c r="X412" s="17">
        <v>0.14315125223144701</v>
      </c>
      <c r="Y412" s="17">
        <v>0.24569092636612799</v>
      </c>
      <c r="Z412" s="17">
        <v>0.13740343488385701</v>
      </c>
      <c r="AA412" s="17">
        <v>0.11791096979681399</v>
      </c>
      <c r="AB412" s="17">
        <v>0.151836309518493</v>
      </c>
      <c r="AC412" s="17">
        <v>0.14707604550001899</v>
      </c>
      <c r="AD412" s="17">
        <v>0.21662225699863399</v>
      </c>
      <c r="AE412" s="17"/>
      <c r="AF412" s="17">
        <v>0.16912656857170899</v>
      </c>
      <c r="AG412" s="17">
        <v>0.15340097814589199</v>
      </c>
      <c r="AH412" s="17">
        <v>0.13079073916622999</v>
      </c>
      <c r="AI412" s="17">
        <v>0.18095530175521499</v>
      </c>
      <c r="AJ412" s="17">
        <v>0.20686787793140099</v>
      </c>
      <c r="AK412" s="17">
        <v>0.207888957872289</v>
      </c>
      <c r="AL412" s="17"/>
      <c r="AM412" s="17">
        <v>0.18931076793709101</v>
      </c>
      <c r="AN412" s="17">
        <v>0.13751661965149101</v>
      </c>
      <c r="AO412" s="17"/>
      <c r="AP412" s="17">
        <v>0.12638175730676299</v>
      </c>
      <c r="AQ412" s="17">
        <v>0.16395663214212899</v>
      </c>
      <c r="AR412" s="17">
        <v>0.162382275684402</v>
      </c>
      <c r="AS412" s="17">
        <v>0.187716992494708</v>
      </c>
      <c r="AT412" s="17">
        <v>0.27685642278942602</v>
      </c>
      <c r="AU412" s="17"/>
      <c r="AV412" s="17">
        <v>0.15392196188180299</v>
      </c>
      <c r="AW412" s="17">
        <v>0.21812084630231601</v>
      </c>
      <c r="AX412" s="17">
        <v>0.122595113271724</v>
      </c>
      <c r="AY412" s="17">
        <v>0.13322200631338199</v>
      </c>
      <c r="AZ412" s="17">
        <v>0.203823889169649</v>
      </c>
      <c r="BA412" s="17">
        <v>0.16803480431811299</v>
      </c>
      <c r="BB412" s="17"/>
      <c r="BC412" s="17">
        <v>0.127840327250102</v>
      </c>
      <c r="BD412" s="17">
        <v>0.19509176967213099</v>
      </c>
      <c r="BE412" s="17">
        <v>0.173785437130385</v>
      </c>
      <c r="BF412" s="17"/>
      <c r="BG412" s="17">
        <v>0.166296569639928</v>
      </c>
      <c r="BH412" s="17">
        <v>0.14843331905833501</v>
      </c>
      <c r="BI412" s="17">
        <v>0.191791466922038</v>
      </c>
      <c r="BJ412" s="17">
        <v>0.16615918956789</v>
      </c>
      <c r="BK412" s="17">
        <v>0.121172249240628</v>
      </c>
      <c r="BL412" s="17"/>
      <c r="BM412" s="17">
        <v>0.15126286969015901</v>
      </c>
      <c r="BN412" s="17">
        <v>0.133075538429275</v>
      </c>
    </row>
    <row r="413" spans="2:66" x14ac:dyDescent="0.35">
      <c r="B413" t="s">
        <v>181</v>
      </c>
      <c r="C413" s="17">
        <v>5.8390545726924099E-2</v>
      </c>
      <c r="D413" s="17">
        <v>5.9719364407356403E-2</v>
      </c>
      <c r="E413" s="17">
        <v>5.7504077947162197E-2</v>
      </c>
      <c r="F413" s="17"/>
      <c r="G413" s="17">
        <v>9.1846162012510904E-2</v>
      </c>
      <c r="H413" s="17">
        <v>8.5086382459911306E-2</v>
      </c>
      <c r="I413" s="17">
        <v>6.2539551300933902E-2</v>
      </c>
      <c r="J413" s="17">
        <v>2.50328202027283E-2</v>
      </c>
      <c r="K413" s="17">
        <v>5.5576105717942602E-2</v>
      </c>
      <c r="L413" s="17">
        <v>3.9453643416136802E-2</v>
      </c>
      <c r="M413" s="17"/>
      <c r="N413" s="17">
        <v>6.7129986868414093E-2</v>
      </c>
      <c r="O413" s="17">
        <v>4.25442497864311E-2</v>
      </c>
      <c r="P413" s="17">
        <v>6.3026789685084197E-2</v>
      </c>
      <c r="Q413" s="17">
        <v>6.2538756300644802E-2</v>
      </c>
      <c r="R413" s="17"/>
      <c r="S413" s="17">
        <v>5.82394837531982E-2</v>
      </c>
      <c r="T413" s="17">
        <v>8.2319852646670105E-2</v>
      </c>
      <c r="U413" s="17">
        <v>8.7785787675802696E-2</v>
      </c>
      <c r="V413" s="17">
        <v>3.5733261432973097E-2</v>
      </c>
      <c r="W413" s="17">
        <v>4.5798820733099203E-2</v>
      </c>
      <c r="X413" s="17">
        <v>5.9444375106574798E-2</v>
      </c>
      <c r="Y413" s="17">
        <v>2.5422638380435299E-2</v>
      </c>
      <c r="Z413" s="17">
        <v>0</v>
      </c>
      <c r="AA413" s="17">
        <v>6.8188580835564394E-2</v>
      </c>
      <c r="AB413" s="17">
        <v>7.9567259227296197E-2</v>
      </c>
      <c r="AC413" s="17">
        <v>1.8690396573912499E-2</v>
      </c>
      <c r="AD413" s="17">
        <v>7.8914349292431601E-2</v>
      </c>
      <c r="AE413" s="17"/>
      <c r="AF413" s="17">
        <v>4.6027569733467201E-2</v>
      </c>
      <c r="AG413" s="17">
        <v>4.3615192191400899E-2</v>
      </c>
      <c r="AH413" s="17">
        <v>0.134516606890006</v>
      </c>
      <c r="AI413" s="17">
        <v>2.7943533751174501E-2</v>
      </c>
      <c r="AJ413" s="17">
        <v>5.1171165741880603E-2</v>
      </c>
      <c r="AK413" s="17">
        <v>0.113451114660828</v>
      </c>
      <c r="AL413" s="17"/>
      <c r="AM413" s="17">
        <v>4.6165201386920901E-2</v>
      </c>
      <c r="AN413" s="17">
        <v>7.6655137643635296E-2</v>
      </c>
      <c r="AO413" s="17"/>
      <c r="AP413" s="17">
        <v>4.84943735202829E-2</v>
      </c>
      <c r="AQ413" s="17">
        <v>5.8731875390859702E-2</v>
      </c>
      <c r="AR413" s="17">
        <v>6.6482629003215804E-2</v>
      </c>
      <c r="AS413" s="17">
        <v>6.4463770782337698E-2</v>
      </c>
      <c r="AT413" s="17">
        <v>0</v>
      </c>
      <c r="AU413" s="17"/>
      <c r="AV413" s="17">
        <v>6.9105720590675102E-2</v>
      </c>
      <c r="AW413" s="17">
        <v>7.4047419042305496E-2</v>
      </c>
      <c r="AX413" s="17">
        <v>9.4947148866319206E-2</v>
      </c>
      <c r="AY413" s="17">
        <v>7.5823604986654698E-3</v>
      </c>
      <c r="AZ413" s="17">
        <v>3.4406258197008002E-2</v>
      </c>
      <c r="BA413" s="17">
        <v>2.23244984049615E-2</v>
      </c>
      <c r="BB413" s="17"/>
      <c r="BC413" s="17">
        <v>7.6598366812340002E-2</v>
      </c>
      <c r="BD413" s="17">
        <v>6.2417456692978601E-2</v>
      </c>
      <c r="BE413" s="17">
        <v>3.9397271111131303E-2</v>
      </c>
      <c r="BF413" s="17"/>
      <c r="BG413" s="17">
        <v>7.0192952189102306E-2</v>
      </c>
      <c r="BH413" s="17">
        <v>6.1933593536169097E-2</v>
      </c>
      <c r="BI413" s="17">
        <v>5.5323040115666799E-2</v>
      </c>
      <c r="BJ413" s="17">
        <v>6.6686677583019993E-2</v>
      </c>
      <c r="BK413" s="17">
        <v>3.7168468318489203E-2</v>
      </c>
      <c r="BL413" s="17"/>
      <c r="BM413" s="17">
        <v>6.3241881374830999E-2</v>
      </c>
      <c r="BN413" s="17">
        <v>4.4978819025843199E-2</v>
      </c>
    </row>
    <row r="414" spans="2:66" x14ac:dyDescent="0.35">
      <c r="B414" t="s">
        <v>182</v>
      </c>
      <c r="C414" s="17">
        <v>2.31595369058052E-2</v>
      </c>
      <c r="D414" s="17">
        <v>2.1767665230196E-2</v>
      </c>
      <c r="E414" s="17">
        <v>2.4576393132599302E-2</v>
      </c>
      <c r="F414" s="17"/>
      <c r="G414" s="17">
        <v>6.5298125145191697E-3</v>
      </c>
      <c r="H414" s="17">
        <v>3.4962236651427503E-2</v>
      </c>
      <c r="I414" s="17">
        <v>1.9742339108951502E-2</v>
      </c>
      <c r="J414" s="17">
        <v>3.0121091119468299E-2</v>
      </c>
      <c r="K414" s="17">
        <v>3.6418009772170697E-2</v>
      </c>
      <c r="L414" s="17">
        <v>1.36080553864757E-2</v>
      </c>
      <c r="M414" s="17"/>
      <c r="N414" s="17">
        <v>2.9398100675863102E-2</v>
      </c>
      <c r="O414" s="17">
        <v>1.9429640015640699E-2</v>
      </c>
      <c r="P414" s="17">
        <v>2.2825708740202399E-2</v>
      </c>
      <c r="Q414" s="17">
        <v>2.0960742974603701E-2</v>
      </c>
      <c r="R414" s="17"/>
      <c r="S414" s="17">
        <v>6.7004856892096702E-3</v>
      </c>
      <c r="T414" s="17">
        <v>2.0362162434086999E-2</v>
      </c>
      <c r="U414" s="17">
        <v>2.4765398264342101E-2</v>
      </c>
      <c r="V414" s="17">
        <v>4.73980545271444E-2</v>
      </c>
      <c r="W414" s="17">
        <v>0</v>
      </c>
      <c r="X414" s="17">
        <v>2.2220717122144899E-2</v>
      </c>
      <c r="Y414" s="17">
        <v>3.9182474132678301E-2</v>
      </c>
      <c r="Z414" s="17">
        <v>2.78341874571796E-2</v>
      </c>
      <c r="AA414" s="17">
        <v>8.2796962275418304E-3</v>
      </c>
      <c r="AB414" s="17">
        <v>5.3557897362023398E-2</v>
      </c>
      <c r="AC414" s="17">
        <v>3.7735030252009E-2</v>
      </c>
      <c r="AD414" s="17">
        <v>0</v>
      </c>
      <c r="AE414" s="17"/>
      <c r="AF414" s="17">
        <v>1.9822611760074299E-2</v>
      </c>
      <c r="AG414" s="17">
        <v>1.8329202619253901E-2</v>
      </c>
      <c r="AH414" s="17">
        <v>2.16639521564542E-2</v>
      </c>
      <c r="AI414" s="17">
        <v>3.1028491336453402E-2</v>
      </c>
      <c r="AJ414" s="17">
        <v>2.50247724924503E-2</v>
      </c>
      <c r="AK414" s="17">
        <v>3.7643252029370702E-2</v>
      </c>
      <c r="AL414" s="17"/>
      <c r="AM414" s="17">
        <v>2.56628783324474E-2</v>
      </c>
      <c r="AN414" s="17">
        <v>1.9836123290348E-2</v>
      </c>
      <c r="AO414" s="17"/>
      <c r="AP414" s="17">
        <v>1.3532568185692401E-2</v>
      </c>
      <c r="AQ414" s="17">
        <v>1.81103519083168E-2</v>
      </c>
      <c r="AR414" s="17">
        <v>2.9509517141345001E-2</v>
      </c>
      <c r="AS414" s="17">
        <v>5.06782485181453E-2</v>
      </c>
      <c r="AT414" s="17">
        <v>0</v>
      </c>
      <c r="AU414" s="17"/>
      <c r="AV414" s="17">
        <v>1.80048246708252E-2</v>
      </c>
      <c r="AW414" s="17">
        <v>3.5798692775232802E-2</v>
      </c>
      <c r="AX414" s="17">
        <v>1.2908614117898801E-2</v>
      </c>
      <c r="AY414" s="17">
        <v>2.45564237890093E-2</v>
      </c>
      <c r="AZ414" s="17">
        <v>5.0240647196954299E-2</v>
      </c>
      <c r="BA414" s="17">
        <v>1.0933139254185299E-2</v>
      </c>
      <c r="BB414" s="17"/>
      <c r="BC414" s="17">
        <v>3.1823409614577997E-2</v>
      </c>
      <c r="BD414" s="17">
        <v>1.4567762394434599E-2</v>
      </c>
      <c r="BE414" s="17">
        <v>2.7942043574618498E-2</v>
      </c>
      <c r="BF414" s="17"/>
      <c r="BG414" s="17">
        <v>0</v>
      </c>
      <c r="BH414" s="17">
        <v>2.3655608395356499E-2</v>
      </c>
      <c r="BI414" s="17">
        <v>1.96303545307972E-2</v>
      </c>
      <c r="BJ414" s="17">
        <v>0</v>
      </c>
      <c r="BK414" s="17">
        <v>6.5052886688975894E-2</v>
      </c>
      <c r="BL414" s="17"/>
      <c r="BM414" s="17">
        <v>1.9908544479104E-2</v>
      </c>
      <c r="BN414" s="17">
        <v>4.78402619320542E-2</v>
      </c>
    </row>
    <row r="415" spans="2:66" x14ac:dyDescent="0.35">
      <c r="B415" t="s">
        <v>117</v>
      </c>
      <c r="C415" s="17">
        <v>2.4942755029727901E-2</v>
      </c>
      <c r="D415" s="17">
        <v>1.6399946113443999E-2</v>
      </c>
      <c r="E415" s="17">
        <v>3.2960159308337698E-2</v>
      </c>
      <c r="F415" s="17"/>
      <c r="G415" s="17">
        <v>4.9118039573282701E-2</v>
      </c>
      <c r="H415" s="17">
        <v>1.08802106680489E-2</v>
      </c>
      <c r="I415" s="17">
        <v>2.5912285696602099E-2</v>
      </c>
      <c r="J415" s="17">
        <v>2.5363165066180599E-2</v>
      </c>
      <c r="K415" s="17">
        <v>2.13510358346411E-2</v>
      </c>
      <c r="L415" s="17">
        <v>2.1394999572158201E-2</v>
      </c>
      <c r="M415" s="17"/>
      <c r="N415" s="17">
        <v>3.6837273312437199E-3</v>
      </c>
      <c r="O415" s="17">
        <v>3.4954393740310299E-2</v>
      </c>
      <c r="P415" s="17">
        <v>4.2372082029571101E-2</v>
      </c>
      <c r="Q415" s="17">
        <v>2.0443986598253399E-2</v>
      </c>
      <c r="R415" s="17"/>
      <c r="S415" s="17">
        <v>1.28257493429649E-2</v>
      </c>
      <c r="T415" s="17">
        <v>2.0731293200764299E-2</v>
      </c>
      <c r="U415" s="17">
        <v>5.2037593468807403E-2</v>
      </c>
      <c r="V415" s="17">
        <v>2.49383145502119E-2</v>
      </c>
      <c r="W415" s="17">
        <v>1.5433059839241601E-2</v>
      </c>
      <c r="X415" s="17">
        <v>5.6382158089796901E-2</v>
      </c>
      <c r="Y415" s="17">
        <v>3.9802328643347401E-2</v>
      </c>
      <c r="Z415" s="17">
        <v>5.4787316445579597E-2</v>
      </c>
      <c r="AA415" s="17">
        <v>8.2041364603124695E-3</v>
      </c>
      <c r="AB415" s="17">
        <v>2.6831854175946999E-2</v>
      </c>
      <c r="AC415" s="17">
        <v>0</v>
      </c>
      <c r="AD415" s="17">
        <v>0</v>
      </c>
      <c r="AE415" s="17"/>
      <c r="AF415" s="17">
        <v>1.9735212057339298E-2</v>
      </c>
      <c r="AG415" s="17">
        <v>2.11961611120123E-2</v>
      </c>
      <c r="AH415" s="17">
        <v>1.55649937646019E-2</v>
      </c>
      <c r="AI415" s="17">
        <v>5.2432510936262798E-2</v>
      </c>
      <c r="AJ415" s="17">
        <v>2.6553595448062899E-2</v>
      </c>
      <c r="AK415" s="17">
        <v>0</v>
      </c>
      <c r="AL415" s="17"/>
      <c r="AM415" s="17">
        <v>2.51705817621393E-2</v>
      </c>
      <c r="AN415" s="17">
        <v>2.4911175122951899E-2</v>
      </c>
      <c r="AO415" s="17"/>
      <c r="AP415" s="17">
        <v>2.72611195095083E-2</v>
      </c>
      <c r="AQ415" s="17">
        <v>2.6723210064277799E-2</v>
      </c>
      <c r="AR415" s="17">
        <v>3.0404181601787102E-2</v>
      </c>
      <c r="AS415" s="17">
        <v>1.59267675910599E-2</v>
      </c>
      <c r="AT415" s="17">
        <v>0</v>
      </c>
      <c r="AU415" s="17"/>
      <c r="AV415" s="17">
        <v>1.48866582371656E-2</v>
      </c>
      <c r="AW415" s="17">
        <v>5.1415704099234101E-3</v>
      </c>
      <c r="AX415" s="17">
        <v>1.14604597247002E-2</v>
      </c>
      <c r="AY415" s="17">
        <v>2.48842993892134E-2</v>
      </c>
      <c r="AZ415" s="17">
        <v>3.3273584473922903E-2</v>
      </c>
      <c r="BA415" s="17">
        <v>8.5715031456831806E-2</v>
      </c>
      <c r="BB415" s="17"/>
      <c r="BC415" s="17">
        <v>1.5324049176209499E-2</v>
      </c>
      <c r="BD415" s="17">
        <v>3.2992411817977199E-2</v>
      </c>
      <c r="BE415" s="17">
        <v>9.9192847027414696E-3</v>
      </c>
      <c r="BF415" s="17"/>
      <c r="BG415" s="17">
        <v>2.30177672338382E-2</v>
      </c>
      <c r="BH415" s="17">
        <v>1.75354079988372E-2</v>
      </c>
      <c r="BI415" s="17">
        <v>2.6457600684456101E-2</v>
      </c>
      <c r="BJ415" s="17">
        <v>0</v>
      </c>
      <c r="BK415" s="17">
        <v>2.4641179256572301E-2</v>
      </c>
      <c r="BL415" s="17"/>
      <c r="BM415" s="17">
        <v>1.8403817304659099E-2</v>
      </c>
      <c r="BN415" s="17">
        <v>1.81212630207368E-2</v>
      </c>
    </row>
    <row r="416" spans="2:66" x14ac:dyDescent="0.35">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row>
    <row r="417" spans="2:66" x14ac:dyDescent="0.35">
      <c r="B417" s="6" t="s">
        <v>208</v>
      </c>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row>
    <row r="418" spans="2:66" x14ac:dyDescent="0.35">
      <c r="B418" s="24" t="s">
        <v>184</v>
      </c>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row>
    <row r="419" spans="2:66" x14ac:dyDescent="0.35">
      <c r="B419" t="s">
        <v>178</v>
      </c>
      <c r="C419" s="17">
        <v>0.312875516904493</v>
      </c>
      <c r="D419" s="17">
        <v>0.31363237266190402</v>
      </c>
      <c r="E419" s="17">
        <v>0.31199293465844002</v>
      </c>
      <c r="F419" s="17"/>
      <c r="G419" s="17">
        <v>0.34339895664069098</v>
      </c>
      <c r="H419" s="17">
        <v>0.41931446510450698</v>
      </c>
      <c r="I419" s="17">
        <v>0.345771346422728</v>
      </c>
      <c r="J419" s="17">
        <v>0.28576464573864802</v>
      </c>
      <c r="K419" s="17">
        <v>0.29705775219983499</v>
      </c>
      <c r="L419" s="17">
        <v>0.21631044265327501</v>
      </c>
      <c r="M419" s="17"/>
      <c r="N419" s="17">
        <v>0.26349105724317701</v>
      </c>
      <c r="O419" s="17">
        <v>0.35267074277795601</v>
      </c>
      <c r="P419" s="17">
        <v>0.30549561581159101</v>
      </c>
      <c r="Q419" s="17">
        <v>0.32841965042618498</v>
      </c>
      <c r="R419" s="17"/>
      <c r="S419" s="17">
        <v>0.366504530871753</v>
      </c>
      <c r="T419" s="17">
        <v>0.25162455954186203</v>
      </c>
      <c r="U419" s="17">
        <v>0.273595965806056</v>
      </c>
      <c r="V419" s="17">
        <v>0.24174551185404999</v>
      </c>
      <c r="W419" s="17">
        <v>0.35817008093575298</v>
      </c>
      <c r="X419" s="17">
        <v>0.28642671330164199</v>
      </c>
      <c r="Y419" s="17">
        <v>0.31320542442865401</v>
      </c>
      <c r="Z419" s="17">
        <v>0.218925696844568</v>
      </c>
      <c r="AA419" s="17">
        <v>0.31669751584435801</v>
      </c>
      <c r="AB419" s="17">
        <v>0.347754097451412</v>
      </c>
      <c r="AC419" s="17">
        <v>0.39314528762456202</v>
      </c>
      <c r="AD419" s="17">
        <v>0.460176618356131</v>
      </c>
      <c r="AE419" s="17"/>
      <c r="AF419" s="17">
        <v>0.39865675510802001</v>
      </c>
      <c r="AG419" s="17">
        <v>0.29759099198935501</v>
      </c>
      <c r="AH419" s="17">
        <v>0.30042923237678398</v>
      </c>
      <c r="AI419" s="17">
        <v>0.29672562562951899</v>
      </c>
      <c r="AJ419" s="17">
        <v>0.241232231773893</v>
      </c>
      <c r="AK419" s="17">
        <v>0.22209107735144201</v>
      </c>
      <c r="AL419" s="17"/>
      <c r="AM419" s="17">
        <v>0.30082235020315501</v>
      </c>
      <c r="AN419" s="17">
        <v>0.33153256593610703</v>
      </c>
      <c r="AO419" s="17"/>
      <c r="AP419" s="17">
        <v>0.32137073758046503</v>
      </c>
      <c r="AQ419" s="17">
        <v>0.27616916423983101</v>
      </c>
      <c r="AR419" s="17">
        <v>0.34357620567001701</v>
      </c>
      <c r="AS419" s="17">
        <v>0.313032025212725</v>
      </c>
      <c r="AT419" s="17">
        <v>0.25136048381598203</v>
      </c>
      <c r="AU419" s="17"/>
      <c r="AV419" s="17">
        <v>0.41225136066113399</v>
      </c>
      <c r="AW419" s="17">
        <v>0.115228348966879</v>
      </c>
      <c r="AX419" s="17">
        <v>0.38059743781429001</v>
      </c>
      <c r="AY419" s="17">
        <v>0.23626541402321299</v>
      </c>
      <c r="AZ419" s="17">
        <v>0.49305563337436698</v>
      </c>
      <c r="BA419" s="17">
        <v>0.26363472191194198</v>
      </c>
      <c r="BB419" s="17"/>
      <c r="BC419" s="17">
        <v>0.50999430337684104</v>
      </c>
      <c r="BD419" s="17">
        <v>0.25967099884593597</v>
      </c>
      <c r="BE419" s="17">
        <v>0.22601123227940201</v>
      </c>
      <c r="BF419" s="17"/>
      <c r="BG419" s="17">
        <v>0.32580235031689397</v>
      </c>
      <c r="BH419" s="17">
        <v>0.34466009256336999</v>
      </c>
      <c r="BI419" s="17">
        <v>0.30114113843486201</v>
      </c>
      <c r="BJ419" s="17">
        <v>0.35727128543340197</v>
      </c>
      <c r="BK419" s="17">
        <v>0.21198763147761601</v>
      </c>
      <c r="BL419" s="17"/>
      <c r="BM419" s="17">
        <v>0.34167301379824999</v>
      </c>
      <c r="BN419" s="17">
        <v>0.25042886208451498</v>
      </c>
    </row>
    <row r="420" spans="2:66" x14ac:dyDescent="0.35">
      <c r="B420" t="s">
        <v>179</v>
      </c>
      <c r="C420" s="17">
        <v>0.33049005981459201</v>
      </c>
      <c r="D420" s="17">
        <v>0.313141544121529</v>
      </c>
      <c r="E420" s="17">
        <v>0.34459795311228197</v>
      </c>
      <c r="F420" s="17"/>
      <c r="G420" s="17">
        <v>0.37157022508743898</v>
      </c>
      <c r="H420" s="17">
        <v>0.28052666071450999</v>
      </c>
      <c r="I420" s="17">
        <v>0.30281526886466198</v>
      </c>
      <c r="J420" s="17">
        <v>0.37438269349112302</v>
      </c>
      <c r="K420" s="17">
        <v>0.26641649538248502</v>
      </c>
      <c r="L420" s="17">
        <v>0.37071642258040799</v>
      </c>
      <c r="M420" s="17"/>
      <c r="N420" s="17">
        <v>0.34914861591367502</v>
      </c>
      <c r="O420" s="17">
        <v>0.330291233907054</v>
      </c>
      <c r="P420" s="17">
        <v>0.30092650795723103</v>
      </c>
      <c r="Q420" s="17">
        <v>0.341395014001942</v>
      </c>
      <c r="R420" s="17"/>
      <c r="S420" s="17">
        <v>0.29512315694170599</v>
      </c>
      <c r="T420" s="17">
        <v>0.35455956977201802</v>
      </c>
      <c r="U420" s="17">
        <v>0.276164650421237</v>
      </c>
      <c r="V420" s="17">
        <v>0.26416668469515597</v>
      </c>
      <c r="W420" s="17">
        <v>0.42179106556100299</v>
      </c>
      <c r="X420" s="17">
        <v>0.34596816075411801</v>
      </c>
      <c r="Y420" s="17">
        <v>0.32375946462685101</v>
      </c>
      <c r="Z420" s="17">
        <v>0.460028216788192</v>
      </c>
      <c r="AA420" s="17">
        <v>0.35030195706600098</v>
      </c>
      <c r="AB420" s="17">
        <v>0.31262817182659702</v>
      </c>
      <c r="AC420" s="17">
        <v>0.34939727079271798</v>
      </c>
      <c r="AD420" s="17">
        <v>0.29879888204385202</v>
      </c>
      <c r="AE420" s="17"/>
      <c r="AF420" s="17">
        <v>0.31886896776118501</v>
      </c>
      <c r="AG420" s="17">
        <v>0.34006548813109</v>
      </c>
      <c r="AH420" s="17">
        <v>0.29994874201528998</v>
      </c>
      <c r="AI420" s="17">
        <v>0.32474374481551199</v>
      </c>
      <c r="AJ420" s="17">
        <v>0.38461357275699498</v>
      </c>
      <c r="AK420" s="17">
        <v>0.31573527243687699</v>
      </c>
      <c r="AL420" s="17"/>
      <c r="AM420" s="17">
        <v>0.32415460136966801</v>
      </c>
      <c r="AN420" s="17">
        <v>0.33887936757956899</v>
      </c>
      <c r="AO420" s="17"/>
      <c r="AP420" s="17">
        <v>0.33024572883159198</v>
      </c>
      <c r="AQ420" s="17">
        <v>0.37968577813933502</v>
      </c>
      <c r="AR420" s="17">
        <v>0.31097748850908602</v>
      </c>
      <c r="AS420" s="17">
        <v>0.27736995494740102</v>
      </c>
      <c r="AT420" s="17">
        <v>0.29720762712681098</v>
      </c>
      <c r="AU420" s="17"/>
      <c r="AV420" s="17">
        <v>0.36255756358865998</v>
      </c>
      <c r="AW420" s="17">
        <v>0.31024539811127699</v>
      </c>
      <c r="AX420" s="17">
        <v>0.373045270330085</v>
      </c>
      <c r="AY420" s="17">
        <v>0.26881759564519497</v>
      </c>
      <c r="AZ420" s="17">
        <v>0.23795300126944499</v>
      </c>
      <c r="BA420" s="17">
        <v>0.320399473066735</v>
      </c>
      <c r="BB420" s="17"/>
      <c r="BC420" s="17">
        <v>0.334722030741059</v>
      </c>
      <c r="BD420" s="17">
        <v>0.34923379628274898</v>
      </c>
      <c r="BE420" s="17">
        <v>0.30981932088805297</v>
      </c>
      <c r="BF420" s="17"/>
      <c r="BG420" s="17">
        <v>0.34545446916941203</v>
      </c>
      <c r="BH420" s="17">
        <v>0.35789195797976298</v>
      </c>
      <c r="BI420" s="17">
        <v>0.33130949303325102</v>
      </c>
      <c r="BJ420" s="17">
        <v>0.20006485683866099</v>
      </c>
      <c r="BK420" s="17">
        <v>0.215044730862303</v>
      </c>
      <c r="BL420" s="17"/>
      <c r="BM420" s="17">
        <v>0.35592185157830503</v>
      </c>
      <c r="BN420" s="17">
        <v>0.21108114118014701</v>
      </c>
    </row>
    <row r="421" spans="2:66" x14ac:dyDescent="0.35">
      <c r="B421" t="s">
        <v>180</v>
      </c>
      <c r="C421" s="17">
        <v>0.20613239167505301</v>
      </c>
      <c r="D421" s="17">
        <v>0.22374944149359799</v>
      </c>
      <c r="E421" s="17">
        <v>0.19109049345673701</v>
      </c>
      <c r="F421" s="17"/>
      <c r="G421" s="17">
        <v>0.166093387819512</v>
      </c>
      <c r="H421" s="17">
        <v>0.16771549649967399</v>
      </c>
      <c r="I421" s="17">
        <v>0.204356855203287</v>
      </c>
      <c r="J421" s="17">
        <v>0.17315562067514501</v>
      </c>
      <c r="K421" s="17">
        <v>0.291950106865562</v>
      </c>
      <c r="L421" s="17">
        <v>0.23358082968569399</v>
      </c>
      <c r="M421" s="17"/>
      <c r="N421" s="17">
        <v>0.23220411571674901</v>
      </c>
      <c r="O421" s="17">
        <v>0.16198183923624199</v>
      </c>
      <c r="P421" s="17">
        <v>0.23257401461562599</v>
      </c>
      <c r="Q421" s="17">
        <v>0.199022468791857</v>
      </c>
      <c r="R421" s="17"/>
      <c r="S421" s="17">
        <v>0.23803237686010101</v>
      </c>
      <c r="T421" s="17">
        <v>0.221395313741093</v>
      </c>
      <c r="U421" s="17">
        <v>0.249620306828929</v>
      </c>
      <c r="V421" s="17">
        <v>0.25481725697728302</v>
      </c>
      <c r="W421" s="17">
        <v>0.112929638093978</v>
      </c>
      <c r="X421" s="17">
        <v>0.21318784972736701</v>
      </c>
      <c r="Y421" s="17">
        <v>0.21962647316640099</v>
      </c>
      <c r="Z421" s="17">
        <v>0.240273574624467</v>
      </c>
      <c r="AA421" s="17">
        <v>0.223530663619462</v>
      </c>
      <c r="AB421" s="17">
        <v>0.122720189099288</v>
      </c>
      <c r="AC421" s="17">
        <v>0.14728892689843401</v>
      </c>
      <c r="AD421" s="17">
        <v>0.10956679812227101</v>
      </c>
      <c r="AE421" s="17"/>
      <c r="AF421" s="17">
        <v>0.16473791773108201</v>
      </c>
      <c r="AG421" s="17">
        <v>0.24683703053089601</v>
      </c>
      <c r="AH421" s="17">
        <v>0.18353356883337499</v>
      </c>
      <c r="AI421" s="17">
        <v>0.20582989328762899</v>
      </c>
      <c r="AJ421" s="17">
        <v>0.20446664709680501</v>
      </c>
      <c r="AK421" s="17">
        <v>0.25838789710202298</v>
      </c>
      <c r="AL421" s="17"/>
      <c r="AM421" s="17">
        <v>0.21239671475240099</v>
      </c>
      <c r="AN421" s="17">
        <v>0.197230128439497</v>
      </c>
      <c r="AO421" s="17"/>
      <c r="AP421" s="17">
        <v>0.183680309557576</v>
      </c>
      <c r="AQ421" s="17">
        <v>0.21358378757145499</v>
      </c>
      <c r="AR421" s="17">
        <v>0.219997538478061</v>
      </c>
      <c r="AS421" s="17">
        <v>0.203687502693738</v>
      </c>
      <c r="AT421" s="17">
        <v>0.25192168789327701</v>
      </c>
      <c r="AU421" s="17"/>
      <c r="AV421" s="17">
        <v>0.147237939365889</v>
      </c>
      <c r="AW421" s="17">
        <v>0.29580041892033199</v>
      </c>
      <c r="AX421" s="17">
        <v>0.165304673126597</v>
      </c>
      <c r="AY421" s="17">
        <v>0.27764612021780799</v>
      </c>
      <c r="AZ421" s="17">
        <v>0.15200215704230199</v>
      </c>
      <c r="BA421" s="17">
        <v>0.28596749680605199</v>
      </c>
      <c r="BB421" s="17"/>
      <c r="BC421" s="17">
        <v>9.5558795812858796E-2</v>
      </c>
      <c r="BD421" s="17">
        <v>0.261561628318214</v>
      </c>
      <c r="BE421" s="17">
        <v>0.23035668714024701</v>
      </c>
      <c r="BF421" s="17"/>
      <c r="BG421" s="17">
        <v>0.16920504229617001</v>
      </c>
      <c r="BH421" s="17">
        <v>0.175828881520222</v>
      </c>
      <c r="BI421" s="17">
        <v>0.233337094466777</v>
      </c>
      <c r="BJ421" s="17">
        <v>0.23879166287044901</v>
      </c>
      <c r="BK421" s="17">
        <v>0.23822186370318801</v>
      </c>
      <c r="BL421" s="17"/>
      <c r="BM421" s="17">
        <v>0.17477966103395501</v>
      </c>
      <c r="BN421" s="17">
        <v>0.23837262933023501</v>
      </c>
    </row>
    <row r="422" spans="2:66" x14ac:dyDescent="0.35">
      <c r="B422" t="s">
        <v>181</v>
      </c>
      <c r="C422" s="17">
        <v>8.1982873881809804E-2</v>
      </c>
      <c r="D422" s="17">
        <v>0.10103314747336101</v>
      </c>
      <c r="E422" s="17">
        <v>6.4901148350149193E-2</v>
      </c>
      <c r="F422" s="17"/>
      <c r="G422" s="17">
        <v>5.5366968815287201E-2</v>
      </c>
      <c r="H422" s="17">
        <v>6.86252298435992E-2</v>
      </c>
      <c r="I422" s="17">
        <v>9.6923358898106202E-2</v>
      </c>
      <c r="J422" s="17">
        <v>6.7340242414331494E-2</v>
      </c>
      <c r="K422" s="17">
        <v>4.0951738960214E-2</v>
      </c>
      <c r="L422" s="17">
        <v>0.13615981022625601</v>
      </c>
      <c r="M422" s="17"/>
      <c r="N422" s="17">
        <v>9.7617134892958701E-2</v>
      </c>
      <c r="O422" s="17">
        <v>8.4757969763947005E-2</v>
      </c>
      <c r="P422" s="17">
        <v>8.3543390011949104E-2</v>
      </c>
      <c r="Q422" s="17">
        <v>6.0641460649496902E-2</v>
      </c>
      <c r="R422" s="17"/>
      <c r="S422" s="17">
        <v>5.3482119096008397E-2</v>
      </c>
      <c r="T422" s="17">
        <v>0.10329289449168</v>
      </c>
      <c r="U422" s="17">
        <v>9.9504196343972007E-2</v>
      </c>
      <c r="V422" s="17">
        <v>0.12886212483273399</v>
      </c>
      <c r="W422" s="17">
        <v>7.6907150222280202E-2</v>
      </c>
      <c r="X422" s="17">
        <v>8.77570408270473E-2</v>
      </c>
      <c r="Y422" s="17">
        <v>6.4443013831924495E-2</v>
      </c>
      <c r="Z422" s="17">
        <v>2.6136366000145801E-2</v>
      </c>
      <c r="AA422" s="17">
        <v>6.7277410385010006E-2</v>
      </c>
      <c r="AB422" s="17">
        <v>8.2792467016770399E-2</v>
      </c>
      <c r="AC422" s="17">
        <v>0.110168514684286</v>
      </c>
      <c r="AD422" s="17">
        <v>5.2220147987573601E-2</v>
      </c>
      <c r="AE422" s="17"/>
      <c r="AF422" s="17">
        <v>7.50098296469872E-2</v>
      </c>
      <c r="AG422" s="17">
        <v>6.2691661266005297E-2</v>
      </c>
      <c r="AH422" s="17">
        <v>0.102790167338122</v>
      </c>
      <c r="AI422" s="17">
        <v>9.6586008730750197E-2</v>
      </c>
      <c r="AJ422" s="17">
        <v>0.109639765346168</v>
      </c>
      <c r="AK422" s="17">
        <v>5.3024960593703402E-2</v>
      </c>
      <c r="AL422" s="17"/>
      <c r="AM422" s="17">
        <v>8.5449057179988394E-2</v>
      </c>
      <c r="AN422" s="17">
        <v>7.7973325149458095E-2</v>
      </c>
      <c r="AO422" s="17"/>
      <c r="AP422" s="17">
        <v>7.8254110330558402E-2</v>
      </c>
      <c r="AQ422" s="17">
        <v>6.6523478494474195E-2</v>
      </c>
      <c r="AR422" s="17">
        <v>6.9801268686346701E-2</v>
      </c>
      <c r="AS422" s="17">
        <v>0.108279140185014</v>
      </c>
      <c r="AT422" s="17">
        <v>0.1610438308861</v>
      </c>
      <c r="AU422" s="17"/>
      <c r="AV422" s="17">
        <v>5.6130640359640799E-2</v>
      </c>
      <c r="AW422" s="17">
        <v>0.175444816839573</v>
      </c>
      <c r="AX422" s="17">
        <v>4.4568421948950297E-2</v>
      </c>
      <c r="AY422" s="17">
        <v>0.111133429719139</v>
      </c>
      <c r="AZ422" s="17">
        <v>5.13728364384472E-2</v>
      </c>
      <c r="BA422" s="17">
        <v>2.1161698865033499E-2</v>
      </c>
      <c r="BB422" s="17"/>
      <c r="BC422" s="17">
        <v>3.1830512021162501E-2</v>
      </c>
      <c r="BD422" s="17">
        <v>5.6044679215665701E-2</v>
      </c>
      <c r="BE422" s="17">
        <v>0.15904364138343</v>
      </c>
      <c r="BF422" s="17"/>
      <c r="BG422" s="17">
        <v>6.7203394426532503E-2</v>
      </c>
      <c r="BH422" s="17">
        <v>7.3074444862262597E-2</v>
      </c>
      <c r="BI422" s="17">
        <v>7.3763280881709997E-2</v>
      </c>
      <c r="BJ422" s="17">
        <v>0.137086661749976</v>
      </c>
      <c r="BK422" s="17">
        <v>0.186827116913139</v>
      </c>
      <c r="BL422" s="17"/>
      <c r="BM422" s="17">
        <v>7.2144466614797995E-2</v>
      </c>
      <c r="BN422" s="17">
        <v>0.17366607466676801</v>
      </c>
    </row>
    <row r="423" spans="2:66" x14ac:dyDescent="0.35">
      <c r="B423" t="s">
        <v>182</v>
      </c>
      <c r="C423" s="17">
        <v>4.0029767090086397E-2</v>
      </c>
      <c r="D423" s="17">
        <v>3.5733794280673498E-2</v>
      </c>
      <c r="E423" s="17">
        <v>4.42207095466862E-2</v>
      </c>
      <c r="F423" s="17"/>
      <c r="G423" s="17">
        <v>4.9640019675615599E-2</v>
      </c>
      <c r="H423" s="17">
        <v>2.86280495654773E-2</v>
      </c>
      <c r="I423" s="17">
        <v>2.4710642494314799E-2</v>
      </c>
      <c r="J423" s="17">
        <v>4.9211987633336098E-2</v>
      </c>
      <c r="K423" s="17">
        <v>6.6674548682510298E-2</v>
      </c>
      <c r="L423" s="17">
        <v>2.9872744265567599E-2</v>
      </c>
      <c r="M423" s="17"/>
      <c r="N423" s="17">
        <v>4.1947926863876599E-2</v>
      </c>
      <c r="O423" s="17">
        <v>3.4591198101918498E-2</v>
      </c>
      <c r="P423" s="17">
        <v>4.6746788619260099E-2</v>
      </c>
      <c r="Q423" s="17">
        <v>3.7821100123964398E-2</v>
      </c>
      <c r="R423" s="17"/>
      <c r="S423" s="17">
        <v>3.34155293910193E-2</v>
      </c>
      <c r="T423" s="17">
        <v>2.7241354767233099E-2</v>
      </c>
      <c r="U423" s="17">
        <v>6.2532155738269701E-2</v>
      </c>
      <c r="V423" s="17">
        <v>7.3541681749660498E-2</v>
      </c>
      <c r="W423" s="17">
        <v>3.0202065186985299E-2</v>
      </c>
      <c r="X423" s="17">
        <v>1.08858973832172E-2</v>
      </c>
      <c r="Y423" s="17">
        <v>3.8986600039804399E-2</v>
      </c>
      <c r="Z423" s="17">
        <v>5.4636145742627297E-2</v>
      </c>
      <c r="AA423" s="17">
        <v>3.3644643315845102E-2</v>
      </c>
      <c r="AB423" s="17">
        <v>6.7186586695874698E-2</v>
      </c>
      <c r="AC423" s="17">
        <v>0</v>
      </c>
      <c r="AD423" s="17">
        <v>7.9237553490172905E-2</v>
      </c>
      <c r="AE423" s="17"/>
      <c r="AF423" s="17">
        <v>3.49979653103265E-2</v>
      </c>
      <c r="AG423" s="17">
        <v>1.90305822990368E-2</v>
      </c>
      <c r="AH423" s="17">
        <v>8.2161544136993003E-2</v>
      </c>
      <c r="AI423" s="17">
        <v>2.29363610679078E-2</v>
      </c>
      <c r="AJ423" s="17">
        <v>3.3455262521257897E-2</v>
      </c>
      <c r="AK423" s="17">
        <v>0.132817919171762</v>
      </c>
      <c r="AL423" s="17"/>
      <c r="AM423" s="17">
        <v>4.2508831936241998E-2</v>
      </c>
      <c r="AN423" s="17">
        <v>3.6941370420074102E-2</v>
      </c>
      <c r="AO423" s="17"/>
      <c r="AP423" s="17">
        <v>4.9983883770352101E-2</v>
      </c>
      <c r="AQ423" s="17">
        <v>4.5125405859889903E-2</v>
      </c>
      <c r="AR423" s="17">
        <v>3.7489126750623901E-2</v>
      </c>
      <c r="AS423" s="17">
        <v>3.8528586212544097E-2</v>
      </c>
      <c r="AT423" s="17">
        <v>3.8466370277830203E-2</v>
      </c>
      <c r="AU423" s="17"/>
      <c r="AV423" s="17">
        <v>1.5538229621168201E-2</v>
      </c>
      <c r="AW423" s="17">
        <v>8.2312596995365001E-2</v>
      </c>
      <c r="AX423" s="17">
        <v>2.4952642538237001E-2</v>
      </c>
      <c r="AY423" s="17">
        <v>7.3327043835551206E-2</v>
      </c>
      <c r="AZ423" s="17">
        <v>4.9438997560260801E-2</v>
      </c>
      <c r="BA423" s="17">
        <v>0</v>
      </c>
      <c r="BB423" s="17"/>
      <c r="BC423" s="17">
        <v>2.00747667949812E-2</v>
      </c>
      <c r="BD423" s="17">
        <v>3.0150219853163001E-2</v>
      </c>
      <c r="BE423" s="17">
        <v>7.0988639925064503E-2</v>
      </c>
      <c r="BF423" s="17"/>
      <c r="BG423" s="17">
        <v>6.9333934841098302E-2</v>
      </c>
      <c r="BH423" s="17">
        <v>3.5068666441544702E-2</v>
      </c>
      <c r="BI423" s="17">
        <v>2.3359785720001899E-2</v>
      </c>
      <c r="BJ423" s="17">
        <v>0</v>
      </c>
      <c r="BK423" s="17">
        <v>9.6944112574070998E-2</v>
      </c>
      <c r="BL423" s="17"/>
      <c r="BM423" s="17">
        <v>4.0496307475113603E-2</v>
      </c>
      <c r="BN423" s="17">
        <v>7.1293250374699302E-2</v>
      </c>
    </row>
    <row r="424" spans="2:66" x14ac:dyDescent="0.35">
      <c r="B424" t="s">
        <v>117</v>
      </c>
      <c r="C424" s="17">
        <v>2.8489390633966601E-2</v>
      </c>
      <c r="D424" s="17">
        <v>1.27096999689336E-2</v>
      </c>
      <c r="E424" s="17">
        <v>4.3196760875706397E-2</v>
      </c>
      <c r="F424" s="17"/>
      <c r="G424" s="17">
        <v>1.3930441961455001E-2</v>
      </c>
      <c r="H424" s="17">
        <v>3.5190098272231497E-2</v>
      </c>
      <c r="I424" s="17">
        <v>2.54225281169017E-2</v>
      </c>
      <c r="J424" s="17">
        <v>5.0144810047416201E-2</v>
      </c>
      <c r="K424" s="17">
        <v>3.6949357909392702E-2</v>
      </c>
      <c r="L424" s="17">
        <v>1.3359750588799299E-2</v>
      </c>
      <c r="M424" s="17"/>
      <c r="N424" s="17">
        <v>1.55911493695635E-2</v>
      </c>
      <c r="O424" s="17">
        <v>3.5707016212881998E-2</v>
      </c>
      <c r="P424" s="17">
        <v>3.0713682984342901E-2</v>
      </c>
      <c r="Q424" s="17">
        <v>3.2700306006553999E-2</v>
      </c>
      <c r="R424" s="17"/>
      <c r="S424" s="17">
        <v>1.3442286839411999E-2</v>
      </c>
      <c r="T424" s="17">
        <v>4.1886307686113601E-2</v>
      </c>
      <c r="U424" s="17">
        <v>3.8582724861535703E-2</v>
      </c>
      <c r="V424" s="17">
        <v>3.68667398911166E-2</v>
      </c>
      <c r="W424" s="17">
        <v>0</v>
      </c>
      <c r="X424" s="17">
        <v>5.5774338006607901E-2</v>
      </c>
      <c r="Y424" s="17">
        <v>3.9979023906365201E-2</v>
      </c>
      <c r="Z424" s="17">
        <v>0</v>
      </c>
      <c r="AA424" s="17">
        <v>8.5478097693239795E-3</v>
      </c>
      <c r="AB424" s="17">
        <v>6.6918487910056695E-2</v>
      </c>
      <c r="AC424" s="17">
        <v>0</v>
      </c>
      <c r="AD424" s="17">
        <v>0</v>
      </c>
      <c r="AE424" s="17"/>
      <c r="AF424" s="17">
        <v>7.7285644423999E-3</v>
      </c>
      <c r="AG424" s="17">
        <v>3.3784245783616801E-2</v>
      </c>
      <c r="AH424" s="17">
        <v>3.11367452994348E-2</v>
      </c>
      <c r="AI424" s="17">
        <v>5.3178366468681099E-2</v>
      </c>
      <c r="AJ424" s="17">
        <v>2.6592520504880399E-2</v>
      </c>
      <c r="AK424" s="17">
        <v>1.7942873344191899E-2</v>
      </c>
      <c r="AL424" s="17"/>
      <c r="AM424" s="17">
        <v>3.4668444558546202E-2</v>
      </c>
      <c r="AN424" s="17">
        <v>1.74432424752958E-2</v>
      </c>
      <c r="AO424" s="17"/>
      <c r="AP424" s="17">
        <v>3.6465229929456701E-2</v>
      </c>
      <c r="AQ424" s="17">
        <v>1.8912385695014699E-2</v>
      </c>
      <c r="AR424" s="17">
        <v>1.8158371905865799E-2</v>
      </c>
      <c r="AS424" s="17">
        <v>5.9102790748577903E-2</v>
      </c>
      <c r="AT424" s="17">
        <v>0</v>
      </c>
      <c r="AU424" s="17"/>
      <c r="AV424" s="17">
        <v>6.2842664035084803E-3</v>
      </c>
      <c r="AW424" s="17">
        <v>2.0968420166573999E-2</v>
      </c>
      <c r="AX424" s="17">
        <v>1.1531554241841E-2</v>
      </c>
      <c r="AY424" s="17">
        <v>3.2810396559092798E-2</v>
      </c>
      <c r="AZ424" s="17">
        <v>1.6177374315178E-2</v>
      </c>
      <c r="BA424" s="17">
        <v>0.10883660935023701</v>
      </c>
      <c r="BB424" s="17"/>
      <c r="BC424" s="17">
        <v>7.8195912530972904E-3</v>
      </c>
      <c r="BD424" s="17">
        <v>4.3338677484272198E-2</v>
      </c>
      <c r="BE424" s="17">
        <v>3.7804783838025699E-3</v>
      </c>
      <c r="BF424" s="17"/>
      <c r="BG424" s="17">
        <v>2.3000808949893502E-2</v>
      </c>
      <c r="BH424" s="17">
        <v>1.3475956632838E-2</v>
      </c>
      <c r="BI424" s="17">
        <v>3.7089207463397701E-2</v>
      </c>
      <c r="BJ424" s="17">
        <v>6.6785533107511397E-2</v>
      </c>
      <c r="BK424" s="17">
        <v>5.0974544469682699E-2</v>
      </c>
      <c r="BL424" s="17"/>
      <c r="BM424" s="17">
        <v>1.49846994995773E-2</v>
      </c>
      <c r="BN424" s="17">
        <v>5.5158042363635799E-2</v>
      </c>
    </row>
    <row r="425" spans="2:66" x14ac:dyDescent="0.35">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row>
    <row r="426" spans="2:66" x14ac:dyDescent="0.35">
      <c r="B426" s="6" t="s">
        <v>209</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row>
    <row r="427" spans="2:66" x14ac:dyDescent="0.35">
      <c r="B427" s="24" t="s">
        <v>184</v>
      </c>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row>
    <row r="428" spans="2:66" x14ac:dyDescent="0.35">
      <c r="B428" t="s">
        <v>178</v>
      </c>
      <c r="C428" s="17">
        <v>0.27714165418903203</v>
      </c>
      <c r="D428" s="17">
        <v>0.28182698724682598</v>
      </c>
      <c r="E428" s="17">
        <v>0.27243168788512301</v>
      </c>
      <c r="F428" s="17"/>
      <c r="G428" s="17">
        <v>0.38828668627593599</v>
      </c>
      <c r="H428" s="17">
        <v>0.373542916065076</v>
      </c>
      <c r="I428" s="17">
        <v>0.28298589462427198</v>
      </c>
      <c r="J428" s="17">
        <v>0.25130719980871302</v>
      </c>
      <c r="K428" s="17">
        <v>0.19621523340038899</v>
      </c>
      <c r="L428" s="17">
        <v>0.19591275069265701</v>
      </c>
      <c r="M428" s="17"/>
      <c r="N428" s="17">
        <v>0.30877045914020002</v>
      </c>
      <c r="O428" s="17">
        <v>0.299208666980253</v>
      </c>
      <c r="P428" s="17">
        <v>0.26450799297659899</v>
      </c>
      <c r="Q428" s="17">
        <v>0.22771271073427499</v>
      </c>
      <c r="R428" s="17"/>
      <c r="S428" s="17">
        <v>0.33260557178343497</v>
      </c>
      <c r="T428" s="17">
        <v>0.24300665621495601</v>
      </c>
      <c r="U428" s="17">
        <v>0.32391277642437</v>
      </c>
      <c r="V428" s="17">
        <v>0.21861806382384399</v>
      </c>
      <c r="W428" s="17">
        <v>0.26418067269480899</v>
      </c>
      <c r="X428" s="17">
        <v>0.229406213431957</v>
      </c>
      <c r="Y428" s="17">
        <v>0.23589354197009099</v>
      </c>
      <c r="Z428" s="17">
        <v>0.27369065554031802</v>
      </c>
      <c r="AA428" s="17">
        <v>0.323560868930304</v>
      </c>
      <c r="AB428" s="17">
        <v>0.32227796667391001</v>
      </c>
      <c r="AC428" s="17">
        <v>0.259363235358819</v>
      </c>
      <c r="AD428" s="17">
        <v>0.217940407005661</v>
      </c>
      <c r="AE428" s="17"/>
      <c r="AF428" s="17">
        <v>0.37488059141626701</v>
      </c>
      <c r="AG428" s="17">
        <v>0.27877997182519798</v>
      </c>
      <c r="AH428" s="17">
        <v>0.244743791696062</v>
      </c>
      <c r="AI428" s="17">
        <v>0.239219114847779</v>
      </c>
      <c r="AJ428" s="17">
        <v>0.18723344532162101</v>
      </c>
      <c r="AK428" s="17">
        <v>0.20433298054335</v>
      </c>
      <c r="AL428" s="17"/>
      <c r="AM428" s="17">
        <v>0.25324739899838</v>
      </c>
      <c r="AN428" s="17">
        <v>0.30748690009962398</v>
      </c>
      <c r="AO428" s="17"/>
      <c r="AP428" s="17">
        <v>0.21239185077943401</v>
      </c>
      <c r="AQ428" s="17">
        <v>0.24263860247153801</v>
      </c>
      <c r="AR428" s="17">
        <v>0.32864688098209899</v>
      </c>
      <c r="AS428" s="17">
        <v>0.35054624295005199</v>
      </c>
      <c r="AT428" s="17">
        <v>0.39646322379759902</v>
      </c>
      <c r="AU428" s="17"/>
      <c r="AV428" s="17">
        <v>0.34150850362109703</v>
      </c>
      <c r="AW428" s="17">
        <v>0.186430413009746</v>
      </c>
      <c r="AX428" s="17">
        <v>0.27236515471330403</v>
      </c>
      <c r="AY428" s="17">
        <v>0.22096694167716799</v>
      </c>
      <c r="AZ428" s="17">
        <v>0.42621686519045199</v>
      </c>
      <c r="BA428" s="17">
        <v>0.321540221779475</v>
      </c>
      <c r="BB428" s="17"/>
      <c r="BC428" s="17">
        <v>0.40564413321088399</v>
      </c>
      <c r="BD428" s="17">
        <v>0.208295509533339</v>
      </c>
      <c r="BE428" s="17">
        <v>0.27168918449132301</v>
      </c>
      <c r="BF428" s="17"/>
      <c r="BG428" s="17">
        <v>0.27251922172238302</v>
      </c>
      <c r="BH428" s="17">
        <v>0.27955750453904998</v>
      </c>
      <c r="BI428" s="17">
        <v>0.30809416537161299</v>
      </c>
      <c r="BJ428" s="17">
        <v>0.41724921832350698</v>
      </c>
      <c r="BK428" s="17">
        <v>0.176607183747963</v>
      </c>
      <c r="BL428" s="17"/>
      <c r="BM428" s="17">
        <v>0.27844263591534102</v>
      </c>
      <c r="BN428" s="17">
        <v>0.24027970087536901</v>
      </c>
    </row>
    <row r="429" spans="2:66" x14ac:dyDescent="0.35">
      <c r="B429" t="s">
        <v>179</v>
      </c>
      <c r="C429" s="17">
        <v>0.45194140070077399</v>
      </c>
      <c r="D429" s="17">
        <v>0.457753978738559</v>
      </c>
      <c r="E429" s="17">
        <v>0.44540765726960202</v>
      </c>
      <c r="F429" s="17"/>
      <c r="G429" s="17">
        <v>0.41644604896682502</v>
      </c>
      <c r="H429" s="17">
        <v>0.469310138849655</v>
      </c>
      <c r="I429" s="17">
        <v>0.48302410795390899</v>
      </c>
      <c r="J429" s="17">
        <v>0.43367641341214003</v>
      </c>
      <c r="K429" s="17">
        <v>0.427932839248299</v>
      </c>
      <c r="L429" s="17">
        <v>0.46806014070306001</v>
      </c>
      <c r="M429" s="17"/>
      <c r="N429" s="17">
        <v>0.47293647514427301</v>
      </c>
      <c r="O429" s="17">
        <v>0.48363757878967301</v>
      </c>
      <c r="P429" s="17">
        <v>0.40730666318791697</v>
      </c>
      <c r="Q429" s="17">
        <v>0.43592876712402401</v>
      </c>
      <c r="R429" s="17"/>
      <c r="S429" s="17">
        <v>0.48768861569231198</v>
      </c>
      <c r="T429" s="17">
        <v>0.46624444461877901</v>
      </c>
      <c r="U429" s="17">
        <v>0.40148072056562401</v>
      </c>
      <c r="V429" s="17">
        <v>0.44473429538179798</v>
      </c>
      <c r="W429" s="17">
        <v>0.48246497731508298</v>
      </c>
      <c r="X429" s="17">
        <v>0.42102361928847598</v>
      </c>
      <c r="Y429" s="17">
        <v>0.51733104703295096</v>
      </c>
      <c r="Z429" s="17">
        <v>0.40169947592808197</v>
      </c>
      <c r="AA429" s="17">
        <v>0.43555408751027802</v>
      </c>
      <c r="AB429" s="17">
        <v>0.37890578213357301</v>
      </c>
      <c r="AC429" s="17">
        <v>0.48274712105214801</v>
      </c>
      <c r="AD429" s="17">
        <v>0.48864180525503198</v>
      </c>
      <c r="AE429" s="17"/>
      <c r="AF429" s="17">
        <v>0.41630292891083198</v>
      </c>
      <c r="AG429" s="17">
        <v>0.472246105422301</v>
      </c>
      <c r="AH429" s="17">
        <v>0.46043869148216798</v>
      </c>
      <c r="AI429" s="17">
        <v>0.42724397265759501</v>
      </c>
      <c r="AJ429" s="17">
        <v>0.52273700141076695</v>
      </c>
      <c r="AK429" s="17">
        <v>0.42365692660007698</v>
      </c>
      <c r="AL429" s="17"/>
      <c r="AM429" s="17">
        <v>0.45410452270924501</v>
      </c>
      <c r="AN429" s="17">
        <v>0.45196092064583199</v>
      </c>
      <c r="AO429" s="17"/>
      <c r="AP429" s="17">
        <v>0.442495553300574</v>
      </c>
      <c r="AQ429" s="17">
        <v>0.46735398735581501</v>
      </c>
      <c r="AR429" s="17">
        <v>0.46920532232781698</v>
      </c>
      <c r="AS429" s="17">
        <v>0.42215278367753301</v>
      </c>
      <c r="AT429" s="17">
        <v>0.41671286991942502</v>
      </c>
      <c r="AU429" s="17"/>
      <c r="AV429" s="17">
        <v>0.47931044925524202</v>
      </c>
      <c r="AW429" s="17">
        <v>0.44529550240698701</v>
      </c>
      <c r="AX429" s="17">
        <v>0.52568066372548905</v>
      </c>
      <c r="AY429" s="17">
        <v>0.44270102591899002</v>
      </c>
      <c r="AZ429" s="17">
        <v>0.37210296680909699</v>
      </c>
      <c r="BA429" s="17">
        <v>0.39401804594826501</v>
      </c>
      <c r="BB429" s="17"/>
      <c r="BC429" s="17">
        <v>0.45799294933567197</v>
      </c>
      <c r="BD429" s="17">
        <v>0.45702306281552602</v>
      </c>
      <c r="BE429" s="17">
        <v>0.45274019205287303</v>
      </c>
      <c r="BF429" s="17"/>
      <c r="BG429" s="17">
        <v>0.40789851668454202</v>
      </c>
      <c r="BH429" s="17">
        <v>0.47932524293505102</v>
      </c>
      <c r="BI429" s="17">
        <v>0.47911039415193102</v>
      </c>
      <c r="BJ429" s="17">
        <v>0.244931122370908</v>
      </c>
      <c r="BK429" s="17">
        <v>0.393621796447581</v>
      </c>
      <c r="BL429" s="17"/>
      <c r="BM429" s="17">
        <v>0.46801120255543999</v>
      </c>
      <c r="BN429" s="17">
        <v>0.35427908764555599</v>
      </c>
    </row>
    <row r="430" spans="2:66" x14ac:dyDescent="0.35">
      <c r="B430" t="s">
        <v>180</v>
      </c>
      <c r="C430" s="17">
        <v>0.19822412182063601</v>
      </c>
      <c r="D430" s="17">
        <v>0.19253577886283901</v>
      </c>
      <c r="E430" s="17">
        <v>0.20461440461942301</v>
      </c>
      <c r="F430" s="17"/>
      <c r="G430" s="17">
        <v>0.133984577940821</v>
      </c>
      <c r="H430" s="17">
        <v>0.10071556279643699</v>
      </c>
      <c r="I430" s="17">
        <v>0.178410234878631</v>
      </c>
      <c r="J430" s="17">
        <v>0.24139942498196901</v>
      </c>
      <c r="K430" s="17">
        <v>0.28441022964414903</v>
      </c>
      <c r="L430" s="17">
        <v>0.24341345933033201</v>
      </c>
      <c r="M430" s="17"/>
      <c r="N430" s="17">
        <v>0.16627474932056699</v>
      </c>
      <c r="O430" s="17">
        <v>0.167919791729601</v>
      </c>
      <c r="P430" s="17">
        <v>0.23560981387284199</v>
      </c>
      <c r="Q430" s="17">
        <v>0.23303611122939799</v>
      </c>
      <c r="R430" s="17"/>
      <c r="S430" s="17">
        <v>0.13370561853069901</v>
      </c>
      <c r="T430" s="17">
        <v>0.228679600691784</v>
      </c>
      <c r="U430" s="17">
        <v>0.150493667931514</v>
      </c>
      <c r="V430" s="17">
        <v>0.27738538219990699</v>
      </c>
      <c r="W430" s="17">
        <v>0.18964084368877901</v>
      </c>
      <c r="X430" s="17">
        <v>0.225774500385409</v>
      </c>
      <c r="Y430" s="17">
        <v>0.13025848340120699</v>
      </c>
      <c r="Z430" s="17">
        <v>0.21555617852467601</v>
      </c>
      <c r="AA430" s="17">
        <v>0.18246870532337001</v>
      </c>
      <c r="AB430" s="17">
        <v>0.232691972009965</v>
      </c>
      <c r="AC430" s="17">
        <v>0.20460313763462101</v>
      </c>
      <c r="AD430" s="17">
        <v>0.29341778773930699</v>
      </c>
      <c r="AE430" s="17"/>
      <c r="AF430" s="17">
        <v>0.14190362632107201</v>
      </c>
      <c r="AG430" s="17">
        <v>0.19507465298811899</v>
      </c>
      <c r="AH430" s="17">
        <v>0.20715512236441699</v>
      </c>
      <c r="AI430" s="17">
        <v>0.23710872459759799</v>
      </c>
      <c r="AJ430" s="17">
        <v>0.21479802004120399</v>
      </c>
      <c r="AK430" s="17">
        <v>0.29694744088324498</v>
      </c>
      <c r="AL430" s="17"/>
      <c r="AM430" s="17">
        <v>0.21742659601841699</v>
      </c>
      <c r="AN430" s="17">
        <v>0.17297514161963501</v>
      </c>
      <c r="AO430" s="17"/>
      <c r="AP430" s="17">
        <v>0.23799111630087799</v>
      </c>
      <c r="AQ430" s="17">
        <v>0.23344007150059001</v>
      </c>
      <c r="AR430" s="17">
        <v>0.15374512289499401</v>
      </c>
      <c r="AS430" s="17">
        <v>0.13976679202273301</v>
      </c>
      <c r="AT430" s="17">
        <v>0.11694514682285299</v>
      </c>
      <c r="AU430" s="17"/>
      <c r="AV430" s="17">
        <v>0.13284857301488001</v>
      </c>
      <c r="AW430" s="17">
        <v>0.25921381510455799</v>
      </c>
      <c r="AX430" s="17">
        <v>0.15245406214309001</v>
      </c>
      <c r="AY430" s="17">
        <v>0.22481772837720401</v>
      </c>
      <c r="AZ430" s="17">
        <v>0.101933530234083</v>
      </c>
      <c r="BA430" s="17">
        <v>0.22238755528859</v>
      </c>
      <c r="BB430" s="17"/>
      <c r="BC430" s="17">
        <v>9.1567917366583304E-2</v>
      </c>
      <c r="BD430" s="17">
        <v>0.25645051279563702</v>
      </c>
      <c r="BE430" s="17">
        <v>0.20501571803728599</v>
      </c>
      <c r="BF430" s="17"/>
      <c r="BG430" s="17">
        <v>0.24014420279134899</v>
      </c>
      <c r="BH430" s="17">
        <v>0.18693057981980599</v>
      </c>
      <c r="BI430" s="17">
        <v>0.155376469698155</v>
      </c>
      <c r="BJ430" s="17">
        <v>0.17002632346393101</v>
      </c>
      <c r="BK430" s="17">
        <v>0.29530612808581602</v>
      </c>
      <c r="BL430" s="17"/>
      <c r="BM430" s="17">
        <v>0.195359652670406</v>
      </c>
      <c r="BN430" s="17">
        <v>0.26215780252592402</v>
      </c>
    </row>
    <row r="431" spans="2:66" x14ac:dyDescent="0.35">
      <c r="B431" t="s">
        <v>181</v>
      </c>
      <c r="C431" s="17">
        <v>3.6321371297499502E-2</v>
      </c>
      <c r="D431" s="17">
        <v>4.5383074992159898E-2</v>
      </c>
      <c r="E431" s="17">
        <v>2.8180557442015901E-2</v>
      </c>
      <c r="F431" s="17"/>
      <c r="G431" s="17">
        <v>3.4496073139161899E-2</v>
      </c>
      <c r="H431" s="17">
        <v>1.6625951063657399E-2</v>
      </c>
      <c r="I431" s="17">
        <v>2.4608937756979501E-2</v>
      </c>
      <c r="J431" s="17">
        <v>3.7364990461376299E-2</v>
      </c>
      <c r="K431" s="17">
        <v>4.8464249031688597E-2</v>
      </c>
      <c r="L431" s="17">
        <v>5.2866963219722798E-2</v>
      </c>
      <c r="M431" s="17"/>
      <c r="N431" s="17">
        <v>2.2027718578939599E-2</v>
      </c>
      <c r="O431" s="17">
        <v>2.66537738707667E-2</v>
      </c>
      <c r="P431" s="17">
        <v>5.0290676332901803E-2</v>
      </c>
      <c r="Q431" s="17">
        <v>4.9774767869583597E-2</v>
      </c>
      <c r="R431" s="17"/>
      <c r="S431" s="17">
        <v>2.6837969184393101E-2</v>
      </c>
      <c r="T431" s="17">
        <v>4.1975547199677797E-2</v>
      </c>
      <c r="U431" s="17">
        <v>6.1362582763388997E-2</v>
      </c>
      <c r="V431" s="17">
        <v>1.1613846626797E-2</v>
      </c>
      <c r="W431" s="17">
        <v>1.73479907936166E-2</v>
      </c>
      <c r="X431" s="17">
        <v>4.4857457801961799E-2</v>
      </c>
      <c r="Y431" s="17">
        <v>6.4320173783977794E-2</v>
      </c>
      <c r="Z431" s="17">
        <v>5.3234144389612499E-2</v>
      </c>
      <c r="AA431" s="17">
        <v>3.3156018395570801E-2</v>
      </c>
      <c r="AB431" s="17">
        <v>3.9987135776029498E-2</v>
      </c>
      <c r="AC431" s="17">
        <v>3.5148868076463398E-2</v>
      </c>
      <c r="AD431" s="17">
        <v>0</v>
      </c>
      <c r="AE431" s="17"/>
      <c r="AF431" s="17">
        <v>3.60653779091928E-2</v>
      </c>
      <c r="AG431" s="17">
        <v>3.5976667142076799E-2</v>
      </c>
      <c r="AH431" s="17">
        <v>4.2991579642577098E-2</v>
      </c>
      <c r="AI431" s="17">
        <v>2.7561319117520199E-2</v>
      </c>
      <c r="AJ431" s="17">
        <v>4.1802815403068197E-2</v>
      </c>
      <c r="AK431" s="17">
        <v>3.8877550584668498E-2</v>
      </c>
      <c r="AL431" s="17"/>
      <c r="AM431" s="17">
        <v>3.1506813285446002E-2</v>
      </c>
      <c r="AN431" s="17">
        <v>4.36723738712404E-2</v>
      </c>
      <c r="AO431" s="17"/>
      <c r="AP431" s="17">
        <v>5.7826983064839597E-2</v>
      </c>
      <c r="AQ431" s="17">
        <v>3.4928150699854298E-2</v>
      </c>
      <c r="AR431" s="17">
        <v>1.8234489584370701E-2</v>
      </c>
      <c r="AS431" s="17">
        <v>4.0264396182250299E-2</v>
      </c>
      <c r="AT431" s="17">
        <v>3.5313286355272797E-2</v>
      </c>
      <c r="AU431" s="17"/>
      <c r="AV431" s="17">
        <v>2.2023566306326799E-2</v>
      </c>
      <c r="AW431" s="17">
        <v>7.8532234347123697E-2</v>
      </c>
      <c r="AX431" s="17">
        <v>2.6840015920530601E-2</v>
      </c>
      <c r="AY431" s="17">
        <v>4.71575407618329E-2</v>
      </c>
      <c r="AZ431" s="17">
        <v>5.0076009203458102E-2</v>
      </c>
      <c r="BA431" s="17">
        <v>1.0021110804009499E-2</v>
      </c>
      <c r="BB431" s="17"/>
      <c r="BC431" s="17">
        <v>2.88660088084828E-2</v>
      </c>
      <c r="BD431" s="17">
        <v>2.90220885809842E-2</v>
      </c>
      <c r="BE431" s="17">
        <v>4.7094049574874099E-2</v>
      </c>
      <c r="BF431" s="17"/>
      <c r="BG431" s="17">
        <v>5.6420291567887797E-2</v>
      </c>
      <c r="BH431" s="17">
        <v>3.04065583464505E-2</v>
      </c>
      <c r="BI431" s="17">
        <v>2.5294443246558801E-2</v>
      </c>
      <c r="BJ431" s="17">
        <v>0.10120351081863101</v>
      </c>
      <c r="BK431" s="17">
        <v>6.0852369872517999E-2</v>
      </c>
      <c r="BL431" s="17"/>
      <c r="BM431" s="17">
        <v>3.4527150784909998E-2</v>
      </c>
      <c r="BN431" s="17">
        <v>7.15290528449401E-2</v>
      </c>
    </row>
    <row r="432" spans="2:66" x14ac:dyDescent="0.35">
      <c r="B432" t="s">
        <v>182</v>
      </c>
      <c r="C432" s="17">
        <v>1.36107942007996E-2</v>
      </c>
      <c r="D432" s="17">
        <v>1.0279456149824199E-2</v>
      </c>
      <c r="E432" s="17">
        <v>1.6759740711440499E-2</v>
      </c>
      <c r="F432" s="17"/>
      <c r="G432" s="17">
        <v>1.3639129351838499E-2</v>
      </c>
      <c r="H432" s="17">
        <v>2.24765518455073E-2</v>
      </c>
      <c r="I432" s="17">
        <v>1.21002924678836E-2</v>
      </c>
      <c r="J432" s="17">
        <v>1.7801600185084299E-2</v>
      </c>
      <c r="K432" s="17">
        <v>1.42494310270266E-2</v>
      </c>
      <c r="L432" s="17">
        <v>4.2097043612202203E-3</v>
      </c>
      <c r="M432" s="17"/>
      <c r="N432" s="17">
        <v>1.7994825369147E-2</v>
      </c>
      <c r="O432" s="17">
        <v>3.7722231651759501E-3</v>
      </c>
      <c r="P432" s="17">
        <v>1.27223680164044E-2</v>
      </c>
      <c r="Q432" s="17">
        <v>2.0829611804679099E-2</v>
      </c>
      <c r="R432" s="17"/>
      <c r="S432" s="17">
        <v>6.3364754661950802E-3</v>
      </c>
      <c r="T432" s="17">
        <v>6.7235282409890598E-3</v>
      </c>
      <c r="U432" s="17">
        <v>2.4549166230837801E-2</v>
      </c>
      <c r="V432" s="17">
        <v>1.17829507775719E-2</v>
      </c>
      <c r="W432" s="17">
        <v>0</v>
      </c>
      <c r="X432" s="17">
        <v>4.5320802715190497E-2</v>
      </c>
      <c r="Y432" s="17">
        <v>2.5360105210892801E-2</v>
      </c>
      <c r="Z432" s="17">
        <v>2.78341874571796E-2</v>
      </c>
      <c r="AA432" s="17">
        <v>8.2124088251091902E-3</v>
      </c>
      <c r="AB432" s="17">
        <v>1.29153965170213E-2</v>
      </c>
      <c r="AC432" s="17">
        <v>0</v>
      </c>
      <c r="AD432" s="17">
        <v>0</v>
      </c>
      <c r="AE432" s="17"/>
      <c r="AF432" s="17">
        <v>1.47528841989574E-2</v>
      </c>
      <c r="AG432" s="17">
        <v>3.8328980795461201E-3</v>
      </c>
      <c r="AH432" s="17">
        <v>2.90830330854908E-2</v>
      </c>
      <c r="AI432" s="17">
        <v>1.7598922875033601E-2</v>
      </c>
      <c r="AJ432" s="17">
        <v>7.9285822539998507E-3</v>
      </c>
      <c r="AK432" s="17">
        <v>1.7942873344191899E-2</v>
      </c>
      <c r="AL432" s="17"/>
      <c r="AM432" s="17">
        <v>1.67278789263084E-2</v>
      </c>
      <c r="AN432" s="17">
        <v>9.2919528702739094E-3</v>
      </c>
      <c r="AO432" s="17"/>
      <c r="AP432" s="17">
        <v>1.33208410395056E-2</v>
      </c>
      <c r="AQ432" s="17">
        <v>1.2731748460070601E-2</v>
      </c>
      <c r="AR432" s="17">
        <v>1.1490529942616999E-2</v>
      </c>
      <c r="AS432" s="17">
        <v>2.34027387900222E-2</v>
      </c>
      <c r="AT432" s="17">
        <v>3.4565473104850003E-2</v>
      </c>
      <c r="AU432" s="17"/>
      <c r="AV432" s="17">
        <v>1.1800291555584499E-2</v>
      </c>
      <c r="AW432" s="17">
        <v>1.02492668727041E-2</v>
      </c>
      <c r="AX432" s="17">
        <v>1.11996437728865E-2</v>
      </c>
      <c r="AY432" s="17">
        <v>4.7878956446368699E-2</v>
      </c>
      <c r="AZ432" s="17">
        <v>1.6397044088986401E-2</v>
      </c>
      <c r="BA432" s="17">
        <v>0</v>
      </c>
      <c r="BB432" s="17"/>
      <c r="BC432" s="17">
        <v>0</v>
      </c>
      <c r="BD432" s="17">
        <v>1.92515132861329E-2</v>
      </c>
      <c r="BE432" s="17">
        <v>1.6826043851817501E-2</v>
      </c>
      <c r="BF432" s="17"/>
      <c r="BG432" s="17">
        <v>0</v>
      </c>
      <c r="BH432" s="17">
        <v>6.1060918473474198E-3</v>
      </c>
      <c r="BI432" s="17">
        <v>1.31133137990311E-2</v>
      </c>
      <c r="BJ432" s="17">
        <v>6.6589825023023297E-2</v>
      </c>
      <c r="BK432" s="17">
        <v>4.8971342589549299E-2</v>
      </c>
      <c r="BL432" s="17"/>
      <c r="BM432" s="17">
        <v>5.1388828858137904E-3</v>
      </c>
      <c r="BN432" s="17">
        <v>5.36330930874745E-2</v>
      </c>
    </row>
    <row r="433" spans="2:66" x14ac:dyDescent="0.35">
      <c r="B433" t="s">
        <v>117</v>
      </c>
      <c r="C433" s="17">
        <v>2.2760657791258101E-2</v>
      </c>
      <c r="D433" s="17">
        <v>1.22207240097913E-2</v>
      </c>
      <c r="E433" s="17">
        <v>3.26059520723955E-2</v>
      </c>
      <c r="F433" s="17"/>
      <c r="G433" s="17">
        <v>1.31474843254182E-2</v>
      </c>
      <c r="H433" s="17">
        <v>1.7328879379667799E-2</v>
      </c>
      <c r="I433" s="17">
        <v>1.8870532318325299E-2</v>
      </c>
      <c r="J433" s="17">
        <v>1.8450371150717099E-2</v>
      </c>
      <c r="K433" s="17">
        <v>2.8728017648447599E-2</v>
      </c>
      <c r="L433" s="17">
        <v>3.5536981693008403E-2</v>
      </c>
      <c r="M433" s="17"/>
      <c r="N433" s="17">
        <v>1.1995772446873399E-2</v>
      </c>
      <c r="O433" s="17">
        <v>1.8807965464530899E-2</v>
      </c>
      <c r="P433" s="17">
        <v>2.9562485613335299E-2</v>
      </c>
      <c r="Q433" s="17">
        <v>3.2718031238040103E-2</v>
      </c>
      <c r="R433" s="17"/>
      <c r="S433" s="17">
        <v>1.28257493429649E-2</v>
      </c>
      <c r="T433" s="17">
        <v>1.3370223033814001E-2</v>
      </c>
      <c r="U433" s="17">
        <v>3.8201086084265798E-2</v>
      </c>
      <c r="V433" s="17">
        <v>3.58654611900815E-2</v>
      </c>
      <c r="W433" s="17">
        <v>4.6365515507711903E-2</v>
      </c>
      <c r="X433" s="17">
        <v>3.3617406377005603E-2</v>
      </c>
      <c r="Y433" s="17">
        <v>2.68366486008806E-2</v>
      </c>
      <c r="Z433" s="17">
        <v>2.7985358160131899E-2</v>
      </c>
      <c r="AA433" s="17">
        <v>1.7047911015368102E-2</v>
      </c>
      <c r="AB433" s="17">
        <v>1.3221746889501101E-2</v>
      </c>
      <c r="AC433" s="17">
        <v>1.8137637877948799E-2</v>
      </c>
      <c r="AD433" s="17">
        <v>0</v>
      </c>
      <c r="AE433" s="17"/>
      <c r="AF433" s="17">
        <v>1.6094591243678499E-2</v>
      </c>
      <c r="AG433" s="17">
        <v>1.40897045427595E-2</v>
      </c>
      <c r="AH433" s="17">
        <v>1.5587781729285001E-2</v>
      </c>
      <c r="AI433" s="17">
        <v>5.1267945904473498E-2</v>
      </c>
      <c r="AJ433" s="17">
        <v>2.5500135569339201E-2</v>
      </c>
      <c r="AK433" s="17">
        <v>1.82422280444672E-2</v>
      </c>
      <c r="AL433" s="17"/>
      <c r="AM433" s="17">
        <v>2.69867900622036E-2</v>
      </c>
      <c r="AN433" s="17">
        <v>1.46127108933945E-2</v>
      </c>
      <c r="AO433" s="17"/>
      <c r="AP433" s="17">
        <v>3.59736555147692E-2</v>
      </c>
      <c r="AQ433" s="17">
        <v>8.9074395121322199E-3</v>
      </c>
      <c r="AR433" s="17">
        <v>1.86776542681025E-2</v>
      </c>
      <c r="AS433" s="17">
        <v>2.38670463774102E-2</v>
      </c>
      <c r="AT433" s="17">
        <v>0</v>
      </c>
      <c r="AU433" s="17"/>
      <c r="AV433" s="17">
        <v>1.2508616246869201E-2</v>
      </c>
      <c r="AW433" s="17">
        <v>2.02787682588811E-2</v>
      </c>
      <c r="AX433" s="17">
        <v>1.14604597247002E-2</v>
      </c>
      <c r="AY433" s="17">
        <v>1.64778068184365E-2</v>
      </c>
      <c r="AZ433" s="17">
        <v>3.3273584473922903E-2</v>
      </c>
      <c r="BA433" s="17">
        <v>5.20330661796604E-2</v>
      </c>
      <c r="BB433" s="17"/>
      <c r="BC433" s="17">
        <v>1.5928991278377901E-2</v>
      </c>
      <c r="BD433" s="17">
        <v>2.9957312988381699E-2</v>
      </c>
      <c r="BE433" s="17">
        <v>6.6348119918273303E-3</v>
      </c>
      <c r="BF433" s="17"/>
      <c r="BG433" s="17">
        <v>2.30177672338382E-2</v>
      </c>
      <c r="BH433" s="17">
        <v>1.7674022512295801E-2</v>
      </c>
      <c r="BI433" s="17">
        <v>1.90112137327106E-2</v>
      </c>
      <c r="BJ433" s="17">
        <v>0</v>
      </c>
      <c r="BK433" s="17">
        <v>2.4641179256572301E-2</v>
      </c>
      <c r="BL433" s="17"/>
      <c r="BM433" s="17">
        <v>1.8520475188088598E-2</v>
      </c>
      <c r="BN433" s="17">
        <v>1.81212630207368E-2</v>
      </c>
    </row>
    <row r="434" spans="2:66" x14ac:dyDescent="0.35">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row>
    <row r="435" spans="2:66" x14ac:dyDescent="0.35">
      <c r="B435" s="6" t="s">
        <v>219</v>
      </c>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row>
    <row r="436" spans="2:66" x14ac:dyDescent="0.35">
      <c r="B436" s="24" t="s">
        <v>101</v>
      </c>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row>
    <row r="437" spans="2:66" x14ac:dyDescent="0.35">
      <c r="B437" t="s">
        <v>214</v>
      </c>
      <c r="C437" s="17">
        <v>6.6228637156537207E-2</v>
      </c>
      <c r="D437" s="17">
        <v>9.01881190011984E-2</v>
      </c>
      <c r="E437" s="17">
        <v>4.31944018320028E-2</v>
      </c>
      <c r="F437" s="17"/>
      <c r="G437" s="17">
        <v>0.100698881048065</v>
      </c>
      <c r="H437" s="17">
        <v>0.113376948854639</v>
      </c>
      <c r="I437" s="17">
        <v>6.9448965498613999E-2</v>
      </c>
      <c r="J437" s="17">
        <v>4.2628303598684497E-2</v>
      </c>
      <c r="K437" s="17">
        <v>2.5701653707997402E-2</v>
      </c>
      <c r="L437" s="17">
        <v>4.8537749215244098E-2</v>
      </c>
      <c r="M437" s="17"/>
      <c r="N437" s="17">
        <v>7.2383839906536698E-2</v>
      </c>
      <c r="O437" s="17">
        <v>7.1514628187090604E-2</v>
      </c>
      <c r="P437" s="17">
        <v>5.90580119732214E-2</v>
      </c>
      <c r="Q437" s="17">
        <v>5.95532506369221E-2</v>
      </c>
      <c r="R437" s="17"/>
      <c r="S437" s="17">
        <v>0.105907516166975</v>
      </c>
      <c r="T437" s="17">
        <v>5.2052384505851999E-2</v>
      </c>
      <c r="U437" s="17">
        <v>4.9067446902117701E-2</v>
      </c>
      <c r="V437" s="17">
        <v>9.4776369693894594E-2</v>
      </c>
      <c r="W437" s="17">
        <v>4.9726680194884999E-2</v>
      </c>
      <c r="X437" s="17">
        <v>4.2906973626718303E-2</v>
      </c>
      <c r="Y437" s="17">
        <v>1.83592037748962E-2</v>
      </c>
      <c r="Z437" s="17">
        <v>0.105723515427934</v>
      </c>
      <c r="AA437" s="17">
        <v>7.5898484104511305E-2</v>
      </c>
      <c r="AB437" s="17">
        <v>8.8519396419984506E-2</v>
      </c>
      <c r="AC437" s="17">
        <v>5.6819616045957297E-2</v>
      </c>
      <c r="AD437" s="17">
        <v>0</v>
      </c>
      <c r="AE437" s="17"/>
      <c r="AF437" s="17">
        <v>0.116606093470285</v>
      </c>
      <c r="AG437" s="17">
        <v>3.9960113529384202E-2</v>
      </c>
      <c r="AH437" s="17">
        <v>6.3216381401793101E-2</v>
      </c>
      <c r="AI437" s="17">
        <v>5.05889763072086E-2</v>
      </c>
      <c r="AJ437" s="17">
        <v>2.76241404199675E-2</v>
      </c>
      <c r="AK437" s="17">
        <v>0.105521563755898</v>
      </c>
      <c r="AL437" s="17"/>
      <c r="AM437" s="17">
        <v>6.50726456026154E-2</v>
      </c>
      <c r="AN437" s="17">
        <v>6.8338498007930001E-2</v>
      </c>
      <c r="AO437" s="17"/>
      <c r="AP437" s="17">
        <v>5.0493196994991101E-2</v>
      </c>
      <c r="AQ437" s="17">
        <v>5.2024417385132103E-2</v>
      </c>
      <c r="AR437" s="17">
        <v>7.0456045320749602E-2</v>
      </c>
      <c r="AS437" s="17">
        <v>0.10803800217524399</v>
      </c>
      <c r="AT437" s="17">
        <v>0.19202637248134799</v>
      </c>
      <c r="AU437" s="17"/>
      <c r="AV437" s="17">
        <v>0.13499710049388</v>
      </c>
      <c r="AW437" s="17">
        <v>3.7449844389350097E-2</v>
      </c>
      <c r="AX437" s="17">
        <v>3.2460122894746597E-2</v>
      </c>
      <c r="AY437" s="17">
        <v>3.1540731656559101E-2</v>
      </c>
      <c r="AZ437" s="17">
        <v>4.8034479606425803E-2</v>
      </c>
      <c r="BA437" s="17">
        <v>1.9949808862946599E-2</v>
      </c>
      <c r="BB437" s="17"/>
      <c r="BC437" s="17">
        <v>0.101146519316673</v>
      </c>
      <c r="BD437" s="17">
        <v>4.2264974139058401E-2</v>
      </c>
      <c r="BE437" s="17">
        <v>7.9029887622741796E-2</v>
      </c>
      <c r="BF437" s="17"/>
      <c r="BG437" s="17">
        <v>8.8454359634276294E-2</v>
      </c>
      <c r="BH437" s="17">
        <v>6.8606759509139595E-2</v>
      </c>
      <c r="BI437" s="17">
        <v>6.7397255803196804E-2</v>
      </c>
      <c r="BJ437" s="17">
        <v>7.6319491084769195E-2</v>
      </c>
      <c r="BK437" s="17">
        <v>2.8378837547092101E-2</v>
      </c>
      <c r="BL437" s="17"/>
      <c r="BM437" s="17">
        <v>7.1850036470348294E-2</v>
      </c>
      <c r="BN437" s="17">
        <v>3.9472037384521999E-2</v>
      </c>
    </row>
    <row r="438" spans="2:66" x14ac:dyDescent="0.35">
      <c r="B438" t="s">
        <v>215</v>
      </c>
      <c r="C438" s="17">
        <v>0.29153307898806302</v>
      </c>
      <c r="D438" s="17">
        <v>0.328297948823215</v>
      </c>
      <c r="E438" s="17">
        <v>0.25614845622149801</v>
      </c>
      <c r="F438" s="17"/>
      <c r="G438" s="17">
        <v>0.32074529514036298</v>
      </c>
      <c r="H438" s="17">
        <v>0.40911770760766603</v>
      </c>
      <c r="I438" s="17">
        <v>0.323052707946138</v>
      </c>
      <c r="J438" s="17">
        <v>0.273749450111123</v>
      </c>
      <c r="K438" s="17">
        <v>0.22699000697201599</v>
      </c>
      <c r="L438" s="17">
        <v>0.20832585949582799</v>
      </c>
      <c r="M438" s="17"/>
      <c r="N438" s="17">
        <v>0.39614799128229</v>
      </c>
      <c r="O438" s="17">
        <v>0.290837207665538</v>
      </c>
      <c r="P438" s="17">
        <v>0.256404318699685</v>
      </c>
      <c r="Q438" s="17">
        <v>0.21256399303783999</v>
      </c>
      <c r="R438" s="17"/>
      <c r="S438" s="17">
        <v>0.39500308964873798</v>
      </c>
      <c r="T438" s="17">
        <v>0.28818282530667</v>
      </c>
      <c r="U438" s="17">
        <v>0.30887510528336798</v>
      </c>
      <c r="V438" s="17">
        <v>0.272422464675663</v>
      </c>
      <c r="W438" s="17">
        <v>0.287733780267516</v>
      </c>
      <c r="X438" s="17">
        <v>0.289333518992128</v>
      </c>
      <c r="Y438" s="17">
        <v>0.206972126539711</v>
      </c>
      <c r="Z438" s="17">
        <v>0.30341944480573801</v>
      </c>
      <c r="AA438" s="17">
        <v>0.30299006503493803</v>
      </c>
      <c r="AB438" s="17">
        <v>0.25317514881183201</v>
      </c>
      <c r="AC438" s="17">
        <v>0.230868675131082</v>
      </c>
      <c r="AD438" s="17">
        <v>0.23505713328956601</v>
      </c>
      <c r="AE438" s="17"/>
      <c r="AF438" s="17">
        <v>0.39182156185682698</v>
      </c>
      <c r="AG438" s="17">
        <v>0.28222104018100802</v>
      </c>
      <c r="AH438" s="17">
        <v>0.244118540867618</v>
      </c>
      <c r="AI438" s="17">
        <v>0.270282728932492</v>
      </c>
      <c r="AJ438" s="17">
        <v>0.17907460076203199</v>
      </c>
      <c r="AK438" s="17">
        <v>0.29019285184992799</v>
      </c>
      <c r="AL438" s="17"/>
      <c r="AM438" s="17">
        <v>0.29772940618469801</v>
      </c>
      <c r="AN438" s="17">
        <v>0.28480854345693202</v>
      </c>
      <c r="AO438" s="17"/>
      <c r="AP438" s="17">
        <v>0.20680792151602201</v>
      </c>
      <c r="AQ438" s="17">
        <v>0.23025310965583401</v>
      </c>
      <c r="AR438" s="17">
        <v>0.33807764345153202</v>
      </c>
      <c r="AS438" s="17">
        <v>0.46532216198668602</v>
      </c>
      <c r="AT438" s="17">
        <v>0.37449840076235302</v>
      </c>
      <c r="AU438" s="17"/>
      <c r="AV438" s="17">
        <v>0.48762361293135997</v>
      </c>
      <c r="AW438" s="17">
        <v>0.19878762698656</v>
      </c>
      <c r="AX438" s="17">
        <v>0.282897075901484</v>
      </c>
      <c r="AY438" s="17">
        <v>0.137135062085676</v>
      </c>
      <c r="AZ438" s="17">
        <v>0.30369150921214699</v>
      </c>
      <c r="BA438" s="17">
        <v>0.129630259207277</v>
      </c>
      <c r="BB438" s="17"/>
      <c r="BC438" s="17">
        <v>0.408712647242025</v>
      </c>
      <c r="BD438" s="17">
        <v>0.25766968273249602</v>
      </c>
      <c r="BE438" s="17">
        <v>0.273667733059273</v>
      </c>
      <c r="BF438" s="17"/>
      <c r="BG438" s="17">
        <v>0.307805764189227</v>
      </c>
      <c r="BH438" s="17">
        <v>0.32552889277288899</v>
      </c>
      <c r="BI438" s="17">
        <v>0.31629769696049498</v>
      </c>
      <c r="BJ438" s="17">
        <v>0.361467399221994</v>
      </c>
      <c r="BK438" s="17">
        <v>0.101417189020388</v>
      </c>
      <c r="BL438" s="17"/>
      <c r="BM438" s="17">
        <v>0.32263277363236198</v>
      </c>
      <c r="BN438" s="17">
        <v>0.16159135721909401</v>
      </c>
    </row>
    <row r="439" spans="2:66" x14ac:dyDescent="0.35">
      <c r="B439" t="s">
        <v>216</v>
      </c>
      <c r="C439" s="17">
        <v>0.21733192234172399</v>
      </c>
      <c r="D439" s="17">
        <v>0.22151158479234001</v>
      </c>
      <c r="E439" s="17">
        <v>0.21432792707374701</v>
      </c>
      <c r="F439" s="17"/>
      <c r="G439" s="17">
        <v>0.23701278516773999</v>
      </c>
      <c r="H439" s="17">
        <v>0.19770016575032001</v>
      </c>
      <c r="I439" s="17">
        <v>0.186008253713768</v>
      </c>
      <c r="J439" s="17">
        <v>0.20917949065505601</v>
      </c>
      <c r="K439" s="17">
        <v>0.22429319053193</v>
      </c>
      <c r="L439" s="17">
        <v>0.24756755774728501</v>
      </c>
      <c r="M439" s="17"/>
      <c r="N439" s="17">
        <v>0.16869899280980299</v>
      </c>
      <c r="O439" s="17">
        <v>0.222367362395683</v>
      </c>
      <c r="P439" s="17">
        <v>0.248766644744912</v>
      </c>
      <c r="Q439" s="17">
        <v>0.24052057860169801</v>
      </c>
      <c r="R439" s="17"/>
      <c r="S439" s="17">
        <v>0.216986005024528</v>
      </c>
      <c r="T439" s="17">
        <v>0.237526981392124</v>
      </c>
      <c r="U439" s="17">
        <v>0.17562488023173101</v>
      </c>
      <c r="V439" s="17">
        <v>0.21254908205953499</v>
      </c>
      <c r="W439" s="17">
        <v>0.21942732153762501</v>
      </c>
      <c r="X439" s="17">
        <v>0.21585084914436001</v>
      </c>
      <c r="Y439" s="17">
        <v>0.20492705986201601</v>
      </c>
      <c r="Z439" s="17">
        <v>0.18728268500714501</v>
      </c>
      <c r="AA439" s="17">
        <v>0.22134002702774799</v>
      </c>
      <c r="AB439" s="17">
        <v>0.24597929504730101</v>
      </c>
      <c r="AC439" s="17">
        <v>0.26022774981281799</v>
      </c>
      <c r="AD439" s="17">
        <v>0.156933055571122</v>
      </c>
      <c r="AE439" s="17"/>
      <c r="AF439" s="17">
        <v>0.204979009531604</v>
      </c>
      <c r="AG439" s="17">
        <v>0.22477540257818199</v>
      </c>
      <c r="AH439" s="17">
        <v>0.20573388310649099</v>
      </c>
      <c r="AI439" s="17">
        <v>0.25868514628517097</v>
      </c>
      <c r="AJ439" s="17">
        <v>0.187149840518432</v>
      </c>
      <c r="AK439" s="17">
        <v>0.19273435150921001</v>
      </c>
      <c r="AL439" s="17"/>
      <c r="AM439" s="17">
        <v>0.22391303785594399</v>
      </c>
      <c r="AN439" s="17">
        <v>0.20953523855054301</v>
      </c>
      <c r="AO439" s="17"/>
      <c r="AP439" s="17">
        <v>0.25359076609354297</v>
      </c>
      <c r="AQ439" s="17">
        <v>0.23819180584431199</v>
      </c>
      <c r="AR439" s="17">
        <v>0.215209989071001</v>
      </c>
      <c r="AS439" s="17">
        <v>0.118509322541155</v>
      </c>
      <c r="AT439" s="17">
        <v>0.20661674643438099</v>
      </c>
      <c r="AU439" s="17"/>
      <c r="AV439" s="17">
        <v>0.12507346903466199</v>
      </c>
      <c r="AW439" s="17">
        <v>0.296870479189766</v>
      </c>
      <c r="AX439" s="17">
        <v>0.26461117761765401</v>
      </c>
      <c r="AY439" s="17">
        <v>0.30163494590557499</v>
      </c>
      <c r="AZ439" s="17">
        <v>0.257716477119111</v>
      </c>
      <c r="BA439" s="17">
        <v>0.15374928416335901</v>
      </c>
      <c r="BB439" s="17"/>
      <c r="BC439" s="17">
        <v>0.131209995893389</v>
      </c>
      <c r="BD439" s="17">
        <v>0.248686282012308</v>
      </c>
      <c r="BE439" s="17">
        <v>0.25118780838487897</v>
      </c>
      <c r="BF439" s="17"/>
      <c r="BG439" s="17">
        <v>0.172748911182454</v>
      </c>
      <c r="BH439" s="17">
        <v>0.227300550292936</v>
      </c>
      <c r="BI439" s="17">
        <v>0.200909548921026</v>
      </c>
      <c r="BJ439" s="17">
        <v>0.33127619464628499</v>
      </c>
      <c r="BK439" s="17">
        <v>0.28179582306467799</v>
      </c>
      <c r="BL439" s="17"/>
      <c r="BM439" s="17">
        <v>0.21838632019923701</v>
      </c>
      <c r="BN439" s="17">
        <v>0.29324530506962598</v>
      </c>
    </row>
    <row r="440" spans="2:66" x14ac:dyDescent="0.35">
      <c r="B440" t="s">
        <v>217</v>
      </c>
      <c r="C440" s="17">
        <v>0.128730450487619</v>
      </c>
      <c r="D440" s="17">
        <v>0.14065796280719201</v>
      </c>
      <c r="E440" s="17">
        <v>0.116708677273307</v>
      </c>
      <c r="F440" s="17"/>
      <c r="G440" s="17">
        <v>5.3768758446634597E-2</v>
      </c>
      <c r="H440" s="17">
        <v>8.2588634913505099E-2</v>
      </c>
      <c r="I440" s="17">
        <v>0.114894511882645</v>
      </c>
      <c r="J440" s="17">
        <v>0.12768624140907001</v>
      </c>
      <c r="K440" s="17">
        <v>0.20072426517162401</v>
      </c>
      <c r="L440" s="17">
        <v>0.179953889675523</v>
      </c>
      <c r="M440" s="17"/>
      <c r="N440" s="17">
        <v>0.103088755197165</v>
      </c>
      <c r="O440" s="17">
        <v>0.10986095711561</v>
      </c>
      <c r="P440" s="17">
        <v>0.17078223154156499</v>
      </c>
      <c r="Q440" s="17">
        <v>0.13744262929253001</v>
      </c>
      <c r="R440" s="17"/>
      <c r="S440" s="17">
        <v>6.06228455038385E-2</v>
      </c>
      <c r="T440" s="17">
        <v>0.11239071477529899</v>
      </c>
      <c r="U440" s="17">
        <v>0.18690919763823899</v>
      </c>
      <c r="V440" s="17">
        <v>0.165522519949835</v>
      </c>
      <c r="W440" s="17">
        <v>0.114266204712461</v>
      </c>
      <c r="X440" s="17">
        <v>0.12708606244840401</v>
      </c>
      <c r="Y440" s="17">
        <v>0.18765072672795999</v>
      </c>
      <c r="Z440" s="17">
        <v>9.5113834657250804E-2</v>
      </c>
      <c r="AA440" s="17">
        <v>0.133061257754963</v>
      </c>
      <c r="AB440" s="17">
        <v>0.107636271513391</v>
      </c>
      <c r="AC440" s="17">
        <v>0.162189845550989</v>
      </c>
      <c r="AD440" s="17">
        <v>0.168636125582424</v>
      </c>
      <c r="AE440" s="17"/>
      <c r="AF440" s="17">
        <v>8.0159169265801897E-2</v>
      </c>
      <c r="AG440" s="17">
        <v>0.125331329819374</v>
      </c>
      <c r="AH440" s="17">
        <v>0.150743188433242</v>
      </c>
      <c r="AI440" s="17">
        <v>0.134414167372469</v>
      </c>
      <c r="AJ440" s="17">
        <v>0.21404496801454301</v>
      </c>
      <c r="AK440" s="17">
        <v>0.12983859771596701</v>
      </c>
      <c r="AL440" s="17"/>
      <c r="AM440" s="17">
        <v>0.134195494877827</v>
      </c>
      <c r="AN440" s="17">
        <v>0.12188904722716</v>
      </c>
      <c r="AO440" s="17"/>
      <c r="AP440" s="17">
        <v>0.15184746359571399</v>
      </c>
      <c r="AQ440" s="17">
        <v>0.142667250618256</v>
      </c>
      <c r="AR440" s="17">
        <v>0.11167855415396501</v>
      </c>
      <c r="AS440" s="17">
        <v>7.7509208190968501E-2</v>
      </c>
      <c r="AT440" s="17">
        <v>6.5799868803410197E-2</v>
      </c>
      <c r="AU440" s="17"/>
      <c r="AV440" s="17">
        <v>2.2008988162163599E-2</v>
      </c>
      <c r="AW440" s="17">
        <v>0.236008126350742</v>
      </c>
      <c r="AX440" s="17">
        <v>7.6333573506880206E-2</v>
      </c>
      <c r="AY440" s="17">
        <v>0.34470849994388397</v>
      </c>
      <c r="AZ440" s="17">
        <v>7.0020481135717794E-2</v>
      </c>
      <c r="BA440" s="17">
        <v>7.4724777891753205E-2</v>
      </c>
      <c r="BB440" s="17"/>
      <c r="BC440" s="17">
        <v>4.25806075796369E-2</v>
      </c>
      <c r="BD440" s="17">
        <v>0.12042719243368501</v>
      </c>
      <c r="BE440" s="17">
        <v>0.216111198994691</v>
      </c>
      <c r="BF440" s="17"/>
      <c r="BG440" s="17">
        <v>0.20283762610344899</v>
      </c>
      <c r="BH440" s="17">
        <v>9.7763213183597403E-2</v>
      </c>
      <c r="BI440" s="17">
        <v>9.56988816405204E-2</v>
      </c>
      <c r="BJ440" s="17">
        <v>4.1776346787555201E-2</v>
      </c>
      <c r="BK440" s="17">
        <v>0.34846670903974297</v>
      </c>
      <c r="BL440" s="17"/>
      <c r="BM440" s="17">
        <v>0.114933320425122</v>
      </c>
      <c r="BN440" s="17">
        <v>0.27750026979411402</v>
      </c>
    </row>
    <row r="441" spans="2:66" x14ac:dyDescent="0.35">
      <c r="B441" t="s">
        <v>117</v>
      </c>
      <c r="C441" s="17">
        <v>0.296175911026057</v>
      </c>
      <c r="D441" s="17">
        <v>0.21934438457605501</v>
      </c>
      <c r="E441" s="17">
        <v>0.36962053759944502</v>
      </c>
      <c r="F441" s="17"/>
      <c r="G441" s="17">
        <v>0.28777428019719797</v>
      </c>
      <c r="H441" s="17">
        <v>0.197216542873869</v>
      </c>
      <c r="I441" s="17">
        <v>0.306595560958835</v>
      </c>
      <c r="J441" s="17">
        <v>0.34675651422606601</v>
      </c>
      <c r="K441" s="17">
        <v>0.32229088361643299</v>
      </c>
      <c r="L441" s="17">
        <v>0.31561494386611999</v>
      </c>
      <c r="M441" s="17"/>
      <c r="N441" s="17">
        <v>0.259680420804205</v>
      </c>
      <c r="O441" s="17">
        <v>0.30541984463607802</v>
      </c>
      <c r="P441" s="17">
        <v>0.26498879304061601</v>
      </c>
      <c r="Q441" s="17">
        <v>0.34991954843100997</v>
      </c>
      <c r="R441" s="17"/>
      <c r="S441" s="17">
        <v>0.22148054365592099</v>
      </c>
      <c r="T441" s="17">
        <v>0.309847094020055</v>
      </c>
      <c r="U441" s="17">
        <v>0.27952336994454502</v>
      </c>
      <c r="V441" s="17">
        <v>0.25472956362107302</v>
      </c>
      <c r="W441" s="17">
        <v>0.32884601328751301</v>
      </c>
      <c r="X441" s="17">
        <v>0.32482259578839001</v>
      </c>
      <c r="Y441" s="17">
        <v>0.382090883095416</v>
      </c>
      <c r="Z441" s="17">
        <v>0.30846052010193198</v>
      </c>
      <c r="AA441" s="17">
        <v>0.26671016607783998</v>
      </c>
      <c r="AB441" s="17">
        <v>0.30468988820749099</v>
      </c>
      <c r="AC441" s="17">
        <v>0.289894113459155</v>
      </c>
      <c r="AD441" s="17">
        <v>0.43937368555688899</v>
      </c>
      <c r="AE441" s="17"/>
      <c r="AF441" s="17">
        <v>0.206434165875482</v>
      </c>
      <c r="AG441" s="17">
        <v>0.32771211389205201</v>
      </c>
      <c r="AH441" s="17">
        <v>0.33618800619085498</v>
      </c>
      <c r="AI441" s="17">
        <v>0.28602898110266001</v>
      </c>
      <c r="AJ441" s="17">
        <v>0.392106450285025</v>
      </c>
      <c r="AK441" s="17">
        <v>0.28171263516899597</v>
      </c>
      <c r="AL441" s="17"/>
      <c r="AM441" s="17">
        <v>0.27908941547891503</v>
      </c>
      <c r="AN441" s="17">
        <v>0.31542867275743502</v>
      </c>
      <c r="AO441" s="17"/>
      <c r="AP441" s="17">
        <v>0.33726065179973103</v>
      </c>
      <c r="AQ441" s="17">
        <v>0.33686341649646701</v>
      </c>
      <c r="AR441" s="17">
        <v>0.26457776800275201</v>
      </c>
      <c r="AS441" s="17">
        <v>0.230621305105946</v>
      </c>
      <c r="AT441" s="17">
        <v>0.161058611518508</v>
      </c>
      <c r="AU441" s="17"/>
      <c r="AV441" s="17">
        <v>0.230296829377935</v>
      </c>
      <c r="AW441" s="17">
        <v>0.23088392308358199</v>
      </c>
      <c r="AX441" s="17">
        <v>0.34369805007923399</v>
      </c>
      <c r="AY441" s="17">
        <v>0.18498076040830599</v>
      </c>
      <c r="AZ441" s="17">
        <v>0.32053705292659801</v>
      </c>
      <c r="BA441" s="17">
        <v>0.62194586987466405</v>
      </c>
      <c r="BB441" s="17"/>
      <c r="BC441" s="17">
        <v>0.316350229968276</v>
      </c>
      <c r="BD441" s="17">
        <v>0.33095186868245302</v>
      </c>
      <c r="BE441" s="17">
        <v>0.18000337193841601</v>
      </c>
      <c r="BF441" s="17"/>
      <c r="BG441" s="17">
        <v>0.228153338890593</v>
      </c>
      <c r="BH441" s="17">
        <v>0.280800584241437</v>
      </c>
      <c r="BI441" s="17">
        <v>0.31969661667476201</v>
      </c>
      <c r="BJ441" s="17">
        <v>0.18916056825939601</v>
      </c>
      <c r="BK441" s="17">
        <v>0.239941441328099</v>
      </c>
      <c r="BL441" s="17"/>
      <c r="BM441" s="17">
        <v>0.27219754927293</v>
      </c>
      <c r="BN441" s="17">
        <v>0.228191030532644</v>
      </c>
    </row>
    <row r="442" spans="2:66" x14ac:dyDescent="0.35">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row>
    <row r="443" spans="2:66" x14ac:dyDescent="0.35">
      <c r="B443" s="6" t="s">
        <v>220</v>
      </c>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row>
    <row r="444" spans="2:66" x14ac:dyDescent="0.35">
      <c r="B444" s="24" t="s">
        <v>101</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row>
    <row r="445" spans="2:66" x14ac:dyDescent="0.35">
      <c r="B445" t="s">
        <v>214</v>
      </c>
      <c r="C445" s="17">
        <v>7.0289739519648106E-2</v>
      </c>
      <c r="D445" s="17">
        <v>9.6138770030175097E-2</v>
      </c>
      <c r="E445" s="17">
        <v>4.54331972301616E-2</v>
      </c>
      <c r="F445" s="17"/>
      <c r="G445" s="17">
        <v>8.0024228003749698E-2</v>
      </c>
      <c r="H445" s="17">
        <v>0.122114872211458</v>
      </c>
      <c r="I445" s="17">
        <v>7.6061064721080596E-2</v>
      </c>
      <c r="J445" s="17">
        <v>5.6797227843263298E-2</v>
      </c>
      <c r="K445" s="17">
        <v>3.8887245612128502E-2</v>
      </c>
      <c r="L445" s="17">
        <v>4.8849382932389898E-2</v>
      </c>
      <c r="M445" s="17"/>
      <c r="N445" s="17">
        <v>8.5357803572173596E-2</v>
      </c>
      <c r="O445" s="17">
        <v>7.9627185984239707E-2</v>
      </c>
      <c r="P445" s="17">
        <v>6.8851038961488698E-2</v>
      </c>
      <c r="Q445" s="17">
        <v>4.4769904476104301E-2</v>
      </c>
      <c r="R445" s="17"/>
      <c r="S445" s="17">
        <v>0.102153970238539</v>
      </c>
      <c r="T445" s="17">
        <v>3.7183780313532901E-2</v>
      </c>
      <c r="U445" s="17">
        <v>7.4101225550782204E-2</v>
      </c>
      <c r="V445" s="17">
        <v>0.107224821406692</v>
      </c>
      <c r="W445" s="17">
        <v>7.8741358857640706E-2</v>
      </c>
      <c r="X445" s="17">
        <v>6.0221931175646899E-2</v>
      </c>
      <c r="Y445" s="17">
        <v>4.9203055120463302E-2</v>
      </c>
      <c r="Z445" s="17">
        <v>2.34643297933445E-2</v>
      </c>
      <c r="AA445" s="17">
        <v>8.4589942086385997E-2</v>
      </c>
      <c r="AB445" s="17">
        <v>6.9048719646217796E-2</v>
      </c>
      <c r="AC445" s="17">
        <v>7.4914848063430003E-2</v>
      </c>
      <c r="AD445" s="17">
        <v>1.6312413899520602E-2</v>
      </c>
      <c r="AE445" s="17"/>
      <c r="AF445" s="17">
        <v>0.117468951778759</v>
      </c>
      <c r="AG445" s="17">
        <v>5.1519840667666697E-2</v>
      </c>
      <c r="AH445" s="17">
        <v>7.0486315688828002E-2</v>
      </c>
      <c r="AI445" s="17">
        <v>4.3049270724220601E-2</v>
      </c>
      <c r="AJ445" s="17">
        <v>5.5387283158431902E-2</v>
      </c>
      <c r="AK445" s="17">
        <v>6.7566649988296604E-2</v>
      </c>
      <c r="AL445" s="17"/>
      <c r="AM445" s="17">
        <v>7.4638229973184103E-2</v>
      </c>
      <c r="AN445" s="17">
        <v>6.4618179119419403E-2</v>
      </c>
      <c r="AO445" s="17"/>
      <c r="AP445" s="17">
        <v>5.2776889762762597E-2</v>
      </c>
      <c r="AQ445" s="17">
        <v>4.7693618737444897E-2</v>
      </c>
      <c r="AR445" s="17">
        <v>6.90129315410173E-2</v>
      </c>
      <c r="AS445" s="17">
        <v>0.129385364811303</v>
      </c>
      <c r="AT445" s="17">
        <v>0.204802178415283</v>
      </c>
      <c r="AU445" s="17"/>
      <c r="AV445" s="17">
        <v>0.14086283652783499</v>
      </c>
      <c r="AW445" s="17">
        <v>4.5430939746049198E-2</v>
      </c>
      <c r="AX445" s="17">
        <v>5.7282327905740699E-2</v>
      </c>
      <c r="AY445" s="17">
        <v>3.6308579335859001E-2</v>
      </c>
      <c r="AZ445" s="17">
        <v>4.0351029093757103E-2</v>
      </c>
      <c r="BA445" s="17">
        <v>6.8372458665528204E-3</v>
      </c>
      <c r="BB445" s="17"/>
      <c r="BC445" s="17">
        <v>0.11399671407223499</v>
      </c>
      <c r="BD445" s="17">
        <v>4.2184056607699798E-2</v>
      </c>
      <c r="BE445" s="17">
        <v>8.10058442226812E-2</v>
      </c>
      <c r="BF445" s="17"/>
      <c r="BG445" s="17">
        <v>9.9921238406923393E-2</v>
      </c>
      <c r="BH445" s="17">
        <v>7.61515866556631E-2</v>
      </c>
      <c r="BI445" s="17">
        <v>6.4518024587370895E-2</v>
      </c>
      <c r="BJ445" s="17">
        <v>0.11555841753561701</v>
      </c>
      <c r="BK445" s="17">
        <v>2.7711681676642001E-2</v>
      </c>
      <c r="BL445" s="17"/>
      <c r="BM445" s="17">
        <v>8.0035762244387396E-2</v>
      </c>
      <c r="BN445" s="17">
        <v>4.8038926385220303E-2</v>
      </c>
    </row>
    <row r="446" spans="2:66" x14ac:dyDescent="0.35">
      <c r="B446" t="s">
        <v>215</v>
      </c>
      <c r="C446" s="17">
        <v>0.30488226149278802</v>
      </c>
      <c r="D446" s="17">
        <v>0.35043100922750697</v>
      </c>
      <c r="E446" s="17">
        <v>0.26002364169279901</v>
      </c>
      <c r="F446" s="17"/>
      <c r="G446" s="17">
        <v>0.33854493773899302</v>
      </c>
      <c r="H446" s="17">
        <v>0.42998278875236201</v>
      </c>
      <c r="I446" s="17">
        <v>0.361948040014549</v>
      </c>
      <c r="J446" s="17">
        <v>0.27561051722049601</v>
      </c>
      <c r="K446" s="17">
        <v>0.24597862267252699</v>
      </c>
      <c r="L446" s="17">
        <v>0.197403190792863</v>
      </c>
      <c r="M446" s="17"/>
      <c r="N446" s="17">
        <v>0.401821995159441</v>
      </c>
      <c r="O446" s="17">
        <v>0.292147481775137</v>
      </c>
      <c r="P446" s="17">
        <v>0.24506309439475499</v>
      </c>
      <c r="Q446" s="17">
        <v>0.26835875271000897</v>
      </c>
      <c r="R446" s="17"/>
      <c r="S446" s="17">
        <v>0.43059648613842599</v>
      </c>
      <c r="T446" s="17">
        <v>0.295617669264161</v>
      </c>
      <c r="U446" s="17">
        <v>0.25327552008756299</v>
      </c>
      <c r="V446" s="17">
        <v>0.26678066170540499</v>
      </c>
      <c r="W446" s="17">
        <v>0.30117632088109703</v>
      </c>
      <c r="X446" s="17">
        <v>0.30398930977750699</v>
      </c>
      <c r="Y446" s="17">
        <v>0.21264145761429201</v>
      </c>
      <c r="Z446" s="17">
        <v>0.39786098483314902</v>
      </c>
      <c r="AA446" s="17">
        <v>0.30102258243929297</v>
      </c>
      <c r="AB446" s="17">
        <v>0.31017939254419702</v>
      </c>
      <c r="AC446" s="17">
        <v>0.20400691855036701</v>
      </c>
      <c r="AD446" s="17">
        <v>0.31300531462807402</v>
      </c>
      <c r="AE446" s="17"/>
      <c r="AF446" s="17">
        <v>0.41108527839713099</v>
      </c>
      <c r="AG446" s="17">
        <v>0.30692048335378702</v>
      </c>
      <c r="AH446" s="17">
        <v>0.24093993579533499</v>
      </c>
      <c r="AI446" s="17">
        <v>0.28417537735274501</v>
      </c>
      <c r="AJ446" s="17">
        <v>0.18453456137684801</v>
      </c>
      <c r="AK446" s="17">
        <v>0.261191006187244</v>
      </c>
      <c r="AL446" s="17"/>
      <c r="AM446" s="17">
        <v>0.31165695579746</v>
      </c>
      <c r="AN446" s="17">
        <v>0.295059987754068</v>
      </c>
      <c r="AO446" s="17"/>
      <c r="AP446" s="17">
        <v>0.21126600162072601</v>
      </c>
      <c r="AQ446" s="17">
        <v>0.26908904237033399</v>
      </c>
      <c r="AR446" s="17">
        <v>0.37676988783348098</v>
      </c>
      <c r="AS446" s="17">
        <v>0.41132790362985799</v>
      </c>
      <c r="AT446" s="17">
        <v>0.46557048286121699</v>
      </c>
      <c r="AU446" s="17"/>
      <c r="AV446" s="17">
        <v>0.48722465664575199</v>
      </c>
      <c r="AW446" s="17">
        <v>0.229466583337469</v>
      </c>
      <c r="AX446" s="17">
        <v>0.30276566674709998</v>
      </c>
      <c r="AY446" s="17">
        <v>0.13332118957751499</v>
      </c>
      <c r="AZ446" s="17">
        <v>0.31803317005923898</v>
      </c>
      <c r="BA446" s="17">
        <v>0.198495115405878</v>
      </c>
      <c r="BB446" s="17"/>
      <c r="BC446" s="17">
        <v>0.41011347767192302</v>
      </c>
      <c r="BD446" s="17">
        <v>0.29272478513280897</v>
      </c>
      <c r="BE446" s="17">
        <v>0.27504338476036699</v>
      </c>
      <c r="BF446" s="17"/>
      <c r="BG446" s="17">
        <v>0.28641652995126898</v>
      </c>
      <c r="BH446" s="17">
        <v>0.34770824096894798</v>
      </c>
      <c r="BI446" s="17">
        <v>0.33800206012496697</v>
      </c>
      <c r="BJ446" s="17">
        <v>0.26413036451162197</v>
      </c>
      <c r="BK446" s="17">
        <v>0.1155599296973</v>
      </c>
      <c r="BL446" s="17"/>
      <c r="BM446" s="17">
        <v>0.33769262230455599</v>
      </c>
      <c r="BN446" s="17">
        <v>0.14993829965493599</v>
      </c>
    </row>
    <row r="447" spans="2:66" x14ac:dyDescent="0.35">
      <c r="B447" t="s">
        <v>216</v>
      </c>
      <c r="C447" s="17">
        <v>0.193761882098448</v>
      </c>
      <c r="D447" s="17">
        <v>0.19856640084814101</v>
      </c>
      <c r="E447" s="17">
        <v>0.190032473153327</v>
      </c>
      <c r="F447" s="17"/>
      <c r="G447" s="17">
        <v>0.19116929006955599</v>
      </c>
      <c r="H447" s="17">
        <v>0.16372540006033001</v>
      </c>
      <c r="I447" s="17">
        <v>0.156690415197625</v>
      </c>
      <c r="J447" s="17">
        <v>0.19056050385471801</v>
      </c>
      <c r="K447" s="17">
        <v>0.202328651881577</v>
      </c>
      <c r="L447" s="17">
        <v>0.24687702858393001</v>
      </c>
      <c r="M447" s="17"/>
      <c r="N447" s="17">
        <v>0.158020814277329</v>
      </c>
      <c r="O447" s="17">
        <v>0.19411696514587101</v>
      </c>
      <c r="P447" s="17">
        <v>0.242447981409524</v>
      </c>
      <c r="Q447" s="17">
        <v>0.18836301905453301</v>
      </c>
      <c r="R447" s="17"/>
      <c r="S447" s="17">
        <v>0.21281711769579401</v>
      </c>
      <c r="T447" s="17">
        <v>0.20412794207789201</v>
      </c>
      <c r="U447" s="17">
        <v>0.20017782668044201</v>
      </c>
      <c r="V447" s="17">
        <v>0.18860556367739401</v>
      </c>
      <c r="W447" s="17">
        <v>0.21240851472151201</v>
      </c>
      <c r="X447" s="17">
        <v>0.189464751554306</v>
      </c>
      <c r="Y447" s="17">
        <v>0.16919632224266901</v>
      </c>
      <c r="Z447" s="17">
        <v>0.153738601297285</v>
      </c>
      <c r="AA447" s="17">
        <v>0.19627479934089001</v>
      </c>
      <c r="AB447" s="17">
        <v>0.19502749933813099</v>
      </c>
      <c r="AC447" s="17">
        <v>0.16264080831496999</v>
      </c>
      <c r="AD447" s="17">
        <v>0.18550998889974499</v>
      </c>
      <c r="AE447" s="17"/>
      <c r="AF447" s="17">
        <v>0.16273746665396299</v>
      </c>
      <c r="AG447" s="17">
        <v>0.207403916443863</v>
      </c>
      <c r="AH447" s="17">
        <v>0.197097950750417</v>
      </c>
      <c r="AI447" s="17">
        <v>0.21732203916050999</v>
      </c>
      <c r="AJ447" s="17">
        <v>0.177113301563639</v>
      </c>
      <c r="AK447" s="17">
        <v>0.21700670924342899</v>
      </c>
      <c r="AL447" s="17"/>
      <c r="AM447" s="17">
        <v>0.20547536896024399</v>
      </c>
      <c r="AN447" s="17">
        <v>0.17851581964895699</v>
      </c>
      <c r="AO447" s="17"/>
      <c r="AP447" s="17">
        <v>0.227247446848762</v>
      </c>
      <c r="AQ447" s="17">
        <v>0.176197825240305</v>
      </c>
      <c r="AR447" s="17">
        <v>0.19935234540837299</v>
      </c>
      <c r="AS447" s="17">
        <v>0.16201734257817299</v>
      </c>
      <c r="AT447" s="17">
        <v>8.1232909033840506E-2</v>
      </c>
      <c r="AU447" s="17"/>
      <c r="AV447" s="17">
        <v>0.113572546604765</v>
      </c>
      <c r="AW447" s="17">
        <v>0.26894828223996098</v>
      </c>
      <c r="AX447" s="17">
        <v>0.25388894359658898</v>
      </c>
      <c r="AY447" s="17">
        <v>0.25304943954547499</v>
      </c>
      <c r="AZ447" s="17">
        <v>0.23256465605357299</v>
      </c>
      <c r="BA447" s="17">
        <v>0.15083857479787799</v>
      </c>
      <c r="BB447" s="17"/>
      <c r="BC447" s="17">
        <v>0.13816263823210601</v>
      </c>
      <c r="BD447" s="17">
        <v>0.20448333117981299</v>
      </c>
      <c r="BE447" s="17">
        <v>0.222327292241288</v>
      </c>
      <c r="BF447" s="17"/>
      <c r="BG447" s="17">
        <v>0.176598817664401</v>
      </c>
      <c r="BH447" s="17">
        <v>0.19626940585364799</v>
      </c>
      <c r="BI447" s="17">
        <v>0.177254482112463</v>
      </c>
      <c r="BJ447" s="17">
        <v>0.22357073308353401</v>
      </c>
      <c r="BK447" s="17">
        <v>0.27661043710688399</v>
      </c>
      <c r="BL447" s="17"/>
      <c r="BM447" s="17">
        <v>0.19305505424008401</v>
      </c>
      <c r="BN447" s="17">
        <v>0.26433734542725701</v>
      </c>
    </row>
    <row r="448" spans="2:66" x14ac:dyDescent="0.35">
      <c r="B448" t="s">
        <v>217</v>
      </c>
      <c r="C448" s="17">
        <v>0.13196230517413701</v>
      </c>
      <c r="D448" s="17">
        <v>0.14327527265048901</v>
      </c>
      <c r="E448" s="17">
        <v>0.120555647127007</v>
      </c>
      <c r="F448" s="17"/>
      <c r="G448" s="17">
        <v>6.4791192231130695E-2</v>
      </c>
      <c r="H448" s="17">
        <v>8.5730285520561098E-2</v>
      </c>
      <c r="I448" s="17">
        <v>0.13167923165936901</v>
      </c>
      <c r="J448" s="17">
        <v>0.13347610429288301</v>
      </c>
      <c r="K448" s="17">
        <v>0.171944345537003</v>
      </c>
      <c r="L448" s="17">
        <v>0.18653792154013399</v>
      </c>
      <c r="M448" s="17"/>
      <c r="N448" s="17">
        <v>0.109823115903096</v>
      </c>
      <c r="O448" s="17">
        <v>0.11509249558154699</v>
      </c>
      <c r="P448" s="17">
        <v>0.15950924030605501</v>
      </c>
      <c r="Q448" s="17">
        <v>0.15136534352758199</v>
      </c>
      <c r="R448" s="17"/>
      <c r="S448" s="17">
        <v>5.98713846492143E-2</v>
      </c>
      <c r="T448" s="17">
        <v>0.123771245795644</v>
      </c>
      <c r="U448" s="17">
        <v>0.18057735886801701</v>
      </c>
      <c r="V448" s="17">
        <v>0.17684604610457599</v>
      </c>
      <c r="W448" s="17">
        <v>0.14421542187043401</v>
      </c>
      <c r="X448" s="17">
        <v>0.116426768032229</v>
      </c>
      <c r="Y448" s="17">
        <v>0.16302329968872001</v>
      </c>
      <c r="Z448" s="17">
        <v>0.13036799093155499</v>
      </c>
      <c r="AA448" s="17">
        <v>0.133297310191068</v>
      </c>
      <c r="AB448" s="17">
        <v>0.11496255857799</v>
      </c>
      <c r="AC448" s="17">
        <v>0.18104837884550601</v>
      </c>
      <c r="AD448" s="17">
        <v>0.13987937394549299</v>
      </c>
      <c r="AE448" s="17"/>
      <c r="AF448" s="17">
        <v>8.7007315459945098E-2</v>
      </c>
      <c r="AG448" s="17">
        <v>0.12620997103449799</v>
      </c>
      <c r="AH448" s="17">
        <v>0.14238168516500299</v>
      </c>
      <c r="AI448" s="17">
        <v>0.14812488415472</v>
      </c>
      <c r="AJ448" s="17">
        <v>0.21076276281387801</v>
      </c>
      <c r="AK448" s="17">
        <v>0.13681878479508999</v>
      </c>
      <c r="AL448" s="17"/>
      <c r="AM448" s="17">
        <v>0.13213430811530799</v>
      </c>
      <c r="AN448" s="17">
        <v>0.13265402974253501</v>
      </c>
      <c r="AO448" s="17"/>
      <c r="AP448" s="17">
        <v>0.140618685853551</v>
      </c>
      <c r="AQ448" s="17">
        <v>0.158731187087325</v>
      </c>
      <c r="AR448" s="17">
        <v>0.110052809028965</v>
      </c>
      <c r="AS448" s="17">
        <v>9.5460439412743903E-2</v>
      </c>
      <c r="AT448" s="17">
        <v>6.5799868803410197E-2</v>
      </c>
      <c r="AU448" s="17"/>
      <c r="AV448" s="17">
        <v>2.7536650027701001E-2</v>
      </c>
      <c r="AW448" s="17">
        <v>0.22524077993115799</v>
      </c>
      <c r="AX448" s="17">
        <v>6.3016887021655393E-2</v>
      </c>
      <c r="AY448" s="17">
        <v>0.36769688076108997</v>
      </c>
      <c r="AZ448" s="17">
        <v>8.0928831026068099E-2</v>
      </c>
      <c r="BA448" s="17">
        <v>7.1434516470249204E-2</v>
      </c>
      <c r="BB448" s="17"/>
      <c r="BC448" s="17">
        <v>4.46283695930937E-2</v>
      </c>
      <c r="BD448" s="17">
        <v>0.11210995208794799</v>
      </c>
      <c r="BE448" s="17">
        <v>0.234514049842484</v>
      </c>
      <c r="BF448" s="17"/>
      <c r="BG448" s="17">
        <v>0.19303833011774901</v>
      </c>
      <c r="BH448" s="17">
        <v>9.6589817857211505E-2</v>
      </c>
      <c r="BI448" s="17">
        <v>9.0066825517846394E-2</v>
      </c>
      <c r="BJ448" s="17">
        <v>0.13395166688990701</v>
      </c>
      <c r="BK448" s="17">
        <v>0.38176429311551202</v>
      </c>
      <c r="BL448" s="17"/>
      <c r="BM448" s="17">
        <v>0.11235037509260699</v>
      </c>
      <c r="BN448" s="17">
        <v>0.32442183359316801</v>
      </c>
    </row>
    <row r="449" spans="2:66" x14ac:dyDescent="0.35">
      <c r="B449" t="s">
        <v>117</v>
      </c>
      <c r="C449" s="17">
        <v>0.29910381171497902</v>
      </c>
      <c r="D449" s="17">
        <v>0.211588547243688</v>
      </c>
      <c r="E449" s="17">
        <v>0.383955040796706</v>
      </c>
      <c r="F449" s="17"/>
      <c r="G449" s="17">
        <v>0.32547035195657098</v>
      </c>
      <c r="H449" s="17">
        <v>0.198446653455289</v>
      </c>
      <c r="I449" s="17">
        <v>0.273621248407377</v>
      </c>
      <c r="J449" s="17">
        <v>0.34355564678863998</v>
      </c>
      <c r="K449" s="17">
        <v>0.34086113429676401</v>
      </c>
      <c r="L449" s="17">
        <v>0.320332476150683</v>
      </c>
      <c r="M449" s="17"/>
      <c r="N449" s="17">
        <v>0.24497627108796</v>
      </c>
      <c r="O449" s="17">
        <v>0.31901587151320498</v>
      </c>
      <c r="P449" s="17">
        <v>0.28412864492817702</v>
      </c>
      <c r="Q449" s="17">
        <v>0.34714298023177098</v>
      </c>
      <c r="R449" s="17"/>
      <c r="S449" s="17">
        <v>0.19456104127802701</v>
      </c>
      <c r="T449" s="17">
        <v>0.33929936254877102</v>
      </c>
      <c r="U449" s="17">
        <v>0.29186806881319499</v>
      </c>
      <c r="V449" s="17">
        <v>0.26054290710593297</v>
      </c>
      <c r="W449" s="17">
        <v>0.26345838366931601</v>
      </c>
      <c r="X449" s="17">
        <v>0.32989723946031102</v>
      </c>
      <c r="Y449" s="17">
        <v>0.40593586533385501</v>
      </c>
      <c r="Z449" s="17">
        <v>0.29456809314466698</v>
      </c>
      <c r="AA449" s="17">
        <v>0.28481536594236301</v>
      </c>
      <c r="AB449" s="17">
        <v>0.31078182989346498</v>
      </c>
      <c r="AC449" s="17">
        <v>0.377389046225726</v>
      </c>
      <c r="AD449" s="17">
        <v>0.34529290862716699</v>
      </c>
      <c r="AE449" s="17"/>
      <c r="AF449" s="17">
        <v>0.221700987710202</v>
      </c>
      <c r="AG449" s="17">
        <v>0.307945788500186</v>
      </c>
      <c r="AH449" s="17">
        <v>0.34909411260041601</v>
      </c>
      <c r="AI449" s="17">
        <v>0.30732842860780402</v>
      </c>
      <c r="AJ449" s="17">
        <v>0.37220209108720298</v>
      </c>
      <c r="AK449" s="17">
        <v>0.31741684978593998</v>
      </c>
      <c r="AL449" s="17"/>
      <c r="AM449" s="17">
        <v>0.27609513715380402</v>
      </c>
      <c r="AN449" s="17">
        <v>0.32915198373502103</v>
      </c>
      <c r="AO449" s="17"/>
      <c r="AP449" s="17">
        <v>0.36809097591419898</v>
      </c>
      <c r="AQ449" s="17">
        <v>0.34828832656459102</v>
      </c>
      <c r="AR449" s="17">
        <v>0.244812026188163</v>
      </c>
      <c r="AS449" s="17">
        <v>0.201808949567922</v>
      </c>
      <c r="AT449" s="17">
        <v>0.18259456088624901</v>
      </c>
      <c r="AU449" s="17"/>
      <c r="AV449" s="17">
        <v>0.23080331019394701</v>
      </c>
      <c r="AW449" s="17">
        <v>0.230913414745363</v>
      </c>
      <c r="AX449" s="17">
        <v>0.323046174728915</v>
      </c>
      <c r="AY449" s="17">
        <v>0.20962391078006201</v>
      </c>
      <c r="AZ449" s="17">
        <v>0.32812231376736301</v>
      </c>
      <c r="BA449" s="17">
        <v>0.57239454745944196</v>
      </c>
      <c r="BB449" s="17"/>
      <c r="BC449" s="17">
        <v>0.29309880043064201</v>
      </c>
      <c r="BD449" s="17">
        <v>0.34849787499173102</v>
      </c>
      <c r="BE449" s="17">
        <v>0.187109428933179</v>
      </c>
      <c r="BF449" s="17"/>
      <c r="BG449" s="17">
        <v>0.24402508385965699</v>
      </c>
      <c r="BH449" s="17">
        <v>0.28328094866453002</v>
      </c>
      <c r="BI449" s="17">
        <v>0.330158607657352</v>
      </c>
      <c r="BJ449" s="17">
        <v>0.26278881797932102</v>
      </c>
      <c r="BK449" s="17">
        <v>0.19835365840366101</v>
      </c>
      <c r="BL449" s="17"/>
      <c r="BM449" s="17">
        <v>0.276866186118365</v>
      </c>
      <c r="BN449" s="17">
        <v>0.21326359493941799</v>
      </c>
    </row>
    <row r="450" spans="2:66" x14ac:dyDescent="0.35">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row>
    <row r="451" spans="2:66" x14ac:dyDescent="0.35">
      <c r="B451" s="6" t="s">
        <v>221</v>
      </c>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row>
    <row r="452" spans="2:66" x14ac:dyDescent="0.35">
      <c r="B452" s="24" t="s">
        <v>101</v>
      </c>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row>
    <row r="453" spans="2:66" x14ac:dyDescent="0.35">
      <c r="B453" t="s">
        <v>214</v>
      </c>
      <c r="C453" s="17">
        <v>6.3311703028627805E-2</v>
      </c>
      <c r="D453" s="17">
        <v>8.0300109642044995E-2</v>
      </c>
      <c r="E453" s="17">
        <v>4.7059939558284303E-2</v>
      </c>
      <c r="F453" s="17"/>
      <c r="G453" s="17">
        <v>9.5119670957528102E-2</v>
      </c>
      <c r="H453" s="17">
        <v>0.125281033784541</v>
      </c>
      <c r="I453" s="17">
        <v>5.8576059051598801E-2</v>
      </c>
      <c r="J453" s="17">
        <v>3.8335889678078203E-2</v>
      </c>
      <c r="K453" s="17">
        <v>3.5611389426076598E-2</v>
      </c>
      <c r="L453" s="17">
        <v>3.4228034968553603E-2</v>
      </c>
      <c r="M453" s="17"/>
      <c r="N453" s="17">
        <v>8.1173173895401005E-2</v>
      </c>
      <c r="O453" s="17">
        <v>6.7019102622112497E-2</v>
      </c>
      <c r="P453" s="17">
        <v>5.4503401316634399E-2</v>
      </c>
      <c r="Q453" s="17">
        <v>4.70095110832787E-2</v>
      </c>
      <c r="R453" s="17"/>
      <c r="S453" s="17">
        <v>0.108606586591702</v>
      </c>
      <c r="T453" s="17">
        <v>4.5037413125758E-2</v>
      </c>
      <c r="U453" s="17">
        <v>4.9174938269428502E-2</v>
      </c>
      <c r="V453" s="17">
        <v>6.0440773710031599E-2</v>
      </c>
      <c r="W453" s="17">
        <v>6.3395801621990197E-2</v>
      </c>
      <c r="X453" s="17">
        <v>7.6198178084932594E-2</v>
      </c>
      <c r="Y453" s="17">
        <v>3.6876838518573499E-2</v>
      </c>
      <c r="Z453" s="17">
        <v>6.9407305952866302E-2</v>
      </c>
      <c r="AA453" s="17">
        <v>8.0661258537042202E-2</v>
      </c>
      <c r="AB453" s="17">
        <v>5.6411858459143503E-2</v>
      </c>
      <c r="AC453" s="17">
        <v>3.8376616807269399E-2</v>
      </c>
      <c r="AD453" s="17">
        <v>0</v>
      </c>
      <c r="AE453" s="17"/>
      <c r="AF453" s="17">
        <v>0.116527881824405</v>
      </c>
      <c r="AG453" s="17">
        <v>4.4480052406973898E-2</v>
      </c>
      <c r="AH453" s="17">
        <v>5.8679150647911099E-2</v>
      </c>
      <c r="AI453" s="17">
        <v>3.7204476541509497E-2</v>
      </c>
      <c r="AJ453" s="17">
        <v>5.4886399591267003E-2</v>
      </c>
      <c r="AK453" s="17">
        <v>2.8164599418838001E-2</v>
      </c>
      <c r="AL453" s="17"/>
      <c r="AM453" s="17">
        <v>6.9262959997327095E-2</v>
      </c>
      <c r="AN453" s="17">
        <v>5.5316520477521003E-2</v>
      </c>
      <c r="AO453" s="17"/>
      <c r="AP453" s="17">
        <v>4.0934379143088902E-2</v>
      </c>
      <c r="AQ453" s="17">
        <v>2.8511155730973899E-2</v>
      </c>
      <c r="AR453" s="17">
        <v>7.2910062911618001E-2</v>
      </c>
      <c r="AS453" s="17">
        <v>0.125128504629685</v>
      </c>
      <c r="AT453" s="17">
        <v>0.24330699284285201</v>
      </c>
      <c r="AU453" s="17"/>
      <c r="AV453" s="17">
        <v>0.12383246065525801</v>
      </c>
      <c r="AW453" s="17">
        <v>4.89329908910872E-2</v>
      </c>
      <c r="AX453" s="17">
        <v>3.73467541112672E-2</v>
      </c>
      <c r="AY453" s="17">
        <v>8.1196677770934492E-3</v>
      </c>
      <c r="AZ453" s="17">
        <v>6.3523011128553006E-2</v>
      </c>
      <c r="BA453" s="17">
        <v>6.5735897826325797E-3</v>
      </c>
      <c r="BB453" s="17"/>
      <c r="BC453" s="17">
        <v>8.9819829884896299E-2</v>
      </c>
      <c r="BD453" s="17">
        <v>3.5500696252805497E-2</v>
      </c>
      <c r="BE453" s="17">
        <v>8.2714608476415305E-2</v>
      </c>
      <c r="BF453" s="17"/>
      <c r="BG453" s="17">
        <v>6.0322224149438698E-2</v>
      </c>
      <c r="BH453" s="17">
        <v>6.8068272210978401E-2</v>
      </c>
      <c r="BI453" s="17">
        <v>7.1748838279514296E-2</v>
      </c>
      <c r="BJ453" s="17">
        <v>0.116808239058796</v>
      </c>
      <c r="BK453" s="17">
        <v>2.2413760806388398E-2</v>
      </c>
      <c r="BL453" s="17"/>
      <c r="BM453" s="17">
        <v>6.6802498058939203E-2</v>
      </c>
      <c r="BN453" s="17">
        <v>4.42561165844743E-2</v>
      </c>
    </row>
    <row r="454" spans="2:66" x14ac:dyDescent="0.35">
      <c r="B454" t="s">
        <v>215</v>
      </c>
      <c r="C454" s="17">
        <v>0.28732617014675499</v>
      </c>
      <c r="D454" s="17">
        <v>0.29878218622979602</v>
      </c>
      <c r="E454" s="17">
        <v>0.27659712867939601</v>
      </c>
      <c r="F454" s="17"/>
      <c r="G454" s="17">
        <v>0.36089924796489797</v>
      </c>
      <c r="H454" s="17">
        <v>0.40119053784998199</v>
      </c>
      <c r="I454" s="17">
        <v>0.32458288682402803</v>
      </c>
      <c r="J454" s="17">
        <v>0.26170168024853302</v>
      </c>
      <c r="K454" s="17">
        <v>0.221352212912339</v>
      </c>
      <c r="L454" s="17">
        <v>0.18031303968154699</v>
      </c>
      <c r="M454" s="17"/>
      <c r="N454" s="17">
        <v>0.37556197725671697</v>
      </c>
      <c r="O454" s="17">
        <v>0.28544238122211302</v>
      </c>
      <c r="P454" s="17">
        <v>0.22709231386833001</v>
      </c>
      <c r="Q454" s="17">
        <v>0.24748227666834499</v>
      </c>
      <c r="R454" s="17"/>
      <c r="S454" s="17">
        <v>0.40867995332088097</v>
      </c>
      <c r="T454" s="17">
        <v>0.26065038281189201</v>
      </c>
      <c r="U454" s="17">
        <v>0.26201804024319297</v>
      </c>
      <c r="V454" s="17">
        <v>0.27753092171921101</v>
      </c>
      <c r="W454" s="17">
        <v>0.25962119723892302</v>
      </c>
      <c r="X454" s="17">
        <v>0.27179997247220899</v>
      </c>
      <c r="Y454" s="17">
        <v>0.22506577957426899</v>
      </c>
      <c r="Z454" s="17">
        <v>0.31504848542438701</v>
      </c>
      <c r="AA454" s="17">
        <v>0.27592578321650402</v>
      </c>
      <c r="AB454" s="17">
        <v>0.28611202611509301</v>
      </c>
      <c r="AC454" s="17">
        <v>0.25144663202904499</v>
      </c>
      <c r="AD454" s="17">
        <v>0.28073777273670503</v>
      </c>
      <c r="AE454" s="17"/>
      <c r="AF454" s="17">
        <v>0.36993904902848301</v>
      </c>
      <c r="AG454" s="17">
        <v>0.30515385581246701</v>
      </c>
      <c r="AH454" s="17">
        <v>0.237060958812218</v>
      </c>
      <c r="AI454" s="17">
        <v>0.26322742022817303</v>
      </c>
      <c r="AJ454" s="17">
        <v>0.13307658198663999</v>
      </c>
      <c r="AK454" s="17">
        <v>0.326414438955137</v>
      </c>
      <c r="AL454" s="17"/>
      <c r="AM454" s="17">
        <v>0.28850715866105903</v>
      </c>
      <c r="AN454" s="17">
        <v>0.286495677288784</v>
      </c>
      <c r="AO454" s="17"/>
      <c r="AP454" s="17">
        <v>0.19068705518854201</v>
      </c>
      <c r="AQ454" s="17">
        <v>0.27493611132054702</v>
      </c>
      <c r="AR454" s="17">
        <v>0.34723586940972301</v>
      </c>
      <c r="AS454" s="17">
        <v>0.42504815237201299</v>
      </c>
      <c r="AT454" s="17">
        <v>0.31039332574741801</v>
      </c>
      <c r="AU454" s="17"/>
      <c r="AV454" s="17">
        <v>0.47083724243353098</v>
      </c>
      <c r="AW454" s="17">
        <v>0.21704564050691999</v>
      </c>
      <c r="AX454" s="17">
        <v>0.28953410270873398</v>
      </c>
      <c r="AY454" s="17">
        <v>0.13170985390079901</v>
      </c>
      <c r="AZ454" s="17">
        <v>0.264390290742894</v>
      </c>
      <c r="BA454" s="17">
        <v>0.135379484398714</v>
      </c>
      <c r="BB454" s="17"/>
      <c r="BC454" s="17">
        <v>0.39987192665020999</v>
      </c>
      <c r="BD454" s="17">
        <v>0.26521331276589699</v>
      </c>
      <c r="BE454" s="17">
        <v>0.25647736041911201</v>
      </c>
      <c r="BF454" s="17"/>
      <c r="BG454" s="17">
        <v>0.27780150406391402</v>
      </c>
      <c r="BH454" s="17">
        <v>0.32101479890387402</v>
      </c>
      <c r="BI454" s="17">
        <v>0.33422170464409001</v>
      </c>
      <c r="BJ454" s="17">
        <v>0.32344759220213198</v>
      </c>
      <c r="BK454" s="17">
        <v>4.5103292583283799E-2</v>
      </c>
      <c r="BL454" s="17"/>
      <c r="BM454" s="17">
        <v>0.31395335657892198</v>
      </c>
      <c r="BN454" s="17">
        <v>0.10951061103701901</v>
      </c>
    </row>
    <row r="455" spans="2:66" x14ac:dyDescent="0.35">
      <c r="B455" t="s">
        <v>216</v>
      </c>
      <c r="C455" s="17">
        <v>0.194028018035966</v>
      </c>
      <c r="D455" s="17">
        <v>0.224628289406684</v>
      </c>
      <c r="E455" s="17">
        <v>0.16514887419601901</v>
      </c>
      <c r="F455" s="17"/>
      <c r="G455" s="17">
        <v>0.16495028415971599</v>
      </c>
      <c r="H455" s="17">
        <v>0.17479787513255499</v>
      </c>
      <c r="I455" s="17">
        <v>0.15524592860049299</v>
      </c>
      <c r="J455" s="17">
        <v>0.19146832811344999</v>
      </c>
      <c r="K455" s="17">
        <v>0.213083263856162</v>
      </c>
      <c r="L455" s="17">
        <v>0.24975545732223201</v>
      </c>
      <c r="M455" s="17"/>
      <c r="N455" s="17">
        <v>0.16708234335839101</v>
      </c>
      <c r="O455" s="17">
        <v>0.17515147965382</v>
      </c>
      <c r="P455" s="17">
        <v>0.23998525257454201</v>
      </c>
      <c r="Q455" s="17">
        <v>0.20363623539867001</v>
      </c>
      <c r="R455" s="17"/>
      <c r="S455" s="17">
        <v>0.17278787460300399</v>
      </c>
      <c r="T455" s="17">
        <v>0.184480662627135</v>
      </c>
      <c r="U455" s="17">
        <v>0.226573985878019</v>
      </c>
      <c r="V455" s="17">
        <v>0.19952948434706699</v>
      </c>
      <c r="W455" s="17">
        <v>0.26365218818135799</v>
      </c>
      <c r="X455" s="17">
        <v>0.156752131008844</v>
      </c>
      <c r="Y455" s="17">
        <v>0.18032646519523099</v>
      </c>
      <c r="Z455" s="17">
        <v>0.21144862654417601</v>
      </c>
      <c r="AA455" s="17">
        <v>0.21670163054477401</v>
      </c>
      <c r="AB455" s="17">
        <v>0.21280076631676501</v>
      </c>
      <c r="AC455" s="17">
        <v>0.14358612204027901</v>
      </c>
      <c r="AD455" s="17">
        <v>0.13823694709885401</v>
      </c>
      <c r="AE455" s="17"/>
      <c r="AF455" s="17">
        <v>0.194160918681544</v>
      </c>
      <c r="AG455" s="17">
        <v>0.17712030461940501</v>
      </c>
      <c r="AH455" s="17">
        <v>0.21625854256119001</v>
      </c>
      <c r="AI455" s="17">
        <v>0.20475133406662099</v>
      </c>
      <c r="AJ455" s="17">
        <v>0.22885832872453499</v>
      </c>
      <c r="AK455" s="17">
        <v>0.122576858512103</v>
      </c>
      <c r="AL455" s="17"/>
      <c r="AM455" s="17">
        <v>0.201486720590517</v>
      </c>
      <c r="AN455" s="17">
        <v>0.18365894343606801</v>
      </c>
      <c r="AO455" s="17"/>
      <c r="AP455" s="17">
        <v>0.231180808112392</v>
      </c>
      <c r="AQ455" s="17">
        <v>0.17245674709655301</v>
      </c>
      <c r="AR455" s="17">
        <v>0.19135683833226499</v>
      </c>
      <c r="AS455" s="17">
        <v>0.161855012018678</v>
      </c>
      <c r="AT455" s="17">
        <v>0.220513104973552</v>
      </c>
      <c r="AU455" s="17"/>
      <c r="AV455" s="17">
        <v>0.11748078589784799</v>
      </c>
      <c r="AW455" s="17">
        <v>0.271819006361811</v>
      </c>
      <c r="AX455" s="17">
        <v>0.25408198337895099</v>
      </c>
      <c r="AY455" s="17">
        <v>0.28485969540032002</v>
      </c>
      <c r="AZ455" s="17">
        <v>0.18572267810751</v>
      </c>
      <c r="BA455" s="17">
        <v>0.15227316824393999</v>
      </c>
      <c r="BB455" s="17"/>
      <c r="BC455" s="17">
        <v>0.14277083663182299</v>
      </c>
      <c r="BD455" s="17">
        <v>0.20689126499500299</v>
      </c>
      <c r="BE455" s="17">
        <v>0.2296754763321</v>
      </c>
      <c r="BF455" s="17"/>
      <c r="BG455" s="17">
        <v>0.191567487956531</v>
      </c>
      <c r="BH455" s="17">
        <v>0.20935656313414699</v>
      </c>
      <c r="BI455" s="17">
        <v>0.16281371240332501</v>
      </c>
      <c r="BJ455" s="17">
        <v>0.33117777016998501</v>
      </c>
      <c r="BK455" s="17">
        <v>0.22125353932230499</v>
      </c>
      <c r="BL455" s="17"/>
      <c r="BM455" s="17">
        <v>0.206449667725079</v>
      </c>
      <c r="BN455" s="17">
        <v>0.24668939323303099</v>
      </c>
    </row>
    <row r="456" spans="2:66" x14ac:dyDescent="0.35">
      <c r="B456" t="s">
        <v>217</v>
      </c>
      <c r="C456" s="17">
        <v>0.12689387552210399</v>
      </c>
      <c r="D456" s="17">
        <v>0.145118527621274</v>
      </c>
      <c r="E456" s="17">
        <v>0.10872329288303099</v>
      </c>
      <c r="F456" s="17"/>
      <c r="G456" s="17">
        <v>5.01467663004911E-2</v>
      </c>
      <c r="H456" s="17">
        <v>8.1833618552507995E-2</v>
      </c>
      <c r="I456" s="17">
        <v>0.139884802574894</v>
      </c>
      <c r="J456" s="17">
        <v>0.12517375809974099</v>
      </c>
      <c r="K456" s="17">
        <v>0.17022351610418601</v>
      </c>
      <c r="L456" s="17">
        <v>0.17650225108494699</v>
      </c>
      <c r="M456" s="17"/>
      <c r="N456" s="17">
        <v>0.100653083078414</v>
      </c>
      <c r="O456" s="17">
        <v>0.12079879035732401</v>
      </c>
      <c r="P456" s="17">
        <v>0.154343266038381</v>
      </c>
      <c r="Q456" s="17">
        <v>0.139512330041906</v>
      </c>
      <c r="R456" s="17"/>
      <c r="S456" s="17">
        <v>8.0920692009459103E-2</v>
      </c>
      <c r="T456" s="17">
        <v>0.11716051038622501</v>
      </c>
      <c r="U456" s="17">
        <v>0.14560319616877401</v>
      </c>
      <c r="V456" s="17">
        <v>0.16546237811161299</v>
      </c>
      <c r="W456" s="17">
        <v>0.11494665290719</v>
      </c>
      <c r="X456" s="17">
        <v>0.13267626851508499</v>
      </c>
      <c r="Y456" s="17">
        <v>0.16329747861893401</v>
      </c>
      <c r="Z456" s="17">
        <v>0.10715989035119</v>
      </c>
      <c r="AA456" s="17">
        <v>0.106458348347635</v>
      </c>
      <c r="AB456" s="17">
        <v>0.121077795242025</v>
      </c>
      <c r="AC456" s="17">
        <v>0.18247589087716301</v>
      </c>
      <c r="AD456" s="17">
        <v>0.15643036451492501</v>
      </c>
      <c r="AE456" s="17"/>
      <c r="AF456" s="17">
        <v>7.5437603781985094E-2</v>
      </c>
      <c r="AG456" s="17">
        <v>0.13525653228231199</v>
      </c>
      <c r="AH456" s="17">
        <v>0.13987427856116</v>
      </c>
      <c r="AI456" s="17">
        <v>0.13318908589186201</v>
      </c>
      <c r="AJ456" s="17">
        <v>0.20206412120748199</v>
      </c>
      <c r="AK456" s="17">
        <v>0.121044167418992</v>
      </c>
      <c r="AL456" s="17"/>
      <c r="AM456" s="17">
        <v>0.12979816119663901</v>
      </c>
      <c r="AN456" s="17">
        <v>0.123672867332371</v>
      </c>
      <c r="AO456" s="17"/>
      <c r="AP456" s="17">
        <v>0.15680626848976201</v>
      </c>
      <c r="AQ456" s="17">
        <v>0.142208141450713</v>
      </c>
      <c r="AR456" s="17">
        <v>9.9584059050698906E-2</v>
      </c>
      <c r="AS456" s="17">
        <v>8.5421183078918106E-2</v>
      </c>
      <c r="AT456" s="17">
        <v>8.5948580226293203E-2</v>
      </c>
      <c r="AU456" s="17"/>
      <c r="AV456" s="17">
        <v>2.4999449135235802E-2</v>
      </c>
      <c r="AW456" s="17">
        <v>0.20002973736034499</v>
      </c>
      <c r="AX456" s="17">
        <v>4.9777597239365999E-2</v>
      </c>
      <c r="AY456" s="17">
        <v>0.36267098668292602</v>
      </c>
      <c r="AZ456" s="17">
        <v>0.12871023678392499</v>
      </c>
      <c r="BA456" s="17">
        <v>5.0225083226717301E-2</v>
      </c>
      <c r="BB456" s="17"/>
      <c r="BC456" s="17">
        <v>4.45360689518427E-2</v>
      </c>
      <c r="BD456" s="17">
        <v>0.10697102106798501</v>
      </c>
      <c r="BE456" s="17">
        <v>0.22280910475086099</v>
      </c>
      <c r="BF456" s="17"/>
      <c r="BG456" s="17">
        <v>0.191832754719761</v>
      </c>
      <c r="BH456" s="17">
        <v>7.9527650760694499E-2</v>
      </c>
      <c r="BI456" s="17">
        <v>8.5833341103772595E-2</v>
      </c>
      <c r="BJ456" s="17">
        <v>9.7670800034912006E-2</v>
      </c>
      <c r="BK456" s="17">
        <v>0.45326478193951802</v>
      </c>
      <c r="BL456" s="17"/>
      <c r="BM456" s="17">
        <v>9.7879318166331802E-2</v>
      </c>
      <c r="BN456" s="17">
        <v>0.370982317868496</v>
      </c>
    </row>
    <row r="457" spans="2:66" x14ac:dyDescent="0.35">
      <c r="B457" t="s">
        <v>117</v>
      </c>
      <c r="C457" s="17">
        <v>0.32844023326654698</v>
      </c>
      <c r="D457" s="17">
        <v>0.25117088710020102</v>
      </c>
      <c r="E457" s="17">
        <v>0.40247076468327098</v>
      </c>
      <c r="F457" s="17"/>
      <c r="G457" s="17">
        <v>0.32888403061736599</v>
      </c>
      <c r="H457" s="17">
        <v>0.21689693468041399</v>
      </c>
      <c r="I457" s="17">
        <v>0.32171032294898599</v>
      </c>
      <c r="J457" s="17">
        <v>0.38332034386019698</v>
      </c>
      <c r="K457" s="17">
        <v>0.35972961770123602</v>
      </c>
      <c r="L457" s="17">
        <v>0.35920121694272</v>
      </c>
      <c r="M457" s="17"/>
      <c r="N457" s="17">
        <v>0.27552942241107597</v>
      </c>
      <c r="O457" s="17">
        <v>0.35158824614463102</v>
      </c>
      <c r="P457" s="17">
        <v>0.32407576620211298</v>
      </c>
      <c r="Q457" s="17">
        <v>0.36235964680779897</v>
      </c>
      <c r="R457" s="17"/>
      <c r="S457" s="17">
        <v>0.22900489347495301</v>
      </c>
      <c r="T457" s="17">
        <v>0.39267103104898998</v>
      </c>
      <c r="U457" s="17">
        <v>0.31662983944058598</v>
      </c>
      <c r="V457" s="17">
        <v>0.29703644211207803</v>
      </c>
      <c r="W457" s="17">
        <v>0.29838416005054003</v>
      </c>
      <c r="X457" s="17">
        <v>0.36257344991892998</v>
      </c>
      <c r="Y457" s="17">
        <v>0.39443343809299197</v>
      </c>
      <c r="Z457" s="17">
        <v>0.29693569172738199</v>
      </c>
      <c r="AA457" s="17">
        <v>0.32025297935404601</v>
      </c>
      <c r="AB457" s="17">
        <v>0.32359755386697397</v>
      </c>
      <c r="AC457" s="17">
        <v>0.38411473824624498</v>
      </c>
      <c r="AD457" s="17">
        <v>0.42459491564951601</v>
      </c>
      <c r="AE457" s="17"/>
      <c r="AF457" s="17">
        <v>0.243934546683582</v>
      </c>
      <c r="AG457" s="17">
        <v>0.33798925487884302</v>
      </c>
      <c r="AH457" s="17">
        <v>0.34812706941751997</v>
      </c>
      <c r="AI457" s="17">
        <v>0.36162768327183498</v>
      </c>
      <c r="AJ457" s="17">
        <v>0.38111456849007702</v>
      </c>
      <c r="AK457" s="17">
        <v>0.40179993569493</v>
      </c>
      <c r="AL457" s="17"/>
      <c r="AM457" s="17">
        <v>0.31094499955445698</v>
      </c>
      <c r="AN457" s="17">
        <v>0.35085599146525598</v>
      </c>
      <c r="AO457" s="17"/>
      <c r="AP457" s="17">
        <v>0.38039148906621401</v>
      </c>
      <c r="AQ457" s="17">
        <v>0.38188784440121298</v>
      </c>
      <c r="AR457" s="17">
        <v>0.28891317029569502</v>
      </c>
      <c r="AS457" s="17">
        <v>0.20254714790070499</v>
      </c>
      <c r="AT457" s="17">
        <v>0.13983799620988399</v>
      </c>
      <c r="AU457" s="17"/>
      <c r="AV457" s="17">
        <v>0.26285006187812698</v>
      </c>
      <c r="AW457" s="17">
        <v>0.262172624879836</v>
      </c>
      <c r="AX457" s="17">
        <v>0.36925956256168202</v>
      </c>
      <c r="AY457" s="17">
        <v>0.21263979623886201</v>
      </c>
      <c r="AZ457" s="17">
        <v>0.35765378323711799</v>
      </c>
      <c r="BA457" s="17">
        <v>0.65554867434799602</v>
      </c>
      <c r="BB457" s="17"/>
      <c r="BC457" s="17">
        <v>0.32300133788122698</v>
      </c>
      <c r="BD457" s="17">
        <v>0.38542370491830902</v>
      </c>
      <c r="BE457" s="17">
        <v>0.20832345002151101</v>
      </c>
      <c r="BF457" s="17"/>
      <c r="BG457" s="17">
        <v>0.27847602911035502</v>
      </c>
      <c r="BH457" s="17">
        <v>0.322032714990306</v>
      </c>
      <c r="BI457" s="17">
        <v>0.345382403569298</v>
      </c>
      <c r="BJ457" s="17">
        <v>0.13089559853417501</v>
      </c>
      <c r="BK457" s="17">
        <v>0.25796462534850501</v>
      </c>
      <c r="BL457" s="17"/>
      <c r="BM457" s="17">
        <v>0.31491515947072801</v>
      </c>
      <c r="BN457" s="17">
        <v>0.22856156127697999</v>
      </c>
    </row>
    <row r="458" spans="2:66" x14ac:dyDescent="0.35">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row>
    <row r="459" spans="2:66" x14ac:dyDescent="0.35">
      <c r="B459" s="6" t="s">
        <v>222</v>
      </c>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row>
    <row r="460" spans="2:66" x14ac:dyDescent="0.35">
      <c r="B460" s="24" t="s">
        <v>101</v>
      </c>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row>
    <row r="461" spans="2:66" x14ac:dyDescent="0.35">
      <c r="B461" t="s">
        <v>214</v>
      </c>
      <c r="C461" s="17">
        <v>5.74252364698562E-2</v>
      </c>
      <c r="D461" s="17">
        <v>7.7164465970262094E-2</v>
      </c>
      <c r="E461" s="17">
        <v>3.8462386882098798E-2</v>
      </c>
      <c r="F461" s="17"/>
      <c r="G461" s="17">
        <v>8.4020877432260305E-2</v>
      </c>
      <c r="H461" s="17">
        <v>9.2057763825775199E-2</v>
      </c>
      <c r="I461" s="17">
        <v>5.4660361813904101E-2</v>
      </c>
      <c r="J461" s="17">
        <v>4.1091738640862699E-2</v>
      </c>
      <c r="K461" s="17">
        <v>3.5053421263080801E-2</v>
      </c>
      <c r="L461" s="17">
        <v>4.19549460905628E-2</v>
      </c>
      <c r="M461" s="17"/>
      <c r="N461" s="17">
        <v>6.46187692604102E-2</v>
      </c>
      <c r="O461" s="17">
        <v>4.6851959456224203E-2</v>
      </c>
      <c r="P461" s="17">
        <v>5.2707081637504399E-2</v>
      </c>
      <c r="Q461" s="17">
        <v>6.3852705828567002E-2</v>
      </c>
      <c r="R461" s="17"/>
      <c r="S461" s="17">
        <v>6.95733213988039E-2</v>
      </c>
      <c r="T461" s="17">
        <v>3.0140326186944798E-2</v>
      </c>
      <c r="U461" s="17">
        <v>4.2896852047878901E-2</v>
      </c>
      <c r="V461" s="17">
        <v>4.8198548161772901E-2</v>
      </c>
      <c r="W461" s="17">
        <v>6.3525877847053505E-2</v>
      </c>
      <c r="X461" s="17">
        <v>5.9171609620664499E-2</v>
      </c>
      <c r="Y461" s="17">
        <v>4.2664633712138501E-2</v>
      </c>
      <c r="Z461" s="17">
        <v>6.9902026252404895E-2</v>
      </c>
      <c r="AA461" s="17">
        <v>9.7403992205481599E-2</v>
      </c>
      <c r="AB461" s="17">
        <v>5.1087735692813802E-2</v>
      </c>
      <c r="AC461" s="17">
        <v>7.5989698238286496E-2</v>
      </c>
      <c r="AD461" s="17">
        <v>3.0087565106410901E-2</v>
      </c>
      <c r="AE461" s="17"/>
      <c r="AF461" s="17">
        <v>8.6821514284774998E-2</v>
      </c>
      <c r="AG461" s="17">
        <v>4.8923920225818603E-2</v>
      </c>
      <c r="AH461" s="17">
        <v>4.6910459302140002E-2</v>
      </c>
      <c r="AI461" s="17">
        <v>4.4863729287106698E-2</v>
      </c>
      <c r="AJ461" s="17">
        <v>4.0761754316616501E-2</v>
      </c>
      <c r="AK461" s="17">
        <v>6.6595782317021499E-2</v>
      </c>
      <c r="AL461" s="17"/>
      <c r="AM461" s="17">
        <v>6.2764367894724601E-2</v>
      </c>
      <c r="AN461" s="17">
        <v>5.02568464809054E-2</v>
      </c>
      <c r="AO461" s="17"/>
      <c r="AP461" s="17">
        <v>4.0881526806526701E-2</v>
      </c>
      <c r="AQ461" s="17">
        <v>4.8606985297853601E-2</v>
      </c>
      <c r="AR461" s="17">
        <v>6.2330411892232498E-2</v>
      </c>
      <c r="AS461" s="17">
        <v>8.7192550509176597E-2</v>
      </c>
      <c r="AT461" s="17">
        <v>0.16341404383668401</v>
      </c>
      <c r="AU461" s="17"/>
      <c r="AV461" s="17">
        <v>0.10757824880752</v>
      </c>
      <c r="AW461" s="17">
        <v>5.60750640460018E-2</v>
      </c>
      <c r="AX461" s="17">
        <v>2.6585779808913201E-2</v>
      </c>
      <c r="AY461" s="17">
        <v>1.9395390293701801E-2</v>
      </c>
      <c r="AZ461" s="17">
        <v>1.52900842082654E-2</v>
      </c>
      <c r="BA461" s="17">
        <v>6.5735897826325797E-3</v>
      </c>
      <c r="BB461" s="17"/>
      <c r="BC461" s="17">
        <v>8.9852633501369794E-2</v>
      </c>
      <c r="BD461" s="17">
        <v>3.4224806185328097E-2</v>
      </c>
      <c r="BE461" s="17">
        <v>6.9813038029510097E-2</v>
      </c>
      <c r="BF461" s="17"/>
      <c r="BG461" s="17">
        <v>6.4980115546717704E-2</v>
      </c>
      <c r="BH461" s="17">
        <v>5.4251467058592302E-2</v>
      </c>
      <c r="BI461" s="17">
        <v>6.6885321385961802E-2</v>
      </c>
      <c r="BJ461" s="17">
        <v>0.15557092993778299</v>
      </c>
      <c r="BK461" s="17">
        <v>2.2684109505686501E-2</v>
      </c>
      <c r="BL461" s="17"/>
      <c r="BM461" s="17">
        <v>5.60046250347234E-2</v>
      </c>
      <c r="BN461" s="17">
        <v>5.3433378571352802E-2</v>
      </c>
    </row>
    <row r="462" spans="2:66" x14ac:dyDescent="0.35">
      <c r="B462" t="s">
        <v>215</v>
      </c>
      <c r="C462" s="17">
        <v>0.25799232086115398</v>
      </c>
      <c r="D462" s="17">
        <v>0.287402871308927</v>
      </c>
      <c r="E462" s="17">
        <v>0.229612894202431</v>
      </c>
      <c r="F462" s="17"/>
      <c r="G462" s="17">
        <v>0.321578155309796</v>
      </c>
      <c r="H462" s="17">
        <v>0.36546598157620402</v>
      </c>
      <c r="I462" s="17">
        <v>0.30583117514485603</v>
      </c>
      <c r="J462" s="17">
        <v>0.221388414182903</v>
      </c>
      <c r="K462" s="17">
        <v>0.207373265290764</v>
      </c>
      <c r="L462" s="17">
        <v>0.15284760425032701</v>
      </c>
      <c r="M462" s="17"/>
      <c r="N462" s="17">
        <v>0.35056556015905499</v>
      </c>
      <c r="O462" s="17">
        <v>0.27876230804083602</v>
      </c>
      <c r="P462" s="17">
        <v>0.18607145431630201</v>
      </c>
      <c r="Q462" s="17">
        <v>0.20360398899284499</v>
      </c>
      <c r="R462" s="17"/>
      <c r="S462" s="17">
        <v>0.41861906881049699</v>
      </c>
      <c r="T462" s="17">
        <v>0.26069189212322702</v>
      </c>
      <c r="U462" s="17">
        <v>0.24447472351872199</v>
      </c>
      <c r="V462" s="17">
        <v>0.18768007474342499</v>
      </c>
      <c r="W462" s="17">
        <v>0.287855032930595</v>
      </c>
      <c r="X462" s="17">
        <v>0.212048839886776</v>
      </c>
      <c r="Y462" s="17">
        <v>0.15139519743149801</v>
      </c>
      <c r="Z462" s="17">
        <v>0.30572904793713002</v>
      </c>
      <c r="AA462" s="17">
        <v>0.24284100753819399</v>
      </c>
      <c r="AB462" s="17">
        <v>0.24616005471732999</v>
      </c>
      <c r="AC462" s="17">
        <v>0.18346823430075701</v>
      </c>
      <c r="AD462" s="17">
        <v>0.25025272268509902</v>
      </c>
      <c r="AE462" s="17"/>
      <c r="AF462" s="17">
        <v>0.371613544102883</v>
      </c>
      <c r="AG462" s="17">
        <v>0.26071442593428701</v>
      </c>
      <c r="AH462" s="17">
        <v>0.20963050704255601</v>
      </c>
      <c r="AI462" s="17">
        <v>0.20825786953195399</v>
      </c>
      <c r="AJ462" s="17">
        <v>0.16553841503608299</v>
      </c>
      <c r="AK462" s="17">
        <v>0.18636653783396301</v>
      </c>
      <c r="AL462" s="17"/>
      <c r="AM462" s="17">
        <v>0.258626656452833</v>
      </c>
      <c r="AN462" s="17">
        <v>0.25892175861635502</v>
      </c>
      <c r="AO462" s="17"/>
      <c r="AP462" s="17">
        <v>0.177847506427253</v>
      </c>
      <c r="AQ462" s="17">
        <v>0.196416858420666</v>
      </c>
      <c r="AR462" s="17">
        <v>0.32753702053176498</v>
      </c>
      <c r="AS462" s="17">
        <v>0.404234751867106</v>
      </c>
      <c r="AT462" s="17">
        <v>0.44851299369769898</v>
      </c>
      <c r="AU462" s="17"/>
      <c r="AV462" s="17">
        <v>0.467596256797018</v>
      </c>
      <c r="AW462" s="17">
        <v>0.14147737773994401</v>
      </c>
      <c r="AX462" s="17">
        <v>0.30884079077843801</v>
      </c>
      <c r="AY462" s="17">
        <v>4.3480734348303102E-2</v>
      </c>
      <c r="AZ462" s="17">
        <v>0.264090835258247</v>
      </c>
      <c r="BA462" s="17">
        <v>0.10010660149494401</v>
      </c>
      <c r="BB462" s="17"/>
      <c r="BC462" s="17">
        <v>0.39007809277317101</v>
      </c>
      <c r="BD462" s="17">
        <v>0.227313530673415</v>
      </c>
      <c r="BE462" s="17">
        <v>0.22226019303629499</v>
      </c>
      <c r="BF462" s="17"/>
      <c r="BG462" s="17">
        <v>0.26458099765182502</v>
      </c>
      <c r="BH462" s="17">
        <v>0.290524211576137</v>
      </c>
      <c r="BI462" s="17">
        <v>0.28318407863255601</v>
      </c>
      <c r="BJ462" s="17">
        <v>0.224825833518529</v>
      </c>
      <c r="BK462" s="17">
        <v>7.8776867558557298E-2</v>
      </c>
      <c r="BL462" s="17"/>
      <c r="BM462" s="17">
        <v>0.28628485631454698</v>
      </c>
      <c r="BN462" s="17">
        <v>0.112571783686905</v>
      </c>
    </row>
    <row r="463" spans="2:66" x14ac:dyDescent="0.35">
      <c r="B463" t="s">
        <v>216</v>
      </c>
      <c r="C463" s="17">
        <v>0.212596548687665</v>
      </c>
      <c r="D463" s="17">
        <v>0.19866843825443301</v>
      </c>
      <c r="E463" s="17">
        <v>0.227224423686748</v>
      </c>
      <c r="F463" s="17"/>
      <c r="G463" s="17">
        <v>0.21300408694453099</v>
      </c>
      <c r="H463" s="17">
        <v>0.23611419639761</v>
      </c>
      <c r="I463" s="17">
        <v>0.17498402765561799</v>
      </c>
      <c r="J463" s="17">
        <v>0.21559341464396101</v>
      </c>
      <c r="K463" s="17">
        <v>0.164342570066696</v>
      </c>
      <c r="L463" s="17">
        <v>0.25358048454679299</v>
      </c>
      <c r="M463" s="17"/>
      <c r="N463" s="17">
        <v>0.21249350315155799</v>
      </c>
      <c r="O463" s="17">
        <v>0.23437398293961001</v>
      </c>
      <c r="P463" s="17">
        <v>0.19391698395118501</v>
      </c>
      <c r="Q463" s="17">
        <v>0.20985551921431</v>
      </c>
      <c r="R463" s="17"/>
      <c r="S463" s="17">
        <v>0.213846322514853</v>
      </c>
      <c r="T463" s="17">
        <v>0.21417339870152</v>
      </c>
      <c r="U463" s="17">
        <v>0.21116472249071799</v>
      </c>
      <c r="V463" s="17">
        <v>0.24209278246705801</v>
      </c>
      <c r="W463" s="17">
        <v>0.199273662254557</v>
      </c>
      <c r="X463" s="17">
        <v>0.250352873588639</v>
      </c>
      <c r="Y463" s="17">
        <v>0.199955608207281</v>
      </c>
      <c r="Z463" s="17">
        <v>0.18637807398136999</v>
      </c>
      <c r="AA463" s="17">
        <v>0.19829147737146099</v>
      </c>
      <c r="AB463" s="17">
        <v>0.20800040832237901</v>
      </c>
      <c r="AC463" s="17">
        <v>0.22004856076280799</v>
      </c>
      <c r="AD463" s="17">
        <v>0.15507200797708801</v>
      </c>
      <c r="AE463" s="17"/>
      <c r="AF463" s="17">
        <v>0.202044577040911</v>
      </c>
      <c r="AG463" s="17">
        <v>0.205645954291344</v>
      </c>
      <c r="AH463" s="17">
        <v>0.21408799698917899</v>
      </c>
      <c r="AI463" s="17">
        <v>0.242460605134243</v>
      </c>
      <c r="AJ463" s="17">
        <v>0.21815695796165699</v>
      </c>
      <c r="AK463" s="17">
        <v>0.18789962467065099</v>
      </c>
      <c r="AL463" s="17"/>
      <c r="AM463" s="17">
        <v>0.219658428900704</v>
      </c>
      <c r="AN463" s="17">
        <v>0.20172988561282701</v>
      </c>
      <c r="AO463" s="17"/>
      <c r="AP463" s="17">
        <v>0.21631407510325201</v>
      </c>
      <c r="AQ463" s="17">
        <v>0.20184777344698501</v>
      </c>
      <c r="AR463" s="17">
        <v>0.245326443898636</v>
      </c>
      <c r="AS463" s="17">
        <v>0.16978519977265499</v>
      </c>
      <c r="AT463" s="17">
        <v>0.161634067281171</v>
      </c>
      <c r="AU463" s="17"/>
      <c r="AV463" s="17">
        <v>0.16619069059498201</v>
      </c>
      <c r="AW463" s="17">
        <v>0.26651750907718103</v>
      </c>
      <c r="AX463" s="17">
        <v>0.29545670266122098</v>
      </c>
      <c r="AY463" s="17">
        <v>0.16554465403219801</v>
      </c>
      <c r="AZ463" s="17">
        <v>0.309197312464145</v>
      </c>
      <c r="BA463" s="17">
        <v>0.197752236957595</v>
      </c>
      <c r="BB463" s="17"/>
      <c r="BC463" s="17">
        <v>0.19443266123519001</v>
      </c>
      <c r="BD463" s="17">
        <v>0.24275400204889</v>
      </c>
      <c r="BE463" s="17">
        <v>0.20298255798901901</v>
      </c>
      <c r="BF463" s="17"/>
      <c r="BG463" s="17">
        <v>0.16189761557440099</v>
      </c>
      <c r="BH463" s="17">
        <v>0.23830034628032701</v>
      </c>
      <c r="BI463" s="17">
        <v>0.21484336395312101</v>
      </c>
      <c r="BJ463" s="17">
        <v>0.25629528874346702</v>
      </c>
      <c r="BK463" s="17">
        <v>0.138898586916441</v>
      </c>
      <c r="BL463" s="17"/>
      <c r="BM463" s="17">
        <v>0.225815450640066</v>
      </c>
      <c r="BN463" s="17">
        <v>0.16606352893373899</v>
      </c>
    </row>
    <row r="464" spans="2:66" x14ac:dyDescent="0.35">
      <c r="B464" t="s">
        <v>217</v>
      </c>
      <c r="C464" s="17">
        <v>0.26503000805438198</v>
      </c>
      <c r="D464" s="17">
        <v>0.27592877032056701</v>
      </c>
      <c r="E464" s="17">
        <v>0.25468307973618098</v>
      </c>
      <c r="F464" s="17"/>
      <c r="G464" s="17">
        <v>9.1740078474777997E-2</v>
      </c>
      <c r="H464" s="17">
        <v>0.15364676398660501</v>
      </c>
      <c r="I464" s="17">
        <v>0.23570967371181101</v>
      </c>
      <c r="J464" s="17">
        <v>0.27284164865460803</v>
      </c>
      <c r="K464" s="17">
        <v>0.393344711350891</v>
      </c>
      <c r="L464" s="17">
        <v>0.402464798412349</v>
      </c>
      <c r="M464" s="17"/>
      <c r="N464" s="17">
        <v>0.18996596619904199</v>
      </c>
      <c r="O464" s="17">
        <v>0.22134404554819101</v>
      </c>
      <c r="P464" s="17">
        <v>0.38701945203424598</v>
      </c>
      <c r="Q464" s="17">
        <v>0.28491157622657798</v>
      </c>
      <c r="R464" s="17"/>
      <c r="S464" s="17">
        <v>0.136133653546961</v>
      </c>
      <c r="T464" s="17">
        <v>0.26768541351094699</v>
      </c>
      <c r="U464" s="17">
        <v>0.28885349796389498</v>
      </c>
      <c r="V464" s="17">
        <v>0.35434869845470002</v>
      </c>
      <c r="W464" s="17">
        <v>0.23513892940081099</v>
      </c>
      <c r="X464" s="17">
        <v>0.22851169853424499</v>
      </c>
      <c r="Y464" s="17">
        <v>0.33921526476107</v>
      </c>
      <c r="Z464" s="17">
        <v>0.294607997700155</v>
      </c>
      <c r="AA464" s="17">
        <v>0.30025784198257199</v>
      </c>
      <c r="AB464" s="17">
        <v>0.25897634257733798</v>
      </c>
      <c r="AC464" s="17">
        <v>0.32768040731439102</v>
      </c>
      <c r="AD464" s="17">
        <v>0.24868274138892199</v>
      </c>
      <c r="AE464" s="17"/>
      <c r="AF464" s="17">
        <v>0.150752871320286</v>
      </c>
      <c r="AG464" s="17">
        <v>0.27984506403728199</v>
      </c>
      <c r="AH464" s="17">
        <v>0.29207140059044601</v>
      </c>
      <c r="AI464" s="17">
        <v>0.29892898824299102</v>
      </c>
      <c r="AJ464" s="17">
        <v>0.37376137469034398</v>
      </c>
      <c r="AK464" s="17">
        <v>0.32739675713676403</v>
      </c>
      <c r="AL464" s="17"/>
      <c r="AM464" s="17">
        <v>0.29013226995949498</v>
      </c>
      <c r="AN464" s="17">
        <v>0.23129221119785301</v>
      </c>
      <c r="AO464" s="17"/>
      <c r="AP464" s="17">
        <v>0.36423233942880201</v>
      </c>
      <c r="AQ464" s="17">
        <v>0.29394665924014202</v>
      </c>
      <c r="AR464" s="17">
        <v>0.18642593529885501</v>
      </c>
      <c r="AS464" s="17">
        <v>0.15043917888338701</v>
      </c>
      <c r="AT464" s="17">
        <v>0.10641906417960301</v>
      </c>
      <c r="AU464" s="17"/>
      <c r="AV464" s="17">
        <v>5.3724120406220897E-2</v>
      </c>
      <c r="AW464" s="17">
        <v>0.43107833320776101</v>
      </c>
      <c r="AX464" s="17">
        <v>0.15954925793327901</v>
      </c>
      <c r="AY464" s="17">
        <v>0.74332756148948698</v>
      </c>
      <c r="AZ464" s="17">
        <v>0.124686478779826</v>
      </c>
      <c r="BA464" s="17">
        <v>0.22209416908626201</v>
      </c>
      <c r="BB464" s="17"/>
      <c r="BC464" s="17">
        <v>6.9769603346650305E-2</v>
      </c>
      <c r="BD464" s="17">
        <v>0.25826342223232102</v>
      </c>
      <c r="BE464" s="17">
        <v>0.43075214391811401</v>
      </c>
      <c r="BF464" s="17"/>
      <c r="BG464" s="17">
        <v>0.36488250484471701</v>
      </c>
      <c r="BH464" s="17">
        <v>0.20412248253719301</v>
      </c>
      <c r="BI464" s="17">
        <v>0.20577689220925899</v>
      </c>
      <c r="BJ464" s="17">
        <v>0.230556731716069</v>
      </c>
      <c r="BK464" s="17">
        <v>0.67796425310053798</v>
      </c>
      <c r="BL464" s="17"/>
      <c r="BM464" s="17">
        <v>0.230392120848429</v>
      </c>
      <c r="BN464" s="17">
        <v>0.57443664808809303</v>
      </c>
    </row>
    <row r="465" spans="2:66" x14ac:dyDescent="0.35">
      <c r="B465" t="s">
        <v>117</v>
      </c>
      <c r="C465" s="17">
        <v>0.206955885926943</v>
      </c>
      <c r="D465" s="17">
        <v>0.16083545414581099</v>
      </c>
      <c r="E465" s="17">
        <v>0.25001721549254002</v>
      </c>
      <c r="F465" s="17"/>
      <c r="G465" s="17">
        <v>0.28965680183863501</v>
      </c>
      <c r="H465" s="17">
        <v>0.152715294213806</v>
      </c>
      <c r="I465" s="17">
        <v>0.22881476167381101</v>
      </c>
      <c r="J465" s="17">
        <v>0.249084783877665</v>
      </c>
      <c r="K465" s="17">
        <v>0.199886032028569</v>
      </c>
      <c r="L465" s="17">
        <v>0.149152166699968</v>
      </c>
      <c r="M465" s="17"/>
      <c r="N465" s="17">
        <v>0.18235620122993601</v>
      </c>
      <c r="O465" s="17">
        <v>0.21866770401513899</v>
      </c>
      <c r="P465" s="17">
        <v>0.18028502806076299</v>
      </c>
      <c r="Q465" s="17">
        <v>0.2377762097377</v>
      </c>
      <c r="R465" s="17"/>
      <c r="S465" s="17">
        <v>0.16182763372888501</v>
      </c>
      <c r="T465" s="17">
        <v>0.22730896947736101</v>
      </c>
      <c r="U465" s="17">
        <v>0.21261020397878599</v>
      </c>
      <c r="V465" s="17">
        <v>0.16767989617304399</v>
      </c>
      <c r="W465" s="17">
        <v>0.21420649756698301</v>
      </c>
      <c r="X465" s="17">
        <v>0.24991497836967599</v>
      </c>
      <c r="Y465" s="17">
        <v>0.26676929588801301</v>
      </c>
      <c r="Z465" s="17">
        <v>0.143382854128939</v>
      </c>
      <c r="AA465" s="17">
        <v>0.16120568090229201</v>
      </c>
      <c r="AB465" s="17">
        <v>0.23577545869013899</v>
      </c>
      <c r="AC465" s="17">
        <v>0.19281309938375801</v>
      </c>
      <c r="AD465" s="17">
        <v>0.31590496284247899</v>
      </c>
      <c r="AE465" s="17"/>
      <c r="AF465" s="17">
        <v>0.188767493251145</v>
      </c>
      <c r="AG465" s="17">
        <v>0.204870635511268</v>
      </c>
      <c r="AH465" s="17">
        <v>0.237299636075679</v>
      </c>
      <c r="AI465" s="17">
        <v>0.20548880780370499</v>
      </c>
      <c r="AJ465" s="17">
        <v>0.20178149799529899</v>
      </c>
      <c r="AK465" s="17">
        <v>0.23174129804160001</v>
      </c>
      <c r="AL465" s="17"/>
      <c r="AM465" s="17">
        <v>0.16881827679224401</v>
      </c>
      <c r="AN465" s="17">
        <v>0.25779929809205898</v>
      </c>
      <c r="AO465" s="17"/>
      <c r="AP465" s="17">
        <v>0.20072455223416599</v>
      </c>
      <c r="AQ465" s="17">
        <v>0.25918172359435299</v>
      </c>
      <c r="AR465" s="17">
        <v>0.17838018837851199</v>
      </c>
      <c r="AS465" s="17">
        <v>0.18834831896767501</v>
      </c>
      <c r="AT465" s="17">
        <v>0.12001983100484299</v>
      </c>
      <c r="AU465" s="17"/>
      <c r="AV465" s="17">
        <v>0.204910683394259</v>
      </c>
      <c r="AW465" s="17">
        <v>0.10485171592911199</v>
      </c>
      <c r="AX465" s="17">
        <v>0.209567468818149</v>
      </c>
      <c r="AY465" s="17">
        <v>2.8251659836310599E-2</v>
      </c>
      <c r="AZ465" s="17">
        <v>0.28673528928951703</v>
      </c>
      <c r="BA465" s="17">
        <v>0.47347340267856702</v>
      </c>
      <c r="BB465" s="17"/>
      <c r="BC465" s="17">
        <v>0.25586700914361898</v>
      </c>
      <c r="BD465" s="17">
        <v>0.23744423886004601</v>
      </c>
      <c r="BE465" s="17">
        <v>7.41920670270622E-2</v>
      </c>
      <c r="BF465" s="17"/>
      <c r="BG465" s="17">
        <v>0.14365876638233999</v>
      </c>
      <c r="BH465" s="17">
        <v>0.21280149254775099</v>
      </c>
      <c r="BI465" s="17">
        <v>0.22931034381910201</v>
      </c>
      <c r="BJ465" s="17">
        <v>0.132751216084151</v>
      </c>
      <c r="BK465" s="17">
        <v>8.1676182918777193E-2</v>
      </c>
      <c r="BL465" s="17"/>
      <c r="BM465" s="17">
        <v>0.20150294716223399</v>
      </c>
      <c r="BN465" s="17">
        <v>9.3494660719910402E-2</v>
      </c>
    </row>
    <row r="466" spans="2:66" x14ac:dyDescent="0.35">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row>
    <row r="467" spans="2:66" x14ac:dyDescent="0.35">
      <c r="B467" s="6" t="s">
        <v>223</v>
      </c>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row>
    <row r="468" spans="2:66" x14ac:dyDescent="0.35">
      <c r="B468" s="24" t="s">
        <v>101</v>
      </c>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row>
    <row r="469" spans="2:66" x14ac:dyDescent="0.35">
      <c r="B469" t="s">
        <v>214</v>
      </c>
      <c r="C469" s="17">
        <v>6.1360511419017202E-2</v>
      </c>
      <c r="D469" s="17">
        <v>8.4694076178485206E-2</v>
      </c>
      <c r="E469" s="17">
        <v>3.8912555333635003E-2</v>
      </c>
      <c r="F469" s="17"/>
      <c r="G469" s="17">
        <v>7.7194186444784402E-2</v>
      </c>
      <c r="H469" s="17">
        <v>0.13057009561523</v>
      </c>
      <c r="I469" s="17">
        <v>5.2708499141819999E-2</v>
      </c>
      <c r="J469" s="17">
        <v>3.5972913766020798E-2</v>
      </c>
      <c r="K469" s="17">
        <v>3.2217763759008498E-2</v>
      </c>
      <c r="L469" s="17">
        <v>4.1465861065106101E-2</v>
      </c>
      <c r="M469" s="17"/>
      <c r="N469" s="17">
        <v>8.2144303996847801E-2</v>
      </c>
      <c r="O469" s="17">
        <v>5.9519482677478398E-2</v>
      </c>
      <c r="P469" s="17">
        <v>5.2877075004834698E-2</v>
      </c>
      <c r="Q469" s="17">
        <v>4.7360729179571397E-2</v>
      </c>
      <c r="R469" s="17"/>
      <c r="S469" s="17">
        <v>8.6252101005402496E-2</v>
      </c>
      <c r="T469" s="17">
        <v>4.5743407348361298E-2</v>
      </c>
      <c r="U469" s="17">
        <v>4.8893860442481701E-2</v>
      </c>
      <c r="V469" s="17">
        <v>7.8052141722928695E-2</v>
      </c>
      <c r="W469" s="17">
        <v>4.8198716882359501E-2</v>
      </c>
      <c r="X469" s="17">
        <v>2.11371700272164E-2</v>
      </c>
      <c r="Y469" s="17">
        <v>2.4953215594926598E-2</v>
      </c>
      <c r="Z469" s="17">
        <v>8.1578542599741996E-2</v>
      </c>
      <c r="AA469" s="17">
        <v>9.8020183002769004E-2</v>
      </c>
      <c r="AB469" s="17">
        <v>6.9857047720260301E-2</v>
      </c>
      <c r="AC469" s="17">
        <v>7.65131357445515E-2</v>
      </c>
      <c r="AD469" s="17">
        <v>3.2740556914902297E-2</v>
      </c>
      <c r="AE469" s="17"/>
      <c r="AF469" s="17">
        <v>9.5173903959927406E-2</v>
      </c>
      <c r="AG469" s="17">
        <v>6.0230764717520903E-2</v>
      </c>
      <c r="AH469" s="17">
        <v>3.3312411318236E-2</v>
      </c>
      <c r="AI469" s="17">
        <v>5.0997892081386699E-2</v>
      </c>
      <c r="AJ469" s="17">
        <v>4.0806752676758901E-2</v>
      </c>
      <c r="AK469" s="17">
        <v>5.6513956775422397E-2</v>
      </c>
      <c r="AL469" s="17"/>
      <c r="AM469" s="17">
        <v>6.3905061655160897E-2</v>
      </c>
      <c r="AN469" s="17">
        <v>5.6992905809323001E-2</v>
      </c>
      <c r="AO469" s="17"/>
      <c r="AP469" s="17">
        <v>3.7225945759150898E-2</v>
      </c>
      <c r="AQ469" s="17">
        <v>4.6862075562883999E-2</v>
      </c>
      <c r="AR469" s="17">
        <v>6.0220201267328299E-2</v>
      </c>
      <c r="AS469" s="17">
        <v>0.100701553482355</v>
      </c>
      <c r="AT469" s="17">
        <v>0.24549617337801599</v>
      </c>
      <c r="AU469" s="17"/>
      <c r="AV469" s="17">
        <v>0.123533973026295</v>
      </c>
      <c r="AW469" s="17">
        <v>5.1411317873215602E-2</v>
      </c>
      <c r="AX469" s="17">
        <v>1.86175443708274E-2</v>
      </c>
      <c r="AY469" s="17">
        <v>1.17991152534467E-2</v>
      </c>
      <c r="AZ469" s="17">
        <v>3.9901740730703503E-2</v>
      </c>
      <c r="BA469" s="17">
        <v>1.97865253461127E-2</v>
      </c>
      <c r="BB469" s="17"/>
      <c r="BC469" s="17">
        <v>9.8558533891033306E-2</v>
      </c>
      <c r="BD469" s="17">
        <v>3.72075210974483E-2</v>
      </c>
      <c r="BE469" s="17">
        <v>7.69150479800675E-2</v>
      </c>
      <c r="BF469" s="17"/>
      <c r="BG469" s="17">
        <v>7.6418942802712206E-2</v>
      </c>
      <c r="BH469" s="17">
        <v>6.8313158647671304E-2</v>
      </c>
      <c r="BI469" s="17">
        <v>5.8591055340265298E-2</v>
      </c>
      <c r="BJ469" s="17">
        <v>0.17318661616091499</v>
      </c>
      <c r="BK469" s="17">
        <v>1.1102647338455099E-2</v>
      </c>
      <c r="BL469" s="17"/>
      <c r="BM469" s="17">
        <v>6.9637716923574899E-2</v>
      </c>
      <c r="BN469" s="17">
        <v>4.8607973693220299E-2</v>
      </c>
    </row>
    <row r="470" spans="2:66" x14ac:dyDescent="0.35">
      <c r="B470" t="s">
        <v>215</v>
      </c>
      <c r="C470" s="17">
        <v>0.29694293504471297</v>
      </c>
      <c r="D470" s="17">
        <v>0.35792611925450002</v>
      </c>
      <c r="E470" s="17">
        <v>0.23797194401290001</v>
      </c>
      <c r="F470" s="17"/>
      <c r="G470" s="17">
        <v>0.35358272057974999</v>
      </c>
      <c r="H470" s="17">
        <v>0.38557220838932099</v>
      </c>
      <c r="I470" s="17">
        <v>0.31878265558754898</v>
      </c>
      <c r="J470" s="17">
        <v>0.29055828100393799</v>
      </c>
      <c r="K470" s="17">
        <v>0.23303155368086501</v>
      </c>
      <c r="L470" s="17">
        <v>0.21731664890909499</v>
      </c>
      <c r="M470" s="17"/>
      <c r="N470" s="17">
        <v>0.401219828386979</v>
      </c>
      <c r="O470" s="17">
        <v>0.30304042356490901</v>
      </c>
      <c r="P470" s="17">
        <v>0.22940536505609199</v>
      </c>
      <c r="Q470" s="17">
        <v>0.24194590196103999</v>
      </c>
      <c r="R470" s="17"/>
      <c r="S470" s="17">
        <v>0.44607272247520002</v>
      </c>
      <c r="T470" s="17">
        <v>0.30226918129014002</v>
      </c>
      <c r="U470" s="17">
        <v>0.27312968720452102</v>
      </c>
      <c r="V470" s="17">
        <v>0.24199921652700801</v>
      </c>
      <c r="W470" s="17">
        <v>0.31109090882257001</v>
      </c>
      <c r="X470" s="17">
        <v>0.27354514037366201</v>
      </c>
      <c r="Y470" s="17">
        <v>0.224402349781022</v>
      </c>
      <c r="Z470" s="17">
        <v>0.32819773566159199</v>
      </c>
      <c r="AA470" s="17">
        <v>0.27784478650404898</v>
      </c>
      <c r="AB470" s="17">
        <v>0.27838130419833301</v>
      </c>
      <c r="AC470" s="17">
        <v>0.222661604887012</v>
      </c>
      <c r="AD470" s="17">
        <v>0.24684955377554399</v>
      </c>
      <c r="AE470" s="17"/>
      <c r="AF470" s="17">
        <v>0.398800915882497</v>
      </c>
      <c r="AG470" s="17">
        <v>0.30385340513284398</v>
      </c>
      <c r="AH470" s="17">
        <v>0.23300810483241899</v>
      </c>
      <c r="AI470" s="17">
        <v>0.28693778563285099</v>
      </c>
      <c r="AJ470" s="17">
        <v>0.17446284963815001</v>
      </c>
      <c r="AK470" s="17">
        <v>0.22828548914570501</v>
      </c>
      <c r="AL470" s="17"/>
      <c r="AM470" s="17">
        <v>0.30029094460268502</v>
      </c>
      <c r="AN470" s="17">
        <v>0.294298193438987</v>
      </c>
      <c r="AO470" s="17"/>
      <c r="AP470" s="17">
        <v>0.216943891366259</v>
      </c>
      <c r="AQ470" s="17">
        <v>0.248009337040248</v>
      </c>
      <c r="AR470" s="17">
        <v>0.38342608468857903</v>
      </c>
      <c r="AS470" s="17">
        <v>0.43867684050149902</v>
      </c>
      <c r="AT470" s="17">
        <v>0.42320514842936802</v>
      </c>
      <c r="AU470" s="17"/>
      <c r="AV470" s="17">
        <v>0.49632157301348301</v>
      </c>
      <c r="AW470" s="17">
        <v>0.17714849027903901</v>
      </c>
      <c r="AX470" s="17">
        <v>0.34854920228098302</v>
      </c>
      <c r="AY470" s="17">
        <v>0.12129558454870699</v>
      </c>
      <c r="AZ470" s="17">
        <v>0.31199262388322002</v>
      </c>
      <c r="BA470" s="17">
        <v>0.14314245691862201</v>
      </c>
      <c r="BB470" s="17"/>
      <c r="BC470" s="17">
        <v>0.39943945875424502</v>
      </c>
      <c r="BD470" s="17">
        <v>0.25907981782780798</v>
      </c>
      <c r="BE470" s="17">
        <v>0.29721695641621199</v>
      </c>
      <c r="BF470" s="17"/>
      <c r="BG470" s="17">
        <v>0.27499464202492102</v>
      </c>
      <c r="BH470" s="17">
        <v>0.33240301430744101</v>
      </c>
      <c r="BI470" s="17">
        <v>0.330305894923692</v>
      </c>
      <c r="BJ470" s="17">
        <v>0.353714229478578</v>
      </c>
      <c r="BK470" s="17">
        <v>9.1818935417207301E-2</v>
      </c>
      <c r="BL470" s="17"/>
      <c r="BM470" s="17">
        <v>0.32302196823484403</v>
      </c>
      <c r="BN470" s="17">
        <v>0.15242004573002299</v>
      </c>
    </row>
    <row r="471" spans="2:66" x14ac:dyDescent="0.35">
      <c r="B471" t="s">
        <v>216</v>
      </c>
      <c r="C471" s="17">
        <v>0.19034276605841</v>
      </c>
      <c r="D471" s="17">
        <v>0.177836269844897</v>
      </c>
      <c r="E471" s="17">
        <v>0.203474870300274</v>
      </c>
      <c r="F471" s="17"/>
      <c r="G471" s="17">
        <v>0.172405020862059</v>
      </c>
      <c r="H471" s="17">
        <v>0.17034070731907</v>
      </c>
      <c r="I471" s="17">
        <v>0.170991350314253</v>
      </c>
      <c r="J471" s="17">
        <v>0.17577396366482001</v>
      </c>
      <c r="K471" s="17">
        <v>0.196775340323598</v>
      </c>
      <c r="L471" s="17">
        <v>0.24176246766814499</v>
      </c>
      <c r="M471" s="17"/>
      <c r="N471" s="17">
        <v>0.16796397378855299</v>
      </c>
      <c r="O471" s="17">
        <v>0.18914388485795999</v>
      </c>
      <c r="P471" s="17">
        <v>0.21197710079542001</v>
      </c>
      <c r="Q471" s="17">
        <v>0.19593274077987199</v>
      </c>
      <c r="R471" s="17"/>
      <c r="S471" s="17">
        <v>0.18180678864455399</v>
      </c>
      <c r="T471" s="17">
        <v>0.19248154841771201</v>
      </c>
      <c r="U471" s="17">
        <v>0.181142035266074</v>
      </c>
      <c r="V471" s="17">
        <v>0.21275258916644399</v>
      </c>
      <c r="W471" s="17">
        <v>0.178570737180476</v>
      </c>
      <c r="X471" s="17">
        <v>0.16782974623672001</v>
      </c>
      <c r="Y471" s="17">
        <v>0.18044688704025799</v>
      </c>
      <c r="Z471" s="17">
        <v>0.18669008282132801</v>
      </c>
      <c r="AA471" s="17">
        <v>0.21688967762837599</v>
      </c>
      <c r="AB471" s="17">
        <v>0.20103923974936899</v>
      </c>
      <c r="AC471" s="17">
        <v>0.20145379647225201</v>
      </c>
      <c r="AD471" s="17">
        <v>0.15638742316812501</v>
      </c>
      <c r="AE471" s="17"/>
      <c r="AF471" s="17">
        <v>0.178579369480381</v>
      </c>
      <c r="AG471" s="17">
        <v>0.18506967244072201</v>
      </c>
      <c r="AH471" s="17">
        <v>0.22004480977167301</v>
      </c>
      <c r="AI471" s="17">
        <v>0.19100993576884601</v>
      </c>
      <c r="AJ471" s="17">
        <v>0.20796391877717399</v>
      </c>
      <c r="AK471" s="17">
        <v>0.16184563472588001</v>
      </c>
      <c r="AL471" s="17"/>
      <c r="AM471" s="17">
        <v>0.199689514209927</v>
      </c>
      <c r="AN471" s="17">
        <v>0.17843058468371201</v>
      </c>
      <c r="AO471" s="17"/>
      <c r="AP471" s="17">
        <v>0.22314575690448399</v>
      </c>
      <c r="AQ471" s="17">
        <v>0.209932203595037</v>
      </c>
      <c r="AR471" s="17">
        <v>0.17425966707766699</v>
      </c>
      <c r="AS471" s="17">
        <v>0.13523752110284801</v>
      </c>
      <c r="AT471" s="17">
        <v>0.16464490526824699</v>
      </c>
      <c r="AU471" s="17"/>
      <c r="AV471" s="17">
        <v>0.107817663373783</v>
      </c>
      <c r="AW471" s="17">
        <v>0.30235456213767298</v>
      </c>
      <c r="AX471" s="17">
        <v>0.25864560615323101</v>
      </c>
      <c r="AY471" s="17">
        <v>0.230805458657795</v>
      </c>
      <c r="AZ471" s="17">
        <v>0.1711773648646</v>
      </c>
      <c r="BA471" s="17">
        <v>0.19225625724644099</v>
      </c>
      <c r="BB471" s="17"/>
      <c r="BC471" s="17">
        <v>0.15290792285164101</v>
      </c>
      <c r="BD471" s="17">
        <v>0.20529490135855</v>
      </c>
      <c r="BE471" s="17">
        <v>0.20607563254019101</v>
      </c>
      <c r="BF471" s="17"/>
      <c r="BG471" s="17">
        <v>0.22415328896013301</v>
      </c>
      <c r="BH471" s="17">
        <v>0.18903055931999799</v>
      </c>
      <c r="BI471" s="17">
        <v>0.177548029652009</v>
      </c>
      <c r="BJ471" s="17">
        <v>0.20289927361073501</v>
      </c>
      <c r="BK471" s="17">
        <v>0.238295435654759</v>
      </c>
      <c r="BL471" s="17"/>
      <c r="BM471" s="17">
        <v>0.19476993028366199</v>
      </c>
      <c r="BN471" s="17">
        <v>0.23010496118148499</v>
      </c>
    </row>
    <row r="472" spans="2:66" x14ac:dyDescent="0.35">
      <c r="B472" t="s">
        <v>217</v>
      </c>
      <c r="C472" s="17">
        <v>0.16326117133992701</v>
      </c>
      <c r="D472" s="17">
        <v>0.17590913468111599</v>
      </c>
      <c r="E472" s="17">
        <v>0.15070715140392499</v>
      </c>
      <c r="F472" s="17"/>
      <c r="G472" s="17">
        <v>6.1506200359888803E-2</v>
      </c>
      <c r="H472" s="17">
        <v>0.115525029312392</v>
      </c>
      <c r="I472" s="17">
        <v>0.17939759993896601</v>
      </c>
      <c r="J472" s="17">
        <v>0.17638507485733801</v>
      </c>
      <c r="K472" s="17">
        <v>0.224158503284317</v>
      </c>
      <c r="L472" s="17">
        <v>0.205313810788291</v>
      </c>
      <c r="M472" s="17"/>
      <c r="N472" s="17">
        <v>0.11778199341214</v>
      </c>
      <c r="O472" s="17">
        <v>0.15491062182125601</v>
      </c>
      <c r="P472" s="17">
        <v>0.21703019392219</v>
      </c>
      <c r="Q472" s="17">
        <v>0.176466353325297</v>
      </c>
      <c r="R472" s="17"/>
      <c r="S472" s="17">
        <v>7.7357660294095701E-2</v>
      </c>
      <c r="T472" s="17">
        <v>0.165431686085934</v>
      </c>
      <c r="U472" s="17">
        <v>0.19894991963646899</v>
      </c>
      <c r="V472" s="17">
        <v>0.20676433908057701</v>
      </c>
      <c r="W472" s="17">
        <v>0.158111981972961</v>
      </c>
      <c r="X472" s="17">
        <v>0.17178286965798401</v>
      </c>
      <c r="Y472" s="17">
        <v>0.21852711254894799</v>
      </c>
      <c r="Z472" s="17">
        <v>0.13127208253013301</v>
      </c>
      <c r="AA472" s="17">
        <v>0.14146914350343501</v>
      </c>
      <c r="AB472" s="17">
        <v>0.17154573848530399</v>
      </c>
      <c r="AC472" s="17">
        <v>0.21076804605944</v>
      </c>
      <c r="AD472" s="17">
        <v>0.18505804168530701</v>
      </c>
      <c r="AE472" s="17"/>
      <c r="AF472" s="17">
        <v>0.121073150089463</v>
      </c>
      <c r="AG472" s="17">
        <v>0.151131511031631</v>
      </c>
      <c r="AH472" s="17">
        <v>0.18332219531375499</v>
      </c>
      <c r="AI472" s="17">
        <v>0.17866969307455799</v>
      </c>
      <c r="AJ472" s="17">
        <v>0.224381183270629</v>
      </c>
      <c r="AK472" s="17">
        <v>0.20230545176301501</v>
      </c>
      <c r="AL472" s="17"/>
      <c r="AM472" s="17">
        <v>0.170071197932779</v>
      </c>
      <c r="AN472" s="17">
        <v>0.1535943172792</v>
      </c>
      <c r="AO472" s="17"/>
      <c r="AP472" s="17">
        <v>0.205334054837534</v>
      </c>
      <c r="AQ472" s="17">
        <v>0.18317114711108501</v>
      </c>
      <c r="AR472" s="17">
        <v>0.13277201450692799</v>
      </c>
      <c r="AS472" s="17">
        <v>0.116924134220595</v>
      </c>
      <c r="AT472" s="17">
        <v>4.4544249454554201E-2</v>
      </c>
      <c r="AU472" s="17"/>
      <c r="AV472" s="17">
        <v>3.3194963502863599E-2</v>
      </c>
      <c r="AW472" s="17">
        <v>0.24442416518349799</v>
      </c>
      <c r="AX472" s="17">
        <v>9.6039020810504E-2</v>
      </c>
      <c r="AY472" s="17">
        <v>0.48834553285841098</v>
      </c>
      <c r="AZ472" s="17">
        <v>0.12989005027688799</v>
      </c>
      <c r="BA472" s="17">
        <v>7.7296339704770706E-2</v>
      </c>
      <c r="BB472" s="17"/>
      <c r="BC472" s="17">
        <v>6.27869281595856E-2</v>
      </c>
      <c r="BD472" s="17">
        <v>0.14880549987847</v>
      </c>
      <c r="BE472" s="17">
        <v>0.265629360718727</v>
      </c>
      <c r="BF472" s="17"/>
      <c r="BG472" s="17">
        <v>0.21423257517793201</v>
      </c>
      <c r="BH472" s="17">
        <v>0.119307794839905</v>
      </c>
      <c r="BI472" s="17">
        <v>0.123868641932316</v>
      </c>
      <c r="BJ472" s="17">
        <v>7.8080557657099398E-2</v>
      </c>
      <c r="BK472" s="17">
        <v>0.472290864118179</v>
      </c>
      <c r="BL472" s="17"/>
      <c r="BM472" s="17">
        <v>0.13481936052931101</v>
      </c>
      <c r="BN472" s="17">
        <v>0.38107279792910598</v>
      </c>
    </row>
    <row r="473" spans="2:66" x14ac:dyDescent="0.35">
      <c r="B473" t="s">
        <v>117</v>
      </c>
      <c r="C473" s="17">
        <v>0.28809261613793202</v>
      </c>
      <c r="D473" s="17">
        <v>0.203634400041001</v>
      </c>
      <c r="E473" s="17">
        <v>0.36893347894926598</v>
      </c>
      <c r="F473" s="17"/>
      <c r="G473" s="17">
        <v>0.33531187175351701</v>
      </c>
      <c r="H473" s="17">
        <v>0.197991959363987</v>
      </c>
      <c r="I473" s="17">
        <v>0.27811989501741202</v>
      </c>
      <c r="J473" s="17">
        <v>0.32130976670788303</v>
      </c>
      <c r="K473" s="17">
        <v>0.31381683895221202</v>
      </c>
      <c r="L473" s="17">
        <v>0.29414121156936301</v>
      </c>
      <c r="M473" s="17"/>
      <c r="N473" s="17">
        <v>0.23088990041548099</v>
      </c>
      <c r="O473" s="17">
        <v>0.29338558707839602</v>
      </c>
      <c r="P473" s="17">
        <v>0.28871026522146398</v>
      </c>
      <c r="Q473" s="17">
        <v>0.33829427475421903</v>
      </c>
      <c r="R473" s="17"/>
      <c r="S473" s="17">
        <v>0.20851072758074801</v>
      </c>
      <c r="T473" s="17">
        <v>0.29407417685785298</v>
      </c>
      <c r="U473" s="17">
        <v>0.29788449745045498</v>
      </c>
      <c r="V473" s="17">
        <v>0.26043171350304301</v>
      </c>
      <c r="W473" s="17">
        <v>0.30402765514163399</v>
      </c>
      <c r="X473" s="17">
        <v>0.36570507370441901</v>
      </c>
      <c r="Y473" s="17">
        <v>0.35167043503484502</v>
      </c>
      <c r="Z473" s="17">
        <v>0.27226155638720401</v>
      </c>
      <c r="AA473" s="17">
        <v>0.26577620936137097</v>
      </c>
      <c r="AB473" s="17">
        <v>0.279176669846734</v>
      </c>
      <c r="AC473" s="17">
        <v>0.28860341683674401</v>
      </c>
      <c r="AD473" s="17">
        <v>0.378964424456121</v>
      </c>
      <c r="AE473" s="17"/>
      <c r="AF473" s="17">
        <v>0.20637266058773199</v>
      </c>
      <c r="AG473" s="17">
        <v>0.29971464667728198</v>
      </c>
      <c r="AH473" s="17">
        <v>0.330312478763918</v>
      </c>
      <c r="AI473" s="17">
        <v>0.29238469344235901</v>
      </c>
      <c r="AJ473" s="17">
        <v>0.35238529563728799</v>
      </c>
      <c r="AK473" s="17">
        <v>0.35104946758997801</v>
      </c>
      <c r="AL473" s="17"/>
      <c r="AM473" s="17">
        <v>0.26604328159944801</v>
      </c>
      <c r="AN473" s="17">
        <v>0.31668399878877701</v>
      </c>
      <c r="AO473" s="17"/>
      <c r="AP473" s="17">
        <v>0.31735035113257198</v>
      </c>
      <c r="AQ473" s="17">
        <v>0.312025236690745</v>
      </c>
      <c r="AR473" s="17">
        <v>0.24932203245949899</v>
      </c>
      <c r="AS473" s="17">
        <v>0.20845995069270401</v>
      </c>
      <c r="AT473" s="17">
        <v>0.122109523469815</v>
      </c>
      <c r="AU473" s="17"/>
      <c r="AV473" s="17">
        <v>0.239131827083574</v>
      </c>
      <c r="AW473" s="17">
        <v>0.22466146452657401</v>
      </c>
      <c r="AX473" s="17">
        <v>0.27814862638445398</v>
      </c>
      <c r="AY473" s="17">
        <v>0.14775430868164</v>
      </c>
      <c r="AZ473" s="17">
        <v>0.34703822024458802</v>
      </c>
      <c r="BA473" s="17">
        <v>0.56751842078405301</v>
      </c>
      <c r="BB473" s="17"/>
      <c r="BC473" s="17">
        <v>0.28630715634349602</v>
      </c>
      <c r="BD473" s="17">
        <v>0.34961225983772498</v>
      </c>
      <c r="BE473" s="17">
        <v>0.15416300234480301</v>
      </c>
      <c r="BF473" s="17"/>
      <c r="BG473" s="17">
        <v>0.21020055103430199</v>
      </c>
      <c r="BH473" s="17">
        <v>0.29094547288498401</v>
      </c>
      <c r="BI473" s="17">
        <v>0.30968637815171801</v>
      </c>
      <c r="BJ473" s="17">
        <v>0.19211932309267299</v>
      </c>
      <c r="BK473" s="17">
        <v>0.18649211747139999</v>
      </c>
      <c r="BL473" s="17"/>
      <c r="BM473" s="17">
        <v>0.27775102402860802</v>
      </c>
      <c r="BN473" s="17">
        <v>0.18779422146616601</v>
      </c>
    </row>
    <row r="474" spans="2:66" x14ac:dyDescent="0.35">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row>
    <row r="475" spans="2:66" x14ac:dyDescent="0.35">
      <c r="B475" s="6" t="s">
        <v>238</v>
      </c>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row>
    <row r="476" spans="2:66" x14ac:dyDescent="0.35">
      <c r="B476" s="24" t="s">
        <v>101</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row>
    <row r="477" spans="2:66" x14ac:dyDescent="0.35">
      <c r="B477" t="s">
        <v>224</v>
      </c>
      <c r="C477" s="17">
        <v>0.38440881002828498</v>
      </c>
      <c r="D477" s="17">
        <v>0.41006896829596701</v>
      </c>
      <c r="E477" s="17">
        <v>0.360321008553186</v>
      </c>
      <c r="F477" s="17"/>
      <c r="G477" s="17">
        <v>0.32062965646913</v>
      </c>
      <c r="H477" s="17">
        <v>0.37161501368814798</v>
      </c>
      <c r="I477" s="17">
        <v>0.35037473663815899</v>
      </c>
      <c r="J477" s="17">
        <v>0.39124877212889497</v>
      </c>
      <c r="K477" s="17">
        <v>0.40984559185820701</v>
      </c>
      <c r="L477" s="17">
        <v>0.44221682442103899</v>
      </c>
      <c r="M477" s="17"/>
      <c r="N477" s="17">
        <v>0.395643624592317</v>
      </c>
      <c r="O477" s="17">
        <v>0.37316193279221499</v>
      </c>
      <c r="P477" s="17">
        <v>0.393734886798074</v>
      </c>
      <c r="Q477" s="17">
        <v>0.37602585877002298</v>
      </c>
      <c r="R477" s="17"/>
      <c r="S477" s="17">
        <v>0.36532894715551401</v>
      </c>
      <c r="T477" s="17">
        <v>0.36771880677462399</v>
      </c>
      <c r="U477" s="17">
        <v>0.355983093812544</v>
      </c>
      <c r="V477" s="17">
        <v>0.357338625386034</v>
      </c>
      <c r="W477" s="17">
        <v>0.45282821792289202</v>
      </c>
      <c r="X477" s="17">
        <v>0.40112676060471197</v>
      </c>
      <c r="Y477" s="17">
        <v>0.35183007493667201</v>
      </c>
      <c r="Z477" s="17">
        <v>0.328079744160298</v>
      </c>
      <c r="AA477" s="17">
        <v>0.39223375892599299</v>
      </c>
      <c r="AB477" s="17">
        <v>0.42804434166357702</v>
      </c>
      <c r="AC477" s="17">
        <v>0.40015925975685501</v>
      </c>
      <c r="AD477" s="17">
        <v>0.468514833665581</v>
      </c>
      <c r="AE477" s="17"/>
      <c r="AF477" s="17">
        <v>0.36636271987821201</v>
      </c>
      <c r="AG477" s="17">
        <v>0.391286136990523</v>
      </c>
      <c r="AH477" s="17">
        <v>0.35692885694162402</v>
      </c>
      <c r="AI477" s="17">
        <v>0.41230960410162198</v>
      </c>
      <c r="AJ477" s="17">
        <v>0.379861402689537</v>
      </c>
      <c r="AK477" s="17">
        <v>0.42495290594115398</v>
      </c>
      <c r="AL477" s="17"/>
      <c r="AM477" s="17">
        <v>0.400951743721705</v>
      </c>
      <c r="AN477" s="17">
        <v>0.36004963188299799</v>
      </c>
      <c r="AO477" s="17"/>
      <c r="AP477" s="17">
        <v>0.37908183115961802</v>
      </c>
      <c r="AQ477" s="17">
        <v>0.36079665543636302</v>
      </c>
      <c r="AR477" s="17">
        <v>0.402753046968091</v>
      </c>
      <c r="AS477" s="17">
        <v>0.41369461119732798</v>
      </c>
      <c r="AT477" s="17">
        <v>0.44060018515336702</v>
      </c>
      <c r="AU477" s="17"/>
      <c r="AV477" s="17">
        <v>0.406235714748025</v>
      </c>
      <c r="AW477" s="17">
        <v>0.37718780401081198</v>
      </c>
      <c r="AX477" s="17">
        <v>0.43916796827048399</v>
      </c>
      <c r="AY477" s="17">
        <v>0.38192391206126902</v>
      </c>
      <c r="AZ477" s="17">
        <v>0.29982434004026498</v>
      </c>
      <c r="BA477" s="17">
        <v>0.40140126799397702</v>
      </c>
      <c r="BB477" s="17"/>
      <c r="BC477" s="17">
        <v>0.43616946490729702</v>
      </c>
      <c r="BD477" s="17">
        <v>0.36639083129862798</v>
      </c>
      <c r="BE477" s="17">
        <v>0.36571230751927097</v>
      </c>
      <c r="BF477" s="17"/>
      <c r="BG477" s="17">
        <v>0.32433323336386399</v>
      </c>
      <c r="BH477" s="17">
        <v>0.409976457493611</v>
      </c>
      <c r="BI477" s="17">
        <v>0.41910310723097599</v>
      </c>
      <c r="BJ477" s="17">
        <v>0.36104118059278401</v>
      </c>
      <c r="BK477" s="17">
        <v>0.29389060583636201</v>
      </c>
      <c r="BL477" s="17"/>
      <c r="BM477" s="17">
        <v>0.39598158184353899</v>
      </c>
      <c r="BN477" s="17">
        <v>0.30942887429959498</v>
      </c>
    </row>
    <row r="478" spans="2:66" x14ac:dyDescent="0.35">
      <c r="B478" t="s">
        <v>225</v>
      </c>
      <c r="C478" s="17">
        <v>0.34505504287866301</v>
      </c>
      <c r="D478" s="17">
        <v>0.37777511610233899</v>
      </c>
      <c r="E478" s="17">
        <v>0.31382661240596699</v>
      </c>
      <c r="F478" s="17"/>
      <c r="G478" s="17">
        <v>0.34478094697316802</v>
      </c>
      <c r="H478" s="17">
        <v>0.30397533955307099</v>
      </c>
      <c r="I478" s="17">
        <v>0.32808179621893802</v>
      </c>
      <c r="J478" s="17">
        <v>0.321104020144793</v>
      </c>
      <c r="K478" s="17">
        <v>0.37429849447774899</v>
      </c>
      <c r="L478" s="17">
        <v>0.39228305577505601</v>
      </c>
      <c r="M478" s="17"/>
      <c r="N478" s="17">
        <v>0.41183964441733101</v>
      </c>
      <c r="O478" s="17">
        <v>0.34592755691745303</v>
      </c>
      <c r="P478" s="17">
        <v>0.289673843889172</v>
      </c>
      <c r="Q478" s="17">
        <v>0.31775887003352898</v>
      </c>
      <c r="R478" s="17"/>
      <c r="S478" s="17">
        <v>0.32069929510272899</v>
      </c>
      <c r="T478" s="17">
        <v>0.35585977947859099</v>
      </c>
      <c r="U478" s="17">
        <v>0.38012284291336101</v>
      </c>
      <c r="V478" s="17">
        <v>0.27938703635871498</v>
      </c>
      <c r="W478" s="17">
        <v>0.414124686807613</v>
      </c>
      <c r="X478" s="17">
        <v>0.42144683084300399</v>
      </c>
      <c r="Y478" s="17">
        <v>0.33905926907199802</v>
      </c>
      <c r="Z478" s="17">
        <v>0.40798261519811602</v>
      </c>
      <c r="AA478" s="17">
        <v>0.31464032675996301</v>
      </c>
      <c r="AB478" s="17">
        <v>0.32313976725550497</v>
      </c>
      <c r="AC478" s="17">
        <v>0.28792161279941803</v>
      </c>
      <c r="AD478" s="17">
        <v>0.32978392062015</v>
      </c>
      <c r="AE478" s="17"/>
      <c r="AF478" s="17">
        <v>0.32305714212849901</v>
      </c>
      <c r="AG478" s="17">
        <v>0.36348951510653799</v>
      </c>
      <c r="AH478" s="17">
        <v>0.35522271705048197</v>
      </c>
      <c r="AI478" s="17">
        <v>0.33446812943672699</v>
      </c>
      <c r="AJ478" s="17">
        <v>0.36283493138732698</v>
      </c>
      <c r="AK478" s="17">
        <v>0.31688768926062</v>
      </c>
      <c r="AL478" s="17"/>
      <c r="AM478" s="17">
        <v>0.341474715612339</v>
      </c>
      <c r="AN478" s="17">
        <v>0.34905479333074602</v>
      </c>
      <c r="AO478" s="17"/>
      <c r="AP478" s="17">
        <v>0.32902589740694099</v>
      </c>
      <c r="AQ478" s="17">
        <v>0.300171781916097</v>
      </c>
      <c r="AR478" s="17">
        <v>0.36715782930996899</v>
      </c>
      <c r="AS478" s="17">
        <v>0.41305756663890603</v>
      </c>
      <c r="AT478" s="17">
        <v>0.33359903205621999</v>
      </c>
      <c r="AU478" s="17"/>
      <c r="AV478" s="17">
        <v>0.39516388780733502</v>
      </c>
      <c r="AW478" s="17">
        <v>0.32035559674134101</v>
      </c>
      <c r="AX478" s="17">
        <v>0.41618785904078398</v>
      </c>
      <c r="AY478" s="17">
        <v>0.241440731171947</v>
      </c>
      <c r="AZ478" s="17">
        <v>0.35883103265812399</v>
      </c>
      <c r="BA478" s="17">
        <v>0.40275610648620802</v>
      </c>
      <c r="BB478" s="17"/>
      <c r="BC478" s="17">
        <v>0.44461017092022498</v>
      </c>
      <c r="BD478" s="17">
        <v>0.311159999661141</v>
      </c>
      <c r="BE478" s="17">
        <v>0.32725011672436199</v>
      </c>
      <c r="BF478" s="17"/>
      <c r="BG478" s="17">
        <v>0.29546849635808398</v>
      </c>
      <c r="BH478" s="17">
        <v>0.36784128023569701</v>
      </c>
      <c r="BI478" s="17">
        <v>0.42021832586214902</v>
      </c>
      <c r="BJ478" s="17">
        <v>0.24386240510323601</v>
      </c>
      <c r="BK478" s="17">
        <v>0.17390849011873399</v>
      </c>
      <c r="BL478" s="17"/>
      <c r="BM478" s="17">
        <v>0.356014914272614</v>
      </c>
      <c r="BN478" s="17">
        <v>0.19009543587498601</v>
      </c>
    </row>
    <row r="479" spans="2:66" x14ac:dyDescent="0.35">
      <c r="B479" t="s">
        <v>226</v>
      </c>
      <c r="C479" s="17">
        <v>0.33492746500294202</v>
      </c>
      <c r="D479" s="17">
        <v>0.31474562252888699</v>
      </c>
      <c r="E479" s="17">
        <v>0.355280281603499</v>
      </c>
      <c r="F479" s="17"/>
      <c r="G479" s="17">
        <v>0.25820171886905902</v>
      </c>
      <c r="H479" s="17">
        <v>0.33412281568444802</v>
      </c>
      <c r="I479" s="17">
        <v>0.316516161118649</v>
      </c>
      <c r="J479" s="17">
        <v>0.32524146636213003</v>
      </c>
      <c r="K479" s="17">
        <v>0.36195492769557502</v>
      </c>
      <c r="L479" s="17">
        <v>0.39122275122628702</v>
      </c>
      <c r="M479" s="17"/>
      <c r="N479" s="17">
        <v>0.31062489387553699</v>
      </c>
      <c r="O479" s="17">
        <v>0.31549534066227097</v>
      </c>
      <c r="P479" s="17">
        <v>0.344615246955562</v>
      </c>
      <c r="Q479" s="17">
        <v>0.37642627432025799</v>
      </c>
      <c r="R479" s="17"/>
      <c r="S479" s="17">
        <v>0.34493421871903601</v>
      </c>
      <c r="T479" s="17">
        <v>0.33543166444023798</v>
      </c>
      <c r="U479" s="17">
        <v>0.33247053722881098</v>
      </c>
      <c r="V479" s="17">
        <v>0.36515793586908202</v>
      </c>
      <c r="W479" s="17">
        <v>0.27061979231320898</v>
      </c>
      <c r="X479" s="17">
        <v>0.34996143301267402</v>
      </c>
      <c r="Y479" s="17">
        <v>0.368941895585577</v>
      </c>
      <c r="Z479" s="17">
        <v>0.26078433760950898</v>
      </c>
      <c r="AA479" s="17">
        <v>0.34152525899472902</v>
      </c>
      <c r="AB479" s="17">
        <v>0.35835228838564198</v>
      </c>
      <c r="AC479" s="17">
        <v>0.32706203090901798</v>
      </c>
      <c r="AD479" s="17">
        <v>0.23297074195367201</v>
      </c>
      <c r="AE479" s="17"/>
      <c r="AF479" s="17">
        <v>0.34066123011167798</v>
      </c>
      <c r="AG479" s="17">
        <v>0.344802665425893</v>
      </c>
      <c r="AH479" s="17">
        <v>0.33806170896231502</v>
      </c>
      <c r="AI479" s="17">
        <v>0.31518164390666298</v>
      </c>
      <c r="AJ479" s="17">
        <v>0.31281875966795503</v>
      </c>
      <c r="AK479" s="17">
        <v>0.36108336707083799</v>
      </c>
      <c r="AL479" s="17"/>
      <c r="AM479" s="17">
        <v>0.36473010433023201</v>
      </c>
      <c r="AN479" s="17">
        <v>0.295016039309345</v>
      </c>
      <c r="AO479" s="17"/>
      <c r="AP479" s="17">
        <v>0.371550408762157</v>
      </c>
      <c r="AQ479" s="17">
        <v>0.33956742847787902</v>
      </c>
      <c r="AR479" s="17">
        <v>0.32179925153250599</v>
      </c>
      <c r="AS479" s="17">
        <v>0.27524779254374299</v>
      </c>
      <c r="AT479" s="17">
        <v>0.34228162108961402</v>
      </c>
      <c r="AU479" s="17"/>
      <c r="AV479" s="17">
        <v>0.31888997357057702</v>
      </c>
      <c r="AW479" s="17">
        <v>0.41070933907573298</v>
      </c>
      <c r="AX479" s="17">
        <v>0.32155186431724597</v>
      </c>
      <c r="AY479" s="17">
        <v>0.35084907484044803</v>
      </c>
      <c r="AZ479" s="17">
        <v>0.33037486718262798</v>
      </c>
      <c r="BA479" s="17">
        <v>0.34243592195542799</v>
      </c>
      <c r="BB479" s="17"/>
      <c r="BC479" s="17">
        <v>0.28221656847508803</v>
      </c>
      <c r="BD479" s="17">
        <v>0.36840090140894299</v>
      </c>
      <c r="BE479" s="17">
        <v>0.346103159097219</v>
      </c>
      <c r="BF479" s="17"/>
      <c r="BG479" s="17">
        <v>0.29878555104809401</v>
      </c>
      <c r="BH479" s="17">
        <v>0.34340795792072898</v>
      </c>
      <c r="BI479" s="17">
        <v>0.34672648254246602</v>
      </c>
      <c r="BJ479" s="17">
        <v>0.37552729653882899</v>
      </c>
      <c r="BK479" s="17">
        <v>0.341119861555017</v>
      </c>
      <c r="BL479" s="17"/>
      <c r="BM479" s="17">
        <v>0.336116253974093</v>
      </c>
      <c r="BN479" s="17">
        <v>0.34908155010122799</v>
      </c>
    </row>
    <row r="480" spans="2:66" x14ac:dyDescent="0.35">
      <c r="B480" t="s">
        <v>227</v>
      </c>
      <c r="C480" s="17">
        <v>0.239377940482492</v>
      </c>
      <c r="D480" s="17">
        <v>0.22904393586447999</v>
      </c>
      <c r="E480" s="17">
        <v>0.24965808996127101</v>
      </c>
      <c r="F480" s="17"/>
      <c r="G480" s="17">
        <v>0.24719256075818599</v>
      </c>
      <c r="H480" s="17">
        <v>0.251961671808141</v>
      </c>
      <c r="I480" s="17">
        <v>0.235728189629337</v>
      </c>
      <c r="J480" s="17">
        <v>0.24285793668369299</v>
      </c>
      <c r="K480" s="17">
        <v>0.28945732468514401</v>
      </c>
      <c r="L480" s="17">
        <v>0.19038965051249901</v>
      </c>
      <c r="M480" s="17"/>
      <c r="N480" s="17">
        <v>0.22502839246240799</v>
      </c>
      <c r="O480" s="17">
        <v>0.21547645973757901</v>
      </c>
      <c r="P480" s="17">
        <v>0.28820384748046501</v>
      </c>
      <c r="Q480" s="17">
        <v>0.240672743265927</v>
      </c>
      <c r="R480" s="17"/>
      <c r="S480" s="17">
        <v>0.21755948380896001</v>
      </c>
      <c r="T480" s="17">
        <v>0.25066832641187198</v>
      </c>
      <c r="U480" s="17">
        <v>0.23637603709194399</v>
      </c>
      <c r="V480" s="17">
        <v>0.24448825470770399</v>
      </c>
      <c r="W480" s="17">
        <v>0.22723945566477799</v>
      </c>
      <c r="X480" s="17">
        <v>0.25428629107422401</v>
      </c>
      <c r="Y480" s="17">
        <v>0.18709464090373101</v>
      </c>
      <c r="Z480" s="17">
        <v>0.247737663273151</v>
      </c>
      <c r="AA480" s="17">
        <v>0.231088372682455</v>
      </c>
      <c r="AB480" s="17">
        <v>0.23927889258100801</v>
      </c>
      <c r="AC480" s="17">
        <v>0.26309796721209999</v>
      </c>
      <c r="AD480" s="17">
        <v>0.388593177266567</v>
      </c>
      <c r="AE480" s="17"/>
      <c r="AF480" s="17">
        <v>0.229042532976833</v>
      </c>
      <c r="AG480" s="17">
        <v>0.21133851724132499</v>
      </c>
      <c r="AH480" s="17">
        <v>0.229643362686585</v>
      </c>
      <c r="AI480" s="17">
        <v>0.25937654012205502</v>
      </c>
      <c r="AJ480" s="17">
        <v>0.275083036236069</v>
      </c>
      <c r="AK480" s="17">
        <v>0.32581001802590998</v>
      </c>
      <c r="AL480" s="17"/>
      <c r="AM480" s="17">
        <v>0.233776065699278</v>
      </c>
      <c r="AN480" s="17">
        <v>0.24783152891546301</v>
      </c>
      <c r="AO480" s="17"/>
      <c r="AP480" s="17">
        <v>0.26683494178419798</v>
      </c>
      <c r="AQ480" s="17">
        <v>0.25953282154461799</v>
      </c>
      <c r="AR480" s="17">
        <v>0.23749976782969101</v>
      </c>
      <c r="AS480" s="17">
        <v>0.206382650026499</v>
      </c>
      <c r="AT480" s="17">
        <v>0.17739879178418499</v>
      </c>
      <c r="AU480" s="17"/>
      <c r="AV480" s="17">
        <v>0.206282108553623</v>
      </c>
      <c r="AW480" s="17">
        <v>0.24069887321022901</v>
      </c>
      <c r="AX480" s="17">
        <v>0.23350950328547199</v>
      </c>
      <c r="AY480" s="17">
        <v>0.35734897248165498</v>
      </c>
      <c r="AZ480" s="17">
        <v>0.248182960204272</v>
      </c>
      <c r="BA480" s="17">
        <v>0.20836609436185399</v>
      </c>
      <c r="BB480" s="17"/>
      <c r="BC480" s="17">
        <v>0.22649970797973201</v>
      </c>
      <c r="BD480" s="17">
        <v>0.239204126170521</v>
      </c>
      <c r="BE480" s="17">
        <v>0.25713716828974098</v>
      </c>
      <c r="BF480" s="17"/>
      <c r="BG480" s="17">
        <v>0.22382406778945699</v>
      </c>
      <c r="BH480" s="17">
        <v>0.254852680326072</v>
      </c>
      <c r="BI480" s="17">
        <v>0.23507134944077199</v>
      </c>
      <c r="BJ480" s="17">
        <v>0.30386989857344299</v>
      </c>
      <c r="BK480" s="17">
        <v>0.233732711233928</v>
      </c>
      <c r="BL480" s="17"/>
      <c r="BM480" s="17">
        <v>0.24978232504161499</v>
      </c>
      <c r="BN480" s="17">
        <v>0.24996206519092001</v>
      </c>
    </row>
    <row r="481" spans="2:66" x14ac:dyDescent="0.35">
      <c r="B481" t="s">
        <v>228</v>
      </c>
      <c r="C481" s="17">
        <v>0.20962135097231699</v>
      </c>
      <c r="D481" s="17">
        <v>0.191573724455154</v>
      </c>
      <c r="E481" s="17">
        <v>0.22722425909597499</v>
      </c>
      <c r="F481" s="17"/>
      <c r="G481" s="17">
        <v>0.242961811658777</v>
      </c>
      <c r="H481" s="17">
        <v>0.22075200229410799</v>
      </c>
      <c r="I481" s="17">
        <v>0.149193254960854</v>
      </c>
      <c r="J481" s="17">
        <v>0.24121816312182701</v>
      </c>
      <c r="K481" s="17">
        <v>0.177398077083741</v>
      </c>
      <c r="L481" s="17">
        <v>0.22335136509792</v>
      </c>
      <c r="M481" s="17"/>
      <c r="N481" s="17">
        <v>0.201443785842359</v>
      </c>
      <c r="O481" s="17">
        <v>0.26391917942710702</v>
      </c>
      <c r="P481" s="17">
        <v>0.18082699884289899</v>
      </c>
      <c r="Q481" s="17">
        <v>0.18263298165331199</v>
      </c>
      <c r="R481" s="17"/>
      <c r="S481" s="17">
        <v>0.25139106317132798</v>
      </c>
      <c r="T481" s="17">
        <v>0.211131688679975</v>
      </c>
      <c r="U481" s="17">
        <v>0.22836694989452999</v>
      </c>
      <c r="V481" s="17">
        <v>0.17733292420350999</v>
      </c>
      <c r="W481" s="17">
        <v>0.15648472365087099</v>
      </c>
      <c r="X481" s="17">
        <v>0.15369478033857101</v>
      </c>
      <c r="Y481" s="17">
        <v>0.23213054915921399</v>
      </c>
      <c r="Z481" s="17">
        <v>0.26236341236264299</v>
      </c>
      <c r="AA481" s="17">
        <v>0.20902873455801699</v>
      </c>
      <c r="AB481" s="17">
        <v>0.22355916222399999</v>
      </c>
      <c r="AC481" s="17">
        <v>0.17424450755939</v>
      </c>
      <c r="AD481" s="17">
        <v>0.23712693505989699</v>
      </c>
      <c r="AE481" s="17"/>
      <c r="AF481" s="17">
        <v>0.215866169669897</v>
      </c>
      <c r="AG481" s="17">
        <v>0.222488683067955</v>
      </c>
      <c r="AH481" s="17">
        <v>0.23576386716777101</v>
      </c>
      <c r="AI481" s="17">
        <v>0.17543927755747399</v>
      </c>
      <c r="AJ481" s="17">
        <v>0.21949634085827499</v>
      </c>
      <c r="AK481" s="17">
        <v>0.140618636413334</v>
      </c>
      <c r="AL481" s="17"/>
      <c r="AM481" s="17">
        <v>0.19083793496708201</v>
      </c>
      <c r="AN481" s="17">
        <v>0.236518457356615</v>
      </c>
      <c r="AO481" s="17"/>
      <c r="AP481" s="17">
        <v>0.16676679712457201</v>
      </c>
      <c r="AQ481" s="17">
        <v>0.25070180322374003</v>
      </c>
      <c r="AR481" s="17">
        <v>0.23966453786858799</v>
      </c>
      <c r="AS481" s="17">
        <v>0.20600049799314901</v>
      </c>
      <c r="AT481" s="17">
        <v>0.16596356555018901</v>
      </c>
      <c r="AU481" s="17"/>
      <c r="AV481" s="17">
        <v>0.23934081939546301</v>
      </c>
      <c r="AW481" s="17">
        <v>0.19272301916634099</v>
      </c>
      <c r="AX481" s="17">
        <v>0.17679389847573401</v>
      </c>
      <c r="AY481" s="17">
        <v>0.15272716622584501</v>
      </c>
      <c r="AZ481" s="17">
        <v>0.240088305602008</v>
      </c>
      <c r="BA481" s="17">
        <v>0.21393051887916101</v>
      </c>
      <c r="BB481" s="17"/>
      <c r="BC481" s="17">
        <v>0.27505358399088897</v>
      </c>
      <c r="BD481" s="17">
        <v>0.201989194826798</v>
      </c>
      <c r="BE481" s="17">
        <v>0.16979724113285199</v>
      </c>
      <c r="BF481" s="17"/>
      <c r="BG481" s="17">
        <v>0.209908923422121</v>
      </c>
      <c r="BH481" s="17">
        <v>0.23629774040943699</v>
      </c>
      <c r="BI481" s="17">
        <v>0.201622552212019</v>
      </c>
      <c r="BJ481" s="17">
        <v>0.14720013097182599</v>
      </c>
      <c r="BK481" s="17">
        <v>0.15103207101905899</v>
      </c>
      <c r="BL481" s="17"/>
      <c r="BM481" s="17">
        <v>0.23198556958632</v>
      </c>
      <c r="BN481" s="17">
        <v>0.15014538146494999</v>
      </c>
    </row>
    <row r="482" spans="2:66" x14ac:dyDescent="0.35">
      <c r="B482" t="s">
        <v>229</v>
      </c>
      <c r="C482" s="17">
        <v>0.20735755254507199</v>
      </c>
      <c r="D482" s="17">
        <v>0.17753796738781499</v>
      </c>
      <c r="E482" s="17">
        <v>0.235451505378208</v>
      </c>
      <c r="F482" s="17"/>
      <c r="G482" s="17">
        <v>0.16979322119947099</v>
      </c>
      <c r="H482" s="17">
        <v>0.236470105910352</v>
      </c>
      <c r="I482" s="17">
        <v>0.22762424789333399</v>
      </c>
      <c r="J482" s="17">
        <v>0.19113239054970499</v>
      </c>
      <c r="K482" s="17">
        <v>0.191083136865455</v>
      </c>
      <c r="L482" s="17">
        <v>0.216237723207128</v>
      </c>
      <c r="M482" s="17"/>
      <c r="N482" s="17">
        <v>0.20569757858836099</v>
      </c>
      <c r="O482" s="17">
        <v>0.24447681241212099</v>
      </c>
      <c r="P482" s="17">
        <v>0.20578981009764799</v>
      </c>
      <c r="Q482" s="17">
        <v>0.17329544693311999</v>
      </c>
      <c r="R482" s="17"/>
      <c r="S482" s="17">
        <v>0.229463695877166</v>
      </c>
      <c r="T482" s="17">
        <v>0.21992149153630899</v>
      </c>
      <c r="U482" s="17">
        <v>0.206946052229383</v>
      </c>
      <c r="V482" s="17">
        <v>0.211337326943938</v>
      </c>
      <c r="W482" s="17">
        <v>0.242792779850872</v>
      </c>
      <c r="X482" s="17">
        <v>0.23364670837941601</v>
      </c>
      <c r="Y482" s="17">
        <v>0.16518477789703501</v>
      </c>
      <c r="Z482" s="17">
        <v>0.20043418660408099</v>
      </c>
      <c r="AA482" s="17">
        <v>0.155254052129527</v>
      </c>
      <c r="AB482" s="17">
        <v>0.17723434384345599</v>
      </c>
      <c r="AC482" s="17">
        <v>0.23331501392214499</v>
      </c>
      <c r="AD482" s="17">
        <v>0.23712569599918801</v>
      </c>
      <c r="AE482" s="17"/>
      <c r="AF482" s="17">
        <v>0.21157889276691999</v>
      </c>
      <c r="AG482" s="17">
        <v>0.20003130019344201</v>
      </c>
      <c r="AH482" s="17">
        <v>0.17122506760498399</v>
      </c>
      <c r="AI482" s="17">
        <v>0.24280074295370399</v>
      </c>
      <c r="AJ482" s="17">
        <v>0.208467475120652</v>
      </c>
      <c r="AK482" s="17">
        <v>0.20222112412165399</v>
      </c>
      <c r="AL482" s="17"/>
      <c r="AM482" s="17">
        <v>0.20988684215593001</v>
      </c>
      <c r="AN482" s="17">
        <v>0.204059749893958</v>
      </c>
      <c r="AO482" s="17"/>
      <c r="AP482" s="17">
        <v>0.18422600379283899</v>
      </c>
      <c r="AQ482" s="17">
        <v>0.19443473437803599</v>
      </c>
      <c r="AR482" s="17">
        <v>0.21999588135504899</v>
      </c>
      <c r="AS482" s="17">
        <v>0.23293941562897999</v>
      </c>
      <c r="AT482" s="17">
        <v>0.20321511848322599</v>
      </c>
      <c r="AU482" s="17"/>
      <c r="AV482" s="17">
        <v>0.23532165802702201</v>
      </c>
      <c r="AW482" s="17">
        <v>0.17336768826063001</v>
      </c>
      <c r="AX482" s="17">
        <v>0.21493832858598599</v>
      </c>
      <c r="AY482" s="17">
        <v>0.17250227071976801</v>
      </c>
      <c r="AZ482" s="17">
        <v>0.26513511735253698</v>
      </c>
      <c r="BA482" s="17">
        <v>0.168522965593977</v>
      </c>
      <c r="BB482" s="17"/>
      <c r="BC482" s="17">
        <v>0.25233533199243902</v>
      </c>
      <c r="BD482" s="17">
        <v>0.19441768531279199</v>
      </c>
      <c r="BE482" s="17">
        <v>0.20539130657899299</v>
      </c>
      <c r="BF482" s="17"/>
      <c r="BG482" s="17">
        <v>0.21453540650210501</v>
      </c>
      <c r="BH482" s="17">
        <v>0.22248372569314601</v>
      </c>
      <c r="BI482" s="17">
        <v>0.22049309874150799</v>
      </c>
      <c r="BJ482" s="17">
        <v>0.18469646443296001</v>
      </c>
      <c r="BK482" s="17">
        <v>0.115103639600303</v>
      </c>
      <c r="BL482" s="17"/>
      <c r="BM482" s="17">
        <v>0.22118489861329199</v>
      </c>
      <c r="BN482" s="17">
        <v>0.13120703110941501</v>
      </c>
    </row>
    <row r="483" spans="2:66" x14ac:dyDescent="0.35">
      <c r="B483" t="s">
        <v>230</v>
      </c>
      <c r="C483" s="17">
        <v>0.178084816711604</v>
      </c>
      <c r="D483" s="17">
        <v>0.18025722336928901</v>
      </c>
      <c r="E483" s="17">
        <v>0.175868922960914</v>
      </c>
      <c r="F483" s="17"/>
      <c r="G483" s="17">
        <v>0.143509841002226</v>
      </c>
      <c r="H483" s="17">
        <v>0.17301064337620101</v>
      </c>
      <c r="I483" s="17">
        <v>0.16892275574932999</v>
      </c>
      <c r="J483" s="17">
        <v>0.148207543455807</v>
      </c>
      <c r="K483" s="17">
        <v>0.201530935751985</v>
      </c>
      <c r="L483" s="17">
        <v>0.22109821975376501</v>
      </c>
      <c r="M483" s="17"/>
      <c r="N483" s="17">
        <v>0.17132993461193499</v>
      </c>
      <c r="O483" s="17">
        <v>0.158248602454025</v>
      </c>
      <c r="P483" s="17">
        <v>0.21567920357978901</v>
      </c>
      <c r="Q483" s="17">
        <v>0.171536060425758</v>
      </c>
      <c r="R483" s="17"/>
      <c r="S483" s="17">
        <v>0.21100680153773499</v>
      </c>
      <c r="T483" s="17">
        <v>0.170367232028312</v>
      </c>
      <c r="U483" s="17">
        <v>0.13304735823061101</v>
      </c>
      <c r="V483" s="17">
        <v>0.20109706596884599</v>
      </c>
      <c r="W483" s="17">
        <v>0.143257227361858</v>
      </c>
      <c r="X483" s="17">
        <v>0.169512485312941</v>
      </c>
      <c r="Y483" s="17">
        <v>0.14984467270325699</v>
      </c>
      <c r="Z483" s="17">
        <v>0.222768298510371</v>
      </c>
      <c r="AA483" s="17">
        <v>0.17740153613950699</v>
      </c>
      <c r="AB483" s="17">
        <v>0.200430335774098</v>
      </c>
      <c r="AC483" s="17">
        <v>0.18298037698664801</v>
      </c>
      <c r="AD483" s="17">
        <v>0.15975355756762299</v>
      </c>
      <c r="AE483" s="17"/>
      <c r="AF483" s="17">
        <v>0.190732169399495</v>
      </c>
      <c r="AG483" s="17">
        <v>0.19491294986011601</v>
      </c>
      <c r="AH483" s="17">
        <v>0.172058014585318</v>
      </c>
      <c r="AI483" s="17">
        <v>0.13932594893056399</v>
      </c>
      <c r="AJ483" s="17">
        <v>0.17547021960878201</v>
      </c>
      <c r="AK483" s="17">
        <v>0.168992643976562</v>
      </c>
      <c r="AL483" s="17"/>
      <c r="AM483" s="17">
        <v>0.195672906307612</v>
      </c>
      <c r="AN483" s="17">
        <v>0.154392206625967</v>
      </c>
      <c r="AO483" s="17"/>
      <c r="AP483" s="17">
        <v>0.214281927342307</v>
      </c>
      <c r="AQ483" s="17">
        <v>0.135447637421583</v>
      </c>
      <c r="AR483" s="17">
        <v>0.173970619555331</v>
      </c>
      <c r="AS483" s="17">
        <v>0.14684087660636699</v>
      </c>
      <c r="AT483" s="17">
        <v>0.20410658723670799</v>
      </c>
      <c r="AU483" s="17"/>
      <c r="AV483" s="17">
        <v>0.16462965349136599</v>
      </c>
      <c r="AW483" s="17">
        <v>0.20362600219278601</v>
      </c>
      <c r="AX483" s="17">
        <v>0.12524831748108101</v>
      </c>
      <c r="AY483" s="17">
        <v>0.26091069085017898</v>
      </c>
      <c r="AZ483" s="17">
        <v>0.15037877769333499</v>
      </c>
      <c r="BA483" s="17">
        <v>0.163663854859802</v>
      </c>
      <c r="BB483" s="17"/>
      <c r="BC483" s="17">
        <v>0.13107591469841601</v>
      </c>
      <c r="BD483" s="17">
        <v>0.17400986880984601</v>
      </c>
      <c r="BE483" s="17">
        <v>0.22999885404891801</v>
      </c>
      <c r="BF483" s="17"/>
      <c r="BG483" s="17">
        <v>0.24624073759774801</v>
      </c>
      <c r="BH483" s="17">
        <v>0.14704672503913399</v>
      </c>
      <c r="BI483" s="17">
        <v>0.180940695932885</v>
      </c>
      <c r="BJ483" s="17">
        <v>0.225346035656215</v>
      </c>
      <c r="BK483" s="17">
        <v>0.25184815963017698</v>
      </c>
      <c r="BL483" s="17"/>
      <c r="BM483" s="17">
        <v>0.16325592179807899</v>
      </c>
      <c r="BN483" s="17">
        <v>0.245715715959411</v>
      </c>
    </row>
    <row r="484" spans="2:66" x14ac:dyDescent="0.35">
      <c r="B484" t="s">
        <v>231</v>
      </c>
      <c r="C484" s="17">
        <v>0.17150755224575201</v>
      </c>
      <c r="D484" s="17">
        <v>0.16082824993127401</v>
      </c>
      <c r="E484" s="17">
        <v>0.18081430086290001</v>
      </c>
      <c r="F484" s="17"/>
      <c r="G484" s="17">
        <v>0.22903244073943399</v>
      </c>
      <c r="H484" s="17">
        <v>0.20189966557043501</v>
      </c>
      <c r="I484" s="17">
        <v>0.20474923068154999</v>
      </c>
      <c r="J484" s="17">
        <v>0.17709337751995899</v>
      </c>
      <c r="K484" s="17">
        <v>0.13749625731640699</v>
      </c>
      <c r="L484" s="17">
        <v>9.9826564991942299E-2</v>
      </c>
      <c r="M484" s="17"/>
      <c r="N484" s="17">
        <v>0.18707005222957401</v>
      </c>
      <c r="O484" s="17">
        <v>0.18185834220223601</v>
      </c>
      <c r="P484" s="17">
        <v>0.177623226311968</v>
      </c>
      <c r="Q484" s="17">
        <v>0.13936729425900399</v>
      </c>
      <c r="R484" s="17"/>
      <c r="S484" s="17">
        <v>0.189387646354469</v>
      </c>
      <c r="T484" s="17">
        <v>0.17412632202330999</v>
      </c>
      <c r="U484" s="17">
        <v>0.20117481484317101</v>
      </c>
      <c r="V484" s="17">
        <v>0.14875976923919301</v>
      </c>
      <c r="W484" s="17">
        <v>0.172807804546807</v>
      </c>
      <c r="X484" s="17">
        <v>0.16211634978237599</v>
      </c>
      <c r="Y484" s="17">
        <v>0.140792946872804</v>
      </c>
      <c r="Z484" s="17">
        <v>0.221671898577709</v>
      </c>
      <c r="AA484" s="17">
        <v>0.18259452400785101</v>
      </c>
      <c r="AB484" s="17">
        <v>0.184409947209939</v>
      </c>
      <c r="AC484" s="17">
        <v>8.5330093587026798E-2</v>
      </c>
      <c r="AD484" s="17">
        <v>0.171545691780324</v>
      </c>
      <c r="AE484" s="17"/>
      <c r="AF484" s="17">
        <v>0.17643893687766199</v>
      </c>
      <c r="AG484" s="17">
        <v>0.179555800887753</v>
      </c>
      <c r="AH484" s="17">
        <v>0.176267433000902</v>
      </c>
      <c r="AI484" s="17">
        <v>0.15119666323526099</v>
      </c>
      <c r="AJ484" s="17">
        <v>0.159253733434746</v>
      </c>
      <c r="AK484" s="17">
        <v>0.18712961219346599</v>
      </c>
      <c r="AL484" s="17"/>
      <c r="AM484" s="17">
        <v>0.15895408809825001</v>
      </c>
      <c r="AN484" s="17">
        <v>0.19053565892949101</v>
      </c>
      <c r="AO484" s="17"/>
      <c r="AP484" s="17">
        <v>0.13606160398012301</v>
      </c>
      <c r="AQ484" s="17">
        <v>0.187654161042412</v>
      </c>
      <c r="AR484" s="17">
        <v>0.185416018449373</v>
      </c>
      <c r="AS484" s="17">
        <v>0.18212312457742999</v>
      </c>
      <c r="AT484" s="17">
        <v>0.26933976008444899</v>
      </c>
      <c r="AU484" s="17"/>
      <c r="AV484" s="17">
        <v>0.17589751805048701</v>
      </c>
      <c r="AW484" s="17">
        <v>0.17315437176566301</v>
      </c>
      <c r="AX484" s="17">
        <v>0.16523780837372901</v>
      </c>
      <c r="AY484" s="17">
        <v>0.129902698220937</v>
      </c>
      <c r="AZ484" s="17">
        <v>0.232751070621528</v>
      </c>
      <c r="BA484" s="17">
        <v>0.15592507210732601</v>
      </c>
      <c r="BB484" s="17"/>
      <c r="BC484" s="17">
        <v>0.18454298326048299</v>
      </c>
      <c r="BD484" s="17">
        <v>0.17228528848455801</v>
      </c>
      <c r="BE484" s="17">
        <v>0.168456115942928</v>
      </c>
      <c r="BF484" s="17"/>
      <c r="BG484" s="17">
        <v>0.18093091842780701</v>
      </c>
      <c r="BH484" s="17">
        <v>0.18220560824837401</v>
      </c>
      <c r="BI484" s="17">
        <v>0.189180761862523</v>
      </c>
      <c r="BJ484" s="17">
        <v>7.45394333095451E-2</v>
      </c>
      <c r="BK484" s="17">
        <v>0.104960700900451</v>
      </c>
      <c r="BL484" s="17"/>
      <c r="BM484" s="17">
        <v>0.18199731242914799</v>
      </c>
      <c r="BN484" s="17">
        <v>9.7921389255926999E-2</v>
      </c>
    </row>
    <row r="485" spans="2:66" x14ac:dyDescent="0.35">
      <c r="B485" t="s">
        <v>232</v>
      </c>
      <c r="C485" s="17">
        <v>0.15197783306339699</v>
      </c>
      <c r="D485" s="17">
        <v>0.17528736321723601</v>
      </c>
      <c r="E485" s="17">
        <v>0.12903628341566001</v>
      </c>
      <c r="F485" s="17"/>
      <c r="G485" s="17">
        <v>0.20616404502306701</v>
      </c>
      <c r="H485" s="17">
        <v>0.176057234408806</v>
      </c>
      <c r="I485" s="17">
        <v>0.160530046897321</v>
      </c>
      <c r="J485" s="17">
        <v>0.14583039762129199</v>
      </c>
      <c r="K485" s="17">
        <v>0.104094189179785</v>
      </c>
      <c r="L485" s="17">
        <v>0.12649602947779801</v>
      </c>
      <c r="M485" s="17"/>
      <c r="N485" s="17">
        <v>0.16181055342883499</v>
      </c>
      <c r="O485" s="17">
        <v>0.17120896212401601</v>
      </c>
      <c r="P485" s="17">
        <v>0.14133671843423601</v>
      </c>
      <c r="Q485" s="17">
        <v>0.131235835940755</v>
      </c>
      <c r="R485" s="17"/>
      <c r="S485" s="17">
        <v>0.20036798487072999</v>
      </c>
      <c r="T485" s="17">
        <v>0.13618852833383399</v>
      </c>
      <c r="U485" s="17">
        <v>0.15688123175465801</v>
      </c>
      <c r="V485" s="17">
        <v>0.184197454898685</v>
      </c>
      <c r="W485" s="17">
        <v>0.100353678568067</v>
      </c>
      <c r="X485" s="17">
        <v>0.17746953416393901</v>
      </c>
      <c r="Y485" s="17">
        <v>0.146439467896509</v>
      </c>
      <c r="Z485" s="17">
        <v>0.16516208177036401</v>
      </c>
      <c r="AA485" s="17">
        <v>0.15927233995815199</v>
      </c>
      <c r="AB485" s="17">
        <v>0.12852783533281301</v>
      </c>
      <c r="AC485" s="17">
        <v>9.6543094628858697E-2</v>
      </c>
      <c r="AD485" s="17">
        <v>6.27501932504516E-2</v>
      </c>
      <c r="AE485" s="17"/>
      <c r="AF485" s="17">
        <v>0.19594398181243</v>
      </c>
      <c r="AG485" s="17">
        <v>0.14605908256104699</v>
      </c>
      <c r="AH485" s="17">
        <v>0.17503213464161901</v>
      </c>
      <c r="AI485" s="17">
        <v>0.14108669499437301</v>
      </c>
      <c r="AJ485" s="17">
        <v>7.8209273530712206E-2</v>
      </c>
      <c r="AK485" s="17">
        <v>0.10325598643568901</v>
      </c>
      <c r="AL485" s="17"/>
      <c r="AM485" s="17">
        <v>0.151373287315786</v>
      </c>
      <c r="AN485" s="17">
        <v>0.15161414028631101</v>
      </c>
      <c r="AO485" s="17"/>
      <c r="AP485" s="17">
        <v>0.120398943264679</v>
      </c>
      <c r="AQ485" s="17">
        <v>0.15294635453057101</v>
      </c>
      <c r="AR485" s="17">
        <v>0.15668597223060199</v>
      </c>
      <c r="AS485" s="17">
        <v>0.16575533895608299</v>
      </c>
      <c r="AT485" s="17">
        <v>0.252383674418037</v>
      </c>
      <c r="AU485" s="17"/>
      <c r="AV485" s="17">
        <v>0.18423077773181001</v>
      </c>
      <c r="AW485" s="17">
        <v>0.143218791963444</v>
      </c>
      <c r="AX485" s="17">
        <v>0.214895061909784</v>
      </c>
      <c r="AY485" s="17">
        <v>9.8430188715267306E-2</v>
      </c>
      <c r="AZ485" s="17">
        <v>0.14754751294555399</v>
      </c>
      <c r="BA485" s="17">
        <v>0.10676163733968</v>
      </c>
      <c r="BB485" s="17"/>
      <c r="BC485" s="17">
        <v>0.15600356816477301</v>
      </c>
      <c r="BD485" s="17">
        <v>0.13750095389571601</v>
      </c>
      <c r="BE485" s="17">
        <v>0.175564585008089</v>
      </c>
      <c r="BF485" s="17"/>
      <c r="BG485" s="17">
        <v>0.164828697905814</v>
      </c>
      <c r="BH485" s="17">
        <v>0.16860561066736901</v>
      </c>
      <c r="BI485" s="17">
        <v>0.15574776542266</v>
      </c>
      <c r="BJ485" s="17">
        <v>0.17001428819716199</v>
      </c>
      <c r="BK485" s="17">
        <v>7.9130481385109197E-2</v>
      </c>
      <c r="BL485" s="17"/>
      <c r="BM485" s="17">
        <v>0.167988429040028</v>
      </c>
      <c r="BN485" s="17">
        <v>0.100160487372827</v>
      </c>
    </row>
    <row r="486" spans="2:66" x14ac:dyDescent="0.35">
      <c r="B486" t="s">
        <v>233</v>
      </c>
      <c r="C486" s="17">
        <v>0.129571893036664</v>
      </c>
      <c r="D486" s="17">
        <v>0.14495984682443899</v>
      </c>
      <c r="E486" s="17">
        <v>0.11520717219398301</v>
      </c>
      <c r="F486" s="17"/>
      <c r="G486" s="17">
        <v>0.112918956526051</v>
      </c>
      <c r="H486" s="17">
        <v>0.15882338887286199</v>
      </c>
      <c r="I486" s="17">
        <v>0.13563094952551799</v>
      </c>
      <c r="J486" s="17">
        <v>0.130575779656813</v>
      </c>
      <c r="K486" s="17">
        <v>9.8024031889732896E-2</v>
      </c>
      <c r="L486" s="17">
        <v>0.132240710503499</v>
      </c>
      <c r="M486" s="17"/>
      <c r="N486" s="17">
        <v>0.15716886764629401</v>
      </c>
      <c r="O486" s="17">
        <v>0.114275471407148</v>
      </c>
      <c r="P486" s="17">
        <v>0.117664865278824</v>
      </c>
      <c r="Q486" s="17">
        <v>0.128202172562487</v>
      </c>
      <c r="R486" s="17"/>
      <c r="S486" s="17">
        <v>0.139342021110199</v>
      </c>
      <c r="T486" s="17">
        <v>0.12025713291034699</v>
      </c>
      <c r="U486" s="17">
        <v>0.128907802892298</v>
      </c>
      <c r="V486" s="17">
        <v>9.33672260802767E-2</v>
      </c>
      <c r="W486" s="17">
        <v>0.12575394947711099</v>
      </c>
      <c r="X486" s="17">
        <v>0.120018212733916</v>
      </c>
      <c r="Y486" s="17">
        <v>0.13951515988004501</v>
      </c>
      <c r="Z486" s="17">
        <v>0.129883333690236</v>
      </c>
      <c r="AA486" s="17">
        <v>0.14063798709021</v>
      </c>
      <c r="AB486" s="17">
        <v>0.12710748638020899</v>
      </c>
      <c r="AC486" s="17">
        <v>0.18100794388104499</v>
      </c>
      <c r="AD486" s="17">
        <v>0.12610479917568301</v>
      </c>
      <c r="AE486" s="17"/>
      <c r="AF486" s="17">
        <v>0.14628098776375201</v>
      </c>
      <c r="AG486" s="17">
        <v>0.136407547730442</v>
      </c>
      <c r="AH486" s="17">
        <v>0.10776474946772099</v>
      </c>
      <c r="AI486" s="17">
        <v>0.14112412574768099</v>
      </c>
      <c r="AJ486" s="17">
        <v>9.6750252021660293E-2</v>
      </c>
      <c r="AK486" s="17">
        <v>0.100312483289064</v>
      </c>
      <c r="AL486" s="17"/>
      <c r="AM486" s="17">
        <v>0.13306786995040101</v>
      </c>
      <c r="AN486" s="17">
        <v>0.12553033429471999</v>
      </c>
      <c r="AO486" s="17"/>
      <c r="AP486" s="17">
        <v>0.12414686176751701</v>
      </c>
      <c r="AQ486" s="17">
        <v>0.120098518868298</v>
      </c>
      <c r="AR486" s="17">
        <v>0.113823222056245</v>
      </c>
      <c r="AS486" s="17">
        <v>0.17709249917881201</v>
      </c>
      <c r="AT486" s="17">
        <v>0.26915831843035098</v>
      </c>
      <c r="AU486" s="17"/>
      <c r="AV486" s="17">
        <v>0.13788178310729801</v>
      </c>
      <c r="AW486" s="17">
        <v>0.12772958362582101</v>
      </c>
      <c r="AX486" s="17">
        <v>0.169440983121107</v>
      </c>
      <c r="AY486" s="17">
        <v>0.121477403926119</v>
      </c>
      <c r="AZ486" s="17">
        <v>0.176249828998882</v>
      </c>
      <c r="BA486" s="17">
        <v>9.9446088217171796E-2</v>
      </c>
      <c r="BB486" s="17"/>
      <c r="BC486" s="17">
        <v>0.14535830696520399</v>
      </c>
      <c r="BD486" s="17">
        <v>0.113571891320251</v>
      </c>
      <c r="BE486" s="17">
        <v>0.14182292460174001</v>
      </c>
      <c r="BF486" s="17"/>
      <c r="BG486" s="17">
        <v>0.122080207415042</v>
      </c>
      <c r="BH486" s="17">
        <v>0.130283556724057</v>
      </c>
      <c r="BI486" s="17">
        <v>0.15790602514544</v>
      </c>
      <c r="BJ486" s="17">
        <v>0.16920012979228699</v>
      </c>
      <c r="BK486" s="17">
        <v>5.6057430395299701E-2</v>
      </c>
      <c r="BL486" s="17"/>
      <c r="BM486" s="17">
        <v>0.12894305542158599</v>
      </c>
      <c r="BN486" s="17">
        <v>8.2238019977179999E-2</v>
      </c>
    </row>
    <row r="487" spans="2:66" x14ac:dyDescent="0.35">
      <c r="B487" t="s">
        <v>234</v>
      </c>
      <c r="C487" s="17">
        <v>0.10056423733043</v>
      </c>
      <c r="D487" s="17">
        <v>0.101554690460659</v>
      </c>
      <c r="E487" s="17">
        <v>0.10009420880495699</v>
      </c>
      <c r="F487" s="17"/>
      <c r="G487" s="17">
        <v>0.16032156199370401</v>
      </c>
      <c r="H487" s="17">
        <v>0.121555451730604</v>
      </c>
      <c r="I487" s="17">
        <v>0.10470910521693801</v>
      </c>
      <c r="J487" s="17">
        <v>8.3692849082138296E-2</v>
      </c>
      <c r="K487" s="17">
        <v>5.5497562411164901E-2</v>
      </c>
      <c r="L487" s="17">
        <v>8.4262262299563004E-2</v>
      </c>
      <c r="M487" s="17"/>
      <c r="N487" s="17">
        <v>0.115599404372044</v>
      </c>
      <c r="O487" s="17">
        <v>0.113291927007607</v>
      </c>
      <c r="P487" s="17">
        <v>7.8139350173196398E-2</v>
      </c>
      <c r="Q487" s="17">
        <v>9.0298175359914606E-2</v>
      </c>
      <c r="R487" s="17"/>
      <c r="S487" s="17">
        <v>0.108519095384567</v>
      </c>
      <c r="T487" s="17">
        <v>0.130739289012897</v>
      </c>
      <c r="U487" s="17">
        <v>0.102923906556266</v>
      </c>
      <c r="V487" s="17">
        <v>7.0426125531252506E-2</v>
      </c>
      <c r="W487" s="17">
        <v>0.141794030808049</v>
      </c>
      <c r="X487" s="17">
        <v>9.7930067069581003E-2</v>
      </c>
      <c r="Y487" s="17">
        <v>6.0945106241410203E-2</v>
      </c>
      <c r="Z487" s="17">
        <v>5.8452983178938697E-2</v>
      </c>
      <c r="AA487" s="17">
        <v>0.121319590025582</v>
      </c>
      <c r="AB487" s="17">
        <v>8.2588671796666499E-2</v>
      </c>
      <c r="AC487" s="17">
        <v>7.6659128370919802E-2</v>
      </c>
      <c r="AD487" s="17">
        <v>0.108148555966301</v>
      </c>
      <c r="AE487" s="17"/>
      <c r="AF487" s="17">
        <v>0.11400473271279001</v>
      </c>
      <c r="AG487" s="17">
        <v>0.108352490471933</v>
      </c>
      <c r="AH487" s="17">
        <v>7.9977844789332703E-2</v>
      </c>
      <c r="AI487" s="17">
        <v>7.67674770986565E-2</v>
      </c>
      <c r="AJ487" s="17">
        <v>0.103333634326624</v>
      </c>
      <c r="AK487" s="17">
        <v>0.123107807622715</v>
      </c>
      <c r="AL487" s="17"/>
      <c r="AM487" s="17">
        <v>9.8734258349700899E-2</v>
      </c>
      <c r="AN487" s="17">
        <v>0.103873889994042</v>
      </c>
      <c r="AO487" s="17"/>
      <c r="AP487" s="17">
        <v>6.7941235421786705E-2</v>
      </c>
      <c r="AQ487" s="17">
        <v>0.105737244795548</v>
      </c>
      <c r="AR487" s="17">
        <v>0.12541981897743501</v>
      </c>
      <c r="AS487" s="17">
        <v>0.109837094275408</v>
      </c>
      <c r="AT487" s="17">
        <v>0.12063696294335299</v>
      </c>
      <c r="AU487" s="17"/>
      <c r="AV487" s="17">
        <v>0.114138468774753</v>
      </c>
      <c r="AW487" s="17">
        <v>9.5461660656687694E-2</v>
      </c>
      <c r="AX487" s="17">
        <v>0.139091937875367</v>
      </c>
      <c r="AY487" s="17">
        <v>5.8618571073735297E-2</v>
      </c>
      <c r="AZ487" s="17">
        <v>0.11309532954790499</v>
      </c>
      <c r="BA487" s="17">
        <v>9.32001945450327E-2</v>
      </c>
      <c r="BB487" s="17"/>
      <c r="BC487" s="17">
        <v>9.5815810194071704E-2</v>
      </c>
      <c r="BD487" s="17">
        <v>0.10040322756494099</v>
      </c>
      <c r="BE487" s="17">
        <v>0.107738361242325</v>
      </c>
      <c r="BF487" s="17"/>
      <c r="BG487" s="17">
        <v>8.3295973468786297E-2</v>
      </c>
      <c r="BH487" s="17">
        <v>0.118220572740453</v>
      </c>
      <c r="BI487" s="17">
        <v>9.5299400868754602E-2</v>
      </c>
      <c r="BJ487" s="17">
        <v>0.20835160939250799</v>
      </c>
      <c r="BK487" s="17">
        <v>5.2033138947656099E-2</v>
      </c>
      <c r="BL487" s="17"/>
      <c r="BM487" s="17">
        <v>0.112513578066886</v>
      </c>
      <c r="BN487" s="17">
        <v>8.8204361135173798E-2</v>
      </c>
    </row>
    <row r="488" spans="2:66" x14ac:dyDescent="0.35">
      <c r="B488" t="s">
        <v>235</v>
      </c>
      <c r="C488" s="17">
        <v>9.7514801966794004E-2</v>
      </c>
      <c r="D488" s="17">
        <v>9.0005587242021706E-2</v>
      </c>
      <c r="E488" s="17">
        <v>0.10435331047879901</v>
      </c>
      <c r="F488" s="17"/>
      <c r="G488" s="17">
        <v>0.15277225402122699</v>
      </c>
      <c r="H488" s="17">
        <v>0.12056099063037599</v>
      </c>
      <c r="I488" s="17">
        <v>0.100900771343439</v>
      </c>
      <c r="J488" s="17">
        <v>7.6393528489460294E-2</v>
      </c>
      <c r="K488" s="17">
        <v>8.3861449137942107E-2</v>
      </c>
      <c r="L488" s="17">
        <v>6.5477560987419595E-2</v>
      </c>
      <c r="M488" s="17"/>
      <c r="N488" s="17">
        <v>0.112997472562156</v>
      </c>
      <c r="O488" s="17">
        <v>0.10050320061922199</v>
      </c>
      <c r="P488" s="17">
        <v>8.7442483452549805E-2</v>
      </c>
      <c r="Q488" s="17">
        <v>8.1911931204532704E-2</v>
      </c>
      <c r="R488" s="17"/>
      <c r="S488" s="17">
        <v>0.10821253624635099</v>
      </c>
      <c r="T488" s="17">
        <v>8.3111557512360698E-2</v>
      </c>
      <c r="U488" s="17">
        <v>0.114834005177972</v>
      </c>
      <c r="V488" s="17">
        <v>8.29058973033696E-2</v>
      </c>
      <c r="W488" s="17">
        <v>7.1026151663461601E-2</v>
      </c>
      <c r="X488" s="17">
        <v>9.1781988978674206E-2</v>
      </c>
      <c r="Y488" s="17">
        <v>7.8464376667717106E-2</v>
      </c>
      <c r="Z488" s="17">
        <v>9.2828035983719207E-2</v>
      </c>
      <c r="AA488" s="17">
        <v>9.8354923031117703E-2</v>
      </c>
      <c r="AB488" s="17">
        <v>0.140411785031301</v>
      </c>
      <c r="AC488" s="17">
        <v>0.11883640020509</v>
      </c>
      <c r="AD488" s="17">
        <v>7.6160140524134695E-2</v>
      </c>
      <c r="AE488" s="17"/>
      <c r="AF488" s="17">
        <v>0.118582995494143</v>
      </c>
      <c r="AG488" s="17">
        <v>9.7941926345799707E-2</v>
      </c>
      <c r="AH488" s="17">
        <v>9.14559855727263E-2</v>
      </c>
      <c r="AI488" s="17">
        <v>8.5126365747510299E-2</v>
      </c>
      <c r="AJ488" s="17">
        <v>7.5596225521136998E-2</v>
      </c>
      <c r="AK488" s="17">
        <v>8.6397600454901594E-2</v>
      </c>
      <c r="AL488" s="17"/>
      <c r="AM488" s="17">
        <v>8.5246987468967195E-2</v>
      </c>
      <c r="AN488" s="17">
        <v>0.114506027101291</v>
      </c>
      <c r="AO488" s="17"/>
      <c r="AP488" s="17">
        <v>8.35793541721494E-2</v>
      </c>
      <c r="AQ488" s="17">
        <v>0.1003801067158</v>
      </c>
      <c r="AR488" s="17">
        <v>0.12086265954471399</v>
      </c>
      <c r="AS488" s="17">
        <v>8.9361817360492493E-2</v>
      </c>
      <c r="AT488" s="17">
        <v>2.1152920373118701E-2</v>
      </c>
      <c r="AU488" s="17"/>
      <c r="AV488" s="17">
        <v>0.131197409453333</v>
      </c>
      <c r="AW488" s="17">
        <v>6.3897840959634994E-2</v>
      </c>
      <c r="AX488" s="17">
        <v>8.9704445687568704E-2</v>
      </c>
      <c r="AY488" s="17">
        <v>8.3872614181755706E-2</v>
      </c>
      <c r="AZ488" s="17">
        <v>0.16704220053219099</v>
      </c>
      <c r="BA488" s="17">
        <v>6.4106552670211606E-2</v>
      </c>
      <c r="BB488" s="17"/>
      <c r="BC488" s="17">
        <v>0.132073271922791</v>
      </c>
      <c r="BD488" s="17">
        <v>8.3157357319760095E-2</v>
      </c>
      <c r="BE488" s="17">
        <v>8.5595259450243794E-2</v>
      </c>
      <c r="BF488" s="17"/>
      <c r="BG488" s="17">
        <v>0.10157643291686901</v>
      </c>
      <c r="BH488" s="17">
        <v>0.117866986130993</v>
      </c>
      <c r="BI488" s="17">
        <v>9.9033923853420205E-2</v>
      </c>
      <c r="BJ488" s="17">
        <v>0.114927386077414</v>
      </c>
      <c r="BK488" s="17">
        <v>1.06151613189797E-2</v>
      </c>
      <c r="BL488" s="17"/>
      <c r="BM488" s="17">
        <v>0.115204962733121</v>
      </c>
      <c r="BN488" s="17">
        <v>3.4752428321875098E-2</v>
      </c>
    </row>
    <row r="489" spans="2:66" x14ac:dyDescent="0.35">
      <c r="B489" t="s">
        <v>117</v>
      </c>
      <c r="C489" s="17">
        <v>5.1591522306615401E-2</v>
      </c>
      <c r="D489" s="17">
        <v>4.2414509186078697E-2</v>
      </c>
      <c r="E489" s="17">
        <v>5.98060946372828E-2</v>
      </c>
      <c r="F489" s="17"/>
      <c r="G489" s="17">
        <v>4.3460741007992298E-2</v>
      </c>
      <c r="H489" s="17">
        <v>4.4742397145499699E-2</v>
      </c>
      <c r="I489" s="17">
        <v>6.2512329322826798E-2</v>
      </c>
      <c r="J489" s="17">
        <v>6.5679034117526E-2</v>
      </c>
      <c r="K489" s="17">
        <v>5.2970090359613899E-2</v>
      </c>
      <c r="L489" s="17">
        <v>4.14100332951877E-2</v>
      </c>
      <c r="M489" s="17"/>
      <c r="N489" s="17">
        <v>3.1540141452322902E-2</v>
      </c>
      <c r="O489" s="17">
        <v>5.3811434768477003E-2</v>
      </c>
      <c r="P489" s="17">
        <v>4.8555712135700299E-2</v>
      </c>
      <c r="Q489" s="17">
        <v>7.4470944913011206E-2</v>
      </c>
      <c r="R489" s="17"/>
      <c r="S489" s="17">
        <v>3.4767446910335197E-2</v>
      </c>
      <c r="T489" s="17">
        <v>4.1483969459342102E-2</v>
      </c>
      <c r="U489" s="17">
        <v>4.3567563997322402E-2</v>
      </c>
      <c r="V489" s="17">
        <v>5.9718812464683697E-2</v>
      </c>
      <c r="W489" s="17">
        <v>5.0649244402305303E-2</v>
      </c>
      <c r="X489" s="17">
        <v>5.3168841381542299E-2</v>
      </c>
      <c r="Y489" s="17">
        <v>6.6365796519617798E-2</v>
      </c>
      <c r="Z489" s="17">
        <v>5.9594734624949901E-2</v>
      </c>
      <c r="AA489" s="17">
        <v>4.4500506146050098E-2</v>
      </c>
      <c r="AB489" s="17">
        <v>4.4464893367797499E-2</v>
      </c>
      <c r="AC489" s="17">
        <v>0.11388312067779301</v>
      </c>
      <c r="AD489" s="17">
        <v>6.1232606887619202E-2</v>
      </c>
      <c r="AE489" s="17"/>
      <c r="AF489" s="17">
        <v>4.2195335021702703E-2</v>
      </c>
      <c r="AG489" s="17">
        <v>4.5536580365256298E-2</v>
      </c>
      <c r="AH489" s="17">
        <v>5.9833995068923E-2</v>
      </c>
      <c r="AI489" s="17">
        <v>6.2007570904372401E-2</v>
      </c>
      <c r="AJ489" s="17">
        <v>6.0347805728149698E-2</v>
      </c>
      <c r="AK489" s="17">
        <v>5.5209394444095998E-2</v>
      </c>
      <c r="AL489" s="17"/>
      <c r="AM489" s="17">
        <v>4.7574868928536303E-2</v>
      </c>
      <c r="AN489" s="17">
        <v>5.5284785011248602E-2</v>
      </c>
      <c r="AO489" s="17"/>
      <c r="AP489" s="17">
        <v>6.5959966910625195E-2</v>
      </c>
      <c r="AQ489" s="17">
        <v>7.4429161367056795E-2</v>
      </c>
      <c r="AR489" s="17">
        <v>3.9588426877656901E-2</v>
      </c>
      <c r="AS489" s="17">
        <v>2.5771559105658402E-2</v>
      </c>
      <c r="AT489" s="17">
        <v>0</v>
      </c>
      <c r="AU489" s="17"/>
      <c r="AV489" s="17">
        <v>3.2308448083241299E-2</v>
      </c>
      <c r="AW489" s="17">
        <v>3.9846683258078303E-2</v>
      </c>
      <c r="AX489" s="17">
        <v>3.7924554157071098E-2</v>
      </c>
      <c r="AY489" s="17">
        <v>4.8170748245742398E-2</v>
      </c>
      <c r="AZ489" s="17">
        <v>2.29810627300766E-2</v>
      </c>
      <c r="BA489" s="17">
        <v>0.110723411204055</v>
      </c>
      <c r="BB489" s="17"/>
      <c r="BC489" s="17">
        <v>2.73559637246263E-2</v>
      </c>
      <c r="BD489" s="17">
        <v>5.9818334338526298E-2</v>
      </c>
      <c r="BE489" s="17">
        <v>3.6965046870301201E-2</v>
      </c>
      <c r="BF489" s="17"/>
      <c r="BG489" s="17">
        <v>6.1804511867025402E-2</v>
      </c>
      <c r="BH489" s="17">
        <v>3.0741141426588701E-2</v>
      </c>
      <c r="BI489" s="17">
        <v>2.9810993543089099E-2</v>
      </c>
      <c r="BJ489" s="17">
        <v>5.8093510520900601E-2</v>
      </c>
      <c r="BK489" s="17">
        <v>6.2697431949539903E-2</v>
      </c>
      <c r="BL489" s="17"/>
      <c r="BM489" s="17">
        <v>3.5817176466178498E-2</v>
      </c>
      <c r="BN489" s="17">
        <v>6.1632110209535199E-2</v>
      </c>
    </row>
    <row r="490" spans="2:66" x14ac:dyDescent="0.35">
      <c r="B490" t="s">
        <v>236</v>
      </c>
      <c r="C490" s="17">
        <v>3.4183420142877799E-2</v>
      </c>
      <c r="D490" s="17">
        <v>4.2244332404576902E-2</v>
      </c>
      <c r="E490" s="17">
        <v>2.64924584502511E-2</v>
      </c>
      <c r="F490" s="17"/>
      <c r="G490" s="17">
        <v>1.14299174136591E-2</v>
      </c>
      <c r="H490" s="17">
        <v>1.09700520024637E-2</v>
      </c>
      <c r="I490" s="17">
        <v>3.9950343093491401E-2</v>
      </c>
      <c r="J490" s="17">
        <v>3.5291947001388803E-2</v>
      </c>
      <c r="K490" s="17">
        <v>5.5397962170563503E-2</v>
      </c>
      <c r="L490" s="17">
        <v>4.8452415547509897E-2</v>
      </c>
      <c r="M490" s="17"/>
      <c r="N490" s="17">
        <v>2.06163753285784E-2</v>
      </c>
      <c r="O490" s="17">
        <v>2.4347609446105301E-2</v>
      </c>
      <c r="P490" s="17">
        <v>5.7052432795214297E-2</v>
      </c>
      <c r="Q490" s="17">
        <v>3.95340809662168E-2</v>
      </c>
      <c r="R490" s="17"/>
      <c r="S490" s="17">
        <v>1.0658178740082101E-2</v>
      </c>
      <c r="T490" s="17">
        <v>4.5637333089725E-2</v>
      </c>
      <c r="U490" s="17">
        <v>3.5595278549004399E-2</v>
      </c>
      <c r="V490" s="17">
        <v>4.0602950585169897E-2</v>
      </c>
      <c r="W490" s="17">
        <v>2.81217188840918E-2</v>
      </c>
      <c r="X490" s="17">
        <v>2.0646859203897399E-2</v>
      </c>
      <c r="Y490" s="17">
        <v>9.0172005708938796E-2</v>
      </c>
      <c r="Z490" s="17">
        <v>0</v>
      </c>
      <c r="AA490" s="17">
        <v>3.5459864752025699E-2</v>
      </c>
      <c r="AB490" s="17">
        <v>3.2470791795742797E-2</v>
      </c>
      <c r="AC490" s="17">
        <v>2.9550440015050201E-2</v>
      </c>
      <c r="AD490" s="17">
        <v>3.00479613122768E-2</v>
      </c>
      <c r="AE490" s="17"/>
      <c r="AF490" s="17">
        <v>2.42295429191767E-2</v>
      </c>
      <c r="AG490" s="17">
        <v>3.1543725714561301E-2</v>
      </c>
      <c r="AH490" s="17">
        <v>3.5759343792702299E-2</v>
      </c>
      <c r="AI490" s="17">
        <v>4.0989484298069902E-2</v>
      </c>
      <c r="AJ490" s="17">
        <v>5.8978386972872401E-2</v>
      </c>
      <c r="AK490" s="17">
        <v>1.90324028285071E-2</v>
      </c>
      <c r="AL490" s="17"/>
      <c r="AM490" s="17">
        <v>3.61721507403827E-2</v>
      </c>
      <c r="AN490" s="17">
        <v>3.1604045744239397E-2</v>
      </c>
      <c r="AO490" s="17"/>
      <c r="AP490" s="17">
        <v>4.70796077542966E-2</v>
      </c>
      <c r="AQ490" s="17">
        <v>2.48651872141585E-2</v>
      </c>
      <c r="AR490" s="17">
        <v>1.9173540528236499E-2</v>
      </c>
      <c r="AS490" s="17">
        <v>3.1128556092713301E-2</v>
      </c>
      <c r="AT490" s="17">
        <v>1.9007790310474601E-2</v>
      </c>
      <c r="AU490" s="17"/>
      <c r="AV490" s="17">
        <v>8.6279849801243706E-3</v>
      </c>
      <c r="AW490" s="17">
        <v>4.1883859177630198E-2</v>
      </c>
      <c r="AX490" s="17">
        <v>0</v>
      </c>
      <c r="AY490" s="17">
        <v>6.9349001352017506E-2</v>
      </c>
      <c r="AZ490" s="17">
        <v>7.5805159942868702E-3</v>
      </c>
      <c r="BA490" s="17">
        <v>3.3754118871159498E-2</v>
      </c>
      <c r="BB490" s="17"/>
      <c r="BC490" s="17">
        <v>6.17921347325896E-3</v>
      </c>
      <c r="BD490" s="17">
        <v>4.6998372250141703E-2</v>
      </c>
      <c r="BE490" s="17">
        <v>3.5088881248715197E-2</v>
      </c>
      <c r="BF490" s="17"/>
      <c r="BG490" s="17">
        <v>3.3078745567682102E-2</v>
      </c>
      <c r="BH490" s="17">
        <v>1.09120249344831E-2</v>
      </c>
      <c r="BI490" s="17">
        <v>4.87585996551077E-3</v>
      </c>
      <c r="BJ490" s="17">
        <v>0</v>
      </c>
      <c r="BK490" s="17">
        <v>0.21716118675141899</v>
      </c>
      <c r="BL490" s="17"/>
      <c r="BM490" s="17">
        <v>1.4534267113987399E-2</v>
      </c>
      <c r="BN490" s="17">
        <v>0.166911299363595</v>
      </c>
    </row>
    <row r="491" spans="2:66" x14ac:dyDescent="0.35">
      <c r="B491" t="s">
        <v>237</v>
      </c>
      <c r="C491" s="17">
        <v>1.32060172373419E-2</v>
      </c>
      <c r="D491" s="17">
        <v>1.46861369403362E-2</v>
      </c>
      <c r="E491" s="17">
        <v>1.1827980810806001E-2</v>
      </c>
      <c r="F491" s="17"/>
      <c r="G491" s="17">
        <v>0</v>
      </c>
      <c r="H491" s="17">
        <v>1.1060840523686E-2</v>
      </c>
      <c r="I491" s="17">
        <v>1.8732289010044201E-2</v>
      </c>
      <c r="J491" s="17">
        <v>1.8137294813900601E-2</v>
      </c>
      <c r="K491" s="17">
        <v>2.1318012573215799E-2</v>
      </c>
      <c r="L491" s="17">
        <v>9.8214738324739793E-3</v>
      </c>
      <c r="M491" s="17"/>
      <c r="N491" s="17">
        <v>2.0087679007004301E-2</v>
      </c>
      <c r="O491" s="17">
        <v>1.05333863087766E-2</v>
      </c>
      <c r="P491" s="17">
        <v>8.9563464828682892E-3</v>
      </c>
      <c r="Q491" s="17">
        <v>1.24959471698663E-2</v>
      </c>
      <c r="R491" s="17"/>
      <c r="S491" s="17">
        <v>7.0408616661411204E-3</v>
      </c>
      <c r="T491" s="17">
        <v>1.14301726936077E-2</v>
      </c>
      <c r="U491" s="17">
        <v>0</v>
      </c>
      <c r="V491" s="17">
        <v>2.3902490989332101E-2</v>
      </c>
      <c r="W491" s="17">
        <v>2.1350620179634301E-2</v>
      </c>
      <c r="X491" s="17">
        <v>5.45155893411969E-3</v>
      </c>
      <c r="Y491" s="17">
        <v>1.8423145249272199E-2</v>
      </c>
      <c r="Z491" s="17">
        <v>1.15537116940391E-2</v>
      </c>
      <c r="AA491" s="17">
        <v>1.8066442384493901E-2</v>
      </c>
      <c r="AB491" s="17">
        <v>1.8962442229845201E-2</v>
      </c>
      <c r="AC491" s="17">
        <v>1.9245962580549902E-2</v>
      </c>
      <c r="AD491" s="17">
        <v>0</v>
      </c>
      <c r="AE491" s="17"/>
      <c r="AF491" s="17">
        <v>5.9875761495034197E-3</v>
      </c>
      <c r="AG491" s="17">
        <v>1.2754425222010099E-2</v>
      </c>
      <c r="AH491" s="17">
        <v>1.4544292590556699E-2</v>
      </c>
      <c r="AI491" s="17">
        <v>2.40566790709816E-2</v>
      </c>
      <c r="AJ491" s="17">
        <v>1.84306027862359E-2</v>
      </c>
      <c r="AK491" s="17">
        <v>0</v>
      </c>
      <c r="AL491" s="17"/>
      <c r="AM491" s="17">
        <v>1.0722251736283399E-2</v>
      </c>
      <c r="AN491" s="17">
        <v>1.6823838566482199E-2</v>
      </c>
      <c r="AO491" s="17"/>
      <c r="AP491" s="17">
        <v>8.8306054883567804E-3</v>
      </c>
      <c r="AQ491" s="17">
        <v>1.13957274725658E-2</v>
      </c>
      <c r="AR491" s="17">
        <v>1.1408380285697101E-2</v>
      </c>
      <c r="AS491" s="17">
        <v>2.1030264894206799E-2</v>
      </c>
      <c r="AT491" s="17">
        <v>4.4543907085206398E-2</v>
      </c>
      <c r="AU491" s="17"/>
      <c r="AV491" s="17">
        <v>8.4414525244911505E-3</v>
      </c>
      <c r="AW491" s="17">
        <v>1.63043126064095E-2</v>
      </c>
      <c r="AX491" s="17">
        <v>0</v>
      </c>
      <c r="AY491" s="17">
        <v>2.86149132890017E-2</v>
      </c>
      <c r="AZ491" s="17">
        <v>3.4347813446222203E-2</v>
      </c>
      <c r="BA491" s="17">
        <v>5.8516169968737203E-3</v>
      </c>
      <c r="BB491" s="17"/>
      <c r="BC491" s="17">
        <v>1.9209247324678699E-2</v>
      </c>
      <c r="BD491" s="17">
        <v>8.6786342490286997E-3</v>
      </c>
      <c r="BE491" s="17">
        <v>1.2285249645256501E-2</v>
      </c>
      <c r="BF491" s="17"/>
      <c r="BG491" s="17">
        <v>2.46593124354063E-2</v>
      </c>
      <c r="BH491" s="17">
        <v>7.7043511961120597E-3</v>
      </c>
      <c r="BI491" s="17">
        <v>1.1596184500313999E-2</v>
      </c>
      <c r="BJ491" s="17">
        <v>1.7974296040652999E-2</v>
      </c>
      <c r="BK491" s="17">
        <v>3.4513427797873003E-2</v>
      </c>
      <c r="BL491" s="17"/>
      <c r="BM491" s="17">
        <v>1.04749448607812E-2</v>
      </c>
      <c r="BN491" s="17">
        <v>3.0686364957016401E-2</v>
      </c>
    </row>
    <row r="492" spans="2:66" x14ac:dyDescent="0.35">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row>
    <row r="493" spans="2:66" x14ac:dyDescent="0.35">
      <c r="B493" s="6" t="s">
        <v>253</v>
      </c>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row>
    <row r="494" spans="2:66" x14ac:dyDescent="0.35">
      <c r="B494" s="24" t="s">
        <v>101</v>
      </c>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row>
    <row r="495" spans="2:66" x14ac:dyDescent="0.35">
      <c r="B495" t="s">
        <v>248</v>
      </c>
      <c r="C495" s="17">
        <v>0.43868107040967602</v>
      </c>
      <c r="D495" s="17">
        <v>0.43949251245038701</v>
      </c>
      <c r="E495" s="17">
        <v>0.43804981166088902</v>
      </c>
      <c r="F495" s="17"/>
      <c r="G495" s="17">
        <v>0.40027904559295102</v>
      </c>
      <c r="H495" s="17">
        <v>0.45895170731346402</v>
      </c>
      <c r="I495" s="17">
        <v>0.424092577578422</v>
      </c>
      <c r="J495" s="17">
        <v>0.49531542044729898</v>
      </c>
      <c r="K495" s="17">
        <v>0.44791789606838001</v>
      </c>
      <c r="L495" s="17">
        <v>0.40740474198269999</v>
      </c>
      <c r="M495" s="17"/>
      <c r="N495" s="17">
        <v>0.45402896252369801</v>
      </c>
      <c r="O495" s="17">
        <v>0.45369266727473501</v>
      </c>
      <c r="P495" s="17">
        <v>0.41533654403006098</v>
      </c>
      <c r="Q495" s="17">
        <v>0.42625237565781399</v>
      </c>
      <c r="R495" s="17"/>
      <c r="S495" s="17">
        <v>0.39345284475347603</v>
      </c>
      <c r="T495" s="17">
        <v>0.48926024937993101</v>
      </c>
      <c r="U495" s="17">
        <v>0.45971552720992598</v>
      </c>
      <c r="V495" s="17">
        <v>0.39095925227984801</v>
      </c>
      <c r="W495" s="17">
        <v>0.449701721300237</v>
      </c>
      <c r="X495" s="17">
        <v>0.46589721265533601</v>
      </c>
      <c r="Y495" s="17">
        <v>0.42918758398615903</v>
      </c>
      <c r="Z495" s="17">
        <v>0.40930907299066599</v>
      </c>
      <c r="AA495" s="17">
        <v>0.48345932727662599</v>
      </c>
      <c r="AB495" s="17">
        <v>0.39226975221334298</v>
      </c>
      <c r="AC495" s="17">
        <v>0.42446395676826498</v>
      </c>
      <c r="AD495" s="17">
        <v>0.47359605870482802</v>
      </c>
      <c r="AE495" s="17"/>
      <c r="AF495" s="17">
        <v>0.43255832755429802</v>
      </c>
      <c r="AG495" s="17">
        <v>0.45258709144585502</v>
      </c>
      <c r="AH495" s="17">
        <v>0.42230705405459901</v>
      </c>
      <c r="AI495" s="17">
        <v>0.44066940205135202</v>
      </c>
      <c r="AJ495" s="17">
        <v>0.445867339540437</v>
      </c>
      <c r="AK495" s="17">
        <v>0.420152747214594</v>
      </c>
      <c r="AL495" s="17"/>
      <c r="AM495" s="17">
        <v>0.40673410497532703</v>
      </c>
      <c r="AN495" s="17">
        <v>0.48123945437332299</v>
      </c>
      <c r="AO495" s="17"/>
      <c r="AP495" s="17">
        <v>0.39924111331985002</v>
      </c>
      <c r="AQ495" s="17">
        <v>0.43801778321763601</v>
      </c>
      <c r="AR495" s="17">
        <v>0.47311694929051401</v>
      </c>
      <c r="AS495" s="17">
        <v>0.47807320600671399</v>
      </c>
      <c r="AT495" s="17">
        <v>0.34708824670252603</v>
      </c>
      <c r="AU495" s="17"/>
      <c r="AV495" s="17">
        <v>0.47229065252142099</v>
      </c>
      <c r="AW495" s="17">
        <v>0.38308943997831302</v>
      </c>
      <c r="AX495" s="17">
        <v>0.48762511794674801</v>
      </c>
      <c r="AY495" s="17">
        <v>0.30054659154037799</v>
      </c>
      <c r="AZ495" s="17">
        <v>0.57248359891760903</v>
      </c>
      <c r="BA495" s="17">
        <v>0.48545650615319502</v>
      </c>
      <c r="BB495" s="17"/>
      <c r="BC495" s="17">
        <v>0.593426260542123</v>
      </c>
      <c r="BD495" s="17">
        <v>0.40826249660626701</v>
      </c>
      <c r="BE495" s="17">
        <v>0.37824019035855999</v>
      </c>
      <c r="BF495" s="17"/>
      <c r="BG495" s="17">
        <v>0.48663571887607698</v>
      </c>
      <c r="BH495" s="17">
        <v>0.49725662834470402</v>
      </c>
      <c r="BI495" s="17">
        <v>0.48210623983047501</v>
      </c>
      <c r="BJ495" s="17">
        <v>0.33407876792657099</v>
      </c>
      <c r="BK495" s="17">
        <v>9.6940314828226501E-2</v>
      </c>
      <c r="BL495" s="17"/>
      <c r="BM495" s="17">
        <v>0.49552107589657501</v>
      </c>
      <c r="BN495" s="17">
        <v>0.15181283022461101</v>
      </c>
    </row>
    <row r="496" spans="2:66" x14ac:dyDescent="0.35">
      <c r="B496" t="s">
        <v>249</v>
      </c>
      <c r="C496" s="17">
        <v>0.30539768284245</v>
      </c>
      <c r="D496" s="17">
        <v>0.315056856554908</v>
      </c>
      <c r="E496" s="17">
        <v>0.29554597767413898</v>
      </c>
      <c r="F496" s="17"/>
      <c r="G496" s="17">
        <v>0.32920620716291499</v>
      </c>
      <c r="H496" s="17">
        <v>0.28562562843440098</v>
      </c>
      <c r="I496" s="17">
        <v>0.33472364082203598</v>
      </c>
      <c r="J496" s="17">
        <v>0.26207562361998898</v>
      </c>
      <c r="K496" s="17">
        <v>0.29353486663462602</v>
      </c>
      <c r="L496" s="17">
        <v>0.325019146484332</v>
      </c>
      <c r="M496" s="17"/>
      <c r="N496" s="17">
        <v>0.34407231645012898</v>
      </c>
      <c r="O496" s="17">
        <v>0.31625488507335903</v>
      </c>
      <c r="P496" s="17">
        <v>0.25898230294670399</v>
      </c>
      <c r="Q496" s="17">
        <v>0.29366864360940698</v>
      </c>
      <c r="R496" s="17"/>
      <c r="S496" s="17">
        <v>0.33967879936031697</v>
      </c>
      <c r="T496" s="17">
        <v>0.30230366562090799</v>
      </c>
      <c r="U496" s="17">
        <v>0.28527930737738999</v>
      </c>
      <c r="V496" s="17">
        <v>0.27878484867270897</v>
      </c>
      <c r="W496" s="17">
        <v>0.29973167894883002</v>
      </c>
      <c r="X496" s="17">
        <v>0.26201343024871299</v>
      </c>
      <c r="Y496" s="17">
        <v>0.29896819475097403</v>
      </c>
      <c r="Z496" s="17">
        <v>0.34348853973792998</v>
      </c>
      <c r="AA496" s="17">
        <v>0.28922366161905599</v>
      </c>
      <c r="AB496" s="17">
        <v>0.360251947138156</v>
      </c>
      <c r="AC496" s="17">
        <v>0.316985483346515</v>
      </c>
      <c r="AD496" s="17">
        <v>0.277807630376669</v>
      </c>
      <c r="AE496" s="17"/>
      <c r="AF496" s="17">
        <v>0.33067844894003201</v>
      </c>
      <c r="AG496" s="17">
        <v>0.30441060618106103</v>
      </c>
      <c r="AH496" s="17">
        <v>0.29094898123362201</v>
      </c>
      <c r="AI496" s="17">
        <v>0.29325853871441399</v>
      </c>
      <c r="AJ496" s="17">
        <v>0.291259844543938</v>
      </c>
      <c r="AK496" s="17">
        <v>0.28939531628374798</v>
      </c>
      <c r="AL496" s="17"/>
      <c r="AM496" s="17">
        <v>0.32502450209963502</v>
      </c>
      <c r="AN496" s="17">
        <v>0.27971515900539901</v>
      </c>
      <c r="AO496" s="17"/>
      <c r="AP496" s="17">
        <v>0.27121042191735001</v>
      </c>
      <c r="AQ496" s="17">
        <v>0.33019810878613198</v>
      </c>
      <c r="AR496" s="17">
        <v>0.31640935010760601</v>
      </c>
      <c r="AS496" s="17">
        <v>0.33294096736319201</v>
      </c>
      <c r="AT496" s="17">
        <v>0.386738268544286</v>
      </c>
      <c r="AU496" s="17"/>
      <c r="AV496" s="17">
        <v>0.33035661183908899</v>
      </c>
      <c r="AW496" s="17">
        <v>0.33274789236889102</v>
      </c>
      <c r="AX496" s="17">
        <v>0.36034322015157799</v>
      </c>
      <c r="AY496" s="17">
        <v>0.28366036538350198</v>
      </c>
      <c r="AZ496" s="17">
        <v>0.226914494226995</v>
      </c>
      <c r="BA496" s="17">
        <v>0.26238172107100699</v>
      </c>
      <c r="BB496" s="17"/>
      <c r="BC496" s="17">
        <v>0.269614035526341</v>
      </c>
      <c r="BD496" s="17">
        <v>0.29840122741036001</v>
      </c>
      <c r="BE496" s="17">
        <v>0.34205960198511898</v>
      </c>
      <c r="BF496" s="17"/>
      <c r="BG496" s="17">
        <v>0.28122894325770298</v>
      </c>
      <c r="BH496" s="17">
        <v>0.30812571477700301</v>
      </c>
      <c r="BI496" s="17">
        <v>0.34253569433811798</v>
      </c>
      <c r="BJ496" s="17">
        <v>0.32588886298631498</v>
      </c>
      <c r="BK496" s="17">
        <v>0.21273133110600501</v>
      </c>
      <c r="BL496" s="17"/>
      <c r="BM496" s="17">
        <v>0.30373053959967899</v>
      </c>
      <c r="BN496" s="17">
        <v>0.23891535284179699</v>
      </c>
    </row>
    <row r="497" spans="2:66" x14ac:dyDescent="0.35">
      <c r="B497" t="s">
        <v>250</v>
      </c>
      <c r="C497" s="17">
        <v>0.153687988084379</v>
      </c>
      <c r="D497" s="17">
        <v>0.14453501467618601</v>
      </c>
      <c r="E497" s="17">
        <v>0.16238234420140699</v>
      </c>
      <c r="F497" s="17"/>
      <c r="G497" s="17">
        <v>0.16591536391405201</v>
      </c>
      <c r="H497" s="17">
        <v>0.13958504783234199</v>
      </c>
      <c r="I497" s="17">
        <v>0.13045217837527101</v>
      </c>
      <c r="J497" s="17">
        <v>0.13232283634591499</v>
      </c>
      <c r="K497" s="17">
        <v>0.166852807988317</v>
      </c>
      <c r="L497" s="17">
        <v>0.18435141527520299</v>
      </c>
      <c r="M497" s="17"/>
      <c r="N497" s="17">
        <v>0.134327272042085</v>
      </c>
      <c r="O497" s="17">
        <v>0.13535820222169001</v>
      </c>
      <c r="P497" s="17">
        <v>0.203516873157122</v>
      </c>
      <c r="Q497" s="17">
        <v>0.15026682157287999</v>
      </c>
      <c r="R497" s="17"/>
      <c r="S497" s="17">
        <v>0.15236797181182399</v>
      </c>
      <c r="T497" s="17">
        <v>0.15062722942315601</v>
      </c>
      <c r="U497" s="17">
        <v>0.16445065533850001</v>
      </c>
      <c r="V497" s="17">
        <v>0.20609565913000399</v>
      </c>
      <c r="W497" s="17">
        <v>0.164149835154424</v>
      </c>
      <c r="X497" s="17">
        <v>0.17102308318756601</v>
      </c>
      <c r="Y497" s="17">
        <v>0.120463578558602</v>
      </c>
      <c r="Z497" s="17">
        <v>0.141304276696017</v>
      </c>
      <c r="AA497" s="17">
        <v>0.133268788367462</v>
      </c>
      <c r="AB497" s="17">
        <v>0.13220758224227599</v>
      </c>
      <c r="AC497" s="17">
        <v>0.14297754114557801</v>
      </c>
      <c r="AD497" s="17">
        <v>0.17303994403107401</v>
      </c>
      <c r="AE497" s="17"/>
      <c r="AF497" s="17">
        <v>0.135545397764371</v>
      </c>
      <c r="AG497" s="17">
        <v>0.14746319557368201</v>
      </c>
      <c r="AH497" s="17">
        <v>0.17392286078015501</v>
      </c>
      <c r="AI497" s="17">
        <v>0.153864399801527</v>
      </c>
      <c r="AJ497" s="17">
        <v>0.161355820011091</v>
      </c>
      <c r="AK497" s="17">
        <v>0.20554632040527299</v>
      </c>
      <c r="AL497" s="17"/>
      <c r="AM497" s="17">
        <v>0.17170563398716099</v>
      </c>
      <c r="AN497" s="17">
        <v>0.128003077913624</v>
      </c>
      <c r="AO497" s="17"/>
      <c r="AP497" s="17">
        <v>0.18528773056852399</v>
      </c>
      <c r="AQ497" s="17">
        <v>0.156933808755082</v>
      </c>
      <c r="AR497" s="17">
        <v>0.132476768193386</v>
      </c>
      <c r="AS497" s="17">
        <v>0.10625596133751899</v>
      </c>
      <c r="AT497" s="17">
        <v>0.14102209072454799</v>
      </c>
      <c r="AU497" s="17"/>
      <c r="AV497" s="17">
        <v>0.119727160362959</v>
      </c>
      <c r="AW497" s="17">
        <v>0.207662180505092</v>
      </c>
      <c r="AX497" s="17">
        <v>9.5981483717578905E-2</v>
      </c>
      <c r="AY497" s="17">
        <v>0.25339028256488699</v>
      </c>
      <c r="AZ497" s="17">
        <v>0.121036942031853</v>
      </c>
      <c r="BA497" s="17">
        <v>9.9439255532165302E-2</v>
      </c>
      <c r="BB497" s="17"/>
      <c r="BC497" s="17">
        <v>8.4448911488335804E-2</v>
      </c>
      <c r="BD497" s="17">
        <v>0.17823453234402101</v>
      </c>
      <c r="BE497" s="17">
        <v>0.172841422902696</v>
      </c>
      <c r="BF497" s="17"/>
      <c r="BG497" s="17">
        <v>0.14564274011067399</v>
      </c>
      <c r="BH497" s="17">
        <v>0.129731089750284</v>
      </c>
      <c r="BI497" s="17">
        <v>0.127132269707153</v>
      </c>
      <c r="BJ497" s="17">
        <v>0.241850240170115</v>
      </c>
      <c r="BK497" s="17">
        <v>0.31616661014629499</v>
      </c>
      <c r="BL497" s="17"/>
      <c r="BM497" s="17">
        <v>0.13233119700271201</v>
      </c>
      <c r="BN497" s="17">
        <v>0.29897021663676099</v>
      </c>
    </row>
    <row r="498" spans="2:66" x14ac:dyDescent="0.35">
      <c r="B498" t="s">
        <v>251</v>
      </c>
      <c r="C498" s="17">
        <v>6.2412989063557002E-2</v>
      </c>
      <c r="D498" s="17">
        <v>7.7188382695666205E-2</v>
      </c>
      <c r="E498" s="17">
        <v>4.8314499699120099E-2</v>
      </c>
      <c r="F498" s="17"/>
      <c r="G498" s="17">
        <v>6.8751394555633796E-2</v>
      </c>
      <c r="H498" s="17">
        <v>6.8150433486639697E-2</v>
      </c>
      <c r="I498" s="17">
        <v>5.6714209033500697E-2</v>
      </c>
      <c r="J498" s="17">
        <v>5.9909183083024897E-2</v>
      </c>
      <c r="K498" s="17">
        <v>5.5723966188301201E-2</v>
      </c>
      <c r="L498" s="17">
        <v>6.4649738578091601E-2</v>
      </c>
      <c r="M498" s="17"/>
      <c r="N498" s="17">
        <v>5.6663244951621297E-2</v>
      </c>
      <c r="O498" s="17">
        <v>5.4323795744922597E-2</v>
      </c>
      <c r="P498" s="17">
        <v>7.7416314467411998E-2</v>
      </c>
      <c r="Q498" s="17">
        <v>6.29815702542115E-2</v>
      </c>
      <c r="R498" s="17"/>
      <c r="S498" s="17">
        <v>6.9616357192280001E-2</v>
      </c>
      <c r="T498" s="17">
        <v>4.2640477286315502E-2</v>
      </c>
      <c r="U498" s="17">
        <v>4.6919185254164102E-2</v>
      </c>
      <c r="V498" s="17">
        <v>7.6477313108357398E-2</v>
      </c>
      <c r="W498" s="17">
        <v>4.28671889385389E-2</v>
      </c>
      <c r="X498" s="17">
        <v>6.4295573993591301E-2</v>
      </c>
      <c r="Y498" s="17">
        <v>9.0884687792058494E-2</v>
      </c>
      <c r="Z498" s="17">
        <v>8.2660003508992094E-2</v>
      </c>
      <c r="AA498" s="17">
        <v>4.9482056999824497E-2</v>
      </c>
      <c r="AB498" s="17">
        <v>8.3279087855001696E-2</v>
      </c>
      <c r="AC498" s="17">
        <v>4.7898397876088399E-2</v>
      </c>
      <c r="AD498" s="17">
        <v>5.9837765423033401E-2</v>
      </c>
      <c r="AE498" s="17"/>
      <c r="AF498" s="17">
        <v>6.8962645471733697E-2</v>
      </c>
      <c r="AG498" s="17">
        <v>6.5726532027670995E-2</v>
      </c>
      <c r="AH498" s="17">
        <v>6.0284020793302098E-2</v>
      </c>
      <c r="AI498" s="17">
        <v>6.1915362799616298E-2</v>
      </c>
      <c r="AJ498" s="17">
        <v>4.9353017187512102E-2</v>
      </c>
      <c r="AK498" s="17">
        <v>4.8216448058215601E-2</v>
      </c>
      <c r="AL498" s="17"/>
      <c r="AM498" s="17">
        <v>5.7906095272760402E-2</v>
      </c>
      <c r="AN498" s="17">
        <v>6.9250332620090893E-2</v>
      </c>
      <c r="AO498" s="17"/>
      <c r="AP498" s="17">
        <v>7.2682799076356497E-2</v>
      </c>
      <c r="AQ498" s="17">
        <v>4.5040829657230198E-2</v>
      </c>
      <c r="AR498" s="17">
        <v>5.4892427647772003E-2</v>
      </c>
      <c r="AS498" s="17">
        <v>6.9305958631478606E-2</v>
      </c>
      <c r="AT498" s="17">
        <v>8.4959380727207906E-2</v>
      </c>
      <c r="AU498" s="17"/>
      <c r="AV498" s="17">
        <v>4.5260921580002403E-2</v>
      </c>
      <c r="AW498" s="17">
        <v>6.1281308322097397E-2</v>
      </c>
      <c r="AX498" s="17">
        <v>3.7578374975890803E-2</v>
      </c>
      <c r="AY498" s="17">
        <v>0.13016856952645101</v>
      </c>
      <c r="AZ498" s="17">
        <v>4.8630779765630697E-2</v>
      </c>
      <c r="BA498" s="17">
        <v>5.2835286432408902E-2</v>
      </c>
      <c r="BB498" s="17"/>
      <c r="BC498" s="17">
        <v>3.3805019322911099E-2</v>
      </c>
      <c r="BD498" s="17">
        <v>5.8376179815710201E-2</v>
      </c>
      <c r="BE498" s="17">
        <v>9.3275068676463305E-2</v>
      </c>
      <c r="BF498" s="17"/>
      <c r="BG498" s="17">
        <v>4.6720699929003101E-2</v>
      </c>
      <c r="BH498" s="17">
        <v>4.1916653036974297E-2</v>
      </c>
      <c r="BI498" s="17">
        <v>2.37164511700775E-2</v>
      </c>
      <c r="BJ498" s="17">
        <v>7.7887063880033802E-2</v>
      </c>
      <c r="BK498" s="17">
        <v>0.31113370051211298</v>
      </c>
      <c r="BL498" s="17"/>
      <c r="BM498" s="17">
        <v>4.2701677649887103E-2</v>
      </c>
      <c r="BN498" s="17">
        <v>0.25716172973923701</v>
      </c>
    </row>
    <row r="499" spans="2:66" x14ac:dyDescent="0.35">
      <c r="B499" t="s">
        <v>117</v>
      </c>
      <c r="C499" s="17">
        <v>3.9820269599937799E-2</v>
      </c>
      <c r="D499" s="17">
        <v>2.3727233622851999E-2</v>
      </c>
      <c r="E499" s="17">
        <v>5.5707366764443898E-2</v>
      </c>
      <c r="F499" s="17"/>
      <c r="G499" s="17">
        <v>3.5847988774447302E-2</v>
      </c>
      <c r="H499" s="17">
        <v>4.7687182933153799E-2</v>
      </c>
      <c r="I499" s="17">
        <v>5.4017394190769903E-2</v>
      </c>
      <c r="J499" s="17">
        <v>5.0376936503771598E-2</v>
      </c>
      <c r="K499" s="17">
        <v>3.59704631203751E-2</v>
      </c>
      <c r="L499" s="17">
        <v>1.8574957679673602E-2</v>
      </c>
      <c r="M499" s="17"/>
      <c r="N499" s="17">
        <v>1.09082040324663E-2</v>
      </c>
      <c r="O499" s="17">
        <v>4.0370449685293901E-2</v>
      </c>
      <c r="P499" s="17">
        <v>4.4747965398701302E-2</v>
      </c>
      <c r="Q499" s="17">
        <v>6.6830588905687993E-2</v>
      </c>
      <c r="R499" s="17"/>
      <c r="S499" s="17">
        <v>4.4884026882102301E-2</v>
      </c>
      <c r="T499" s="17">
        <v>1.51683782896901E-2</v>
      </c>
      <c r="U499" s="17">
        <v>4.3635324820019403E-2</v>
      </c>
      <c r="V499" s="17">
        <v>4.7682926809081198E-2</v>
      </c>
      <c r="W499" s="17">
        <v>4.3549575657969603E-2</v>
      </c>
      <c r="X499" s="17">
        <v>3.6770699914793897E-2</v>
      </c>
      <c r="Y499" s="17">
        <v>6.0495954912206898E-2</v>
      </c>
      <c r="Z499" s="17">
        <v>2.32381070663947E-2</v>
      </c>
      <c r="AA499" s="17">
        <v>4.45661657370316E-2</v>
      </c>
      <c r="AB499" s="17">
        <v>3.1991630551223303E-2</v>
      </c>
      <c r="AC499" s="17">
        <v>6.7674620863552706E-2</v>
      </c>
      <c r="AD499" s="17">
        <v>1.5718601464395701E-2</v>
      </c>
      <c r="AE499" s="17"/>
      <c r="AF499" s="17">
        <v>3.2255180269565802E-2</v>
      </c>
      <c r="AG499" s="17">
        <v>2.9812574771730702E-2</v>
      </c>
      <c r="AH499" s="17">
        <v>5.2537083138321797E-2</v>
      </c>
      <c r="AI499" s="17">
        <v>5.0292296633091503E-2</v>
      </c>
      <c r="AJ499" s="17">
        <v>5.2163978717022899E-2</v>
      </c>
      <c r="AK499" s="17">
        <v>3.6689168038168997E-2</v>
      </c>
      <c r="AL499" s="17"/>
      <c r="AM499" s="17">
        <v>3.8629663665116103E-2</v>
      </c>
      <c r="AN499" s="17">
        <v>4.1791976087562799E-2</v>
      </c>
      <c r="AO499" s="17"/>
      <c r="AP499" s="17">
        <v>7.1577935117919697E-2</v>
      </c>
      <c r="AQ499" s="17">
        <v>2.9809469583919099E-2</v>
      </c>
      <c r="AR499" s="17">
        <v>2.3104504760722001E-2</v>
      </c>
      <c r="AS499" s="17">
        <v>1.3423906661096699E-2</v>
      </c>
      <c r="AT499" s="17">
        <v>4.0192013301431601E-2</v>
      </c>
      <c r="AU499" s="17"/>
      <c r="AV499" s="17">
        <v>3.2364653696528203E-2</v>
      </c>
      <c r="AW499" s="17">
        <v>1.52191788256065E-2</v>
      </c>
      <c r="AX499" s="17">
        <v>1.8471803208204199E-2</v>
      </c>
      <c r="AY499" s="17">
        <v>3.2234190984782599E-2</v>
      </c>
      <c r="AZ499" s="17">
        <v>3.0934185057911599E-2</v>
      </c>
      <c r="BA499" s="17">
        <v>9.9887230811223998E-2</v>
      </c>
      <c r="BB499" s="17"/>
      <c r="BC499" s="17">
        <v>1.87057731202896E-2</v>
      </c>
      <c r="BD499" s="17">
        <v>5.6725563823642002E-2</v>
      </c>
      <c r="BE499" s="17">
        <v>1.35837160771617E-2</v>
      </c>
      <c r="BF499" s="17"/>
      <c r="BG499" s="17">
        <v>3.97718978265428E-2</v>
      </c>
      <c r="BH499" s="17">
        <v>2.29699140910345E-2</v>
      </c>
      <c r="BI499" s="17">
        <v>2.4509344954176299E-2</v>
      </c>
      <c r="BJ499" s="17">
        <v>2.0295065036965501E-2</v>
      </c>
      <c r="BK499" s="17">
        <v>6.3028043407360901E-2</v>
      </c>
      <c r="BL499" s="17"/>
      <c r="BM499" s="17">
        <v>2.5715509851146699E-2</v>
      </c>
      <c r="BN499" s="17">
        <v>5.3139870557593401E-2</v>
      </c>
    </row>
    <row r="500" spans="2:66" x14ac:dyDescent="0.35">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row>
    <row r="501" spans="2:66" x14ac:dyDescent="0.35">
      <c r="B501" s="6" t="s">
        <v>254</v>
      </c>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c r="BL501" s="17"/>
      <c r="BM501" s="17"/>
      <c r="BN501" s="17"/>
    </row>
    <row r="502" spans="2:66" x14ac:dyDescent="0.35">
      <c r="B502" s="24" t="s">
        <v>101</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c r="BM502" s="17"/>
      <c r="BN502" s="17"/>
    </row>
    <row r="503" spans="2:66" x14ac:dyDescent="0.35">
      <c r="B503" t="s">
        <v>248</v>
      </c>
      <c r="C503" s="17">
        <v>0.31064004229624498</v>
      </c>
      <c r="D503" s="17">
        <v>0.307490793172708</v>
      </c>
      <c r="E503" s="17">
        <v>0.31323938558991898</v>
      </c>
      <c r="F503" s="17"/>
      <c r="G503" s="17">
        <v>0.34572418598036803</v>
      </c>
      <c r="H503" s="17">
        <v>0.33751820666919002</v>
      </c>
      <c r="I503" s="17">
        <v>0.30862150605205302</v>
      </c>
      <c r="J503" s="17">
        <v>0.32916320142063998</v>
      </c>
      <c r="K503" s="17">
        <v>0.31713505714846302</v>
      </c>
      <c r="L503" s="17">
        <v>0.24761696660211899</v>
      </c>
      <c r="M503" s="17"/>
      <c r="N503" s="17">
        <v>0.360751266118435</v>
      </c>
      <c r="O503" s="17">
        <v>0.31146977160388301</v>
      </c>
      <c r="P503" s="17">
        <v>0.262785921313685</v>
      </c>
      <c r="Q503" s="17">
        <v>0.29448188843074802</v>
      </c>
      <c r="R503" s="17"/>
      <c r="S503" s="17">
        <v>0.32922593490350899</v>
      </c>
      <c r="T503" s="17">
        <v>0.33170447721603402</v>
      </c>
      <c r="U503" s="17">
        <v>0.233582258584384</v>
      </c>
      <c r="V503" s="17">
        <v>0.30772890805305397</v>
      </c>
      <c r="W503" s="17">
        <v>0.365208344035238</v>
      </c>
      <c r="X503" s="17">
        <v>0.30256084853103699</v>
      </c>
      <c r="Y503" s="17">
        <v>0.255126274435513</v>
      </c>
      <c r="Z503" s="17">
        <v>0.26921893681318199</v>
      </c>
      <c r="AA503" s="17">
        <v>0.338032415545096</v>
      </c>
      <c r="AB503" s="17">
        <v>0.27456741644634902</v>
      </c>
      <c r="AC503" s="17">
        <v>0.37567550072962103</v>
      </c>
      <c r="AD503" s="17">
        <v>0.34629962058785502</v>
      </c>
      <c r="AE503" s="17"/>
      <c r="AF503" s="17">
        <v>0.35191780121333299</v>
      </c>
      <c r="AG503" s="17">
        <v>0.317415973550216</v>
      </c>
      <c r="AH503" s="17">
        <v>0.30462238655887502</v>
      </c>
      <c r="AI503" s="17">
        <v>0.27793196356127797</v>
      </c>
      <c r="AJ503" s="17">
        <v>0.277048184265208</v>
      </c>
      <c r="AK503" s="17">
        <v>0.26383339964093899</v>
      </c>
      <c r="AL503" s="17"/>
      <c r="AM503" s="17">
        <v>0.28798813344979202</v>
      </c>
      <c r="AN503" s="17">
        <v>0.340263795719772</v>
      </c>
      <c r="AO503" s="17"/>
      <c r="AP503" s="17">
        <v>0.22820476058741199</v>
      </c>
      <c r="AQ503" s="17">
        <v>0.30675685914117901</v>
      </c>
      <c r="AR503" s="17">
        <v>0.35202822868476802</v>
      </c>
      <c r="AS503" s="17">
        <v>0.35136543267105402</v>
      </c>
      <c r="AT503" s="17">
        <v>0.41336140473128302</v>
      </c>
      <c r="AU503" s="17"/>
      <c r="AV503" s="17">
        <v>0.36466348350906203</v>
      </c>
      <c r="AW503" s="17">
        <v>0.23493615609508001</v>
      </c>
      <c r="AX503" s="17">
        <v>0.31476703442395298</v>
      </c>
      <c r="AY503" s="17">
        <v>0.23088792939667699</v>
      </c>
      <c r="AZ503" s="17">
        <v>0.46721448907520902</v>
      </c>
      <c r="BA503" s="17">
        <v>0.32389087150041901</v>
      </c>
      <c r="BB503" s="17"/>
      <c r="BC503" s="17">
        <v>0.414021320508008</v>
      </c>
      <c r="BD503" s="17">
        <v>0.28743935453085401</v>
      </c>
      <c r="BE503" s="17">
        <v>0.26627288394297499</v>
      </c>
      <c r="BF503" s="17"/>
      <c r="BG503" s="17">
        <v>0.359755553533186</v>
      </c>
      <c r="BH503" s="17">
        <v>0.35946801435652698</v>
      </c>
      <c r="BI503" s="17">
        <v>0.32060177401385997</v>
      </c>
      <c r="BJ503" s="17">
        <v>0.31490012770412901</v>
      </c>
      <c r="BK503" s="17">
        <v>6.9447998102271702E-2</v>
      </c>
      <c r="BL503" s="17"/>
      <c r="BM503" s="17">
        <v>0.359515000852689</v>
      </c>
      <c r="BN503" s="17">
        <v>0.126244251871658</v>
      </c>
    </row>
    <row r="504" spans="2:66" x14ac:dyDescent="0.35">
      <c r="B504" t="s">
        <v>249</v>
      </c>
      <c r="C504" s="17">
        <v>0.38162456298400599</v>
      </c>
      <c r="D504" s="17">
        <v>0.38437291531614398</v>
      </c>
      <c r="E504" s="17">
        <v>0.37986221588112601</v>
      </c>
      <c r="F504" s="17"/>
      <c r="G504" s="17">
        <v>0.33181775770169603</v>
      </c>
      <c r="H504" s="17">
        <v>0.40999238250551101</v>
      </c>
      <c r="I504" s="17">
        <v>0.390760488054197</v>
      </c>
      <c r="J504" s="17">
        <v>0.41217397767585601</v>
      </c>
      <c r="K504" s="17">
        <v>0.348019826841308</v>
      </c>
      <c r="L504" s="17">
        <v>0.38202591785905599</v>
      </c>
      <c r="M504" s="17"/>
      <c r="N504" s="17">
        <v>0.39614783442998103</v>
      </c>
      <c r="O504" s="17">
        <v>0.38589123624819099</v>
      </c>
      <c r="P504" s="17">
        <v>0.37105561457297398</v>
      </c>
      <c r="Q504" s="17">
        <v>0.37103678989075001</v>
      </c>
      <c r="R504" s="17"/>
      <c r="S504" s="17">
        <v>0.33578360589973899</v>
      </c>
      <c r="T504" s="17">
        <v>0.41894576543185702</v>
      </c>
      <c r="U504" s="17">
        <v>0.43775881401636202</v>
      </c>
      <c r="V504" s="17">
        <v>0.39571050875022501</v>
      </c>
      <c r="W504" s="17">
        <v>0.32022347200620799</v>
      </c>
      <c r="X504" s="17">
        <v>0.419113341556341</v>
      </c>
      <c r="Y504" s="17">
        <v>0.39269383518327999</v>
      </c>
      <c r="Z504" s="17">
        <v>0.37985351737162998</v>
      </c>
      <c r="AA504" s="17">
        <v>0.38659019005224199</v>
      </c>
      <c r="AB504" s="17">
        <v>0.39074360911980599</v>
      </c>
      <c r="AC504" s="17">
        <v>0.27888913101287299</v>
      </c>
      <c r="AD504" s="17">
        <v>0.37184948192928202</v>
      </c>
      <c r="AE504" s="17"/>
      <c r="AF504" s="17">
        <v>0.36118190429960101</v>
      </c>
      <c r="AG504" s="17">
        <v>0.36762433329590899</v>
      </c>
      <c r="AH504" s="17">
        <v>0.37569716172711098</v>
      </c>
      <c r="AI504" s="17">
        <v>0.42860374633770898</v>
      </c>
      <c r="AJ504" s="17">
        <v>0.376514957799994</v>
      </c>
      <c r="AK504" s="17">
        <v>0.42647230702292599</v>
      </c>
      <c r="AL504" s="17"/>
      <c r="AM504" s="17">
        <v>0.397120627514428</v>
      </c>
      <c r="AN504" s="17">
        <v>0.36234364278979297</v>
      </c>
      <c r="AO504" s="17"/>
      <c r="AP504" s="17">
        <v>0.40337381492108398</v>
      </c>
      <c r="AQ504" s="17">
        <v>0.37415649779756999</v>
      </c>
      <c r="AR504" s="17">
        <v>0.36717771982098402</v>
      </c>
      <c r="AS504" s="17">
        <v>0.41499253021157501</v>
      </c>
      <c r="AT504" s="17">
        <v>0.27887146459873002</v>
      </c>
      <c r="AU504" s="17"/>
      <c r="AV504" s="17">
        <v>0.401926229752053</v>
      </c>
      <c r="AW504" s="17">
        <v>0.44009001241361001</v>
      </c>
      <c r="AX504" s="17">
        <v>0.432110811531348</v>
      </c>
      <c r="AY504" s="17">
        <v>0.33346840302361103</v>
      </c>
      <c r="AZ504" s="17">
        <v>0.31598284533965099</v>
      </c>
      <c r="BA504" s="17">
        <v>0.31641685708551598</v>
      </c>
      <c r="BB504" s="17"/>
      <c r="BC504" s="17">
        <v>0.372114563848986</v>
      </c>
      <c r="BD504" s="17">
        <v>0.37472396450388801</v>
      </c>
      <c r="BE504" s="17">
        <v>0.41742226714084102</v>
      </c>
      <c r="BF504" s="17"/>
      <c r="BG504" s="17">
        <v>0.35640170762453199</v>
      </c>
      <c r="BH504" s="17">
        <v>0.42988774684855202</v>
      </c>
      <c r="BI504" s="17">
        <v>0.392848469728039</v>
      </c>
      <c r="BJ504" s="17">
        <v>0.32861664120362599</v>
      </c>
      <c r="BK504" s="17">
        <v>0.21488135488523899</v>
      </c>
      <c r="BL504" s="17"/>
      <c r="BM504" s="17">
        <v>0.41787946491607297</v>
      </c>
      <c r="BN504" s="17">
        <v>0.24119906577555</v>
      </c>
    </row>
    <row r="505" spans="2:66" x14ac:dyDescent="0.35">
      <c r="B505" t="s">
        <v>250</v>
      </c>
      <c r="C505" s="17">
        <v>0.1675235919769</v>
      </c>
      <c r="D505" s="17">
        <v>0.18642703462252599</v>
      </c>
      <c r="E505" s="17">
        <v>0.14894276114256699</v>
      </c>
      <c r="F505" s="17"/>
      <c r="G505" s="17">
        <v>0.207363734656594</v>
      </c>
      <c r="H505" s="17">
        <v>0.13708617739514101</v>
      </c>
      <c r="I505" s="17">
        <v>0.141197285079807</v>
      </c>
      <c r="J505" s="17">
        <v>0.126754482252774</v>
      </c>
      <c r="K505" s="17">
        <v>0.19973838294376101</v>
      </c>
      <c r="L505" s="17">
        <v>0.19857827615974599</v>
      </c>
      <c r="M505" s="17"/>
      <c r="N505" s="17">
        <v>0.1505487583174</v>
      </c>
      <c r="O505" s="17">
        <v>0.173823893709667</v>
      </c>
      <c r="P505" s="17">
        <v>0.19535635831613299</v>
      </c>
      <c r="Q505" s="17">
        <v>0.15751299068404301</v>
      </c>
      <c r="R505" s="17"/>
      <c r="S505" s="17">
        <v>0.206632251841912</v>
      </c>
      <c r="T505" s="17">
        <v>0.109891409704683</v>
      </c>
      <c r="U505" s="17">
        <v>0.21401339960815299</v>
      </c>
      <c r="V505" s="17">
        <v>0.117473675377092</v>
      </c>
      <c r="W505" s="17">
        <v>0.18527427831295101</v>
      </c>
      <c r="X505" s="17">
        <v>0.15553792001781599</v>
      </c>
      <c r="Y505" s="17">
        <v>0.15814092859319301</v>
      </c>
      <c r="Z505" s="17">
        <v>0.22298681327695299</v>
      </c>
      <c r="AA505" s="17">
        <v>0.14634374250157001</v>
      </c>
      <c r="AB505" s="17">
        <v>0.195704991036973</v>
      </c>
      <c r="AC505" s="17">
        <v>0.191582516473531</v>
      </c>
      <c r="AD505" s="17">
        <v>0.159438796156851</v>
      </c>
      <c r="AE505" s="17"/>
      <c r="AF505" s="17">
        <v>0.176426560978273</v>
      </c>
      <c r="AG505" s="17">
        <v>0.18205165830018299</v>
      </c>
      <c r="AH505" s="17">
        <v>0.157811239966967</v>
      </c>
      <c r="AI505" s="17">
        <v>0.15194912620131201</v>
      </c>
      <c r="AJ505" s="17">
        <v>0.155333583111194</v>
      </c>
      <c r="AK505" s="17">
        <v>0.15170591235481401</v>
      </c>
      <c r="AL505" s="17"/>
      <c r="AM505" s="17">
        <v>0.17694574234187399</v>
      </c>
      <c r="AN505" s="17">
        <v>0.15534260733355201</v>
      </c>
      <c r="AO505" s="17"/>
      <c r="AP505" s="17">
        <v>0.17452748463006401</v>
      </c>
      <c r="AQ505" s="17">
        <v>0.194769234420127</v>
      </c>
      <c r="AR505" s="17">
        <v>0.16947566886899601</v>
      </c>
      <c r="AS505" s="17">
        <v>0.11818766214753</v>
      </c>
      <c r="AT505" s="17">
        <v>0.16236536108359101</v>
      </c>
      <c r="AU505" s="17"/>
      <c r="AV505" s="17">
        <v>0.150752869935142</v>
      </c>
      <c r="AW505" s="17">
        <v>0.190446599379578</v>
      </c>
      <c r="AX505" s="17">
        <v>0.17171984328178699</v>
      </c>
      <c r="AY505" s="17">
        <v>0.218506591604753</v>
      </c>
      <c r="AZ505" s="17">
        <v>0.130367000174513</v>
      </c>
      <c r="BA505" s="17">
        <v>0.11254240690079299</v>
      </c>
      <c r="BB505" s="17"/>
      <c r="BC505" s="17">
        <v>0.14300730249173799</v>
      </c>
      <c r="BD505" s="17">
        <v>0.17980381375015</v>
      </c>
      <c r="BE505" s="17">
        <v>0.178523366161976</v>
      </c>
      <c r="BF505" s="17"/>
      <c r="BG505" s="17">
        <v>0.19600630872045199</v>
      </c>
      <c r="BH505" s="17">
        <v>0.126599036396561</v>
      </c>
      <c r="BI505" s="17">
        <v>0.17828935680692501</v>
      </c>
      <c r="BJ505" s="17">
        <v>0.185925523754741</v>
      </c>
      <c r="BK505" s="17">
        <v>0.30202754982419999</v>
      </c>
      <c r="BL505" s="17"/>
      <c r="BM505" s="17">
        <v>0.13794081101158501</v>
      </c>
      <c r="BN505" s="17">
        <v>0.27516218855608998</v>
      </c>
    </row>
    <row r="506" spans="2:66" x14ac:dyDescent="0.35">
      <c r="B506" t="s">
        <v>251</v>
      </c>
      <c r="C506" s="17">
        <v>5.1232535121323301E-2</v>
      </c>
      <c r="D506" s="17">
        <v>6.0682667783797599E-2</v>
      </c>
      <c r="E506" s="17">
        <v>4.2271106706031902E-2</v>
      </c>
      <c r="F506" s="17"/>
      <c r="G506" s="17">
        <v>4.3528806762541103E-2</v>
      </c>
      <c r="H506" s="17">
        <v>4.5184321742640199E-2</v>
      </c>
      <c r="I506" s="17">
        <v>5.8569051970719099E-2</v>
      </c>
      <c r="J506" s="17">
        <v>3.8332190551169799E-2</v>
      </c>
      <c r="K506" s="17">
        <v>4.5985761258287003E-2</v>
      </c>
      <c r="L506" s="17">
        <v>6.9330230633975198E-2</v>
      </c>
      <c r="M506" s="17"/>
      <c r="N506" s="17">
        <v>4.4578241971147597E-2</v>
      </c>
      <c r="O506" s="17">
        <v>4.4341324589014901E-2</v>
      </c>
      <c r="P506" s="17">
        <v>6.4320388742531195E-2</v>
      </c>
      <c r="Q506" s="17">
        <v>5.4915531059757099E-2</v>
      </c>
      <c r="R506" s="17"/>
      <c r="S506" s="17">
        <v>4.8713320534234099E-2</v>
      </c>
      <c r="T506" s="17">
        <v>4.1522968169598398E-2</v>
      </c>
      <c r="U506" s="17">
        <v>5.3486728021531101E-2</v>
      </c>
      <c r="V506" s="17">
        <v>5.2550020130717801E-2</v>
      </c>
      <c r="W506" s="17">
        <v>3.6346904016528403E-2</v>
      </c>
      <c r="X506" s="17">
        <v>5.4014947577341099E-2</v>
      </c>
      <c r="Y506" s="17">
        <v>8.4784218246369503E-2</v>
      </c>
      <c r="Z506" s="17">
        <v>4.6517996150278802E-2</v>
      </c>
      <c r="AA506" s="17">
        <v>4.4747098243166403E-2</v>
      </c>
      <c r="AB506" s="17">
        <v>6.3612916241697598E-2</v>
      </c>
      <c r="AC506" s="17">
        <v>3.92396634459697E-2</v>
      </c>
      <c r="AD506" s="17">
        <v>4.4820019490438297E-2</v>
      </c>
      <c r="AE506" s="17"/>
      <c r="AF506" s="17">
        <v>4.0382900472348597E-2</v>
      </c>
      <c r="AG506" s="17">
        <v>5.5041833713283299E-2</v>
      </c>
      <c r="AH506" s="17">
        <v>5.9416350778743798E-2</v>
      </c>
      <c r="AI506" s="17">
        <v>5.1101081636624801E-2</v>
      </c>
      <c r="AJ506" s="17">
        <v>5.88152236467301E-2</v>
      </c>
      <c r="AK506" s="17">
        <v>4.6922434774527802E-2</v>
      </c>
      <c r="AL506" s="17"/>
      <c r="AM506" s="17">
        <v>4.8399512681070303E-2</v>
      </c>
      <c r="AN506" s="17">
        <v>5.5615566676785001E-2</v>
      </c>
      <c r="AO506" s="17"/>
      <c r="AP506" s="17">
        <v>6.21960412860222E-2</v>
      </c>
      <c r="AQ506" s="17">
        <v>3.3321486163063803E-2</v>
      </c>
      <c r="AR506" s="17">
        <v>4.8710453473710801E-2</v>
      </c>
      <c r="AS506" s="17">
        <v>6.5248861815250803E-2</v>
      </c>
      <c r="AT506" s="17">
        <v>6.4028074662034001E-2</v>
      </c>
      <c r="AU506" s="17"/>
      <c r="AV506" s="17">
        <v>3.0489418699300299E-2</v>
      </c>
      <c r="AW506" s="17">
        <v>5.81459680763253E-2</v>
      </c>
      <c r="AX506" s="17">
        <v>2.5010447719717499E-2</v>
      </c>
      <c r="AY506" s="17">
        <v>0.113990782412387</v>
      </c>
      <c r="AZ506" s="17">
        <v>3.8334999851730001E-2</v>
      </c>
      <c r="BA506" s="17">
        <v>6.4389883706506307E-2</v>
      </c>
      <c r="BB506" s="17"/>
      <c r="BC506" s="17">
        <v>2.5007195398838E-2</v>
      </c>
      <c r="BD506" s="17">
        <v>5.0084495235869601E-2</v>
      </c>
      <c r="BE506" s="17">
        <v>7.8774341063511194E-2</v>
      </c>
      <c r="BF506" s="17"/>
      <c r="BG506" s="17">
        <v>2.42075687923883E-2</v>
      </c>
      <c r="BH506" s="17">
        <v>2.2709493662417101E-2</v>
      </c>
      <c r="BI506" s="17">
        <v>3.2470916793743199E-2</v>
      </c>
      <c r="BJ506" s="17">
        <v>5.9591674704640801E-2</v>
      </c>
      <c r="BK506" s="17">
        <v>0.29784598046454702</v>
      </c>
      <c r="BL506" s="17"/>
      <c r="BM506" s="17">
        <v>2.2954292656983798E-2</v>
      </c>
      <c r="BN506" s="17">
        <v>0.24271526298599599</v>
      </c>
    </row>
    <row r="507" spans="2:66" x14ac:dyDescent="0.35">
      <c r="B507" t="s">
        <v>117</v>
      </c>
      <c r="C507" s="17">
        <v>8.8979267621526095E-2</v>
      </c>
      <c r="D507" s="17">
        <v>6.1026589104824697E-2</v>
      </c>
      <c r="E507" s="17">
        <v>0.115684530680356</v>
      </c>
      <c r="F507" s="17"/>
      <c r="G507" s="17">
        <v>7.1565514898800794E-2</v>
      </c>
      <c r="H507" s="17">
        <v>7.0218911687516899E-2</v>
      </c>
      <c r="I507" s="17">
        <v>0.100851668843224</v>
      </c>
      <c r="J507" s="17">
        <v>9.3576148099559803E-2</v>
      </c>
      <c r="K507" s="17">
        <v>8.9120971808180696E-2</v>
      </c>
      <c r="L507" s="17">
        <v>0.102448608745104</v>
      </c>
      <c r="M507" s="17"/>
      <c r="N507" s="17">
        <v>4.7973899163036397E-2</v>
      </c>
      <c r="O507" s="17">
        <v>8.4473773849244205E-2</v>
      </c>
      <c r="P507" s="17">
        <v>0.106481717054676</v>
      </c>
      <c r="Q507" s="17">
        <v>0.122052799934702</v>
      </c>
      <c r="R507" s="17"/>
      <c r="S507" s="17">
        <v>7.9644886820605595E-2</v>
      </c>
      <c r="T507" s="17">
        <v>9.79353794778276E-2</v>
      </c>
      <c r="U507" s="17">
        <v>6.1158799769569998E-2</v>
      </c>
      <c r="V507" s="17">
        <v>0.126536887688911</v>
      </c>
      <c r="W507" s="17">
        <v>9.2947001629073905E-2</v>
      </c>
      <c r="X507" s="17">
        <v>6.8772942317464905E-2</v>
      </c>
      <c r="Y507" s="17">
        <v>0.10925474354164499</v>
      </c>
      <c r="Z507" s="17">
        <v>8.1422736387956496E-2</v>
      </c>
      <c r="AA507" s="17">
        <v>8.4286553657925894E-2</v>
      </c>
      <c r="AB507" s="17">
        <v>7.5371067155174207E-2</v>
      </c>
      <c r="AC507" s="17">
        <v>0.114613188338006</v>
      </c>
      <c r="AD507" s="17">
        <v>7.7592081835574006E-2</v>
      </c>
      <c r="AE507" s="17"/>
      <c r="AF507" s="17">
        <v>7.0090833036444394E-2</v>
      </c>
      <c r="AG507" s="17">
        <v>7.7866201140408306E-2</v>
      </c>
      <c r="AH507" s="17">
        <v>0.102452860968304</v>
      </c>
      <c r="AI507" s="17">
        <v>9.0414082263076401E-2</v>
      </c>
      <c r="AJ507" s="17">
        <v>0.132288051176875</v>
      </c>
      <c r="AK507" s="17">
        <v>0.111065946206794</v>
      </c>
      <c r="AL507" s="17"/>
      <c r="AM507" s="17">
        <v>8.9545984012835395E-2</v>
      </c>
      <c r="AN507" s="17">
        <v>8.6434387480097699E-2</v>
      </c>
      <c r="AO507" s="17"/>
      <c r="AP507" s="17">
        <v>0.131697898575417</v>
      </c>
      <c r="AQ507" s="17">
        <v>9.0995922478060196E-2</v>
      </c>
      <c r="AR507" s="17">
        <v>6.2607929151540898E-2</v>
      </c>
      <c r="AS507" s="17">
        <v>5.0205513154590597E-2</v>
      </c>
      <c r="AT507" s="17">
        <v>8.1373694924362097E-2</v>
      </c>
      <c r="AU507" s="17"/>
      <c r="AV507" s="17">
        <v>5.2167998104442698E-2</v>
      </c>
      <c r="AW507" s="17">
        <v>7.6381264035406807E-2</v>
      </c>
      <c r="AX507" s="17">
        <v>5.63918630431944E-2</v>
      </c>
      <c r="AY507" s="17">
        <v>0.103146293562571</v>
      </c>
      <c r="AZ507" s="17">
        <v>4.81006655588972E-2</v>
      </c>
      <c r="BA507" s="17">
        <v>0.182759980806766</v>
      </c>
      <c r="BB507" s="17"/>
      <c r="BC507" s="17">
        <v>4.5849617752430398E-2</v>
      </c>
      <c r="BD507" s="17">
        <v>0.107948371979237</v>
      </c>
      <c r="BE507" s="17">
        <v>5.9007141690695701E-2</v>
      </c>
      <c r="BF507" s="17"/>
      <c r="BG507" s="17">
        <v>6.3628861329441996E-2</v>
      </c>
      <c r="BH507" s="17">
        <v>6.1335708735941998E-2</v>
      </c>
      <c r="BI507" s="17">
        <v>7.57894826574326E-2</v>
      </c>
      <c r="BJ507" s="17">
        <v>0.110966032632864</v>
      </c>
      <c r="BK507" s="17">
        <v>0.115797116723742</v>
      </c>
      <c r="BL507" s="17"/>
      <c r="BM507" s="17">
        <v>6.1710430562668797E-2</v>
      </c>
      <c r="BN507" s="17">
        <v>0.114679230810705</v>
      </c>
    </row>
    <row r="508" spans="2:66" x14ac:dyDescent="0.35">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c r="BM508" s="17"/>
      <c r="BN508" s="17"/>
    </row>
    <row r="509" spans="2:66" x14ac:dyDescent="0.35">
      <c r="B509" s="6" t="s">
        <v>255</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row>
    <row r="510" spans="2:66" x14ac:dyDescent="0.35">
      <c r="B510" s="24" t="s">
        <v>101</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row>
    <row r="511" spans="2:66" x14ac:dyDescent="0.35">
      <c r="B511" t="s">
        <v>248</v>
      </c>
      <c r="C511" s="17">
        <v>0.217971709585593</v>
      </c>
      <c r="D511" s="17">
        <v>0.226736247430916</v>
      </c>
      <c r="E511" s="17">
        <v>0.20952513203870199</v>
      </c>
      <c r="F511" s="17"/>
      <c r="G511" s="17">
        <v>0.228221752609649</v>
      </c>
      <c r="H511" s="17">
        <v>0.239761434256895</v>
      </c>
      <c r="I511" s="17">
        <v>0.206741860968464</v>
      </c>
      <c r="J511" s="17">
        <v>0.24090776659969099</v>
      </c>
      <c r="K511" s="17">
        <v>0.215533702824412</v>
      </c>
      <c r="L511" s="17">
        <v>0.185512706715972</v>
      </c>
      <c r="M511" s="17"/>
      <c r="N511" s="17">
        <v>0.219865173095219</v>
      </c>
      <c r="O511" s="17">
        <v>0.207302386065146</v>
      </c>
      <c r="P511" s="17">
        <v>0.205161294360762</v>
      </c>
      <c r="Q511" s="17">
        <v>0.23771192919378301</v>
      </c>
      <c r="R511" s="17"/>
      <c r="S511" s="17">
        <v>0.248926787905831</v>
      </c>
      <c r="T511" s="17">
        <v>0.19269658112931801</v>
      </c>
      <c r="U511" s="17">
        <v>0.218344206448946</v>
      </c>
      <c r="V511" s="17">
        <v>0.2310587742769</v>
      </c>
      <c r="W511" s="17">
        <v>0.21453879407909701</v>
      </c>
      <c r="X511" s="17">
        <v>0.20858810416763399</v>
      </c>
      <c r="Y511" s="17">
        <v>0.17548307826079701</v>
      </c>
      <c r="Z511" s="17">
        <v>0.23416538709496801</v>
      </c>
      <c r="AA511" s="17">
        <v>0.23945778277253901</v>
      </c>
      <c r="AB511" s="17">
        <v>0.20725342041321099</v>
      </c>
      <c r="AC511" s="17">
        <v>0.21233140270049</v>
      </c>
      <c r="AD511" s="17">
        <v>0.234021919330898</v>
      </c>
      <c r="AE511" s="17"/>
      <c r="AF511" s="17">
        <v>0.22672288269645399</v>
      </c>
      <c r="AG511" s="17">
        <v>0.22469381708195199</v>
      </c>
      <c r="AH511" s="17">
        <v>0.20858961747195201</v>
      </c>
      <c r="AI511" s="17">
        <v>0.23356947621531499</v>
      </c>
      <c r="AJ511" s="17">
        <v>0.18322119787138699</v>
      </c>
      <c r="AK511" s="17">
        <v>0.186377671876057</v>
      </c>
      <c r="AL511" s="17"/>
      <c r="AM511" s="17">
        <v>0.22716465316126799</v>
      </c>
      <c r="AN511" s="17">
        <v>0.20405337353039599</v>
      </c>
      <c r="AO511" s="17"/>
      <c r="AP511" s="17">
        <v>0.166201546186074</v>
      </c>
      <c r="AQ511" s="17">
        <v>0.20721176964141899</v>
      </c>
      <c r="AR511" s="17">
        <v>0.197080711781246</v>
      </c>
      <c r="AS511" s="17">
        <v>0.29945108189685998</v>
      </c>
      <c r="AT511" s="17">
        <v>0.30426658824861202</v>
      </c>
      <c r="AU511" s="17"/>
      <c r="AV511" s="17">
        <v>0.25451491879206001</v>
      </c>
      <c r="AW511" s="17">
        <v>0.17921541543014299</v>
      </c>
      <c r="AX511" s="17">
        <v>0.188685880245926</v>
      </c>
      <c r="AY511" s="17">
        <v>0.18533544360014101</v>
      </c>
      <c r="AZ511" s="17">
        <v>0.27173927458813102</v>
      </c>
      <c r="BA511" s="17">
        <v>0.228510215089503</v>
      </c>
      <c r="BB511" s="17"/>
      <c r="BC511" s="17">
        <v>0.23812905131444301</v>
      </c>
      <c r="BD511" s="17">
        <v>0.219405769651662</v>
      </c>
      <c r="BE511" s="17">
        <v>0.202446866530125</v>
      </c>
      <c r="BF511" s="17"/>
      <c r="BG511" s="17">
        <v>0.239608109915427</v>
      </c>
      <c r="BH511" s="17">
        <v>0.25533323895343502</v>
      </c>
      <c r="BI511" s="17">
        <v>0.209799653048719</v>
      </c>
      <c r="BJ511" s="17">
        <v>0.24221940057022601</v>
      </c>
      <c r="BK511" s="17">
        <v>9.0232560062870698E-2</v>
      </c>
      <c r="BL511" s="17"/>
      <c r="BM511" s="17">
        <v>0.25276361096821498</v>
      </c>
      <c r="BN511" s="17">
        <v>0.125401467242716</v>
      </c>
    </row>
    <row r="512" spans="2:66" x14ac:dyDescent="0.35">
      <c r="B512" t="s">
        <v>249</v>
      </c>
      <c r="C512" s="17">
        <v>0.37646749877450503</v>
      </c>
      <c r="D512" s="17">
        <v>0.36971646797531799</v>
      </c>
      <c r="E512" s="17">
        <v>0.38392982878163701</v>
      </c>
      <c r="F512" s="17"/>
      <c r="G512" s="17">
        <v>0.32291390949565402</v>
      </c>
      <c r="H512" s="17">
        <v>0.39798945629659499</v>
      </c>
      <c r="I512" s="17">
        <v>0.377853874424808</v>
      </c>
      <c r="J512" s="17">
        <v>0.373702642569814</v>
      </c>
      <c r="K512" s="17">
        <v>0.41509677376806497</v>
      </c>
      <c r="L512" s="17">
        <v>0.369678370885341</v>
      </c>
      <c r="M512" s="17"/>
      <c r="N512" s="17">
        <v>0.42149762903430799</v>
      </c>
      <c r="O512" s="17">
        <v>0.37384584228870199</v>
      </c>
      <c r="P512" s="17">
        <v>0.353838640915285</v>
      </c>
      <c r="Q512" s="17">
        <v>0.35253315637434801</v>
      </c>
      <c r="R512" s="17"/>
      <c r="S512" s="17">
        <v>0.37997996933412098</v>
      </c>
      <c r="T512" s="17">
        <v>0.39215677305555502</v>
      </c>
      <c r="U512" s="17">
        <v>0.368159734928169</v>
      </c>
      <c r="V512" s="17">
        <v>0.32449324283956199</v>
      </c>
      <c r="W512" s="17">
        <v>0.391491002302502</v>
      </c>
      <c r="X512" s="17">
        <v>0.37273941131606297</v>
      </c>
      <c r="Y512" s="17">
        <v>0.41813155490264298</v>
      </c>
      <c r="Z512" s="17">
        <v>0.340802412083411</v>
      </c>
      <c r="AA512" s="17">
        <v>0.37308763505888698</v>
      </c>
      <c r="AB512" s="17">
        <v>0.388348670087931</v>
      </c>
      <c r="AC512" s="17">
        <v>0.39410212733774902</v>
      </c>
      <c r="AD512" s="17">
        <v>0.32942573586713098</v>
      </c>
      <c r="AE512" s="17"/>
      <c r="AF512" s="17">
        <v>0.36670786384041498</v>
      </c>
      <c r="AG512" s="17">
        <v>0.40333904826577899</v>
      </c>
      <c r="AH512" s="17">
        <v>0.37842930032678601</v>
      </c>
      <c r="AI512" s="17">
        <v>0.34254177533313701</v>
      </c>
      <c r="AJ512" s="17">
        <v>0.35222132278042201</v>
      </c>
      <c r="AK512" s="17">
        <v>0.44022524362996901</v>
      </c>
      <c r="AL512" s="17"/>
      <c r="AM512" s="17">
        <v>0.383111721373532</v>
      </c>
      <c r="AN512" s="17">
        <v>0.36860286497815598</v>
      </c>
      <c r="AO512" s="17"/>
      <c r="AP512" s="17">
        <v>0.373467178149409</v>
      </c>
      <c r="AQ512" s="17">
        <v>0.38456724404439901</v>
      </c>
      <c r="AR512" s="17">
        <v>0.40234593946220998</v>
      </c>
      <c r="AS512" s="17">
        <v>0.332119487654572</v>
      </c>
      <c r="AT512" s="17">
        <v>0.382706362329015</v>
      </c>
      <c r="AU512" s="17"/>
      <c r="AV512" s="17">
        <v>0.43368512213881</v>
      </c>
      <c r="AW512" s="17">
        <v>0.41008225495700401</v>
      </c>
      <c r="AX512" s="17">
        <v>0.44833713153092403</v>
      </c>
      <c r="AY512" s="17">
        <v>0.29856994880747201</v>
      </c>
      <c r="AZ512" s="17">
        <v>0.29991745226333899</v>
      </c>
      <c r="BA512" s="17">
        <v>0.30374177480130299</v>
      </c>
      <c r="BB512" s="17"/>
      <c r="BC512" s="17">
        <v>0.41796875849300003</v>
      </c>
      <c r="BD512" s="17">
        <v>0.37433653589357602</v>
      </c>
      <c r="BE512" s="17">
        <v>0.37262016464111403</v>
      </c>
      <c r="BF512" s="17"/>
      <c r="BG512" s="17">
        <v>0.38825429227420399</v>
      </c>
      <c r="BH512" s="17">
        <v>0.40745224032073502</v>
      </c>
      <c r="BI512" s="17">
        <v>0.429877182167061</v>
      </c>
      <c r="BJ512" s="17">
        <v>0.267222328744675</v>
      </c>
      <c r="BK512" s="17">
        <v>0.14966771046574401</v>
      </c>
      <c r="BL512" s="17"/>
      <c r="BM512" s="17">
        <v>0.40431512237150002</v>
      </c>
      <c r="BN512" s="17">
        <v>0.176869193469227</v>
      </c>
    </row>
    <row r="513" spans="2:66" x14ac:dyDescent="0.35">
      <c r="B513" t="s">
        <v>250</v>
      </c>
      <c r="C513" s="17">
        <v>0.28248387074797399</v>
      </c>
      <c r="D513" s="17">
        <v>0.286750609788408</v>
      </c>
      <c r="E513" s="17">
        <v>0.27868924161251402</v>
      </c>
      <c r="F513" s="17"/>
      <c r="G513" s="17">
        <v>0.33627454951323399</v>
      </c>
      <c r="H513" s="17">
        <v>0.25221221498575702</v>
      </c>
      <c r="I513" s="17">
        <v>0.27615698321318499</v>
      </c>
      <c r="J513" s="17">
        <v>0.25779821552333698</v>
      </c>
      <c r="K513" s="17">
        <v>0.25595768163572102</v>
      </c>
      <c r="L513" s="17">
        <v>0.31436645181460598</v>
      </c>
      <c r="M513" s="17"/>
      <c r="N513" s="17">
        <v>0.26994764069003302</v>
      </c>
      <c r="O513" s="17">
        <v>0.30171971395353803</v>
      </c>
      <c r="P513" s="17">
        <v>0.30090018327293599</v>
      </c>
      <c r="Q513" s="17">
        <v>0.25816455595425097</v>
      </c>
      <c r="R513" s="17"/>
      <c r="S513" s="17">
        <v>0.25860436776423501</v>
      </c>
      <c r="T513" s="17">
        <v>0.336100338245229</v>
      </c>
      <c r="U513" s="17">
        <v>0.278756623964039</v>
      </c>
      <c r="V513" s="17">
        <v>0.302593787149668</v>
      </c>
      <c r="W513" s="17">
        <v>0.27876877211391599</v>
      </c>
      <c r="X513" s="17">
        <v>0.279434937846403</v>
      </c>
      <c r="Y513" s="17">
        <v>0.23663583667042101</v>
      </c>
      <c r="Z513" s="17">
        <v>0.28275322147518001</v>
      </c>
      <c r="AA513" s="17">
        <v>0.267041568986913</v>
      </c>
      <c r="AB513" s="17">
        <v>0.28375661150085302</v>
      </c>
      <c r="AC513" s="17">
        <v>0.25758594288206199</v>
      </c>
      <c r="AD513" s="17">
        <v>0.34590507108961299</v>
      </c>
      <c r="AE513" s="17"/>
      <c r="AF513" s="17">
        <v>0.288037494874885</v>
      </c>
      <c r="AG513" s="17">
        <v>0.25305819818512099</v>
      </c>
      <c r="AH513" s="17">
        <v>0.269099910794317</v>
      </c>
      <c r="AI513" s="17">
        <v>0.32700885466570101</v>
      </c>
      <c r="AJ513" s="17">
        <v>0.30256674033674402</v>
      </c>
      <c r="AK513" s="17">
        <v>0.250780680678234</v>
      </c>
      <c r="AL513" s="17"/>
      <c r="AM513" s="17">
        <v>0.26827437102226798</v>
      </c>
      <c r="AN513" s="17">
        <v>0.30345635207645699</v>
      </c>
      <c r="AO513" s="17"/>
      <c r="AP513" s="17">
        <v>0.29891670697348099</v>
      </c>
      <c r="AQ513" s="17">
        <v>0.301423366535639</v>
      </c>
      <c r="AR513" s="17">
        <v>0.29629251882200602</v>
      </c>
      <c r="AS513" s="17">
        <v>0.252927938387077</v>
      </c>
      <c r="AT513" s="17">
        <v>0.194448029839171</v>
      </c>
      <c r="AU513" s="17"/>
      <c r="AV513" s="17">
        <v>0.23169172095406601</v>
      </c>
      <c r="AW513" s="17">
        <v>0.290807508110215</v>
      </c>
      <c r="AX513" s="17">
        <v>0.29226458472809502</v>
      </c>
      <c r="AY513" s="17">
        <v>0.33082313241317102</v>
      </c>
      <c r="AZ513" s="17">
        <v>0.33558150208176002</v>
      </c>
      <c r="BA513" s="17">
        <v>0.28973417662224898</v>
      </c>
      <c r="BB513" s="17"/>
      <c r="BC513" s="17">
        <v>0.28489050245046099</v>
      </c>
      <c r="BD513" s="17">
        <v>0.26593681521379697</v>
      </c>
      <c r="BE513" s="17">
        <v>0.29313724004605501</v>
      </c>
      <c r="BF513" s="17"/>
      <c r="BG513" s="17">
        <v>0.236630726977266</v>
      </c>
      <c r="BH513" s="17">
        <v>0.27227155162439698</v>
      </c>
      <c r="BI513" s="17">
        <v>0.29401888446728303</v>
      </c>
      <c r="BJ513" s="17">
        <v>0.338243626653495</v>
      </c>
      <c r="BK513" s="17">
        <v>0.31434398397904301</v>
      </c>
      <c r="BL513" s="17"/>
      <c r="BM513" s="17">
        <v>0.26644751926140497</v>
      </c>
      <c r="BN513" s="17">
        <v>0.31987422799256099</v>
      </c>
    </row>
    <row r="514" spans="2:66" x14ac:dyDescent="0.35">
      <c r="B514" t="s">
        <v>251</v>
      </c>
      <c r="C514" s="17">
        <v>6.6747448224848197E-2</v>
      </c>
      <c r="D514" s="17">
        <v>7.7727578244639897E-2</v>
      </c>
      <c r="E514" s="17">
        <v>5.5407061938811099E-2</v>
      </c>
      <c r="F514" s="17"/>
      <c r="G514" s="17">
        <v>6.5012062875783302E-2</v>
      </c>
      <c r="H514" s="17">
        <v>5.69998808675296E-2</v>
      </c>
      <c r="I514" s="17">
        <v>6.9978995193536106E-2</v>
      </c>
      <c r="J514" s="17">
        <v>6.7866256453007298E-2</v>
      </c>
      <c r="K514" s="17">
        <v>5.31898506079155E-2</v>
      </c>
      <c r="L514" s="17">
        <v>8.1448195695622505E-2</v>
      </c>
      <c r="M514" s="17"/>
      <c r="N514" s="17">
        <v>6.1534157741655097E-2</v>
      </c>
      <c r="O514" s="17">
        <v>6.0075938697182099E-2</v>
      </c>
      <c r="P514" s="17">
        <v>7.3046073082185498E-2</v>
      </c>
      <c r="Q514" s="17">
        <v>7.2987847906530304E-2</v>
      </c>
      <c r="R514" s="17"/>
      <c r="S514" s="17">
        <v>6.7251317141289596E-2</v>
      </c>
      <c r="T514" s="17">
        <v>3.76105083703311E-2</v>
      </c>
      <c r="U514" s="17">
        <v>8.5133410473677895E-2</v>
      </c>
      <c r="V514" s="17">
        <v>6.98949739621465E-2</v>
      </c>
      <c r="W514" s="17">
        <v>4.3750210037293999E-2</v>
      </c>
      <c r="X514" s="17">
        <v>6.4358604640289294E-2</v>
      </c>
      <c r="Y514" s="17">
        <v>0.114849108082273</v>
      </c>
      <c r="Z514" s="17">
        <v>8.2687049662953205E-2</v>
      </c>
      <c r="AA514" s="17">
        <v>6.2611442795612801E-2</v>
      </c>
      <c r="AB514" s="17">
        <v>7.6152723582268503E-2</v>
      </c>
      <c r="AC514" s="17">
        <v>4.9047278144067202E-2</v>
      </c>
      <c r="AD514" s="17">
        <v>5.9910926315367E-2</v>
      </c>
      <c r="AE514" s="17"/>
      <c r="AF514" s="17">
        <v>6.5799402869721899E-2</v>
      </c>
      <c r="AG514" s="17">
        <v>7.1363188928198304E-2</v>
      </c>
      <c r="AH514" s="17">
        <v>8.4164996565920899E-2</v>
      </c>
      <c r="AI514" s="17">
        <v>4.29004487069366E-2</v>
      </c>
      <c r="AJ514" s="17">
        <v>7.3915100513067405E-2</v>
      </c>
      <c r="AK514" s="17">
        <v>6.7108575139580698E-2</v>
      </c>
      <c r="AL514" s="17"/>
      <c r="AM514" s="17">
        <v>6.5186292152271397E-2</v>
      </c>
      <c r="AN514" s="17">
        <v>6.9435869401907699E-2</v>
      </c>
      <c r="AO514" s="17"/>
      <c r="AP514" s="17">
        <v>7.0580958008099201E-2</v>
      </c>
      <c r="AQ514" s="17">
        <v>5.9459364998592203E-2</v>
      </c>
      <c r="AR514" s="17">
        <v>6.2696814291845801E-2</v>
      </c>
      <c r="AS514" s="17">
        <v>8.9963272990293899E-2</v>
      </c>
      <c r="AT514" s="17">
        <v>5.8903181074291197E-2</v>
      </c>
      <c r="AU514" s="17"/>
      <c r="AV514" s="17">
        <v>3.7597472793865799E-2</v>
      </c>
      <c r="AW514" s="17">
        <v>9.3526790766996604E-2</v>
      </c>
      <c r="AX514" s="17">
        <v>3.9594177029550801E-2</v>
      </c>
      <c r="AY514" s="17">
        <v>0.15338122947310601</v>
      </c>
      <c r="AZ514" s="17">
        <v>5.4065658280277901E-2</v>
      </c>
      <c r="BA514" s="17">
        <v>4.0271992494445998E-2</v>
      </c>
      <c r="BB514" s="17"/>
      <c r="BC514" s="17">
        <v>2.9700176204524299E-2</v>
      </c>
      <c r="BD514" s="17">
        <v>5.6628562587321199E-2</v>
      </c>
      <c r="BE514" s="17">
        <v>0.111692753600332</v>
      </c>
      <c r="BF514" s="17"/>
      <c r="BG514" s="17">
        <v>6.7006573560408803E-2</v>
      </c>
      <c r="BH514" s="17">
        <v>3.6153506965417401E-2</v>
      </c>
      <c r="BI514" s="17">
        <v>2.50445490282648E-2</v>
      </c>
      <c r="BJ514" s="17">
        <v>0.113925240674842</v>
      </c>
      <c r="BK514" s="17">
        <v>0.35440939090570001</v>
      </c>
      <c r="BL514" s="17"/>
      <c r="BM514" s="17">
        <v>4.1195176458921699E-2</v>
      </c>
      <c r="BN514" s="17">
        <v>0.29876269985363002</v>
      </c>
    </row>
    <row r="515" spans="2:66" x14ac:dyDescent="0.35">
      <c r="B515" t="s">
        <v>117</v>
      </c>
      <c r="C515" s="17">
        <v>5.6329472667080403E-2</v>
      </c>
      <c r="D515" s="17">
        <v>3.9069096560717803E-2</v>
      </c>
      <c r="E515" s="17">
        <v>7.2448735628335606E-2</v>
      </c>
      <c r="F515" s="17"/>
      <c r="G515" s="17">
        <v>4.7577725505679402E-2</v>
      </c>
      <c r="H515" s="17">
        <v>5.3037013593222902E-2</v>
      </c>
      <c r="I515" s="17">
        <v>6.9268286200007495E-2</v>
      </c>
      <c r="J515" s="17">
        <v>5.9725118854151299E-2</v>
      </c>
      <c r="K515" s="17">
        <v>6.0221991163886303E-2</v>
      </c>
      <c r="L515" s="17">
        <v>4.89942748884587E-2</v>
      </c>
      <c r="M515" s="17"/>
      <c r="N515" s="17">
        <v>2.71553994387848E-2</v>
      </c>
      <c r="O515" s="17">
        <v>5.7056118995432101E-2</v>
      </c>
      <c r="P515" s="17">
        <v>6.7053808368830403E-2</v>
      </c>
      <c r="Q515" s="17">
        <v>7.86025105710869E-2</v>
      </c>
      <c r="R515" s="17"/>
      <c r="S515" s="17">
        <v>4.5237557854522797E-2</v>
      </c>
      <c r="T515" s="17">
        <v>4.1435799199567303E-2</v>
      </c>
      <c r="U515" s="17">
        <v>4.9606024185168601E-2</v>
      </c>
      <c r="V515" s="17">
        <v>7.1959221771723703E-2</v>
      </c>
      <c r="W515" s="17">
        <v>7.1451221467190504E-2</v>
      </c>
      <c r="X515" s="17">
        <v>7.4878942029610707E-2</v>
      </c>
      <c r="Y515" s="17">
        <v>5.4900422083866397E-2</v>
      </c>
      <c r="Z515" s="17">
        <v>5.95919296834879E-2</v>
      </c>
      <c r="AA515" s="17">
        <v>5.78015703860476E-2</v>
      </c>
      <c r="AB515" s="17">
        <v>4.4488574415736802E-2</v>
      </c>
      <c r="AC515" s="17">
        <v>8.6933248935631396E-2</v>
      </c>
      <c r="AD515" s="17">
        <v>3.0736347396990799E-2</v>
      </c>
      <c r="AE515" s="17"/>
      <c r="AF515" s="17">
        <v>5.2732355718524498E-2</v>
      </c>
      <c r="AG515" s="17">
        <v>4.7545747538949003E-2</v>
      </c>
      <c r="AH515" s="17">
        <v>5.9716174841024101E-2</v>
      </c>
      <c r="AI515" s="17">
        <v>5.3979445078910102E-2</v>
      </c>
      <c r="AJ515" s="17">
        <v>8.8075638498378697E-2</v>
      </c>
      <c r="AK515" s="17">
        <v>5.5507828676159499E-2</v>
      </c>
      <c r="AL515" s="17"/>
      <c r="AM515" s="17">
        <v>5.6262962290660398E-2</v>
      </c>
      <c r="AN515" s="17">
        <v>5.4451540013083097E-2</v>
      </c>
      <c r="AO515" s="17"/>
      <c r="AP515" s="17">
        <v>9.08336106829363E-2</v>
      </c>
      <c r="AQ515" s="17">
        <v>4.7338254779951502E-2</v>
      </c>
      <c r="AR515" s="17">
        <v>4.15840156426927E-2</v>
      </c>
      <c r="AS515" s="17">
        <v>2.5538219071197001E-2</v>
      </c>
      <c r="AT515" s="17">
        <v>5.9675838508911297E-2</v>
      </c>
      <c r="AU515" s="17"/>
      <c r="AV515" s="17">
        <v>4.2510765321197699E-2</v>
      </c>
      <c r="AW515" s="17">
        <v>2.63680307356416E-2</v>
      </c>
      <c r="AX515" s="17">
        <v>3.1118226465503999E-2</v>
      </c>
      <c r="AY515" s="17">
        <v>3.1890245706111001E-2</v>
      </c>
      <c r="AZ515" s="17">
        <v>3.8696112786491703E-2</v>
      </c>
      <c r="BA515" s="17">
        <v>0.137741840992499</v>
      </c>
      <c r="BB515" s="17"/>
      <c r="BC515" s="17">
        <v>2.93115115375722E-2</v>
      </c>
      <c r="BD515" s="17">
        <v>8.3692316653643503E-2</v>
      </c>
      <c r="BE515" s="17">
        <v>2.0102975182374801E-2</v>
      </c>
      <c r="BF515" s="17"/>
      <c r="BG515" s="17">
        <v>6.8500297272693897E-2</v>
      </c>
      <c r="BH515" s="17">
        <v>2.8789462136015399E-2</v>
      </c>
      <c r="BI515" s="17">
        <v>4.1259731288672698E-2</v>
      </c>
      <c r="BJ515" s="17">
        <v>3.8389403356761602E-2</v>
      </c>
      <c r="BK515" s="17">
        <v>9.1346354586641504E-2</v>
      </c>
      <c r="BL515" s="17"/>
      <c r="BM515" s="17">
        <v>3.5278570939957503E-2</v>
      </c>
      <c r="BN515" s="17">
        <v>7.9092411441865698E-2</v>
      </c>
    </row>
    <row r="516" spans="2:66" x14ac:dyDescent="0.35">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c r="BM516" s="17"/>
      <c r="BN516" s="17"/>
    </row>
    <row r="517" spans="2:66" x14ac:dyDescent="0.35">
      <c r="B517" s="6" t="s">
        <v>256</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c r="BM517" s="17"/>
      <c r="BN517" s="17"/>
    </row>
    <row r="518" spans="2:66" x14ac:dyDescent="0.35">
      <c r="B518" s="24" t="s">
        <v>101</v>
      </c>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G518" s="17"/>
      <c r="BH518" s="17"/>
      <c r="BI518" s="17"/>
      <c r="BJ518" s="17"/>
      <c r="BK518" s="17"/>
      <c r="BL518" s="17"/>
      <c r="BM518" s="17"/>
      <c r="BN518" s="17"/>
    </row>
    <row r="519" spans="2:66" x14ac:dyDescent="0.35">
      <c r="B519" t="s">
        <v>248</v>
      </c>
      <c r="C519" s="17">
        <v>0.254524611850933</v>
      </c>
      <c r="D519" s="17">
        <v>0.27634765048402099</v>
      </c>
      <c r="E519" s="17">
        <v>0.233526066332715</v>
      </c>
      <c r="F519" s="17"/>
      <c r="G519" s="17">
        <v>0.29317480614760399</v>
      </c>
      <c r="H519" s="17">
        <v>0.30423905095786802</v>
      </c>
      <c r="I519" s="17">
        <v>0.27005456277983603</v>
      </c>
      <c r="J519" s="17">
        <v>0.26364539034600099</v>
      </c>
      <c r="K519" s="17">
        <v>0.20352529833716701</v>
      </c>
      <c r="L519" s="17">
        <v>0.20251760254940901</v>
      </c>
      <c r="M519" s="17"/>
      <c r="N519" s="17">
        <v>0.30056151675202403</v>
      </c>
      <c r="O519" s="17">
        <v>0.27257513412095102</v>
      </c>
      <c r="P519" s="17">
        <v>0.20226017330102899</v>
      </c>
      <c r="Q519" s="17">
        <v>0.232030465763855</v>
      </c>
      <c r="R519" s="17"/>
      <c r="S519" s="17">
        <v>0.26757302157372498</v>
      </c>
      <c r="T519" s="17">
        <v>0.25615499451882201</v>
      </c>
      <c r="U519" s="17">
        <v>0.26510336538403401</v>
      </c>
      <c r="V519" s="17">
        <v>0.23755004919532099</v>
      </c>
      <c r="W519" s="17">
        <v>0.26561595653095399</v>
      </c>
      <c r="X519" s="17">
        <v>0.28253425347458899</v>
      </c>
      <c r="Y519" s="17">
        <v>0.26087059123586598</v>
      </c>
      <c r="Z519" s="17">
        <v>0.18742463913469401</v>
      </c>
      <c r="AA519" s="17">
        <v>0.25819564471019701</v>
      </c>
      <c r="AB519" s="17">
        <v>0.203619542175314</v>
      </c>
      <c r="AC519" s="17">
        <v>0.27986570763547203</v>
      </c>
      <c r="AD519" s="17">
        <v>0.26840453606245801</v>
      </c>
      <c r="AE519" s="17"/>
      <c r="AF519" s="17">
        <v>0.30607393535406502</v>
      </c>
      <c r="AG519" s="17">
        <v>0.24498995913558599</v>
      </c>
      <c r="AH519" s="17">
        <v>0.22801419468926601</v>
      </c>
      <c r="AI519" s="17">
        <v>0.238117920210595</v>
      </c>
      <c r="AJ519" s="17">
        <v>0.20304346054601</v>
      </c>
      <c r="AK519" s="17">
        <v>0.29087250239694701</v>
      </c>
      <c r="AL519" s="17"/>
      <c r="AM519" s="17">
        <v>0.24489313708184701</v>
      </c>
      <c r="AN519" s="17">
        <v>0.26638283351478798</v>
      </c>
      <c r="AO519" s="17"/>
      <c r="AP519" s="17">
        <v>0.19292498339858299</v>
      </c>
      <c r="AQ519" s="17">
        <v>0.217080325418396</v>
      </c>
      <c r="AR519" s="17">
        <v>0.29216509699201798</v>
      </c>
      <c r="AS519" s="17">
        <v>0.34619068126379499</v>
      </c>
      <c r="AT519" s="17">
        <v>0.32782482017091102</v>
      </c>
      <c r="AU519" s="17"/>
      <c r="AV519" s="17">
        <v>0.31137001115988899</v>
      </c>
      <c r="AW519" s="17">
        <v>0.17958663498160199</v>
      </c>
      <c r="AX519" s="17">
        <v>0.30192490357303298</v>
      </c>
      <c r="AY519" s="17">
        <v>0.163444592677401</v>
      </c>
      <c r="AZ519" s="17">
        <v>0.36147114437593197</v>
      </c>
      <c r="BA519" s="17">
        <v>0.231839785934185</v>
      </c>
      <c r="BB519" s="17"/>
      <c r="BC519" s="17">
        <v>0.393681713381758</v>
      </c>
      <c r="BD519" s="17">
        <v>0.210541479386428</v>
      </c>
      <c r="BE519" s="17">
        <v>0.22293095940104199</v>
      </c>
      <c r="BF519" s="17"/>
      <c r="BG519" s="17">
        <v>0.337487186602066</v>
      </c>
      <c r="BH519" s="17">
        <v>0.290298142583928</v>
      </c>
      <c r="BI519" s="17">
        <v>0.25449060240431198</v>
      </c>
      <c r="BJ519" s="17">
        <v>0.20448429328622</v>
      </c>
      <c r="BK519" s="17">
        <v>6.82630102754027E-2</v>
      </c>
      <c r="BL519" s="17"/>
      <c r="BM519" s="17">
        <v>0.29800925820095803</v>
      </c>
      <c r="BN519" s="17">
        <v>9.9783855383667297E-2</v>
      </c>
    </row>
    <row r="520" spans="2:66" x14ac:dyDescent="0.35">
      <c r="B520" t="s">
        <v>249</v>
      </c>
      <c r="C520" s="17">
        <v>0.41500121829894898</v>
      </c>
      <c r="D520" s="17">
        <v>0.42208752078254402</v>
      </c>
      <c r="E520" s="17">
        <v>0.40813511559858301</v>
      </c>
      <c r="F520" s="17"/>
      <c r="G520" s="17">
        <v>0.39285431655978698</v>
      </c>
      <c r="H520" s="17">
        <v>0.43726747847506697</v>
      </c>
      <c r="I520" s="17">
        <v>0.367849549733545</v>
      </c>
      <c r="J520" s="17">
        <v>0.42749243896928302</v>
      </c>
      <c r="K520" s="17">
        <v>0.47931474842872901</v>
      </c>
      <c r="L520" s="17">
        <v>0.39640667878694702</v>
      </c>
      <c r="M520" s="17"/>
      <c r="N520" s="17">
        <v>0.44960656989528303</v>
      </c>
      <c r="O520" s="17">
        <v>0.419810210960396</v>
      </c>
      <c r="P520" s="17">
        <v>0.40752843896844398</v>
      </c>
      <c r="Q520" s="17">
        <v>0.377590944492041</v>
      </c>
      <c r="R520" s="17"/>
      <c r="S520" s="17">
        <v>0.41644403158462601</v>
      </c>
      <c r="T520" s="17">
        <v>0.45006846663237099</v>
      </c>
      <c r="U520" s="17">
        <v>0.44756779568183402</v>
      </c>
      <c r="V520" s="17">
        <v>0.35093783505570098</v>
      </c>
      <c r="W520" s="17">
        <v>0.40523456318701701</v>
      </c>
      <c r="X520" s="17">
        <v>0.395982259554789</v>
      </c>
      <c r="Y520" s="17">
        <v>0.41828761304907103</v>
      </c>
      <c r="Z520" s="17">
        <v>0.424103289670683</v>
      </c>
      <c r="AA520" s="17">
        <v>0.42087411602948299</v>
      </c>
      <c r="AB520" s="17">
        <v>0.441216485407813</v>
      </c>
      <c r="AC520" s="17">
        <v>0.36451844614673001</v>
      </c>
      <c r="AD520" s="17">
        <v>0.40516336712420697</v>
      </c>
      <c r="AE520" s="17"/>
      <c r="AF520" s="17">
        <v>0.41767474599493398</v>
      </c>
      <c r="AG520" s="17">
        <v>0.43687166930382798</v>
      </c>
      <c r="AH520" s="17">
        <v>0.38802355928912102</v>
      </c>
      <c r="AI520" s="17">
        <v>0.40943646913363402</v>
      </c>
      <c r="AJ520" s="17">
        <v>0.42656330861359298</v>
      </c>
      <c r="AK520" s="17">
        <v>0.34487983366356401</v>
      </c>
      <c r="AL520" s="17"/>
      <c r="AM520" s="17">
        <v>0.41224107931565401</v>
      </c>
      <c r="AN520" s="17">
        <v>0.42075353133265198</v>
      </c>
      <c r="AO520" s="17"/>
      <c r="AP520" s="17">
        <v>0.39445377050422498</v>
      </c>
      <c r="AQ520" s="17">
        <v>0.43873154750876597</v>
      </c>
      <c r="AR520" s="17">
        <v>0.41662113307343701</v>
      </c>
      <c r="AS520" s="17">
        <v>0.41574702600359098</v>
      </c>
      <c r="AT520" s="17">
        <v>0.37066526135109001</v>
      </c>
      <c r="AU520" s="17"/>
      <c r="AV520" s="17">
        <v>0.44071622192207099</v>
      </c>
      <c r="AW520" s="17">
        <v>0.41935952882263999</v>
      </c>
      <c r="AX520" s="17">
        <v>0.48700354187846701</v>
      </c>
      <c r="AY520" s="17">
        <v>0.35917650862304601</v>
      </c>
      <c r="AZ520" s="17">
        <v>0.37527177629651998</v>
      </c>
      <c r="BA520" s="17">
        <v>0.45255755648864299</v>
      </c>
      <c r="BB520" s="17"/>
      <c r="BC520" s="17">
        <v>0.405894869782779</v>
      </c>
      <c r="BD520" s="17">
        <v>0.438464236446025</v>
      </c>
      <c r="BE520" s="17">
        <v>0.39671117996558702</v>
      </c>
      <c r="BF520" s="17"/>
      <c r="BG520" s="17">
        <v>0.34459492175683198</v>
      </c>
      <c r="BH520" s="17">
        <v>0.45952724650653798</v>
      </c>
      <c r="BI520" s="17">
        <v>0.46468713189529898</v>
      </c>
      <c r="BJ520" s="17">
        <v>0.32278088610213901</v>
      </c>
      <c r="BK520" s="17">
        <v>0.19555371208019001</v>
      </c>
      <c r="BL520" s="17"/>
      <c r="BM520" s="17">
        <v>0.440746267516197</v>
      </c>
      <c r="BN520" s="17">
        <v>0.224993370533485</v>
      </c>
    </row>
    <row r="521" spans="2:66" x14ac:dyDescent="0.35">
      <c r="B521" t="s">
        <v>250</v>
      </c>
      <c r="C521" s="17">
        <v>0.21272888333866299</v>
      </c>
      <c r="D521" s="17">
        <v>0.20961018781070201</v>
      </c>
      <c r="E521" s="17">
        <v>0.21585448168267399</v>
      </c>
      <c r="F521" s="17"/>
      <c r="G521" s="17">
        <v>0.17996230243643299</v>
      </c>
      <c r="H521" s="17">
        <v>0.15756965752130001</v>
      </c>
      <c r="I521" s="17">
        <v>0.23842086583254199</v>
      </c>
      <c r="J521" s="17">
        <v>0.18005652446762199</v>
      </c>
      <c r="K521" s="17">
        <v>0.217484800597848</v>
      </c>
      <c r="L521" s="17">
        <v>0.28203308684063899</v>
      </c>
      <c r="M521" s="17"/>
      <c r="N521" s="17">
        <v>0.18331537285555499</v>
      </c>
      <c r="O521" s="17">
        <v>0.18984242975827101</v>
      </c>
      <c r="P521" s="17">
        <v>0.251033012481919</v>
      </c>
      <c r="Q521" s="17">
        <v>0.23420906362185301</v>
      </c>
      <c r="R521" s="17"/>
      <c r="S521" s="17">
        <v>0.18675480894743199</v>
      </c>
      <c r="T521" s="17">
        <v>0.21075819409150301</v>
      </c>
      <c r="U521" s="17">
        <v>0.214186709095257</v>
      </c>
      <c r="V521" s="17">
        <v>0.23966000233156401</v>
      </c>
      <c r="W521" s="17">
        <v>0.19341115833957001</v>
      </c>
      <c r="X521" s="17">
        <v>0.22010873022740399</v>
      </c>
      <c r="Y521" s="17">
        <v>0.193302330626657</v>
      </c>
      <c r="Z521" s="17">
        <v>0.25769966018188301</v>
      </c>
      <c r="AA521" s="17">
        <v>0.19993976803222199</v>
      </c>
      <c r="AB521" s="17">
        <v>0.24803144906499699</v>
      </c>
      <c r="AC521" s="17">
        <v>0.21065518043207301</v>
      </c>
      <c r="AD521" s="17">
        <v>0.217166322199008</v>
      </c>
      <c r="AE521" s="17"/>
      <c r="AF521" s="17">
        <v>0.173894180701786</v>
      </c>
      <c r="AG521" s="17">
        <v>0.20573474329847999</v>
      </c>
      <c r="AH521" s="17">
        <v>0.243444629157853</v>
      </c>
      <c r="AI521" s="17">
        <v>0.23616166948749401</v>
      </c>
      <c r="AJ521" s="17">
        <v>0.21748927698291901</v>
      </c>
      <c r="AK521" s="17">
        <v>0.268861373581195</v>
      </c>
      <c r="AL521" s="17"/>
      <c r="AM521" s="17">
        <v>0.23294046685588099</v>
      </c>
      <c r="AN521" s="17">
        <v>0.18555951010970301</v>
      </c>
      <c r="AO521" s="17"/>
      <c r="AP521" s="17">
        <v>0.25472780025147601</v>
      </c>
      <c r="AQ521" s="17">
        <v>0.228594096765522</v>
      </c>
      <c r="AR521" s="17">
        <v>0.20469840076423601</v>
      </c>
      <c r="AS521" s="17">
        <v>0.15632262719411599</v>
      </c>
      <c r="AT521" s="17">
        <v>0.184107703008274</v>
      </c>
      <c r="AU521" s="17"/>
      <c r="AV521" s="17">
        <v>0.159267960794585</v>
      </c>
      <c r="AW521" s="17">
        <v>0.30419987634085599</v>
      </c>
      <c r="AX521" s="17">
        <v>0.16042246093349</v>
      </c>
      <c r="AY521" s="17">
        <v>0.296254542429988</v>
      </c>
      <c r="AZ521" s="17">
        <v>0.153644449214973</v>
      </c>
      <c r="BA521" s="17">
        <v>0.16186486496847499</v>
      </c>
      <c r="BB521" s="17"/>
      <c r="BC521" s="17">
        <v>0.139003533186766</v>
      </c>
      <c r="BD521" s="17">
        <v>0.214640216190712</v>
      </c>
      <c r="BE521" s="17">
        <v>0.26602170058032398</v>
      </c>
      <c r="BF521" s="17"/>
      <c r="BG521" s="17">
        <v>0.220831143943298</v>
      </c>
      <c r="BH521" s="17">
        <v>0.18232721775315999</v>
      </c>
      <c r="BI521" s="17">
        <v>0.21041563567455901</v>
      </c>
      <c r="BJ521" s="17">
        <v>0.32071263589749499</v>
      </c>
      <c r="BK521" s="17">
        <v>0.34918682948930302</v>
      </c>
      <c r="BL521" s="17"/>
      <c r="BM521" s="17">
        <v>0.18861910674433299</v>
      </c>
      <c r="BN521" s="17">
        <v>0.34259805990827602</v>
      </c>
    </row>
    <row r="522" spans="2:66" x14ac:dyDescent="0.35">
      <c r="B522" t="s">
        <v>251</v>
      </c>
      <c r="C522" s="17">
        <v>5.29627135483468E-2</v>
      </c>
      <c r="D522" s="17">
        <v>5.4202550179947399E-2</v>
      </c>
      <c r="E522" s="17">
        <v>5.2014911417169699E-2</v>
      </c>
      <c r="F522" s="17"/>
      <c r="G522" s="17">
        <v>6.5679638279068503E-2</v>
      </c>
      <c r="H522" s="17">
        <v>4.4813893226750501E-2</v>
      </c>
      <c r="I522" s="17">
        <v>4.8914122638101798E-2</v>
      </c>
      <c r="J522" s="17">
        <v>5.35000941438507E-2</v>
      </c>
      <c r="K522" s="17">
        <v>4.2425853298665203E-2</v>
      </c>
      <c r="L522" s="17">
        <v>6.1081320223246902E-2</v>
      </c>
      <c r="M522" s="17"/>
      <c r="N522" s="17">
        <v>4.6275329503107199E-2</v>
      </c>
      <c r="O522" s="17">
        <v>4.95988279659276E-2</v>
      </c>
      <c r="P522" s="17">
        <v>6.0689591285942798E-2</v>
      </c>
      <c r="Q522" s="17">
        <v>5.7751382869865898E-2</v>
      </c>
      <c r="R522" s="17"/>
      <c r="S522" s="17">
        <v>6.35812624793263E-2</v>
      </c>
      <c r="T522" s="17">
        <v>1.5299705332533E-2</v>
      </c>
      <c r="U522" s="17">
        <v>3.0275343047805301E-2</v>
      </c>
      <c r="V522" s="17">
        <v>8.1921597067948396E-2</v>
      </c>
      <c r="W522" s="17">
        <v>6.4094260509958506E-2</v>
      </c>
      <c r="X522" s="17">
        <v>5.3945366585856601E-2</v>
      </c>
      <c r="Y522" s="17">
        <v>7.2480973918125899E-2</v>
      </c>
      <c r="Z522" s="17">
        <v>0.106822418871712</v>
      </c>
      <c r="AA522" s="17">
        <v>4.4774095127746598E-2</v>
      </c>
      <c r="AB522" s="17">
        <v>5.6764825147527502E-2</v>
      </c>
      <c r="AC522" s="17">
        <v>3.8698327202274403E-2</v>
      </c>
      <c r="AD522" s="17">
        <v>3.00479613122768E-2</v>
      </c>
      <c r="AE522" s="17"/>
      <c r="AF522" s="17">
        <v>5.0078502575173399E-2</v>
      </c>
      <c r="AG522" s="17">
        <v>5.6964953878894602E-2</v>
      </c>
      <c r="AH522" s="17">
        <v>6.7017935060704206E-2</v>
      </c>
      <c r="AI522" s="17">
        <v>3.7358405914236302E-2</v>
      </c>
      <c r="AJ522" s="17">
        <v>5.8843891633072701E-2</v>
      </c>
      <c r="AK522" s="17">
        <v>4.9557548657616399E-2</v>
      </c>
      <c r="AL522" s="17"/>
      <c r="AM522" s="17">
        <v>5.0073268207968397E-2</v>
      </c>
      <c r="AN522" s="17">
        <v>5.7438071749285197E-2</v>
      </c>
      <c r="AO522" s="17"/>
      <c r="AP522" s="17">
        <v>4.9275239939609201E-2</v>
      </c>
      <c r="AQ522" s="17">
        <v>4.57755129558719E-2</v>
      </c>
      <c r="AR522" s="17">
        <v>4.3397101034310798E-2</v>
      </c>
      <c r="AS522" s="17">
        <v>5.6153817557107299E-2</v>
      </c>
      <c r="AT522" s="17">
        <v>7.7210202168293496E-2</v>
      </c>
      <c r="AU522" s="17"/>
      <c r="AV522" s="17">
        <v>3.29695874012308E-2</v>
      </c>
      <c r="AW522" s="17">
        <v>6.5294910993559399E-2</v>
      </c>
      <c r="AX522" s="17">
        <v>7.1391104684878403E-3</v>
      </c>
      <c r="AY522" s="17">
        <v>0.117552375521344</v>
      </c>
      <c r="AZ522" s="17">
        <v>6.2631261958913803E-2</v>
      </c>
      <c r="BA522" s="17">
        <v>4.7244189716651203E-2</v>
      </c>
      <c r="BB522" s="17"/>
      <c r="BC522" s="17">
        <v>2.34951299202459E-2</v>
      </c>
      <c r="BD522" s="17">
        <v>4.5087691945408501E-2</v>
      </c>
      <c r="BE522" s="17">
        <v>8.9277811072100102E-2</v>
      </c>
      <c r="BF522" s="17"/>
      <c r="BG522" s="17">
        <v>3.32565179137587E-2</v>
      </c>
      <c r="BH522" s="17">
        <v>2.3735731656849401E-2</v>
      </c>
      <c r="BI522" s="17">
        <v>3.1182476833064202E-2</v>
      </c>
      <c r="BJ522" s="17">
        <v>3.8698059367984601E-2</v>
      </c>
      <c r="BK522" s="17">
        <v>0.31227226616098602</v>
      </c>
      <c r="BL522" s="17"/>
      <c r="BM522" s="17">
        <v>2.5291514044893298E-2</v>
      </c>
      <c r="BN522" s="17">
        <v>0.24896872058174099</v>
      </c>
    </row>
    <row r="523" spans="2:66" x14ac:dyDescent="0.35">
      <c r="B523" t="s">
        <v>117</v>
      </c>
      <c r="C523" s="17">
        <v>6.4782572963108395E-2</v>
      </c>
      <c r="D523" s="17">
        <v>3.7752090742786001E-2</v>
      </c>
      <c r="E523" s="17">
        <v>9.0469424968857501E-2</v>
      </c>
      <c r="F523" s="17"/>
      <c r="G523" s="17">
        <v>6.83289365771068E-2</v>
      </c>
      <c r="H523" s="17">
        <v>5.61099198190151E-2</v>
      </c>
      <c r="I523" s="17">
        <v>7.4760899015975699E-2</v>
      </c>
      <c r="J523" s="17">
        <v>7.5305552073244006E-2</v>
      </c>
      <c r="K523" s="17">
        <v>5.7249299337591403E-2</v>
      </c>
      <c r="L523" s="17">
        <v>5.7961311599758099E-2</v>
      </c>
      <c r="M523" s="17"/>
      <c r="N523" s="17">
        <v>2.0241210994030801E-2</v>
      </c>
      <c r="O523" s="17">
        <v>6.8173397194455101E-2</v>
      </c>
      <c r="P523" s="17">
        <v>7.8488783962665995E-2</v>
      </c>
      <c r="Q523" s="17">
        <v>9.8418143252386001E-2</v>
      </c>
      <c r="R523" s="17"/>
      <c r="S523" s="17">
        <v>6.5646875414891198E-2</v>
      </c>
      <c r="T523" s="17">
        <v>6.7718639424770105E-2</v>
      </c>
      <c r="U523" s="17">
        <v>4.2866786791070102E-2</v>
      </c>
      <c r="V523" s="17">
        <v>8.9930516349465195E-2</v>
      </c>
      <c r="W523" s="17">
        <v>7.1644061432500794E-2</v>
      </c>
      <c r="X523" s="17">
        <v>4.7429390157361397E-2</v>
      </c>
      <c r="Y523" s="17">
        <v>5.5058491170280402E-2</v>
      </c>
      <c r="Z523" s="17">
        <v>2.3949992141029001E-2</v>
      </c>
      <c r="AA523" s="17">
        <v>7.6216376100350897E-2</v>
      </c>
      <c r="AB523" s="17">
        <v>5.0367698204348797E-2</v>
      </c>
      <c r="AC523" s="17">
        <v>0.10626233858344999</v>
      </c>
      <c r="AD523" s="17">
        <v>7.9217813302050494E-2</v>
      </c>
      <c r="AE523" s="17"/>
      <c r="AF523" s="17">
        <v>5.2278635374041801E-2</v>
      </c>
      <c r="AG523" s="17">
        <v>5.5438674383211602E-2</v>
      </c>
      <c r="AH523" s="17">
        <v>7.3499681803055897E-2</v>
      </c>
      <c r="AI523" s="17">
        <v>7.8925535254041501E-2</v>
      </c>
      <c r="AJ523" s="17">
        <v>9.4060062224404994E-2</v>
      </c>
      <c r="AK523" s="17">
        <v>4.5828741700677703E-2</v>
      </c>
      <c r="AL523" s="17"/>
      <c r="AM523" s="17">
        <v>5.9852048538649401E-2</v>
      </c>
      <c r="AN523" s="17">
        <v>6.9866053293571803E-2</v>
      </c>
      <c r="AO523" s="17"/>
      <c r="AP523" s="17">
        <v>0.108618205906107</v>
      </c>
      <c r="AQ523" s="17">
        <v>6.9818517351443607E-2</v>
      </c>
      <c r="AR523" s="17">
        <v>4.3118268135998297E-2</v>
      </c>
      <c r="AS523" s="17">
        <v>2.5585847981391002E-2</v>
      </c>
      <c r="AT523" s="17">
        <v>4.0192013301431601E-2</v>
      </c>
      <c r="AU523" s="17"/>
      <c r="AV523" s="17">
        <v>5.56762187222236E-2</v>
      </c>
      <c r="AW523" s="17">
        <v>3.1559048861342101E-2</v>
      </c>
      <c r="AX523" s="17">
        <v>4.3509983146523198E-2</v>
      </c>
      <c r="AY523" s="17">
        <v>6.357198074822E-2</v>
      </c>
      <c r="AZ523" s="17">
        <v>4.6981368153661697E-2</v>
      </c>
      <c r="BA523" s="17">
        <v>0.106493602892045</v>
      </c>
      <c r="BB523" s="17"/>
      <c r="BC523" s="17">
        <v>3.7924753728451902E-2</v>
      </c>
      <c r="BD523" s="17">
        <v>9.1266376031426802E-2</v>
      </c>
      <c r="BE523" s="17">
        <v>2.50583489809467E-2</v>
      </c>
      <c r="BF523" s="17"/>
      <c r="BG523" s="17">
        <v>6.3830229784044804E-2</v>
      </c>
      <c r="BH523" s="17">
        <v>4.4111661499524397E-2</v>
      </c>
      <c r="BI523" s="17">
        <v>3.9224153192765003E-2</v>
      </c>
      <c r="BJ523" s="17">
        <v>0.113324125346161</v>
      </c>
      <c r="BK523" s="17">
        <v>7.4724181994118399E-2</v>
      </c>
      <c r="BL523" s="17"/>
      <c r="BM523" s="17">
        <v>4.7333853493619002E-2</v>
      </c>
      <c r="BN523" s="17">
        <v>8.3655993592831004E-2</v>
      </c>
    </row>
    <row r="524" spans="2:66" x14ac:dyDescent="0.35">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row>
    <row r="525" spans="2:66" x14ac:dyDescent="0.35">
      <c r="B525" s="6" t="s">
        <v>257</v>
      </c>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c r="AY525" s="17"/>
      <c r="AZ525" s="17"/>
      <c r="BA525" s="17"/>
      <c r="BB525" s="17"/>
      <c r="BC525" s="17"/>
      <c r="BD525" s="17"/>
      <c r="BE525" s="17"/>
      <c r="BF525" s="17"/>
      <c r="BG525" s="17"/>
      <c r="BH525" s="17"/>
      <c r="BI525" s="17"/>
      <c r="BJ525" s="17"/>
      <c r="BK525" s="17"/>
      <c r="BL525" s="17"/>
      <c r="BM525" s="17"/>
      <c r="BN525" s="17"/>
    </row>
    <row r="526" spans="2:66" x14ac:dyDescent="0.35">
      <c r="B526" s="24" t="s">
        <v>101</v>
      </c>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c r="AW526" s="17"/>
      <c r="AX526" s="17"/>
      <c r="AY526" s="17"/>
      <c r="AZ526" s="17"/>
      <c r="BA526" s="17"/>
      <c r="BB526" s="17"/>
      <c r="BC526" s="17"/>
      <c r="BD526" s="17"/>
      <c r="BE526" s="17"/>
      <c r="BF526" s="17"/>
      <c r="BG526" s="17"/>
      <c r="BH526" s="17"/>
      <c r="BI526" s="17"/>
      <c r="BJ526" s="17"/>
      <c r="BK526" s="17"/>
      <c r="BL526" s="17"/>
      <c r="BM526" s="17"/>
      <c r="BN526" s="17"/>
    </row>
    <row r="527" spans="2:66" x14ac:dyDescent="0.35">
      <c r="B527" t="s">
        <v>248</v>
      </c>
      <c r="C527" s="17">
        <v>0.168923488901985</v>
      </c>
      <c r="D527" s="17">
        <v>0.186375390178601</v>
      </c>
      <c r="E527" s="17">
        <v>0.152740364081729</v>
      </c>
      <c r="F527" s="17"/>
      <c r="G527" s="17">
        <v>0.119824316944121</v>
      </c>
      <c r="H527" s="17">
        <v>0.132138521718693</v>
      </c>
      <c r="I527" s="17">
        <v>0.15541454211681399</v>
      </c>
      <c r="J527" s="17">
        <v>0.15303058160972099</v>
      </c>
      <c r="K527" s="17">
        <v>0.207185025961275</v>
      </c>
      <c r="L527" s="17">
        <v>0.22973138952135999</v>
      </c>
      <c r="M527" s="17"/>
      <c r="N527" s="17">
        <v>0.16262378701642399</v>
      </c>
      <c r="O527" s="17">
        <v>0.146879431598821</v>
      </c>
      <c r="P527" s="17">
        <v>0.19486942020135301</v>
      </c>
      <c r="Q527" s="17">
        <v>0.176701592803791</v>
      </c>
      <c r="R527" s="17"/>
      <c r="S527" s="17">
        <v>0.18510564023352999</v>
      </c>
      <c r="T527" s="17">
        <v>0.139139728711209</v>
      </c>
      <c r="U527" s="17">
        <v>0.150715352201819</v>
      </c>
      <c r="V527" s="17">
        <v>0.181269612646205</v>
      </c>
      <c r="W527" s="17">
        <v>0.14230384902832499</v>
      </c>
      <c r="X527" s="17">
        <v>0.17747371123473599</v>
      </c>
      <c r="Y527" s="17">
        <v>0.14962786796683999</v>
      </c>
      <c r="Z527" s="17">
        <v>0.27010331055607201</v>
      </c>
      <c r="AA527" s="17">
        <v>0.18654245613734999</v>
      </c>
      <c r="AB527" s="17">
        <v>0.14373359155558199</v>
      </c>
      <c r="AC527" s="17">
        <v>0.20271166525020701</v>
      </c>
      <c r="AD527" s="17">
        <v>0.142271189833652</v>
      </c>
      <c r="AE527" s="17"/>
      <c r="AF527" s="17">
        <v>0.16274052321360599</v>
      </c>
      <c r="AG527" s="17">
        <v>0.165477436461789</v>
      </c>
      <c r="AH527" s="17">
        <v>0.191553711696372</v>
      </c>
      <c r="AI527" s="17">
        <v>0.17189146908365799</v>
      </c>
      <c r="AJ527" s="17">
        <v>0.15164910133467199</v>
      </c>
      <c r="AK527" s="17">
        <v>0.18489340615481001</v>
      </c>
      <c r="AL527" s="17"/>
      <c r="AM527" s="17">
        <v>0.181179339092432</v>
      </c>
      <c r="AN527" s="17">
        <v>0.15273174092025199</v>
      </c>
      <c r="AO527" s="17"/>
      <c r="AP527" s="17">
        <v>0.191555084774819</v>
      </c>
      <c r="AQ527" s="17">
        <v>0.14472709503438499</v>
      </c>
      <c r="AR527" s="17">
        <v>0.144038314671562</v>
      </c>
      <c r="AS527" s="17">
        <v>0.17886430944949699</v>
      </c>
      <c r="AT527" s="17">
        <v>0.19790382257155001</v>
      </c>
      <c r="AU527" s="17"/>
      <c r="AV527" s="17">
        <v>0.14721623141984</v>
      </c>
      <c r="AW527" s="17">
        <v>0.23032704142133401</v>
      </c>
      <c r="AX527" s="17">
        <v>0.18069474654579401</v>
      </c>
      <c r="AY527" s="17">
        <v>0.203965553483482</v>
      </c>
      <c r="AZ527" s="17">
        <v>0.109737114444585</v>
      </c>
      <c r="BA527" s="17">
        <v>0.12534131915854299</v>
      </c>
      <c r="BB527" s="17"/>
      <c r="BC527" s="17">
        <v>0.106908817238228</v>
      </c>
      <c r="BD527" s="17">
        <v>0.169789204572138</v>
      </c>
      <c r="BE527" s="17">
        <v>0.22428048902561401</v>
      </c>
      <c r="BF527" s="17"/>
      <c r="BG527" s="17">
        <v>0.224029817025336</v>
      </c>
      <c r="BH527" s="17">
        <v>0.17875742393983901</v>
      </c>
      <c r="BI527" s="17">
        <v>0.16803153776879201</v>
      </c>
      <c r="BJ527" s="17">
        <v>0.150337104496023</v>
      </c>
      <c r="BK527" s="17">
        <v>0.11788529838950999</v>
      </c>
      <c r="BL527" s="17"/>
      <c r="BM527" s="17">
        <v>0.18615534149900101</v>
      </c>
      <c r="BN527" s="17">
        <v>0.125394465321123</v>
      </c>
    </row>
    <row r="528" spans="2:66" x14ac:dyDescent="0.35">
      <c r="B528" t="s">
        <v>249</v>
      </c>
      <c r="C528" s="17">
        <v>0.31198311879457202</v>
      </c>
      <c r="D528" s="17">
        <v>0.32898805418809701</v>
      </c>
      <c r="E528" s="17">
        <v>0.29596537208403301</v>
      </c>
      <c r="F528" s="17"/>
      <c r="G528" s="17">
        <v>0.275859438598625</v>
      </c>
      <c r="H528" s="17">
        <v>0.26873212515174999</v>
      </c>
      <c r="I528" s="17">
        <v>0.32157799966267497</v>
      </c>
      <c r="J528" s="17">
        <v>0.35844563368441201</v>
      </c>
      <c r="K528" s="17">
        <v>0.31691004313162902</v>
      </c>
      <c r="L528" s="17">
        <v>0.32261294368627302</v>
      </c>
      <c r="M528" s="17"/>
      <c r="N528" s="17">
        <v>0.35608456140264599</v>
      </c>
      <c r="O528" s="17">
        <v>0.29403312948075699</v>
      </c>
      <c r="P528" s="17">
        <v>0.292462705963078</v>
      </c>
      <c r="Q528" s="17">
        <v>0.300636912215133</v>
      </c>
      <c r="R528" s="17"/>
      <c r="S528" s="17">
        <v>0.34821666875620699</v>
      </c>
      <c r="T528" s="17">
        <v>0.29433682947404799</v>
      </c>
      <c r="U528" s="17">
        <v>0.277479098450924</v>
      </c>
      <c r="V528" s="17">
        <v>0.29703476621488101</v>
      </c>
      <c r="W528" s="17">
        <v>0.32731077893300597</v>
      </c>
      <c r="X528" s="17">
        <v>0.33698159925061399</v>
      </c>
      <c r="Y528" s="17">
        <v>0.31421058270407398</v>
      </c>
      <c r="Z528" s="17">
        <v>0.32724833678287901</v>
      </c>
      <c r="AA528" s="17">
        <v>0.32104706241998598</v>
      </c>
      <c r="AB528" s="17">
        <v>0.30434586300878202</v>
      </c>
      <c r="AC528" s="17">
        <v>0.224269352038766</v>
      </c>
      <c r="AD528" s="17">
        <v>0.35635811691735703</v>
      </c>
      <c r="AE528" s="17"/>
      <c r="AF528" s="17">
        <v>0.317791824151063</v>
      </c>
      <c r="AG528" s="17">
        <v>0.334073828537234</v>
      </c>
      <c r="AH528" s="17">
        <v>0.323169281268957</v>
      </c>
      <c r="AI528" s="17">
        <v>0.28415103823461402</v>
      </c>
      <c r="AJ528" s="17">
        <v>0.284513351473344</v>
      </c>
      <c r="AK528" s="17">
        <v>0.27856981980275403</v>
      </c>
      <c r="AL528" s="17"/>
      <c r="AM528" s="17">
        <v>0.341384478313628</v>
      </c>
      <c r="AN528" s="17">
        <v>0.268951172126906</v>
      </c>
      <c r="AO528" s="17"/>
      <c r="AP528" s="17">
        <v>0.32138736049599298</v>
      </c>
      <c r="AQ528" s="17">
        <v>0.29859281912989999</v>
      </c>
      <c r="AR528" s="17">
        <v>0.30010053584515101</v>
      </c>
      <c r="AS528" s="17">
        <v>0.322653876148773</v>
      </c>
      <c r="AT528" s="17">
        <v>0.39484680903333402</v>
      </c>
      <c r="AU528" s="17"/>
      <c r="AV528" s="17">
        <v>0.35016393391643202</v>
      </c>
      <c r="AW528" s="17">
        <v>0.33217965726598198</v>
      </c>
      <c r="AX528" s="17">
        <v>0.31618853160763599</v>
      </c>
      <c r="AY528" s="17">
        <v>0.28455630507115598</v>
      </c>
      <c r="AZ528" s="17">
        <v>0.28857481103660798</v>
      </c>
      <c r="BA528" s="17">
        <v>0.26418627588129101</v>
      </c>
      <c r="BB528" s="17"/>
      <c r="BC528" s="17">
        <v>0.31240104768073002</v>
      </c>
      <c r="BD528" s="17">
        <v>0.29941442061923101</v>
      </c>
      <c r="BE528" s="17">
        <v>0.34429460892027902</v>
      </c>
      <c r="BF528" s="17"/>
      <c r="BG528" s="17">
        <v>0.254486779461362</v>
      </c>
      <c r="BH528" s="17">
        <v>0.33014748498194302</v>
      </c>
      <c r="BI528" s="17">
        <v>0.34331227796588498</v>
      </c>
      <c r="BJ528" s="17">
        <v>0.41948728061512403</v>
      </c>
      <c r="BK528" s="17">
        <v>0.22730429983720399</v>
      </c>
      <c r="BL528" s="17"/>
      <c r="BM528" s="17">
        <v>0.317783842952854</v>
      </c>
      <c r="BN528" s="17">
        <v>0.27177436967984703</v>
      </c>
    </row>
    <row r="529" spans="2:66" x14ac:dyDescent="0.35">
      <c r="B529" t="s">
        <v>250</v>
      </c>
      <c r="C529" s="17">
        <v>0.29283321062362599</v>
      </c>
      <c r="D529" s="17">
        <v>0.30062097603932197</v>
      </c>
      <c r="E529" s="17">
        <v>0.284681117108114</v>
      </c>
      <c r="F529" s="17"/>
      <c r="G529" s="17">
        <v>0.37275812143008802</v>
      </c>
      <c r="H529" s="17">
        <v>0.32977967890069898</v>
      </c>
      <c r="I529" s="17">
        <v>0.29106612957669498</v>
      </c>
      <c r="J529" s="17">
        <v>0.27706678994755701</v>
      </c>
      <c r="K529" s="17">
        <v>0.28199267412462198</v>
      </c>
      <c r="L529" s="17">
        <v>0.230980774674274</v>
      </c>
      <c r="M529" s="17"/>
      <c r="N529" s="17">
        <v>0.29374056559459499</v>
      </c>
      <c r="O529" s="17">
        <v>0.34902343785296103</v>
      </c>
      <c r="P529" s="17">
        <v>0.23923239765033</v>
      </c>
      <c r="Q529" s="17">
        <v>0.283285452612484</v>
      </c>
      <c r="R529" s="17"/>
      <c r="S529" s="17">
        <v>0.24254317884912699</v>
      </c>
      <c r="T529" s="17">
        <v>0.339022480891147</v>
      </c>
      <c r="U529" s="17">
        <v>0.31755493579486699</v>
      </c>
      <c r="V529" s="17">
        <v>0.28551872996911298</v>
      </c>
      <c r="W529" s="17">
        <v>0.30196187196684598</v>
      </c>
      <c r="X529" s="17">
        <v>0.23794424800724201</v>
      </c>
      <c r="Y529" s="17">
        <v>0.32445459149857497</v>
      </c>
      <c r="Z529" s="17">
        <v>0.202451904548094</v>
      </c>
      <c r="AA529" s="17">
        <v>0.301355408005897</v>
      </c>
      <c r="AB529" s="17">
        <v>0.31835955992611797</v>
      </c>
      <c r="AC529" s="17">
        <v>0.36273448233612698</v>
      </c>
      <c r="AD529" s="17">
        <v>0.23675660438743601</v>
      </c>
      <c r="AE529" s="17"/>
      <c r="AF529" s="17">
        <v>0.31952536134352399</v>
      </c>
      <c r="AG529" s="17">
        <v>0.27297000925722098</v>
      </c>
      <c r="AH529" s="17">
        <v>0.250323939026732</v>
      </c>
      <c r="AI529" s="17">
        <v>0.32147085033917</v>
      </c>
      <c r="AJ529" s="17">
        <v>0.28684961329841902</v>
      </c>
      <c r="AK529" s="17">
        <v>0.30220685155702198</v>
      </c>
      <c r="AL529" s="17"/>
      <c r="AM529" s="17">
        <v>0.26970035061432401</v>
      </c>
      <c r="AN529" s="17">
        <v>0.32654029162891901</v>
      </c>
      <c r="AO529" s="17"/>
      <c r="AP529" s="17">
        <v>0.231091087212209</v>
      </c>
      <c r="AQ529" s="17">
        <v>0.29050363200667101</v>
      </c>
      <c r="AR529" s="17">
        <v>0.34710730248803101</v>
      </c>
      <c r="AS529" s="17">
        <v>0.33862955247938697</v>
      </c>
      <c r="AT529" s="17">
        <v>0.244746685553034</v>
      </c>
      <c r="AU529" s="17"/>
      <c r="AV529" s="17">
        <v>0.31601440194664998</v>
      </c>
      <c r="AW529" s="17">
        <v>0.24220230201500301</v>
      </c>
      <c r="AX529" s="17">
        <v>0.30590420731352902</v>
      </c>
      <c r="AY529" s="17">
        <v>0.244534875966849</v>
      </c>
      <c r="AZ529" s="17">
        <v>0.38790065773118598</v>
      </c>
      <c r="BA529" s="17">
        <v>0.29568720501671197</v>
      </c>
      <c r="BB529" s="17"/>
      <c r="BC529" s="17">
        <v>0.37785715411342702</v>
      </c>
      <c r="BD529" s="17">
        <v>0.28313391287172501</v>
      </c>
      <c r="BE529" s="17">
        <v>0.238298849005291</v>
      </c>
      <c r="BF529" s="17"/>
      <c r="BG529" s="17">
        <v>0.28900941810359398</v>
      </c>
      <c r="BH529" s="17">
        <v>0.29475876062387901</v>
      </c>
      <c r="BI529" s="17">
        <v>0.30939180093552998</v>
      </c>
      <c r="BJ529" s="17">
        <v>0.27905734744043798</v>
      </c>
      <c r="BK529" s="17">
        <v>0.22835122573774</v>
      </c>
      <c r="BL529" s="17"/>
      <c r="BM529" s="17">
        <v>0.29381926617515097</v>
      </c>
      <c r="BN529" s="17">
        <v>0.24008433948403099</v>
      </c>
    </row>
    <row r="530" spans="2:66" x14ac:dyDescent="0.35">
      <c r="B530" t="s">
        <v>251</v>
      </c>
      <c r="C530" s="17">
        <v>0.112655826103207</v>
      </c>
      <c r="D530" s="17">
        <v>0.125619487835092</v>
      </c>
      <c r="E530" s="17">
        <v>9.9607759492537404E-2</v>
      </c>
      <c r="F530" s="17"/>
      <c r="G530" s="17">
        <v>0.15274075905981699</v>
      </c>
      <c r="H530" s="17">
        <v>0.15739221764151301</v>
      </c>
      <c r="I530" s="17">
        <v>0.122558230773605</v>
      </c>
      <c r="J530" s="17">
        <v>8.8219205281167001E-2</v>
      </c>
      <c r="K530" s="17">
        <v>7.7025026847712202E-2</v>
      </c>
      <c r="L530" s="17">
        <v>8.5174918150174E-2</v>
      </c>
      <c r="M530" s="17"/>
      <c r="N530" s="17">
        <v>0.132561607782268</v>
      </c>
      <c r="O530" s="17">
        <v>0.109518602713793</v>
      </c>
      <c r="P530" s="17">
        <v>0.117997083934632</v>
      </c>
      <c r="Q530" s="17">
        <v>8.5741183518980704E-2</v>
      </c>
      <c r="R530" s="17"/>
      <c r="S530" s="17">
        <v>0.13458342395403899</v>
      </c>
      <c r="T530" s="17">
        <v>0.110532947468983</v>
      </c>
      <c r="U530" s="17">
        <v>0.12655433593651999</v>
      </c>
      <c r="V530" s="17">
        <v>8.7416747992936097E-2</v>
      </c>
      <c r="W530" s="17">
        <v>0.12876439800961001</v>
      </c>
      <c r="X530" s="17">
        <v>0.124724098735043</v>
      </c>
      <c r="Y530" s="17">
        <v>0.114847237363956</v>
      </c>
      <c r="Z530" s="17">
        <v>0.118394736959995</v>
      </c>
      <c r="AA530" s="17">
        <v>7.4873701414831406E-2</v>
      </c>
      <c r="AB530" s="17">
        <v>0.10216397798174599</v>
      </c>
      <c r="AC530" s="17">
        <v>0.104904169400045</v>
      </c>
      <c r="AD530" s="17">
        <v>0.154065119215158</v>
      </c>
      <c r="AE530" s="17"/>
      <c r="AF530" s="17">
        <v>0.11500776804977</v>
      </c>
      <c r="AG530" s="17">
        <v>0.11424608220679799</v>
      </c>
      <c r="AH530" s="17">
        <v>0.113283935376175</v>
      </c>
      <c r="AI530" s="17">
        <v>0.104876516125167</v>
      </c>
      <c r="AJ530" s="17">
        <v>0.101132615244832</v>
      </c>
      <c r="AK530" s="17">
        <v>0.14161431231836999</v>
      </c>
      <c r="AL530" s="17"/>
      <c r="AM530" s="17">
        <v>9.3489892826806906E-2</v>
      </c>
      <c r="AN530" s="17">
        <v>0.14064892523876099</v>
      </c>
      <c r="AO530" s="17"/>
      <c r="AP530" s="17">
        <v>7.8904071323004296E-2</v>
      </c>
      <c r="AQ530" s="17">
        <v>0.12872707582912199</v>
      </c>
      <c r="AR530" s="17">
        <v>0.142137206667208</v>
      </c>
      <c r="AS530" s="17">
        <v>0.10166046804913</v>
      </c>
      <c r="AT530" s="17">
        <v>0.101658866922418</v>
      </c>
      <c r="AU530" s="17"/>
      <c r="AV530" s="17">
        <v>0.10662283252589</v>
      </c>
      <c r="AW530" s="17">
        <v>0.10446406709192201</v>
      </c>
      <c r="AX530" s="17">
        <v>9.0906855705460005E-2</v>
      </c>
      <c r="AY530" s="17">
        <v>0.16375472972739899</v>
      </c>
      <c r="AZ530" s="17">
        <v>0.13551141004030001</v>
      </c>
      <c r="BA530" s="17">
        <v>7.5916933235531295E-2</v>
      </c>
      <c r="BB530" s="17"/>
      <c r="BC530" s="17">
        <v>0.12772060602388399</v>
      </c>
      <c r="BD530" s="17">
        <v>0.102536787801407</v>
      </c>
      <c r="BE530" s="17">
        <v>0.123495991970449</v>
      </c>
      <c r="BF530" s="17"/>
      <c r="BG530" s="17">
        <v>0.12907402919390101</v>
      </c>
      <c r="BH530" s="17">
        <v>0.106405421861516</v>
      </c>
      <c r="BI530" s="17">
        <v>7.8854151404880696E-2</v>
      </c>
      <c r="BJ530" s="17">
        <v>1.75641443869613E-2</v>
      </c>
      <c r="BK530" s="17">
        <v>0.31518665565565901</v>
      </c>
      <c r="BL530" s="17"/>
      <c r="BM530" s="17">
        <v>0.110109676856592</v>
      </c>
      <c r="BN530" s="17">
        <v>0.246318466551256</v>
      </c>
    </row>
    <row r="531" spans="2:66" x14ac:dyDescent="0.35">
      <c r="B531" t="s">
        <v>117</v>
      </c>
      <c r="C531" s="17">
        <v>0.11360435557661</v>
      </c>
      <c r="D531" s="17">
        <v>5.8396091758888602E-2</v>
      </c>
      <c r="E531" s="17">
        <v>0.16700538723358599</v>
      </c>
      <c r="F531" s="17"/>
      <c r="G531" s="17">
        <v>7.8817363967349202E-2</v>
      </c>
      <c r="H531" s="17">
        <v>0.111957456587344</v>
      </c>
      <c r="I531" s="17">
        <v>0.10938309787021</v>
      </c>
      <c r="J531" s="17">
        <v>0.12323778947714301</v>
      </c>
      <c r="K531" s="17">
        <v>0.116887229934761</v>
      </c>
      <c r="L531" s="17">
        <v>0.13149997396791799</v>
      </c>
      <c r="M531" s="17"/>
      <c r="N531" s="17">
        <v>5.4989478204067403E-2</v>
      </c>
      <c r="O531" s="17">
        <v>0.100545398353669</v>
      </c>
      <c r="P531" s="17">
        <v>0.15543839225060799</v>
      </c>
      <c r="Q531" s="17">
        <v>0.15363485884961101</v>
      </c>
      <c r="R531" s="17"/>
      <c r="S531" s="17">
        <v>8.9551088207097895E-2</v>
      </c>
      <c r="T531" s="17">
        <v>0.116968013454613</v>
      </c>
      <c r="U531" s="17">
        <v>0.12769627761587099</v>
      </c>
      <c r="V531" s="17">
        <v>0.14876014317686601</v>
      </c>
      <c r="W531" s="17">
        <v>9.9659102062212707E-2</v>
      </c>
      <c r="X531" s="17">
        <v>0.122876342772365</v>
      </c>
      <c r="Y531" s="17">
        <v>9.6859720466555693E-2</v>
      </c>
      <c r="Z531" s="17">
        <v>8.1801711152959297E-2</v>
      </c>
      <c r="AA531" s="17">
        <v>0.116181372021936</v>
      </c>
      <c r="AB531" s="17">
        <v>0.131397007527773</v>
      </c>
      <c r="AC531" s="17">
        <v>0.105380330974855</v>
      </c>
      <c r="AD531" s="17">
        <v>0.110548969646397</v>
      </c>
      <c r="AE531" s="17"/>
      <c r="AF531" s="17">
        <v>8.4934523242036597E-2</v>
      </c>
      <c r="AG531" s="17">
        <v>0.113232643536958</v>
      </c>
      <c r="AH531" s="17">
        <v>0.121669132631764</v>
      </c>
      <c r="AI531" s="17">
        <v>0.117610126217391</v>
      </c>
      <c r="AJ531" s="17">
        <v>0.17585531864873399</v>
      </c>
      <c r="AK531" s="17">
        <v>9.2715610167043702E-2</v>
      </c>
      <c r="AL531" s="17"/>
      <c r="AM531" s="17">
        <v>0.11424593915280901</v>
      </c>
      <c r="AN531" s="17">
        <v>0.11112787008516101</v>
      </c>
      <c r="AO531" s="17"/>
      <c r="AP531" s="17">
        <v>0.17706239619397399</v>
      </c>
      <c r="AQ531" s="17">
        <v>0.13744937799992299</v>
      </c>
      <c r="AR531" s="17">
        <v>6.66166403280474E-2</v>
      </c>
      <c r="AS531" s="17">
        <v>5.8191793873212702E-2</v>
      </c>
      <c r="AT531" s="17">
        <v>6.0843815919663598E-2</v>
      </c>
      <c r="AU531" s="17"/>
      <c r="AV531" s="17">
        <v>7.9982600191188205E-2</v>
      </c>
      <c r="AW531" s="17">
        <v>9.0826932205758895E-2</v>
      </c>
      <c r="AX531" s="17">
        <v>0.106305658827581</v>
      </c>
      <c r="AY531" s="17">
        <v>0.103188535751115</v>
      </c>
      <c r="AZ531" s="17">
        <v>7.8276006747321297E-2</v>
      </c>
      <c r="BA531" s="17">
        <v>0.23886826670792299</v>
      </c>
      <c r="BB531" s="17"/>
      <c r="BC531" s="17">
        <v>7.51123749437312E-2</v>
      </c>
      <c r="BD531" s="17">
        <v>0.14512567413550001</v>
      </c>
      <c r="BE531" s="17">
        <v>6.9630061078367098E-2</v>
      </c>
      <c r="BF531" s="17"/>
      <c r="BG531" s="17">
        <v>0.103399956215807</v>
      </c>
      <c r="BH531" s="17">
        <v>8.99309085928226E-2</v>
      </c>
      <c r="BI531" s="17">
        <v>0.100410231924911</v>
      </c>
      <c r="BJ531" s="17">
        <v>0.13355412306145301</v>
      </c>
      <c r="BK531" s="17">
        <v>0.111272520379887</v>
      </c>
      <c r="BL531" s="17"/>
      <c r="BM531" s="17">
        <v>9.2131872516401703E-2</v>
      </c>
      <c r="BN531" s="17">
        <v>0.116428358963743</v>
      </c>
    </row>
    <row r="532" spans="2:66" x14ac:dyDescent="0.35">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c r="AN532" s="17"/>
      <c r="AO532" s="17"/>
      <c r="AP532" s="17"/>
      <c r="AQ532" s="17"/>
      <c r="AR532" s="17"/>
      <c r="AS532" s="17"/>
      <c r="AT532" s="17"/>
      <c r="AU532" s="17"/>
      <c r="AV532" s="17"/>
      <c r="AW532" s="17"/>
      <c r="AX532" s="17"/>
      <c r="AY532" s="17"/>
      <c r="AZ532" s="17"/>
      <c r="BA532" s="17"/>
      <c r="BB532" s="17"/>
      <c r="BC532" s="17"/>
      <c r="BD532" s="17"/>
      <c r="BE532" s="17"/>
      <c r="BF532" s="17"/>
      <c r="BG532" s="17"/>
      <c r="BH532" s="17"/>
      <c r="BI532" s="17"/>
      <c r="BJ532" s="17"/>
      <c r="BK532" s="17"/>
      <c r="BL532" s="17"/>
      <c r="BM532" s="17"/>
      <c r="BN532" s="17"/>
    </row>
    <row r="533" spans="2:66" x14ac:dyDescent="0.35">
      <c r="B533" s="6" t="s">
        <v>258</v>
      </c>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c r="AK533" s="17"/>
      <c r="AL533" s="17"/>
      <c r="AM533" s="17"/>
      <c r="AN533" s="17"/>
      <c r="AO533" s="17"/>
      <c r="AP533" s="17"/>
      <c r="AQ533" s="17"/>
      <c r="AR533" s="17"/>
      <c r="AS533" s="17"/>
      <c r="AT533" s="17"/>
      <c r="AU533" s="17"/>
      <c r="AV533" s="17"/>
      <c r="AW533" s="17"/>
      <c r="AX533" s="17"/>
      <c r="AY533" s="17"/>
      <c r="AZ533" s="17"/>
      <c r="BA533" s="17"/>
      <c r="BB533" s="17"/>
      <c r="BC533" s="17"/>
      <c r="BD533" s="17"/>
      <c r="BE533" s="17"/>
      <c r="BF533" s="17"/>
      <c r="BG533" s="17"/>
      <c r="BH533" s="17"/>
      <c r="BI533" s="17"/>
      <c r="BJ533" s="17"/>
      <c r="BK533" s="17"/>
      <c r="BL533" s="17"/>
      <c r="BM533" s="17"/>
      <c r="BN533" s="17"/>
    </row>
    <row r="534" spans="2:66" x14ac:dyDescent="0.35">
      <c r="B534" s="24" t="s">
        <v>101</v>
      </c>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c r="BH534" s="17"/>
      <c r="BI534" s="17"/>
      <c r="BJ534" s="17"/>
      <c r="BK534" s="17"/>
      <c r="BL534" s="17"/>
      <c r="BM534" s="17"/>
      <c r="BN534" s="17"/>
    </row>
    <row r="535" spans="2:66" x14ac:dyDescent="0.35">
      <c r="B535" t="s">
        <v>248</v>
      </c>
      <c r="C535" s="17">
        <v>0.3659710256548</v>
      </c>
      <c r="D535" s="17">
        <v>0.37976345484118801</v>
      </c>
      <c r="E535" s="17">
        <v>0.35038561645438199</v>
      </c>
      <c r="F535" s="17"/>
      <c r="G535" s="17">
        <v>0.37983818067240599</v>
      </c>
      <c r="H535" s="17">
        <v>0.44601294775887201</v>
      </c>
      <c r="I535" s="17">
        <v>0.355398181482318</v>
      </c>
      <c r="J535" s="17">
        <v>0.37359800606826798</v>
      </c>
      <c r="K535" s="17">
        <v>0.38423625131024097</v>
      </c>
      <c r="L535" s="17">
        <v>0.281494341368347</v>
      </c>
      <c r="M535" s="17"/>
      <c r="N535" s="17">
        <v>0.39175490685247</v>
      </c>
      <c r="O535" s="17">
        <v>0.391055069809016</v>
      </c>
      <c r="P535" s="17">
        <v>0.32321797907975103</v>
      </c>
      <c r="Q535" s="17">
        <v>0.34517115484660998</v>
      </c>
      <c r="R535" s="17"/>
      <c r="S535" s="17">
        <v>0.34645222228900402</v>
      </c>
      <c r="T535" s="17">
        <v>0.36610965224148601</v>
      </c>
      <c r="U535" s="17">
        <v>0.394382535867707</v>
      </c>
      <c r="V535" s="17">
        <v>0.32010802558556301</v>
      </c>
      <c r="W535" s="17">
        <v>0.38652557670788501</v>
      </c>
      <c r="X535" s="17">
        <v>0.34220638754696597</v>
      </c>
      <c r="Y535" s="17">
        <v>0.35104749199901703</v>
      </c>
      <c r="Z535" s="17">
        <v>0.340380599485966</v>
      </c>
      <c r="AA535" s="17">
        <v>0.36470044474290703</v>
      </c>
      <c r="AB535" s="17">
        <v>0.40985508818204203</v>
      </c>
      <c r="AC535" s="17">
        <v>0.38529511016228701</v>
      </c>
      <c r="AD535" s="17">
        <v>0.456062292401961</v>
      </c>
      <c r="AE535" s="17"/>
      <c r="AF535" s="17">
        <v>0.40525724578244199</v>
      </c>
      <c r="AG535" s="17">
        <v>0.36262025108330598</v>
      </c>
      <c r="AH535" s="17">
        <v>0.34929249333107898</v>
      </c>
      <c r="AI535" s="17">
        <v>0.38764506334215398</v>
      </c>
      <c r="AJ535" s="17">
        <v>0.26841681728257599</v>
      </c>
      <c r="AK535" s="17">
        <v>0.35910820404662902</v>
      </c>
      <c r="AL535" s="17"/>
      <c r="AM535" s="17">
        <v>0.349110288023322</v>
      </c>
      <c r="AN535" s="17">
        <v>0.38901099768296499</v>
      </c>
      <c r="AO535" s="17"/>
      <c r="AP535" s="17">
        <v>0.30049776624873797</v>
      </c>
      <c r="AQ535" s="17">
        <v>0.34373989272871502</v>
      </c>
      <c r="AR535" s="17">
        <v>0.43014607195986898</v>
      </c>
      <c r="AS535" s="17">
        <v>0.417038953765418</v>
      </c>
      <c r="AT535" s="17">
        <v>0.28286651196642199</v>
      </c>
      <c r="AU535" s="17"/>
      <c r="AV535" s="17">
        <v>0.42764933472299199</v>
      </c>
      <c r="AW535" s="17">
        <v>0.26096305710742301</v>
      </c>
      <c r="AX535" s="17">
        <v>0.40544026184514698</v>
      </c>
      <c r="AY535" s="17">
        <v>0.27522030676787301</v>
      </c>
      <c r="AZ535" s="17">
        <v>0.55992631353753297</v>
      </c>
      <c r="BA535" s="17">
        <v>0.33982030309753702</v>
      </c>
      <c r="BB535" s="17"/>
      <c r="BC535" s="17">
        <v>0.52168121629031206</v>
      </c>
      <c r="BD535" s="17">
        <v>0.34791882259708801</v>
      </c>
      <c r="BE535" s="17">
        <v>0.28238278385612398</v>
      </c>
      <c r="BF535" s="17"/>
      <c r="BG535" s="17">
        <v>0.41632220153175697</v>
      </c>
      <c r="BH535" s="17">
        <v>0.42820871945487099</v>
      </c>
      <c r="BI535" s="17">
        <v>0.36327784915584199</v>
      </c>
      <c r="BJ535" s="17">
        <v>0.31807704714900498</v>
      </c>
      <c r="BK535" s="17">
        <v>0.10786710770213</v>
      </c>
      <c r="BL535" s="17"/>
      <c r="BM535" s="17">
        <v>0.42626635516468098</v>
      </c>
      <c r="BN535" s="17">
        <v>0.15650851523458201</v>
      </c>
    </row>
    <row r="536" spans="2:66" x14ac:dyDescent="0.35">
      <c r="B536" t="s">
        <v>249</v>
      </c>
      <c r="C536" s="17">
        <v>0.37519664068130698</v>
      </c>
      <c r="D536" s="17">
        <v>0.37678678698356299</v>
      </c>
      <c r="E536" s="17">
        <v>0.37549554101404697</v>
      </c>
      <c r="F536" s="17"/>
      <c r="G536" s="17">
        <v>0.37353125944305299</v>
      </c>
      <c r="H536" s="17">
        <v>0.32402834138097403</v>
      </c>
      <c r="I536" s="17">
        <v>0.398009518375192</v>
      </c>
      <c r="J536" s="17">
        <v>0.37630120243607601</v>
      </c>
      <c r="K536" s="17">
        <v>0.35508743551694499</v>
      </c>
      <c r="L536" s="17">
        <v>0.41222987773066699</v>
      </c>
      <c r="M536" s="17"/>
      <c r="N536" s="17">
        <v>0.39044681245616603</v>
      </c>
      <c r="O536" s="17">
        <v>0.35899884110755098</v>
      </c>
      <c r="P536" s="17">
        <v>0.39493372758163697</v>
      </c>
      <c r="Q536" s="17">
        <v>0.35845092649551302</v>
      </c>
      <c r="R536" s="17"/>
      <c r="S536" s="17">
        <v>0.39313674033872997</v>
      </c>
      <c r="T536" s="17">
        <v>0.396180958033027</v>
      </c>
      <c r="U536" s="17">
        <v>0.38152550824714399</v>
      </c>
      <c r="V536" s="17">
        <v>0.36183070508382298</v>
      </c>
      <c r="W536" s="17">
        <v>0.40639175706149</v>
      </c>
      <c r="X536" s="17">
        <v>0.37467123658698198</v>
      </c>
      <c r="Y536" s="17">
        <v>0.36203800105338002</v>
      </c>
      <c r="Z536" s="17">
        <v>0.35547889611847699</v>
      </c>
      <c r="AA536" s="17">
        <v>0.39910184066924997</v>
      </c>
      <c r="AB536" s="17">
        <v>0.32937358037027498</v>
      </c>
      <c r="AC536" s="17">
        <v>0.34707274799487198</v>
      </c>
      <c r="AD536" s="17">
        <v>0.31070434311377598</v>
      </c>
      <c r="AE536" s="17"/>
      <c r="AF536" s="17">
        <v>0.37049300092749998</v>
      </c>
      <c r="AG536" s="17">
        <v>0.36480878781431902</v>
      </c>
      <c r="AH536" s="17">
        <v>0.37373897873635598</v>
      </c>
      <c r="AI536" s="17">
        <v>0.36273864572089298</v>
      </c>
      <c r="AJ536" s="17">
        <v>0.43511219755286701</v>
      </c>
      <c r="AK536" s="17">
        <v>0.38081996798412199</v>
      </c>
      <c r="AL536" s="17"/>
      <c r="AM536" s="17">
        <v>0.37772852002138002</v>
      </c>
      <c r="AN536" s="17">
        <v>0.37302395759595097</v>
      </c>
      <c r="AO536" s="17"/>
      <c r="AP536" s="17">
        <v>0.38035657346879798</v>
      </c>
      <c r="AQ536" s="17">
        <v>0.42185398045946898</v>
      </c>
      <c r="AR536" s="17">
        <v>0.33286109165070799</v>
      </c>
      <c r="AS536" s="17">
        <v>0.39483296101744098</v>
      </c>
      <c r="AT536" s="17">
        <v>0.462352162517981</v>
      </c>
      <c r="AU536" s="17"/>
      <c r="AV536" s="17">
        <v>0.37904821825472801</v>
      </c>
      <c r="AW536" s="17">
        <v>0.43189315710403497</v>
      </c>
      <c r="AX536" s="17">
        <v>0.44994538497587599</v>
      </c>
      <c r="AY536" s="17">
        <v>0.326056692424534</v>
      </c>
      <c r="AZ536" s="17">
        <v>0.27345184486923801</v>
      </c>
      <c r="BA536" s="17">
        <v>0.33159358054744598</v>
      </c>
      <c r="BB536" s="17"/>
      <c r="BC536" s="17">
        <v>0.33564813008335198</v>
      </c>
      <c r="BD536" s="17">
        <v>0.38351587807306498</v>
      </c>
      <c r="BE536" s="17">
        <v>0.40290376745697798</v>
      </c>
      <c r="BF536" s="17"/>
      <c r="BG536" s="17">
        <v>0.34297363423697502</v>
      </c>
      <c r="BH536" s="17">
        <v>0.38777787086240301</v>
      </c>
      <c r="BI536" s="17">
        <v>0.42453035889386997</v>
      </c>
      <c r="BJ536" s="17">
        <v>0.267288097066055</v>
      </c>
      <c r="BK536" s="17">
        <v>0.27737959375465898</v>
      </c>
      <c r="BL536" s="17"/>
      <c r="BM536" s="17">
        <v>0.380456454293366</v>
      </c>
      <c r="BN536" s="17">
        <v>0.27504447770670098</v>
      </c>
    </row>
    <row r="537" spans="2:66" x14ac:dyDescent="0.35">
      <c r="B537" t="s">
        <v>250</v>
      </c>
      <c r="C537" s="17">
        <v>0.15692159348750101</v>
      </c>
      <c r="D537" s="17">
        <v>0.170367313341176</v>
      </c>
      <c r="E537" s="17">
        <v>0.14458536865466601</v>
      </c>
      <c r="F537" s="17"/>
      <c r="G537" s="17">
        <v>0.15604154072554</v>
      </c>
      <c r="H537" s="17">
        <v>0.13168458915325301</v>
      </c>
      <c r="I537" s="17">
        <v>0.13856481216466601</v>
      </c>
      <c r="J537" s="17">
        <v>0.13653352141063399</v>
      </c>
      <c r="K537" s="17">
        <v>0.17216988877921599</v>
      </c>
      <c r="L537" s="17">
        <v>0.19925362434954599</v>
      </c>
      <c r="M537" s="17"/>
      <c r="N537" s="17">
        <v>0.14437739955904699</v>
      </c>
      <c r="O537" s="17">
        <v>0.150189480114158</v>
      </c>
      <c r="P537" s="17">
        <v>0.18395605160908701</v>
      </c>
      <c r="Q537" s="17">
        <v>0.15622969580191501</v>
      </c>
      <c r="R537" s="17"/>
      <c r="S537" s="17">
        <v>0.15199627831311899</v>
      </c>
      <c r="T537" s="17">
        <v>0.17269688357327401</v>
      </c>
      <c r="U537" s="17">
        <v>0.13950507153241201</v>
      </c>
      <c r="V537" s="17">
        <v>0.21086828867195301</v>
      </c>
      <c r="W537" s="17">
        <v>8.5696171043852506E-2</v>
      </c>
      <c r="X537" s="17">
        <v>0.18201689451762401</v>
      </c>
      <c r="Y537" s="17">
        <v>0.14671230369226601</v>
      </c>
      <c r="Z537" s="17">
        <v>0.174077810323648</v>
      </c>
      <c r="AA537" s="17">
        <v>0.124919020841375</v>
      </c>
      <c r="AB537" s="17">
        <v>0.165644242851577</v>
      </c>
      <c r="AC537" s="17">
        <v>0.16270922021432299</v>
      </c>
      <c r="AD537" s="17">
        <v>0.17339559906122901</v>
      </c>
      <c r="AE537" s="17"/>
      <c r="AF537" s="17">
        <v>0.128311668000678</v>
      </c>
      <c r="AG537" s="17">
        <v>0.16957931308396801</v>
      </c>
      <c r="AH537" s="17">
        <v>0.184519508425946</v>
      </c>
      <c r="AI537" s="17">
        <v>0.14201538591771101</v>
      </c>
      <c r="AJ537" s="17">
        <v>0.166680705006303</v>
      </c>
      <c r="AK537" s="17">
        <v>0.18505329380355101</v>
      </c>
      <c r="AL537" s="17"/>
      <c r="AM537" s="17">
        <v>0.17593286159632299</v>
      </c>
      <c r="AN537" s="17">
        <v>0.131059585129564</v>
      </c>
      <c r="AO537" s="17"/>
      <c r="AP537" s="17">
        <v>0.18134118966410001</v>
      </c>
      <c r="AQ537" s="17">
        <v>0.14423689679931201</v>
      </c>
      <c r="AR537" s="17">
        <v>0.156379179274027</v>
      </c>
      <c r="AS537" s="17">
        <v>0.10395007641083499</v>
      </c>
      <c r="AT537" s="17">
        <v>0.136454105692984</v>
      </c>
      <c r="AU537" s="17"/>
      <c r="AV537" s="17">
        <v>0.119564673606835</v>
      </c>
      <c r="AW537" s="17">
        <v>0.20698379177777501</v>
      </c>
      <c r="AX537" s="17">
        <v>0.10601631584968101</v>
      </c>
      <c r="AY537" s="17">
        <v>0.24402845301186701</v>
      </c>
      <c r="AZ537" s="17">
        <v>0.104898528143091</v>
      </c>
      <c r="BA537" s="17">
        <v>0.138253292761124</v>
      </c>
      <c r="BB537" s="17"/>
      <c r="BC537" s="17">
        <v>9.3260385513099897E-2</v>
      </c>
      <c r="BD537" s="17">
        <v>0.152085440751448</v>
      </c>
      <c r="BE537" s="17">
        <v>0.21047075179466099</v>
      </c>
      <c r="BF537" s="17"/>
      <c r="BG537" s="17">
        <v>0.16733175424192601</v>
      </c>
      <c r="BH537" s="17">
        <v>0.12453699263135599</v>
      </c>
      <c r="BI537" s="17">
        <v>0.15313722281678799</v>
      </c>
      <c r="BJ537" s="17">
        <v>0.28022638712429299</v>
      </c>
      <c r="BK537" s="17">
        <v>0.28927847199197398</v>
      </c>
      <c r="BL537" s="17"/>
      <c r="BM537" s="17">
        <v>0.131530042849866</v>
      </c>
      <c r="BN537" s="17">
        <v>0.28718387004201001</v>
      </c>
    </row>
    <row r="538" spans="2:66" x14ac:dyDescent="0.35">
      <c r="B538" t="s">
        <v>251</v>
      </c>
      <c r="C538" s="17">
        <v>4.1908053595121002E-2</v>
      </c>
      <c r="D538" s="17">
        <v>4.2748280892652597E-2</v>
      </c>
      <c r="E538" s="17">
        <v>4.1295386224979899E-2</v>
      </c>
      <c r="F538" s="17"/>
      <c r="G538" s="17">
        <v>3.7041578032310001E-2</v>
      </c>
      <c r="H538" s="17">
        <v>4.1884279729142E-2</v>
      </c>
      <c r="I538" s="17">
        <v>4.5838665761549803E-2</v>
      </c>
      <c r="J538" s="17">
        <v>4.4640183515101399E-2</v>
      </c>
      <c r="K538" s="17">
        <v>3.8966394480280102E-2</v>
      </c>
      <c r="L538" s="17">
        <v>4.1744690841116899E-2</v>
      </c>
      <c r="M538" s="17"/>
      <c r="N538" s="17">
        <v>4.24774244367387E-2</v>
      </c>
      <c r="O538" s="17">
        <v>4.4009140488197603E-2</v>
      </c>
      <c r="P538" s="17">
        <v>3.3120435572137702E-2</v>
      </c>
      <c r="Q538" s="17">
        <v>4.7506294519652E-2</v>
      </c>
      <c r="R538" s="17"/>
      <c r="S538" s="17">
        <v>3.92637696239998E-2</v>
      </c>
      <c r="T538" s="17">
        <v>2.3051402762744901E-2</v>
      </c>
      <c r="U538" s="17">
        <v>3.52813766212524E-2</v>
      </c>
      <c r="V538" s="17">
        <v>4.7389960001024897E-2</v>
      </c>
      <c r="W538" s="17">
        <v>3.6002189337015801E-2</v>
      </c>
      <c r="X538" s="17">
        <v>3.6877006440362001E-2</v>
      </c>
      <c r="Y538" s="17">
        <v>6.6961632361579496E-2</v>
      </c>
      <c r="Z538" s="17">
        <v>5.9751098679935798E-2</v>
      </c>
      <c r="AA538" s="17">
        <v>4.4668447501863197E-2</v>
      </c>
      <c r="AB538" s="17">
        <v>4.5178690617201499E-2</v>
      </c>
      <c r="AC538" s="17">
        <v>4.8303027588080499E-2</v>
      </c>
      <c r="AD538" s="17">
        <v>4.4820019490438297E-2</v>
      </c>
      <c r="AE538" s="17"/>
      <c r="AF538" s="17">
        <v>4.5950072985575401E-2</v>
      </c>
      <c r="AG538" s="17">
        <v>4.6841558285160102E-2</v>
      </c>
      <c r="AH538" s="17">
        <v>2.95608426275859E-2</v>
      </c>
      <c r="AI538" s="17">
        <v>4.25876164026242E-2</v>
      </c>
      <c r="AJ538" s="17">
        <v>4.1046167296206103E-2</v>
      </c>
      <c r="AK538" s="17">
        <v>2.85616462037666E-2</v>
      </c>
      <c r="AL538" s="17"/>
      <c r="AM538" s="17">
        <v>3.9924216333346599E-2</v>
      </c>
      <c r="AN538" s="17">
        <v>4.5020068025006799E-2</v>
      </c>
      <c r="AO538" s="17"/>
      <c r="AP538" s="17">
        <v>3.1676109129081698E-2</v>
      </c>
      <c r="AQ538" s="17">
        <v>3.8340266701108197E-2</v>
      </c>
      <c r="AR538" s="17">
        <v>4.1870840083480597E-2</v>
      </c>
      <c r="AS538" s="17">
        <v>5.1377194673231603E-2</v>
      </c>
      <c r="AT538" s="17">
        <v>5.7483403902948198E-2</v>
      </c>
      <c r="AU538" s="17"/>
      <c r="AV538" s="17">
        <v>3.1684439507630099E-2</v>
      </c>
      <c r="AW538" s="17">
        <v>4.5416371141639697E-2</v>
      </c>
      <c r="AX538" s="17">
        <v>0</v>
      </c>
      <c r="AY538" s="17">
        <v>0.110993999118255</v>
      </c>
      <c r="AZ538" s="17">
        <v>2.31528522730747E-2</v>
      </c>
      <c r="BA538" s="17">
        <v>4.6772252555011599E-2</v>
      </c>
      <c r="BB538" s="17"/>
      <c r="BC538" s="17">
        <v>1.8289211296462601E-2</v>
      </c>
      <c r="BD538" s="17">
        <v>3.80147538130313E-2</v>
      </c>
      <c r="BE538" s="17">
        <v>6.7627152524204107E-2</v>
      </c>
      <c r="BF538" s="17"/>
      <c r="BG538" s="17">
        <v>1.6587842210726199E-2</v>
      </c>
      <c r="BH538" s="17">
        <v>2.4342592359942999E-2</v>
      </c>
      <c r="BI538" s="17">
        <v>1.4930453705457E-2</v>
      </c>
      <c r="BJ538" s="17">
        <v>7.8937347681346803E-2</v>
      </c>
      <c r="BK538" s="17">
        <v>0.24427892264432399</v>
      </c>
      <c r="BL538" s="17"/>
      <c r="BM538" s="17">
        <v>2.3075396208251501E-2</v>
      </c>
      <c r="BN538" s="17">
        <v>0.20601980439809101</v>
      </c>
    </row>
    <row r="539" spans="2:66" x14ac:dyDescent="0.35">
      <c r="B539" t="s">
        <v>117</v>
      </c>
      <c r="C539" s="17">
        <v>6.0002686581270802E-2</v>
      </c>
      <c r="D539" s="17">
        <v>3.0334163941420599E-2</v>
      </c>
      <c r="E539" s="17">
        <v>8.8238087651923799E-2</v>
      </c>
      <c r="F539" s="17"/>
      <c r="G539" s="17">
        <v>5.35474411266917E-2</v>
      </c>
      <c r="H539" s="17">
        <v>5.6389841977758898E-2</v>
      </c>
      <c r="I539" s="17">
        <v>6.2188822216274101E-2</v>
      </c>
      <c r="J539" s="17">
        <v>6.8927086569920207E-2</v>
      </c>
      <c r="K539" s="17">
        <v>4.95400299133174E-2</v>
      </c>
      <c r="L539" s="17">
        <v>6.5277465710323307E-2</v>
      </c>
      <c r="M539" s="17"/>
      <c r="N539" s="17">
        <v>3.0943456695578998E-2</v>
      </c>
      <c r="O539" s="17">
        <v>5.5747468481076798E-2</v>
      </c>
      <c r="P539" s="17">
        <v>6.4771806157387105E-2</v>
      </c>
      <c r="Q539" s="17">
        <v>9.2641928336309506E-2</v>
      </c>
      <c r="R539" s="17"/>
      <c r="S539" s="17">
        <v>6.9150989435147595E-2</v>
      </c>
      <c r="T539" s="17">
        <v>4.1961103389467999E-2</v>
      </c>
      <c r="U539" s="17">
        <v>4.9305507731485003E-2</v>
      </c>
      <c r="V539" s="17">
        <v>5.9803020657635597E-2</v>
      </c>
      <c r="W539" s="17">
        <v>8.5384305849756495E-2</v>
      </c>
      <c r="X539" s="17">
        <v>6.42284749080657E-2</v>
      </c>
      <c r="Y539" s="17">
        <v>7.3240570893758003E-2</v>
      </c>
      <c r="Z539" s="17">
        <v>7.0311595391973597E-2</v>
      </c>
      <c r="AA539" s="17">
        <v>6.6610246244604099E-2</v>
      </c>
      <c r="AB539" s="17">
        <v>4.9948397978905199E-2</v>
      </c>
      <c r="AC539" s="17">
        <v>5.6619894040437102E-2</v>
      </c>
      <c r="AD539" s="17">
        <v>1.5017745932595101E-2</v>
      </c>
      <c r="AE539" s="17"/>
      <c r="AF539" s="17">
        <v>4.9988012303804903E-2</v>
      </c>
      <c r="AG539" s="17">
        <v>5.6150089733246797E-2</v>
      </c>
      <c r="AH539" s="17">
        <v>6.2888176879032198E-2</v>
      </c>
      <c r="AI539" s="17">
        <v>6.5013288616617398E-2</v>
      </c>
      <c r="AJ539" s="17">
        <v>8.8744112862047905E-2</v>
      </c>
      <c r="AK539" s="17">
        <v>4.6456887961931197E-2</v>
      </c>
      <c r="AL539" s="17"/>
      <c r="AM539" s="17">
        <v>5.7304114025628697E-2</v>
      </c>
      <c r="AN539" s="17">
        <v>6.1885391566512599E-2</v>
      </c>
      <c r="AO539" s="17"/>
      <c r="AP539" s="17">
        <v>0.10612836148928199</v>
      </c>
      <c r="AQ539" s="17">
        <v>5.1828963311395602E-2</v>
      </c>
      <c r="AR539" s="17">
        <v>3.8742817031915601E-2</v>
      </c>
      <c r="AS539" s="17">
        <v>3.2800814133074903E-2</v>
      </c>
      <c r="AT539" s="17">
        <v>6.0843815919663598E-2</v>
      </c>
      <c r="AU539" s="17"/>
      <c r="AV539" s="17">
        <v>4.2053333907815203E-2</v>
      </c>
      <c r="AW539" s="17">
        <v>5.4743622869127803E-2</v>
      </c>
      <c r="AX539" s="17">
        <v>3.8598037329296099E-2</v>
      </c>
      <c r="AY539" s="17">
        <v>4.37005486774708E-2</v>
      </c>
      <c r="AZ539" s="17">
        <v>3.8570461177064003E-2</v>
      </c>
      <c r="BA539" s="17">
        <v>0.14356057103888101</v>
      </c>
      <c r="BB539" s="17"/>
      <c r="BC539" s="17">
        <v>3.1121056816774299E-2</v>
      </c>
      <c r="BD539" s="17">
        <v>7.8465104765367694E-2</v>
      </c>
      <c r="BE539" s="17">
        <v>3.6615544368033298E-2</v>
      </c>
      <c r="BF539" s="17"/>
      <c r="BG539" s="17">
        <v>5.6784567778616797E-2</v>
      </c>
      <c r="BH539" s="17">
        <v>3.5133824691427201E-2</v>
      </c>
      <c r="BI539" s="17">
        <v>4.4124115428043703E-2</v>
      </c>
      <c r="BJ539" s="17">
        <v>5.5471120979300098E-2</v>
      </c>
      <c r="BK539" s="17">
        <v>8.1195903906912198E-2</v>
      </c>
      <c r="BL539" s="17"/>
      <c r="BM539" s="17">
        <v>3.8671751483835698E-2</v>
      </c>
      <c r="BN539" s="17">
        <v>7.5243332618616501E-2</v>
      </c>
    </row>
    <row r="540" spans="2:66" x14ac:dyDescent="0.35">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c r="AV540" s="17"/>
      <c r="AW540" s="17"/>
      <c r="AX540" s="17"/>
      <c r="AY540" s="17"/>
      <c r="AZ540" s="17"/>
      <c r="BA540" s="17"/>
      <c r="BB540" s="17"/>
      <c r="BC540" s="17"/>
      <c r="BD540" s="17"/>
      <c r="BE540" s="17"/>
      <c r="BF540" s="17"/>
      <c r="BG540" s="17"/>
      <c r="BH540" s="17"/>
      <c r="BI540" s="17"/>
      <c r="BJ540" s="17"/>
      <c r="BK540" s="17"/>
      <c r="BL540" s="17"/>
      <c r="BM540" s="17"/>
      <c r="BN540" s="17"/>
    </row>
    <row r="541" spans="2:66" x14ac:dyDescent="0.35">
      <c r="B541" s="6" t="s">
        <v>259</v>
      </c>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c r="BD541" s="17"/>
      <c r="BE541" s="17"/>
      <c r="BF541" s="17"/>
      <c r="BG541" s="17"/>
      <c r="BH541" s="17"/>
      <c r="BI541" s="17"/>
      <c r="BJ541" s="17"/>
      <c r="BK541" s="17"/>
      <c r="BL541" s="17"/>
      <c r="BM541" s="17"/>
      <c r="BN541" s="17"/>
    </row>
    <row r="542" spans="2:66" x14ac:dyDescent="0.35">
      <c r="B542" s="24" t="s">
        <v>101</v>
      </c>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c r="BK542" s="17"/>
      <c r="BL542" s="17"/>
      <c r="BM542" s="17"/>
      <c r="BN542" s="17"/>
    </row>
    <row r="543" spans="2:66" x14ac:dyDescent="0.35">
      <c r="B543" t="s">
        <v>248</v>
      </c>
      <c r="C543" s="17">
        <v>0.276188613819212</v>
      </c>
      <c r="D543" s="17">
        <v>0.27362360223128601</v>
      </c>
      <c r="E543" s="17">
        <v>0.27708484314269599</v>
      </c>
      <c r="F543" s="17"/>
      <c r="G543" s="17">
        <v>0.28362899638336603</v>
      </c>
      <c r="H543" s="17">
        <v>0.32805315632840798</v>
      </c>
      <c r="I543" s="17">
        <v>0.27092052072988199</v>
      </c>
      <c r="J543" s="17">
        <v>0.29237848874625399</v>
      </c>
      <c r="K543" s="17">
        <v>0.26168147666515201</v>
      </c>
      <c r="L543" s="17">
        <v>0.22978538449446101</v>
      </c>
      <c r="M543" s="17"/>
      <c r="N543" s="17">
        <v>0.29518486472781302</v>
      </c>
      <c r="O543" s="17">
        <v>0.32504633364270102</v>
      </c>
      <c r="P543" s="17">
        <v>0.23405812585301</v>
      </c>
      <c r="Q543" s="17">
        <v>0.242488960156582</v>
      </c>
      <c r="R543" s="17"/>
      <c r="S543" s="17">
        <v>0.25176350094556299</v>
      </c>
      <c r="T543" s="17">
        <v>0.32154286759307299</v>
      </c>
      <c r="U543" s="17">
        <v>0.26026133287000203</v>
      </c>
      <c r="V543" s="17">
        <v>0.237472339008273</v>
      </c>
      <c r="W543" s="17">
        <v>0.30150538873660498</v>
      </c>
      <c r="X543" s="17">
        <v>0.29748823679161102</v>
      </c>
      <c r="Y543" s="17">
        <v>0.23689753568383201</v>
      </c>
      <c r="Z543" s="17">
        <v>0.22264512665309899</v>
      </c>
      <c r="AA543" s="17">
        <v>0.26250986002975801</v>
      </c>
      <c r="AB543" s="17">
        <v>0.28422758260146702</v>
      </c>
      <c r="AC543" s="17">
        <v>0.30865296899311101</v>
      </c>
      <c r="AD543" s="17">
        <v>0.377217773746514</v>
      </c>
      <c r="AE543" s="17"/>
      <c r="AF543" s="17">
        <v>0.30551190060631001</v>
      </c>
      <c r="AG543" s="17">
        <v>0.26575302579771698</v>
      </c>
      <c r="AH543" s="17">
        <v>0.26597101871884998</v>
      </c>
      <c r="AI543" s="17">
        <v>0.28093323535322001</v>
      </c>
      <c r="AJ543" s="17">
        <v>0.23729773112080099</v>
      </c>
      <c r="AK543" s="17">
        <v>0.28523831864959398</v>
      </c>
      <c r="AL543" s="17"/>
      <c r="AM543" s="17">
        <v>0.25265795568620503</v>
      </c>
      <c r="AN543" s="17">
        <v>0.30681490679696599</v>
      </c>
      <c r="AO543" s="17"/>
      <c r="AP543" s="17">
        <v>0.20800782177424099</v>
      </c>
      <c r="AQ543" s="17">
        <v>0.25363814381753103</v>
      </c>
      <c r="AR543" s="17">
        <v>0.33708296587965703</v>
      </c>
      <c r="AS543" s="17">
        <v>0.31014685699815098</v>
      </c>
      <c r="AT543" s="17">
        <v>0.20685329946521799</v>
      </c>
      <c r="AU543" s="17"/>
      <c r="AV543" s="17">
        <v>0.33499095961870201</v>
      </c>
      <c r="AW543" s="17">
        <v>0.190196406757667</v>
      </c>
      <c r="AX543" s="17">
        <v>0.29146842124538702</v>
      </c>
      <c r="AY543" s="17">
        <v>0.16217874011858199</v>
      </c>
      <c r="AZ543" s="17">
        <v>0.51400193102240299</v>
      </c>
      <c r="BA543" s="17">
        <v>0.26210062881027502</v>
      </c>
      <c r="BB543" s="17"/>
      <c r="BC543" s="17">
        <v>0.47048414096316099</v>
      </c>
      <c r="BD543" s="17">
        <v>0.24719244494477699</v>
      </c>
      <c r="BE543" s="17">
        <v>0.17757899052873499</v>
      </c>
      <c r="BF543" s="17"/>
      <c r="BG543" s="17">
        <v>0.33510882372213802</v>
      </c>
      <c r="BH543" s="17">
        <v>0.32473296291747999</v>
      </c>
      <c r="BI543" s="17">
        <v>0.27120928449396098</v>
      </c>
      <c r="BJ543" s="17">
        <v>0.22289446818098901</v>
      </c>
      <c r="BK543" s="17">
        <v>8.9104250641577801E-2</v>
      </c>
      <c r="BL543" s="17"/>
      <c r="BM543" s="17">
        <v>0.32642847220264798</v>
      </c>
      <c r="BN543" s="17">
        <v>0.120062560759138</v>
      </c>
    </row>
    <row r="544" spans="2:66" x14ac:dyDescent="0.35">
      <c r="B544" t="s">
        <v>249</v>
      </c>
      <c r="C544" s="17">
        <v>0.35726985840489001</v>
      </c>
      <c r="D544" s="17">
        <v>0.37014084793045199</v>
      </c>
      <c r="E544" s="17">
        <v>0.345505952568604</v>
      </c>
      <c r="F544" s="17"/>
      <c r="G544" s="17">
        <v>0.36287195701187203</v>
      </c>
      <c r="H544" s="17">
        <v>0.38919097760586602</v>
      </c>
      <c r="I544" s="17">
        <v>0.386142806427761</v>
      </c>
      <c r="J544" s="17">
        <v>0.342398868971379</v>
      </c>
      <c r="K544" s="17">
        <v>0.33358450341363999</v>
      </c>
      <c r="L544" s="17">
        <v>0.332052878986488</v>
      </c>
      <c r="M544" s="17"/>
      <c r="N544" s="17">
        <v>0.39115684496247399</v>
      </c>
      <c r="O544" s="17">
        <v>0.35051288293966898</v>
      </c>
      <c r="P544" s="17">
        <v>0.333407026411421</v>
      </c>
      <c r="Q544" s="17">
        <v>0.34805796888906798</v>
      </c>
      <c r="R544" s="17"/>
      <c r="S544" s="17">
        <v>0.388966637092239</v>
      </c>
      <c r="T544" s="17">
        <v>0.318113879736732</v>
      </c>
      <c r="U544" s="17">
        <v>0.37426477647935502</v>
      </c>
      <c r="V544" s="17">
        <v>0.34768707186856301</v>
      </c>
      <c r="W544" s="17">
        <v>0.37560800659246002</v>
      </c>
      <c r="X544" s="17">
        <v>0.31610989439293002</v>
      </c>
      <c r="Y544" s="17">
        <v>0.36374849658599601</v>
      </c>
      <c r="Z544" s="17">
        <v>0.435786518932963</v>
      </c>
      <c r="AA544" s="17">
        <v>0.36463008475945602</v>
      </c>
      <c r="AB544" s="17">
        <v>0.36862419585330403</v>
      </c>
      <c r="AC544" s="17">
        <v>0.30756028070147101</v>
      </c>
      <c r="AD544" s="17">
        <v>0.34384332558213099</v>
      </c>
      <c r="AE544" s="17"/>
      <c r="AF544" s="17">
        <v>0.37700047933605702</v>
      </c>
      <c r="AG544" s="17">
        <v>0.38432147783703002</v>
      </c>
      <c r="AH544" s="17">
        <v>0.34141811573634301</v>
      </c>
      <c r="AI544" s="17">
        <v>0.333420957026755</v>
      </c>
      <c r="AJ544" s="17">
        <v>0.302738676626434</v>
      </c>
      <c r="AK544" s="17">
        <v>0.34334658247185301</v>
      </c>
      <c r="AL544" s="17"/>
      <c r="AM544" s="17">
        <v>0.36547925999698999</v>
      </c>
      <c r="AN544" s="17">
        <v>0.34815515998587998</v>
      </c>
      <c r="AO544" s="17"/>
      <c r="AP544" s="17">
        <v>0.32461649500401302</v>
      </c>
      <c r="AQ544" s="17">
        <v>0.36762109284078198</v>
      </c>
      <c r="AR544" s="17">
        <v>0.35490385834553001</v>
      </c>
      <c r="AS544" s="17">
        <v>0.40956007732569</v>
      </c>
      <c r="AT544" s="17">
        <v>0.49243640890491602</v>
      </c>
      <c r="AU544" s="17"/>
      <c r="AV544" s="17">
        <v>0.40518238344617502</v>
      </c>
      <c r="AW544" s="17">
        <v>0.34705541991385103</v>
      </c>
      <c r="AX544" s="17">
        <v>0.40264676571880498</v>
      </c>
      <c r="AY544" s="17">
        <v>0.31980526864124698</v>
      </c>
      <c r="AZ544" s="17">
        <v>0.32747025126038198</v>
      </c>
      <c r="BA544" s="17">
        <v>0.32942641023529601</v>
      </c>
      <c r="BB544" s="17"/>
      <c r="BC544" s="17">
        <v>0.33861990135772402</v>
      </c>
      <c r="BD544" s="17">
        <v>0.34221918676047403</v>
      </c>
      <c r="BE544" s="17">
        <v>0.41641195815635701</v>
      </c>
      <c r="BF544" s="17"/>
      <c r="BG544" s="17">
        <v>0.31995776147469202</v>
      </c>
      <c r="BH544" s="17">
        <v>0.409021605518682</v>
      </c>
      <c r="BI544" s="17">
        <v>0.36886978409706001</v>
      </c>
      <c r="BJ544" s="17">
        <v>0.28434887824592298</v>
      </c>
      <c r="BK544" s="17">
        <v>0.18828951097016899</v>
      </c>
      <c r="BL544" s="17"/>
      <c r="BM544" s="17">
        <v>0.39446776970763497</v>
      </c>
      <c r="BN544" s="17">
        <v>0.21051711278226301</v>
      </c>
    </row>
    <row r="545" spans="2:66" x14ac:dyDescent="0.35">
      <c r="B545" t="s">
        <v>250</v>
      </c>
      <c r="C545" s="17">
        <v>0.195003728036966</v>
      </c>
      <c r="D545" s="17">
        <v>0.212054206595547</v>
      </c>
      <c r="E545" s="17">
        <v>0.17934054003012101</v>
      </c>
      <c r="F545" s="17"/>
      <c r="G545" s="17">
        <v>0.21943082971255701</v>
      </c>
      <c r="H545" s="17">
        <v>0.14140315437593901</v>
      </c>
      <c r="I545" s="17">
        <v>0.160260375881974</v>
      </c>
      <c r="J545" s="17">
        <v>0.18708280228024199</v>
      </c>
      <c r="K545" s="17">
        <v>0.22903611064850099</v>
      </c>
      <c r="L545" s="17">
        <v>0.234213206249275</v>
      </c>
      <c r="M545" s="17"/>
      <c r="N545" s="17">
        <v>0.203436534477724</v>
      </c>
      <c r="O545" s="17">
        <v>0.18482157085588299</v>
      </c>
      <c r="P545" s="17">
        <v>0.214518863082863</v>
      </c>
      <c r="Q545" s="17">
        <v>0.17834677932503601</v>
      </c>
      <c r="R545" s="17"/>
      <c r="S545" s="17">
        <v>0.20572570867783399</v>
      </c>
      <c r="T545" s="17">
        <v>0.195789689783509</v>
      </c>
      <c r="U545" s="17">
        <v>0.20655313582481899</v>
      </c>
      <c r="V545" s="17">
        <v>0.220396570856909</v>
      </c>
      <c r="W545" s="17">
        <v>0.15182846446610701</v>
      </c>
      <c r="X545" s="17">
        <v>0.19981370132349699</v>
      </c>
      <c r="Y545" s="17">
        <v>0.18203678388408401</v>
      </c>
      <c r="Z545" s="17">
        <v>0.17644551665778099</v>
      </c>
      <c r="AA545" s="17">
        <v>0.20695293981687801</v>
      </c>
      <c r="AB545" s="17">
        <v>0.196173628210673</v>
      </c>
      <c r="AC545" s="17">
        <v>0.200545191014074</v>
      </c>
      <c r="AD545" s="17">
        <v>0.123467056981874</v>
      </c>
      <c r="AE545" s="17"/>
      <c r="AF545" s="17">
        <v>0.17315553156580299</v>
      </c>
      <c r="AG545" s="17">
        <v>0.19311648246319901</v>
      </c>
      <c r="AH545" s="17">
        <v>0.19804370379597599</v>
      </c>
      <c r="AI545" s="17">
        <v>0.201524939451527</v>
      </c>
      <c r="AJ545" s="17">
        <v>0.23291318340860201</v>
      </c>
      <c r="AK545" s="17">
        <v>0.20441621495180001</v>
      </c>
      <c r="AL545" s="17"/>
      <c r="AM545" s="17">
        <v>0.20873543575786299</v>
      </c>
      <c r="AN545" s="17">
        <v>0.17690285124229199</v>
      </c>
      <c r="AO545" s="17"/>
      <c r="AP545" s="17">
        <v>0.22155829831287999</v>
      </c>
      <c r="AQ545" s="17">
        <v>0.22008525513327801</v>
      </c>
      <c r="AR545" s="17">
        <v>0.17386279199284899</v>
      </c>
      <c r="AS545" s="17">
        <v>0.16438051807267801</v>
      </c>
      <c r="AT545" s="17">
        <v>0.14027782892568699</v>
      </c>
      <c r="AU545" s="17"/>
      <c r="AV545" s="17">
        <v>0.15080578804655201</v>
      </c>
      <c r="AW545" s="17">
        <v>0.26581009471421402</v>
      </c>
      <c r="AX545" s="17">
        <v>0.19398703917724799</v>
      </c>
      <c r="AY545" s="17">
        <v>0.27377604877712303</v>
      </c>
      <c r="AZ545" s="17">
        <v>7.9961722722958706E-2</v>
      </c>
      <c r="BA545" s="17">
        <v>0.142747158148748</v>
      </c>
      <c r="BB545" s="17"/>
      <c r="BC545" s="17">
        <v>0.11950899658455</v>
      </c>
      <c r="BD545" s="17">
        <v>0.218934973903881</v>
      </c>
      <c r="BE545" s="17">
        <v>0.21734596518924201</v>
      </c>
      <c r="BF545" s="17"/>
      <c r="BG545" s="17">
        <v>0.190033295353121</v>
      </c>
      <c r="BH545" s="17">
        <v>0.15692306926980201</v>
      </c>
      <c r="BI545" s="17">
        <v>0.237655089217709</v>
      </c>
      <c r="BJ545" s="17">
        <v>0.31663208637134299</v>
      </c>
      <c r="BK545" s="17">
        <v>0.23894731814359499</v>
      </c>
      <c r="BL545" s="17"/>
      <c r="BM545" s="17">
        <v>0.16233357899185299</v>
      </c>
      <c r="BN545" s="17">
        <v>0.25692314022114698</v>
      </c>
    </row>
    <row r="546" spans="2:66" x14ac:dyDescent="0.35">
      <c r="B546" t="s">
        <v>251</v>
      </c>
      <c r="C546" s="17">
        <v>6.8938109129087793E-2</v>
      </c>
      <c r="D546" s="17">
        <v>8.0665431423545694E-2</v>
      </c>
      <c r="E546" s="17">
        <v>5.7843673141613899E-2</v>
      </c>
      <c r="F546" s="17"/>
      <c r="G546" s="17">
        <v>5.08750919510692E-2</v>
      </c>
      <c r="H546" s="17">
        <v>5.9205234267845797E-2</v>
      </c>
      <c r="I546" s="17">
        <v>7.4908906832038796E-2</v>
      </c>
      <c r="J546" s="17">
        <v>6.81728630538012E-2</v>
      </c>
      <c r="K546" s="17">
        <v>7.3996328169997794E-2</v>
      </c>
      <c r="L546" s="17">
        <v>8.1287433402249296E-2</v>
      </c>
      <c r="M546" s="17"/>
      <c r="N546" s="17">
        <v>7.1724928228521903E-2</v>
      </c>
      <c r="O546" s="17">
        <v>5.5088657619293997E-2</v>
      </c>
      <c r="P546" s="17">
        <v>7.4573955151635798E-2</v>
      </c>
      <c r="Q546" s="17">
        <v>7.6497364582928301E-2</v>
      </c>
      <c r="R546" s="17"/>
      <c r="S546" s="17">
        <v>5.5770548475215301E-2</v>
      </c>
      <c r="T546" s="17">
        <v>6.3458239090316296E-2</v>
      </c>
      <c r="U546" s="17">
        <v>5.4314982443032997E-2</v>
      </c>
      <c r="V546" s="17">
        <v>8.73548778037119E-2</v>
      </c>
      <c r="W546" s="17">
        <v>6.4462649367451996E-2</v>
      </c>
      <c r="X546" s="17">
        <v>6.5162970330627304E-2</v>
      </c>
      <c r="Y546" s="17">
        <v>0.109165061765226</v>
      </c>
      <c r="Z546" s="17">
        <v>7.1265264694684194E-2</v>
      </c>
      <c r="AA546" s="17">
        <v>4.9292219715617799E-2</v>
      </c>
      <c r="AB546" s="17">
        <v>6.3382078545814693E-2</v>
      </c>
      <c r="AC546" s="17">
        <v>9.6187903652320605E-2</v>
      </c>
      <c r="AD546" s="17">
        <v>9.2215257660346495E-2</v>
      </c>
      <c r="AE546" s="17"/>
      <c r="AF546" s="17">
        <v>7.1924903172585194E-2</v>
      </c>
      <c r="AG546" s="17">
        <v>6.57145363797315E-2</v>
      </c>
      <c r="AH546" s="17">
        <v>6.9567913278674703E-2</v>
      </c>
      <c r="AI546" s="17">
        <v>6.8824307377314903E-2</v>
      </c>
      <c r="AJ546" s="17">
        <v>8.5586636051011702E-2</v>
      </c>
      <c r="AK546" s="17">
        <v>3.8061950770402697E-2</v>
      </c>
      <c r="AL546" s="17"/>
      <c r="AM546" s="17">
        <v>6.6108217710906705E-2</v>
      </c>
      <c r="AN546" s="17">
        <v>7.3442252650407797E-2</v>
      </c>
      <c r="AO546" s="17"/>
      <c r="AP546" s="17">
        <v>7.9357685260356303E-2</v>
      </c>
      <c r="AQ546" s="17">
        <v>5.08618718011608E-2</v>
      </c>
      <c r="AR546" s="17">
        <v>7.2577513450856196E-2</v>
      </c>
      <c r="AS546" s="17">
        <v>6.3750965460507403E-2</v>
      </c>
      <c r="AT546" s="17">
        <v>9.9710570398049397E-2</v>
      </c>
      <c r="AU546" s="17"/>
      <c r="AV546" s="17">
        <v>3.7327726137793303E-2</v>
      </c>
      <c r="AW546" s="17">
        <v>0.10558467787819199</v>
      </c>
      <c r="AX546" s="17">
        <v>3.6979081476734801E-2</v>
      </c>
      <c r="AY546" s="17">
        <v>0.15379708112544899</v>
      </c>
      <c r="AZ546" s="17">
        <v>3.1556001358594502E-2</v>
      </c>
      <c r="BA546" s="17">
        <v>5.2361661457314503E-2</v>
      </c>
      <c r="BB546" s="17"/>
      <c r="BC546" s="17">
        <v>2.0565272018765401E-2</v>
      </c>
      <c r="BD546" s="17">
        <v>6.2265404563692103E-2</v>
      </c>
      <c r="BE546" s="17">
        <v>0.120476128336177</v>
      </c>
      <c r="BF546" s="17"/>
      <c r="BG546" s="17">
        <v>4.98507542681417E-2</v>
      </c>
      <c r="BH546" s="17">
        <v>3.9003341392674397E-2</v>
      </c>
      <c r="BI546" s="17">
        <v>2.67587196648413E-2</v>
      </c>
      <c r="BJ546" s="17">
        <v>7.9611338560546502E-2</v>
      </c>
      <c r="BK546" s="17">
        <v>0.39292493122924199</v>
      </c>
      <c r="BL546" s="17"/>
      <c r="BM546" s="17">
        <v>4.0775906541403201E-2</v>
      </c>
      <c r="BN546" s="17">
        <v>0.32042591340660398</v>
      </c>
    </row>
    <row r="547" spans="2:66" x14ac:dyDescent="0.35">
      <c r="B547" t="s">
        <v>117</v>
      </c>
      <c r="C547" s="17">
        <v>0.102599690609844</v>
      </c>
      <c r="D547" s="17">
        <v>6.3515911819169296E-2</v>
      </c>
      <c r="E547" s="17">
        <v>0.14022499111696499</v>
      </c>
      <c r="F547" s="17"/>
      <c r="G547" s="17">
        <v>8.3193124941135899E-2</v>
      </c>
      <c r="H547" s="17">
        <v>8.2147477421940701E-2</v>
      </c>
      <c r="I547" s="17">
        <v>0.10776739012834501</v>
      </c>
      <c r="J547" s="17">
        <v>0.109966976948324</v>
      </c>
      <c r="K547" s="17">
        <v>0.10170158110271001</v>
      </c>
      <c r="L547" s="17">
        <v>0.12266109686752701</v>
      </c>
      <c r="M547" s="17"/>
      <c r="N547" s="17">
        <v>3.8496827603468002E-2</v>
      </c>
      <c r="O547" s="17">
        <v>8.4530554942452901E-2</v>
      </c>
      <c r="P547" s="17">
        <v>0.14344202950107099</v>
      </c>
      <c r="Q547" s="17">
        <v>0.15460892704638399</v>
      </c>
      <c r="R547" s="17"/>
      <c r="S547" s="17">
        <v>9.7773604809148804E-2</v>
      </c>
      <c r="T547" s="17">
        <v>0.10109532379637</v>
      </c>
      <c r="U547" s="17">
        <v>0.10460577238279101</v>
      </c>
      <c r="V547" s="17">
        <v>0.107089140462543</v>
      </c>
      <c r="W547" s="17">
        <v>0.106595490837376</v>
      </c>
      <c r="X547" s="17">
        <v>0.121425197161335</v>
      </c>
      <c r="Y547" s="17">
        <v>0.108152122080863</v>
      </c>
      <c r="Z547" s="17">
        <v>9.3857573061472799E-2</v>
      </c>
      <c r="AA547" s="17">
        <v>0.116614895678289</v>
      </c>
      <c r="AB547" s="17">
        <v>8.7592514788741596E-2</v>
      </c>
      <c r="AC547" s="17">
        <v>8.7053655639024494E-2</v>
      </c>
      <c r="AD547" s="17">
        <v>6.3256586029133602E-2</v>
      </c>
      <c r="AE547" s="17"/>
      <c r="AF547" s="17">
        <v>7.2407185319244602E-2</v>
      </c>
      <c r="AG547" s="17">
        <v>9.1094477522322706E-2</v>
      </c>
      <c r="AH547" s="17">
        <v>0.124999248470157</v>
      </c>
      <c r="AI547" s="17">
        <v>0.115296560791184</v>
      </c>
      <c r="AJ547" s="17">
        <v>0.141463772793152</v>
      </c>
      <c r="AK547" s="17">
        <v>0.12893693315634899</v>
      </c>
      <c r="AL547" s="17"/>
      <c r="AM547" s="17">
        <v>0.10701913084803601</v>
      </c>
      <c r="AN547" s="17">
        <v>9.4684829324453795E-2</v>
      </c>
      <c r="AO547" s="17"/>
      <c r="AP547" s="17">
        <v>0.16645969964851001</v>
      </c>
      <c r="AQ547" s="17">
        <v>0.107793636407248</v>
      </c>
      <c r="AR547" s="17">
        <v>6.1572870331107601E-2</v>
      </c>
      <c r="AS547" s="17">
        <v>5.2161582142973499E-2</v>
      </c>
      <c r="AT547" s="17">
        <v>6.07218923061301E-2</v>
      </c>
      <c r="AU547" s="17"/>
      <c r="AV547" s="17">
        <v>7.1693142750777594E-2</v>
      </c>
      <c r="AW547" s="17">
        <v>9.1353400736076104E-2</v>
      </c>
      <c r="AX547" s="17">
        <v>7.4918692381825996E-2</v>
      </c>
      <c r="AY547" s="17">
        <v>9.0442861337599101E-2</v>
      </c>
      <c r="AZ547" s="17">
        <v>4.70100936356617E-2</v>
      </c>
      <c r="BA547" s="17">
        <v>0.21336414134836701</v>
      </c>
      <c r="BB547" s="17"/>
      <c r="BC547" s="17">
        <v>5.0821689075799599E-2</v>
      </c>
      <c r="BD547" s="17">
        <v>0.129387989827175</v>
      </c>
      <c r="BE547" s="17">
        <v>6.8186957789488897E-2</v>
      </c>
      <c r="BF547" s="17"/>
      <c r="BG547" s="17">
        <v>0.10504936518190799</v>
      </c>
      <c r="BH547" s="17">
        <v>7.0319020901361703E-2</v>
      </c>
      <c r="BI547" s="17">
        <v>9.5507122526428706E-2</v>
      </c>
      <c r="BJ547" s="17">
        <v>9.6513228641199197E-2</v>
      </c>
      <c r="BK547" s="17">
        <v>9.0733989015415406E-2</v>
      </c>
      <c r="BL547" s="17"/>
      <c r="BM547" s="17">
        <v>7.5994272556461503E-2</v>
      </c>
      <c r="BN547" s="17">
        <v>9.2071272830848302E-2</v>
      </c>
    </row>
    <row r="548" spans="2:66" x14ac:dyDescent="0.35">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17"/>
      <c r="BB548" s="17"/>
      <c r="BC548" s="17"/>
      <c r="BD548" s="17"/>
      <c r="BE548" s="17"/>
      <c r="BF548" s="17"/>
      <c r="BG548" s="17"/>
      <c r="BH548" s="17"/>
      <c r="BI548" s="17"/>
      <c r="BJ548" s="17"/>
      <c r="BK548" s="17"/>
      <c r="BL548" s="17"/>
      <c r="BM548" s="17"/>
      <c r="BN548" s="17"/>
    </row>
    <row r="549" spans="2:66" x14ac:dyDescent="0.35">
      <c r="B549" s="6" t="s">
        <v>260</v>
      </c>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17"/>
      <c r="BB549" s="17"/>
      <c r="BC549" s="17"/>
      <c r="BD549" s="17"/>
      <c r="BE549" s="17"/>
      <c r="BF549" s="17"/>
      <c r="BG549" s="17"/>
      <c r="BH549" s="17"/>
      <c r="BI549" s="17"/>
      <c r="BJ549" s="17"/>
      <c r="BK549" s="17"/>
      <c r="BL549" s="17"/>
      <c r="BM549" s="17"/>
      <c r="BN549" s="17"/>
    </row>
    <row r="550" spans="2:66" x14ac:dyDescent="0.35">
      <c r="B550" s="24" t="s">
        <v>101</v>
      </c>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c r="BJ550" s="17"/>
      <c r="BK550" s="17"/>
      <c r="BL550" s="17"/>
      <c r="BM550" s="17"/>
      <c r="BN550" s="17"/>
    </row>
    <row r="551" spans="2:66" x14ac:dyDescent="0.35">
      <c r="B551" t="s">
        <v>248</v>
      </c>
      <c r="C551" s="17">
        <v>0.43341687422166902</v>
      </c>
      <c r="D551" s="17">
        <v>0.46493734102665801</v>
      </c>
      <c r="E551" s="17">
        <v>0.40185447536619101</v>
      </c>
      <c r="F551" s="17"/>
      <c r="G551" s="17">
        <v>0.45682517048881399</v>
      </c>
      <c r="H551" s="17">
        <v>0.48717525092917402</v>
      </c>
      <c r="I551" s="17">
        <v>0.46623119760877402</v>
      </c>
      <c r="J551" s="17">
        <v>0.44053533257857003</v>
      </c>
      <c r="K551" s="17">
        <v>0.42417802405326499</v>
      </c>
      <c r="L551" s="17">
        <v>0.34780916255905597</v>
      </c>
      <c r="M551" s="17"/>
      <c r="N551" s="17">
        <v>0.47999404916337302</v>
      </c>
      <c r="O551" s="17">
        <v>0.47094283677968601</v>
      </c>
      <c r="P551" s="17">
        <v>0.352913907293183</v>
      </c>
      <c r="Q551" s="17">
        <v>0.41146181285766298</v>
      </c>
      <c r="R551" s="17"/>
      <c r="S551" s="17">
        <v>0.452296514536146</v>
      </c>
      <c r="T551" s="17">
        <v>0.45393928831230101</v>
      </c>
      <c r="U551" s="17">
        <v>0.42347317065013601</v>
      </c>
      <c r="V551" s="17">
        <v>0.36841970645732097</v>
      </c>
      <c r="W551" s="17">
        <v>0.44397133260231803</v>
      </c>
      <c r="X551" s="17">
        <v>0.42241740300886499</v>
      </c>
      <c r="Y551" s="17">
        <v>0.39280793512596002</v>
      </c>
      <c r="Z551" s="17">
        <v>0.45980127823565897</v>
      </c>
      <c r="AA551" s="17">
        <v>0.449521010177657</v>
      </c>
      <c r="AB551" s="17">
        <v>0.384956560787868</v>
      </c>
      <c r="AC551" s="17">
        <v>0.49970986495321601</v>
      </c>
      <c r="AD551" s="17">
        <v>0.535879857636822</v>
      </c>
      <c r="AE551" s="17"/>
      <c r="AF551" s="17">
        <v>0.46879502195498601</v>
      </c>
      <c r="AG551" s="17">
        <v>0.42966913629575298</v>
      </c>
      <c r="AH551" s="17">
        <v>0.43977177561309</v>
      </c>
      <c r="AI551" s="17">
        <v>0.45282730424519801</v>
      </c>
      <c r="AJ551" s="17">
        <v>0.352657000832311</v>
      </c>
      <c r="AK551" s="17">
        <v>0.36250895993043197</v>
      </c>
      <c r="AL551" s="17"/>
      <c r="AM551" s="17">
        <v>0.39682198177844902</v>
      </c>
      <c r="AN551" s="17">
        <v>0.48369473939158703</v>
      </c>
      <c r="AO551" s="17"/>
      <c r="AP551" s="17">
        <v>0.33630034340814102</v>
      </c>
      <c r="AQ551" s="17">
        <v>0.42382142984289101</v>
      </c>
      <c r="AR551" s="17">
        <v>0.51313682220904699</v>
      </c>
      <c r="AS551" s="17">
        <v>0.51038562337798099</v>
      </c>
      <c r="AT551" s="17">
        <v>0.428758946927075</v>
      </c>
      <c r="AU551" s="17"/>
      <c r="AV551" s="17">
        <v>0.52008003617555598</v>
      </c>
      <c r="AW551" s="17">
        <v>0.33078465263096002</v>
      </c>
      <c r="AX551" s="17">
        <v>0.49015100771638098</v>
      </c>
      <c r="AY551" s="17">
        <v>0.26551911898159403</v>
      </c>
      <c r="AZ551" s="17">
        <v>0.61769904381767204</v>
      </c>
      <c r="BA551" s="17">
        <v>0.43573178955415998</v>
      </c>
      <c r="BB551" s="17"/>
      <c r="BC551" s="17">
        <v>0.63298659713866701</v>
      </c>
      <c r="BD551" s="17">
        <v>0.38739825352418999</v>
      </c>
      <c r="BE551" s="17">
        <v>0.354168852949449</v>
      </c>
      <c r="BF551" s="17"/>
      <c r="BG551" s="17">
        <v>0.44198719920125801</v>
      </c>
      <c r="BH551" s="17">
        <v>0.51582862291974196</v>
      </c>
      <c r="BI551" s="17">
        <v>0.46138561470540701</v>
      </c>
      <c r="BJ551" s="17">
        <v>0.31963455720004902</v>
      </c>
      <c r="BK551" s="17">
        <v>4.5414950591673102E-2</v>
      </c>
      <c r="BL551" s="17"/>
      <c r="BM551" s="17">
        <v>0.50376226795394896</v>
      </c>
      <c r="BN551" s="17">
        <v>0.10886783808844901</v>
      </c>
    </row>
    <row r="552" spans="2:66" x14ac:dyDescent="0.35">
      <c r="B552" t="s">
        <v>249</v>
      </c>
      <c r="C552" s="17">
        <v>0.29574224412009897</v>
      </c>
      <c r="D552" s="17">
        <v>0.30555255169184897</v>
      </c>
      <c r="E552" s="17">
        <v>0.28567189092815798</v>
      </c>
      <c r="F552" s="17"/>
      <c r="G552" s="17">
        <v>0.31182803553194199</v>
      </c>
      <c r="H552" s="17">
        <v>0.31081008689185502</v>
      </c>
      <c r="I552" s="17">
        <v>0.28381935677168102</v>
      </c>
      <c r="J552" s="17">
        <v>0.31733377347373198</v>
      </c>
      <c r="K552" s="17">
        <v>0.26503909680244903</v>
      </c>
      <c r="L552" s="17">
        <v>0.28553339124833099</v>
      </c>
      <c r="M552" s="17"/>
      <c r="N552" s="17">
        <v>0.29926892037311698</v>
      </c>
      <c r="O552" s="17">
        <v>0.31233201922752502</v>
      </c>
      <c r="P552" s="17">
        <v>0.30813606301825702</v>
      </c>
      <c r="Q552" s="17">
        <v>0.26470944965457699</v>
      </c>
      <c r="R552" s="17"/>
      <c r="S552" s="17">
        <v>0.343927959163837</v>
      </c>
      <c r="T552" s="17">
        <v>0.32756591511443001</v>
      </c>
      <c r="U552" s="17">
        <v>0.328303817691528</v>
      </c>
      <c r="V552" s="17">
        <v>0.30674107203280798</v>
      </c>
      <c r="W552" s="17">
        <v>0.23610819027895399</v>
      </c>
      <c r="X552" s="17">
        <v>0.30563408193074099</v>
      </c>
      <c r="Y552" s="17">
        <v>0.32864200567518598</v>
      </c>
      <c r="Z552" s="17">
        <v>0.293551214679584</v>
      </c>
      <c r="AA552" s="17">
        <v>0.24883333097684801</v>
      </c>
      <c r="AB552" s="17">
        <v>0.26830841077558698</v>
      </c>
      <c r="AC552" s="17">
        <v>0.211777001609224</v>
      </c>
      <c r="AD552" s="17">
        <v>0.23300219047903001</v>
      </c>
      <c r="AE552" s="17"/>
      <c r="AF552" s="17">
        <v>0.314055795286936</v>
      </c>
      <c r="AG552" s="17">
        <v>0.29783746317090798</v>
      </c>
      <c r="AH552" s="17">
        <v>0.230232720555193</v>
      </c>
      <c r="AI552" s="17">
        <v>0.30567236228067701</v>
      </c>
      <c r="AJ552" s="17">
        <v>0.32579133803372501</v>
      </c>
      <c r="AK552" s="17">
        <v>0.27704795872469301</v>
      </c>
      <c r="AL552" s="17"/>
      <c r="AM552" s="17">
        <v>0.30569579683184001</v>
      </c>
      <c r="AN552" s="17">
        <v>0.28250668511997601</v>
      </c>
      <c r="AO552" s="17"/>
      <c r="AP552" s="17">
        <v>0.28451796348213898</v>
      </c>
      <c r="AQ552" s="17">
        <v>0.32157007022969802</v>
      </c>
      <c r="AR552" s="17">
        <v>0.27915377629156601</v>
      </c>
      <c r="AS552" s="17">
        <v>0.30118160018378898</v>
      </c>
      <c r="AT552" s="17">
        <v>0.32965213874572002</v>
      </c>
      <c r="AU552" s="17"/>
      <c r="AV552" s="17">
        <v>0.27058776281626301</v>
      </c>
      <c r="AW552" s="17">
        <v>0.34705989611175603</v>
      </c>
      <c r="AX552" s="17">
        <v>0.35556208999951</v>
      </c>
      <c r="AY552" s="17">
        <v>0.29119713601307101</v>
      </c>
      <c r="AZ552" s="17">
        <v>0.248118919279361</v>
      </c>
      <c r="BA552" s="17">
        <v>0.28233349224692</v>
      </c>
      <c r="BB552" s="17"/>
      <c r="BC552" s="17">
        <v>0.23195237775243399</v>
      </c>
      <c r="BD552" s="17">
        <v>0.30862352112466201</v>
      </c>
      <c r="BE552" s="17">
        <v>0.33071190626478097</v>
      </c>
      <c r="BF552" s="17"/>
      <c r="BG552" s="17">
        <v>0.30233365655399402</v>
      </c>
      <c r="BH552" s="17">
        <v>0.30556573985636798</v>
      </c>
      <c r="BI552" s="17">
        <v>0.321586181997424</v>
      </c>
      <c r="BJ552" s="17">
        <v>0.282375759235027</v>
      </c>
      <c r="BK552" s="17">
        <v>0.21880408919778399</v>
      </c>
      <c r="BL552" s="17"/>
      <c r="BM552" s="17">
        <v>0.305037588279089</v>
      </c>
      <c r="BN552" s="17">
        <v>0.23351421907050399</v>
      </c>
    </row>
    <row r="553" spans="2:66" x14ac:dyDescent="0.35">
      <c r="B553" t="s">
        <v>250</v>
      </c>
      <c r="C553" s="17">
        <v>0.154409411103449</v>
      </c>
      <c r="D553" s="17">
        <v>0.14926749900701999</v>
      </c>
      <c r="E553" s="17">
        <v>0.160183880496239</v>
      </c>
      <c r="F553" s="17"/>
      <c r="G553" s="17">
        <v>0.14803043618233799</v>
      </c>
      <c r="H553" s="17">
        <v>0.111226146745941</v>
      </c>
      <c r="I553" s="17">
        <v>0.106929820816749</v>
      </c>
      <c r="J553" s="17">
        <v>0.12628464055741101</v>
      </c>
      <c r="K553" s="17">
        <v>0.189128390426653</v>
      </c>
      <c r="L553" s="17">
        <v>0.23182624848889299</v>
      </c>
      <c r="M553" s="17"/>
      <c r="N553" s="17">
        <v>0.14307829009176901</v>
      </c>
      <c r="O553" s="17">
        <v>0.116667479613431</v>
      </c>
      <c r="P553" s="17">
        <v>0.20048569452470699</v>
      </c>
      <c r="Q553" s="17">
        <v>0.16590968416723401</v>
      </c>
      <c r="R553" s="17"/>
      <c r="S553" s="17">
        <v>0.12372081937307999</v>
      </c>
      <c r="T553" s="17">
        <v>0.11658879931353</v>
      </c>
      <c r="U553" s="17">
        <v>0.14557679110121799</v>
      </c>
      <c r="V553" s="17">
        <v>0.17752389533593399</v>
      </c>
      <c r="W553" s="17">
        <v>0.184120721269625</v>
      </c>
      <c r="X553" s="17">
        <v>0.149226276230535</v>
      </c>
      <c r="Y553" s="17">
        <v>0.157587908562034</v>
      </c>
      <c r="Z553" s="17">
        <v>0.128630941853251</v>
      </c>
      <c r="AA553" s="17">
        <v>0.150550755331465</v>
      </c>
      <c r="AB553" s="17">
        <v>0.226953751517525</v>
      </c>
      <c r="AC553" s="17">
        <v>0.172132499961484</v>
      </c>
      <c r="AD553" s="17">
        <v>0.153738677507432</v>
      </c>
      <c r="AE553" s="17"/>
      <c r="AF553" s="17">
        <v>0.12443591066078399</v>
      </c>
      <c r="AG553" s="17">
        <v>0.159056833114465</v>
      </c>
      <c r="AH553" s="17">
        <v>0.163619168428598</v>
      </c>
      <c r="AI553" s="17">
        <v>0.136628386057465</v>
      </c>
      <c r="AJ553" s="17">
        <v>0.18256922385628299</v>
      </c>
      <c r="AK553" s="17">
        <v>0.25077121135956798</v>
      </c>
      <c r="AL553" s="17"/>
      <c r="AM553" s="17">
        <v>0.18269663422972901</v>
      </c>
      <c r="AN553" s="17">
        <v>0.115368087351875</v>
      </c>
      <c r="AO553" s="17"/>
      <c r="AP553" s="17">
        <v>0.19775973942525699</v>
      </c>
      <c r="AQ553" s="17">
        <v>0.15956902113871599</v>
      </c>
      <c r="AR553" s="17">
        <v>0.118618044949185</v>
      </c>
      <c r="AS553" s="17">
        <v>0.11316870446293199</v>
      </c>
      <c r="AT553" s="17">
        <v>0.16314552256971401</v>
      </c>
      <c r="AU553" s="17"/>
      <c r="AV553" s="17">
        <v>0.13768128291734899</v>
      </c>
      <c r="AW553" s="17">
        <v>0.20802607461407599</v>
      </c>
      <c r="AX553" s="17">
        <v>8.5318330711324802E-2</v>
      </c>
      <c r="AY553" s="17">
        <v>0.25358305082591098</v>
      </c>
      <c r="AZ553" s="17">
        <v>5.6270648344106201E-2</v>
      </c>
      <c r="BA553" s="17">
        <v>9.8875573748260295E-2</v>
      </c>
      <c r="BB553" s="17"/>
      <c r="BC553" s="17">
        <v>8.3109676393153795E-2</v>
      </c>
      <c r="BD553" s="17">
        <v>0.16261510055753001</v>
      </c>
      <c r="BE553" s="17">
        <v>0.20593407998576699</v>
      </c>
      <c r="BF553" s="17"/>
      <c r="BG553" s="17">
        <v>0.17567530472430401</v>
      </c>
      <c r="BH553" s="17">
        <v>0.105739419274888</v>
      </c>
      <c r="BI553" s="17">
        <v>0.155017869330663</v>
      </c>
      <c r="BJ553" s="17">
        <v>0.30282845389273</v>
      </c>
      <c r="BK553" s="17">
        <v>0.33126259065821201</v>
      </c>
      <c r="BL553" s="17"/>
      <c r="BM553" s="17">
        <v>0.117167574044721</v>
      </c>
      <c r="BN553" s="17">
        <v>0.32468309000337803</v>
      </c>
    </row>
    <row r="554" spans="2:66" x14ac:dyDescent="0.35">
      <c r="B554" t="s">
        <v>251</v>
      </c>
      <c r="C554" s="17">
        <v>4.4465088315449298E-2</v>
      </c>
      <c r="D554" s="17">
        <v>4.7712583711996902E-2</v>
      </c>
      <c r="E554" s="17">
        <v>4.1517920372666502E-2</v>
      </c>
      <c r="F554" s="17"/>
      <c r="G554" s="17">
        <v>2.5528644544660101E-2</v>
      </c>
      <c r="H554" s="17">
        <v>3.7094970260763298E-2</v>
      </c>
      <c r="I554" s="17">
        <v>4.8989765882637697E-2</v>
      </c>
      <c r="J554" s="17">
        <v>4.4350598821796601E-2</v>
      </c>
      <c r="K554" s="17">
        <v>3.6298217801121399E-2</v>
      </c>
      <c r="L554" s="17">
        <v>6.4996623069897896E-2</v>
      </c>
      <c r="M554" s="17"/>
      <c r="N554" s="17">
        <v>4.3165644887826399E-2</v>
      </c>
      <c r="O554" s="17">
        <v>3.8015680827968697E-2</v>
      </c>
      <c r="P554" s="17">
        <v>5.5538377012651699E-2</v>
      </c>
      <c r="Q554" s="17">
        <v>4.3558316065601198E-2</v>
      </c>
      <c r="R554" s="17"/>
      <c r="S554" s="17">
        <v>2.8000549855360799E-2</v>
      </c>
      <c r="T554" s="17">
        <v>2.6328020037241301E-2</v>
      </c>
      <c r="U554" s="17">
        <v>4.1314552894768403E-2</v>
      </c>
      <c r="V554" s="17">
        <v>5.8029501722582998E-2</v>
      </c>
      <c r="W554" s="17">
        <v>3.5920419710957399E-2</v>
      </c>
      <c r="X554" s="17">
        <v>5.3743804667254001E-2</v>
      </c>
      <c r="Y554" s="17">
        <v>6.0277729351245903E-2</v>
      </c>
      <c r="Z554" s="17">
        <v>3.6249194786338902E-2</v>
      </c>
      <c r="AA554" s="17">
        <v>5.3416682717264699E-2</v>
      </c>
      <c r="AB554" s="17">
        <v>6.3846729288018794E-2</v>
      </c>
      <c r="AC554" s="17">
        <v>3.9335543473434702E-2</v>
      </c>
      <c r="AD554" s="17">
        <v>4.5814465763916103E-2</v>
      </c>
      <c r="AE554" s="17"/>
      <c r="AF554" s="17">
        <v>4.0239410101515001E-2</v>
      </c>
      <c r="AG554" s="17">
        <v>4.4671811020885001E-2</v>
      </c>
      <c r="AH554" s="17">
        <v>6.0135245200656398E-2</v>
      </c>
      <c r="AI554" s="17">
        <v>3.1824024907663999E-2</v>
      </c>
      <c r="AJ554" s="17">
        <v>5.4490272797114901E-2</v>
      </c>
      <c r="AK554" s="17">
        <v>4.5050887976918197E-2</v>
      </c>
      <c r="AL554" s="17"/>
      <c r="AM554" s="17">
        <v>3.7190983802128097E-2</v>
      </c>
      <c r="AN554" s="17">
        <v>5.5101508998595998E-2</v>
      </c>
      <c r="AO554" s="17"/>
      <c r="AP554" s="17">
        <v>3.8795740668575503E-2</v>
      </c>
      <c r="AQ554" s="17">
        <v>3.3731959401832302E-2</v>
      </c>
      <c r="AR554" s="17">
        <v>4.8330299163112399E-2</v>
      </c>
      <c r="AS554" s="17">
        <v>4.2640457919067301E-2</v>
      </c>
      <c r="AT554" s="17">
        <v>3.82513784560592E-2</v>
      </c>
      <c r="AU554" s="17"/>
      <c r="AV554" s="17">
        <v>1.95303676682093E-2</v>
      </c>
      <c r="AW554" s="17">
        <v>5.3153663125592603E-2</v>
      </c>
      <c r="AX554" s="17">
        <v>1.2010870105101599E-2</v>
      </c>
      <c r="AY554" s="17">
        <v>0.13021581168416199</v>
      </c>
      <c r="AZ554" s="17">
        <v>3.9190933690632597E-2</v>
      </c>
      <c r="BA554" s="17">
        <v>4.6286776926057101E-2</v>
      </c>
      <c r="BB554" s="17"/>
      <c r="BC554" s="17">
        <v>1.0513590617572901E-2</v>
      </c>
      <c r="BD554" s="17">
        <v>4.4359610679711198E-2</v>
      </c>
      <c r="BE554" s="17">
        <v>7.2245983997430693E-2</v>
      </c>
      <c r="BF554" s="17"/>
      <c r="BG554" s="17">
        <v>1.7085877441940601E-2</v>
      </c>
      <c r="BH554" s="17">
        <v>2.4306274147217598E-2</v>
      </c>
      <c r="BI554" s="17">
        <v>9.6199463781369305E-3</v>
      </c>
      <c r="BJ554" s="17">
        <v>3.78167659457408E-2</v>
      </c>
      <c r="BK554" s="17">
        <v>0.297233707060229</v>
      </c>
      <c r="BL554" s="17"/>
      <c r="BM554" s="17">
        <v>2.3126396170164199E-2</v>
      </c>
      <c r="BN554" s="17">
        <v>0.23720607379619399</v>
      </c>
    </row>
    <row r="555" spans="2:66" x14ac:dyDescent="0.35">
      <c r="B555" t="s">
        <v>117</v>
      </c>
      <c r="C555" s="17">
        <v>7.1966382239334395E-2</v>
      </c>
      <c r="D555" s="17">
        <v>3.25300245624758E-2</v>
      </c>
      <c r="E555" s="17">
        <v>0.11077183283674601</v>
      </c>
      <c r="F555" s="17"/>
      <c r="G555" s="17">
        <v>5.7787713252245902E-2</v>
      </c>
      <c r="H555" s="17">
        <v>5.3693545172266301E-2</v>
      </c>
      <c r="I555" s="17">
        <v>9.4029858920158096E-2</v>
      </c>
      <c r="J555" s="17">
        <v>7.1495654568490802E-2</v>
      </c>
      <c r="K555" s="17">
        <v>8.53562709165121E-2</v>
      </c>
      <c r="L555" s="17">
        <v>6.9834574633822394E-2</v>
      </c>
      <c r="M555" s="17"/>
      <c r="N555" s="17">
        <v>3.4493095483914597E-2</v>
      </c>
      <c r="O555" s="17">
        <v>6.2041983551388499E-2</v>
      </c>
      <c r="P555" s="17">
        <v>8.2925958151201795E-2</v>
      </c>
      <c r="Q555" s="17">
        <v>0.114360737254924</v>
      </c>
      <c r="R555" s="17"/>
      <c r="S555" s="17">
        <v>5.20541570715762E-2</v>
      </c>
      <c r="T555" s="17">
        <v>7.5577977222498399E-2</v>
      </c>
      <c r="U555" s="17">
        <v>6.1331667662349702E-2</v>
      </c>
      <c r="V555" s="17">
        <v>8.9285824451353593E-2</v>
      </c>
      <c r="W555" s="17">
        <v>9.9879336138145799E-2</v>
      </c>
      <c r="X555" s="17">
        <v>6.8978434162605406E-2</v>
      </c>
      <c r="Y555" s="17">
        <v>6.0684421285574497E-2</v>
      </c>
      <c r="Z555" s="17">
        <v>8.1767370445166895E-2</v>
      </c>
      <c r="AA555" s="17">
        <v>9.7678220796764997E-2</v>
      </c>
      <c r="AB555" s="17">
        <v>5.5934547631002501E-2</v>
      </c>
      <c r="AC555" s="17">
        <v>7.7045090002640496E-2</v>
      </c>
      <c r="AD555" s="17">
        <v>3.1564808612800303E-2</v>
      </c>
      <c r="AE555" s="17"/>
      <c r="AF555" s="17">
        <v>5.2473861995778297E-2</v>
      </c>
      <c r="AG555" s="17">
        <v>6.8764756397988694E-2</v>
      </c>
      <c r="AH555" s="17">
        <v>0.106241090202463</v>
      </c>
      <c r="AI555" s="17">
        <v>7.3047922508996194E-2</v>
      </c>
      <c r="AJ555" s="17">
        <v>8.4492164480565998E-2</v>
      </c>
      <c r="AK555" s="17">
        <v>6.46209820083882E-2</v>
      </c>
      <c r="AL555" s="17"/>
      <c r="AM555" s="17">
        <v>7.7594603357853495E-2</v>
      </c>
      <c r="AN555" s="17">
        <v>6.3328979137966396E-2</v>
      </c>
      <c r="AO555" s="17"/>
      <c r="AP555" s="17">
        <v>0.14262621301588799</v>
      </c>
      <c r="AQ555" s="17">
        <v>6.1307519386862998E-2</v>
      </c>
      <c r="AR555" s="17">
        <v>4.07610573870896E-2</v>
      </c>
      <c r="AS555" s="17">
        <v>3.2623614056230002E-2</v>
      </c>
      <c r="AT555" s="17">
        <v>4.0192013301431601E-2</v>
      </c>
      <c r="AU555" s="17"/>
      <c r="AV555" s="17">
        <v>5.2120550422622501E-2</v>
      </c>
      <c r="AW555" s="17">
        <v>6.0975713517616E-2</v>
      </c>
      <c r="AX555" s="17">
        <v>5.6957701467682698E-2</v>
      </c>
      <c r="AY555" s="17">
        <v>5.9484882495261002E-2</v>
      </c>
      <c r="AZ555" s="17">
        <v>3.8720454868227998E-2</v>
      </c>
      <c r="BA555" s="17">
        <v>0.13677236752460301</v>
      </c>
      <c r="BB555" s="17"/>
      <c r="BC555" s="17">
        <v>4.1437758098172399E-2</v>
      </c>
      <c r="BD555" s="17">
        <v>9.7003514113906994E-2</v>
      </c>
      <c r="BE555" s="17">
        <v>3.6939176802571701E-2</v>
      </c>
      <c r="BF555" s="17"/>
      <c r="BG555" s="17">
        <v>6.2917962078502906E-2</v>
      </c>
      <c r="BH555" s="17">
        <v>4.8559943801784397E-2</v>
      </c>
      <c r="BI555" s="17">
        <v>5.2390387588370203E-2</v>
      </c>
      <c r="BJ555" s="17">
        <v>5.7344463726453097E-2</v>
      </c>
      <c r="BK555" s="17">
        <v>0.107284662492102</v>
      </c>
      <c r="BL555" s="17"/>
      <c r="BM555" s="17">
        <v>5.0906173552076397E-2</v>
      </c>
      <c r="BN555" s="17">
        <v>9.5728779041474796E-2</v>
      </c>
    </row>
    <row r="556" spans="2:66" x14ac:dyDescent="0.35">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c r="AR556" s="17"/>
      <c r="AS556" s="17"/>
      <c r="AT556" s="17"/>
      <c r="AU556" s="17"/>
      <c r="AV556" s="17"/>
      <c r="AW556" s="17"/>
      <c r="AX556" s="17"/>
      <c r="AY556" s="17"/>
      <c r="AZ556" s="17"/>
      <c r="BA556" s="17"/>
      <c r="BB556" s="17"/>
      <c r="BC556" s="17"/>
      <c r="BD556" s="17"/>
      <c r="BE556" s="17"/>
      <c r="BF556" s="17"/>
      <c r="BG556" s="17"/>
      <c r="BH556" s="17"/>
      <c r="BI556" s="17"/>
      <c r="BJ556" s="17"/>
      <c r="BK556" s="17"/>
      <c r="BL556" s="17"/>
      <c r="BM556" s="17"/>
      <c r="BN556" s="17"/>
    </row>
    <row r="557" spans="2:66" x14ac:dyDescent="0.35">
      <c r="B557" s="6" t="s">
        <v>261</v>
      </c>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c r="AV557" s="17"/>
      <c r="AW557" s="17"/>
      <c r="AX557" s="17"/>
      <c r="AY557" s="17"/>
      <c r="AZ557" s="17"/>
      <c r="BA557" s="17"/>
      <c r="BB557" s="17"/>
      <c r="BC557" s="17"/>
      <c r="BD557" s="17"/>
      <c r="BE557" s="17"/>
      <c r="BF557" s="17"/>
      <c r="BG557" s="17"/>
      <c r="BH557" s="17"/>
      <c r="BI557" s="17"/>
      <c r="BJ557" s="17"/>
      <c r="BK557" s="17"/>
      <c r="BL557" s="17"/>
      <c r="BM557" s="17"/>
      <c r="BN557" s="17"/>
    </row>
    <row r="558" spans="2:66" x14ac:dyDescent="0.35">
      <c r="B558" s="24" t="s">
        <v>101</v>
      </c>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c r="BJ558" s="17"/>
      <c r="BK558" s="17"/>
      <c r="BL558" s="17"/>
      <c r="BM558" s="17"/>
      <c r="BN558" s="17"/>
    </row>
    <row r="559" spans="2:66" x14ac:dyDescent="0.35">
      <c r="B559" t="s">
        <v>248</v>
      </c>
      <c r="C559" s="17">
        <v>0.16021468854191201</v>
      </c>
      <c r="D559" s="17">
        <v>0.17233522074759</v>
      </c>
      <c r="E559" s="17">
        <v>0.14718435934705301</v>
      </c>
      <c r="F559" s="17"/>
      <c r="G559" s="17">
        <v>0.18621825734523301</v>
      </c>
      <c r="H559" s="17">
        <v>0.217426182889222</v>
      </c>
      <c r="I559" s="17">
        <v>0.16670478092482899</v>
      </c>
      <c r="J559" s="17">
        <v>0.153044541904197</v>
      </c>
      <c r="K559" s="17">
        <v>0.12656992390990099</v>
      </c>
      <c r="L559" s="17">
        <v>0.11935584557536</v>
      </c>
      <c r="M559" s="17"/>
      <c r="N559" s="17">
        <v>0.17710192576567099</v>
      </c>
      <c r="O559" s="17">
        <v>0.16584986144967001</v>
      </c>
      <c r="P559" s="17">
        <v>0.145561448994042</v>
      </c>
      <c r="Q559" s="17">
        <v>0.14910579286331299</v>
      </c>
      <c r="R559" s="17"/>
      <c r="S559" s="17">
        <v>0.15741391061389601</v>
      </c>
      <c r="T559" s="17">
        <v>0.163767974240073</v>
      </c>
      <c r="U559" s="17">
        <v>0.138444949340641</v>
      </c>
      <c r="V559" s="17">
        <v>0.114613902960353</v>
      </c>
      <c r="W559" s="17">
        <v>0.15812238466348799</v>
      </c>
      <c r="X559" s="17">
        <v>0.18893833799159801</v>
      </c>
      <c r="Y559" s="17">
        <v>0.132742286770032</v>
      </c>
      <c r="Z559" s="17">
        <v>0.15227040192871599</v>
      </c>
      <c r="AA559" s="17">
        <v>0.21368982608745199</v>
      </c>
      <c r="AB559" s="17">
        <v>0.13237237200108501</v>
      </c>
      <c r="AC559" s="17">
        <v>0.18251146330811399</v>
      </c>
      <c r="AD559" s="17">
        <v>0.205940074104042</v>
      </c>
      <c r="AE559" s="17"/>
      <c r="AF559" s="17">
        <v>0.20228295094993701</v>
      </c>
      <c r="AG559" s="17">
        <v>0.174776359261651</v>
      </c>
      <c r="AH559" s="17">
        <v>0.10977107220639901</v>
      </c>
      <c r="AI559" s="17">
        <v>0.13654030203281201</v>
      </c>
      <c r="AJ559" s="17">
        <v>0.137939495065246</v>
      </c>
      <c r="AK559" s="17">
        <v>0.128395430730045</v>
      </c>
      <c r="AL559" s="17"/>
      <c r="AM559" s="17">
        <v>0.14521493738833</v>
      </c>
      <c r="AN559" s="17">
        <v>0.180347376332887</v>
      </c>
      <c r="AO559" s="17"/>
      <c r="AP559" s="17">
        <v>0.11682834841309001</v>
      </c>
      <c r="AQ559" s="17">
        <v>0.143202904332106</v>
      </c>
      <c r="AR559" s="17">
        <v>0.17283774369437199</v>
      </c>
      <c r="AS559" s="17">
        <v>0.22761510292432</v>
      </c>
      <c r="AT559" s="17">
        <v>0.21712289956754499</v>
      </c>
      <c r="AU559" s="17"/>
      <c r="AV559" s="17">
        <v>0.21403765117468301</v>
      </c>
      <c r="AW559" s="17">
        <v>8.0184297934846396E-2</v>
      </c>
      <c r="AX559" s="17">
        <v>0.16369369939047901</v>
      </c>
      <c r="AY559" s="17">
        <v>0.12083294836741899</v>
      </c>
      <c r="AZ559" s="17">
        <v>0.222410000956799</v>
      </c>
      <c r="BA559" s="17">
        <v>0.16446573663822001</v>
      </c>
      <c r="BB559" s="17"/>
      <c r="BC559" s="17">
        <v>0.23604053620624499</v>
      </c>
      <c r="BD559" s="17">
        <v>0.134702461175536</v>
      </c>
      <c r="BE559" s="17">
        <v>0.13808309514610001</v>
      </c>
      <c r="BF559" s="17"/>
      <c r="BG559" s="17">
        <v>0.17892859565517</v>
      </c>
      <c r="BH559" s="17">
        <v>0.17693226974106499</v>
      </c>
      <c r="BI559" s="17">
        <v>0.170095142560895</v>
      </c>
      <c r="BJ559" s="17">
        <v>0.170541287624386</v>
      </c>
      <c r="BK559" s="17">
        <v>4.3625654757351202E-2</v>
      </c>
      <c r="BL559" s="17"/>
      <c r="BM559" s="17">
        <v>0.17725848740987399</v>
      </c>
      <c r="BN559" s="17">
        <v>7.2993224325033801E-2</v>
      </c>
    </row>
    <row r="560" spans="2:66" x14ac:dyDescent="0.35">
      <c r="B560" t="s">
        <v>249</v>
      </c>
      <c r="C560" s="17">
        <v>0.37544351168387202</v>
      </c>
      <c r="D560" s="17">
        <v>0.37931084649984098</v>
      </c>
      <c r="E560" s="17">
        <v>0.37158423393715401</v>
      </c>
      <c r="F560" s="17"/>
      <c r="G560" s="17">
        <v>0.38962044663314199</v>
      </c>
      <c r="H560" s="17">
        <v>0.421719942506598</v>
      </c>
      <c r="I560" s="17">
        <v>0.39620734595920998</v>
      </c>
      <c r="J560" s="17">
        <v>0.40150764755879398</v>
      </c>
      <c r="K560" s="17">
        <v>0.35180724545761399</v>
      </c>
      <c r="L560" s="17">
        <v>0.30617345934213502</v>
      </c>
      <c r="M560" s="17"/>
      <c r="N560" s="17">
        <v>0.42521625982193101</v>
      </c>
      <c r="O560" s="17">
        <v>0.41510628063178101</v>
      </c>
      <c r="P560" s="17">
        <v>0.30545215139071402</v>
      </c>
      <c r="Q560" s="17">
        <v>0.34398851136712399</v>
      </c>
      <c r="R560" s="17"/>
      <c r="S560" s="17">
        <v>0.386728481841075</v>
      </c>
      <c r="T560" s="17">
        <v>0.39980591772103202</v>
      </c>
      <c r="U560" s="17">
        <v>0.40098415100323698</v>
      </c>
      <c r="V560" s="17">
        <v>0.343160104402641</v>
      </c>
      <c r="W560" s="17">
        <v>0.386359840229762</v>
      </c>
      <c r="X560" s="17">
        <v>0.336818169521033</v>
      </c>
      <c r="Y560" s="17">
        <v>0.40132055321274601</v>
      </c>
      <c r="Z560" s="17">
        <v>0.38831996140679598</v>
      </c>
      <c r="AA560" s="17">
        <v>0.38301694333028602</v>
      </c>
      <c r="AB560" s="17">
        <v>0.34983970790867203</v>
      </c>
      <c r="AC560" s="17">
        <v>0.33873355902814001</v>
      </c>
      <c r="AD560" s="17">
        <v>0.360887365795935</v>
      </c>
      <c r="AE560" s="17"/>
      <c r="AF560" s="17">
        <v>0.39542280925817902</v>
      </c>
      <c r="AG560" s="17">
        <v>0.37515344866970102</v>
      </c>
      <c r="AH560" s="17">
        <v>0.34853565083937899</v>
      </c>
      <c r="AI560" s="17">
        <v>0.412131955230368</v>
      </c>
      <c r="AJ560" s="17">
        <v>0.325470207913167</v>
      </c>
      <c r="AK560" s="17">
        <v>0.33591492748450003</v>
      </c>
      <c r="AL560" s="17"/>
      <c r="AM560" s="17">
        <v>0.36613589317199402</v>
      </c>
      <c r="AN560" s="17">
        <v>0.39007144912958103</v>
      </c>
      <c r="AO560" s="17"/>
      <c r="AP560" s="17">
        <v>0.29962850460347301</v>
      </c>
      <c r="AQ560" s="17">
        <v>0.40213720826034</v>
      </c>
      <c r="AR560" s="17">
        <v>0.40750767910539198</v>
      </c>
      <c r="AS560" s="17">
        <v>0.43308692293534401</v>
      </c>
      <c r="AT560" s="17">
        <v>0.39045990055319302</v>
      </c>
      <c r="AU560" s="17"/>
      <c r="AV560" s="17">
        <v>0.42084698313243601</v>
      </c>
      <c r="AW560" s="17">
        <v>0.364769220753423</v>
      </c>
      <c r="AX560" s="17">
        <v>0.43694249713090799</v>
      </c>
      <c r="AY560" s="17">
        <v>0.28343684311652301</v>
      </c>
      <c r="AZ560" s="17">
        <v>0.436733541444011</v>
      </c>
      <c r="BA560" s="17">
        <v>0.33691203930344898</v>
      </c>
      <c r="BB560" s="17"/>
      <c r="BC560" s="17">
        <v>0.45506152809907102</v>
      </c>
      <c r="BD560" s="17">
        <v>0.36900275702487001</v>
      </c>
      <c r="BE560" s="17">
        <v>0.33849916490737603</v>
      </c>
      <c r="BF560" s="17"/>
      <c r="BG560" s="17">
        <v>0.42258431236129701</v>
      </c>
      <c r="BH560" s="17">
        <v>0.42835197848343598</v>
      </c>
      <c r="BI560" s="17">
        <v>0.40660625060872602</v>
      </c>
      <c r="BJ560" s="17">
        <v>0.320493092053314</v>
      </c>
      <c r="BK560" s="17">
        <v>7.9505365973010098E-2</v>
      </c>
      <c r="BL560" s="17"/>
      <c r="BM560" s="17">
        <v>0.42740948979281601</v>
      </c>
      <c r="BN560" s="17">
        <v>0.13526858166792399</v>
      </c>
    </row>
    <row r="561" spans="2:66" x14ac:dyDescent="0.35">
      <c r="B561" t="s">
        <v>250</v>
      </c>
      <c r="C561" s="17">
        <v>0.28148331226281398</v>
      </c>
      <c r="D561" s="17">
        <v>0.26655866478525497</v>
      </c>
      <c r="E561" s="17">
        <v>0.29643498226273501</v>
      </c>
      <c r="F561" s="17"/>
      <c r="G561" s="17">
        <v>0.27512183596254203</v>
      </c>
      <c r="H561" s="17">
        <v>0.20887744784468101</v>
      </c>
      <c r="I561" s="17">
        <v>0.25111259221920801</v>
      </c>
      <c r="J561" s="17">
        <v>0.26208457998446399</v>
      </c>
      <c r="K561" s="17">
        <v>0.31125843996935698</v>
      </c>
      <c r="L561" s="17">
        <v>0.36531157416349402</v>
      </c>
      <c r="M561" s="17"/>
      <c r="N561" s="17">
        <v>0.25742935779898601</v>
      </c>
      <c r="O561" s="17">
        <v>0.26582363212717702</v>
      </c>
      <c r="P561" s="17">
        <v>0.32314299951889403</v>
      </c>
      <c r="Q561" s="17">
        <v>0.28585317788533698</v>
      </c>
      <c r="R561" s="17"/>
      <c r="S561" s="17">
        <v>0.24667651579261099</v>
      </c>
      <c r="T561" s="17">
        <v>0.27414087363671802</v>
      </c>
      <c r="U561" s="17">
        <v>0.32652613174266798</v>
      </c>
      <c r="V561" s="17">
        <v>0.34164347718916299</v>
      </c>
      <c r="W561" s="17">
        <v>0.25476172184122098</v>
      </c>
      <c r="X561" s="17">
        <v>0.30670293203535698</v>
      </c>
      <c r="Y561" s="17">
        <v>0.266693083547967</v>
      </c>
      <c r="Z561" s="17">
        <v>0.330573188992696</v>
      </c>
      <c r="AA561" s="17">
        <v>0.230155207533005</v>
      </c>
      <c r="AB561" s="17">
        <v>0.309194678898146</v>
      </c>
      <c r="AC561" s="17">
        <v>0.28529188154120799</v>
      </c>
      <c r="AD561" s="17">
        <v>0.23404671672896499</v>
      </c>
      <c r="AE561" s="17"/>
      <c r="AF561" s="17">
        <v>0.22708969164427401</v>
      </c>
      <c r="AG561" s="17">
        <v>0.29437780258353802</v>
      </c>
      <c r="AH561" s="17">
        <v>0.30830026983800701</v>
      </c>
      <c r="AI561" s="17">
        <v>0.28543797879357602</v>
      </c>
      <c r="AJ561" s="17">
        <v>0.30121889500344101</v>
      </c>
      <c r="AK561" s="17">
        <v>0.35070623980665699</v>
      </c>
      <c r="AL561" s="17"/>
      <c r="AM561" s="17">
        <v>0.29391580280171897</v>
      </c>
      <c r="AN561" s="17">
        <v>0.26462931536801898</v>
      </c>
      <c r="AO561" s="17"/>
      <c r="AP561" s="17">
        <v>0.324709892543595</v>
      </c>
      <c r="AQ561" s="17">
        <v>0.28310101079811101</v>
      </c>
      <c r="AR561" s="17">
        <v>0.25039225594694298</v>
      </c>
      <c r="AS561" s="17">
        <v>0.24441280961971901</v>
      </c>
      <c r="AT561" s="17">
        <v>0.21477776208319099</v>
      </c>
      <c r="AU561" s="17"/>
      <c r="AV561" s="17">
        <v>0.22358933678833701</v>
      </c>
      <c r="AW561" s="17">
        <v>0.357771864394201</v>
      </c>
      <c r="AX561" s="17">
        <v>0.32834906919332502</v>
      </c>
      <c r="AY561" s="17">
        <v>0.32292118945752402</v>
      </c>
      <c r="AZ561" s="17">
        <v>0.25567225526376403</v>
      </c>
      <c r="BA561" s="17">
        <v>0.25865112085498299</v>
      </c>
      <c r="BB561" s="17"/>
      <c r="BC561" s="17">
        <v>0.19553943375024399</v>
      </c>
      <c r="BD561" s="17">
        <v>0.30905286413824701</v>
      </c>
      <c r="BE561" s="17">
        <v>0.309748282604009</v>
      </c>
      <c r="BF561" s="17"/>
      <c r="BG561" s="17">
        <v>0.22913996662760799</v>
      </c>
      <c r="BH561" s="17">
        <v>0.27980197575360199</v>
      </c>
      <c r="BI561" s="17">
        <v>0.301264342676138</v>
      </c>
      <c r="BJ561" s="17">
        <v>0.33809671966534599</v>
      </c>
      <c r="BK561" s="17">
        <v>0.27099464875881002</v>
      </c>
      <c r="BL561" s="17"/>
      <c r="BM561" s="17">
        <v>0.27152334629860903</v>
      </c>
      <c r="BN561" s="17">
        <v>0.28652169370171199</v>
      </c>
    </row>
    <row r="562" spans="2:66" x14ac:dyDescent="0.35">
      <c r="B562" t="s">
        <v>251</v>
      </c>
      <c r="C562" s="17">
        <v>0.112498063387043</v>
      </c>
      <c r="D562" s="17">
        <v>0.13466151215542199</v>
      </c>
      <c r="E562" s="17">
        <v>9.1443030498551695E-2</v>
      </c>
      <c r="F562" s="17"/>
      <c r="G562" s="17">
        <v>9.83843693844626E-2</v>
      </c>
      <c r="H562" s="17">
        <v>9.3082351926471907E-2</v>
      </c>
      <c r="I562" s="17">
        <v>9.3559190138513604E-2</v>
      </c>
      <c r="J562" s="17">
        <v>9.9563921709127104E-2</v>
      </c>
      <c r="K562" s="17">
        <v>0.120956475663547</v>
      </c>
      <c r="L562" s="17">
        <v>0.157875448191793</v>
      </c>
      <c r="M562" s="17"/>
      <c r="N562" s="17">
        <v>0.107413438332097</v>
      </c>
      <c r="O562" s="17">
        <v>8.8039456995028506E-2</v>
      </c>
      <c r="P562" s="17">
        <v>0.13856317509081501</v>
      </c>
      <c r="Q562" s="17">
        <v>0.118460389775345</v>
      </c>
      <c r="R562" s="17"/>
      <c r="S562" s="17">
        <v>0.13938412679288001</v>
      </c>
      <c r="T562" s="17">
        <v>9.7518943469899602E-2</v>
      </c>
      <c r="U562" s="17">
        <v>8.4041606284262202E-2</v>
      </c>
      <c r="V562" s="17">
        <v>0.134462764094256</v>
      </c>
      <c r="W562" s="17">
        <v>0.121623265540599</v>
      </c>
      <c r="X562" s="17">
        <v>9.2670077693914693E-2</v>
      </c>
      <c r="Y562" s="17">
        <v>0.13206541828895299</v>
      </c>
      <c r="Z562" s="17">
        <v>7.1592612847602904E-2</v>
      </c>
      <c r="AA562" s="17">
        <v>7.5108801931470501E-2</v>
      </c>
      <c r="AB562" s="17">
        <v>0.13911052986237599</v>
      </c>
      <c r="AC562" s="17">
        <v>0.116763808997665</v>
      </c>
      <c r="AD562" s="17">
        <v>0.15247012793332901</v>
      </c>
      <c r="AE562" s="17"/>
      <c r="AF562" s="17">
        <v>0.116568672841097</v>
      </c>
      <c r="AG562" s="17">
        <v>9.7310767144678095E-2</v>
      </c>
      <c r="AH562" s="17">
        <v>0.13042032542902501</v>
      </c>
      <c r="AI562" s="17">
        <v>8.2997257433588503E-2</v>
      </c>
      <c r="AJ562" s="17">
        <v>0.150978014591542</v>
      </c>
      <c r="AK562" s="17">
        <v>0.14864714162612899</v>
      </c>
      <c r="AL562" s="17"/>
      <c r="AM562" s="17">
        <v>0.12377513176310501</v>
      </c>
      <c r="AN562" s="17">
        <v>9.6102659368664203E-2</v>
      </c>
      <c r="AO562" s="17"/>
      <c r="AP562" s="17">
        <v>0.12634278011605901</v>
      </c>
      <c r="AQ562" s="17">
        <v>9.7037958831645593E-2</v>
      </c>
      <c r="AR562" s="17">
        <v>0.12056483156174</v>
      </c>
      <c r="AS562" s="17">
        <v>6.87767350755841E-2</v>
      </c>
      <c r="AT562" s="17">
        <v>0.13744742449464001</v>
      </c>
      <c r="AU562" s="17"/>
      <c r="AV562" s="17">
        <v>8.1979102285112002E-2</v>
      </c>
      <c r="AW562" s="17">
        <v>0.16035578913801601</v>
      </c>
      <c r="AX562" s="17">
        <v>3.9712742354759897E-2</v>
      </c>
      <c r="AY562" s="17">
        <v>0.20935944498179301</v>
      </c>
      <c r="AZ562" s="17">
        <v>4.6108706317046298E-2</v>
      </c>
      <c r="BA562" s="17">
        <v>0.101535687462631</v>
      </c>
      <c r="BB562" s="17"/>
      <c r="BC562" s="17">
        <v>7.5945075584360394E-2</v>
      </c>
      <c r="BD562" s="17">
        <v>8.9683404873337202E-2</v>
      </c>
      <c r="BE562" s="17">
        <v>0.180288361718385</v>
      </c>
      <c r="BF562" s="17"/>
      <c r="BG562" s="17">
        <v>0.10008948156936499</v>
      </c>
      <c r="BH562" s="17">
        <v>6.9949100853355595E-2</v>
      </c>
      <c r="BI562" s="17">
        <v>6.8976393039877903E-2</v>
      </c>
      <c r="BJ562" s="17">
        <v>0.13191307269892999</v>
      </c>
      <c r="BK562" s="17">
        <v>0.50156185863046099</v>
      </c>
      <c r="BL562" s="17"/>
      <c r="BM562" s="17">
        <v>7.48743110430998E-2</v>
      </c>
      <c r="BN562" s="17">
        <v>0.41602719129892102</v>
      </c>
    </row>
    <row r="563" spans="2:66" x14ac:dyDescent="0.35">
      <c r="B563" t="s">
        <v>117</v>
      </c>
      <c r="C563" s="17">
        <v>7.0360424124359999E-2</v>
      </c>
      <c r="D563" s="17">
        <v>4.71337558118924E-2</v>
      </c>
      <c r="E563" s="17">
        <v>9.3353393954506494E-2</v>
      </c>
      <c r="F563" s="17"/>
      <c r="G563" s="17">
        <v>5.0655090674619298E-2</v>
      </c>
      <c r="H563" s="17">
        <v>5.8894074833027298E-2</v>
      </c>
      <c r="I563" s="17">
        <v>9.2416090758239394E-2</v>
      </c>
      <c r="J563" s="17">
        <v>8.37993088434177E-2</v>
      </c>
      <c r="K563" s="17">
        <v>8.9407914999581395E-2</v>
      </c>
      <c r="L563" s="17">
        <v>5.1283672727218801E-2</v>
      </c>
      <c r="M563" s="17"/>
      <c r="N563" s="17">
        <v>3.2839018281315802E-2</v>
      </c>
      <c r="O563" s="17">
        <v>6.5180768796343797E-2</v>
      </c>
      <c r="P563" s="17">
        <v>8.7280225005536102E-2</v>
      </c>
      <c r="Q563" s="17">
        <v>0.10259212810888201</v>
      </c>
      <c r="R563" s="17"/>
      <c r="S563" s="17">
        <v>6.9796964959537994E-2</v>
      </c>
      <c r="T563" s="17">
        <v>6.4766290932276593E-2</v>
      </c>
      <c r="U563" s="17">
        <v>5.0003161629192203E-2</v>
      </c>
      <c r="V563" s="17">
        <v>6.6119751353587997E-2</v>
      </c>
      <c r="W563" s="17">
        <v>7.9132787724930001E-2</v>
      </c>
      <c r="X563" s="17">
        <v>7.4870482758097101E-2</v>
      </c>
      <c r="Y563" s="17">
        <v>6.7178658180301998E-2</v>
      </c>
      <c r="Z563" s="17">
        <v>5.7243834824188697E-2</v>
      </c>
      <c r="AA563" s="17">
        <v>9.8029221117786294E-2</v>
      </c>
      <c r="AB563" s="17">
        <v>6.9482711329722197E-2</v>
      </c>
      <c r="AC563" s="17">
        <v>7.6699287124872895E-2</v>
      </c>
      <c r="AD563" s="17">
        <v>4.6655715437728902E-2</v>
      </c>
      <c r="AE563" s="17"/>
      <c r="AF563" s="17">
        <v>5.8635875306513402E-2</v>
      </c>
      <c r="AG563" s="17">
        <v>5.8381622340432197E-2</v>
      </c>
      <c r="AH563" s="17">
        <v>0.10297268168719</v>
      </c>
      <c r="AI563" s="17">
        <v>8.2892506509655295E-2</v>
      </c>
      <c r="AJ563" s="17">
        <v>8.4393387426603295E-2</v>
      </c>
      <c r="AK563" s="17">
        <v>3.6336260352668501E-2</v>
      </c>
      <c r="AL563" s="17"/>
      <c r="AM563" s="17">
        <v>7.0958234874851006E-2</v>
      </c>
      <c r="AN563" s="17">
        <v>6.8849199800847902E-2</v>
      </c>
      <c r="AO563" s="17"/>
      <c r="AP563" s="17">
        <v>0.132490474323784</v>
      </c>
      <c r="AQ563" s="17">
        <v>7.4520917777797499E-2</v>
      </c>
      <c r="AR563" s="17">
        <v>4.8697489691552999E-2</v>
      </c>
      <c r="AS563" s="17">
        <v>2.6108429445032801E-2</v>
      </c>
      <c r="AT563" s="17">
        <v>4.0192013301431601E-2</v>
      </c>
      <c r="AU563" s="17"/>
      <c r="AV563" s="17">
        <v>5.9546926619432103E-2</v>
      </c>
      <c r="AW563" s="17">
        <v>3.6918827779513101E-2</v>
      </c>
      <c r="AX563" s="17">
        <v>3.1301991930527497E-2</v>
      </c>
      <c r="AY563" s="17">
        <v>6.34495740767404E-2</v>
      </c>
      <c r="AZ563" s="17">
        <v>3.90754960183805E-2</v>
      </c>
      <c r="BA563" s="17">
        <v>0.13843541574071699</v>
      </c>
      <c r="BB563" s="17"/>
      <c r="BC563" s="17">
        <v>3.74134263600805E-2</v>
      </c>
      <c r="BD563" s="17">
        <v>9.7558512788009394E-2</v>
      </c>
      <c r="BE563" s="17">
        <v>3.3381095624130601E-2</v>
      </c>
      <c r="BF563" s="17"/>
      <c r="BG563" s="17">
        <v>6.9257643786560796E-2</v>
      </c>
      <c r="BH563" s="17">
        <v>4.4964675168541399E-2</v>
      </c>
      <c r="BI563" s="17">
        <v>5.3057871114362103E-2</v>
      </c>
      <c r="BJ563" s="17">
        <v>3.8955827958024498E-2</v>
      </c>
      <c r="BK563" s="17">
        <v>0.104312471880368</v>
      </c>
      <c r="BL563" s="17"/>
      <c r="BM563" s="17">
        <v>4.8934365455600599E-2</v>
      </c>
      <c r="BN563" s="17">
        <v>8.9189309006409506E-2</v>
      </c>
    </row>
    <row r="564" spans="2:66" x14ac:dyDescent="0.35">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c r="BD564" s="17"/>
      <c r="BE564" s="17"/>
      <c r="BF564" s="17"/>
      <c r="BG564" s="17"/>
      <c r="BH564" s="17"/>
      <c r="BI564" s="17"/>
      <c r="BJ564" s="17"/>
      <c r="BK564" s="17"/>
      <c r="BL564" s="17"/>
      <c r="BM564" s="17"/>
      <c r="BN564" s="17"/>
    </row>
    <row r="565" spans="2:66" x14ac:dyDescent="0.35">
      <c r="B565" s="6" t="s">
        <v>262</v>
      </c>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c r="BH565" s="17"/>
      <c r="BI565" s="17"/>
      <c r="BJ565" s="17"/>
      <c r="BK565" s="17"/>
      <c r="BL565" s="17"/>
      <c r="BM565" s="17"/>
      <c r="BN565" s="17"/>
    </row>
    <row r="566" spans="2:66" x14ac:dyDescent="0.35">
      <c r="B566" s="24" t="s">
        <v>101</v>
      </c>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c r="BI566" s="17"/>
      <c r="BJ566" s="17"/>
      <c r="BK566" s="17"/>
      <c r="BL566" s="17"/>
      <c r="BM566" s="17"/>
      <c r="BN566" s="17"/>
    </row>
    <row r="567" spans="2:66" x14ac:dyDescent="0.35">
      <c r="B567" t="s">
        <v>248</v>
      </c>
      <c r="C567" s="17">
        <v>0.61189046911268996</v>
      </c>
      <c r="D567" s="17">
        <v>0.62624129876030399</v>
      </c>
      <c r="E567" s="17">
        <v>0.59794826898716402</v>
      </c>
      <c r="F567" s="17"/>
      <c r="G567" s="17">
        <v>0.50942705380430797</v>
      </c>
      <c r="H567" s="17">
        <v>0.587460097924836</v>
      </c>
      <c r="I567" s="17">
        <v>0.57012809191320701</v>
      </c>
      <c r="J567" s="17">
        <v>0.59268703848430604</v>
      </c>
      <c r="K567" s="17">
        <v>0.68086382121773603</v>
      </c>
      <c r="L567" s="17">
        <v>0.70303778000546302</v>
      </c>
      <c r="M567" s="17"/>
      <c r="N567" s="17">
        <v>0.63673423194248602</v>
      </c>
      <c r="O567" s="17">
        <v>0.60979646668024901</v>
      </c>
      <c r="P567" s="17">
        <v>0.62540049603334102</v>
      </c>
      <c r="Q567" s="17">
        <v>0.574850498523651</v>
      </c>
      <c r="R567" s="17"/>
      <c r="S567" s="17">
        <v>0.52797726977505499</v>
      </c>
      <c r="T567" s="17">
        <v>0.61247123499894496</v>
      </c>
      <c r="U567" s="17">
        <v>0.64734537947734905</v>
      </c>
      <c r="V567" s="17">
        <v>0.62072025022913402</v>
      </c>
      <c r="W567" s="17">
        <v>0.64688766675826204</v>
      </c>
      <c r="X567" s="17">
        <v>0.58312121382293203</v>
      </c>
      <c r="Y567" s="17">
        <v>0.61046450421737097</v>
      </c>
      <c r="Z567" s="17">
        <v>0.63626698243561497</v>
      </c>
      <c r="AA567" s="17">
        <v>0.61549582040877504</v>
      </c>
      <c r="AB567" s="17">
        <v>0.62359753958475805</v>
      </c>
      <c r="AC567" s="17">
        <v>0.62668583750478701</v>
      </c>
      <c r="AD567" s="17">
        <v>0.78276915742029296</v>
      </c>
      <c r="AE567" s="17"/>
      <c r="AF567" s="17">
        <v>0.55307615906949104</v>
      </c>
      <c r="AG567" s="17">
        <v>0.63983738727999995</v>
      </c>
      <c r="AH567" s="17">
        <v>0.60576936456032104</v>
      </c>
      <c r="AI567" s="17">
        <v>0.63932152064226699</v>
      </c>
      <c r="AJ567" s="17">
        <v>0.62162898922330101</v>
      </c>
      <c r="AK567" s="17">
        <v>0.64217581634072496</v>
      </c>
      <c r="AL567" s="17"/>
      <c r="AM567" s="17">
        <v>0.59673014424140203</v>
      </c>
      <c r="AN567" s="17">
        <v>0.63412765379708902</v>
      </c>
      <c r="AO567" s="17"/>
      <c r="AP567" s="17">
        <v>0.58764987598821705</v>
      </c>
      <c r="AQ567" s="17">
        <v>0.58589218671479204</v>
      </c>
      <c r="AR567" s="17">
        <v>0.64798527212888402</v>
      </c>
      <c r="AS567" s="17">
        <v>0.60698243106755301</v>
      </c>
      <c r="AT567" s="17">
        <v>0.53436503200552099</v>
      </c>
      <c r="AU567" s="17"/>
      <c r="AV567" s="17">
        <v>0.59663471322830597</v>
      </c>
      <c r="AW567" s="17">
        <v>0.625291256519942</v>
      </c>
      <c r="AX567" s="17">
        <v>0.68294952400539399</v>
      </c>
      <c r="AY567" s="17">
        <v>0.57697583435028099</v>
      </c>
      <c r="AZ567" s="17">
        <v>0.67207661402089702</v>
      </c>
      <c r="BA567" s="17">
        <v>0.60911237881866098</v>
      </c>
      <c r="BB567" s="17"/>
      <c r="BC567" s="17">
        <v>0.72011169289274202</v>
      </c>
      <c r="BD567" s="17">
        <v>0.585005044321532</v>
      </c>
      <c r="BE567" s="17">
        <v>0.58738860006820004</v>
      </c>
      <c r="BF567" s="17"/>
      <c r="BG567" s="17">
        <v>0.60742780351306802</v>
      </c>
      <c r="BH567" s="17">
        <v>0.65900884168357399</v>
      </c>
      <c r="BI567" s="17">
        <v>0.65786839079753601</v>
      </c>
      <c r="BJ567" s="17">
        <v>0.43651514103743899</v>
      </c>
      <c r="BK567" s="17">
        <v>0.39976852427203002</v>
      </c>
      <c r="BL567" s="17"/>
      <c r="BM567" s="17">
        <v>0.65058003458957403</v>
      </c>
      <c r="BN567" s="17">
        <v>0.40827148643561001</v>
      </c>
    </row>
    <row r="568" spans="2:66" x14ac:dyDescent="0.35">
      <c r="B568" t="s">
        <v>249</v>
      </c>
      <c r="C568" s="17">
        <v>0.22391619125317999</v>
      </c>
      <c r="D568" s="17">
        <v>0.227311541375081</v>
      </c>
      <c r="E568" s="17">
        <v>0.221709359382118</v>
      </c>
      <c r="F568" s="17"/>
      <c r="G568" s="17">
        <v>0.26941288122472401</v>
      </c>
      <c r="H568" s="17">
        <v>0.22862987517827199</v>
      </c>
      <c r="I568" s="17">
        <v>0.23996597609938999</v>
      </c>
      <c r="J568" s="17">
        <v>0.23606313728016001</v>
      </c>
      <c r="K568" s="17">
        <v>0.19951214607293799</v>
      </c>
      <c r="L568" s="17">
        <v>0.183359777466955</v>
      </c>
      <c r="M568" s="17"/>
      <c r="N568" s="17">
        <v>0.242938490738557</v>
      </c>
      <c r="O568" s="17">
        <v>0.214937403906484</v>
      </c>
      <c r="P568" s="17">
        <v>0.20689208061587899</v>
      </c>
      <c r="Q568" s="17">
        <v>0.22549622960356899</v>
      </c>
      <c r="R568" s="17"/>
      <c r="S568" s="17">
        <v>0.27033313060219699</v>
      </c>
      <c r="T568" s="17">
        <v>0.25920368188118098</v>
      </c>
      <c r="U568" s="17">
        <v>0.193217009992289</v>
      </c>
      <c r="V568" s="17">
        <v>0.23025158958823799</v>
      </c>
      <c r="W568" s="17">
        <v>0.18668547107735001</v>
      </c>
      <c r="X568" s="17">
        <v>0.243833390805337</v>
      </c>
      <c r="Y568" s="17">
        <v>0.230749752537596</v>
      </c>
      <c r="Z568" s="17">
        <v>0.222698421831548</v>
      </c>
      <c r="AA568" s="17">
        <v>0.209813236416212</v>
      </c>
      <c r="AB568" s="17">
        <v>0.204402861464234</v>
      </c>
      <c r="AC568" s="17">
        <v>0.191513686131389</v>
      </c>
      <c r="AD568" s="17">
        <v>9.2477134378498305E-2</v>
      </c>
      <c r="AE568" s="17"/>
      <c r="AF568" s="17">
        <v>0.27348861193410801</v>
      </c>
      <c r="AG568" s="17">
        <v>0.210817343648942</v>
      </c>
      <c r="AH568" s="17">
        <v>0.21491328816845601</v>
      </c>
      <c r="AI568" s="17">
        <v>0.19499782813622599</v>
      </c>
      <c r="AJ568" s="17">
        <v>0.19712671258077899</v>
      </c>
      <c r="AK568" s="17">
        <v>0.23476501594958099</v>
      </c>
      <c r="AL568" s="17"/>
      <c r="AM568" s="17">
        <v>0.238550786530663</v>
      </c>
      <c r="AN568" s="17">
        <v>0.203632369976676</v>
      </c>
      <c r="AO568" s="17"/>
      <c r="AP568" s="17">
        <v>0.202941829014221</v>
      </c>
      <c r="AQ568" s="17">
        <v>0.26065099169683598</v>
      </c>
      <c r="AR568" s="17">
        <v>0.20071442410252099</v>
      </c>
      <c r="AS568" s="17">
        <v>0.26046976142212003</v>
      </c>
      <c r="AT568" s="17">
        <v>0.321341671446782</v>
      </c>
      <c r="AU568" s="17"/>
      <c r="AV568" s="17">
        <v>0.246846965182935</v>
      </c>
      <c r="AW568" s="17">
        <v>0.22231982637175601</v>
      </c>
      <c r="AX568" s="17">
        <v>0.231666310072703</v>
      </c>
      <c r="AY568" s="17">
        <v>0.22682430680058799</v>
      </c>
      <c r="AZ568" s="17">
        <v>0.21073565399617</v>
      </c>
      <c r="BA568" s="17">
        <v>0.200512875404846</v>
      </c>
      <c r="BB568" s="17"/>
      <c r="BC568" s="17">
        <v>0.186253651896188</v>
      </c>
      <c r="BD568" s="17">
        <v>0.217287391868032</v>
      </c>
      <c r="BE568" s="17">
        <v>0.25678957448768802</v>
      </c>
      <c r="BF568" s="17"/>
      <c r="BG568" s="17">
        <v>0.245190274241774</v>
      </c>
      <c r="BH568" s="17">
        <v>0.22559995896323701</v>
      </c>
      <c r="BI568" s="17">
        <v>0.20908790561010901</v>
      </c>
      <c r="BJ568" s="17">
        <v>0.30090250018525</v>
      </c>
      <c r="BK568" s="17">
        <v>0.239740719736213</v>
      </c>
      <c r="BL568" s="17"/>
      <c r="BM568" s="17">
        <v>0.228801193258824</v>
      </c>
      <c r="BN568" s="17">
        <v>0.25389321459949199</v>
      </c>
    </row>
    <row r="569" spans="2:66" x14ac:dyDescent="0.35">
      <c r="B569" t="s">
        <v>250</v>
      </c>
      <c r="C569" s="17">
        <v>8.3307104342837196E-2</v>
      </c>
      <c r="D569" s="17">
        <v>8.10786897368731E-2</v>
      </c>
      <c r="E569" s="17">
        <v>8.4914894051564702E-2</v>
      </c>
      <c r="F569" s="17"/>
      <c r="G569" s="17">
        <v>0.124868272161839</v>
      </c>
      <c r="H569" s="17">
        <v>9.6841725432290596E-2</v>
      </c>
      <c r="I569" s="17">
        <v>9.9457310950180206E-2</v>
      </c>
      <c r="J569" s="17">
        <v>7.5900594667171001E-2</v>
      </c>
      <c r="K569" s="17">
        <v>5.9921608901201698E-2</v>
      </c>
      <c r="L569" s="17">
        <v>5.3239643008381098E-2</v>
      </c>
      <c r="M569" s="17"/>
      <c r="N569" s="17">
        <v>7.06511930204448E-2</v>
      </c>
      <c r="O569" s="17">
        <v>9.4447491945171103E-2</v>
      </c>
      <c r="P569" s="17">
        <v>7.8452647969450201E-2</v>
      </c>
      <c r="Q569" s="17">
        <v>9.0997351790099601E-2</v>
      </c>
      <c r="R569" s="17"/>
      <c r="S569" s="17">
        <v>0.103658972339077</v>
      </c>
      <c r="T569" s="17">
        <v>7.9360390174162396E-2</v>
      </c>
      <c r="U569" s="17">
        <v>8.5757212329881205E-2</v>
      </c>
      <c r="V569" s="17">
        <v>6.5264824310374697E-2</v>
      </c>
      <c r="W569" s="17">
        <v>6.5223046135127902E-2</v>
      </c>
      <c r="X569" s="17">
        <v>9.2320489862145805E-2</v>
      </c>
      <c r="Y569" s="17">
        <v>7.9265036425200899E-2</v>
      </c>
      <c r="Z569" s="17">
        <v>5.8657723167832201E-2</v>
      </c>
      <c r="AA569" s="17">
        <v>7.5955137595991998E-2</v>
      </c>
      <c r="AB569" s="17">
        <v>9.6339257023959707E-2</v>
      </c>
      <c r="AC569" s="17">
        <v>9.5248808287724002E-2</v>
      </c>
      <c r="AD569" s="17">
        <v>7.9688000956337199E-2</v>
      </c>
      <c r="AE569" s="17"/>
      <c r="AF569" s="17">
        <v>0.10219927942320201</v>
      </c>
      <c r="AG569" s="17">
        <v>6.9889250136857303E-2</v>
      </c>
      <c r="AH569" s="17">
        <v>9.0073691529947597E-2</v>
      </c>
      <c r="AI569" s="17">
        <v>8.6369537979406899E-2</v>
      </c>
      <c r="AJ569" s="17">
        <v>7.0020755932022699E-2</v>
      </c>
      <c r="AK569" s="17">
        <v>6.5500094854066604E-2</v>
      </c>
      <c r="AL569" s="17"/>
      <c r="AM569" s="17">
        <v>8.6982114545037306E-2</v>
      </c>
      <c r="AN569" s="17">
        <v>7.8683443351702603E-2</v>
      </c>
      <c r="AO569" s="17"/>
      <c r="AP569" s="17">
        <v>9.68003405241529E-2</v>
      </c>
      <c r="AQ569" s="17">
        <v>8.4079323023007593E-2</v>
      </c>
      <c r="AR569" s="17">
        <v>8.2543070793972897E-2</v>
      </c>
      <c r="AS569" s="17">
        <v>6.5093153308265497E-2</v>
      </c>
      <c r="AT569" s="17">
        <v>6.56096677283112E-2</v>
      </c>
      <c r="AU569" s="17"/>
      <c r="AV569" s="17">
        <v>9.3170720131131202E-2</v>
      </c>
      <c r="AW569" s="17">
        <v>0.10763547930661101</v>
      </c>
      <c r="AX569" s="17">
        <v>5.3774062642996501E-2</v>
      </c>
      <c r="AY569" s="17">
        <v>8.0340772003275093E-2</v>
      </c>
      <c r="AZ569" s="17">
        <v>4.0216552716819801E-2</v>
      </c>
      <c r="BA569" s="17">
        <v>5.6940088338049998E-2</v>
      </c>
      <c r="BB569" s="17"/>
      <c r="BC569" s="17">
        <v>4.68938683700807E-2</v>
      </c>
      <c r="BD569" s="17">
        <v>9.7004414508132894E-2</v>
      </c>
      <c r="BE569" s="17">
        <v>9.6903175314902001E-2</v>
      </c>
      <c r="BF569" s="17"/>
      <c r="BG569" s="17">
        <v>9.5989638994784895E-2</v>
      </c>
      <c r="BH569" s="17">
        <v>6.7919111155795006E-2</v>
      </c>
      <c r="BI569" s="17">
        <v>7.9878765029416501E-2</v>
      </c>
      <c r="BJ569" s="17">
        <v>0.18818010321752801</v>
      </c>
      <c r="BK569" s="17">
        <v>0.13241023379171499</v>
      </c>
      <c r="BL569" s="17"/>
      <c r="BM569" s="17">
        <v>7.2506088707497196E-2</v>
      </c>
      <c r="BN569" s="17">
        <v>0.14531507051785</v>
      </c>
    </row>
    <row r="570" spans="2:66" x14ac:dyDescent="0.35">
      <c r="B570" t="s">
        <v>251</v>
      </c>
      <c r="C570" s="17">
        <v>2.9547934640706899E-2</v>
      </c>
      <c r="D570" s="17">
        <v>3.8626214361735203E-2</v>
      </c>
      <c r="E570" s="17">
        <v>2.0842184449003601E-2</v>
      </c>
      <c r="F570" s="17"/>
      <c r="G570" s="17">
        <v>3.4330402606695697E-2</v>
      </c>
      <c r="H570" s="17">
        <v>3.08477196199302E-2</v>
      </c>
      <c r="I570" s="17">
        <v>3.4139203915880899E-2</v>
      </c>
      <c r="J570" s="17">
        <v>3.2136472451726399E-2</v>
      </c>
      <c r="K570" s="17">
        <v>2.4047540458276201E-2</v>
      </c>
      <c r="L570" s="17">
        <v>2.31854633805888E-2</v>
      </c>
      <c r="M570" s="17"/>
      <c r="N570" s="17">
        <v>2.9166094869721E-2</v>
      </c>
      <c r="O570" s="17">
        <v>3.6330970378555399E-2</v>
      </c>
      <c r="P570" s="17">
        <v>3.1023706718583802E-2</v>
      </c>
      <c r="Q570" s="17">
        <v>2.2067249559795301E-2</v>
      </c>
      <c r="R570" s="17"/>
      <c r="S570" s="17">
        <v>3.1313689500785599E-2</v>
      </c>
      <c r="T570" s="17">
        <v>1.5301422041918899E-2</v>
      </c>
      <c r="U570" s="17">
        <v>2.3639488868255901E-2</v>
      </c>
      <c r="V570" s="17">
        <v>2.9864762867165901E-2</v>
      </c>
      <c r="W570" s="17">
        <v>2.2103419817892999E-2</v>
      </c>
      <c r="X570" s="17">
        <v>3.8699510128553598E-2</v>
      </c>
      <c r="Y570" s="17">
        <v>4.9198184328566999E-2</v>
      </c>
      <c r="Z570" s="17">
        <v>2.3671306954221601E-2</v>
      </c>
      <c r="AA570" s="17">
        <v>4.1237513232588098E-2</v>
      </c>
      <c r="AB570" s="17">
        <v>1.9483393780324099E-2</v>
      </c>
      <c r="AC570" s="17">
        <v>2.9805645352403799E-2</v>
      </c>
      <c r="AD570" s="17">
        <v>3.00479613122768E-2</v>
      </c>
      <c r="AE570" s="17"/>
      <c r="AF570" s="17">
        <v>2.4335682991430099E-2</v>
      </c>
      <c r="AG570" s="17">
        <v>3.5814903005028903E-2</v>
      </c>
      <c r="AH570" s="17">
        <v>3.3391559759183599E-2</v>
      </c>
      <c r="AI570" s="17">
        <v>2.3129004452506301E-2</v>
      </c>
      <c r="AJ570" s="17">
        <v>4.09706191885022E-2</v>
      </c>
      <c r="AK570" s="17">
        <v>9.7035248149264508E-3</v>
      </c>
      <c r="AL570" s="17"/>
      <c r="AM570" s="17">
        <v>2.4161413288339401E-2</v>
      </c>
      <c r="AN570" s="17">
        <v>3.7400313284910301E-2</v>
      </c>
      <c r="AO570" s="17"/>
      <c r="AP570" s="17">
        <v>2.13469131788021E-2</v>
      </c>
      <c r="AQ570" s="17">
        <v>2.1170782359675799E-2</v>
      </c>
      <c r="AR570" s="17">
        <v>3.5433323082577899E-2</v>
      </c>
      <c r="AS570" s="17">
        <v>4.7135152875855298E-2</v>
      </c>
      <c r="AT570" s="17">
        <v>3.8491615517954297E-2</v>
      </c>
      <c r="AU570" s="17"/>
      <c r="AV570" s="17">
        <v>2.0815731372272502E-2</v>
      </c>
      <c r="AW570" s="17">
        <v>2.3658232665255401E-2</v>
      </c>
      <c r="AX570" s="17">
        <v>0</v>
      </c>
      <c r="AY570" s="17">
        <v>9.1677871949690806E-2</v>
      </c>
      <c r="AZ570" s="17">
        <v>3.04033076279214E-2</v>
      </c>
      <c r="BA570" s="17">
        <v>2.03476879059903E-2</v>
      </c>
      <c r="BB570" s="17"/>
      <c r="BC570" s="17">
        <v>1.7599829520515298E-2</v>
      </c>
      <c r="BD570" s="17">
        <v>3.0451351993367601E-2</v>
      </c>
      <c r="BE570" s="17">
        <v>4.0467896373184098E-2</v>
      </c>
      <c r="BF570" s="17"/>
      <c r="BG570" s="17">
        <v>1.13149144722492E-2</v>
      </c>
      <c r="BH570" s="17">
        <v>1.66386355250411E-2</v>
      </c>
      <c r="BI570" s="17">
        <v>2.0471433259988799E-2</v>
      </c>
      <c r="BJ570" s="17">
        <v>3.66537396598881E-2</v>
      </c>
      <c r="BK570" s="17">
        <v>0.158952895741545</v>
      </c>
      <c r="BL570" s="17"/>
      <c r="BM570" s="17">
        <v>1.5768691464824201E-2</v>
      </c>
      <c r="BN570" s="17">
        <v>0.130653553153388</v>
      </c>
    </row>
    <row r="571" spans="2:66" x14ac:dyDescent="0.35">
      <c r="B571" t="s">
        <v>117</v>
      </c>
      <c r="C571" s="17">
        <v>5.1338300650585499E-2</v>
      </c>
      <c r="D571" s="17">
        <v>2.67422557660064E-2</v>
      </c>
      <c r="E571" s="17">
        <v>7.4585293130149305E-2</v>
      </c>
      <c r="F571" s="17"/>
      <c r="G571" s="17">
        <v>6.1961390202432499E-2</v>
      </c>
      <c r="H571" s="17">
        <v>5.6220581844670998E-2</v>
      </c>
      <c r="I571" s="17">
        <v>5.6309417121341403E-2</v>
      </c>
      <c r="J571" s="17">
        <v>6.3212757116637305E-2</v>
      </c>
      <c r="K571" s="17">
        <v>3.5654883349847899E-2</v>
      </c>
      <c r="L571" s="17">
        <v>3.7177336138612897E-2</v>
      </c>
      <c r="M571" s="17"/>
      <c r="N571" s="17">
        <v>2.0509989428791401E-2</v>
      </c>
      <c r="O571" s="17">
        <v>4.4487667089539801E-2</v>
      </c>
      <c r="P571" s="17">
        <v>5.8231068662745598E-2</v>
      </c>
      <c r="Q571" s="17">
        <v>8.6588670522884603E-2</v>
      </c>
      <c r="R571" s="17"/>
      <c r="S571" s="17">
        <v>6.6716937782885802E-2</v>
      </c>
      <c r="T571" s="17">
        <v>3.3663270903792702E-2</v>
      </c>
      <c r="U571" s="17">
        <v>5.0040909332224701E-2</v>
      </c>
      <c r="V571" s="17">
        <v>5.3898573005087297E-2</v>
      </c>
      <c r="W571" s="17">
        <v>7.91003962113669E-2</v>
      </c>
      <c r="X571" s="17">
        <v>4.20253953810312E-2</v>
      </c>
      <c r="Y571" s="17">
        <v>3.0322522491264998E-2</v>
      </c>
      <c r="Z571" s="17">
        <v>5.8705565610783002E-2</v>
      </c>
      <c r="AA571" s="17">
        <v>5.7498292346433097E-2</v>
      </c>
      <c r="AB571" s="17">
        <v>5.6176948146724699E-2</v>
      </c>
      <c r="AC571" s="17">
        <v>5.6746022723695798E-2</v>
      </c>
      <c r="AD571" s="17">
        <v>1.5017745932595101E-2</v>
      </c>
      <c r="AE571" s="17"/>
      <c r="AF571" s="17">
        <v>4.69002665817689E-2</v>
      </c>
      <c r="AG571" s="17">
        <v>4.3641115929171297E-2</v>
      </c>
      <c r="AH571" s="17">
        <v>5.5852095982092002E-2</v>
      </c>
      <c r="AI571" s="17">
        <v>5.6182108789593302E-2</v>
      </c>
      <c r="AJ571" s="17">
        <v>7.0252923075394699E-2</v>
      </c>
      <c r="AK571" s="17">
        <v>4.7855548040700399E-2</v>
      </c>
      <c r="AL571" s="17"/>
      <c r="AM571" s="17">
        <v>5.3575541394557898E-2</v>
      </c>
      <c r="AN571" s="17">
        <v>4.6156219589621898E-2</v>
      </c>
      <c r="AO571" s="17"/>
      <c r="AP571" s="17">
        <v>9.1261041294607007E-2</v>
      </c>
      <c r="AQ571" s="17">
        <v>4.8206716205688602E-2</v>
      </c>
      <c r="AR571" s="17">
        <v>3.3323909892044402E-2</v>
      </c>
      <c r="AS571" s="17">
        <v>2.0319501326206201E-2</v>
      </c>
      <c r="AT571" s="17">
        <v>4.0192013301431601E-2</v>
      </c>
      <c r="AU571" s="17"/>
      <c r="AV571" s="17">
        <v>4.25318700853555E-2</v>
      </c>
      <c r="AW571" s="17">
        <v>2.1095205136436E-2</v>
      </c>
      <c r="AX571" s="17">
        <v>3.1610103278906801E-2</v>
      </c>
      <c r="AY571" s="17">
        <v>2.41812148961651E-2</v>
      </c>
      <c r="AZ571" s="17">
        <v>4.6567871638192197E-2</v>
      </c>
      <c r="BA571" s="17">
        <v>0.11308696953245299</v>
      </c>
      <c r="BB571" s="17"/>
      <c r="BC571" s="17">
        <v>2.9140957320474E-2</v>
      </c>
      <c r="BD571" s="17">
        <v>7.0251797308935895E-2</v>
      </c>
      <c r="BE571" s="17">
        <v>1.84507537560256E-2</v>
      </c>
      <c r="BF571" s="17"/>
      <c r="BG571" s="17">
        <v>4.0077368778123498E-2</v>
      </c>
      <c r="BH571" s="17">
        <v>3.08334526723529E-2</v>
      </c>
      <c r="BI571" s="17">
        <v>3.2693505302949198E-2</v>
      </c>
      <c r="BJ571" s="17">
        <v>3.7748515899894398E-2</v>
      </c>
      <c r="BK571" s="17">
        <v>6.9127626458495905E-2</v>
      </c>
      <c r="BL571" s="17"/>
      <c r="BM571" s="17">
        <v>3.2343991979280097E-2</v>
      </c>
      <c r="BN571" s="17">
        <v>6.18666752936603E-2</v>
      </c>
    </row>
    <row r="572" spans="2:66" x14ac:dyDescent="0.35">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17"/>
      <c r="BB572" s="17"/>
      <c r="BC572" s="17"/>
      <c r="BD572" s="17"/>
      <c r="BE572" s="17"/>
      <c r="BF572" s="17"/>
      <c r="BG572" s="17"/>
      <c r="BH572" s="17"/>
      <c r="BI572" s="17"/>
      <c r="BJ572" s="17"/>
      <c r="BK572" s="17"/>
      <c r="BL572" s="17"/>
      <c r="BM572" s="17"/>
      <c r="BN572" s="17"/>
    </row>
    <row r="573" spans="2:66" x14ac:dyDescent="0.35">
      <c r="B573" s="6" t="s">
        <v>269</v>
      </c>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17"/>
      <c r="BB573" s="17"/>
      <c r="BC573" s="17"/>
      <c r="BD573" s="17"/>
      <c r="BE573" s="17"/>
      <c r="BF573" s="17"/>
      <c r="BG573" s="17"/>
      <c r="BH573" s="17"/>
      <c r="BI573" s="17"/>
      <c r="BJ573" s="17"/>
      <c r="BK573" s="17"/>
      <c r="BL573" s="17"/>
      <c r="BM573" s="17"/>
      <c r="BN573" s="17"/>
    </row>
    <row r="574" spans="2:66" x14ac:dyDescent="0.35">
      <c r="B574" s="24" t="s">
        <v>101</v>
      </c>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row>
    <row r="575" spans="2:66" x14ac:dyDescent="0.35">
      <c r="B575" t="s">
        <v>248</v>
      </c>
      <c r="C575" s="17">
        <v>0.32875512781746702</v>
      </c>
      <c r="D575" s="17">
        <v>0.31931150016425303</v>
      </c>
      <c r="E575" s="17">
        <v>0.33661715268230902</v>
      </c>
      <c r="F575" s="17"/>
      <c r="G575" s="17">
        <v>0.34250227748166301</v>
      </c>
      <c r="H575" s="17">
        <v>0.38036611194773001</v>
      </c>
      <c r="I575" s="17">
        <v>0.33518020456605402</v>
      </c>
      <c r="J575" s="17">
        <v>0.307758537411568</v>
      </c>
      <c r="K575" s="17">
        <v>0.351029507607167</v>
      </c>
      <c r="L575" s="17">
        <v>0.27430176424529601</v>
      </c>
      <c r="M575" s="17"/>
      <c r="N575" s="17">
        <v>0.327972624024084</v>
      </c>
      <c r="O575" s="17">
        <v>0.335425423430877</v>
      </c>
      <c r="P575" s="17">
        <v>0.316752413453467</v>
      </c>
      <c r="Q575" s="17">
        <v>0.33266531913979902</v>
      </c>
      <c r="R575" s="17"/>
      <c r="S575" s="17">
        <v>0.32242743760162001</v>
      </c>
      <c r="T575" s="17">
        <v>0.34353842601277501</v>
      </c>
      <c r="U575" s="17">
        <v>0.31550975342307003</v>
      </c>
      <c r="V575" s="17">
        <v>0.33620282604838603</v>
      </c>
      <c r="W575" s="17">
        <v>0.32078458312576302</v>
      </c>
      <c r="X575" s="17">
        <v>0.35387177380450602</v>
      </c>
      <c r="Y575" s="17">
        <v>0.29106917914793501</v>
      </c>
      <c r="Z575" s="17">
        <v>0.304787472172943</v>
      </c>
      <c r="AA575" s="17">
        <v>0.32918977000906502</v>
      </c>
      <c r="AB575" s="17">
        <v>0.31546606361076701</v>
      </c>
      <c r="AC575" s="17">
        <v>0.37624847047124599</v>
      </c>
      <c r="AD575" s="17">
        <v>0.34171541858341797</v>
      </c>
      <c r="AE575" s="17"/>
      <c r="AF575" s="17">
        <v>0.382388508342972</v>
      </c>
      <c r="AG575" s="17">
        <v>0.31309180076568599</v>
      </c>
      <c r="AH575" s="17">
        <v>0.30576116542376602</v>
      </c>
      <c r="AI575" s="17">
        <v>0.327162774062004</v>
      </c>
      <c r="AJ575" s="17">
        <v>0.29365982777571698</v>
      </c>
      <c r="AK575" s="17">
        <v>0.29783792296780998</v>
      </c>
      <c r="AL575" s="17"/>
      <c r="AM575" s="17">
        <v>0.29841316674253798</v>
      </c>
      <c r="AN575" s="17">
        <v>0.37295866493663798</v>
      </c>
      <c r="AO575" s="17"/>
      <c r="AP575" s="17">
        <v>0.27744261077288102</v>
      </c>
      <c r="AQ575" s="17">
        <v>0.34539466888131098</v>
      </c>
      <c r="AR575" s="17">
        <v>0.33686856382167202</v>
      </c>
      <c r="AS575" s="17">
        <v>0.39896859118029299</v>
      </c>
      <c r="AT575" s="17">
        <v>0.27123689525905698</v>
      </c>
      <c r="AU575" s="17"/>
      <c r="AV575" s="17">
        <v>0.40649354874350202</v>
      </c>
      <c r="AW575" s="17">
        <v>0.236007149272565</v>
      </c>
      <c r="AX575" s="17">
        <v>0.27799445687420399</v>
      </c>
      <c r="AY575" s="17">
        <v>0.26660244735375299</v>
      </c>
      <c r="AZ575" s="17">
        <v>0.55120144572485397</v>
      </c>
      <c r="BA575" s="17">
        <v>0.258222339382157</v>
      </c>
      <c r="BB575" s="17"/>
      <c r="BC575" s="17">
        <v>0.469609916280394</v>
      </c>
      <c r="BD575" s="17">
        <v>0.31687562408667602</v>
      </c>
      <c r="BE575" s="17">
        <v>0.23750763219770801</v>
      </c>
      <c r="BF575" s="17"/>
      <c r="BG575" s="17">
        <v>0.39038135521792</v>
      </c>
      <c r="BH575" s="17">
        <v>0.38003201382817903</v>
      </c>
      <c r="BI575" s="17">
        <v>0.31550007014619103</v>
      </c>
      <c r="BJ575" s="17">
        <v>0.33983809176089902</v>
      </c>
      <c r="BK575" s="17">
        <v>0.13316106024520799</v>
      </c>
      <c r="BL575" s="17"/>
      <c r="BM575" s="17">
        <v>0.38172318960164198</v>
      </c>
      <c r="BN575" s="17">
        <v>0.18098497258734</v>
      </c>
    </row>
    <row r="576" spans="2:66" x14ac:dyDescent="0.35">
      <c r="B576" t="s">
        <v>249</v>
      </c>
      <c r="C576" s="17">
        <v>0.31128316915048598</v>
      </c>
      <c r="D576" s="17">
        <v>0.33451987442011799</v>
      </c>
      <c r="E576" s="17">
        <v>0.290161494118366</v>
      </c>
      <c r="F576" s="17"/>
      <c r="G576" s="17">
        <v>0.33232462441664601</v>
      </c>
      <c r="H576" s="17">
        <v>0.324004301348645</v>
      </c>
      <c r="I576" s="17">
        <v>0.30678405101212602</v>
      </c>
      <c r="J576" s="17">
        <v>0.34627950469624103</v>
      </c>
      <c r="K576" s="17">
        <v>0.26766801812950902</v>
      </c>
      <c r="L576" s="17">
        <v>0.291498396207233</v>
      </c>
      <c r="M576" s="17"/>
      <c r="N576" s="17">
        <v>0.34084536036436203</v>
      </c>
      <c r="O576" s="17">
        <v>0.33038637904232698</v>
      </c>
      <c r="P576" s="17">
        <v>0.29542171056032301</v>
      </c>
      <c r="Q576" s="17">
        <v>0.27445074008292197</v>
      </c>
      <c r="R576" s="17"/>
      <c r="S576" s="17">
        <v>0.356154033770057</v>
      </c>
      <c r="T576" s="17">
        <v>0.32488235601181098</v>
      </c>
      <c r="U576" s="17">
        <v>0.312888072100314</v>
      </c>
      <c r="V576" s="17">
        <v>0.25071614074462201</v>
      </c>
      <c r="W576" s="17">
        <v>0.298053098222266</v>
      </c>
      <c r="X576" s="17">
        <v>0.32515715360984598</v>
      </c>
      <c r="Y576" s="17">
        <v>0.30810125901910601</v>
      </c>
      <c r="Z576" s="17">
        <v>0.35307160630353202</v>
      </c>
      <c r="AA576" s="17">
        <v>0.292723326588956</v>
      </c>
      <c r="AB576" s="17">
        <v>0.32234433674341501</v>
      </c>
      <c r="AC576" s="17">
        <v>0.28837429054973301</v>
      </c>
      <c r="AD576" s="17">
        <v>0.23603451758410601</v>
      </c>
      <c r="AE576" s="17"/>
      <c r="AF576" s="17">
        <v>0.31929684749353598</v>
      </c>
      <c r="AG576" s="17">
        <v>0.31034881596609099</v>
      </c>
      <c r="AH576" s="17">
        <v>0.31052408334813703</v>
      </c>
      <c r="AI576" s="17">
        <v>0.31918510717092802</v>
      </c>
      <c r="AJ576" s="17">
        <v>0.29546007030932298</v>
      </c>
      <c r="AK576" s="17">
        <v>0.28980814844522002</v>
      </c>
      <c r="AL576" s="17"/>
      <c r="AM576" s="17">
        <v>0.320163836545239</v>
      </c>
      <c r="AN576" s="17">
        <v>0.29734988402228002</v>
      </c>
      <c r="AO576" s="17"/>
      <c r="AP576" s="17">
        <v>0.29310683435873802</v>
      </c>
      <c r="AQ576" s="17">
        <v>0.30579667702382402</v>
      </c>
      <c r="AR576" s="17">
        <v>0.341056863485102</v>
      </c>
      <c r="AS576" s="17">
        <v>0.30721707888005101</v>
      </c>
      <c r="AT576" s="17">
        <v>0.41914170227730002</v>
      </c>
      <c r="AU576" s="17"/>
      <c r="AV576" s="17">
        <v>0.354968381376352</v>
      </c>
      <c r="AW576" s="17">
        <v>0.29068449479017699</v>
      </c>
      <c r="AX576" s="17">
        <v>0.34374981708707603</v>
      </c>
      <c r="AY576" s="17">
        <v>0.24698366513902001</v>
      </c>
      <c r="AZ576" s="17">
        <v>0.25083806897619698</v>
      </c>
      <c r="BA576" s="17">
        <v>0.33176059596019503</v>
      </c>
      <c r="BB576" s="17"/>
      <c r="BC576" s="17">
        <v>0.31081291516112802</v>
      </c>
      <c r="BD576" s="17">
        <v>0.31382618070206197</v>
      </c>
      <c r="BE576" s="17">
        <v>0.31712633138833002</v>
      </c>
      <c r="BF576" s="17"/>
      <c r="BG576" s="17">
        <v>0.26084745840207102</v>
      </c>
      <c r="BH576" s="17">
        <v>0.33319836662317698</v>
      </c>
      <c r="BI576" s="17">
        <v>0.34456435762598497</v>
      </c>
      <c r="BJ576" s="17">
        <v>0.28322870043396597</v>
      </c>
      <c r="BK576" s="17">
        <v>0.158374598153733</v>
      </c>
      <c r="BL576" s="17"/>
      <c r="BM576" s="17">
        <v>0.32137557533976902</v>
      </c>
      <c r="BN576" s="17">
        <v>0.187265141041911</v>
      </c>
    </row>
    <row r="577" spans="2:66" x14ac:dyDescent="0.35">
      <c r="B577" t="s">
        <v>250</v>
      </c>
      <c r="C577" s="17">
        <v>0.18279901249949301</v>
      </c>
      <c r="D577" s="17">
        <v>0.193114961496507</v>
      </c>
      <c r="E577" s="17">
        <v>0.17364188410418399</v>
      </c>
      <c r="F577" s="17"/>
      <c r="G577" s="17">
        <v>0.193587301506952</v>
      </c>
      <c r="H577" s="17">
        <v>0.176126611234798</v>
      </c>
      <c r="I577" s="17">
        <v>0.17132866156913501</v>
      </c>
      <c r="J577" s="17">
        <v>0.15840907155166301</v>
      </c>
      <c r="K577" s="17">
        <v>0.194338942489303</v>
      </c>
      <c r="L577" s="17">
        <v>0.202364869987536</v>
      </c>
      <c r="M577" s="17"/>
      <c r="N577" s="17">
        <v>0.18975145754645101</v>
      </c>
      <c r="O577" s="17">
        <v>0.18082727004256799</v>
      </c>
      <c r="P577" s="17">
        <v>0.17607714169368499</v>
      </c>
      <c r="Q577" s="17">
        <v>0.184292615580645</v>
      </c>
      <c r="R577" s="17"/>
      <c r="S577" s="17">
        <v>0.17546320942049201</v>
      </c>
      <c r="T577" s="17">
        <v>0.15820678881198599</v>
      </c>
      <c r="U577" s="17">
        <v>0.189131024245552</v>
      </c>
      <c r="V577" s="17">
        <v>0.216936028374308</v>
      </c>
      <c r="W577" s="17">
        <v>0.26707739537368602</v>
      </c>
      <c r="X577" s="17">
        <v>0.154600519844904</v>
      </c>
      <c r="Y577" s="17">
        <v>0.12691898247934899</v>
      </c>
      <c r="Z577" s="17">
        <v>0.129629392715643</v>
      </c>
      <c r="AA577" s="17">
        <v>0.20504356539815399</v>
      </c>
      <c r="AB577" s="17">
        <v>0.17136295472871299</v>
      </c>
      <c r="AC577" s="17">
        <v>0.163239832596142</v>
      </c>
      <c r="AD577" s="17">
        <v>0.29745217184254402</v>
      </c>
      <c r="AE577" s="17"/>
      <c r="AF577" s="17">
        <v>0.16573378324069299</v>
      </c>
      <c r="AG577" s="17">
        <v>0.20491432672224999</v>
      </c>
      <c r="AH577" s="17">
        <v>0.17353086076654001</v>
      </c>
      <c r="AI577" s="17">
        <v>0.18189733799125099</v>
      </c>
      <c r="AJ577" s="17">
        <v>0.17310452745990099</v>
      </c>
      <c r="AK577" s="17">
        <v>0.194627181126245</v>
      </c>
      <c r="AL577" s="17"/>
      <c r="AM577" s="17">
        <v>0.19187648057742199</v>
      </c>
      <c r="AN577" s="17">
        <v>0.17121541363096099</v>
      </c>
      <c r="AO577" s="17"/>
      <c r="AP577" s="17">
        <v>0.20304273859453401</v>
      </c>
      <c r="AQ577" s="17">
        <v>0.18037395354231001</v>
      </c>
      <c r="AR577" s="17">
        <v>0.18768520939046901</v>
      </c>
      <c r="AS577" s="17">
        <v>0.15034625120853201</v>
      </c>
      <c r="AT577" s="17">
        <v>0.14712340504471999</v>
      </c>
      <c r="AU577" s="17"/>
      <c r="AV577" s="17">
        <v>0.12766207107172001</v>
      </c>
      <c r="AW577" s="17">
        <v>0.25847289658543499</v>
      </c>
      <c r="AX577" s="17">
        <v>0.23904077925015099</v>
      </c>
      <c r="AY577" s="17">
        <v>0.21656123547102901</v>
      </c>
      <c r="AZ577" s="17">
        <v>0.104373527702916</v>
      </c>
      <c r="BA577" s="17">
        <v>0.151469955127013</v>
      </c>
      <c r="BB577" s="17"/>
      <c r="BC577" s="17">
        <v>0.123166416729536</v>
      </c>
      <c r="BD577" s="17">
        <v>0.182258493738682</v>
      </c>
      <c r="BE577" s="17">
        <v>0.23526420305843601</v>
      </c>
      <c r="BF577" s="17"/>
      <c r="BG577" s="17">
        <v>0.18872334546900499</v>
      </c>
      <c r="BH577" s="17">
        <v>0.17689450831047401</v>
      </c>
      <c r="BI577" s="17">
        <v>0.180807573103129</v>
      </c>
      <c r="BJ577" s="17">
        <v>0.20730172698844199</v>
      </c>
      <c r="BK577" s="17">
        <v>0.249706471373523</v>
      </c>
      <c r="BL577" s="17"/>
      <c r="BM577" s="17">
        <v>0.178827447043232</v>
      </c>
      <c r="BN577" s="17">
        <v>0.23989425003721701</v>
      </c>
    </row>
    <row r="578" spans="2:66" x14ac:dyDescent="0.35">
      <c r="B578" t="s">
        <v>251</v>
      </c>
      <c r="C578" s="17">
        <v>9.4367049070288506E-2</v>
      </c>
      <c r="D578" s="17">
        <v>0.10085193219234199</v>
      </c>
      <c r="E578" s="17">
        <v>8.7533823341519101E-2</v>
      </c>
      <c r="F578" s="17"/>
      <c r="G578" s="17">
        <v>5.81630825076873E-2</v>
      </c>
      <c r="H578" s="17">
        <v>6.0086721642995597E-2</v>
      </c>
      <c r="I578" s="17">
        <v>9.1254258725526005E-2</v>
      </c>
      <c r="J578" s="17">
        <v>8.8841234042931497E-2</v>
      </c>
      <c r="K578" s="17">
        <v>0.109059304165866</v>
      </c>
      <c r="L578" s="17">
        <v>0.14357016151268301</v>
      </c>
      <c r="M578" s="17"/>
      <c r="N578" s="17">
        <v>9.5023068192847407E-2</v>
      </c>
      <c r="O578" s="17">
        <v>6.9498751444778795E-2</v>
      </c>
      <c r="P578" s="17">
        <v>0.117990488156988</v>
      </c>
      <c r="Q578" s="17">
        <v>0.10029124889429</v>
      </c>
      <c r="R578" s="17"/>
      <c r="S578" s="17">
        <v>6.9061118256362394E-2</v>
      </c>
      <c r="T578" s="17">
        <v>7.8702421603923101E-2</v>
      </c>
      <c r="U578" s="17">
        <v>8.4050244706178404E-2</v>
      </c>
      <c r="V578" s="17">
        <v>0.123992961997737</v>
      </c>
      <c r="W578" s="17">
        <v>5.67712673747423E-2</v>
      </c>
      <c r="X578" s="17">
        <v>0.10272293631787099</v>
      </c>
      <c r="Y578" s="17">
        <v>0.17631040448862001</v>
      </c>
      <c r="Z578" s="17">
        <v>0.119356627672337</v>
      </c>
      <c r="AA578" s="17">
        <v>7.9621764641030796E-2</v>
      </c>
      <c r="AB578" s="17">
        <v>0.101186231692572</v>
      </c>
      <c r="AC578" s="17">
        <v>0.104899066744295</v>
      </c>
      <c r="AD578" s="17">
        <v>4.53230383715457E-2</v>
      </c>
      <c r="AE578" s="17"/>
      <c r="AF578" s="17">
        <v>6.3230423296741195E-2</v>
      </c>
      <c r="AG578" s="17">
        <v>9.7960453554419694E-2</v>
      </c>
      <c r="AH578" s="17">
        <v>0.117617868164458</v>
      </c>
      <c r="AI578" s="17">
        <v>8.6793034670743605E-2</v>
      </c>
      <c r="AJ578" s="17">
        <v>0.13079012749046401</v>
      </c>
      <c r="AK578" s="17">
        <v>0.114931571961342</v>
      </c>
      <c r="AL578" s="17"/>
      <c r="AM578" s="17">
        <v>0.10449446880846</v>
      </c>
      <c r="AN578" s="17">
        <v>7.9504655180470701E-2</v>
      </c>
      <c r="AO578" s="17"/>
      <c r="AP578" s="17">
        <v>9.4054841988208598E-2</v>
      </c>
      <c r="AQ578" s="17">
        <v>9.4096621587973106E-2</v>
      </c>
      <c r="AR578" s="17">
        <v>7.8410013859933306E-2</v>
      </c>
      <c r="AS578" s="17">
        <v>8.9293094636888407E-2</v>
      </c>
      <c r="AT578" s="17">
        <v>0.10080613830702299</v>
      </c>
      <c r="AU578" s="17"/>
      <c r="AV578" s="17">
        <v>4.6382234198083003E-2</v>
      </c>
      <c r="AW578" s="17">
        <v>0.15910571740923601</v>
      </c>
      <c r="AX578" s="17">
        <v>5.9183963377528799E-2</v>
      </c>
      <c r="AY578" s="17">
        <v>0.201838985244783</v>
      </c>
      <c r="AZ578" s="17">
        <v>7.0457025405076895E-2</v>
      </c>
      <c r="BA578" s="17">
        <v>6.4037890411976495E-2</v>
      </c>
      <c r="BB578" s="17"/>
      <c r="BC578" s="17">
        <v>4.86815962404775E-2</v>
      </c>
      <c r="BD578" s="17">
        <v>8.1129838321847295E-2</v>
      </c>
      <c r="BE578" s="17">
        <v>0.155763250496397</v>
      </c>
      <c r="BF578" s="17"/>
      <c r="BG578" s="17">
        <v>8.4969005905164097E-2</v>
      </c>
      <c r="BH578" s="17">
        <v>5.7190144472828303E-2</v>
      </c>
      <c r="BI578" s="17">
        <v>7.8660323927740805E-2</v>
      </c>
      <c r="BJ578" s="17">
        <v>0.13235698442643801</v>
      </c>
      <c r="BK578" s="17">
        <v>0.34834655431336697</v>
      </c>
      <c r="BL578" s="17"/>
      <c r="BM578" s="17">
        <v>6.1729461101744099E-2</v>
      </c>
      <c r="BN578" s="17">
        <v>0.29836777253323998</v>
      </c>
    </row>
    <row r="579" spans="2:66" x14ac:dyDescent="0.35">
      <c r="B579" t="s">
        <v>117</v>
      </c>
      <c r="C579" s="17">
        <v>8.2795641462265604E-2</v>
      </c>
      <c r="D579" s="17">
        <v>5.2201731726780498E-2</v>
      </c>
      <c r="E579" s="17">
        <v>0.112045645753621</v>
      </c>
      <c r="F579" s="17"/>
      <c r="G579" s="17">
        <v>7.3422714087051505E-2</v>
      </c>
      <c r="H579" s="17">
        <v>5.9416253825830698E-2</v>
      </c>
      <c r="I579" s="17">
        <v>9.54528241271594E-2</v>
      </c>
      <c r="J579" s="17">
        <v>9.8711652297596306E-2</v>
      </c>
      <c r="K579" s="17">
        <v>7.7904227608154505E-2</v>
      </c>
      <c r="L579" s="17">
        <v>8.8264808047252299E-2</v>
      </c>
      <c r="M579" s="17"/>
      <c r="N579" s="17">
        <v>4.6407489872256798E-2</v>
      </c>
      <c r="O579" s="17">
        <v>8.3862176039448094E-2</v>
      </c>
      <c r="P579" s="17">
        <v>9.3758246135537696E-2</v>
      </c>
      <c r="Q579" s="17">
        <v>0.10830007630234401</v>
      </c>
      <c r="R579" s="17"/>
      <c r="S579" s="17">
        <v>7.6894200951468497E-2</v>
      </c>
      <c r="T579" s="17">
        <v>9.4670007559505095E-2</v>
      </c>
      <c r="U579" s="17">
        <v>9.8420905524886595E-2</v>
      </c>
      <c r="V579" s="17">
        <v>7.2152042834947097E-2</v>
      </c>
      <c r="W579" s="17">
        <v>5.7313655903542302E-2</v>
      </c>
      <c r="X579" s="17">
        <v>6.36476164228717E-2</v>
      </c>
      <c r="Y579" s="17">
        <v>9.7600174864990299E-2</v>
      </c>
      <c r="Z579" s="17">
        <v>9.3154901135545101E-2</v>
      </c>
      <c r="AA579" s="17">
        <v>9.3421573362794302E-2</v>
      </c>
      <c r="AB579" s="17">
        <v>8.9640413224533394E-2</v>
      </c>
      <c r="AC579" s="17">
        <v>6.7238339638584194E-2</v>
      </c>
      <c r="AD579" s="17">
        <v>7.9474853618386396E-2</v>
      </c>
      <c r="AE579" s="17"/>
      <c r="AF579" s="17">
        <v>6.9350437626057193E-2</v>
      </c>
      <c r="AG579" s="17">
        <v>7.3684602991553799E-2</v>
      </c>
      <c r="AH579" s="17">
        <v>9.2566022297098302E-2</v>
      </c>
      <c r="AI579" s="17">
        <v>8.4961746105073399E-2</v>
      </c>
      <c r="AJ579" s="17">
        <v>0.106985446964595</v>
      </c>
      <c r="AK579" s="17">
        <v>0.102795175499384</v>
      </c>
      <c r="AL579" s="17"/>
      <c r="AM579" s="17">
        <v>8.5052047326340599E-2</v>
      </c>
      <c r="AN579" s="17">
        <v>7.8971382229650097E-2</v>
      </c>
      <c r="AO579" s="17"/>
      <c r="AP579" s="17">
        <v>0.132352974285638</v>
      </c>
      <c r="AQ579" s="17">
        <v>7.4338078964581902E-2</v>
      </c>
      <c r="AR579" s="17">
        <v>5.5979349442823699E-2</v>
      </c>
      <c r="AS579" s="17">
        <v>5.4174984094235303E-2</v>
      </c>
      <c r="AT579" s="17">
        <v>6.1691859111900199E-2</v>
      </c>
      <c r="AU579" s="17"/>
      <c r="AV579" s="17">
        <v>6.4493764610342494E-2</v>
      </c>
      <c r="AW579" s="17">
        <v>5.5729741942587299E-2</v>
      </c>
      <c r="AX579" s="17">
        <v>8.0030983411041395E-2</v>
      </c>
      <c r="AY579" s="17">
        <v>6.8013666791414601E-2</v>
      </c>
      <c r="AZ579" s="17">
        <v>2.3129932190956499E-2</v>
      </c>
      <c r="BA579" s="17">
        <v>0.19450921911865801</v>
      </c>
      <c r="BB579" s="17"/>
      <c r="BC579" s="17">
        <v>4.77291555884653E-2</v>
      </c>
      <c r="BD579" s="17">
        <v>0.105909863150733</v>
      </c>
      <c r="BE579" s="17">
        <v>5.43385828591278E-2</v>
      </c>
      <c r="BF579" s="17"/>
      <c r="BG579" s="17">
        <v>7.5078835005840103E-2</v>
      </c>
      <c r="BH579" s="17">
        <v>5.2684966765341401E-2</v>
      </c>
      <c r="BI579" s="17">
        <v>8.04676751969544E-2</v>
      </c>
      <c r="BJ579" s="17">
        <v>3.7274496390256699E-2</v>
      </c>
      <c r="BK579" s="17">
        <v>0.110411315914169</v>
      </c>
      <c r="BL579" s="17"/>
      <c r="BM579" s="17">
        <v>5.6344326913612901E-2</v>
      </c>
      <c r="BN579" s="17">
        <v>9.3487863800292503E-2</v>
      </c>
    </row>
    <row r="580" spans="2:66" x14ac:dyDescent="0.35">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c r="AK580" s="17"/>
      <c r="AL580" s="17"/>
      <c r="AM580" s="17"/>
      <c r="AN580" s="17"/>
      <c r="AO580" s="17"/>
      <c r="AP580" s="17"/>
      <c r="AQ580" s="17"/>
      <c r="AR580" s="17"/>
      <c r="AS580" s="17"/>
      <c r="AT580" s="17"/>
      <c r="AU580" s="17"/>
      <c r="AV580" s="17"/>
      <c r="AW580" s="17"/>
      <c r="AX580" s="17"/>
      <c r="AY580" s="17"/>
      <c r="AZ580" s="17"/>
      <c r="BA580" s="17"/>
      <c r="BB580" s="17"/>
      <c r="BC580" s="17"/>
      <c r="BD580" s="17"/>
      <c r="BE580" s="17"/>
      <c r="BF580" s="17"/>
      <c r="BG580" s="17"/>
      <c r="BH580" s="17"/>
      <c r="BI580" s="17"/>
      <c r="BJ580" s="17"/>
      <c r="BK580" s="17"/>
      <c r="BL580" s="17"/>
      <c r="BM580" s="17"/>
      <c r="BN580" s="17"/>
    </row>
    <row r="581" spans="2:66" x14ac:dyDescent="0.35">
      <c r="B581" s="6" t="s">
        <v>270</v>
      </c>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c r="BM581" s="17"/>
      <c r="BN581" s="17"/>
    </row>
    <row r="582" spans="2:66" x14ac:dyDescent="0.35">
      <c r="B582" s="24" t="s">
        <v>101</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row>
    <row r="583" spans="2:66" x14ac:dyDescent="0.35">
      <c r="B583" t="s">
        <v>248</v>
      </c>
      <c r="C583" s="17">
        <v>0.23625092941352499</v>
      </c>
      <c r="D583" s="17">
        <v>0.241032492971959</v>
      </c>
      <c r="E583" s="17">
        <v>0.23275332596713999</v>
      </c>
      <c r="F583" s="17"/>
      <c r="G583" s="17">
        <v>0.17273032537601901</v>
      </c>
      <c r="H583" s="17">
        <v>0.274397397923895</v>
      </c>
      <c r="I583" s="17">
        <v>0.215436384143981</v>
      </c>
      <c r="J583" s="17">
        <v>0.270047090457393</v>
      </c>
      <c r="K583" s="17">
        <v>0.25366253691545498</v>
      </c>
      <c r="L583" s="17">
        <v>0.22513728632456101</v>
      </c>
      <c r="M583" s="17"/>
      <c r="N583" s="17">
        <v>0.230377392489268</v>
      </c>
      <c r="O583" s="17">
        <v>0.25365603988186702</v>
      </c>
      <c r="P583" s="17">
        <v>0.213604130283538</v>
      </c>
      <c r="Q583" s="17">
        <v>0.23966468309073499</v>
      </c>
      <c r="R583" s="17"/>
      <c r="S583" s="17">
        <v>0.22050478451890401</v>
      </c>
      <c r="T583" s="17">
        <v>0.24139182997025399</v>
      </c>
      <c r="U583" s="17">
        <v>0.22851737038508299</v>
      </c>
      <c r="V583" s="17">
        <v>0.23638689180230599</v>
      </c>
      <c r="W583" s="17">
        <v>0.25405668583477897</v>
      </c>
      <c r="X583" s="17">
        <v>0.25902210549881299</v>
      </c>
      <c r="Y583" s="17">
        <v>0.21860903207440699</v>
      </c>
      <c r="Z583" s="17">
        <v>0.20903367764354899</v>
      </c>
      <c r="AA583" s="17">
        <v>0.22167058963512501</v>
      </c>
      <c r="AB583" s="17">
        <v>0.247919702712212</v>
      </c>
      <c r="AC583" s="17">
        <v>0.273284332697451</v>
      </c>
      <c r="AD583" s="17">
        <v>0.23715999295513199</v>
      </c>
      <c r="AE583" s="17"/>
      <c r="AF583" s="17">
        <v>0.25532566148660302</v>
      </c>
      <c r="AG583" s="17">
        <v>0.230371883028402</v>
      </c>
      <c r="AH583" s="17">
        <v>0.24113224330205699</v>
      </c>
      <c r="AI583" s="17">
        <v>0.21841524454348399</v>
      </c>
      <c r="AJ583" s="17">
        <v>0.22267036597269099</v>
      </c>
      <c r="AK583" s="17">
        <v>0.242448253010801</v>
      </c>
      <c r="AL583" s="17"/>
      <c r="AM583" s="17">
        <v>0.24534604443206001</v>
      </c>
      <c r="AN583" s="17">
        <v>0.22264956723575</v>
      </c>
      <c r="AO583" s="17"/>
      <c r="AP583" s="17">
        <v>0.203490897655275</v>
      </c>
      <c r="AQ583" s="17">
        <v>0.23445244782611799</v>
      </c>
      <c r="AR583" s="17">
        <v>0.232053997375643</v>
      </c>
      <c r="AS583" s="17">
        <v>0.279425320102689</v>
      </c>
      <c r="AT583" s="17">
        <v>0.26553924907476401</v>
      </c>
      <c r="AU583" s="17"/>
      <c r="AV583" s="17">
        <v>0.27881014469522403</v>
      </c>
      <c r="AW583" s="17">
        <v>0.218532780175898</v>
      </c>
      <c r="AX583" s="17">
        <v>0.23990250615783201</v>
      </c>
      <c r="AY583" s="17">
        <v>0.18422103891184399</v>
      </c>
      <c r="AZ583" s="17">
        <v>0.206513100946217</v>
      </c>
      <c r="BA583" s="17">
        <v>0.264147882368366</v>
      </c>
      <c r="BB583" s="17"/>
      <c r="BC583" s="17">
        <v>0.25125260890032503</v>
      </c>
      <c r="BD583" s="17">
        <v>0.25029815920265303</v>
      </c>
      <c r="BE583" s="17">
        <v>0.203921546387002</v>
      </c>
      <c r="BF583" s="17"/>
      <c r="BG583" s="17">
        <v>0.20906955865717999</v>
      </c>
      <c r="BH583" s="17">
        <v>0.282474934217255</v>
      </c>
      <c r="BI583" s="17">
        <v>0.243314936534581</v>
      </c>
      <c r="BJ583" s="17">
        <v>0.283204307447119</v>
      </c>
      <c r="BK583" s="17">
        <v>5.09831906302722E-2</v>
      </c>
      <c r="BL583" s="17"/>
      <c r="BM583" s="17">
        <v>0.27047983345535798</v>
      </c>
      <c r="BN583" s="17">
        <v>0.104717861837787</v>
      </c>
    </row>
    <row r="584" spans="2:66" x14ac:dyDescent="0.35">
      <c r="B584" t="s">
        <v>249</v>
      </c>
      <c r="C584" s="17">
        <v>0.34557483093744001</v>
      </c>
      <c r="D584" s="17">
        <v>0.32857623949810899</v>
      </c>
      <c r="E584" s="17">
        <v>0.36287643433914601</v>
      </c>
      <c r="F584" s="17"/>
      <c r="G584" s="17">
        <v>0.36346352391896303</v>
      </c>
      <c r="H584" s="17">
        <v>0.343421320114907</v>
      </c>
      <c r="I584" s="17">
        <v>0.353397448409068</v>
      </c>
      <c r="J584" s="17">
        <v>0.34080901610124098</v>
      </c>
      <c r="K584" s="17">
        <v>0.340855490973893</v>
      </c>
      <c r="L584" s="17">
        <v>0.33612925899059298</v>
      </c>
      <c r="M584" s="17"/>
      <c r="N584" s="17">
        <v>0.37146338576395799</v>
      </c>
      <c r="O584" s="17">
        <v>0.35949570680523202</v>
      </c>
      <c r="P584" s="17">
        <v>0.30553909830007098</v>
      </c>
      <c r="Q584" s="17">
        <v>0.34194124113069202</v>
      </c>
      <c r="R584" s="17"/>
      <c r="S584" s="17">
        <v>0.374014650855368</v>
      </c>
      <c r="T584" s="17">
        <v>0.374101068037762</v>
      </c>
      <c r="U584" s="17">
        <v>0.33850379835392902</v>
      </c>
      <c r="V584" s="17">
        <v>0.29636644192316303</v>
      </c>
      <c r="W584" s="17">
        <v>0.364612028731502</v>
      </c>
      <c r="X584" s="17">
        <v>0.298678380968117</v>
      </c>
      <c r="Y584" s="17">
        <v>0.358180935896796</v>
      </c>
      <c r="Z584" s="17">
        <v>0.37515674062017601</v>
      </c>
      <c r="AA584" s="17">
        <v>0.41910610195777798</v>
      </c>
      <c r="AB584" s="17">
        <v>0.29245161856298102</v>
      </c>
      <c r="AC584" s="17">
        <v>0.30836022495233401</v>
      </c>
      <c r="AD584" s="17">
        <v>0.23139430508757899</v>
      </c>
      <c r="AE584" s="17"/>
      <c r="AF584" s="17">
        <v>0.347338971206341</v>
      </c>
      <c r="AG584" s="17">
        <v>0.36613413393131899</v>
      </c>
      <c r="AH584" s="17">
        <v>0.32095700344853201</v>
      </c>
      <c r="AI584" s="17">
        <v>0.37632852956244101</v>
      </c>
      <c r="AJ584" s="17">
        <v>0.29327673109582097</v>
      </c>
      <c r="AK584" s="17">
        <v>0.29969384142576699</v>
      </c>
      <c r="AL584" s="17"/>
      <c r="AM584" s="17">
        <v>0.34558356045837801</v>
      </c>
      <c r="AN584" s="17">
        <v>0.344503327781427</v>
      </c>
      <c r="AO584" s="17"/>
      <c r="AP584" s="17">
        <v>0.31008928987370199</v>
      </c>
      <c r="AQ584" s="17">
        <v>0.36845738266311701</v>
      </c>
      <c r="AR584" s="17">
        <v>0.36173793933773302</v>
      </c>
      <c r="AS584" s="17">
        <v>0.36061137063235998</v>
      </c>
      <c r="AT584" s="17">
        <v>0.349038051417699</v>
      </c>
      <c r="AU584" s="17"/>
      <c r="AV584" s="17">
        <v>0.38556759137890001</v>
      </c>
      <c r="AW584" s="17">
        <v>0.35988471391414201</v>
      </c>
      <c r="AX584" s="17">
        <v>0.373069758168114</v>
      </c>
      <c r="AY584" s="17">
        <v>0.26229723150286899</v>
      </c>
      <c r="AZ584" s="17">
        <v>0.35433010139200699</v>
      </c>
      <c r="BA584" s="17">
        <v>0.32663587087288798</v>
      </c>
      <c r="BB584" s="17"/>
      <c r="BC584" s="17">
        <v>0.38447917341084797</v>
      </c>
      <c r="BD584" s="17">
        <v>0.33217854394381702</v>
      </c>
      <c r="BE584" s="17">
        <v>0.343043234957291</v>
      </c>
      <c r="BF584" s="17"/>
      <c r="BG584" s="17">
        <v>0.34245377246373498</v>
      </c>
      <c r="BH584" s="17">
        <v>0.35693346470066201</v>
      </c>
      <c r="BI584" s="17">
        <v>0.41410072360838202</v>
      </c>
      <c r="BJ584" s="17">
        <v>0.37629875432969301</v>
      </c>
      <c r="BK584" s="17">
        <v>0.11243890941782</v>
      </c>
      <c r="BL584" s="17"/>
      <c r="BM584" s="17">
        <v>0.35456735232731001</v>
      </c>
      <c r="BN584" s="17">
        <v>0.17349460584007001</v>
      </c>
    </row>
    <row r="585" spans="2:66" x14ac:dyDescent="0.35">
      <c r="B585" t="s">
        <v>250</v>
      </c>
      <c r="C585" s="17">
        <v>0.29471124929507903</v>
      </c>
      <c r="D585" s="17">
        <v>0.303865813917433</v>
      </c>
      <c r="E585" s="17">
        <v>0.28523567941428901</v>
      </c>
      <c r="F585" s="17"/>
      <c r="G585" s="17">
        <v>0.32715032046752801</v>
      </c>
      <c r="H585" s="17">
        <v>0.27586265312313502</v>
      </c>
      <c r="I585" s="17">
        <v>0.30356292398646101</v>
      </c>
      <c r="J585" s="17">
        <v>0.26915399026383002</v>
      </c>
      <c r="K585" s="17">
        <v>0.292275437302015</v>
      </c>
      <c r="L585" s="17">
        <v>0.30369457435144398</v>
      </c>
      <c r="M585" s="17"/>
      <c r="N585" s="17">
        <v>0.320175992685307</v>
      </c>
      <c r="O585" s="17">
        <v>0.25414538458733599</v>
      </c>
      <c r="P585" s="17">
        <v>0.33812693703156799</v>
      </c>
      <c r="Q585" s="17">
        <v>0.27032935187085899</v>
      </c>
      <c r="R585" s="17"/>
      <c r="S585" s="17">
        <v>0.283713192825504</v>
      </c>
      <c r="T585" s="17">
        <v>0.32340415613831702</v>
      </c>
      <c r="U585" s="17">
        <v>0.28674983528671499</v>
      </c>
      <c r="V585" s="17">
        <v>0.31417677748350198</v>
      </c>
      <c r="W585" s="17">
        <v>0.27275962491303302</v>
      </c>
      <c r="X585" s="17">
        <v>0.30372172468287301</v>
      </c>
      <c r="Y585" s="17">
        <v>0.26607792635717098</v>
      </c>
      <c r="Z585" s="17">
        <v>0.27168937142868199</v>
      </c>
      <c r="AA585" s="17">
        <v>0.23825548270980701</v>
      </c>
      <c r="AB585" s="17">
        <v>0.307032024278451</v>
      </c>
      <c r="AC585" s="17">
        <v>0.30375958546404602</v>
      </c>
      <c r="AD585" s="17">
        <v>0.47138323419775602</v>
      </c>
      <c r="AE585" s="17"/>
      <c r="AF585" s="17">
        <v>0.282130712310946</v>
      </c>
      <c r="AG585" s="17">
        <v>0.29569553983093699</v>
      </c>
      <c r="AH585" s="17">
        <v>0.290558130327711</v>
      </c>
      <c r="AI585" s="17">
        <v>0.28789140048810702</v>
      </c>
      <c r="AJ585" s="17">
        <v>0.33483062852668899</v>
      </c>
      <c r="AK585" s="17">
        <v>0.30453842267317599</v>
      </c>
      <c r="AL585" s="17"/>
      <c r="AM585" s="17">
        <v>0.28976742240232201</v>
      </c>
      <c r="AN585" s="17">
        <v>0.30381583342032198</v>
      </c>
      <c r="AO585" s="17"/>
      <c r="AP585" s="17">
        <v>0.32258153434867298</v>
      </c>
      <c r="AQ585" s="17">
        <v>0.28794945723220899</v>
      </c>
      <c r="AR585" s="17">
        <v>0.299178774629421</v>
      </c>
      <c r="AS585" s="17">
        <v>0.25705448032900502</v>
      </c>
      <c r="AT585" s="17">
        <v>0.30569301689093298</v>
      </c>
      <c r="AU585" s="17"/>
      <c r="AV585" s="17">
        <v>0.25086159752640103</v>
      </c>
      <c r="AW585" s="17">
        <v>0.302813941104839</v>
      </c>
      <c r="AX585" s="17">
        <v>0.32972875518394401</v>
      </c>
      <c r="AY585" s="17">
        <v>0.332476694002104</v>
      </c>
      <c r="AZ585" s="17">
        <v>0.35299402956960002</v>
      </c>
      <c r="BA585" s="17">
        <v>0.262523674024849</v>
      </c>
      <c r="BB585" s="17"/>
      <c r="BC585" s="17">
        <v>0.29041839910150802</v>
      </c>
      <c r="BD585" s="17">
        <v>0.30323297235151497</v>
      </c>
      <c r="BE585" s="17">
        <v>0.29634551285599098</v>
      </c>
      <c r="BF585" s="17"/>
      <c r="BG585" s="17">
        <v>0.29962295107409997</v>
      </c>
      <c r="BH585" s="17">
        <v>0.30385097250562298</v>
      </c>
      <c r="BI585" s="17">
        <v>0.280699721505491</v>
      </c>
      <c r="BJ585" s="17">
        <v>0.18749613344971999</v>
      </c>
      <c r="BK585" s="17">
        <v>0.343893267026603</v>
      </c>
      <c r="BL585" s="17"/>
      <c r="BM585" s="17">
        <v>0.30316007565089498</v>
      </c>
      <c r="BN585" s="17">
        <v>0.30770384262908002</v>
      </c>
    </row>
    <row r="586" spans="2:66" x14ac:dyDescent="0.35">
      <c r="B586" t="s">
        <v>251</v>
      </c>
      <c r="C586" s="17">
        <v>7.9266940469621905E-2</v>
      </c>
      <c r="D586" s="17">
        <v>9.5371379823140603E-2</v>
      </c>
      <c r="E586" s="17">
        <v>6.2992022520945198E-2</v>
      </c>
      <c r="F586" s="17"/>
      <c r="G586" s="17">
        <v>8.6964847182732202E-2</v>
      </c>
      <c r="H586" s="17">
        <v>6.35102217214083E-2</v>
      </c>
      <c r="I586" s="17">
        <v>6.9426867949620705E-2</v>
      </c>
      <c r="J586" s="17">
        <v>6.8917310335506105E-2</v>
      </c>
      <c r="K586" s="17">
        <v>6.3494277961956294E-2</v>
      </c>
      <c r="L586" s="17">
        <v>0.11396535256633</v>
      </c>
      <c r="M586" s="17"/>
      <c r="N586" s="17">
        <v>5.9518548495337602E-2</v>
      </c>
      <c r="O586" s="17">
        <v>8.1407498127620395E-2</v>
      </c>
      <c r="P586" s="17">
        <v>0.10043748198948101</v>
      </c>
      <c r="Q586" s="17">
        <v>8.1042434016201398E-2</v>
      </c>
      <c r="R586" s="17"/>
      <c r="S586" s="17">
        <v>8.0204946736706695E-2</v>
      </c>
      <c r="T586" s="17">
        <v>4.2029718591925599E-2</v>
      </c>
      <c r="U586" s="17">
        <v>9.6505136862675506E-2</v>
      </c>
      <c r="V586" s="17">
        <v>9.8573344323474796E-2</v>
      </c>
      <c r="W586" s="17">
        <v>5.7427541582713001E-2</v>
      </c>
      <c r="X586" s="17">
        <v>0.107256092202904</v>
      </c>
      <c r="Y586" s="17">
        <v>9.0320380906351694E-2</v>
      </c>
      <c r="Z586" s="17">
        <v>9.6670034857427894E-2</v>
      </c>
      <c r="AA586" s="17">
        <v>7.6305139606588607E-2</v>
      </c>
      <c r="AB586" s="17">
        <v>9.5179027997119095E-2</v>
      </c>
      <c r="AC586" s="17">
        <v>6.6965179701273705E-2</v>
      </c>
      <c r="AD586" s="17">
        <v>3.00479613122768E-2</v>
      </c>
      <c r="AE586" s="17"/>
      <c r="AF586" s="17">
        <v>7.8388062355475796E-2</v>
      </c>
      <c r="AG586" s="17">
        <v>6.9236005156363301E-2</v>
      </c>
      <c r="AH586" s="17">
        <v>9.1786708170843195E-2</v>
      </c>
      <c r="AI586" s="17">
        <v>6.5641041335388103E-2</v>
      </c>
      <c r="AJ586" s="17">
        <v>0.10082422275816399</v>
      </c>
      <c r="AK586" s="17">
        <v>0.106649096679456</v>
      </c>
      <c r="AL586" s="17"/>
      <c r="AM586" s="17">
        <v>7.7145992588688594E-2</v>
      </c>
      <c r="AN586" s="17">
        <v>8.2838419847734407E-2</v>
      </c>
      <c r="AO586" s="17"/>
      <c r="AP586" s="17">
        <v>8.5312558972787902E-2</v>
      </c>
      <c r="AQ586" s="17">
        <v>6.6322298317158093E-2</v>
      </c>
      <c r="AR586" s="17">
        <v>8.0806000313019197E-2</v>
      </c>
      <c r="AS586" s="17">
        <v>6.8214292725899295E-2</v>
      </c>
      <c r="AT586" s="17">
        <v>5.9910241431560901E-2</v>
      </c>
      <c r="AU586" s="17"/>
      <c r="AV586" s="17">
        <v>4.7791197202095501E-2</v>
      </c>
      <c r="AW586" s="17">
        <v>0.105793172063958</v>
      </c>
      <c r="AX586" s="17">
        <v>4.4950875965032402E-2</v>
      </c>
      <c r="AY586" s="17">
        <v>0.17737398865346601</v>
      </c>
      <c r="AZ586" s="17">
        <v>7.0819105711536504E-2</v>
      </c>
      <c r="BA586" s="17">
        <v>4.6479484532195303E-2</v>
      </c>
      <c r="BB586" s="17"/>
      <c r="BC586" s="17">
        <v>4.8663013311414503E-2</v>
      </c>
      <c r="BD586" s="17">
        <v>6.0612851736595003E-2</v>
      </c>
      <c r="BE586" s="17">
        <v>0.13158787001018199</v>
      </c>
      <c r="BF586" s="17"/>
      <c r="BG586" s="17">
        <v>8.60435797215236E-2</v>
      </c>
      <c r="BH586" s="17">
        <v>3.8642000828621501E-2</v>
      </c>
      <c r="BI586" s="17">
        <v>3.5727316535384697E-2</v>
      </c>
      <c r="BJ586" s="17">
        <v>0.112485137555142</v>
      </c>
      <c r="BK586" s="17">
        <v>0.40565415665189197</v>
      </c>
      <c r="BL586" s="17"/>
      <c r="BM586" s="17">
        <v>4.6387846562059201E-2</v>
      </c>
      <c r="BN586" s="17">
        <v>0.33781648079652099</v>
      </c>
    </row>
    <row r="587" spans="2:66" x14ac:dyDescent="0.35">
      <c r="B587" t="s">
        <v>117</v>
      </c>
      <c r="C587" s="17">
        <v>4.4196049884334399E-2</v>
      </c>
      <c r="D587" s="17">
        <v>3.11540737893585E-2</v>
      </c>
      <c r="E587" s="17">
        <v>5.6142537758480299E-2</v>
      </c>
      <c r="F587" s="17"/>
      <c r="G587" s="17">
        <v>4.9690983054757498E-2</v>
      </c>
      <c r="H587" s="17">
        <v>4.2808407116655199E-2</v>
      </c>
      <c r="I587" s="17">
        <v>5.8176375510869197E-2</v>
      </c>
      <c r="J587" s="17">
        <v>5.1072592842030202E-2</v>
      </c>
      <c r="K587" s="17">
        <v>4.9712256846680798E-2</v>
      </c>
      <c r="L587" s="17">
        <v>2.1073527767072799E-2</v>
      </c>
      <c r="M587" s="17"/>
      <c r="N587" s="17">
        <v>1.84646805661292E-2</v>
      </c>
      <c r="O587" s="17">
        <v>5.1295370597944798E-2</v>
      </c>
      <c r="P587" s="17">
        <v>4.2292352395342001E-2</v>
      </c>
      <c r="Q587" s="17">
        <v>6.7022289891513001E-2</v>
      </c>
      <c r="R587" s="17"/>
      <c r="S587" s="17">
        <v>4.1562425063517101E-2</v>
      </c>
      <c r="T587" s="17">
        <v>1.9073227261741599E-2</v>
      </c>
      <c r="U587" s="17">
        <v>4.9723859111597601E-2</v>
      </c>
      <c r="V587" s="17">
        <v>5.4496544467554101E-2</v>
      </c>
      <c r="W587" s="17">
        <v>5.1144118937973201E-2</v>
      </c>
      <c r="X587" s="17">
        <v>3.1321696647293999E-2</v>
      </c>
      <c r="Y587" s="17">
        <v>6.68117247652735E-2</v>
      </c>
      <c r="Z587" s="17">
        <v>4.7450175450165201E-2</v>
      </c>
      <c r="AA587" s="17">
        <v>4.4662686090700898E-2</v>
      </c>
      <c r="AB587" s="17">
        <v>5.7417626449237098E-2</v>
      </c>
      <c r="AC587" s="17">
        <v>4.7630677184895102E-2</v>
      </c>
      <c r="AD587" s="17">
        <v>3.0014506447255999E-2</v>
      </c>
      <c r="AE587" s="17"/>
      <c r="AF587" s="17">
        <v>3.6816592640632903E-2</v>
      </c>
      <c r="AG587" s="17">
        <v>3.8562438052978397E-2</v>
      </c>
      <c r="AH587" s="17">
        <v>5.5565914750856801E-2</v>
      </c>
      <c r="AI587" s="17">
        <v>5.1723784070579197E-2</v>
      </c>
      <c r="AJ587" s="17">
        <v>4.8398051646634799E-2</v>
      </c>
      <c r="AK587" s="17">
        <v>4.6670386210799102E-2</v>
      </c>
      <c r="AL587" s="17"/>
      <c r="AM587" s="17">
        <v>4.2156980118550999E-2</v>
      </c>
      <c r="AN587" s="17">
        <v>4.6192851714766697E-2</v>
      </c>
      <c r="AO587" s="17"/>
      <c r="AP587" s="17">
        <v>7.8525719149561801E-2</v>
      </c>
      <c r="AQ587" s="17">
        <v>4.2818413961398197E-2</v>
      </c>
      <c r="AR587" s="17">
        <v>2.62232883441831E-2</v>
      </c>
      <c r="AS587" s="17">
        <v>3.4694536210045999E-2</v>
      </c>
      <c r="AT587" s="17">
        <v>1.98194411850438E-2</v>
      </c>
      <c r="AU587" s="17"/>
      <c r="AV587" s="17">
        <v>3.6969469197379597E-2</v>
      </c>
      <c r="AW587" s="17">
        <v>1.29753927411628E-2</v>
      </c>
      <c r="AX587" s="17">
        <v>1.2348104525078001E-2</v>
      </c>
      <c r="AY587" s="17">
        <v>4.3631046929716498E-2</v>
      </c>
      <c r="AZ587" s="17">
        <v>1.53436623806401E-2</v>
      </c>
      <c r="BA587" s="17">
        <v>0.10021308820170099</v>
      </c>
      <c r="BB587" s="17"/>
      <c r="BC587" s="17">
        <v>2.51868052759044E-2</v>
      </c>
      <c r="BD587" s="17">
        <v>5.3677472765419898E-2</v>
      </c>
      <c r="BE587" s="17">
        <v>2.5101835789533899E-2</v>
      </c>
      <c r="BF587" s="17"/>
      <c r="BG587" s="17">
        <v>6.2810138083460795E-2</v>
      </c>
      <c r="BH587" s="17">
        <v>1.8098627747838901E-2</v>
      </c>
      <c r="BI587" s="17">
        <v>2.6157301816161601E-2</v>
      </c>
      <c r="BJ587" s="17">
        <v>4.0515667218326799E-2</v>
      </c>
      <c r="BK587" s="17">
        <v>8.7030476273413399E-2</v>
      </c>
      <c r="BL587" s="17"/>
      <c r="BM587" s="17">
        <v>2.5404892004378E-2</v>
      </c>
      <c r="BN587" s="17">
        <v>7.6267208896541996E-2</v>
      </c>
    </row>
    <row r="588" spans="2:66" x14ac:dyDescent="0.35">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c r="BL588" s="17"/>
      <c r="BM588" s="17"/>
      <c r="BN588" s="17"/>
    </row>
    <row r="589" spans="2:66" x14ac:dyDescent="0.35">
      <c r="B589" s="6" t="s">
        <v>271</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c r="BM589" s="17"/>
      <c r="BN589" s="17"/>
    </row>
    <row r="590" spans="2:66" x14ac:dyDescent="0.35">
      <c r="B590" s="24" t="s">
        <v>101</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row>
    <row r="591" spans="2:66" x14ac:dyDescent="0.35">
      <c r="B591" t="s">
        <v>248</v>
      </c>
      <c r="C591" s="17">
        <v>0.45454413996537402</v>
      </c>
      <c r="D591" s="17">
        <v>0.45376590309924397</v>
      </c>
      <c r="E591" s="17">
        <v>0.45457734644727299</v>
      </c>
      <c r="F591" s="17"/>
      <c r="G591" s="17">
        <v>0.43496171571602099</v>
      </c>
      <c r="H591" s="17">
        <v>0.49732160591710201</v>
      </c>
      <c r="I591" s="17">
        <v>0.440378746811521</v>
      </c>
      <c r="J591" s="17">
        <v>0.47733444490581101</v>
      </c>
      <c r="K591" s="17">
        <v>0.48748376293902601</v>
      </c>
      <c r="L591" s="17">
        <v>0.40351576491782298</v>
      </c>
      <c r="M591" s="17"/>
      <c r="N591" s="17">
        <v>0.45796004718449801</v>
      </c>
      <c r="O591" s="17">
        <v>0.46254725972399502</v>
      </c>
      <c r="P591" s="17">
        <v>0.44362647280977302</v>
      </c>
      <c r="Q591" s="17">
        <v>0.45164685901045798</v>
      </c>
      <c r="R591" s="17"/>
      <c r="S591" s="17">
        <v>0.44924107922420398</v>
      </c>
      <c r="T591" s="17">
        <v>0.52205111990126196</v>
      </c>
      <c r="U591" s="17">
        <v>0.45342536221857799</v>
      </c>
      <c r="V591" s="17">
        <v>0.37732773815444498</v>
      </c>
      <c r="W591" s="17">
        <v>0.505457464846782</v>
      </c>
      <c r="X591" s="17">
        <v>0.46785713714153698</v>
      </c>
      <c r="Y591" s="17">
        <v>0.43658133843809699</v>
      </c>
      <c r="Z591" s="17">
        <v>0.41166735882708899</v>
      </c>
      <c r="AA591" s="17">
        <v>0.45160377125775703</v>
      </c>
      <c r="AB591" s="17">
        <v>0.38635185221268997</v>
      </c>
      <c r="AC591" s="17">
        <v>0.50270914082581597</v>
      </c>
      <c r="AD591" s="17">
        <v>0.50258195025693397</v>
      </c>
      <c r="AE591" s="17"/>
      <c r="AF591" s="17">
        <v>0.49324837291736701</v>
      </c>
      <c r="AG591" s="17">
        <v>0.45770112251940898</v>
      </c>
      <c r="AH591" s="17">
        <v>0.43400490980979101</v>
      </c>
      <c r="AI591" s="17">
        <v>0.46838619964140299</v>
      </c>
      <c r="AJ591" s="17">
        <v>0.37767500874982501</v>
      </c>
      <c r="AK591" s="17">
        <v>0.42267793898414102</v>
      </c>
      <c r="AL591" s="17"/>
      <c r="AM591" s="17">
        <v>0.43626263360610801</v>
      </c>
      <c r="AN591" s="17">
        <v>0.48133498834139199</v>
      </c>
      <c r="AO591" s="17"/>
      <c r="AP591" s="17">
        <v>0.42192942639446701</v>
      </c>
      <c r="AQ591" s="17">
        <v>0.43930572703548099</v>
      </c>
      <c r="AR591" s="17">
        <v>0.48274745349923898</v>
      </c>
      <c r="AS591" s="17">
        <v>0.51724267344664798</v>
      </c>
      <c r="AT591" s="17">
        <v>0.30488242113595299</v>
      </c>
      <c r="AU591" s="17"/>
      <c r="AV591" s="17">
        <v>0.52264133448443895</v>
      </c>
      <c r="AW591" s="17">
        <v>0.36859760288167598</v>
      </c>
      <c r="AX591" s="17">
        <v>0.48215483334021098</v>
      </c>
      <c r="AY591" s="17">
        <v>0.36473417059625302</v>
      </c>
      <c r="AZ591" s="17">
        <v>0.63942683646159404</v>
      </c>
      <c r="BA591" s="17">
        <v>0.444215278938141</v>
      </c>
      <c r="BB591" s="17"/>
      <c r="BC591" s="17">
        <v>0.61204221386872704</v>
      </c>
      <c r="BD591" s="17">
        <v>0.44760531525990099</v>
      </c>
      <c r="BE591" s="17">
        <v>0.354937167347185</v>
      </c>
      <c r="BF591" s="17"/>
      <c r="BG591" s="17">
        <v>0.52692325769826898</v>
      </c>
      <c r="BH591" s="17">
        <v>0.50926524244432603</v>
      </c>
      <c r="BI591" s="17">
        <v>0.46881038568602401</v>
      </c>
      <c r="BJ591" s="17">
        <v>0.35245533247213001</v>
      </c>
      <c r="BK591" s="17">
        <v>0.16549900540857801</v>
      </c>
      <c r="BL591" s="17"/>
      <c r="BM591" s="17">
        <v>0.51215072147920704</v>
      </c>
      <c r="BN591" s="17">
        <v>0.20875965673361599</v>
      </c>
    </row>
    <row r="592" spans="2:66" x14ac:dyDescent="0.35">
      <c r="B592" t="s">
        <v>249</v>
      </c>
      <c r="C592" s="17">
        <v>0.33368498767712801</v>
      </c>
      <c r="D592" s="17">
        <v>0.33155261007077302</v>
      </c>
      <c r="E592" s="17">
        <v>0.33740876938134101</v>
      </c>
      <c r="F592" s="17"/>
      <c r="G592" s="17">
        <v>0.342062363199301</v>
      </c>
      <c r="H592" s="17">
        <v>0.30082987897956898</v>
      </c>
      <c r="I592" s="17">
        <v>0.34234407062571198</v>
      </c>
      <c r="J592" s="17">
        <v>0.30356641041667898</v>
      </c>
      <c r="K592" s="17">
        <v>0.300050899990433</v>
      </c>
      <c r="L592" s="17">
        <v>0.394927538992355</v>
      </c>
      <c r="M592" s="17"/>
      <c r="N592" s="17">
        <v>0.361386815132404</v>
      </c>
      <c r="O592" s="17">
        <v>0.34685007231007903</v>
      </c>
      <c r="P592" s="17">
        <v>0.33375307188357001</v>
      </c>
      <c r="Q592" s="17">
        <v>0.28943825042726901</v>
      </c>
      <c r="R592" s="17"/>
      <c r="S592" s="17">
        <v>0.34021180171771798</v>
      </c>
      <c r="T592" s="17">
        <v>0.30055157388534298</v>
      </c>
      <c r="U592" s="17">
        <v>0.35786293569101502</v>
      </c>
      <c r="V592" s="17">
        <v>0.37365800106365199</v>
      </c>
      <c r="W592" s="17">
        <v>0.30080201186088701</v>
      </c>
      <c r="X592" s="17">
        <v>0.33447556993101701</v>
      </c>
      <c r="Y592" s="17">
        <v>0.29036234345914202</v>
      </c>
      <c r="Z592" s="17">
        <v>0.411867265753731</v>
      </c>
      <c r="AA592" s="17">
        <v>0.33834799349268702</v>
      </c>
      <c r="AB592" s="17">
        <v>0.37102251618978299</v>
      </c>
      <c r="AC592" s="17">
        <v>0.27839124279253102</v>
      </c>
      <c r="AD592" s="17">
        <v>0.31202522383074099</v>
      </c>
      <c r="AE592" s="17"/>
      <c r="AF592" s="17">
        <v>0.30143277024774601</v>
      </c>
      <c r="AG592" s="17">
        <v>0.33122812203690399</v>
      </c>
      <c r="AH592" s="17">
        <v>0.34082912432481899</v>
      </c>
      <c r="AI592" s="17">
        <v>0.34287699019415102</v>
      </c>
      <c r="AJ592" s="17">
        <v>0.38974936221332601</v>
      </c>
      <c r="AK592" s="17">
        <v>0.34078465136175401</v>
      </c>
      <c r="AL592" s="17"/>
      <c r="AM592" s="17">
        <v>0.34704399875409703</v>
      </c>
      <c r="AN592" s="17">
        <v>0.31474861782067798</v>
      </c>
      <c r="AO592" s="17"/>
      <c r="AP592" s="17">
        <v>0.29347353272380999</v>
      </c>
      <c r="AQ592" s="17">
        <v>0.377065169458983</v>
      </c>
      <c r="AR592" s="17">
        <v>0.338252268349092</v>
      </c>
      <c r="AS592" s="17">
        <v>0.33019767724670801</v>
      </c>
      <c r="AT592" s="17">
        <v>0.33108240282929802</v>
      </c>
      <c r="AU592" s="17"/>
      <c r="AV592" s="17">
        <v>0.32615304827484398</v>
      </c>
      <c r="AW592" s="17">
        <v>0.38238135096345499</v>
      </c>
      <c r="AX592" s="17">
        <v>0.41478834179945501</v>
      </c>
      <c r="AY592" s="17">
        <v>0.29923377050294098</v>
      </c>
      <c r="AZ592" s="17">
        <v>0.22543153249786901</v>
      </c>
      <c r="BA592" s="17">
        <v>0.32041698835934501</v>
      </c>
      <c r="BB592" s="17"/>
      <c r="BC592" s="17">
        <v>0.29694188742225303</v>
      </c>
      <c r="BD592" s="17">
        <v>0.33578252965685501</v>
      </c>
      <c r="BE592" s="17">
        <v>0.364696765079216</v>
      </c>
      <c r="BF592" s="17"/>
      <c r="BG592" s="17">
        <v>0.27967684138500098</v>
      </c>
      <c r="BH592" s="17">
        <v>0.34992910115071502</v>
      </c>
      <c r="BI592" s="17">
        <v>0.36173219979986798</v>
      </c>
      <c r="BJ592" s="17">
        <v>0.248025633787719</v>
      </c>
      <c r="BK592" s="17">
        <v>0.27313961284613902</v>
      </c>
      <c r="BL592" s="17"/>
      <c r="BM592" s="17">
        <v>0.33844924796269998</v>
      </c>
      <c r="BN592" s="17">
        <v>0.26732837816638799</v>
      </c>
    </row>
    <row r="593" spans="2:66" x14ac:dyDescent="0.35">
      <c r="B593" t="s">
        <v>250</v>
      </c>
      <c r="C593" s="17">
        <v>0.130952971064528</v>
      </c>
      <c r="D593" s="17">
        <v>0.140114364741249</v>
      </c>
      <c r="E593" s="17">
        <v>0.121690456194324</v>
      </c>
      <c r="F593" s="17"/>
      <c r="G593" s="17">
        <v>0.12780299122848199</v>
      </c>
      <c r="H593" s="17">
        <v>0.13432835393577</v>
      </c>
      <c r="I593" s="17">
        <v>0.13435629708351901</v>
      </c>
      <c r="J593" s="17">
        <v>0.119974924272737</v>
      </c>
      <c r="K593" s="17">
        <v>0.130949627051613</v>
      </c>
      <c r="L593" s="17">
        <v>0.13643099955976001</v>
      </c>
      <c r="M593" s="17"/>
      <c r="N593" s="17">
        <v>0.12470771532724099</v>
      </c>
      <c r="O593" s="17">
        <v>0.10926261186135</v>
      </c>
      <c r="P593" s="17">
        <v>0.14923851063278701</v>
      </c>
      <c r="Q593" s="17">
        <v>0.146315664778948</v>
      </c>
      <c r="R593" s="17"/>
      <c r="S593" s="17">
        <v>0.144585716486443</v>
      </c>
      <c r="T593" s="17">
        <v>0.116464143855083</v>
      </c>
      <c r="U593" s="17">
        <v>0.115100247105801</v>
      </c>
      <c r="V593" s="17">
        <v>0.14039188321952201</v>
      </c>
      <c r="W593" s="17">
        <v>0.11443019249438301</v>
      </c>
      <c r="X593" s="17">
        <v>0.11323635840676299</v>
      </c>
      <c r="Y593" s="17">
        <v>0.17528506780463801</v>
      </c>
      <c r="Z593" s="17">
        <v>9.3789720888040495E-2</v>
      </c>
      <c r="AA593" s="17">
        <v>0.13381542685283199</v>
      </c>
      <c r="AB593" s="17">
        <v>0.145616045056776</v>
      </c>
      <c r="AC593" s="17">
        <v>0.143132190252514</v>
      </c>
      <c r="AD593" s="17">
        <v>9.18197955962613E-2</v>
      </c>
      <c r="AE593" s="17"/>
      <c r="AF593" s="17">
        <v>0.14469687889357999</v>
      </c>
      <c r="AG593" s="17">
        <v>0.12914142128668099</v>
      </c>
      <c r="AH593" s="17">
        <v>0.135755827246823</v>
      </c>
      <c r="AI593" s="17">
        <v>0.11158318075057599</v>
      </c>
      <c r="AJ593" s="17">
        <v>0.12531292287345699</v>
      </c>
      <c r="AK593" s="17">
        <v>0.14022355044504101</v>
      </c>
      <c r="AL593" s="17"/>
      <c r="AM593" s="17">
        <v>0.14851853523457101</v>
      </c>
      <c r="AN593" s="17">
        <v>0.106958098582557</v>
      </c>
      <c r="AO593" s="17"/>
      <c r="AP593" s="17">
        <v>0.17606682750049699</v>
      </c>
      <c r="AQ593" s="17">
        <v>0.10922247069134</v>
      </c>
      <c r="AR593" s="17">
        <v>0.109016028509111</v>
      </c>
      <c r="AS593" s="17">
        <v>9.1126361591597399E-2</v>
      </c>
      <c r="AT593" s="17">
        <v>0.304556141920999</v>
      </c>
      <c r="AU593" s="17"/>
      <c r="AV593" s="17">
        <v>0.105462535484209</v>
      </c>
      <c r="AW593" s="17">
        <v>0.17719582145771301</v>
      </c>
      <c r="AX593" s="17">
        <v>9.0708720335255497E-2</v>
      </c>
      <c r="AY593" s="17">
        <v>0.20416708507682799</v>
      </c>
      <c r="AZ593" s="17">
        <v>8.1174159374647795E-2</v>
      </c>
      <c r="BA593" s="17">
        <v>0.11901707404636901</v>
      </c>
      <c r="BB593" s="17"/>
      <c r="BC593" s="17">
        <v>6.6031824892620494E-2</v>
      </c>
      <c r="BD593" s="17">
        <v>0.122420489260246</v>
      </c>
      <c r="BE593" s="17">
        <v>0.19386745060976299</v>
      </c>
      <c r="BF593" s="17"/>
      <c r="BG593" s="17">
        <v>0.12939325043379499</v>
      </c>
      <c r="BH593" s="17">
        <v>0.110825598857485</v>
      </c>
      <c r="BI593" s="17">
        <v>0.123279009333538</v>
      </c>
      <c r="BJ593" s="17">
        <v>0.30322168252987802</v>
      </c>
      <c r="BK593" s="17">
        <v>0.220742542674458</v>
      </c>
      <c r="BL593" s="17"/>
      <c r="BM593" s="17">
        <v>0.113859720675817</v>
      </c>
      <c r="BN593" s="17">
        <v>0.239827755605826</v>
      </c>
    </row>
    <row r="594" spans="2:66" x14ac:dyDescent="0.35">
      <c r="B594" t="s">
        <v>251</v>
      </c>
      <c r="C594" s="17">
        <v>3.5238067105265898E-2</v>
      </c>
      <c r="D594" s="17">
        <v>4.2332650116662499E-2</v>
      </c>
      <c r="E594" s="17">
        <v>2.8494481711840301E-2</v>
      </c>
      <c r="F594" s="17"/>
      <c r="G594" s="17">
        <v>2.9463192371274899E-2</v>
      </c>
      <c r="H594" s="17">
        <v>2.8513060736831301E-2</v>
      </c>
      <c r="I594" s="17">
        <v>3.4412112141746699E-2</v>
      </c>
      <c r="J594" s="17">
        <v>4.5325035770128398E-2</v>
      </c>
      <c r="K594" s="17">
        <v>4.2433121628239298E-2</v>
      </c>
      <c r="L594" s="17">
        <v>3.2234450812510501E-2</v>
      </c>
      <c r="M594" s="17"/>
      <c r="N594" s="17">
        <v>3.1929146517483298E-2</v>
      </c>
      <c r="O594" s="17">
        <v>3.8438257490395401E-2</v>
      </c>
      <c r="P594" s="17">
        <v>2.6392612861867299E-2</v>
      </c>
      <c r="Q594" s="17">
        <v>4.3831529607816597E-2</v>
      </c>
      <c r="R594" s="17"/>
      <c r="S594" s="17">
        <v>3.1567275636815099E-2</v>
      </c>
      <c r="T594" s="17">
        <v>1.9105309012627601E-2</v>
      </c>
      <c r="U594" s="17">
        <v>2.9673610062888298E-2</v>
      </c>
      <c r="V594" s="17">
        <v>3.5878592994709503E-2</v>
      </c>
      <c r="W594" s="17">
        <v>4.3364871961699601E-2</v>
      </c>
      <c r="X594" s="17">
        <v>4.7993834904860401E-2</v>
      </c>
      <c r="Y594" s="17">
        <v>4.25796247995665E-2</v>
      </c>
      <c r="Z594" s="17">
        <v>3.5225479080974099E-2</v>
      </c>
      <c r="AA594" s="17">
        <v>2.6963146466037001E-2</v>
      </c>
      <c r="AB594" s="17">
        <v>5.80632674082011E-2</v>
      </c>
      <c r="AC594" s="17">
        <v>1.94098984091262E-2</v>
      </c>
      <c r="AD594" s="17">
        <v>4.6595023992481999E-2</v>
      </c>
      <c r="AE594" s="17"/>
      <c r="AF594" s="17">
        <v>2.615033451834E-2</v>
      </c>
      <c r="AG594" s="17">
        <v>3.9777909080008902E-2</v>
      </c>
      <c r="AH594" s="17">
        <v>3.2839116782015697E-2</v>
      </c>
      <c r="AI594" s="17">
        <v>3.19769283570654E-2</v>
      </c>
      <c r="AJ594" s="17">
        <v>5.57288755510243E-2</v>
      </c>
      <c r="AK594" s="17">
        <v>3.0160315111501201E-2</v>
      </c>
      <c r="AL594" s="17"/>
      <c r="AM594" s="17">
        <v>2.77849827901776E-2</v>
      </c>
      <c r="AN594" s="17">
        <v>4.4901064989571499E-2</v>
      </c>
      <c r="AO594" s="17"/>
      <c r="AP594" s="17">
        <v>4.07011010586006E-2</v>
      </c>
      <c r="AQ594" s="17">
        <v>2.0607499878297599E-2</v>
      </c>
      <c r="AR594" s="17">
        <v>4.4202853405774602E-2</v>
      </c>
      <c r="AS594" s="17">
        <v>3.1665973918632698E-2</v>
      </c>
      <c r="AT594" s="17">
        <v>1.9007790310474601E-2</v>
      </c>
      <c r="AU594" s="17"/>
      <c r="AV594" s="17">
        <v>1.7839593403684E-2</v>
      </c>
      <c r="AW594" s="17">
        <v>5.3298948817190703E-2</v>
      </c>
      <c r="AX594" s="17">
        <v>0</v>
      </c>
      <c r="AY594" s="17">
        <v>8.7926108878740805E-2</v>
      </c>
      <c r="AZ594" s="17">
        <v>3.8623809285248299E-2</v>
      </c>
      <c r="BA594" s="17">
        <v>2.0898998532358801E-2</v>
      </c>
      <c r="BB594" s="17"/>
      <c r="BC594" s="17">
        <v>1.2661689233271E-2</v>
      </c>
      <c r="BD594" s="17">
        <v>3.05647586360464E-2</v>
      </c>
      <c r="BE594" s="17">
        <v>5.95898558072952E-2</v>
      </c>
      <c r="BF594" s="17"/>
      <c r="BG594" s="17">
        <v>6.0211449666626197E-3</v>
      </c>
      <c r="BH594" s="17">
        <v>1.0789982719736101E-2</v>
      </c>
      <c r="BI594" s="17">
        <v>1.8356702255848002E-2</v>
      </c>
      <c r="BJ594" s="17">
        <v>5.7571905570597597E-2</v>
      </c>
      <c r="BK594" s="17">
        <v>0.231352255020389</v>
      </c>
      <c r="BL594" s="17"/>
      <c r="BM594" s="17">
        <v>1.00107115978488E-2</v>
      </c>
      <c r="BN594" s="17">
        <v>0.191140451425557</v>
      </c>
    </row>
    <row r="595" spans="2:66" x14ac:dyDescent="0.35">
      <c r="B595" t="s">
        <v>117</v>
      </c>
      <c r="C595" s="17">
        <v>4.5579834187704199E-2</v>
      </c>
      <c r="D595" s="17">
        <v>3.2234471972071202E-2</v>
      </c>
      <c r="E595" s="17">
        <v>5.7828946265221698E-2</v>
      </c>
      <c r="F595" s="17"/>
      <c r="G595" s="17">
        <v>6.5709737484921996E-2</v>
      </c>
      <c r="H595" s="17">
        <v>3.9007100430727498E-2</v>
      </c>
      <c r="I595" s="17">
        <v>4.8508773337501303E-2</v>
      </c>
      <c r="J595" s="17">
        <v>5.3799184634644198E-2</v>
      </c>
      <c r="K595" s="17">
        <v>3.9082588390689801E-2</v>
      </c>
      <c r="L595" s="17">
        <v>3.2891245717550498E-2</v>
      </c>
      <c r="M595" s="17"/>
      <c r="N595" s="17">
        <v>2.40162758383736E-2</v>
      </c>
      <c r="O595" s="17">
        <v>4.2901798614179698E-2</v>
      </c>
      <c r="P595" s="17">
        <v>4.6989331812003099E-2</v>
      </c>
      <c r="Q595" s="17">
        <v>6.8767696175508403E-2</v>
      </c>
      <c r="R595" s="17"/>
      <c r="S595" s="17">
        <v>3.4394126934819198E-2</v>
      </c>
      <c r="T595" s="17">
        <v>4.1827853345683501E-2</v>
      </c>
      <c r="U595" s="17">
        <v>4.3937844921717498E-2</v>
      </c>
      <c r="V595" s="17">
        <v>7.2743784567671194E-2</v>
      </c>
      <c r="W595" s="17">
        <v>3.5945458836248202E-2</v>
      </c>
      <c r="X595" s="17">
        <v>3.64370996158217E-2</v>
      </c>
      <c r="Y595" s="17">
        <v>5.5191625498556399E-2</v>
      </c>
      <c r="Z595" s="17">
        <v>4.7450175450165201E-2</v>
      </c>
      <c r="AA595" s="17">
        <v>4.9269661930686701E-2</v>
      </c>
      <c r="AB595" s="17">
        <v>3.8946319132549603E-2</v>
      </c>
      <c r="AC595" s="17">
        <v>5.6357527720013303E-2</v>
      </c>
      <c r="AD595" s="17">
        <v>4.6978006323581602E-2</v>
      </c>
      <c r="AE595" s="17"/>
      <c r="AF595" s="17">
        <v>3.4471643422966297E-2</v>
      </c>
      <c r="AG595" s="17">
        <v>4.2151425076996901E-2</v>
      </c>
      <c r="AH595" s="17">
        <v>5.6571021836551799E-2</v>
      </c>
      <c r="AI595" s="17">
        <v>4.5176701056804901E-2</v>
      </c>
      <c r="AJ595" s="17">
        <v>5.1533830612368201E-2</v>
      </c>
      <c r="AK595" s="17">
        <v>6.6153544097562397E-2</v>
      </c>
      <c r="AL595" s="17"/>
      <c r="AM595" s="17">
        <v>4.0389849615046602E-2</v>
      </c>
      <c r="AN595" s="17">
        <v>5.2057230265801703E-2</v>
      </c>
      <c r="AO595" s="17"/>
      <c r="AP595" s="17">
        <v>6.7829112322625798E-2</v>
      </c>
      <c r="AQ595" s="17">
        <v>5.3799132935897699E-2</v>
      </c>
      <c r="AR595" s="17">
        <v>2.5781396236782699E-2</v>
      </c>
      <c r="AS595" s="17">
        <v>2.97673137964138E-2</v>
      </c>
      <c r="AT595" s="17">
        <v>4.0471243803275797E-2</v>
      </c>
      <c r="AU595" s="17"/>
      <c r="AV595" s="17">
        <v>2.7903488352823198E-2</v>
      </c>
      <c r="AW595" s="17">
        <v>1.8526275879964998E-2</v>
      </c>
      <c r="AX595" s="17">
        <v>1.2348104525078001E-2</v>
      </c>
      <c r="AY595" s="17">
        <v>4.39388649452368E-2</v>
      </c>
      <c r="AZ595" s="17">
        <v>1.53436623806401E-2</v>
      </c>
      <c r="BA595" s="17">
        <v>9.54516601237866E-2</v>
      </c>
      <c r="BB595" s="17"/>
      <c r="BC595" s="17">
        <v>1.2322384583127901E-2</v>
      </c>
      <c r="BD595" s="17">
        <v>6.36269071869522E-2</v>
      </c>
      <c r="BE595" s="17">
        <v>2.6908761156541301E-2</v>
      </c>
      <c r="BF595" s="17"/>
      <c r="BG595" s="17">
        <v>5.79855055162724E-2</v>
      </c>
      <c r="BH595" s="17">
        <v>1.9190074827736901E-2</v>
      </c>
      <c r="BI595" s="17">
        <v>2.7821702924722299E-2</v>
      </c>
      <c r="BJ595" s="17">
        <v>3.8725445639675803E-2</v>
      </c>
      <c r="BK595" s="17">
        <v>0.109266584050436</v>
      </c>
      <c r="BL595" s="17"/>
      <c r="BM595" s="17">
        <v>2.55295982844264E-2</v>
      </c>
      <c r="BN595" s="17">
        <v>9.2943758068613005E-2</v>
      </c>
    </row>
    <row r="596" spans="2:66" x14ac:dyDescent="0.35">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c r="BL596" s="17"/>
      <c r="BM596" s="17"/>
      <c r="BN596" s="17"/>
    </row>
    <row r="597" spans="2:66" x14ac:dyDescent="0.35">
      <c r="B597" s="6" t="s">
        <v>272</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c r="BM597" s="17"/>
      <c r="BN597" s="17"/>
    </row>
    <row r="598" spans="2:66" x14ac:dyDescent="0.35">
      <c r="B598" s="24" t="s">
        <v>101</v>
      </c>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c r="BD598" s="17"/>
      <c r="BE598" s="17"/>
      <c r="BF598" s="17"/>
      <c r="BG598" s="17"/>
      <c r="BH598" s="17"/>
      <c r="BI598" s="17"/>
      <c r="BJ598" s="17"/>
      <c r="BK598" s="17"/>
      <c r="BL598" s="17"/>
      <c r="BM598" s="17"/>
      <c r="BN598" s="17"/>
    </row>
    <row r="599" spans="2:66" x14ac:dyDescent="0.35">
      <c r="B599" t="s">
        <v>248</v>
      </c>
      <c r="C599" s="17">
        <v>0.65541891116032103</v>
      </c>
      <c r="D599" s="17">
        <v>0.67783890999665497</v>
      </c>
      <c r="E599" s="17">
        <v>0.63382375940273095</v>
      </c>
      <c r="F599" s="17"/>
      <c r="G599" s="17">
        <v>0.55217301862249601</v>
      </c>
      <c r="H599" s="17">
        <v>0.61763069056166897</v>
      </c>
      <c r="I599" s="17">
        <v>0.59511280259801302</v>
      </c>
      <c r="J599" s="17">
        <v>0.63432682590440803</v>
      </c>
      <c r="K599" s="17">
        <v>0.71385823360654099</v>
      </c>
      <c r="L599" s="17">
        <v>0.78162233916307899</v>
      </c>
      <c r="M599" s="17"/>
      <c r="N599" s="17">
        <v>0.67170254436691301</v>
      </c>
      <c r="O599" s="17">
        <v>0.65344532000588196</v>
      </c>
      <c r="P599" s="17">
        <v>0.66951664690461798</v>
      </c>
      <c r="Q599" s="17">
        <v>0.62436053778870304</v>
      </c>
      <c r="R599" s="17"/>
      <c r="S599" s="17">
        <v>0.617301274171703</v>
      </c>
      <c r="T599" s="17">
        <v>0.69511796283267202</v>
      </c>
      <c r="U599" s="17">
        <v>0.63551241542826797</v>
      </c>
      <c r="V599" s="17">
        <v>0.638844071113153</v>
      </c>
      <c r="W599" s="17">
        <v>0.66154235551790397</v>
      </c>
      <c r="X599" s="17">
        <v>0.68484382798464305</v>
      </c>
      <c r="Y599" s="17">
        <v>0.62943629888256702</v>
      </c>
      <c r="Z599" s="17">
        <v>0.63274148414853304</v>
      </c>
      <c r="AA599" s="17">
        <v>0.66480284650832799</v>
      </c>
      <c r="AB599" s="17">
        <v>0.642628797128592</v>
      </c>
      <c r="AC599" s="17">
        <v>0.64596636884374004</v>
      </c>
      <c r="AD599" s="17">
        <v>0.78130289159606903</v>
      </c>
      <c r="AE599" s="17"/>
      <c r="AF599" s="17">
        <v>0.62142191823619197</v>
      </c>
      <c r="AG599" s="17">
        <v>0.67988463113348396</v>
      </c>
      <c r="AH599" s="17">
        <v>0.63033749571544995</v>
      </c>
      <c r="AI599" s="17">
        <v>0.68455880753712794</v>
      </c>
      <c r="AJ599" s="17">
        <v>0.670393692670608</v>
      </c>
      <c r="AK599" s="17">
        <v>0.63188903233670402</v>
      </c>
      <c r="AL599" s="17"/>
      <c r="AM599" s="17">
        <v>0.64263782735092001</v>
      </c>
      <c r="AN599" s="17">
        <v>0.67348202296751103</v>
      </c>
      <c r="AO599" s="17"/>
      <c r="AP599" s="17">
        <v>0.64004672283295705</v>
      </c>
      <c r="AQ599" s="17">
        <v>0.66880229330965202</v>
      </c>
      <c r="AR599" s="17">
        <v>0.66975423840789605</v>
      </c>
      <c r="AS599" s="17">
        <v>0.64328923860438803</v>
      </c>
      <c r="AT599" s="17">
        <v>0.45582471661889401</v>
      </c>
      <c r="AU599" s="17"/>
      <c r="AV599" s="17">
        <v>0.64109554494968202</v>
      </c>
      <c r="AW599" s="17">
        <v>0.69243399296987096</v>
      </c>
      <c r="AX599" s="17">
        <v>0.75962690188439697</v>
      </c>
      <c r="AY599" s="17">
        <v>0.61648566268444505</v>
      </c>
      <c r="AZ599" s="17">
        <v>0.71897647163944001</v>
      </c>
      <c r="BA599" s="17">
        <v>0.62541360889923103</v>
      </c>
      <c r="BB599" s="17"/>
      <c r="BC599" s="17">
        <v>0.751838826566671</v>
      </c>
      <c r="BD599" s="17">
        <v>0.62417910203709903</v>
      </c>
      <c r="BE599" s="17">
        <v>0.64454804473556104</v>
      </c>
      <c r="BF599" s="17"/>
      <c r="BG599" s="17">
        <v>0.67336802737247903</v>
      </c>
      <c r="BH599" s="17">
        <v>0.70927053370635196</v>
      </c>
      <c r="BI599" s="17">
        <v>0.67354458298065201</v>
      </c>
      <c r="BJ599" s="17">
        <v>0.53332842424877003</v>
      </c>
      <c r="BK599" s="17">
        <v>0.44069728078688503</v>
      </c>
      <c r="BL599" s="17"/>
      <c r="BM599" s="17">
        <v>0.70340374019438301</v>
      </c>
      <c r="BN599" s="17">
        <v>0.46213161072952402</v>
      </c>
    </row>
    <row r="600" spans="2:66" x14ac:dyDescent="0.35">
      <c r="B600" t="s">
        <v>249</v>
      </c>
      <c r="C600" s="17">
        <v>0.20582347227342801</v>
      </c>
      <c r="D600" s="17">
        <v>0.19696788943723501</v>
      </c>
      <c r="E600" s="17">
        <v>0.21547221214989801</v>
      </c>
      <c r="F600" s="17"/>
      <c r="G600" s="17">
        <v>0.266483205121686</v>
      </c>
      <c r="H600" s="17">
        <v>0.22700515456970199</v>
      </c>
      <c r="I600" s="17">
        <v>0.27462108093426402</v>
      </c>
      <c r="J600" s="17">
        <v>0.20297454855373301</v>
      </c>
      <c r="K600" s="17">
        <v>0.15221797791977401</v>
      </c>
      <c r="L600" s="17">
        <v>0.130779694655657</v>
      </c>
      <c r="M600" s="17"/>
      <c r="N600" s="17">
        <v>0.220170580206659</v>
      </c>
      <c r="O600" s="17">
        <v>0.20721582786503001</v>
      </c>
      <c r="P600" s="17">
        <v>0.203196985359402</v>
      </c>
      <c r="Q600" s="17">
        <v>0.19445355100394199</v>
      </c>
      <c r="R600" s="17"/>
      <c r="S600" s="17">
        <v>0.232226816221767</v>
      </c>
      <c r="T600" s="17">
        <v>0.19993509117827299</v>
      </c>
      <c r="U600" s="17">
        <v>0.21267854785899401</v>
      </c>
      <c r="V600" s="17">
        <v>0.21292726710757601</v>
      </c>
      <c r="W600" s="17">
        <v>0.23035227049958801</v>
      </c>
      <c r="X600" s="17">
        <v>0.19197966108335901</v>
      </c>
      <c r="Y600" s="17">
        <v>0.206987356275143</v>
      </c>
      <c r="Z600" s="17">
        <v>0.213933632941577</v>
      </c>
      <c r="AA600" s="17">
        <v>0.20165275248937301</v>
      </c>
      <c r="AB600" s="17">
        <v>0.18444786022298201</v>
      </c>
      <c r="AC600" s="17">
        <v>0.20162151865463601</v>
      </c>
      <c r="AD600" s="17">
        <v>0.12512407808786699</v>
      </c>
      <c r="AE600" s="17"/>
      <c r="AF600" s="17">
        <v>0.24800364442954001</v>
      </c>
      <c r="AG600" s="17">
        <v>0.18602858915033399</v>
      </c>
      <c r="AH600" s="17">
        <v>0.21049077771472299</v>
      </c>
      <c r="AI600" s="17">
        <v>0.199324241367656</v>
      </c>
      <c r="AJ600" s="17">
        <v>0.17027344308199199</v>
      </c>
      <c r="AK600" s="17">
        <v>0.195197798369529</v>
      </c>
      <c r="AL600" s="17"/>
      <c r="AM600" s="17">
        <v>0.21644927690353799</v>
      </c>
      <c r="AN600" s="17">
        <v>0.19220623602017001</v>
      </c>
      <c r="AO600" s="17"/>
      <c r="AP600" s="17">
        <v>0.17728391627655801</v>
      </c>
      <c r="AQ600" s="17">
        <v>0.21027891429739201</v>
      </c>
      <c r="AR600" s="17">
        <v>0.21311002750953101</v>
      </c>
      <c r="AS600" s="17">
        <v>0.23176853994077601</v>
      </c>
      <c r="AT600" s="17">
        <v>0.32657865009904702</v>
      </c>
      <c r="AU600" s="17"/>
      <c r="AV600" s="17">
        <v>0.232677875643196</v>
      </c>
      <c r="AW600" s="17">
        <v>0.18125384372014899</v>
      </c>
      <c r="AX600" s="17">
        <v>0.18835033062592099</v>
      </c>
      <c r="AY600" s="17">
        <v>0.188160300544154</v>
      </c>
      <c r="AZ600" s="17">
        <v>0.20314869197119201</v>
      </c>
      <c r="BA600" s="17">
        <v>0.20217107521477701</v>
      </c>
      <c r="BB600" s="17"/>
      <c r="BC600" s="17">
        <v>0.189044922543261</v>
      </c>
      <c r="BD600" s="17">
        <v>0.20624185870994999</v>
      </c>
      <c r="BE600" s="17">
        <v>0.21080281900780001</v>
      </c>
      <c r="BF600" s="17"/>
      <c r="BG600" s="17">
        <v>0.204084459352913</v>
      </c>
      <c r="BH600" s="17">
        <v>0.19961485276975999</v>
      </c>
      <c r="BI600" s="17">
        <v>0.218647941067451</v>
      </c>
      <c r="BJ600" s="17">
        <v>0.28342280692364902</v>
      </c>
      <c r="BK600" s="17">
        <v>0.20896523648443299</v>
      </c>
      <c r="BL600" s="17"/>
      <c r="BM600" s="17">
        <v>0.20034522681827999</v>
      </c>
      <c r="BN600" s="17">
        <v>0.226194302993562</v>
      </c>
    </row>
    <row r="601" spans="2:66" x14ac:dyDescent="0.35">
      <c r="B601" t="s">
        <v>250</v>
      </c>
      <c r="C601" s="17">
        <v>6.8731541377788197E-2</v>
      </c>
      <c r="D601" s="17">
        <v>6.8863739567076601E-2</v>
      </c>
      <c r="E601" s="17">
        <v>6.8941417678195394E-2</v>
      </c>
      <c r="F601" s="17"/>
      <c r="G601" s="17">
        <v>0.104398577041598</v>
      </c>
      <c r="H601" s="17">
        <v>9.0926133532825595E-2</v>
      </c>
      <c r="I601" s="17">
        <v>5.6901917902448501E-2</v>
      </c>
      <c r="J601" s="17">
        <v>7.0058698621385002E-2</v>
      </c>
      <c r="K601" s="17">
        <v>6.6990735016486003E-2</v>
      </c>
      <c r="L601" s="17">
        <v>3.6555886734738197E-2</v>
      </c>
      <c r="M601" s="17"/>
      <c r="N601" s="17">
        <v>6.0396121693977303E-2</v>
      </c>
      <c r="O601" s="17">
        <v>7.4516467360972394E-2</v>
      </c>
      <c r="P601" s="17">
        <v>4.8960325669891502E-2</v>
      </c>
      <c r="Q601" s="17">
        <v>8.7797606434783196E-2</v>
      </c>
      <c r="R601" s="17"/>
      <c r="S601" s="17">
        <v>9.8516660525632904E-2</v>
      </c>
      <c r="T601" s="17">
        <v>6.7264956596309003E-2</v>
      </c>
      <c r="U601" s="17">
        <v>6.6708343948872095E-2</v>
      </c>
      <c r="V601" s="17">
        <v>7.0122363219307607E-2</v>
      </c>
      <c r="W601" s="17">
        <v>3.6161710185894903E-2</v>
      </c>
      <c r="X601" s="17">
        <v>5.8410454152876802E-2</v>
      </c>
      <c r="Y601" s="17">
        <v>7.2118170199287596E-2</v>
      </c>
      <c r="Z601" s="17">
        <v>7.0027444231869101E-2</v>
      </c>
      <c r="AA601" s="17">
        <v>5.3121225922166698E-2</v>
      </c>
      <c r="AB601" s="17">
        <v>8.3709260542953898E-2</v>
      </c>
      <c r="AC601" s="17">
        <v>8.60151555115721E-2</v>
      </c>
      <c r="AD601" s="17">
        <v>1.6963499876325599E-2</v>
      </c>
      <c r="AE601" s="17"/>
      <c r="AF601" s="17">
        <v>7.8910841116154401E-2</v>
      </c>
      <c r="AG601" s="17">
        <v>6.4589407427837503E-2</v>
      </c>
      <c r="AH601" s="17">
        <v>8.4659883808056502E-2</v>
      </c>
      <c r="AI601" s="17">
        <v>5.5493107092612598E-2</v>
      </c>
      <c r="AJ601" s="17">
        <v>4.8062859317601701E-2</v>
      </c>
      <c r="AK601" s="17">
        <v>7.6403287681553994E-2</v>
      </c>
      <c r="AL601" s="17"/>
      <c r="AM601" s="17">
        <v>7.5242217447350504E-2</v>
      </c>
      <c r="AN601" s="17">
        <v>5.9981041600753897E-2</v>
      </c>
      <c r="AO601" s="17"/>
      <c r="AP601" s="17">
        <v>8.3295986548381606E-2</v>
      </c>
      <c r="AQ601" s="17">
        <v>6.1526484416687698E-2</v>
      </c>
      <c r="AR601" s="17">
        <v>5.6022270973507197E-2</v>
      </c>
      <c r="AS601" s="17">
        <v>6.40634002799262E-2</v>
      </c>
      <c r="AT601" s="17">
        <v>0.159525813640957</v>
      </c>
      <c r="AU601" s="17"/>
      <c r="AV601" s="17">
        <v>7.0753262040296194E-2</v>
      </c>
      <c r="AW601" s="17">
        <v>7.6203448141439395E-2</v>
      </c>
      <c r="AX601" s="17">
        <v>1.96791612528684E-2</v>
      </c>
      <c r="AY601" s="17">
        <v>8.8006580219258002E-2</v>
      </c>
      <c r="AZ601" s="17">
        <v>4.7214964036465801E-2</v>
      </c>
      <c r="BA601" s="17">
        <v>6.31811969933673E-2</v>
      </c>
      <c r="BB601" s="17"/>
      <c r="BC601" s="17">
        <v>2.9902057727774298E-2</v>
      </c>
      <c r="BD601" s="17">
        <v>8.6288812260579995E-2</v>
      </c>
      <c r="BE601" s="17">
        <v>7.9587600230964006E-2</v>
      </c>
      <c r="BF601" s="17"/>
      <c r="BG601" s="17">
        <v>7.68316161509566E-2</v>
      </c>
      <c r="BH601" s="17">
        <v>5.9147514609841099E-2</v>
      </c>
      <c r="BI601" s="17">
        <v>6.7742533996923607E-2</v>
      </c>
      <c r="BJ601" s="17">
        <v>0.12751552729654</v>
      </c>
      <c r="BK601" s="17">
        <v>0.103480255625906</v>
      </c>
      <c r="BL601" s="17"/>
      <c r="BM601" s="17">
        <v>6.20372563794436E-2</v>
      </c>
      <c r="BN601" s="17">
        <v>0.10904188343266299</v>
      </c>
    </row>
    <row r="602" spans="2:66" x14ac:dyDescent="0.35">
      <c r="B602" t="s">
        <v>251</v>
      </c>
      <c r="C602" s="17">
        <v>2.61894742305495E-2</v>
      </c>
      <c r="D602" s="17">
        <v>3.0081922431346102E-2</v>
      </c>
      <c r="E602" s="17">
        <v>2.15478513730104E-2</v>
      </c>
      <c r="F602" s="17"/>
      <c r="G602" s="17">
        <v>2.63364798669334E-2</v>
      </c>
      <c r="H602" s="17">
        <v>3.0899641427433101E-2</v>
      </c>
      <c r="I602" s="17">
        <v>2.39312276751571E-2</v>
      </c>
      <c r="J602" s="17">
        <v>3.2299441053167302E-2</v>
      </c>
      <c r="K602" s="17">
        <v>2.4144469269218798E-2</v>
      </c>
      <c r="L602" s="17">
        <v>2.0498868665950101E-2</v>
      </c>
      <c r="M602" s="17"/>
      <c r="N602" s="17">
        <v>2.9305130275859799E-2</v>
      </c>
      <c r="O602" s="17">
        <v>2.1777748213567202E-2</v>
      </c>
      <c r="P602" s="17">
        <v>3.0900045029292101E-2</v>
      </c>
      <c r="Q602" s="17">
        <v>2.36890821840147E-2</v>
      </c>
      <c r="R602" s="17"/>
      <c r="S602" s="17">
        <v>2.7781317690448702E-2</v>
      </c>
      <c r="T602" s="17">
        <v>1.12190153788965E-2</v>
      </c>
      <c r="U602" s="17">
        <v>3.5433116314378003E-2</v>
      </c>
      <c r="V602" s="17">
        <v>1.81777253571208E-2</v>
      </c>
      <c r="W602" s="17">
        <v>2.2080094600953001E-2</v>
      </c>
      <c r="X602" s="17">
        <v>3.2884672370303999E-2</v>
      </c>
      <c r="Y602" s="17">
        <v>4.2234605689740502E-2</v>
      </c>
      <c r="Z602" s="17">
        <v>2.4027060137499601E-2</v>
      </c>
      <c r="AA602" s="17">
        <v>3.1153513149445901E-2</v>
      </c>
      <c r="AB602" s="17">
        <v>1.9244785487832299E-2</v>
      </c>
      <c r="AC602" s="17">
        <v>1.94098984091262E-2</v>
      </c>
      <c r="AD602" s="17">
        <v>4.6595023992481999E-2</v>
      </c>
      <c r="AE602" s="17"/>
      <c r="AF602" s="17">
        <v>2.6091175964834901E-2</v>
      </c>
      <c r="AG602" s="17">
        <v>2.78241467142952E-2</v>
      </c>
      <c r="AH602" s="17">
        <v>2.5527897018418899E-2</v>
      </c>
      <c r="AI602" s="17">
        <v>1.11861892549263E-2</v>
      </c>
      <c r="AJ602" s="17">
        <v>4.1040943399406199E-2</v>
      </c>
      <c r="AK602" s="17">
        <v>3.9618251699956399E-2</v>
      </c>
      <c r="AL602" s="17"/>
      <c r="AM602" s="17">
        <v>2.0668293458317499E-2</v>
      </c>
      <c r="AN602" s="17">
        <v>3.3047159999483398E-2</v>
      </c>
      <c r="AO602" s="17"/>
      <c r="AP602" s="17">
        <v>2.1052210422494499E-2</v>
      </c>
      <c r="AQ602" s="17">
        <v>1.6274875815407201E-2</v>
      </c>
      <c r="AR602" s="17">
        <v>3.5201659507181897E-2</v>
      </c>
      <c r="AS602" s="17">
        <v>2.8968583957316298E-2</v>
      </c>
      <c r="AT602" s="17">
        <v>3.82513784560592E-2</v>
      </c>
      <c r="AU602" s="17"/>
      <c r="AV602" s="17">
        <v>2.2804565263145501E-2</v>
      </c>
      <c r="AW602" s="17">
        <v>2.6179719696711502E-2</v>
      </c>
      <c r="AX602" s="17">
        <v>1.31383000707026E-2</v>
      </c>
      <c r="AY602" s="17">
        <v>7.0957382880262002E-2</v>
      </c>
      <c r="AZ602" s="17">
        <v>1.5316209972263E-2</v>
      </c>
      <c r="BA602" s="17">
        <v>1.4061752665805999E-2</v>
      </c>
      <c r="BB602" s="17"/>
      <c r="BC602" s="17">
        <v>1.26137792481948E-2</v>
      </c>
      <c r="BD602" s="17">
        <v>2.3214463695916499E-2</v>
      </c>
      <c r="BE602" s="17">
        <v>4.4682390802114003E-2</v>
      </c>
      <c r="BF602" s="17"/>
      <c r="BG602" s="17">
        <v>5.2310952815698801E-3</v>
      </c>
      <c r="BH602" s="17">
        <v>1.31460028073365E-2</v>
      </c>
      <c r="BI602" s="17">
        <v>1.1674175311159799E-2</v>
      </c>
      <c r="BJ602" s="17">
        <v>3.76389032112453E-2</v>
      </c>
      <c r="BK602" s="17">
        <v>0.16386913331301201</v>
      </c>
      <c r="BL602" s="17"/>
      <c r="BM602" s="17">
        <v>1.18526354950888E-2</v>
      </c>
      <c r="BN602" s="17">
        <v>0.13466016212234699</v>
      </c>
    </row>
    <row r="603" spans="2:66" x14ac:dyDescent="0.35">
      <c r="B603" t="s">
        <v>117</v>
      </c>
      <c r="C603" s="17">
        <v>4.3836600957912801E-2</v>
      </c>
      <c r="D603" s="17">
        <v>2.6247538567688099E-2</v>
      </c>
      <c r="E603" s="17">
        <v>6.0214759396165503E-2</v>
      </c>
      <c r="F603" s="17"/>
      <c r="G603" s="17">
        <v>5.0608719347287001E-2</v>
      </c>
      <c r="H603" s="17">
        <v>3.3538379908369602E-2</v>
      </c>
      <c r="I603" s="17">
        <v>4.94329708901175E-2</v>
      </c>
      <c r="J603" s="17">
        <v>6.0340485867306497E-2</v>
      </c>
      <c r="K603" s="17">
        <v>4.27885841879799E-2</v>
      </c>
      <c r="L603" s="17">
        <v>3.0543210780575501E-2</v>
      </c>
      <c r="M603" s="17"/>
      <c r="N603" s="17">
        <v>1.8425623456590799E-2</v>
      </c>
      <c r="O603" s="17">
        <v>4.3044636554549098E-2</v>
      </c>
      <c r="P603" s="17">
        <v>4.7425997036796799E-2</v>
      </c>
      <c r="Q603" s="17">
        <v>6.9699222588556806E-2</v>
      </c>
      <c r="R603" s="17"/>
      <c r="S603" s="17">
        <v>2.4173931390447899E-2</v>
      </c>
      <c r="T603" s="17">
        <v>2.6462974013849401E-2</v>
      </c>
      <c r="U603" s="17">
        <v>4.9667576449487702E-2</v>
      </c>
      <c r="V603" s="17">
        <v>5.99285732028427E-2</v>
      </c>
      <c r="W603" s="17">
        <v>4.9863569195659999E-2</v>
      </c>
      <c r="X603" s="17">
        <v>3.1881384408817298E-2</v>
      </c>
      <c r="Y603" s="17">
        <v>4.9223568953262402E-2</v>
      </c>
      <c r="Z603" s="17">
        <v>5.9270378540522001E-2</v>
      </c>
      <c r="AA603" s="17">
        <v>4.9269661930686701E-2</v>
      </c>
      <c r="AB603" s="17">
        <v>6.9969296617640703E-2</v>
      </c>
      <c r="AC603" s="17">
        <v>4.6987058580925403E-2</v>
      </c>
      <c r="AD603" s="17">
        <v>3.0014506447255999E-2</v>
      </c>
      <c r="AE603" s="17"/>
      <c r="AF603" s="17">
        <v>2.5572420253278799E-2</v>
      </c>
      <c r="AG603" s="17">
        <v>4.1673225574049302E-2</v>
      </c>
      <c r="AH603" s="17">
        <v>4.8983945743351701E-2</v>
      </c>
      <c r="AI603" s="17">
        <v>4.9437654747676703E-2</v>
      </c>
      <c r="AJ603" s="17">
        <v>7.0229061530391601E-2</v>
      </c>
      <c r="AK603" s="17">
        <v>5.6891629912256603E-2</v>
      </c>
      <c r="AL603" s="17"/>
      <c r="AM603" s="17">
        <v>4.5002384839873399E-2</v>
      </c>
      <c r="AN603" s="17">
        <v>4.1283539412081502E-2</v>
      </c>
      <c r="AO603" s="17"/>
      <c r="AP603" s="17">
        <v>7.8321163919608597E-2</v>
      </c>
      <c r="AQ603" s="17">
        <v>4.3117432160861002E-2</v>
      </c>
      <c r="AR603" s="17">
        <v>2.5911803601883901E-2</v>
      </c>
      <c r="AS603" s="17">
        <v>3.1910237217592501E-2</v>
      </c>
      <c r="AT603" s="17">
        <v>1.98194411850438E-2</v>
      </c>
      <c r="AU603" s="17"/>
      <c r="AV603" s="17">
        <v>3.2668752103680102E-2</v>
      </c>
      <c r="AW603" s="17">
        <v>2.3928995471829299E-2</v>
      </c>
      <c r="AX603" s="17">
        <v>1.92053061661107E-2</v>
      </c>
      <c r="AY603" s="17">
        <v>3.63900736718804E-2</v>
      </c>
      <c r="AZ603" s="17">
        <v>1.53436623806401E-2</v>
      </c>
      <c r="BA603" s="17">
        <v>9.5172366226818697E-2</v>
      </c>
      <c r="BB603" s="17"/>
      <c r="BC603" s="17">
        <v>1.6600413914099599E-2</v>
      </c>
      <c r="BD603" s="17">
        <v>6.0075763296454497E-2</v>
      </c>
      <c r="BE603" s="17">
        <v>2.03791452235608E-2</v>
      </c>
      <c r="BF603" s="17"/>
      <c r="BG603" s="17">
        <v>4.0484801842080899E-2</v>
      </c>
      <c r="BH603" s="17">
        <v>1.8821096106710199E-2</v>
      </c>
      <c r="BI603" s="17">
        <v>2.8390766643813299E-2</v>
      </c>
      <c r="BJ603" s="17">
        <v>1.8094338319796101E-2</v>
      </c>
      <c r="BK603" s="17">
        <v>8.2988093789763906E-2</v>
      </c>
      <c r="BL603" s="17"/>
      <c r="BM603" s="17">
        <v>2.2361141112803799E-2</v>
      </c>
      <c r="BN603" s="17">
        <v>6.7972040721903604E-2</v>
      </c>
    </row>
    <row r="604" spans="2:66" x14ac:dyDescent="0.35">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c r="BL604" s="17"/>
      <c r="BM604" s="17"/>
      <c r="BN604" s="17"/>
    </row>
    <row r="605" spans="2:66" x14ac:dyDescent="0.35">
      <c r="B605" s="6" t="s">
        <v>273</v>
      </c>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c r="AV605" s="17"/>
      <c r="AW605" s="17"/>
      <c r="AX605" s="17"/>
      <c r="AY605" s="17"/>
      <c r="AZ605" s="17"/>
      <c r="BA605" s="17"/>
      <c r="BB605" s="17"/>
      <c r="BC605" s="17"/>
      <c r="BD605" s="17"/>
      <c r="BE605" s="17"/>
      <c r="BF605" s="17"/>
      <c r="BG605" s="17"/>
      <c r="BH605" s="17"/>
      <c r="BI605" s="17"/>
      <c r="BJ605" s="17"/>
      <c r="BK605" s="17"/>
      <c r="BL605" s="17"/>
      <c r="BM605" s="17"/>
      <c r="BN605" s="17"/>
    </row>
    <row r="606" spans="2:66" x14ac:dyDescent="0.35">
      <c r="B606" s="24" t="s">
        <v>101</v>
      </c>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c r="BK606" s="17"/>
      <c r="BL606" s="17"/>
      <c r="BM606" s="17"/>
      <c r="BN606" s="17"/>
    </row>
    <row r="607" spans="2:66" x14ac:dyDescent="0.35">
      <c r="B607" t="s">
        <v>248</v>
      </c>
      <c r="C607" s="17">
        <v>0.36252917626871001</v>
      </c>
      <c r="D607" s="17">
        <v>0.399929925744203</v>
      </c>
      <c r="E607" s="17">
        <v>0.326874592316172</v>
      </c>
      <c r="F607" s="17"/>
      <c r="G607" s="17">
        <v>0.37323499388679898</v>
      </c>
      <c r="H607" s="17">
        <v>0.41857420075962298</v>
      </c>
      <c r="I607" s="17">
        <v>0.35812359821703399</v>
      </c>
      <c r="J607" s="17">
        <v>0.36104480904861802</v>
      </c>
      <c r="K607" s="17">
        <v>0.36103318602590301</v>
      </c>
      <c r="L607" s="17">
        <v>0.31541607062524102</v>
      </c>
      <c r="M607" s="17"/>
      <c r="N607" s="17">
        <v>0.42825760814494901</v>
      </c>
      <c r="O607" s="17">
        <v>0.38370861517899801</v>
      </c>
      <c r="P607" s="17">
        <v>0.285502939358658</v>
      </c>
      <c r="Q607" s="17">
        <v>0.33510771471037099</v>
      </c>
      <c r="R607" s="17"/>
      <c r="S607" s="17">
        <v>0.361149267525252</v>
      </c>
      <c r="T607" s="17">
        <v>0.41287679669552402</v>
      </c>
      <c r="U607" s="17">
        <v>0.38722744911171803</v>
      </c>
      <c r="V607" s="17">
        <v>0.32120976737353701</v>
      </c>
      <c r="W607" s="17">
        <v>0.33433852478392201</v>
      </c>
      <c r="X607" s="17">
        <v>0.37493976901246601</v>
      </c>
      <c r="Y607" s="17">
        <v>0.31633190469597899</v>
      </c>
      <c r="Z607" s="17">
        <v>0.340409592037967</v>
      </c>
      <c r="AA607" s="17">
        <v>0.38240499362245001</v>
      </c>
      <c r="AB607" s="17">
        <v>0.30920854712763002</v>
      </c>
      <c r="AC607" s="17">
        <v>0.38650787694257099</v>
      </c>
      <c r="AD607" s="17">
        <v>0.437856426527169</v>
      </c>
      <c r="AE607" s="17"/>
      <c r="AF607" s="17">
        <v>0.39806964853532201</v>
      </c>
      <c r="AG607" s="17">
        <v>0.37360655415708699</v>
      </c>
      <c r="AH607" s="17">
        <v>0.324063752838045</v>
      </c>
      <c r="AI607" s="17">
        <v>0.38513018019454898</v>
      </c>
      <c r="AJ607" s="17">
        <v>0.29071896326853802</v>
      </c>
      <c r="AK607" s="17">
        <v>0.30971664281134498</v>
      </c>
      <c r="AL607" s="17"/>
      <c r="AM607" s="17">
        <v>0.34485467291479299</v>
      </c>
      <c r="AN607" s="17">
        <v>0.38656540625182401</v>
      </c>
      <c r="AO607" s="17"/>
      <c r="AP607" s="17">
        <v>0.29885071871001101</v>
      </c>
      <c r="AQ607" s="17">
        <v>0.34494691498307101</v>
      </c>
      <c r="AR607" s="17">
        <v>0.40004203677308597</v>
      </c>
      <c r="AS607" s="17">
        <v>0.44644127477741502</v>
      </c>
      <c r="AT607" s="17">
        <v>0.36717993585201703</v>
      </c>
      <c r="AU607" s="17"/>
      <c r="AV607" s="17">
        <v>0.42139920403533099</v>
      </c>
      <c r="AW607" s="17">
        <v>0.32588498034444102</v>
      </c>
      <c r="AX607" s="17">
        <v>0.39233528111194599</v>
      </c>
      <c r="AY607" s="17">
        <v>0.21466590283418799</v>
      </c>
      <c r="AZ607" s="17">
        <v>0.49696457114032699</v>
      </c>
      <c r="BA607" s="17">
        <v>0.395370354801375</v>
      </c>
      <c r="BB607" s="17"/>
      <c r="BC607" s="17">
        <v>0.49633879243968398</v>
      </c>
      <c r="BD607" s="17">
        <v>0.33791141829492999</v>
      </c>
      <c r="BE607" s="17">
        <v>0.30303235004943602</v>
      </c>
      <c r="BF607" s="17"/>
      <c r="BG607" s="17">
        <v>0.39185508674121899</v>
      </c>
      <c r="BH607" s="17">
        <v>0.41677027018281299</v>
      </c>
      <c r="BI607" s="17">
        <v>0.37220150398985402</v>
      </c>
      <c r="BJ607" s="17">
        <v>0.41749122100839903</v>
      </c>
      <c r="BK607" s="17">
        <v>8.5461276277359693E-2</v>
      </c>
      <c r="BL607" s="17"/>
      <c r="BM607" s="17">
        <v>0.41269890437883999</v>
      </c>
      <c r="BN607" s="17">
        <v>0.162291153575914</v>
      </c>
    </row>
    <row r="608" spans="2:66" x14ac:dyDescent="0.35">
      <c r="B608" t="s">
        <v>249</v>
      </c>
      <c r="C608" s="17">
        <v>0.384057050085443</v>
      </c>
      <c r="D608" s="17">
        <v>0.36980546126466302</v>
      </c>
      <c r="E608" s="17">
        <v>0.39785489825141401</v>
      </c>
      <c r="F608" s="17"/>
      <c r="G608" s="17">
        <v>0.39919537288853801</v>
      </c>
      <c r="H608" s="17">
        <v>0.35269038772734201</v>
      </c>
      <c r="I608" s="17">
        <v>0.40888798799664799</v>
      </c>
      <c r="J608" s="17">
        <v>0.39011844855558098</v>
      </c>
      <c r="K608" s="17">
        <v>0.35198419823192101</v>
      </c>
      <c r="L608" s="17">
        <v>0.39613054189532698</v>
      </c>
      <c r="M608" s="17"/>
      <c r="N608" s="17">
        <v>0.37657565493942502</v>
      </c>
      <c r="O608" s="17">
        <v>0.40705253111454598</v>
      </c>
      <c r="P608" s="17">
        <v>0.40207339744461001</v>
      </c>
      <c r="Q608" s="17">
        <v>0.35460081192994702</v>
      </c>
      <c r="R608" s="17"/>
      <c r="S608" s="17">
        <v>0.44337085564504602</v>
      </c>
      <c r="T608" s="17">
        <v>0.36931947399971299</v>
      </c>
      <c r="U608" s="17">
        <v>0.36784989050023098</v>
      </c>
      <c r="V608" s="17">
        <v>0.34899446774507198</v>
      </c>
      <c r="W608" s="17">
        <v>0.43740413597966599</v>
      </c>
      <c r="X608" s="17">
        <v>0.36445940528043602</v>
      </c>
      <c r="Y608" s="17">
        <v>0.369882095717739</v>
      </c>
      <c r="Z608" s="17">
        <v>0.37888592402313798</v>
      </c>
      <c r="AA608" s="17">
        <v>0.35484773936169001</v>
      </c>
      <c r="AB608" s="17">
        <v>0.435883246049457</v>
      </c>
      <c r="AC608" s="17">
        <v>0.326777953512976</v>
      </c>
      <c r="AD608" s="17">
        <v>0.34598859116588698</v>
      </c>
      <c r="AE608" s="17"/>
      <c r="AF608" s="17">
        <v>0.40198796863347702</v>
      </c>
      <c r="AG608" s="17">
        <v>0.37347053957099702</v>
      </c>
      <c r="AH608" s="17">
        <v>0.39688790218679698</v>
      </c>
      <c r="AI608" s="17">
        <v>0.33624724726212801</v>
      </c>
      <c r="AJ608" s="17">
        <v>0.43594469372051298</v>
      </c>
      <c r="AK608" s="17">
        <v>0.38042271737132499</v>
      </c>
      <c r="AL608" s="17"/>
      <c r="AM608" s="17">
        <v>0.39236890958238402</v>
      </c>
      <c r="AN608" s="17">
        <v>0.37388005291306298</v>
      </c>
      <c r="AO608" s="17"/>
      <c r="AP608" s="17">
        <v>0.35626534664378201</v>
      </c>
      <c r="AQ608" s="17">
        <v>0.418167020216823</v>
      </c>
      <c r="AR608" s="17">
        <v>0.39007408957110401</v>
      </c>
      <c r="AS608" s="17">
        <v>0.40334944775286002</v>
      </c>
      <c r="AT608" s="17">
        <v>0.31095450453675999</v>
      </c>
      <c r="AU608" s="17"/>
      <c r="AV608" s="17">
        <v>0.40932647737231898</v>
      </c>
      <c r="AW608" s="17">
        <v>0.37046572771979502</v>
      </c>
      <c r="AX608" s="17">
        <v>0.45602198511125802</v>
      </c>
      <c r="AY608" s="17">
        <v>0.369119462100928</v>
      </c>
      <c r="AZ608" s="17">
        <v>0.33128737966973898</v>
      </c>
      <c r="BA608" s="17">
        <v>0.30878923140104703</v>
      </c>
      <c r="BB608" s="17"/>
      <c r="BC608" s="17">
        <v>0.38466873790316602</v>
      </c>
      <c r="BD608" s="17">
        <v>0.37256606267640002</v>
      </c>
      <c r="BE608" s="17">
        <v>0.410026083434887</v>
      </c>
      <c r="BF608" s="17"/>
      <c r="BG608" s="17">
        <v>0.37555129615626198</v>
      </c>
      <c r="BH608" s="17">
        <v>0.41189554052757599</v>
      </c>
      <c r="BI608" s="17">
        <v>0.42860040519401998</v>
      </c>
      <c r="BJ608" s="17">
        <v>0.28491117206609201</v>
      </c>
      <c r="BK608" s="17">
        <v>0.19605366706204999</v>
      </c>
      <c r="BL608" s="17"/>
      <c r="BM608" s="17">
        <v>0.40595656303413402</v>
      </c>
      <c r="BN608" s="17">
        <v>0.21661479811318499</v>
      </c>
    </row>
    <row r="609" spans="2:66" x14ac:dyDescent="0.35">
      <c r="B609" t="s">
        <v>250</v>
      </c>
      <c r="C609" s="17">
        <v>0.15496521390260501</v>
      </c>
      <c r="D609" s="17">
        <v>0.15635790039697001</v>
      </c>
      <c r="E609" s="17">
        <v>0.15339559891223201</v>
      </c>
      <c r="F609" s="17"/>
      <c r="G609" s="17">
        <v>0.155229127878317</v>
      </c>
      <c r="H609" s="17">
        <v>0.13532420876324</v>
      </c>
      <c r="I609" s="17">
        <v>0.133910888138458</v>
      </c>
      <c r="J609" s="17">
        <v>0.120285220124196</v>
      </c>
      <c r="K609" s="17">
        <v>0.179880564210082</v>
      </c>
      <c r="L609" s="17">
        <v>0.19923320538688499</v>
      </c>
      <c r="M609" s="17"/>
      <c r="N609" s="17">
        <v>0.134872188448908</v>
      </c>
      <c r="O609" s="17">
        <v>0.11492251301119701</v>
      </c>
      <c r="P609" s="17">
        <v>0.20754816853369701</v>
      </c>
      <c r="Q609" s="17">
        <v>0.17033502694076999</v>
      </c>
      <c r="R609" s="17"/>
      <c r="S609" s="17">
        <v>0.13360012573375499</v>
      </c>
      <c r="T609" s="17">
        <v>0.134185700565464</v>
      </c>
      <c r="U609" s="17">
        <v>0.15313664054388501</v>
      </c>
      <c r="V609" s="17">
        <v>0.210248944331309</v>
      </c>
      <c r="W609" s="17">
        <v>0.13501343293388099</v>
      </c>
      <c r="X609" s="17">
        <v>0.17511521895757701</v>
      </c>
      <c r="Y609" s="17">
        <v>0.17432266231899399</v>
      </c>
      <c r="Z609" s="17">
        <v>0.18533086395211601</v>
      </c>
      <c r="AA609" s="17">
        <v>0.14596664804812101</v>
      </c>
      <c r="AB609" s="17">
        <v>0.14101681710700101</v>
      </c>
      <c r="AC609" s="17">
        <v>0.162654418363506</v>
      </c>
      <c r="AD609" s="17">
        <v>0.13954545186720499</v>
      </c>
      <c r="AE609" s="17"/>
      <c r="AF609" s="17">
        <v>0.12711761321836201</v>
      </c>
      <c r="AG609" s="17">
        <v>0.150600600786923</v>
      </c>
      <c r="AH609" s="17">
        <v>0.168029737730787</v>
      </c>
      <c r="AI609" s="17">
        <v>0.17529442175242099</v>
      </c>
      <c r="AJ609" s="17">
        <v>0.15294545071208801</v>
      </c>
      <c r="AK609" s="17">
        <v>0.20271944414556101</v>
      </c>
      <c r="AL609" s="17"/>
      <c r="AM609" s="17">
        <v>0.16860856380408901</v>
      </c>
      <c r="AN609" s="17">
        <v>0.13670578375329001</v>
      </c>
      <c r="AO609" s="17"/>
      <c r="AP609" s="17">
        <v>0.188503480250794</v>
      </c>
      <c r="AQ609" s="17">
        <v>0.14745617126690899</v>
      </c>
      <c r="AR609" s="17">
        <v>0.14073124748326299</v>
      </c>
      <c r="AS609" s="17">
        <v>8.4777286261271997E-2</v>
      </c>
      <c r="AT609" s="17">
        <v>0.26355450290822502</v>
      </c>
      <c r="AU609" s="17"/>
      <c r="AV609" s="17">
        <v>0.11208054390824899</v>
      </c>
      <c r="AW609" s="17">
        <v>0.21438058694516701</v>
      </c>
      <c r="AX609" s="17">
        <v>0.126746240622296</v>
      </c>
      <c r="AY609" s="17">
        <v>0.24304962341011299</v>
      </c>
      <c r="AZ609" s="17">
        <v>0.101996669575401</v>
      </c>
      <c r="BA609" s="17">
        <v>0.155708325412905</v>
      </c>
      <c r="BB609" s="17"/>
      <c r="BC609" s="17">
        <v>8.0602388219953899E-2</v>
      </c>
      <c r="BD609" s="17">
        <v>0.17192320242221701</v>
      </c>
      <c r="BE609" s="17">
        <v>0.19023384859508499</v>
      </c>
      <c r="BF609" s="17"/>
      <c r="BG609" s="17">
        <v>0.151453728054017</v>
      </c>
      <c r="BH609" s="17">
        <v>0.114666326098879</v>
      </c>
      <c r="BI609" s="17">
        <v>0.150267203256682</v>
      </c>
      <c r="BJ609" s="17">
        <v>0.26094280186139501</v>
      </c>
      <c r="BK609" s="17">
        <v>0.33402188495255197</v>
      </c>
      <c r="BL609" s="17"/>
      <c r="BM609" s="17">
        <v>0.12067771954048299</v>
      </c>
      <c r="BN609" s="17">
        <v>0.31711179272718798</v>
      </c>
    </row>
    <row r="610" spans="2:66" x14ac:dyDescent="0.35">
      <c r="B610" t="s">
        <v>251</v>
      </c>
      <c r="C610" s="17">
        <v>4.6126506450349998E-2</v>
      </c>
      <c r="D610" s="17">
        <v>4.7378851305671502E-2</v>
      </c>
      <c r="E610" s="17">
        <v>4.5132813768247598E-2</v>
      </c>
      <c r="F610" s="17"/>
      <c r="G610" s="17">
        <v>3.3133097281313403E-2</v>
      </c>
      <c r="H610" s="17">
        <v>4.8878401707441801E-2</v>
      </c>
      <c r="I610" s="17">
        <v>4.2747789362885001E-2</v>
      </c>
      <c r="J610" s="17">
        <v>5.39222944606539E-2</v>
      </c>
      <c r="K610" s="17">
        <v>4.5969455539871501E-2</v>
      </c>
      <c r="L610" s="17">
        <v>4.90497931751721E-2</v>
      </c>
      <c r="M610" s="17"/>
      <c r="N610" s="17">
        <v>3.4038858163522298E-2</v>
      </c>
      <c r="O610" s="17">
        <v>4.4268978661794203E-2</v>
      </c>
      <c r="P610" s="17">
        <v>5.3850323501790899E-2</v>
      </c>
      <c r="Q610" s="17">
        <v>5.5081950950310203E-2</v>
      </c>
      <c r="R610" s="17"/>
      <c r="S610" s="17">
        <v>3.8000740802591797E-2</v>
      </c>
      <c r="T610" s="17">
        <v>2.30101888054937E-2</v>
      </c>
      <c r="U610" s="17">
        <v>4.2062160732568403E-2</v>
      </c>
      <c r="V610" s="17">
        <v>5.30981769586438E-2</v>
      </c>
      <c r="W610" s="17">
        <v>3.5671152646403297E-2</v>
      </c>
      <c r="X610" s="17">
        <v>3.8255073423852301E-2</v>
      </c>
      <c r="Y610" s="17">
        <v>7.8378539161323202E-2</v>
      </c>
      <c r="Z610" s="17">
        <v>4.7923444536614998E-2</v>
      </c>
      <c r="AA610" s="17">
        <v>4.9983221724159602E-2</v>
      </c>
      <c r="AB610" s="17">
        <v>6.9787659558574494E-2</v>
      </c>
      <c r="AC610" s="17">
        <v>5.7034828812172297E-2</v>
      </c>
      <c r="AD610" s="17">
        <v>3.00479613122768E-2</v>
      </c>
      <c r="AE610" s="17"/>
      <c r="AF610" s="17">
        <v>4.0106178455541597E-2</v>
      </c>
      <c r="AG610" s="17">
        <v>4.7674885885637598E-2</v>
      </c>
      <c r="AH610" s="17">
        <v>4.5047116335956698E-2</v>
      </c>
      <c r="AI610" s="17">
        <v>4.1311505400742597E-2</v>
      </c>
      <c r="AJ610" s="17">
        <v>6.4408380910438101E-2</v>
      </c>
      <c r="AK610" s="17">
        <v>4.8694733425666797E-2</v>
      </c>
      <c r="AL610" s="17"/>
      <c r="AM610" s="17">
        <v>3.9234899741580502E-2</v>
      </c>
      <c r="AN610" s="17">
        <v>5.5070045505717397E-2</v>
      </c>
      <c r="AO610" s="17"/>
      <c r="AP610" s="17">
        <v>5.1868157229430098E-2</v>
      </c>
      <c r="AQ610" s="17">
        <v>3.8125430224557E-2</v>
      </c>
      <c r="AR610" s="17">
        <v>4.3419624005114697E-2</v>
      </c>
      <c r="AS610" s="17">
        <v>4.0555965361416701E-2</v>
      </c>
      <c r="AT610" s="17">
        <v>3.8491615517954297E-2</v>
      </c>
      <c r="AU610" s="17"/>
      <c r="AV610" s="17">
        <v>2.9679518039793799E-2</v>
      </c>
      <c r="AW610" s="17">
        <v>5.6612103155763399E-2</v>
      </c>
      <c r="AX610" s="17">
        <v>6.549199027207E-3</v>
      </c>
      <c r="AY610" s="17">
        <v>0.10946227078689</v>
      </c>
      <c r="AZ610" s="17">
        <v>3.8560003913449603E-2</v>
      </c>
      <c r="BA610" s="17">
        <v>2.6852529938213798E-2</v>
      </c>
      <c r="BB610" s="17"/>
      <c r="BC610" s="17">
        <v>1.7799418292235001E-2</v>
      </c>
      <c r="BD610" s="17">
        <v>4.4815351800340401E-2</v>
      </c>
      <c r="BE610" s="17">
        <v>6.9360857742381002E-2</v>
      </c>
      <c r="BF610" s="17"/>
      <c r="BG610" s="17">
        <v>2.2661114350070701E-2</v>
      </c>
      <c r="BH610" s="17">
        <v>2.2704081238245199E-2</v>
      </c>
      <c r="BI610" s="17">
        <v>1.9759605574888001E-2</v>
      </c>
      <c r="BJ610" s="17">
        <v>3.6654805064113803E-2</v>
      </c>
      <c r="BK610" s="17">
        <v>0.291222479802903</v>
      </c>
      <c r="BL610" s="17"/>
      <c r="BM610" s="17">
        <v>2.26970600609929E-2</v>
      </c>
      <c r="BN610" s="17">
        <v>0.23231693973120099</v>
      </c>
    </row>
    <row r="611" spans="2:66" x14ac:dyDescent="0.35">
      <c r="B611" t="s">
        <v>117</v>
      </c>
      <c r="C611" s="17">
        <v>5.2322053292891697E-2</v>
      </c>
      <c r="D611" s="17">
        <v>2.6527861288492102E-2</v>
      </c>
      <c r="E611" s="17">
        <v>7.6742096751934302E-2</v>
      </c>
      <c r="F611" s="17"/>
      <c r="G611" s="17">
        <v>3.9207408065032E-2</v>
      </c>
      <c r="H611" s="17">
        <v>4.4532801042353097E-2</v>
      </c>
      <c r="I611" s="17">
        <v>5.6329736284974903E-2</v>
      </c>
      <c r="J611" s="17">
        <v>7.4629227810951604E-2</v>
      </c>
      <c r="K611" s="17">
        <v>6.1132595992222503E-2</v>
      </c>
      <c r="L611" s="17">
        <v>4.0170388917374698E-2</v>
      </c>
      <c r="M611" s="17"/>
      <c r="N611" s="17">
        <v>2.62556903031958E-2</v>
      </c>
      <c r="O611" s="17">
        <v>5.00473620334645E-2</v>
      </c>
      <c r="P611" s="17">
        <v>5.1025171161243603E-2</v>
      </c>
      <c r="Q611" s="17">
        <v>8.4874495468602207E-2</v>
      </c>
      <c r="R611" s="17"/>
      <c r="S611" s="17">
        <v>2.3879010293355599E-2</v>
      </c>
      <c r="T611" s="17">
        <v>6.06078399338046E-2</v>
      </c>
      <c r="U611" s="17">
        <v>4.9723859111597601E-2</v>
      </c>
      <c r="V611" s="17">
        <v>6.6448643591438594E-2</v>
      </c>
      <c r="W611" s="17">
        <v>5.7572753656127802E-2</v>
      </c>
      <c r="X611" s="17">
        <v>4.7230533325667699E-2</v>
      </c>
      <c r="Y611" s="17">
        <v>6.10847981059644E-2</v>
      </c>
      <c r="Z611" s="17">
        <v>4.7450175450165201E-2</v>
      </c>
      <c r="AA611" s="17">
        <v>6.6797397243580206E-2</v>
      </c>
      <c r="AB611" s="17">
        <v>4.4103730157337602E-2</v>
      </c>
      <c r="AC611" s="17">
        <v>6.7024922368775594E-2</v>
      </c>
      <c r="AD611" s="17">
        <v>4.6561569127461101E-2</v>
      </c>
      <c r="AE611" s="17"/>
      <c r="AF611" s="17">
        <v>3.2718591157297798E-2</v>
      </c>
      <c r="AG611" s="17">
        <v>5.46474195993557E-2</v>
      </c>
      <c r="AH611" s="17">
        <v>6.5971490908414296E-2</v>
      </c>
      <c r="AI611" s="17">
        <v>6.2016645390160101E-2</v>
      </c>
      <c r="AJ611" s="17">
        <v>5.59825113884228E-2</v>
      </c>
      <c r="AK611" s="17">
        <v>5.8446462246101998E-2</v>
      </c>
      <c r="AL611" s="17"/>
      <c r="AM611" s="17">
        <v>5.49329539571538E-2</v>
      </c>
      <c r="AN611" s="17">
        <v>4.7778711576105602E-2</v>
      </c>
      <c r="AO611" s="17"/>
      <c r="AP611" s="17">
        <v>0.104512297165982</v>
      </c>
      <c r="AQ611" s="17">
        <v>5.1304463308639803E-2</v>
      </c>
      <c r="AR611" s="17">
        <v>2.5733002167431799E-2</v>
      </c>
      <c r="AS611" s="17">
        <v>2.4876025847036101E-2</v>
      </c>
      <c r="AT611" s="17">
        <v>1.98194411850438E-2</v>
      </c>
      <c r="AU611" s="17"/>
      <c r="AV611" s="17">
        <v>2.75142566443068E-2</v>
      </c>
      <c r="AW611" s="17">
        <v>3.2656601834833501E-2</v>
      </c>
      <c r="AX611" s="17">
        <v>1.8347294127292801E-2</v>
      </c>
      <c r="AY611" s="17">
        <v>6.3702740867880497E-2</v>
      </c>
      <c r="AZ611" s="17">
        <v>3.11913757010834E-2</v>
      </c>
      <c r="BA611" s="17">
        <v>0.11327955844646</v>
      </c>
      <c r="BB611" s="17"/>
      <c r="BC611" s="17">
        <v>2.0590663144960698E-2</v>
      </c>
      <c r="BD611" s="17">
        <v>7.2783964806113502E-2</v>
      </c>
      <c r="BE611" s="17">
        <v>2.73468601782106E-2</v>
      </c>
      <c r="BF611" s="17"/>
      <c r="BG611" s="17">
        <v>5.8478774698431199E-2</v>
      </c>
      <c r="BH611" s="17">
        <v>3.3963781952486199E-2</v>
      </c>
      <c r="BI611" s="17">
        <v>2.91712819845561E-2</v>
      </c>
      <c r="BJ611" s="17">
        <v>0</v>
      </c>
      <c r="BK611" s="17">
        <v>9.3240691905135301E-2</v>
      </c>
      <c r="BL611" s="17"/>
      <c r="BM611" s="17">
        <v>3.7969752985549499E-2</v>
      </c>
      <c r="BN611" s="17">
        <v>7.1665315852512207E-2</v>
      </c>
    </row>
    <row r="612" spans="2:66" x14ac:dyDescent="0.35">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c r="AK612" s="17"/>
      <c r="AL612" s="17"/>
      <c r="AM612" s="17"/>
      <c r="AN612" s="17"/>
      <c r="AO612" s="17"/>
      <c r="AP612" s="17"/>
      <c r="AQ612" s="17"/>
      <c r="AR612" s="17"/>
      <c r="AS612" s="17"/>
      <c r="AT612" s="17"/>
      <c r="AU612" s="17"/>
      <c r="AV612" s="17"/>
      <c r="AW612" s="17"/>
      <c r="AX612" s="17"/>
      <c r="AY612" s="17"/>
      <c r="AZ612" s="17"/>
      <c r="BA612" s="17"/>
      <c r="BB612" s="17"/>
      <c r="BC612" s="17"/>
      <c r="BD612" s="17"/>
      <c r="BE612" s="17"/>
      <c r="BF612" s="17"/>
      <c r="BG612" s="17"/>
      <c r="BH612" s="17"/>
      <c r="BI612" s="17"/>
      <c r="BJ612" s="17"/>
      <c r="BK612" s="17"/>
      <c r="BL612" s="17"/>
      <c r="BM612" s="17"/>
      <c r="BN612" s="17"/>
    </row>
    <row r="613" spans="2:66" x14ac:dyDescent="0.35">
      <c r="B613" s="6" t="s">
        <v>274</v>
      </c>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c r="AV613" s="17"/>
      <c r="AW613" s="17"/>
      <c r="AX613" s="17"/>
      <c r="AY613" s="17"/>
      <c r="AZ613" s="17"/>
      <c r="BA613" s="17"/>
      <c r="BB613" s="17"/>
      <c r="BC613" s="17"/>
      <c r="BD613" s="17"/>
      <c r="BE613" s="17"/>
      <c r="BF613" s="17"/>
      <c r="BG613" s="17"/>
      <c r="BH613" s="17"/>
      <c r="BI613" s="17"/>
      <c r="BJ613" s="17"/>
      <c r="BK613" s="17"/>
      <c r="BL613" s="17"/>
      <c r="BM613" s="17"/>
      <c r="BN613" s="17"/>
    </row>
    <row r="614" spans="2:66" x14ac:dyDescent="0.35">
      <c r="B614" s="24" t="s">
        <v>101</v>
      </c>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c r="BA614" s="17"/>
      <c r="BB614" s="17"/>
      <c r="BC614" s="17"/>
      <c r="BD614" s="17"/>
      <c r="BE614" s="17"/>
      <c r="BF614" s="17"/>
      <c r="BG614" s="17"/>
      <c r="BH614" s="17"/>
      <c r="BI614" s="17"/>
      <c r="BJ614" s="17"/>
      <c r="BK614" s="17"/>
      <c r="BL614" s="17"/>
      <c r="BM614" s="17"/>
      <c r="BN614" s="17"/>
    </row>
    <row r="615" spans="2:66" x14ac:dyDescent="0.35">
      <c r="B615" t="s">
        <v>248</v>
      </c>
      <c r="C615" s="17">
        <v>0.20999337440720101</v>
      </c>
      <c r="D615" s="17">
        <v>0.22784705731555199</v>
      </c>
      <c r="E615" s="17">
        <v>0.193620938691866</v>
      </c>
      <c r="F615" s="17"/>
      <c r="G615" s="17">
        <v>0.18019691219812201</v>
      </c>
      <c r="H615" s="17">
        <v>0.20329963401746801</v>
      </c>
      <c r="I615" s="17">
        <v>0.17121947206316601</v>
      </c>
      <c r="J615" s="17">
        <v>0.18728942792836401</v>
      </c>
      <c r="K615" s="17">
        <v>0.24618251484026299</v>
      </c>
      <c r="L615" s="17">
        <v>0.260760401160471</v>
      </c>
      <c r="M615" s="17"/>
      <c r="N615" s="17">
        <v>0.215146193975952</v>
      </c>
      <c r="O615" s="17">
        <v>0.18332131218233999</v>
      </c>
      <c r="P615" s="17">
        <v>0.22602968955043201</v>
      </c>
      <c r="Q615" s="17">
        <v>0.21937956205306899</v>
      </c>
      <c r="R615" s="17"/>
      <c r="S615" s="17">
        <v>0.236870612903304</v>
      </c>
      <c r="T615" s="17">
        <v>0.17672238060113399</v>
      </c>
      <c r="U615" s="17">
        <v>0.16914693470495501</v>
      </c>
      <c r="V615" s="17">
        <v>0.24697882746344099</v>
      </c>
      <c r="W615" s="17">
        <v>0.24153254021875301</v>
      </c>
      <c r="X615" s="17">
        <v>0.22530445865073401</v>
      </c>
      <c r="Y615" s="17">
        <v>0.15098872446199299</v>
      </c>
      <c r="Z615" s="17">
        <v>0.26952137070137999</v>
      </c>
      <c r="AA615" s="17">
        <v>0.21838739221029199</v>
      </c>
      <c r="AB615" s="17">
        <v>0.201906591681008</v>
      </c>
      <c r="AC615" s="17">
        <v>0.20424079396981501</v>
      </c>
      <c r="AD615" s="17">
        <v>0.18879288121437501</v>
      </c>
      <c r="AE615" s="17"/>
      <c r="AF615" s="17">
        <v>0.230417404995888</v>
      </c>
      <c r="AG615" s="17">
        <v>0.21587475810929299</v>
      </c>
      <c r="AH615" s="17">
        <v>0.19011181100744401</v>
      </c>
      <c r="AI615" s="17">
        <v>0.209599903155061</v>
      </c>
      <c r="AJ615" s="17">
        <v>0.166559864571552</v>
      </c>
      <c r="AK615" s="17">
        <v>0.224888397477817</v>
      </c>
      <c r="AL615" s="17"/>
      <c r="AM615" s="17">
        <v>0.20467965420710199</v>
      </c>
      <c r="AN615" s="17">
        <v>0.21902203908871901</v>
      </c>
      <c r="AO615" s="17"/>
      <c r="AP615" s="17">
        <v>0.211633533966121</v>
      </c>
      <c r="AQ615" s="17">
        <v>0.19111310162374701</v>
      </c>
      <c r="AR615" s="17">
        <v>0.189764144756883</v>
      </c>
      <c r="AS615" s="17">
        <v>0.218792914400088</v>
      </c>
      <c r="AT615" s="17">
        <v>0.24648337767568801</v>
      </c>
      <c r="AU615" s="17"/>
      <c r="AV615" s="17">
        <v>0.216241207425964</v>
      </c>
      <c r="AW615" s="17">
        <v>0.26421336338201001</v>
      </c>
      <c r="AX615" s="17">
        <v>0.22449655086086401</v>
      </c>
      <c r="AY615" s="17">
        <v>0.205998113963378</v>
      </c>
      <c r="AZ615" s="17">
        <v>0.14944590015551901</v>
      </c>
      <c r="BA615" s="17">
        <v>0.15598903270686601</v>
      </c>
      <c r="BB615" s="17"/>
      <c r="BC615" s="17">
        <v>0.16020255943478401</v>
      </c>
      <c r="BD615" s="17">
        <v>0.22123134475498901</v>
      </c>
      <c r="BE615" s="17">
        <v>0.236227032440713</v>
      </c>
      <c r="BF615" s="17"/>
      <c r="BG615" s="17">
        <v>0.28237699671475402</v>
      </c>
      <c r="BH615" s="17">
        <v>0.211623609933974</v>
      </c>
      <c r="BI615" s="17">
        <v>0.22250204573776799</v>
      </c>
      <c r="BJ615" s="17">
        <v>0.24390815976055399</v>
      </c>
      <c r="BK615" s="17">
        <v>0.108410155469588</v>
      </c>
      <c r="BL615" s="17"/>
      <c r="BM615" s="17">
        <v>0.22318535179832</v>
      </c>
      <c r="BN615" s="17">
        <v>0.139763637916199</v>
      </c>
    </row>
    <row r="616" spans="2:66" x14ac:dyDescent="0.35">
      <c r="B616" t="s">
        <v>249</v>
      </c>
      <c r="C616" s="17">
        <v>0.337150845433209</v>
      </c>
      <c r="D616" s="17">
        <v>0.34569716065564998</v>
      </c>
      <c r="E616" s="17">
        <v>0.33047990671317201</v>
      </c>
      <c r="F616" s="17"/>
      <c r="G616" s="17">
        <v>0.31716260700256099</v>
      </c>
      <c r="H616" s="17">
        <v>0.32442517739253901</v>
      </c>
      <c r="I616" s="17">
        <v>0.33279881174091602</v>
      </c>
      <c r="J616" s="17">
        <v>0.37095398048189498</v>
      </c>
      <c r="K616" s="17">
        <v>0.33416849002825599</v>
      </c>
      <c r="L616" s="17">
        <v>0.33898518149044599</v>
      </c>
      <c r="M616" s="17"/>
      <c r="N616" s="17">
        <v>0.36100240017732499</v>
      </c>
      <c r="O616" s="17">
        <v>0.38170903541242102</v>
      </c>
      <c r="P616" s="17">
        <v>0.29255975402384099</v>
      </c>
      <c r="Q616" s="17">
        <v>0.305659452031255</v>
      </c>
      <c r="R616" s="17"/>
      <c r="S616" s="17">
        <v>0.39687288214588101</v>
      </c>
      <c r="T616" s="17">
        <v>0.37735130045461202</v>
      </c>
      <c r="U616" s="17">
        <v>0.37654026947514402</v>
      </c>
      <c r="V616" s="17">
        <v>0.27961822506690998</v>
      </c>
      <c r="W616" s="17">
        <v>0.34275432389515698</v>
      </c>
      <c r="X616" s="17">
        <v>0.31605686597749399</v>
      </c>
      <c r="Y616" s="17">
        <v>0.32003064739209902</v>
      </c>
      <c r="Z616" s="17">
        <v>0.37513482132723203</v>
      </c>
      <c r="AA616" s="17">
        <v>0.339819908769395</v>
      </c>
      <c r="AB616" s="17">
        <v>0.24622304093467501</v>
      </c>
      <c r="AC616" s="17">
        <v>0.30762091104289702</v>
      </c>
      <c r="AD616" s="17">
        <v>0.31046545470812098</v>
      </c>
      <c r="AE616" s="17"/>
      <c r="AF616" s="17">
        <v>0.35769001308822002</v>
      </c>
      <c r="AG616" s="17">
        <v>0.33595945959992801</v>
      </c>
      <c r="AH616" s="17">
        <v>0.34026588374807798</v>
      </c>
      <c r="AI616" s="17">
        <v>0.33302856482353999</v>
      </c>
      <c r="AJ616" s="17">
        <v>0.31673119211749401</v>
      </c>
      <c r="AK616" s="17">
        <v>0.29740321379780899</v>
      </c>
      <c r="AL616" s="17"/>
      <c r="AM616" s="17">
        <v>0.360496383825334</v>
      </c>
      <c r="AN616" s="17">
        <v>0.30169756763442102</v>
      </c>
      <c r="AO616" s="17"/>
      <c r="AP616" s="17">
        <v>0.32245624827193597</v>
      </c>
      <c r="AQ616" s="17">
        <v>0.35274609412728303</v>
      </c>
      <c r="AR616" s="17">
        <v>0.34162801458667402</v>
      </c>
      <c r="AS616" s="17">
        <v>0.32988686034200398</v>
      </c>
      <c r="AT616" s="17">
        <v>0.36807260765057398</v>
      </c>
      <c r="AU616" s="17"/>
      <c r="AV616" s="17">
        <v>0.367011770117388</v>
      </c>
      <c r="AW616" s="17">
        <v>0.34913775374481798</v>
      </c>
      <c r="AX616" s="17">
        <v>0.36703465009373099</v>
      </c>
      <c r="AY616" s="17">
        <v>0.283794027613407</v>
      </c>
      <c r="AZ616" s="17">
        <v>0.305296929226409</v>
      </c>
      <c r="BA616" s="17">
        <v>0.34127993537006901</v>
      </c>
      <c r="BB616" s="17"/>
      <c r="BC616" s="17">
        <v>0.36870855488514498</v>
      </c>
      <c r="BD616" s="17">
        <v>0.32002020444295998</v>
      </c>
      <c r="BE616" s="17">
        <v>0.35014421323283101</v>
      </c>
      <c r="BF616" s="17"/>
      <c r="BG616" s="17">
        <v>0.28770123280848803</v>
      </c>
      <c r="BH616" s="17">
        <v>0.36735341430680202</v>
      </c>
      <c r="BI616" s="17">
        <v>0.37136857629736802</v>
      </c>
      <c r="BJ616" s="17">
        <v>0.43479231978274102</v>
      </c>
      <c r="BK616" s="17">
        <v>0.18232378314214001</v>
      </c>
      <c r="BL616" s="17"/>
      <c r="BM616" s="17">
        <v>0.35433752908467298</v>
      </c>
      <c r="BN616" s="17">
        <v>0.24074359436595999</v>
      </c>
    </row>
    <row r="617" spans="2:66" x14ac:dyDescent="0.35">
      <c r="B617" t="s">
        <v>250</v>
      </c>
      <c r="C617" s="17">
        <v>0.294129787608646</v>
      </c>
      <c r="D617" s="17">
        <v>0.28657497816421701</v>
      </c>
      <c r="E617" s="17">
        <v>0.29996766433226602</v>
      </c>
      <c r="F617" s="17"/>
      <c r="G617" s="17">
        <v>0.32580262926421499</v>
      </c>
      <c r="H617" s="17">
        <v>0.309903691071586</v>
      </c>
      <c r="I617" s="17">
        <v>0.328166668524563</v>
      </c>
      <c r="J617" s="17">
        <v>0.25556200232260701</v>
      </c>
      <c r="K617" s="17">
        <v>0.28596612631910401</v>
      </c>
      <c r="L617" s="17">
        <v>0.26933981559077902</v>
      </c>
      <c r="M617" s="17"/>
      <c r="N617" s="17">
        <v>0.29200029783403603</v>
      </c>
      <c r="O617" s="17">
        <v>0.27100426534905198</v>
      </c>
      <c r="P617" s="17">
        <v>0.31664893976306002</v>
      </c>
      <c r="Q617" s="17">
        <v>0.29981283624421201</v>
      </c>
      <c r="R617" s="17"/>
      <c r="S617" s="17">
        <v>0.236693982337429</v>
      </c>
      <c r="T617" s="17">
        <v>0.30570577952584099</v>
      </c>
      <c r="U617" s="17">
        <v>0.29002267430293099</v>
      </c>
      <c r="V617" s="17">
        <v>0.312326743353743</v>
      </c>
      <c r="W617" s="17">
        <v>0.27963229819393798</v>
      </c>
      <c r="X617" s="17">
        <v>0.284518444703794</v>
      </c>
      <c r="Y617" s="17">
        <v>0.341668804277375</v>
      </c>
      <c r="Z617" s="17">
        <v>0.22413449162737401</v>
      </c>
      <c r="AA617" s="17">
        <v>0.29038061706342799</v>
      </c>
      <c r="AB617" s="17">
        <v>0.34739239985882803</v>
      </c>
      <c r="AC617" s="17">
        <v>0.33455041395097601</v>
      </c>
      <c r="AD617" s="17">
        <v>0.282699573607541</v>
      </c>
      <c r="AE617" s="17"/>
      <c r="AF617" s="17">
        <v>0.29200960273305099</v>
      </c>
      <c r="AG617" s="17">
        <v>0.27637187519231998</v>
      </c>
      <c r="AH617" s="17">
        <v>0.30045592372088697</v>
      </c>
      <c r="AI617" s="17">
        <v>0.30792341875238199</v>
      </c>
      <c r="AJ617" s="17">
        <v>0.31532001256158299</v>
      </c>
      <c r="AK617" s="17">
        <v>0.29685932619858801</v>
      </c>
      <c r="AL617" s="17"/>
      <c r="AM617" s="17">
        <v>0.29809767520230701</v>
      </c>
      <c r="AN617" s="17">
        <v>0.29058556248286899</v>
      </c>
      <c r="AO617" s="17"/>
      <c r="AP617" s="17">
        <v>0.27750645572840099</v>
      </c>
      <c r="AQ617" s="17">
        <v>0.28079526477462002</v>
      </c>
      <c r="AR617" s="17">
        <v>0.32077901494467698</v>
      </c>
      <c r="AS617" s="17">
        <v>0.31121643939730498</v>
      </c>
      <c r="AT617" s="17">
        <v>0.28499229860932801</v>
      </c>
      <c r="AU617" s="17"/>
      <c r="AV617" s="17">
        <v>0.2926048018613</v>
      </c>
      <c r="AW617" s="17">
        <v>0.25940156942792703</v>
      </c>
      <c r="AX617" s="17">
        <v>0.28560425048819299</v>
      </c>
      <c r="AY617" s="17">
        <v>0.31340665669083501</v>
      </c>
      <c r="AZ617" s="17">
        <v>0.41920334500266099</v>
      </c>
      <c r="BA617" s="17">
        <v>0.27552121773921401</v>
      </c>
      <c r="BB617" s="17"/>
      <c r="BC617" s="17">
        <v>0.33225719280469002</v>
      </c>
      <c r="BD617" s="17">
        <v>0.28661665207078002</v>
      </c>
      <c r="BE617" s="17">
        <v>0.28115658182987002</v>
      </c>
      <c r="BF617" s="17"/>
      <c r="BG617" s="17">
        <v>0.32741393565211102</v>
      </c>
      <c r="BH617" s="17">
        <v>0.29195178341104799</v>
      </c>
      <c r="BI617" s="17">
        <v>0.29279285819691198</v>
      </c>
      <c r="BJ617" s="17">
        <v>0.22397495041674301</v>
      </c>
      <c r="BK617" s="17">
        <v>0.33068275237640099</v>
      </c>
      <c r="BL617" s="17"/>
      <c r="BM617" s="17">
        <v>0.29774661909058397</v>
      </c>
      <c r="BN617" s="17">
        <v>0.30599116217058397</v>
      </c>
    </row>
    <row r="618" spans="2:66" x14ac:dyDescent="0.35">
      <c r="B618" t="s">
        <v>251</v>
      </c>
      <c r="C618" s="17">
        <v>8.4583609362811604E-2</v>
      </c>
      <c r="D618" s="17">
        <v>9.5730700486724704E-2</v>
      </c>
      <c r="E618" s="17">
        <v>7.3168347336138598E-2</v>
      </c>
      <c r="F618" s="17"/>
      <c r="G618" s="17">
        <v>0.108594395232273</v>
      </c>
      <c r="H618" s="17">
        <v>0.106299216876723</v>
      </c>
      <c r="I618" s="17">
        <v>8.6397907382362693E-2</v>
      </c>
      <c r="J618" s="17">
        <v>9.2378146271595102E-2</v>
      </c>
      <c r="K618" s="17">
        <v>5.2589393527499001E-2</v>
      </c>
      <c r="L618" s="17">
        <v>6.4592184396238095E-2</v>
      </c>
      <c r="M618" s="17"/>
      <c r="N618" s="17">
        <v>8.9252218170970093E-2</v>
      </c>
      <c r="O618" s="17">
        <v>8.9479018987540598E-2</v>
      </c>
      <c r="P618" s="17">
        <v>7.4933614836747098E-2</v>
      </c>
      <c r="Q618" s="17">
        <v>8.1853150084753995E-2</v>
      </c>
      <c r="R618" s="17"/>
      <c r="S618" s="17">
        <v>8.4392771064317904E-2</v>
      </c>
      <c r="T618" s="17">
        <v>8.00884615505979E-2</v>
      </c>
      <c r="U618" s="17">
        <v>9.0274022528608402E-2</v>
      </c>
      <c r="V618" s="17">
        <v>6.4887868423518694E-2</v>
      </c>
      <c r="W618" s="17">
        <v>6.3844942773833804E-2</v>
      </c>
      <c r="X618" s="17">
        <v>0.10460087679633399</v>
      </c>
      <c r="Y618" s="17">
        <v>0.114782064213258</v>
      </c>
      <c r="Z618" s="17">
        <v>6.0002312474556799E-2</v>
      </c>
      <c r="AA618" s="17">
        <v>6.6960340197311993E-2</v>
      </c>
      <c r="AB618" s="17">
        <v>0.10999870439413401</v>
      </c>
      <c r="AC618" s="17">
        <v>5.7567876662417201E-2</v>
      </c>
      <c r="AD618" s="17">
        <v>0.122947844252995</v>
      </c>
      <c r="AE618" s="17"/>
      <c r="AF618" s="17">
        <v>7.2468291552183497E-2</v>
      </c>
      <c r="AG618" s="17">
        <v>9.2627100279222399E-2</v>
      </c>
      <c r="AH618" s="17">
        <v>8.6524432048523406E-2</v>
      </c>
      <c r="AI618" s="17">
        <v>7.6233198919680306E-2</v>
      </c>
      <c r="AJ618" s="17">
        <v>8.8004630779353096E-2</v>
      </c>
      <c r="AK618" s="17">
        <v>0.104322686780558</v>
      </c>
      <c r="AL618" s="17"/>
      <c r="AM618" s="17">
        <v>6.4522856090798095E-2</v>
      </c>
      <c r="AN618" s="17">
        <v>0.112485343790885</v>
      </c>
      <c r="AO618" s="17"/>
      <c r="AP618" s="17">
        <v>6.48201693886368E-2</v>
      </c>
      <c r="AQ618" s="17">
        <v>8.4930925107902205E-2</v>
      </c>
      <c r="AR618" s="17">
        <v>0.10236954055066</v>
      </c>
      <c r="AS618" s="17">
        <v>9.6987421053807907E-2</v>
      </c>
      <c r="AT618" s="17">
        <v>8.0632274879367097E-2</v>
      </c>
      <c r="AU618" s="17"/>
      <c r="AV618" s="17">
        <v>7.3953908973140595E-2</v>
      </c>
      <c r="AW618" s="17">
        <v>7.0606375075608296E-2</v>
      </c>
      <c r="AX618" s="17">
        <v>7.1023654397210201E-2</v>
      </c>
      <c r="AY618" s="17">
        <v>0.129160245739491</v>
      </c>
      <c r="AZ618" s="17">
        <v>8.7442865816943105E-2</v>
      </c>
      <c r="BA618" s="17">
        <v>5.8157989226328297E-2</v>
      </c>
      <c r="BB618" s="17"/>
      <c r="BC618" s="17">
        <v>9.8487197660843503E-2</v>
      </c>
      <c r="BD618" s="17">
        <v>7.2932018902210793E-2</v>
      </c>
      <c r="BE618" s="17">
        <v>9.3858253150407495E-2</v>
      </c>
      <c r="BF618" s="17"/>
      <c r="BG618" s="17">
        <v>3.7923131082856699E-2</v>
      </c>
      <c r="BH618" s="17">
        <v>8.1987574567667601E-2</v>
      </c>
      <c r="BI618" s="17">
        <v>5.1644730559669901E-2</v>
      </c>
      <c r="BJ618" s="17">
        <v>5.8368742081937597E-2</v>
      </c>
      <c r="BK618" s="17">
        <v>0.274514775485733</v>
      </c>
      <c r="BL618" s="17"/>
      <c r="BM618" s="17">
        <v>7.4787046873552407E-2</v>
      </c>
      <c r="BN618" s="17">
        <v>0.224499788920485</v>
      </c>
    </row>
    <row r="619" spans="2:66" x14ac:dyDescent="0.35">
      <c r="B619" t="s">
        <v>117</v>
      </c>
      <c r="C619" s="17">
        <v>7.4142383188131294E-2</v>
      </c>
      <c r="D619" s="17">
        <v>4.4150103377856902E-2</v>
      </c>
      <c r="E619" s="17">
        <v>0.102763142926557</v>
      </c>
      <c r="F619" s="17"/>
      <c r="G619" s="17">
        <v>6.8243456302828603E-2</v>
      </c>
      <c r="H619" s="17">
        <v>5.6072280641684603E-2</v>
      </c>
      <c r="I619" s="17">
        <v>8.1417140288992898E-2</v>
      </c>
      <c r="J619" s="17">
        <v>9.3816442995539304E-2</v>
      </c>
      <c r="K619" s="17">
        <v>8.1093475284877994E-2</v>
      </c>
      <c r="L619" s="17">
        <v>6.63224173620654E-2</v>
      </c>
      <c r="M619" s="17"/>
      <c r="N619" s="17">
        <v>4.2598889841716302E-2</v>
      </c>
      <c r="O619" s="17">
        <v>7.44863680686466E-2</v>
      </c>
      <c r="P619" s="17">
        <v>8.9828001825919407E-2</v>
      </c>
      <c r="Q619" s="17">
        <v>9.3294999586709407E-2</v>
      </c>
      <c r="R619" s="17"/>
      <c r="S619" s="17">
        <v>4.5169751549067903E-2</v>
      </c>
      <c r="T619" s="17">
        <v>6.0132077867814201E-2</v>
      </c>
      <c r="U619" s="17">
        <v>7.40160989883617E-2</v>
      </c>
      <c r="V619" s="17">
        <v>9.6188335692386703E-2</v>
      </c>
      <c r="W619" s="17">
        <v>7.2235894918318194E-2</v>
      </c>
      <c r="X619" s="17">
        <v>6.9519353871643805E-2</v>
      </c>
      <c r="Y619" s="17">
        <v>7.2529759655274598E-2</v>
      </c>
      <c r="Z619" s="17">
        <v>7.1207003869456997E-2</v>
      </c>
      <c r="AA619" s="17">
        <v>8.4451741759572402E-2</v>
      </c>
      <c r="AB619" s="17">
        <v>9.4479263131355198E-2</v>
      </c>
      <c r="AC619" s="17">
        <v>9.6020004373894394E-2</v>
      </c>
      <c r="AD619" s="17">
        <v>9.5094246216967299E-2</v>
      </c>
      <c r="AE619" s="17"/>
      <c r="AF619" s="17">
        <v>4.7414687630657502E-2</v>
      </c>
      <c r="AG619" s="17">
        <v>7.9166806819237101E-2</v>
      </c>
      <c r="AH619" s="17">
        <v>8.2641949475068296E-2</v>
      </c>
      <c r="AI619" s="17">
        <v>7.3214914349336302E-2</v>
      </c>
      <c r="AJ619" s="17">
        <v>0.113384299970018</v>
      </c>
      <c r="AK619" s="17">
        <v>7.65263757452284E-2</v>
      </c>
      <c r="AL619" s="17"/>
      <c r="AM619" s="17">
        <v>7.2203430674458696E-2</v>
      </c>
      <c r="AN619" s="17">
        <v>7.6209487003106105E-2</v>
      </c>
      <c r="AO619" s="17"/>
      <c r="AP619" s="17">
        <v>0.123583592644904</v>
      </c>
      <c r="AQ619" s="17">
        <v>9.0414614366447696E-2</v>
      </c>
      <c r="AR619" s="17">
        <v>4.5459285161105603E-2</v>
      </c>
      <c r="AS619" s="17">
        <v>4.3116364806794899E-2</v>
      </c>
      <c r="AT619" s="17">
        <v>1.98194411850438E-2</v>
      </c>
      <c r="AU619" s="17"/>
      <c r="AV619" s="17">
        <v>5.0188311622207403E-2</v>
      </c>
      <c r="AW619" s="17">
        <v>5.6640938369637898E-2</v>
      </c>
      <c r="AX619" s="17">
        <v>5.1840894160002197E-2</v>
      </c>
      <c r="AY619" s="17">
        <v>6.7640955992888996E-2</v>
      </c>
      <c r="AZ619" s="17">
        <v>3.8610959798467799E-2</v>
      </c>
      <c r="BA619" s="17">
        <v>0.16905182495752299</v>
      </c>
      <c r="BB619" s="17"/>
      <c r="BC619" s="17">
        <v>4.0344495214537097E-2</v>
      </c>
      <c r="BD619" s="17">
        <v>9.9199779829060503E-2</v>
      </c>
      <c r="BE619" s="17">
        <v>3.8613919346178097E-2</v>
      </c>
      <c r="BF619" s="17"/>
      <c r="BG619" s="17">
        <v>6.4584703741790706E-2</v>
      </c>
      <c r="BH619" s="17">
        <v>4.7083617780508499E-2</v>
      </c>
      <c r="BI619" s="17">
        <v>6.1691789208282603E-2</v>
      </c>
      <c r="BJ619" s="17">
        <v>3.8955827958024498E-2</v>
      </c>
      <c r="BK619" s="17">
        <v>0.104068533526139</v>
      </c>
      <c r="BL619" s="17"/>
      <c r="BM619" s="17">
        <v>4.9943453152870403E-2</v>
      </c>
      <c r="BN619" s="17">
        <v>8.9001816626771396E-2</v>
      </c>
    </row>
    <row r="620" spans="2:66" x14ac:dyDescent="0.35">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c r="AN620" s="17"/>
      <c r="AO620" s="17"/>
      <c r="AP620" s="17"/>
      <c r="AQ620" s="17"/>
      <c r="AR620" s="17"/>
      <c r="AS620" s="17"/>
      <c r="AT620" s="17"/>
      <c r="AU620" s="17"/>
      <c r="AV620" s="17"/>
      <c r="AW620" s="17"/>
      <c r="AX620" s="17"/>
      <c r="AY620" s="17"/>
      <c r="AZ620" s="17"/>
      <c r="BA620" s="17"/>
      <c r="BB620" s="17"/>
      <c r="BC620" s="17"/>
      <c r="BD620" s="17"/>
      <c r="BE620" s="17"/>
      <c r="BF620" s="17"/>
      <c r="BG620" s="17"/>
      <c r="BH620" s="17"/>
      <c r="BI620" s="17"/>
      <c r="BJ620" s="17"/>
      <c r="BK620" s="17"/>
      <c r="BL620" s="17"/>
      <c r="BM620" s="17"/>
      <c r="BN620" s="17"/>
    </row>
    <row r="621" spans="2:66" x14ac:dyDescent="0.35">
      <c r="B621" s="6" t="s">
        <v>275</v>
      </c>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c r="AV621" s="17"/>
      <c r="AW621" s="17"/>
      <c r="AX621" s="17"/>
      <c r="AY621" s="17"/>
      <c r="AZ621" s="17"/>
      <c r="BA621" s="17"/>
      <c r="BB621" s="17"/>
      <c r="BC621" s="17"/>
      <c r="BD621" s="17"/>
      <c r="BE621" s="17"/>
      <c r="BF621" s="17"/>
      <c r="BG621" s="17"/>
      <c r="BH621" s="17"/>
      <c r="BI621" s="17"/>
      <c r="BJ621" s="17"/>
      <c r="BK621" s="17"/>
      <c r="BL621" s="17"/>
      <c r="BM621" s="17"/>
      <c r="BN621" s="17"/>
    </row>
    <row r="622" spans="2:66" x14ac:dyDescent="0.35">
      <c r="B622" s="24" t="s">
        <v>101</v>
      </c>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c r="AY622" s="17"/>
      <c r="AZ622" s="17"/>
      <c r="BA622" s="17"/>
      <c r="BB622" s="17"/>
      <c r="BC622" s="17"/>
      <c r="BD622" s="17"/>
      <c r="BE622" s="17"/>
      <c r="BF622" s="17"/>
      <c r="BG622" s="17"/>
      <c r="BH622" s="17"/>
      <c r="BI622" s="17"/>
      <c r="BJ622" s="17"/>
      <c r="BK622" s="17"/>
      <c r="BL622" s="17"/>
      <c r="BM622" s="17"/>
      <c r="BN622" s="17"/>
    </row>
    <row r="623" spans="2:66" x14ac:dyDescent="0.35">
      <c r="B623" t="s">
        <v>248</v>
      </c>
      <c r="C623" s="17">
        <v>0.357897560557417</v>
      </c>
      <c r="D623" s="17">
        <v>0.35580861363479299</v>
      </c>
      <c r="E623" s="17">
        <v>0.36072288941389402</v>
      </c>
      <c r="F623" s="17"/>
      <c r="G623" s="17">
        <v>0.35358015554920302</v>
      </c>
      <c r="H623" s="17">
        <v>0.45955280171968599</v>
      </c>
      <c r="I623" s="17">
        <v>0.312414720592605</v>
      </c>
      <c r="J623" s="17">
        <v>0.36456651192957401</v>
      </c>
      <c r="K623" s="17">
        <v>0.379982234991667</v>
      </c>
      <c r="L623" s="17">
        <v>0.29435249395243401</v>
      </c>
      <c r="M623" s="17"/>
      <c r="N623" s="17">
        <v>0.377209851231529</v>
      </c>
      <c r="O623" s="17">
        <v>0.36759804237662902</v>
      </c>
      <c r="P623" s="17">
        <v>0.35989903369697002</v>
      </c>
      <c r="Q623" s="17">
        <v>0.31673726212577702</v>
      </c>
      <c r="R623" s="17"/>
      <c r="S623" s="17">
        <v>0.38236127080787902</v>
      </c>
      <c r="T623" s="17">
        <v>0.37650205945447801</v>
      </c>
      <c r="U623" s="17">
        <v>0.38040892809577898</v>
      </c>
      <c r="V623" s="17">
        <v>0.34799677394976503</v>
      </c>
      <c r="W623" s="17">
        <v>0.36649576991865801</v>
      </c>
      <c r="X623" s="17">
        <v>0.42152394129599902</v>
      </c>
      <c r="Y623" s="17">
        <v>0.29111955024297698</v>
      </c>
      <c r="Z623" s="17">
        <v>0.35468183287113902</v>
      </c>
      <c r="AA623" s="17">
        <v>0.35918487315710201</v>
      </c>
      <c r="AB623" s="17">
        <v>0.288058212180267</v>
      </c>
      <c r="AC623" s="17">
        <v>0.35654409082460198</v>
      </c>
      <c r="AD623" s="17">
        <v>0.31146881179089497</v>
      </c>
      <c r="AE623" s="17"/>
      <c r="AF623" s="17">
        <v>0.39879357487952699</v>
      </c>
      <c r="AG623" s="17">
        <v>0.34360051393715801</v>
      </c>
      <c r="AH623" s="17">
        <v>0.35381020424389698</v>
      </c>
      <c r="AI623" s="17">
        <v>0.335734728613232</v>
      </c>
      <c r="AJ623" s="17">
        <v>0.34042705144881102</v>
      </c>
      <c r="AK623" s="17">
        <v>0.35243356963978301</v>
      </c>
      <c r="AL623" s="17"/>
      <c r="AM623" s="17">
        <v>0.33680103075567103</v>
      </c>
      <c r="AN623" s="17">
        <v>0.38564952661706497</v>
      </c>
      <c r="AO623" s="17"/>
      <c r="AP623" s="17">
        <v>0.31386857888376701</v>
      </c>
      <c r="AQ623" s="17">
        <v>0.35178521558842002</v>
      </c>
      <c r="AR623" s="17">
        <v>0.39053378727358801</v>
      </c>
      <c r="AS623" s="17">
        <v>0.38455652753334402</v>
      </c>
      <c r="AT623" s="17">
        <v>0.266451081919096</v>
      </c>
      <c r="AU623" s="17"/>
      <c r="AV623" s="17">
        <v>0.428399697141231</v>
      </c>
      <c r="AW623" s="17">
        <v>0.32967144616843902</v>
      </c>
      <c r="AX623" s="17">
        <v>0.34181282012091102</v>
      </c>
      <c r="AY623" s="17">
        <v>0.26033343700737399</v>
      </c>
      <c r="AZ623" s="17">
        <v>0.50592450452571402</v>
      </c>
      <c r="BA623" s="17">
        <v>0.321261574387458</v>
      </c>
      <c r="BB623" s="17"/>
      <c r="BC623" s="17">
        <v>0.445798298955776</v>
      </c>
      <c r="BD623" s="17">
        <v>0.35104081174541801</v>
      </c>
      <c r="BE623" s="17">
        <v>0.30318741717883102</v>
      </c>
      <c r="BF623" s="17"/>
      <c r="BG623" s="17">
        <v>0.33301969430032902</v>
      </c>
      <c r="BH623" s="17">
        <v>0.418224121404286</v>
      </c>
      <c r="BI623" s="17">
        <v>0.37431437285131902</v>
      </c>
      <c r="BJ623" s="17">
        <v>0.28122230960786998</v>
      </c>
      <c r="BK623" s="17">
        <v>0.117479469091162</v>
      </c>
      <c r="BL623" s="17"/>
      <c r="BM623" s="17">
        <v>0.40430094914784398</v>
      </c>
      <c r="BN623" s="17">
        <v>0.155368649103544</v>
      </c>
    </row>
    <row r="624" spans="2:66" x14ac:dyDescent="0.35">
      <c r="B624" t="s">
        <v>249</v>
      </c>
      <c r="C624" s="17">
        <v>0.35996347870073397</v>
      </c>
      <c r="D624" s="17">
        <v>0.36582175315406101</v>
      </c>
      <c r="E624" s="17">
        <v>0.35506216968986398</v>
      </c>
      <c r="F624" s="17"/>
      <c r="G624" s="17">
        <v>0.38068181827670999</v>
      </c>
      <c r="H624" s="17">
        <v>0.32797218415375401</v>
      </c>
      <c r="I624" s="17">
        <v>0.40264296352271201</v>
      </c>
      <c r="J624" s="17">
        <v>0.35126315628280602</v>
      </c>
      <c r="K624" s="17">
        <v>0.34555097765481302</v>
      </c>
      <c r="L624" s="17">
        <v>0.354470367875515</v>
      </c>
      <c r="M624" s="17"/>
      <c r="N624" s="17">
        <v>0.38032669857595502</v>
      </c>
      <c r="O624" s="17">
        <v>0.39285206817556301</v>
      </c>
      <c r="P624" s="17">
        <v>0.31945125509880901</v>
      </c>
      <c r="Q624" s="17">
        <v>0.34319229946462199</v>
      </c>
      <c r="R624" s="17"/>
      <c r="S624" s="17">
        <v>0.35538623324704299</v>
      </c>
      <c r="T624" s="17">
        <v>0.36291655560131703</v>
      </c>
      <c r="U624" s="17">
        <v>0.35176042827716397</v>
      </c>
      <c r="V624" s="17">
        <v>0.33247734811468099</v>
      </c>
      <c r="W624" s="17">
        <v>0.38337594216426601</v>
      </c>
      <c r="X624" s="17">
        <v>0.32656355746877802</v>
      </c>
      <c r="Y624" s="17">
        <v>0.32125335934564098</v>
      </c>
      <c r="Z624" s="17">
        <v>0.398035434619608</v>
      </c>
      <c r="AA624" s="17">
        <v>0.35651466499061502</v>
      </c>
      <c r="AB624" s="17">
        <v>0.45676949426673702</v>
      </c>
      <c r="AC624" s="17">
        <v>0.29080832214920699</v>
      </c>
      <c r="AD624" s="17">
        <v>0.40932685213979902</v>
      </c>
      <c r="AE624" s="17"/>
      <c r="AF624" s="17">
        <v>0.373237009261011</v>
      </c>
      <c r="AG624" s="17">
        <v>0.36361109040141398</v>
      </c>
      <c r="AH624" s="17">
        <v>0.36177292524287102</v>
      </c>
      <c r="AI624" s="17">
        <v>0.36117910601127201</v>
      </c>
      <c r="AJ624" s="17">
        <v>0.33792597502095001</v>
      </c>
      <c r="AK624" s="17">
        <v>0.31810849515477302</v>
      </c>
      <c r="AL624" s="17"/>
      <c r="AM624" s="17">
        <v>0.37216019165243303</v>
      </c>
      <c r="AN624" s="17">
        <v>0.34521035050718601</v>
      </c>
      <c r="AO624" s="17"/>
      <c r="AP624" s="17">
        <v>0.33728092933456899</v>
      </c>
      <c r="AQ624" s="17">
        <v>0.38590589812946302</v>
      </c>
      <c r="AR624" s="17">
        <v>0.35211773094059601</v>
      </c>
      <c r="AS624" s="17">
        <v>0.39854544228004402</v>
      </c>
      <c r="AT624" s="17">
        <v>0.46519895253891802</v>
      </c>
      <c r="AU624" s="17"/>
      <c r="AV624" s="17">
        <v>0.36727916353802798</v>
      </c>
      <c r="AW624" s="17">
        <v>0.34887599782512102</v>
      </c>
      <c r="AX624" s="17">
        <v>0.40006114843020801</v>
      </c>
      <c r="AY624" s="17">
        <v>0.35755116463429598</v>
      </c>
      <c r="AZ624" s="17">
        <v>0.357876519232952</v>
      </c>
      <c r="BA624" s="17">
        <v>0.35732436302190401</v>
      </c>
      <c r="BB624" s="17"/>
      <c r="BC624" s="17">
        <v>0.38112137305983101</v>
      </c>
      <c r="BD624" s="17">
        <v>0.34845456662305602</v>
      </c>
      <c r="BE624" s="17">
        <v>0.37645424857253601</v>
      </c>
      <c r="BF624" s="17"/>
      <c r="BG624" s="17">
        <v>0.36220072095986799</v>
      </c>
      <c r="BH624" s="17">
        <v>0.37248278248924899</v>
      </c>
      <c r="BI624" s="17">
        <v>0.38551205540251299</v>
      </c>
      <c r="BJ624" s="17">
        <v>0.367903227781683</v>
      </c>
      <c r="BK624" s="17">
        <v>0.261408829968162</v>
      </c>
      <c r="BL624" s="17"/>
      <c r="BM624" s="17">
        <v>0.37080260085208799</v>
      </c>
      <c r="BN624" s="17">
        <v>0.28605103964483403</v>
      </c>
    </row>
    <row r="625" spans="2:66" x14ac:dyDescent="0.35">
      <c r="B625" t="s">
        <v>250</v>
      </c>
      <c r="C625" s="17">
        <v>0.16311536306827101</v>
      </c>
      <c r="D625" s="17">
        <v>0.17173006756363701</v>
      </c>
      <c r="E625" s="17">
        <v>0.15351753853840999</v>
      </c>
      <c r="F625" s="17"/>
      <c r="G625" s="17">
        <v>0.15343629167601799</v>
      </c>
      <c r="H625" s="17">
        <v>0.13079198013305199</v>
      </c>
      <c r="I625" s="17">
        <v>0.16100480390753499</v>
      </c>
      <c r="J625" s="17">
        <v>0.15431716627652201</v>
      </c>
      <c r="K625" s="17">
        <v>0.147430369375491</v>
      </c>
      <c r="L625" s="17">
        <v>0.215326080507662</v>
      </c>
      <c r="M625" s="17"/>
      <c r="N625" s="17">
        <v>0.168588142291585</v>
      </c>
      <c r="O625" s="17">
        <v>0.13644636891711001</v>
      </c>
      <c r="P625" s="17">
        <v>0.16652242609269699</v>
      </c>
      <c r="Q625" s="17">
        <v>0.18459453820175101</v>
      </c>
      <c r="R625" s="17"/>
      <c r="S625" s="17">
        <v>0.160824231689839</v>
      </c>
      <c r="T625" s="17">
        <v>0.15048385254904001</v>
      </c>
      <c r="U625" s="17">
        <v>0.16469423562773799</v>
      </c>
      <c r="V625" s="17">
        <v>0.20066158032447001</v>
      </c>
      <c r="W625" s="17">
        <v>0.164302139986954</v>
      </c>
      <c r="X625" s="17">
        <v>0.15524828817974601</v>
      </c>
      <c r="Y625" s="17">
        <v>0.22493004177314599</v>
      </c>
      <c r="Z625" s="17">
        <v>0.105983140346029</v>
      </c>
      <c r="AA625" s="17">
        <v>0.160477562167158</v>
      </c>
      <c r="AB625" s="17">
        <v>0.10218764832596</v>
      </c>
      <c r="AC625" s="17">
        <v>0.21010757115359199</v>
      </c>
      <c r="AD625" s="17">
        <v>0.15698965459709999</v>
      </c>
      <c r="AE625" s="17"/>
      <c r="AF625" s="17">
        <v>0.14715149115360701</v>
      </c>
      <c r="AG625" s="17">
        <v>0.158154161353906</v>
      </c>
      <c r="AH625" s="17">
        <v>0.15784868330693799</v>
      </c>
      <c r="AI625" s="17">
        <v>0.17928321292352001</v>
      </c>
      <c r="AJ625" s="17">
        <v>0.178387513475396</v>
      </c>
      <c r="AK625" s="17">
        <v>0.195677313019883</v>
      </c>
      <c r="AL625" s="17"/>
      <c r="AM625" s="17">
        <v>0.172514825913023</v>
      </c>
      <c r="AN625" s="17">
        <v>0.150935309555459</v>
      </c>
      <c r="AO625" s="17"/>
      <c r="AP625" s="17">
        <v>0.17933219832115099</v>
      </c>
      <c r="AQ625" s="17">
        <v>0.14304309459407599</v>
      </c>
      <c r="AR625" s="17">
        <v>0.174515774698388</v>
      </c>
      <c r="AS625" s="17">
        <v>0.13372644781366999</v>
      </c>
      <c r="AT625" s="17">
        <v>0.14542686042240499</v>
      </c>
      <c r="AU625" s="17"/>
      <c r="AV625" s="17">
        <v>0.12593462132400501</v>
      </c>
      <c r="AW625" s="17">
        <v>0.21178160736718901</v>
      </c>
      <c r="AX625" s="17">
        <v>0.19471195766074101</v>
      </c>
      <c r="AY625" s="17">
        <v>0.19986570538207901</v>
      </c>
      <c r="AZ625" s="17">
        <v>9.7528032868799297E-2</v>
      </c>
      <c r="BA625" s="17">
        <v>0.173254697000262</v>
      </c>
      <c r="BB625" s="17"/>
      <c r="BC625" s="17">
        <v>0.120140749191536</v>
      </c>
      <c r="BD625" s="17">
        <v>0.16743916401584399</v>
      </c>
      <c r="BE625" s="17">
        <v>0.192370558767335</v>
      </c>
      <c r="BF625" s="17"/>
      <c r="BG625" s="17">
        <v>0.22257954822891399</v>
      </c>
      <c r="BH625" s="17">
        <v>0.13522890279625699</v>
      </c>
      <c r="BI625" s="17">
        <v>0.16773174617330699</v>
      </c>
      <c r="BJ625" s="17">
        <v>0.18179261081134801</v>
      </c>
      <c r="BK625" s="17">
        <v>0.25942999103415398</v>
      </c>
      <c r="BL625" s="17"/>
      <c r="BM625" s="17">
        <v>0.14950278649465201</v>
      </c>
      <c r="BN625" s="17">
        <v>0.24146513427663699</v>
      </c>
    </row>
    <row r="626" spans="2:66" x14ac:dyDescent="0.35">
      <c r="B626" t="s">
        <v>251</v>
      </c>
      <c r="C626" s="17">
        <v>5.3303246686849298E-2</v>
      </c>
      <c r="D626" s="17">
        <v>6.3857051584793795E-2</v>
      </c>
      <c r="E626" s="17">
        <v>4.3275936123294799E-2</v>
      </c>
      <c r="F626" s="17"/>
      <c r="G626" s="17">
        <v>5.7927508184636697E-2</v>
      </c>
      <c r="H626" s="17">
        <v>3.6436652067655402E-2</v>
      </c>
      <c r="I626" s="17">
        <v>4.8872198790840503E-2</v>
      </c>
      <c r="J626" s="17">
        <v>5.7354738203744697E-2</v>
      </c>
      <c r="K626" s="17">
        <v>5.0102165640555703E-2</v>
      </c>
      <c r="L626" s="17">
        <v>6.6458238658892999E-2</v>
      </c>
      <c r="M626" s="17"/>
      <c r="N626" s="17">
        <v>4.97568539055884E-2</v>
      </c>
      <c r="O626" s="17">
        <v>4.4298302436402003E-2</v>
      </c>
      <c r="P626" s="17">
        <v>6.2477842533016699E-2</v>
      </c>
      <c r="Q626" s="17">
        <v>5.9302803187502001E-2</v>
      </c>
      <c r="R626" s="17"/>
      <c r="S626" s="17">
        <v>4.8101159129079203E-2</v>
      </c>
      <c r="T626" s="17">
        <v>4.2263197899718101E-2</v>
      </c>
      <c r="U626" s="17">
        <v>4.7782213635125297E-2</v>
      </c>
      <c r="V626" s="17">
        <v>3.5242672838928901E-2</v>
      </c>
      <c r="W626" s="17">
        <v>3.57040336754414E-2</v>
      </c>
      <c r="X626" s="17">
        <v>4.40011390916238E-2</v>
      </c>
      <c r="Y626" s="17">
        <v>9.0003045089130304E-2</v>
      </c>
      <c r="Z626" s="17">
        <v>4.7173671280531897E-2</v>
      </c>
      <c r="AA626" s="17">
        <v>5.7249267087304601E-2</v>
      </c>
      <c r="AB626" s="17">
        <v>8.9065615066775697E-2</v>
      </c>
      <c r="AC626" s="17">
        <v>4.7081123491842201E-2</v>
      </c>
      <c r="AD626" s="17">
        <v>6.2137637677822398E-2</v>
      </c>
      <c r="AE626" s="17"/>
      <c r="AF626" s="17">
        <v>3.3794115250829398E-2</v>
      </c>
      <c r="AG626" s="17">
        <v>6.5974660512849906E-2</v>
      </c>
      <c r="AH626" s="17">
        <v>6.3609648621882994E-2</v>
      </c>
      <c r="AI626" s="17">
        <v>5.31960446087648E-2</v>
      </c>
      <c r="AJ626" s="17">
        <v>4.0661787257366099E-2</v>
      </c>
      <c r="AK626" s="17">
        <v>7.8009721111853003E-2</v>
      </c>
      <c r="AL626" s="17"/>
      <c r="AM626" s="17">
        <v>5.3275638597280899E-2</v>
      </c>
      <c r="AN626" s="17">
        <v>5.2558462344522897E-2</v>
      </c>
      <c r="AO626" s="17"/>
      <c r="AP626" s="17">
        <v>5.5485389669170701E-2</v>
      </c>
      <c r="AQ626" s="17">
        <v>4.9725945350244202E-2</v>
      </c>
      <c r="AR626" s="17">
        <v>4.1617181701354103E-2</v>
      </c>
      <c r="AS626" s="17">
        <v>4.72215094866235E-2</v>
      </c>
      <c r="AT626" s="17">
        <v>0.103103663934536</v>
      </c>
      <c r="AU626" s="17"/>
      <c r="AV626" s="17">
        <v>2.5677157937199199E-2</v>
      </c>
      <c r="AW626" s="17">
        <v>6.56270543973895E-2</v>
      </c>
      <c r="AX626" s="17">
        <v>3.8452366544111202E-2</v>
      </c>
      <c r="AY626" s="17">
        <v>0.126519187011014</v>
      </c>
      <c r="AZ626" s="17">
        <v>1.5316209972263E-2</v>
      </c>
      <c r="BA626" s="17">
        <v>2.6749990624557799E-2</v>
      </c>
      <c r="BB626" s="17"/>
      <c r="BC626" s="17">
        <v>2.7431378232988399E-2</v>
      </c>
      <c r="BD626" s="17">
        <v>4.9763184489776902E-2</v>
      </c>
      <c r="BE626" s="17">
        <v>8.10776876229201E-2</v>
      </c>
      <c r="BF626" s="17"/>
      <c r="BG626" s="17">
        <v>1.80935344592459E-2</v>
      </c>
      <c r="BH626" s="17">
        <v>3.4948688165936798E-2</v>
      </c>
      <c r="BI626" s="17">
        <v>2.6155724701455999E-2</v>
      </c>
      <c r="BJ626" s="17">
        <v>9.0994195226166794E-2</v>
      </c>
      <c r="BK626" s="17">
        <v>0.26999240414377301</v>
      </c>
      <c r="BL626" s="17"/>
      <c r="BM626" s="17">
        <v>3.2194403952738197E-2</v>
      </c>
      <c r="BN626" s="17">
        <v>0.22857321697093899</v>
      </c>
    </row>
    <row r="627" spans="2:66" x14ac:dyDescent="0.35">
      <c r="B627" t="s">
        <v>117</v>
      </c>
      <c r="C627" s="17">
        <v>6.5720350986729098E-2</v>
      </c>
      <c r="D627" s="17">
        <v>4.2782514062714397E-2</v>
      </c>
      <c r="E627" s="17">
        <v>8.7421466234537504E-2</v>
      </c>
      <c r="F627" s="17"/>
      <c r="G627" s="17">
        <v>5.4374226313431903E-2</v>
      </c>
      <c r="H627" s="17">
        <v>4.5246381925853001E-2</v>
      </c>
      <c r="I627" s="17">
        <v>7.50653131863077E-2</v>
      </c>
      <c r="J627" s="17">
        <v>7.24984273073533E-2</v>
      </c>
      <c r="K627" s="17">
        <v>7.6934252337474002E-2</v>
      </c>
      <c r="L627" s="17">
        <v>6.9392819005495598E-2</v>
      </c>
      <c r="M627" s="17"/>
      <c r="N627" s="17">
        <v>2.4118453995342799E-2</v>
      </c>
      <c r="O627" s="17">
        <v>5.8805218094296098E-2</v>
      </c>
      <c r="P627" s="17">
        <v>9.1649442578507406E-2</v>
      </c>
      <c r="Q627" s="17">
        <v>9.6173097020346904E-2</v>
      </c>
      <c r="R627" s="17"/>
      <c r="S627" s="17">
        <v>5.3327105126160498E-2</v>
      </c>
      <c r="T627" s="17">
        <v>6.7834334495446805E-2</v>
      </c>
      <c r="U627" s="17">
        <v>5.5354194364193601E-2</v>
      </c>
      <c r="V627" s="17">
        <v>8.3621624772154804E-2</v>
      </c>
      <c r="W627" s="17">
        <v>5.0122114254680897E-2</v>
      </c>
      <c r="X627" s="17">
        <v>5.2663073963853398E-2</v>
      </c>
      <c r="Y627" s="17">
        <v>7.2694003549105296E-2</v>
      </c>
      <c r="Z627" s="17">
        <v>9.4125920882693198E-2</v>
      </c>
      <c r="AA627" s="17">
        <v>6.6573632597820301E-2</v>
      </c>
      <c r="AB627" s="17">
        <v>6.3919030160260099E-2</v>
      </c>
      <c r="AC627" s="17">
        <v>9.5458892380756999E-2</v>
      </c>
      <c r="AD627" s="17">
        <v>6.00770437943835E-2</v>
      </c>
      <c r="AE627" s="17"/>
      <c r="AF627" s="17">
        <v>4.70238094550256E-2</v>
      </c>
      <c r="AG627" s="17">
        <v>6.8659573794671899E-2</v>
      </c>
      <c r="AH627" s="17">
        <v>6.2958538584411902E-2</v>
      </c>
      <c r="AI627" s="17">
        <v>7.0606907843210595E-2</v>
      </c>
      <c r="AJ627" s="17">
        <v>0.102597672797477</v>
      </c>
      <c r="AK627" s="17">
        <v>5.57709010737081E-2</v>
      </c>
      <c r="AL627" s="17"/>
      <c r="AM627" s="17">
        <v>6.52483130815915E-2</v>
      </c>
      <c r="AN627" s="17">
        <v>6.5646350975766807E-2</v>
      </c>
      <c r="AO627" s="17"/>
      <c r="AP627" s="17">
        <v>0.114032903791342</v>
      </c>
      <c r="AQ627" s="17">
        <v>6.9539846337797598E-2</v>
      </c>
      <c r="AR627" s="17">
        <v>4.1215525386073801E-2</v>
      </c>
      <c r="AS627" s="17">
        <v>3.5950072886318303E-2</v>
      </c>
      <c r="AT627" s="17">
        <v>1.98194411850438E-2</v>
      </c>
      <c r="AU627" s="17"/>
      <c r="AV627" s="17">
        <v>5.2709360059537698E-2</v>
      </c>
      <c r="AW627" s="17">
        <v>4.4043894241860997E-2</v>
      </c>
      <c r="AX627" s="17">
        <v>2.4961707244028401E-2</v>
      </c>
      <c r="AY627" s="17">
        <v>5.5730505965237299E-2</v>
      </c>
      <c r="AZ627" s="17">
        <v>2.3354733400271801E-2</v>
      </c>
      <c r="BA627" s="17">
        <v>0.121409374965818</v>
      </c>
      <c r="BB627" s="17"/>
      <c r="BC627" s="17">
        <v>2.5508200559869101E-2</v>
      </c>
      <c r="BD627" s="17">
        <v>8.3302273125906004E-2</v>
      </c>
      <c r="BE627" s="17">
        <v>4.69100878583791E-2</v>
      </c>
      <c r="BF627" s="17"/>
      <c r="BG627" s="17">
        <v>6.41065020516427E-2</v>
      </c>
      <c r="BH627" s="17">
        <v>3.9115505144271902E-2</v>
      </c>
      <c r="BI627" s="17">
        <v>4.6286100871404501E-2</v>
      </c>
      <c r="BJ627" s="17">
        <v>7.8087656572932193E-2</v>
      </c>
      <c r="BK627" s="17">
        <v>9.1689305762748793E-2</v>
      </c>
      <c r="BL627" s="17"/>
      <c r="BM627" s="17">
        <v>4.3199259552678303E-2</v>
      </c>
      <c r="BN627" s="17">
        <v>8.8541960004045905E-2</v>
      </c>
    </row>
    <row r="628" spans="2:66" x14ac:dyDescent="0.35">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c r="AK628" s="17"/>
      <c r="AL628" s="17"/>
      <c r="AM628" s="17"/>
      <c r="AN628" s="17"/>
      <c r="AO628" s="17"/>
      <c r="AP628" s="17"/>
      <c r="AQ628" s="17"/>
      <c r="AR628" s="17"/>
      <c r="AS628" s="17"/>
      <c r="AT628" s="17"/>
      <c r="AU628" s="17"/>
      <c r="AV628" s="17"/>
      <c r="AW628" s="17"/>
      <c r="AX628" s="17"/>
      <c r="AY628" s="17"/>
      <c r="AZ628" s="17"/>
      <c r="BA628" s="17"/>
      <c r="BB628" s="17"/>
      <c r="BC628" s="17"/>
      <c r="BD628" s="17"/>
      <c r="BE628" s="17"/>
      <c r="BF628" s="17"/>
      <c r="BG628" s="17"/>
      <c r="BH628" s="17"/>
      <c r="BI628" s="17"/>
      <c r="BJ628" s="17"/>
      <c r="BK628" s="17"/>
      <c r="BL628" s="17"/>
      <c r="BM628" s="17"/>
      <c r="BN628" s="17"/>
    </row>
    <row r="629" spans="2:66" x14ac:dyDescent="0.35">
      <c r="B629" s="6" t="s">
        <v>276</v>
      </c>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c r="AK629" s="17"/>
      <c r="AL629" s="17"/>
      <c r="AM629" s="17"/>
      <c r="AN629" s="17"/>
      <c r="AO629" s="17"/>
      <c r="AP629" s="17"/>
      <c r="AQ629" s="17"/>
      <c r="AR629" s="17"/>
      <c r="AS629" s="17"/>
      <c r="AT629" s="17"/>
      <c r="AU629" s="17"/>
      <c r="AV629" s="17"/>
      <c r="AW629" s="17"/>
      <c r="AX629" s="17"/>
      <c r="AY629" s="17"/>
      <c r="AZ629" s="17"/>
      <c r="BA629" s="17"/>
      <c r="BB629" s="17"/>
      <c r="BC629" s="17"/>
      <c r="BD629" s="17"/>
      <c r="BE629" s="17"/>
      <c r="BF629" s="17"/>
      <c r="BG629" s="17"/>
      <c r="BH629" s="17"/>
      <c r="BI629" s="17"/>
      <c r="BJ629" s="17"/>
      <c r="BK629" s="17"/>
      <c r="BL629" s="17"/>
      <c r="BM629" s="17"/>
      <c r="BN629" s="17"/>
    </row>
    <row r="630" spans="2:66" x14ac:dyDescent="0.35">
      <c r="B630" s="24" t="s">
        <v>101</v>
      </c>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row>
    <row r="631" spans="2:66" x14ac:dyDescent="0.35">
      <c r="B631" t="s">
        <v>248</v>
      </c>
      <c r="C631" s="17">
        <v>0.48025970481805502</v>
      </c>
      <c r="D631" s="17">
        <v>0.50552985735412403</v>
      </c>
      <c r="E631" s="17">
        <v>0.45502229124708199</v>
      </c>
      <c r="F631" s="17"/>
      <c r="G631" s="17">
        <v>0.451049433952384</v>
      </c>
      <c r="H631" s="17">
        <v>0.53314101891874299</v>
      </c>
      <c r="I631" s="17">
        <v>0.47124808816293101</v>
      </c>
      <c r="J631" s="17">
        <v>0.49744011301379398</v>
      </c>
      <c r="K631" s="17">
        <v>0.53128050255815495</v>
      </c>
      <c r="L631" s="17">
        <v>0.415605919455524</v>
      </c>
      <c r="M631" s="17"/>
      <c r="N631" s="17">
        <v>0.52924034467557601</v>
      </c>
      <c r="O631" s="17">
        <v>0.51590248352309198</v>
      </c>
      <c r="P631" s="17">
        <v>0.41578480702426002</v>
      </c>
      <c r="Q631" s="17">
        <v>0.44673449709236202</v>
      </c>
      <c r="R631" s="17"/>
      <c r="S631" s="17">
        <v>0.51875839831426196</v>
      </c>
      <c r="T631" s="17">
        <v>0.54005413621405596</v>
      </c>
      <c r="U631" s="17">
        <v>0.47699526367657002</v>
      </c>
      <c r="V631" s="17">
        <v>0.39018700299291698</v>
      </c>
      <c r="W631" s="17">
        <v>0.44152798728626802</v>
      </c>
      <c r="X631" s="17">
        <v>0.49851358452403099</v>
      </c>
      <c r="Y631" s="17">
        <v>0.442094171972161</v>
      </c>
      <c r="Z631" s="17">
        <v>0.48437300670203698</v>
      </c>
      <c r="AA631" s="17">
        <v>0.51138374802468201</v>
      </c>
      <c r="AB631" s="17">
        <v>0.38271590683219803</v>
      </c>
      <c r="AC631" s="17">
        <v>0.53032665414498203</v>
      </c>
      <c r="AD631" s="17">
        <v>0.54857453926314603</v>
      </c>
      <c r="AE631" s="17"/>
      <c r="AF631" s="17">
        <v>0.50428309758513201</v>
      </c>
      <c r="AG631" s="17">
        <v>0.49580026651105102</v>
      </c>
      <c r="AH631" s="17">
        <v>0.47347672946879499</v>
      </c>
      <c r="AI631" s="17">
        <v>0.49631027728518601</v>
      </c>
      <c r="AJ631" s="17">
        <v>0.40200094694420502</v>
      </c>
      <c r="AK631" s="17">
        <v>0.41262902133963397</v>
      </c>
      <c r="AL631" s="17"/>
      <c r="AM631" s="17">
        <v>0.45704195282863602</v>
      </c>
      <c r="AN631" s="17">
        <v>0.51188913801310798</v>
      </c>
      <c r="AO631" s="17"/>
      <c r="AP631" s="17">
        <v>0.41199402245710798</v>
      </c>
      <c r="AQ631" s="17">
        <v>0.46550401404797598</v>
      </c>
      <c r="AR631" s="17">
        <v>0.53742730037280595</v>
      </c>
      <c r="AS631" s="17">
        <v>0.54808302724142099</v>
      </c>
      <c r="AT631" s="17">
        <v>0.43649601678315703</v>
      </c>
      <c r="AU631" s="17"/>
      <c r="AV631" s="17">
        <v>0.55946433982724098</v>
      </c>
      <c r="AW631" s="17">
        <v>0.40286397253127698</v>
      </c>
      <c r="AX631" s="17">
        <v>0.51585686803961905</v>
      </c>
      <c r="AY631" s="17">
        <v>0.31578582339093503</v>
      </c>
      <c r="AZ631" s="17">
        <v>0.66418759881989797</v>
      </c>
      <c r="BA631" s="17">
        <v>0.48350831230293501</v>
      </c>
      <c r="BB631" s="17"/>
      <c r="BC631" s="17">
        <v>0.65820505956751796</v>
      </c>
      <c r="BD631" s="17">
        <v>0.45500745480355498</v>
      </c>
      <c r="BE631" s="17">
        <v>0.39528763732644201</v>
      </c>
      <c r="BF631" s="17"/>
      <c r="BG631" s="17">
        <v>0.47279523690647801</v>
      </c>
      <c r="BH631" s="17">
        <v>0.55363786074018895</v>
      </c>
      <c r="BI631" s="17">
        <v>0.519728356669938</v>
      </c>
      <c r="BJ631" s="17">
        <v>0.388220448557345</v>
      </c>
      <c r="BK631" s="17">
        <v>0.119331684863362</v>
      </c>
      <c r="BL631" s="17"/>
      <c r="BM631" s="17">
        <v>0.540427446498143</v>
      </c>
      <c r="BN631" s="17">
        <v>0.18155104504276801</v>
      </c>
    </row>
    <row r="632" spans="2:66" x14ac:dyDescent="0.35">
      <c r="B632" t="s">
        <v>249</v>
      </c>
      <c r="C632" s="17">
        <v>0.28083536249118002</v>
      </c>
      <c r="D632" s="17">
        <v>0.27999324991183699</v>
      </c>
      <c r="E632" s="17">
        <v>0.28304063618574599</v>
      </c>
      <c r="F632" s="17"/>
      <c r="G632" s="17">
        <v>0.32074338602062402</v>
      </c>
      <c r="H632" s="17">
        <v>0.259047814336127</v>
      </c>
      <c r="I632" s="17">
        <v>0.31396160257796801</v>
      </c>
      <c r="J632" s="17">
        <v>0.28106596344252299</v>
      </c>
      <c r="K632" s="17">
        <v>0.203037286794674</v>
      </c>
      <c r="L632" s="17">
        <v>0.297338377301686</v>
      </c>
      <c r="M632" s="17"/>
      <c r="N632" s="17">
        <v>0.29372136633282198</v>
      </c>
      <c r="O632" s="17">
        <v>0.27632860388728397</v>
      </c>
      <c r="P632" s="17">
        <v>0.29495227104764099</v>
      </c>
      <c r="Q632" s="17">
        <v>0.25789302104619599</v>
      </c>
      <c r="R632" s="17"/>
      <c r="S632" s="17">
        <v>0.29163900002885401</v>
      </c>
      <c r="T632" s="17">
        <v>0.256311197274601</v>
      </c>
      <c r="U632" s="17">
        <v>0.25011324216642999</v>
      </c>
      <c r="V632" s="17">
        <v>0.33791996677598901</v>
      </c>
      <c r="W632" s="17">
        <v>0.32145282990474</v>
      </c>
      <c r="X632" s="17">
        <v>0.27229951409316799</v>
      </c>
      <c r="Y632" s="17">
        <v>0.26834362900154302</v>
      </c>
      <c r="Z632" s="17">
        <v>0.291182941061779</v>
      </c>
      <c r="AA632" s="17">
        <v>0.24027927879407299</v>
      </c>
      <c r="AB632" s="17">
        <v>0.33955221071048902</v>
      </c>
      <c r="AC632" s="17">
        <v>0.26024938311654999</v>
      </c>
      <c r="AD632" s="17">
        <v>0.204086229022377</v>
      </c>
      <c r="AE632" s="17"/>
      <c r="AF632" s="17">
        <v>0.316434245821827</v>
      </c>
      <c r="AG632" s="17">
        <v>0.27416018136514603</v>
      </c>
      <c r="AH632" s="17">
        <v>0.23440207703940999</v>
      </c>
      <c r="AI632" s="17">
        <v>0.276314845023584</v>
      </c>
      <c r="AJ632" s="17">
        <v>0.29857980272269102</v>
      </c>
      <c r="AK632" s="17">
        <v>0.25039760204440797</v>
      </c>
      <c r="AL632" s="17"/>
      <c r="AM632" s="17">
        <v>0.30203707719342998</v>
      </c>
      <c r="AN632" s="17">
        <v>0.25274406788487003</v>
      </c>
      <c r="AO632" s="17"/>
      <c r="AP632" s="17">
        <v>0.25843866063834903</v>
      </c>
      <c r="AQ632" s="17">
        <v>0.30945671497801702</v>
      </c>
      <c r="AR632" s="17">
        <v>0.26771458736224502</v>
      </c>
      <c r="AS632" s="17">
        <v>0.29066209111413399</v>
      </c>
      <c r="AT632" s="17">
        <v>0.32459242739099298</v>
      </c>
      <c r="AU632" s="17"/>
      <c r="AV632" s="17">
        <v>0.26531301814659503</v>
      </c>
      <c r="AW632" s="17">
        <v>0.32020295272355498</v>
      </c>
      <c r="AX632" s="17">
        <v>0.36340696686031598</v>
      </c>
      <c r="AY632" s="17">
        <v>0.28574403548356098</v>
      </c>
      <c r="AZ632" s="17">
        <v>0.19441814563943399</v>
      </c>
      <c r="BA632" s="17">
        <v>0.238116912840832</v>
      </c>
      <c r="BB632" s="17"/>
      <c r="BC632" s="17">
        <v>0.22412903848868301</v>
      </c>
      <c r="BD632" s="17">
        <v>0.29357710775802098</v>
      </c>
      <c r="BE632" s="17">
        <v>0.30509784287624597</v>
      </c>
      <c r="BF632" s="17"/>
      <c r="BG632" s="17">
        <v>0.32540245513938998</v>
      </c>
      <c r="BH632" s="17">
        <v>0.27858733256842599</v>
      </c>
      <c r="BI632" s="17">
        <v>0.30095571919145098</v>
      </c>
      <c r="BJ632" s="17">
        <v>0.32711489215324802</v>
      </c>
      <c r="BK632" s="17">
        <v>0.21730870591256499</v>
      </c>
      <c r="BL632" s="17"/>
      <c r="BM632" s="17">
        <v>0.28623734604679502</v>
      </c>
      <c r="BN632" s="17">
        <v>0.24271724495963101</v>
      </c>
    </row>
    <row r="633" spans="2:66" x14ac:dyDescent="0.35">
      <c r="B633" t="s">
        <v>250</v>
      </c>
      <c r="C633" s="17">
        <v>0.136920288581518</v>
      </c>
      <c r="D633" s="17">
        <v>0.138528238075736</v>
      </c>
      <c r="E633" s="17">
        <v>0.135051849070465</v>
      </c>
      <c r="F633" s="17"/>
      <c r="G633" s="17">
        <v>0.14112570499746699</v>
      </c>
      <c r="H633" s="17">
        <v>0.133963736692953</v>
      </c>
      <c r="I633" s="17">
        <v>0.10357018493336401</v>
      </c>
      <c r="J633" s="17">
        <v>0.113457494955156</v>
      </c>
      <c r="K633" s="17">
        <v>0.14765197187942999</v>
      </c>
      <c r="L633" s="17">
        <v>0.175344012848268</v>
      </c>
      <c r="M633" s="17"/>
      <c r="N633" s="17">
        <v>0.106802667356308</v>
      </c>
      <c r="O633" s="17">
        <v>0.11839702672407799</v>
      </c>
      <c r="P633" s="17">
        <v>0.170754721384382</v>
      </c>
      <c r="Q633" s="17">
        <v>0.158801876702027</v>
      </c>
      <c r="R633" s="17"/>
      <c r="S633" s="17">
        <v>0.116264511490486</v>
      </c>
      <c r="T633" s="17">
        <v>0.13187942752422199</v>
      </c>
      <c r="U633" s="17">
        <v>0.15063970216316799</v>
      </c>
      <c r="V633" s="17">
        <v>0.15888074498162</v>
      </c>
      <c r="W633" s="17">
        <v>9.3457344665284506E-2</v>
      </c>
      <c r="X633" s="17">
        <v>0.16057387116374</v>
      </c>
      <c r="Y633" s="17">
        <v>0.150616360187317</v>
      </c>
      <c r="Z633" s="17">
        <v>0.140991463997344</v>
      </c>
      <c r="AA633" s="17">
        <v>0.13766369893345201</v>
      </c>
      <c r="AB633" s="17">
        <v>0.138090304502655</v>
      </c>
      <c r="AC633" s="17">
        <v>0.124368444365845</v>
      </c>
      <c r="AD633" s="17">
        <v>0.156000466169811</v>
      </c>
      <c r="AE633" s="17"/>
      <c r="AF633" s="17">
        <v>0.107219992824518</v>
      </c>
      <c r="AG633" s="17">
        <v>0.13197723513266399</v>
      </c>
      <c r="AH633" s="17">
        <v>0.155180493015489</v>
      </c>
      <c r="AI633" s="17">
        <v>0.136373531054304</v>
      </c>
      <c r="AJ633" s="17">
        <v>0.15800116767590699</v>
      </c>
      <c r="AK633" s="17">
        <v>0.205263727696093</v>
      </c>
      <c r="AL633" s="17"/>
      <c r="AM633" s="17">
        <v>0.14519856112017901</v>
      </c>
      <c r="AN633" s="17">
        <v>0.12614531803099099</v>
      </c>
      <c r="AO633" s="17"/>
      <c r="AP633" s="17">
        <v>0.16532843746532699</v>
      </c>
      <c r="AQ633" s="17">
        <v>0.14581535422639499</v>
      </c>
      <c r="AR633" s="17">
        <v>0.10910260089000801</v>
      </c>
      <c r="AS633" s="17">
        <v>8.4156732557327807E-2</v>
      </c>
      <c r="AT633" s="17">
        <v>0.18041829268099699</v>
      </c>
      <c r="AU633" s="17"/>
      <c r="AV633" s="17">
        <v>0.106483142385926</v>
      </c>
      <c r="AW633" s="17">
        <v>0.186255813037633</v>
      </c>
      <c r="AX633" s="17">
        <v>8.2437110387183196E-2</v>
      </c>
      <c r="AY633" s="17">
        <v>0.224166237330888</v>
      </c>
      <c r="AZ633" s="17">
        <v>0.102948113377449</v>
      </c>
      <c r="BA633" s="17">
        <v>0.11496142681773899</v>
      </c>
      <c r="BB633" s="17"/>
      <c r="BC633" s="17">
        <v>6.98955645429859E-2</v>
      </c>
      <c r="BD633" s="17">
        <v>0.13772950946746401</v>
      </c>
      <c r="BE633" s="17">
        <v>0.199964862816433</v>
      </c>
      <c r="BF633" s="17"/>
      <c r="BG633" s="17">
        <v>0.12649806712598699</v>
      </c>
      <c r="BH633" s="17">
        <v>0.121301376189937</v>
      </c>
      <c r="BI633" s="17">
        <v>0.124543450316611</v>
      </c>
      <c r="BJ633" s="17">
        <v>0.20980467782061599</v>
      </c>
      <c r="BK633" s="17">
        <v>0.26740843786752799</v>
      </c>
      <c r="BL633" s="17"/>
      <c r="BM633" s="17">
        <v>0.122150562382784</v>
      </c>
      <c r="BN633" s="17">
        <v>0.25407924908027901</v>
      </c>
    </row>
    <row r="634" spans="2:66" x14ac:dyDescent="0.35">
      <c r="B634" t="s">
        <v>251</v>
      </c>
      <c r="C634" s="17">
        <v>4.3934798077458398E-2</v>
      </c>
      <c r="D634" s="17">
        <v>4.6830510726893197E-2</v>
      </c>
      <c r="E634" s="17">
        <v>4.1328007130306398E-2</v>
      </c>
      <c r="F634" s="17"/>
      <c r="G634" s="17">
        <v>2.88946575259269E-2</v>
      </c>
      <c r="H634" s="17">
        <v>3.1007224331001001E-2</v>
      </c>
      <c r="I634" s="17">
        <v>3.6900917180062699E-2</v>
      </c>
      <c r="J634" s="17">
        <v>4.1987833849614097E-2</v>
      </c>
      <c r="K634" s="17">
        <v>6.0002892402110097E-2</v>
      </c>
      <c r="L634" s="17">
        <v>6.0974156380506302E-2</v>
      </c>
      <c r="M634" s="17"/>
      <c r="N634" s="17">
        <v>4.6475198920842002E-2</v>
      </c>
      <c r="O634" s="17">
        <v>3.2375669262758901E-2</v>
      </c>
      <c r="P634" s="17">
        <v>5.5650017922125497E-2</v>
      </c>
      <c r="Q634" s="17">
        <v>4.3624259895766598E-2</v>
      </c>
      <c r="R634" s="17"/>
      <c r="S634" s="17">
        <v>3.5209448500340197E-2</v>
      </c>
      <c r="T634" s="17">
        <v>1.9056837747170399E-2</v>
      </c>
      <c r="U634" s="17">
        <v>5.9855080490221299E-2</v>
      </c>
      <c r="V634" s="17">
        <v>4.6617686203156899E-2</v>
      </c>
      <c r="W634" s="17">
        <v>4.9918339553779098E-2</v>
      </c>
      <c r="X634" s="17">
        <v>2.6118856518854799E-2</v>
      </c>
      <c r="Y634" s="17">
        <v>7.7922983154033704E-2</v>
      </c>
      <c r="Z634" s="17">
        <v>2.4065787459740199E-2</v>
      </c>
      <c r="AA634" s="17">
        <v>4.4275402022067797E-2</v>
      </c>
      <c r="AB634" s="17">
        <v>7.0349950341251105E-2</v>
      </c>
      <c r="AC634" s="17">
        <v>4.7598357912728803E-2</v>
      </c>
      <c r="AD634" s="17">
        <v>3.00479613122768E-2</v>
      </c>
      <c r="AE634" s="17"/>
      <c r="AF634" s="17">
        <v>3.3546299486366803E-2</v>
      </c>
      <c r="AG634" s="17">
        <v>4.6449542536198901E-2</v>
      </c>
      <c r="AH634" s="17">
        <v>5.1748054122445403E-2</v>
      </c>
      <c r="AI634" s="17">
        <v>3.18862873093268E-2</v>
      </c>
      <c r="AJ634" s="17">
        <v>7.4758223321071904E-2</v>
      </c>
      <c r="AK634" s="17">
        <v>3.77542879181181E-2</v>
      </c>
      <c r="AL634" s="17"/>
      <c r="AM634" s="17">
        <v>3.5534375726249803E-2</v>
      </c>
      <c r="AN634" s="17">
        <v>5.6165572307062997E-2</v>
      </c>
      <c r="AO634" s="17"/>
      <c r="AP634" s="17">
        <v>5.3184670546589902E-2</v>
      </c>
      <c r="AQ634" s="17">
        <v>3.14105687616218E-2</v>
      </c>
      <c r="AR634" s="17">
        <v>4.9819827497859903E-2</v>
      </c>
      <c r="AS634" s="17">
        <v>3.9792562311024099E-2</v>
      </c>
      <c r="AT634" s="17">
        <v>3.8673821959809701E-2</v>
      </c>
      <c r="AU634" s="17"/>
      <c r="AV634" s="17">
        <v>2.3358221066433101E-2</v>
      </c>
      <c r="AW634" s="17">
        <v>6.3986056431967905E-2</v>
      </c>
      <c r="AX634" s="17">
        <v>6.1005028016796097E-3</v>
      </c>
      <c r="AY634" s="17">
        <v>0.114089560939985</v>
      </c>
      <c r="AZ634" s="17">
        <v>1.5316209972263E-2</v>
      </c>
      <c r="BA634" s="17">
        <v>3.2829782619402399E-2</v>
      </c>
      <c r="BB634" s="17"/>
      <c r="BC634" s="17">
        <v>1.8776697142028599E-2</v>
      </c>
      <c r="BD634" s="17">
        <v>3.54134262716366E-2</v>
      </c>
      <c r="BE634" s="17">
        <v>7.4077517312514399E-2</v>
      </c>
      <c r="BF634" s="17"/>
      <c r="BG634" s="17">
        <v>2.2425954254696401E-2</v>
      </c>
      <c r="BH634" s="17">
        <v>1.3154740082237101E-2</v>
      </c>
      <c r="BI634" s="17">
        <v>1.6638982248292199E-2</v>
      </c>
      <c r="BJ634" s="17">
        <v>3.5904153510766701E-2</v>
      </c>
      <c r="BK634" s="17">
        <v>0.30939352993971603</v>
      </c>
      <c r="BL634" s="17"/>
      <c r="BM634" s="17">
        <v>1.4669740139593501E-2</v>
      </c>
      <c r="BN634" s="17">
        <v>0.24610961363356701</v>
      </c>
    </row>
    <row r="635" spans="2:66" x14ac:dyDescent="0.35">
      <c r="B635" t="s">
        <v>117</v>
      </c>
      <c r="C635" s="17">
        <v>5.8049846031788699E-2</v>
      </c>
      <c r="D635" s="17">
        <v>2.9118143931409698E-2</v>
      </c>
      <c r="E635" s="17">
        <v>8.5557216366400499E-2</v>
      </c>
      <c r="F635" s="17"/>
      <c r="G635" s="17">
        <v>5.8186817503597797E-2</v>
      </c>
      <c r="H635" s="17">
        <v>4.2840205721175501E-2</v>
      </c>
      <c r="I635" s="17">
        <v>7.4319207145674096E-2</v>
      </c>
      <c r="J635" s="17">
        <v>6.6048594738913599E-2</v>
      </c>
      <c r="K635" s="17">
        <v>5.8027346365631401E-2</v>
      </c>
      <c r="L635" s="17">
        <v>5.0737534014015498E-2</v>
      </c>
      <c r="M635" s="17"/>
      <c r="N635" s="17">
        <v>2.3760422714451699E-2</v>
      </c>
      <c r="O635" s="17">
        <v>5.69962166027881E-2</v>
      </c>
      <c r="P635" s="17">
        <v>6.2858182621590805E-2</v>
      </c>
      <c r="Q635" s="17">
        <v>9.2946345263648894E-2</v>
      </c>
      <c r="R635" s="17"/>
      <c r="S635" s="17">
        <v>3.8128641666056902E-2</v>
      </c>
      <c r="T635" s="17">
        <v>5.2698401239949899E-2</v>
      </c>
      <c r="U635" s="17">
        <v>6.2396711503609897E-2</v>
      </c>
      <c r="V635" s="17">
        <v>6.6394599046316394E-2</v>
      </c>
      <c r="W635" s="17">
        <v>9.3643498589927904E-2</v>
      </c>
      <c r="X635" s="17">
        <v>4.2494173700206202E-2</v>
      </c>
      <c r="Y635" s="17">
        <v>6.10228556849449E-2</v>
      </c>
      <c r="Z635" s="17">
        <v>5.9386800779100198E-2</v>
      </c>
      <c r="AA635" s="17">
        <v>6.6397872225724297E-2</v>
      </c>
      <c r="AB635" s="17">
        <v>6.9291627613407902E-2</v>
      </c>
      <c r="AC635" s="17">
        <v>3.7457160459894598E-2</v>
      </c>
      <c r="AD635" s="17">
        <v>6.1290804232388502E-2</v>
      </c>
      <c r="AE635" s="17"/>
      <c r="AF635" s="17">
        <v>3.8516364282156802E-2</v>
      </c>
      <c r="AG635" s="17">
        <v>5.1612774454941002E-2</v>
      </c>
      <c r="AH635" s="17">
        <v>8.5192646353859494E-2</v>
      </c>
      <c r="AI635" s="17">
        <v>5.9115059327599098E-2</v>
      </c>
      <c r="AJ635" s="17">
        <v>6.6659859336124297E-2</v>
      </c>
      <c r="AK635" s="17">
        <v>9.3955361001746202E-2</v>
      </c>
      <c r="AL635" s="17"/>
      <c r="AM635" s="17">
        <v>6.0188033131505003E-2</v>
      </c>
      <c r="AN635" s="17">
        <v>5.3055903763967703E-2</v>
      </c>
      <c r="AO635" s="17"/>
      <c r="AP635" s="17">
        <v>0.111054208892626</v>
      </c>
      <c r="AQ635" s="17">
        <v>4.7813347985990198E-2</v>
      </c>
      <c r="AR635" s="17">
        <v>3.5935683877081202E-2</v>
      </c>
      <c r="AS635" s="17">
        <v>3.7305586776092997E-2</v>
      </c>
      <c r="AT635" s="17">
        <v>1.98194411850438E-2</v>
      </c>
      <c r="AU635" s="17"/>
      <c r="AV635" s="17">
        <v>4.5381278573804397E-2</v>
      </c>
      <c r="AW635" s="17">
        <v>2.6691205275567599E-2</v>
      </c>
      <c r="AX635" s="17">
        <v>3.2198551911202598E-2</v>
      </c>
      <c r="AY635" s="17">
        <v>6.0214342854630398E-2</v>
      </c>
      <c r="AZ635" s="17">
        <v>2.3129932190956499E-2</v>
      </c>
      <c r="BA635" s="17">
        <v>0.130583565419092</v>
      </c>
      <c r="BB635" s="17"/>
      <c r="BC635" s="17">
        <v>2.8993640258784099E-2</v>
      </c>
      <c r="BD635" s="17">
        <v>7.8272501699323899E-2</v>
      </c>
      <c r="BE635" s="17">
        <v>2.55721396683646E-2</v>
      </c>
      <c r="BF635" s="17"/>
      <c r="BG635" s="17">
        <v>5.2878286573447897E-2</v>
      </c>
      <c r="BH635" s="17">
        <v>3.3318690419210498E-2</v>
      </c>
      <c r="BI635" s="17">
        <v>3.8133491573708003E-2</v>
      </c>
      <c r="BJ635" s="17">
        <v>3.8955827958024498E-2</v>
      </c>
      <c r="BK635" s="17">
        <v>8.6557641416829506E-2</v>
      </c>
      <c r="BL635" s="17"/>
      <c r="BM635" s="17">
        <v>3.6514904932684202E-2</v>
      </c>
      <c r="BN635" s="17">
        <v>7.5542847283754502E-2</v>
      </c>
    </row>
    <row r="636" spans="2:66" x14ac:dyDescent="0.35">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c r="AK636" s="17"/>
      <c r="AL636" s="17"/>
      <c r="AM636" s="17"/>
      <c r="AN636" s="17"/>
      <c r="AO636" s="17"/>
      <c r="AP636" s="17"/>
      <c r="AQ636" s="17"/>
      <c r="AR636" s="17"/>
      <c r="AS636" s="17"/>
      <c r="AT636" s="17"/>
      <c r="AU636" s="17"/>
      <c r="AV636" s="17"/>
      <c r="AW636" s="17"/>
      <c r="AX636" s="17"/>
      <c r="AY636" s="17"/>
      <c r="AZ636" s="17"/>
      <c r="BA636" s="17"/>
      <c r="BB636" s="17"/>
      <c r="BC636" s="17"/>
      <c r="BD636" s="17"/>
      <c r="BE636" s="17"/>
      <c r="BF636" s="17"/>
      <c r="BG636" s="17"/>
      <c r="BH636" s="17"/>
      <c r="BI636" s="17"/>
      <c r="BJ636" s="17"/>
      <c r="BK636" s="17"/>
      <c r="BL636" s="17"/>
      <c r="BM636" s="17"/>
      <c r="BN636" s="17"/>
    </row>
    <row r="637" spans="2:66" x14ac:dyDescent="0.35">
      <c r="B637" s="6" t="s">
        <v>283</v>
      </c>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c r="BE637" s="17"/>
      <c r="BF637" s="17"/>
      <c r="BG637" s="17"/>
      <c r="BH637" s="17"/>
      <c r="BI637" s="17"/>
      <c r="BJ637" s="17"/>
      <c r="BK637" s="17"/>
      <c r="BL637" s="17"/>
      <c r="BM637" s="17"/>
      <c r="BN637" s="17"/>
    </row>
    <row r="638" spans="2:66" x14ac:dyDescent="0.35">
      <c r="B638" s="24" t="s">
        <v>101</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c r="BL638" s="17"/>
      <c r="BM638" s="17"/>
      <c r="BN638" s="17"/>
    </row>
    <row r="639" spans="2:66" x14ac:dyDescent="0.35">
      <c r="B639" t="s">
        <v>277</v>
      </c>
      <c r="C639" s="17">
        <v>8.8204945342790095E-2</v>
      </c>
      <c r="D639" s="17">
        <v>9.7261917987896407E-2</v>
      </c>
      <c r="E639" s="17">
        <v>7.9809083906797196E-2</v>
      </c>
      <c r="F639" s="17"/>
      <c r="G639" s="17">
        <v>0.100647118070776</v>
      </c>
      <c r="H639" s="17">
        <v>7.8783529347616704E-2</v>
      </c>
      <c r="I639" s="17">
        <v>8.6739683461346404E-2</v>
      </c>
      <c r="J639" s="17">
        <v>0.112403429177955</v>
      </c>
      <c r="K639" s="17">
        <v>7.4330912944329405E-2</v>
      </c>
      <c r="L639" s="17">
        <v>7.8528159658589503E-2</v>
      </c>
      <c r="M639" s="17"/>
      <c r="N639" s="17">
        <v>6.4674971365485806E-2</v>
      </c>
      <c r="O639" s="17">
        <v>9.7233566118761702E-2</v>
      </c>
      <c r="P639" s="17">
        <v>7.0551652047963001E-2</v>
      </c>
      <c r="Q639" s="17">
        <v>0.121202731562603</v>
      </c>
      <c r="R639" s="17"/>
      <c r="S639" s="17">
        <v>8.5037731383595105E-2</v>
      </c>
      <c r="T639" s="17">
        <v>8.6048512620120393E-2</v>
      </c>
      <c r="U639" s="17">
        <v>7.3332791259804603E-2</v>
      </c>
      <c r="V639" s="17">
        <v>7.7390540748043302E-2</v>
      </c>
      <c r="W639" s="17">
        <v>5.7180675297867301E-2</v>
      </c>
      <c r="X639" s="17">
        <v>9.6108510760474497E-2</v>
      </c>
      <c r="Y639" s="17">
        <v>0.12816359287300599</v>
      </c>
      <c r="Z639" s="17">
        <v>8.3355214442995706E-2</v>
      </c>
      <c r="AA639" s="17">
        <v>0.12880500292048</v>
      </c>
      <c r="AB639" s="17">
        <v>6.4015296957457293E-2</v>
      </c>
      <c r="AC639" s="17">
        <v>7.5864642228391593E-2</v>
      </c>
      <c r="AD639" s="17">
        <v>7.7540676105807796E-2</v>
      </c>
      <c r="AE639" s="17"/>
      <c r="AF639" s="17">
        <v>8.5519161679710201E-2</v>
      </c>
      <c r="AG639" s="17">
        <v>7.1088648516780803E-2</v>
      </c>
      <c r="AH639" s="17">
        <v>9.7285395992395607E-2</v>
      </c>
      <c r="AI639" s="17">
        <v>9.9372242727716095E-2</v>
      </c>
      <c r="AJ639" s="17">
        <v>9.2626693244915001E-2</v>
      </c>
      <c r="AK639" s="17">
        <v>0.123078768274421</v>
      </c>
      <c r="AL639" s="17"/>
      <c r="AM639" s="17">
        <v>8.1540861953917299E-2</v>
      </c>
      <c r="AN639" s="17">
        <v>9.8285986967681094E-2</v>
      </c>
      <c r="AO639" s="17"/>
      <c r="AP639" s="17">
        <v>9.33547677881853E-2</v>
      </c>
      <c r="AQ639" s="17">
        <v>9.3892346730572201E-2</v>
      </c>
      <c r="AR639" s="17">
        <v>7.0580988437264097E-2</v>
      </c>
      <c r="AS639" s="17">
        <v>8.1598529482088497E-2</v>
      </c>
      <c r="AT639" s="17">
        <v>0.14599946260841501</v>
      </c>
      <c r="AU639" s="17"/>
      <c r="AV639" s="17">
        <v>9.4327985476943599E-2</v>
      </c>
      <c r="AW639" s="17">
        <v>7.3330195740139298E-2</v>
      </c>
      <c r="AX639" s="17">
        <v>5.01027398853666E-2</v>
      </c>
      <c r="AY639" s="17">
        <v>0.11725638793622099</v>
      </c>
      <c r="AZ639" s="17">
        <v>8.3787843755409E-2</v>
      </c>
      <c r="BA639" s="17">
        <v>5.7030692948503298E-2</v>
      </c>
      <c r="BB639" s="17"/>
      <c r="BC639" s="17">
        <v>8.2490751449794397E-2</v>
      </c>
      <c r="BD639" s="17">
        <v>9.3947958843735704E-2</v>
      </c>
      <c r="BE639" s="17">
        <v>8.1052991203957994E-2</v>
      </c>
      <c r="BF639" s="17"/>
      <c r="BG639" s="17">
        <v>1</v>
      </c>
      <c r="BH639" s="17">
        <v>0</v>
      </c>
      <c r="BI639" s="17">
        <v>0</v>
      </c>
      <c r="BJ639" s="17">
        <v>0</v>
      </c>
      <c r="BK639" s="17">
        <v>0</v>
      </c>
      <c r="BL639" s="17"/>
      <c r="BM639" s="17">
        <v>0.16340902379936401</v>
      </c>
      <c r="BN639" s="17">
        <v>0</v>
      </c>
    </row>
    <row r="640" spans="2:66" x14ac:dyDescent="0.35">
      <c r="B640" t="s">
        <v>278</v>
      </c>
      <c r="C640" s="17">
        <v>0.45157519220389303</v>
      </c>
      <c r="D640" s="17">
        <v>0.43742854780554702</v>
      </c>
      <c r="E640" s="17">
        <v>0.46467937770478901</v>
      </c>
      <c r="F640" s="17"/>
      <c r="G640" s="17">
        <v>0.53119754608293002</v>
      </c>
      <c r="H640" s="17">
        <v>0.53007676481266497</v>
      </c>
      <c r="I640" s="17">
        <v>0.47186804685762301</v>
      </c>
      <c r="J640" s="17">
        <v>0.424951686771322</v>
      </c>
      <c r="K640" s="17">
        <v>0.37582179253876402</v>
      </c>
      <c r="L640" s="17">
        <v>0.39053565466813001</v>
      </c>
      <c r="M640" s="17"/>
      <c r="N640" s="17">
        <v>0.477356321627811</v>
      </c>
      <c r="O640" s="17">
        <v>0.47692218774278</v>
      </c>
      <c r="P640" s="17">
        <v>0.44221883763278802</v>
      </c>
      <c r="Q640" s="17">
        <v>0.39873774956392599</v>
      </c>
      <c r="R640" s="17"/>
      <c r="S640" s="17">
        <v>0.50041974052045401</v>
      </c>
      <c r="T640" s="17">
        <v>0.47795617321476902</v>
      </c>
      <c r="U640" s="17">
        <v>0.47223370051235802</v>
      </c>
      <c r="V640" s="17">
        <v>0.45543494677882401</v>
      </c>
      <c r="W640" s="17">
        <v>0.46508339033993301</v>
      </c>
      <c r="X640" s="17">
        <v>0.466956919892827</v>
      </c>
      <c r="Y640" s="17">
        <v>0.32307048907167002</v>
      </c>
      <c r="Z640" s="17">
        <v>0.386006373647515</v>
      </c>
      <c r="AA640" s="17">
        <v>0.456169888074418</v>
      </c>
      <c r="AB640" s="17">
        <v>0.46260584785880698</v>
      </c>
      <c r="AC640" s="17">
        <v>0.377459035254123</v>
      </c>
      <c r="AD640" s="17">
        <v>0.46966364045589898</v>
      </c>
      <c r="AE640" s="17"/>
      <c r="AF640" s="17">
        <v>0.50382022588923503</v>
      </c>
      <c r="AG640" s="17">
        <v>0.431257335710447</v>
      </c>
      <c r="AH640" s="17">
        <v>0.43352103695675998</v>
      </c>
      <c r="AI640" s="17">
        <v>0.46351598795188698</v>
      </c>
      <c r="AJ640" s="17">
        <v>0.393836638240534</v>
      </c>
      <c r="AK640" s="17">
        <v>0.42994977930137601</v>
      </c>
      <c r="AL640" s="17"/>
      <c r="AM640" s="17">
        <v>0.44208462665460602</v>
      </c>
      <c r="AN640" s="17">
        <v>0.46470339388319398</v>
      </c>
      <c r="AO640" s="17"/>
      <c r="AP640" s="17">
        <v>0.39269569899463402</v>
      </c>
      <c r="AQ640" s="17">
        <v>0.45850379309123701</v>
      </c>
      <c r="AR640" s="17">
        <v>0.49025804520845401</v>
      </c>
      <c r="AS640" s="17">
        <v>0.493872603013575</v>
      </c>
      <c r="AT640" s="17">
        <v>0.45578757835783801</v>
      </c>
      <c r="AU640" s="17"/>
      <c r="AV640" s="17">
        <v>0.48839741143599602</v>
      </c>
      <c r="AW640" s="17">
        <v>0.40648419812576198</v>
      </c>
      <c r="AX640" s="17">
        <v>0.53664223276456602</v>
      </c>
      <c r="AY640" s="17">
        <v>0.31900958538978302</v>
      </c>
      <c r="AZ640" s="17">
        <v>0.58159492608838503</v>
      </c>
      <c r="BA640" s="17">
        <v>0.47817740030479899</v>
      </c>
      <c r="BB640" s="17"/>
      <c r="BC640" s="17">
        <v>0.52109406080964304</v>
      </c>
      <c r="BD640" s="17">
        <v>0.435549567166445</v>
      </c>
      <c r="BE640" s="17">
        <v>0.43275169552312798</v>
      </c>
      <c r="BF640" s="17"/>
      <c r="BG640" s="17">
        <v>0</v>
      </c>
      <c r="BH640" s="17">
        <v>1</v>
      </c>
      <c r="BI640" s="17">
        <v>0</v>
      </c>
      <c r="BJ640" s="17">
        <v>0</v>
      </c>
      <c r="BK640" s="17">
        <v>0</v>
      </c>
      <c r="BL640" s="17"/>
      <c r="BM640" s="17">
        <v>0.83659097620063605</v>
      </c>
      <c r="BN640" s="17">
        <v>0</v>
      </c>
    </row>
    <row r="641" spans="2:66" x14ac:dyDescent="0.35">
      <c r="B641" t="s">
        <v>279</v>
      </c>
      <c r="C641" s="17">
        <v>0.302194830756017</v>
      </c>
      <c r="D641" s="17">
        <v>0.28802274442599601</v>
      </c>
      <c r="E641" s="17">
        <v>0.31647534386569298</v>
      </c>
      <c r="F641" s="17"/>
      <c r="G641" s="17">
        <v>0.23181838524849499</v>
      </c>
      <c r="H641" s="17">
        <v>0.30657360023744301</v>
      </c>
      <c r="I641" s="17">
        <v>0.29058049624118698</v>
      </c>
      <c r="J641" s="17">
        <v>0.30899525186548898</v>
      </c>
      <c r="K641" s="17">
        <v>0.32464447202869201</v>
      </c>
      <c r="L641" s="17">
        <v>0.33424907815872201</v>
      </c>
      <c r="M641" s="17"/>
      <c r="N641" s="17">
        <v>0.33175559597855703</v>
      </c>
      <c r="O641" s="17">
        <v>0.29887936036879698</v>
      </c>
      <c r="P641" s="17">
        <v>0.29540068031780198</v>
      </c>
      <c r="Q641" s="17">
        <v>0.282468258956037</v>
      </c>
      <c r="R641" s="17"/>
      <c r="S641" s="17">
        <v>0.29178564330122803</v>
      </c>
      <c r="T641" s="17">
        <v>0.30703070292940299</v>
      </c>
      <c r="U641" s="17">
        <v>0.29055257528053202</v>
      </c>
      <c r="V641" s="17">
        <v>0.28478628299505399</v>
      </c>
      <c r="W641" s="17">
        <v>0.34304970603491097</v>
      </c>
      <c r="X641" s="17">
        <v>0.30892959120414099</v>
      </c>
      <c r="Y641" s="17">
        <v>0.30213983241679698</v>
      </c>
      <c r="Z641" s="17">
        <v>0.38739846197267502</v>
      </c>
      <c r="AA641" s="17">
        <v>0.26752924835117597</v>
      </c>
      <c r="AB641" s="17">
        <v>0.30883498694761902</v>
      </c>
      <c r="AC641" s="17">
        <v>0.30623335281694603</v>
      </c>
      <c r="AD641" s="17">
        <v>0.28469208167906102</v>
      </c>
      <c r="AE641" s="17"/>
      <c r="AF641" s="17">
        <v>0.27429939558517602</v>
      </c>
      <c r="AG641" s="17">
        <v>0.34682491478460298</v>
      </c>
      <c r="AH641" s="17">
        <v>0.29383639001567202</v>
      </c>
      <c r="AI641" s="17">
        <v>0.30603389004724901</v>
      </c>
      <c r="AJ641" s="17">
        <v>0.27309898369222402</v>
      </c>
      <c r="AK641" s="17">
        <v>0.26859490292522098</v>
      </c>
      <c r="AL641" s="17"/>
      <c r="AM641" s="17">
        <v>0.31517574595356601</v>
      </c>
      <c r="AN641" s="17">
        <v>0.284739901613283</v>
      </c>
      <c r="AO641" s="17"/>
      <c r="AP641" s="17">
        <v>0.30400802423040502</v>
      </c>
      <c r="AQ641" s="17">
        <v>0.289671951813537</v>
      </c>
      <c r="AR641" s="17">
        <v>0.31256400481597202</v>
      </c>
      <c r="AS641" s="17">
        <v>0.33179081903789898</v>
      </c>
      <c r="AT641" s="17">
        <v>0.29805689960514098</v>
      </c>
      <c r="AU641" s="17"/>
      <c r="AV641" s="17">
        <v>0.33443954583700097</v>
      </c>
      <c r="AW641" s="17">
        <v>0.31744164717652601</v>
      </c>
      <c r="AX641" s="17">
        <v>0.31770981315093499</v>
      </c>
      <c r="AY641" s="17">
        <v>0.24492066064148901</v>
      </c>
      <c r="AZ641" s="17">
        <v>0.287614747119324</v>
      </c>
      <c r="BA641" s="17">
        <v>0.30583661006803797</v>
      </c>
      <c r="BB641" s="17"/>
      <c r="BC641" s="17">
        <v>0.339457232048128</v>
      </c>
      <c r="BD641" s="17">
        <v>0.302947928646144</v>
      </c>
      <c r="BE641" s="17">
        <v>0.28571206227697499</v>
      </c>
      <c r="BF641" s="17"/>
      <c r="BG641" s="17">
        <v>0</v>
      </c>
      <c r="BH641" s="17">
        <v>0</v>
      </c>
      <c r="BI641" s="17">
        <v>1</v>
      </c>
      <c r="BJ641" s="17">
        <v>0</v>
      </c>
      <c r="BK641" s="17">
        <v>0</v>
      </c>
      <c r="BL641" s="17"/>
      <c r="BM641" s="17">
        <v>0</v>
      </c>
      <c r="BN641" s="17">
        <v>0</v>
      </c>
    </row>
    <row r="642" spans="2:66" x14ac:dyDescent="0.35">
      <c r="B642" t="s">
        <v>280</v>
      </c>
      <c r="C642" s="17">
        <v>2.6300049249811899E-2</v>
      </c>
      <c r="D642" s="17">
        <v>3.13827566180215E-2</v>
      </c>
      <c r="E642" s="17">
        <v>2.14740027143898E-2</v>
      </c>
      <c r="F642" s="17"/>
      <c r="G642" s="17">
        <v>5.0345138816726302E-2</v>
      </c>
      <c r="H642" s="17">
        <v>2.30461367240745E-2</v>
      </c>
      <c r="I642" s="17">
        <v>1.22509901844081E-2</v>
      </c>
      <c r="J642" s="17">
        <v>2.6230266905739399E-2</v>
      </c>
      <c r="K642" s="17">
        <v>2.7610938126911701E-2</v>
      </c>
      <c r="L642" s="17">
        <v>2.35159788370101E-2</v>
      </c>
      <c r="M642" s="17"/>
      <c r="N642" s="17">
        <v>2.9091615315783401E-2</v>
      </c>
      <c r="O642" s="17">
        <v>2.1890281968675401E-2</v>
      </c>
      <c r="P642" s="17">
        <v>2.19569652644304E-2</v>
      </c>
      <c r="Q642" s="17">
        <v>3.2117266968507398E-2</v>
      </c>
      <c r="R642" s="17"/>
      <c r="S642" s="17">
        <v>4.49493286609653E-2</v>
      </c>
      <c r="T642" s="17">
        <v>3.4570967826444199E-2</v>
      </c>
      <c r="U642" s="17">
        <v>1.2167909781654799E-2</v>
      </c>
      <c r="V642" s="17">
        <v>1.8100273408977401E-2</v>
      </c>
      <c r="W642" s="17">
        <v>1.37387335178262E-2</v>
      </c>
      <c r="X642" s="17">
        <v>1.6116907400129301E-2</v>
      </c>
      <c r="Y642" s="17">
        <v>2.40391738456141E-2</v>
      </c>
      <c r="Z642" s="17">
        <v>0</v>
      </c>
      <c r="AA642" s="17">
        <v>4.5114025678969098E-2</v>
      </c>
      <c r="AB642" s="17">
        <v>1.8593438543659399E-2</v>
      </c>
      <c r="AC642" s="17">
        <v>3.8776073767933898E-2</v>
      </c>
      <c r="AD642" s="17">
        <v>0</v>
      </c>
      <c r="AE642" s="17"/>
      <c r="AF642" s="17">
        <v>3.1420635234259003E-2</v>
      </c>
      <c r="AG642" s="17">
        <v>3.2026179671988897E-2</v>
      </c>
      <c r="AH642" s="17">
        <v>2.95497961886334E-2</v>
      </c>
      <c r="AI642" s="17">
        <v>1.41144790975141E-2</v>
      </c>
      <c r="AJ642" s="17">
        <v>1.8985134608395699E-2</v>
      </c>
      <c r="AK642" s="17">
        <v>1.88484259336687E-2</v>
      </c>
      <c r="AL642" s="17"/>
      <c r="AM642" s="17">
        <v>2.5248356139881301E-2</v>
      </c>
      <c r="AN642" s="17">
        <v>2.7978779438190202E-2</v>
      </c>
      <c r="AO642" s="17"/>
      <c r="AP642" s="17">
        <v>3.1903517174115298E-2</v>
      </c>
      <c r="AQ642" s="17">
        <v>2.23641094337877E-2</v>
      </c>
      <c r="AR642" s="17">
        <v>2.6084795255946001E-2</v>
      </c>
      <c r="AS642" s="17">
        <v>2.38999300539629E-2</v>
      </c>
      <c r="AT642" s="17">
        <v>6.1328827933087603E-2</v>
      </c>
      <c r="AU642" s="17"/>
      <c r="AV642" s="17">
        <v>2.7636840195375802E-2</v>
      </c>
      <c r="AW642" s="17">
        <v>3.9158690507278597E-2</v>
      </c>
      <c r="AX642" s="17">
        <v>2.4695581833184901E-2</v>
      </c>
      <c r="AY642" s="17">
        <v>2.3623230532156099E-2</v>
      </c>
      <c r="AZ642" s="17">
        <v>0</v>
      </c>
      <c r="BA642" s="17">
        <v>1.88508048996077E-2</v>
      </c>
      <c r="BB642" s="17"/>
      <c r="BC642" s="17">
        <v>1.5048305060002499E-2</v>
      </c>
      <c r="BD642" s="17">
        <v>3.19046906209694E-2</v>
      </c>
      <c r="BE642" s="17">
        <v>2.80421395932802E-2</v>
      </c>
      <c r="BF642" s="17"/>
      <c r="BG642" s="17">
        <v>0</v>
      </c>
      <c r="BH642" s="17">
        <v>0</v>
      </c>
      <c r="BI642" s="17">
        <v>0</v>
      </c>
      <c r="BJ642" s="17">
        <v>1</v>
      </c>
      <c r="BK642" s="17">
        <v>0</v>
      </c>
      <c r="BL642" s="17"/>
      <c r="BM642" s="17">
        <v>0</v>
      </c>
      <c r="BN642" s="17">
        <v>0.23139442245424699</v>
      </c>
    </row>
    <row r="643" spans="2:66" x14ac:dyDescent="0.35">
      <c r="B643" t="s">
        <v>281</v>
      </c>
      <c r="C643" s="17">
        <v>8.7358910075416102E-2</v>
      </c>
      <c r="D643" s="17">
        <v>0.106778105705711</v>
      </c>
      <c r="E643" s="17">
        <v>6.8855635752591599E-2</v>
      </c>
      <c r="F643" s="17"/>
      <c r="G643" s="17">
        <v>3.6955119411856703E-2</v>
      </c>
      <c r="H643" s="17">
        <v>2.8258219580299601E-2</v>
      </c>
      <c r="I643" s="17">
        <v>9.7333730061610599E-2</v>
      </c>
      <c r="J643" s="17">
        <v>8.89241578217215E-2</v>
      </c>
      <c r="K643" s="17">
        <v>0.14922516294197699</v>
      </c>
      <c r="L643" s="17">
        <v>0.118234137177851</v>
      </c>
      <c r="M643" s="17"/>
      <c r="N643" s="17">
        <v>7.9132192820935601E-2</v>
      </c>
      <c r="O643" s="17">
        <v>6.4741269935413098E-2</v>
      </c>
      <c r="P643" s="17">
        <v>0.123511440436067</v>
      </c>
      <c r="Q643" s="17">
        <v>8.9411315014481199E-2</v>
      </c>
      <c r="R643" s="17"/>
      <c r="S643" s="17">
        <v>4.2033537550652998E-2</v>
      </c>
      <c r="T643" s="17">
        <v>5.6915414494458597E-2</v>
      </c>
      <c r="U643" s="17">
        <v>0.10280040119572199</v>
      </c>
      <c r="V643" s="17">
        <v>0.10504442215158</v>
      </c>
      <c r="W643" s="17">
        <v>9.9329914558715204E-2</v>
      </c>
      <c r="X643" s="17">
        <v>5.4145514183916998E-2</v>
      </c>
      <c r="Y643" s="17">
        <v>0.17450956329640399</v>
      </c>
      <c r="Z643" s="17">
        <v>8.3002216130606807E-2</v>
      </c>
      <c r="AA643" s="17">
        <v>6.6087390711933106E-2</v>
      </c>
      <c r="AB643" s="17">
        <v>0.127064610359157</v>
      </c>
      <c r="AC643" s="17">
        <v>9.7466432156303504E-2</v>
      </c>
      <c r="AD643" s="17">
        <v>0.122756101327739</v>
      </c>
      <c r="AE643" s="17"/>
      <c r="AF643" s="17">
        <v>5.4634946896674398E-2</v>
      </c>
      <c r="AG643" s="17">
        <v>8.7086666510113694E-2</v>
      </c>
      <c r="AH643" s="17">
        <v>0.106070694291394</v>
      </c>
      <c r="AI643" s="17">
        <v>8.1013961562721004E-2</v>
      </c>
      <c r="AJ643" s="17">
        <v>0.139229775399729</v>
      </c>
      <c r="AK643" s="17">
        <v>0.112261541639311</v>
      </c>
      <c r="AL643" s="17"/>
      <c r="AM643" s="17">
        <v>9.83896414154381E-2</v>
      </c>
      <c r="AN643" s="17">
        <v>7.2327068976413694E-2</v>
      </c>
      <c r="AO643" s="17"/>
      <c r="AP643" s="17">
        <v>0.11257695687642801</v>
      </c>
      <c r="AQ643" s="17">
        <v>7.6995576588787196E-2</v>
      </c>
      <c r="AR643" s="17">
        <v>7.2670098518099094E-2</v>
      </c>
      <c r="AS643" s="17">
        <v>5.3044101837588502E-2</v>
      </c>
      <c r="AT643" s="17">
        <v>1.9007790310474601E-2</v>
      </c>
      <c r="AU643" s="17"/>
      <c r="AV643" s="17">
        <v>2.6883844956562802E-2</v>
      </c>
      <c r="AW643" s="17">
        <v>0.12802715613004201</v>
      </c>
      <c r="AX643" s="17">
        <v>4.5476095481247897E-2</v>
      </c>
      <c r="AY643" s="17">
        <v>0.25606775359537798</v>
      </c>
      <c r="AZ643" s="17">
        <v>7.63275945959429E-3</v>
      </c>
      <c r="BA643" s="17">
        <v>4.6049693091892899E-2</v>
      </c>
      <c r="BB643" s="17"/>
      <c r="BC643" s="17">
        <v>2.1060024191195698E-2</v>
      </c>
      <c r="BD643" s="17">
        <v>7.3487186792202494E-2</v>
      </c>
      <c r="BE643" s="17">
        <v>0.15266399173435399</v>
      </c>
      <c r="BF643" s="17"/>
      <c r="BG643" s="17">
        <v>0</v>
      </c>
      <c r="BH643" s="17">
        <v>0</v>
      </c>
      <c r="BI643" s="17">
        <v>0</v>
      </c>
      <c r="BJ643" s="17">
        <v>0</v>
      </c>
      <c r="BK643" s="17">
        <v>1</v>
      </c>
      <c r="BL643" s="17"/>
      <c r="BM643" s="17">
        <v>0</v>
      </c>
      <c r="BN643" s="17">
        <v>0.76860557754575298</v>
      </c>
    </row>
    <row r="644" spans="2:66" x14ac:dyDescent="0.35">
      <c r="B644" t="s">
        <v>282</v>
      </c>
      <c r="C644" s="17">
        <v>4.4366072372072601E-2</v>
      </c>
      <c r="D644" s="17">
        <v>3.9125927456828503E-2</v>
      </c>
      <c r="E644" s="17">
        <v>4.8706556055739501E-2</v>
      </c>
      <c r="F644" s="17"/>
      <c r="G644" s="17">
        <v>4.9036692369215602E-2</v>
      </c>
      <c r="H644" s="17">
        <v>3.32617492979006E-2</v>
      </c>
      <c r="I644" s="17">
        <v>4.12270531938254E-2</v>
      </c>
      <c r="J644" s="17">
        <v>3.8495207457772601E-2</v>
      </c>
      <c r="K644" s="17">
        <v>4.83667214193262E-2</v>
      </c>
      <c r="L644" s="17">
        <v>5.4936991499697302E-2</v>
      </c>
      <c r="M644" s="17"/>
      <c r="N644" s="17">
        <v>1.7989302891426698E-2</v>
      </c>
      <c r="O644" s="17">
        <v>4.03333338655723E-2</v>
      </c>
      <c r="P644" s="17">
        <v>4.6360424300949901E-2</v>
      </c>
      <c r="Q644" s="17">
        <v>7.6062677934445697E-2</v>
      </c>
      <c r="R644" s="17"/>
      <c r="S644" s="17">
        <v>3.5774018583104798E-2</v>
      </c>
      <c r="T644" s="17">
        <v>3.7478228914805102E-2</v>
      </c>
      <c r="U644" s="17">
        <v>4.8912621969928897E-2</v>
      </c>
      <c r="V644" s="17">
        <v>5.9243533917521199E-2</v>
      </c>
      <c r="W644" s="17">
        <v>2.1617580250747399E-2</v>
      </c>
      <c r="X644" s="17">
        <v>5.7742556558510502E-2</v>
      </c>
      <c r="Y644" s="17">
        <v>4.8077348496509097E-2</v>
      </c>
      <c r="Z644" s="17">
        <v>6.0237733806206901E-2</v>
      </c>
      <c r="AA644" s="17">
        <v>3.6294444263024798E-2</v>
      </c>
      <c r="AB644" s="17">
        <v>1.8885819333300798E-2</v>
      </c>
      <c r="AC644" s="17">
        <v>0.104200463776301</v>
      </c>
      <c r="AD644" s="17">
        <v>4.5347500431493597E-2</v>
      </c>
      <c r="AE644" s="17"/>
      <c r="AF644" s="17">
        <v>5.0305634714945202E-2</v>
      </c>
      <c r="AG644" s="17">
        <v>3.17162548060669E-2</v>
      </c>
      <c r="AH644" s="17">
        <v>3.9736686555144902E-2</v>
      </c>
      <c r="AI644" s="17">
        <v>3.5949438612912103E-2</v>
      </c>
      <c r="AJ644" s="17">
        <v>8.2222774814201802E-2</v>
      </c>
      <c r="AK644" s="17">
        <v>4.7266581926002298E-2</v>
      </c>
      <c r="AL644" s="17"/>
      <c r="AM644" s="17">
        <v>3.7560767882591301E-2</v>
      </c>
      <c r="AN644" s="17">
        <v>5.1964869121238003E-2</v>
      </c>
      <c r="AO644" s="17"/>
      <c r="AP644" s="17">
        <v>6.5461034936232301E-2</v>
      </c>
      <c r="AQ644" s="17">
        <v>5.8572222342079198E-2</v>
      </c>
      <c r="AR644" s="17">
        <v>2.78420677642644E-2</v>
      </c>
      <c r="AS644" s="17">
        <v>1.5794016574885598E-2</v>
      </c>
      <c r="AT644" s="17">
        <v>1.98194411850438E-2</v>
      </c>
      <c r="AU644" s="17"/>
      <c r="AV644" s="17">
        <v>2.83143720981212E-2</v>
      </c>
      <c r="AW644" s="17">
        <v>3.5558112320252702E-2</v>
      </c>
      <c r="AX644" s="17">
        <v>2.5373536884699999E-2</v>
      </c>
      <c r="AY644" s="17">
        <v>3.9122381904973101E-2</v>
      </c>
      <c r="AZ644" s="17">
        <v>3.9369723577287997E-2</v>
      </c>
      <c r="BA644" s="17">
        <v>9.4054798687158797E-2</v>
      </c>
      <c r="BB644" s="17"/>
      <c r="BC644" s="17">
        <v>2.0849626441235902E-2</v>
      </c>
      <c r="BD644" s="17">
        <v>6.2162667930503297E-2</v>
      </c>
      <c r="BE644" s="17">
        <v>1.9777119668305899E-2</v>
      </c>
      <c r="BF644" s="17"/>
      <c r="BG644" s="17">
        <v>0</v>
      </c>
      <c r="BH644" s="17">
        <v>0</v>
      </c>
      <c r="BI644" s="17">
        <v>0</v>
      </c>
      <c r="BJ644" s="17">
        <v>0</v>
      </c>
      <c r="BK644" s="17">
        <v>0</v>
      </c>
      <c r="BL644" s="17"/>
      <c r="BM644" s="17">
        <v>0</v>
      </c>
      <c r="BN644" s="17">
        <v>0</v>
      </c>
    </row>
    <row r="645" spans="2:66" x14ac:dyDescent="0.35">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c r="BL645" s="17"/>
      <c r="BM645" s="17"/>
      <c r="BN645" s="17"/>
    </row>
    <row r="646" spans="2:66" x14ac:dyDescent="0.35">
      <c r="B646" s="6" t="s">
        <v>294</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c r="BM646" s="17"/>
      <c r="BN646" s="17"/>
    </row>
    <row r="647" spans="2:66" x14ac:dyDescent="0.35">
      <c r="B647" s="24" t="s">
        <v>101</v>
      </c>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c r="AX647" s="17"/>
      <c r="AY647" s="17"/>
      <c r="AZ647" s="17"/>
      <c r="BA647" s="17"/>
      <c r="BB647" s="17"/>
      <c r="BC647" s="17"/>
      <c r="BD647" s="17"/>
      <c r="BE647" s="17"/>
      <c r="BF647" s="17"/>
      <c r="BG647" s="17"/>
      <c r="BH647" s="17"/>
      <c r="BI647" s="17"/>
      <c r="BJ647" s="17"/>
      <c r="BK647" s="17"/>
      <c r="BL647" s="17"/>
      <c r="BM647" s="17"/>
      <c r="BN647" s="17"/>
    </row>
    <row r="648" spans="2:66" x14ac:dyDescent="0.35">
      <c r="B648" t="s">
        <v>284</v>
      </c>
      <c r="C648" s="17">
        <v>0.40903419630620802</v>
      </c>
      <c r="D648" s="17">
        <v>0.37138278725231999</v>
      </c>
      <c r="E648" s="17">
        <v>0.44479460664403903</v>
      </c>
      <c r="F648" s="17"/>
      <c r="G648" s="17">
        <v>0.28068768449507198</v>
      </c>
      <c r="H648" s="17">
        <v>0.39019587361659003</v>
      </c>
      <c r="I648" s="17">
        <v>0.414546191217678</v>
      </c>
      <c r="J648" s="17">
        <v>0.424797302287652</v>
      </c>
      <c r="K648" s="17">
        <v>0.45908113786728799</v>
      </c>
      <c r="L648" s="17">
        <v>0.45893614526076298</v>
      </c>
      <c r="M648" s="17"/>
      <c r="N648" s="17">
        <v>0.421376101775152</v>
      </c>
      <c r="O648" s="17">
        <v>0.40930919210115202</v>
      </c>
      <c r="P648" s="17">
        <v>0.42908368448957501</v>
      </c>
      <c r="Q648" s="17">
        <v>0.38001138244986299</v>
      </c>
      <c r="R648" s="17"/>
      <c r="S648" s="17">
        <v>0.37282923760699099</v>
      </c>
      <c r="T648" s="17">
        <v>0.39694774882645201</v>
      </c>
      <c r="U648" s="17">
        <v>0.441184894896126</v>
      </c>
      <c r="V648" s="17">
        <v>0.439286036284119</v>
      </c>
      <c r="W648" s="17">
        <v>0.43986943797679601</v>
      </c>
      <c r="X648" s="17">
        <v>0.40568919651072899</v>
      </c>
      <c r="Y648" s="17">
        <v>0.38176243608207699</v>
      </c>
      <c r="Z648" s="17">
        <v>0.400413146941132</v>
      </c>
      <c r="AA648" s="17">
        <v>0.31483791885706203</v>
      </c>
      <c r="AB648" s="17">
        <v>0.52288689523887999</v>
      </c>
      <c r="AC648" s="17">
        <v>0.40510879942810901</v>
      </c>
      <c r="AD648" s="17">
        <v>0.48580363341369598</v>
      </c>
      <c r="AE648" s="17"/>
      <c r="AF648" s="17">
        <v>0.35344563009515401</v>
      </c>
      <c r="AG648" s="17">
        <v>0.43122217121984402</v>
      </c>
      <c r="AH648" s="17">
        <v>0.35900802054383801</v>
      </c>
      <c r="AI648" s="17">
        <v>0.480530510597936</v>
      </c>
      <c r="AJ648" s="17">
        <v>0.41574280144341302</v>
      </c>
      <c r="AK648" s="17">
        <v>0.42579123435893701</v>
      </c>
      <c r="AL648" s="17"/>
      <c r="AM648" s="17">
        <v>0.42050573196088498</v>
      </c>
      <c r="AN648" s="17">
        <v>0.39328621782043699</v>
      </c>
      <c r="AO648" s="17"/>
      <c r="AP648" s="17">
        <v>0.38130045765128201</v>
      </c>
      <c r="AQ648" s="17">
        <v>0.40706574969220399</v>
      </c>
      <c r="AR648" s="17">
        <v>0.426127770763644</v>
      </c>
      <c r="AS648" s="17">
        <v>0.40561793062491802</v>
      </c>
      <c r="AT648" s="17">
        <v>0.29742002891614799</v>
      </c>
      <c r="AU648" s="17"/>
      <c r="AV648" s="17">
        <v>0.41126106994234302</v>
      </c>
      <c r="AW648" s="17">
        <v>0.36205969715500602</v>
      </c>
      <c r="AX648" s="17">
        <v>0.45455386735570702</v>
      </c>
      <c r="AY648" s="17">
        <v>0.45135162174742899</v>
      </c>
      <c r="AZ648" s="17">
        <v>0.49014974262911298</v>
      </c>
      <c r="BA648" s="17">
        <v>0.38192271272572198</v>
      </c>
      <c r="BB648" s="17"/>
      <c r="BC648" s="17">
        <v>0.45802225402751701</v>
      </c>
      <c r="BD648" s="17">
        <v>0.41448804308417603</v>
      </c>
      <c r="BE648" s="17">
        <v>0.36568933910912099</v>
      </c>
      <c r="BF648" s="17"/>
      <c r="BG648" s="17">
        <v>0.32398765810311803</v>
      </c>
      <c r="BH648" s="17">
        <v>0.42767216408027398</v>
      </c>
      <c r="BI648" s="17">
        <v>0.45468944815090601</v>
      </c>
      <c r="BJ648" s="17">
        <v>0.49772429743401397</v>
      </c>
      <c r="BK648" s="17">
        <v>0.34219894342277202</v>
      </c>
      <c r="BL648" s="17"/>
      <c r="BM648" s="17">
        <v>0.41072918017542698</v>
      </c>
      <c r="BN648" s="17">
        <v>0.37818664289119502</v>
      </c>
    </row>
    <row r="649" spans="2:66" x14ac:dyDescent="0.35">
      <c r="B649" t="s">
        <v>285</v>
      </c>
      <c r="C649" s="17">
        <v>0.39167189704027899</v>
      </c>
      <c r="D649" s="17">
        <v>0.39429950559495403</v>
      </c>
      <c r="E649" s="17">
        <v>0.388062616806432</v>
      </c>
      <c r="F649" s="17"/>
      <c r="G649" s="17">
        <v>0.35727537101450801</v>
      </c>
      <c r="H649" s="17">
        <v>0.43758075936344598</v>
      </c>
      <c r="I649" s="17">
        <v>0.35626451813694798</v>
      </c>
      <c r="J649" s="17">
        <v>0.35443460190270099</v>
      </c>
      <c r="K649" s="17">
        <v>0.39952640392789601</v>
      </c>
      <c r="L649" s="17">
        <v>0.43062900873432602</v>
      </c>
      <c r="M649" s="17"/>
      <c r="N649" s="17">
        <v>0.47065531795802701</v>
      </c>
      <c r="O649" s="17">
        <v>0.374541038155352</v>
      </c>
      <c r="P649" s="17">
        <v>0.39263638153176</v>
      </c>
      <c r="Q649" s="17">
        <v>0.32331960765925799</v>
      </c>
      <c r="R649" s="17"/>
      <c r="S649" s="17">
        <v>0.44295473994364298</v>
      </c>
      <c r="T649" s="17">
        <v>0.45248158095198698</v>
      </c>
      <c r="U649" s="17">
        <v>0.40951656887641302</v>
      </c>
      <c r="V649" s="17">
        <v>0.345857742416605</v>
      </c>
      <c r="W649" s="17">
        <v>0.38529551701610398</v>
      </c>
      <c r="X649" s="17">
        <v>0.35089179234956303</v>
      </c>
      <c r="Y649" s="17">
        <v>0.39949794516819398</v>
      </c>
      <c r="Z649" s="17">
        <v>0.389053393889225</v>
      </c>
      <c r="AA649" s="17">
        <v>0.329423745337309</v>
      </c>
      <c r="AB649" s="17">
        <v>0.35232359087896398</v>
      </c>
      <c r="AC649" s="17">
        <v>0.37579206036910101</v>
      </c>
      <c r="AD649" s="17">
        <v>0.47244125649242003</v>
      </c>
      <c r="AE649" s="17"/>
      <c r="AF649" s="17">
        <v>0.40980910865688203</v>
      </c>
      <c r="AG649" s="17">
        <v>0.41188884812790399</v>
      </c>
      <c r="AH649" s="17">
        <v>0.35859075096697701</v>
      </c>
      <c r="AI649" s="17">
        <v>0.37096244137887702</v>
      </c>
      <c r="AJ649" s="17">
        <v>0.40219012898896001</v>
      </c>
      <c r="AK649" s="17">
        <v>0.324993624434251</v>
      </c>
      <c r="AL649" s="17"/>
      <c r="AM649" s="17">
        <v>0.42091380610002399</v>
      </c>
      <c r="AN649" s="17">
        <v>0.34943128448659999</v>
      </c>
      <c r="AO649" s="17"/>
      <c r="AP649" s="17">
        <v>0.32231807304056098</v>
      </c>
      <c r="AQ649" s="17">
        <v>0.37223093291574899</v>
      </c>
      <c r="AR649" s="17">
        <v>0.442878187486825</v>
      </c>
      <c r="AS649" s="17">
        <v>0.38023356625737798</v>
      </c>
      <c r="AT649" s="17">
        <v>0.52235421713341301</v>
      </c>
      <c r="AU649" s="17"/>
      <c r="AV649" s="17">
        <v>0.44293390873549499</v>
      </c>
      <c r="AW649" s="17">
        <v>0.37275056348284702</v>
      </c>
      <c r="AX649" s="17">
        <v>0.44131506020401601</v>
      </c>
      <c r="AY649" s="17">
        <v>0.31100668298244999</v>
      </c>
      <c r="AZ649" s="17">
        <v>0.44733683354082698</v>
      </c>
      <c r="BA649" s="17">
        <v>0.34912659070575602</v>
      </c>
      <c r="BB649" s="17"/>
      <c r="BC649" s="17">
        <v>0.46326137255807998</v>
      </c>
      <c r="BD649" s="17">
        <v>0.36724893635096301</v>
      </c>
      <c r="BE649" s="17">
        <v>0.40213978539420198</v>
      </c>
      <c r="BF649" s="17"/>
      <c r="BG649" s="17">
        <v>0.34438423945512697</v>
      </c>
      <c r="BH649" s="17">
        <v>0.43350083258548899</v>
      </c>
      <c r="BI649" s="17">
        <v>0.43892759442913598</v>
      </c>
      <c r="BJ649" s="17">
        <v>0.373111011060063</v>
      </c>
      <c r="BK649" s="17">
        <v>0.22552782222573001</v>
      </c>
      <c r="BL649" s="17"/>
      <c r="BM649" s="17">
        <v>0.41893837709773102</v>
      </c>
      <c r="BN649" s="17">
        <v>0.25967774897000701</v>
      </c>
    </row>
    <row r="650" spans="2:66" x14ac:dyDescent="0.35">
      <c r="B650" t="s">
        <v>286</v>
      </c>
      <c r="C650" s="17">
        <v>0.357832056027794</v>
      </c>
      <c r="D650" s="17">
        <v>0.36609880812582402</v>
      </c>
      <c r="E650" s="17">
        <v>0.34953331944300697</v>
      </c>
      <c r="F650" s="17"/>
      <c r="G650" s="17">
        <v>0.278228980913095</v>
      </c>
      <c r="H650" s="17">
        <v>0.41973415079901699</v>
      </c>
      <c r="I650" s="17">
        <v>0.34441920338933801</v>
      </c>
      <c r="J650" s="17">
        <v>0.37064181960148701</v>
      </c>
      <c r="K650" s="17">
        <v>0.37989659887369398</v>
      </c>
      <c r="L650" s="17">
        <v>0.34589728565317701</v>
      </c>
      <c r="M650" s="17"/>
      <c r="N650" s="17">
        <v>0.44201849529800202</v>
      </c>
      <c r="O650" s="17">
        <v>0.36051145998878698</v>
      </c>
      <c r="P650" s="17">
        <v>0.33364580576973002</v>
      </c>
      <c r="Q650" s="17">
        <v>0.28279707114086</v>
      </c>
      <c r="R650" s="17"/>
      <c r="S650" s="17">
        <v>0.41955475057409403</v>
      </c>
      <c r="T650" s="17">
        <v>0.36790229551796899</v>
      </c>
      <c r="U650" s="17">
        <v>0.41570532173673602</v>
      </c>
      <c r="V650" s="17">
        <v>0.29375712327411002</v>
      </c>
      <c r="W650" s="17">
        <v>0.339388541801107</v>
      </c>
      <c r="X650" s="17">
        <v>0.31853683706709002</v>
      </c>
      <c r="Y650" s="17">
        <v>0.32732176383414702</v>
      </c>
      <c r="Z650" s="17">
        <v>0.36955762541137499</v>
      </c>
      <c r="AA650" s="17">
        <v>0.353983113304563</v>
      </c>
      <c r="AB650" s="17">
        <v>0.35347185631001898</v>
      </c>
      <c r="AC650" s="17">
        <v>0.27688329980295001</v>
      </c>
      <c r="AD650" s="17">
        <v>0.45466823824177699</v>
      </c>
      <c r="AE650" s="17"/>
      <c r="AF650" s="17">
        <v>0.37612639029262801</v>
      </c>
      <c r="AG650" s="17">
        <v>0.38229644998172702</v>
      </c>
      <c r="AH650" s="17">
        <v>0.30844223564510698</v>
      </c>
      <c r="AI650" s="17">
        <v>0.35705450033432701</v>
      </c>
      <c r="AJ650" s="17">
        <v>0.284470462509612</v>
      </c>
      <c r="AK650" s="17">
        <v>0.412054105486309</v>
      </c>
      <c r="AL650" s="17"/>
      <c r="AM650" s="17">
        <v>0.375378257537337</v>
      </c>
      <c r="AN650" s="17">
        <v>0.33077153242471402</v>
      </c>
      <c r="AO650" s="17"/>
      <c r="AP650" s="17">
        <v>0.31264797817528001</v>
      </c>
      <c r="AQ650" s="17">
        <v>0.34214222123815302</v>
      </c>
      <c r="AR650" s="17">
        <v>0.40168555458778199</v>
      </c>
      <c r="AS650" s="17">
        <v>0.41657127141280098</v>
      </c>
      <c r="AT650" s="17">
        <v>0.40576022836507902</v>
      </c>
      <c r="AU650" s="17"/>
      <c r="AV650" s="17">
        <v>0.37529332125939902</v>
      </c>
      <c r="AW650" s="17">
        <v>0.33102223747160803</v>
      </c>
      <c r="AX650" s="17">
        <v>0.47325581069508199</v>
      </c>
      <c r="AY650" s="17">
        <v>0.31654393311062801</v>
      </c>
      <c r="AZ650" s="17">
        <v>0.44375338167795902</v>
      </c>
      <c r="BA650" s="17">
        <v>0.32175599514618503</v>
      </c>
      <c r="BB650" s="17"/>
      <c r="BC650" s="17">
        <v>0.43431091656280602</v>
      </c>
      <c r="BD650" s="17">
        <v>0.336355734162255</v>
      </c>
      <c r="BE650" s="17">
        <v>0.35377088106355398</v>
      </c>
      <c r="BF650" s="17"/>
      <c r="BG650" s="17">
        <v>0.29121315521902202</v>
      </c>
      <c r="BH650" s="17">
        <v>0.379352554403593</v>
      </c>
      <c r="BI650" s="17">
        <v>0.422091146956388</v>
      </c>
      <c r="BJ650" s="17">
        <v>0.315813856634098</v>
      </c>
      <c r="BK650" s="17">
        <v>0.22990984908208101</v>
      </c>
      <c r="BL650" s="17"/>
      <c r="BM650" s="17">
        <v>0.36494978122457999</v>
      </c>
      <c r="BN650" s="17">
        <v>0.24978755729608501</v>
      </c>
    </row>
    <row r="651" spans="2:66" x14ac:dyDescent="0.35">
      <c r="B651" t="s">
        <v>287</v>
      </c>
      <c r="C651" s="17">
        <v>0.32784515081844601</v>
      </c>
      <c r="D651" s="17">
        <v>0.33341594462344198</v>
      </c>
      <c r="E651" s="17">
        <v>0.32106352024582002</v>
      </c>
      <c r="F651" s="17"/>
      <c r="G651" s="17">
        <v>0.33806513978116398</v>
      </c>
      <c r="H651" s="17">
        <v>0.39995901581236798</v>
      </c>
      <c r="I651" s="17">
        <v>0.32124460357050399</v>
      </c>
      <c r="J651" s="17">
        <v>0.29772319804841801</v>
      </c>
      <c r="K651" s="17">
        <v>0.31555916303519299</v>
      </c>
      <c r="L651" s="17">
        <v>0.300160113424918</v>
      </c>
      <c r="M651" s="17"/>
      <c r="N651" s="17">
        <v>0.379527264810951</v>
      </c>
      <c r="O651" s="17">
        <v>0.34246429500933601</v>
      </c>
      <c r="P651" s="17">
        <v>0.30782470173205201</v>
      </c>
      <c r="Q651" s="17">
        <v>0.27526230224330001</v>
      </c>
      <c r="R651" s="17"/>
      <c r="S651" s="17">
        <v>0.39669366152672603</v>
      </c>
      <c r="T651" s="17">
        <v>0.34197071361860598</v>
      </c>
      <c r="U651" s="17">
        <v>0.338663538033387</v>
      </c>
      <c r="V651" s="17">
        <v>0.33182701533303699</v>
      </c>
      <c r="W651" s="17">
        <v>0.298954339731623</v>
      </c>
      <c r="X651" s="17">
        <v>0.30779756109359202</v>
      </c>
      <c r="Y651" s="17">
        <v>0.25993631127216499</v>
      </c>
      <c r="Z651" s="17">
        <v>0.42459799280042798</v>
      </c>
      <c r="AA651" s="17">
        <v>0.306495477580988</v>
      </c>
      <c r="AB651" s="17">
        <v>0.33403375553307202</v>
      </c>
      <c r="AC651" s="17">
        <v>0.25644429740098001</v>
      </c>
      <c r="AD651" s="17">
        <v>0.26478795450333698</v>
      </c>
      <c r="AE651" s="17"/>
      <c r="AF651" s="17">
        <v>0.38396946588824599</v>
      </c>
      <c r="AG651" s="17">
        <v>0.325737297885071</v>
      </c>
      <c r="AH651" s="17">
        <v>0.293020572037547</v>
      </c>
      <c r="AI651" s="17">
        <v>0.33701002403881097</v>
      </c>
      <c r="AJ651" s="17">
        <v>0.25564473205851301</v>
      </c>
      <c r="AK651" s="17">
        <v>0.27180704551847401</v>
      </c>
      <c r="AL651" s="17"/>
      <c r="AM651" s="17">
        <v>0.344935934459839</v>
      </c>
      <c r="AN651" s="17">
        <v>0.30127956137309098</v>
      </c>
      <c r="AO651" s="17"/>
      <c r="AP651" s="17">
        <v>0.23106119244519199</v>
      </c>
      <c r="AQ651" s="17">
        <v>0.33995811758932798</v>
      </c>
      <c r="AR651" s="17">
        <v>0.35974315695236198</v>
      </c>
      <c r="AS651" s="17">
        <v>0.413162238379427</v>
      </c>
      <c r="AT651" s="17">
        <v>0.41041317597050397</v>
      </c>
      <c r="AU651" s="17"/>
      <c r="AV651" s="17">
        <v>0.38780834702413203</v>
      </c>
      <c r="AW651" s="17">
        <v>0.28802088689689498</v>
      </c>
      <c r="AX651" s="17">
        <v>0.30512702564597499</v>
      </c>
      <c r="AY651" s="17">
        <v>0.23670817542283801</v>
      </c>
      <c r="AZ651" s="17">
        <v>0.44754741221923999</v>
      </c>
      <c r="BA651" s="17">
        <v>0.33433648138937799</v>
      </c>
      <c r="BB651" s="17"/>
      <c r="BC651" s="17">
        <v>0.411581562068634</v>
      </c>
      <c r="BD651" s="17">
        <v>0.29986748720347001</v>
      </c>
      <c r="BE651" s="17">
        <v>0.30566541982308698</v>
      </c>
      <c r="BF651" s="17"/>
      <c r="BG651" s="17">
        <v>0.29646213819501099</v>
      </c>
      <c r="BH651" s="17">
        <v>0.37783882854458301</v>
      </c>
      <c r="BI651" s="17">
        <v>0.331948162628254</v>
      </c>
      <c r="BJ651" s="17">
        <v>0.20822237782953501</v>
      </c>
      <c r="BK651" s="17">
        <v>0.22680080456307899</v>
      </c>
      <c r="BL651" s="17"/>
      <c r="BM651" s="17">
        <v>0.364541143014536</v>
      </c>
      <c r="BN651" s="17">
        <v>0.22250186023896201</v>
      </c>
    </row>
    <row r="652" spans="2:66" x14ac:dyDescent="0.35">
      <c r="B652" t="s">
        <v>288</v>
      </c>
      <c r="C652" s="17">
        <v>0.32324656724267797</v>
      </c>
      <c r="D652" s="17">
        <v>0.30723193068611498</v>
      </c>
      <c r="E652" s="17">
        <v>0.33747635053236502</v>
      </c>
      <c r="F652" s="17"/>
      <c r="G652" s="17">
        <v>0.31590645210060098</v>
      </c>
      <c r="H652" s="17">
        <v>0.399105683700889</v>
      </c>
      <c r="I652" s="17">
        <v>0.34422457969037301</v>
      </c>
      <c r="J652" s="17">
        <v>0.28747255369775199</v>
      </c>
      <c r="K652" s="17">
        <v>0.31314654561799798</v>
      </c>
      <c r="L652" s="17">
        <v>0.28495783331568397</v>
      </c>
      <c r="M652" s="17"/>
      <c r="N652" s="17">
        <v>0.33866861225149603</v>
      </c>
      <c r="O652" s="17">
        <v>0.31982416945956299</v>
      </c>
      <c r="P652" s="17">
        <v>0.33432586384687402</v>
      </c>
      <c r="Q652" s="17">
        <v>0.29529715168373799</v>
      </c>
      <c r="R652" s="17"/>
      <c r="S652" s="17">
        <v>0.35055912989165799</v>
      </c>
      <c r="T652" s="17">
        <v>0.29893829231927899</v>
      </c>
      <c r="U652" s="17">
        <v>0.320410214200197</v>
      </c>
      <c r="V652" s="17">
        <v>0.33144712364453799</v>
      </c>
      <c r="W652" s="17">
        <v>0.42567565883460701</v>
      </c>
      <c r="X652" s="17">
        <v>0.33125674942910199</v>
      </c>
      <c r="Y652" s="17">
        <v>0.24907852459263399</v>
      </c>
      <c r="Z652" s="17">
        <v>0.36670283990608399</v>
      </c>
      <c r="AA652" s="17">
        <v>0.29673486912942598</v>
      </c>
      <c r="AB652" s="17">
        <v>0.30792140981690802</v>
      </c>
      <c r="AC652" s="17">
        <v>0.280842777422109</v>
      </c>
      <c r="AD652" s="17">
        <v>0.375397132982208</v>
      </c>
      <c r="AE652" s="17"/>
      <c r="AF652" s="17">
        <v>0.38181885510635399</v>
      </c>
      <c r="AG652" s="17">
        <v>0.31661905747867702</v>
      </c>
      <c r="AH652" s="17">
        <v>0.312659969808468</v>
      </c>
      <c r="AI652" s="17">
        <v>0.29763262318633399</v>
      </c>
      <c r="AJ652" s="17">
        <v>0.263692633126202</v>
      </c>
      <c r="AK652" s="17">
        <v>0.30644397883264202</v>
      </c>
      <c r="AL652" s="17"/>
      <c r="AM652" s="17">
        <v>0.34166884079045801</v>
      </c>
      <c r="AN652" s="17">
        <v>0.29822026668306401</v>
      </c>
      <c r="AO652" s="17"/>
      <c r="AP652" s="17">
        <v>0.29911140345625098</v>
      </c>
      <c r="AQ652" s="17">
        <v>0.30482120857524198</v>
      </c>
      <c r="AR652" s="17">
        <v>0.33153605369495598</v>
      </c>
      <c r="AS652" s="17">
        <v>0.33901592825334198</v>
      </c>
      <c r="AT652" s="17">
        <v>0.42923930980999597</v>
      </c>
      <c r="AU652" s="17"/>
      <c r="AV652" s="17">
        <v>0.36020237329284499</v>
      </c>
      <c r="AW652" s="17">
        <v>0.24844311492160201</v>
      </c>
      <c r="AX652" s="17">
        <v>0.30992189950906501</v>
      </c>
      <c r="AY652" s="17">
        <v>0.36014075892067399</v>
      </c>
      <c r="AZ652" s="17">
        <v>0.411833850636177</v>
      </c>
      <c r="BA652" s="17">
        <v>0.33539843419562798</v>
      </c>
      <c r="BB652" s="17"/>
      <c r="BC652" s="17">
        <v>0.324264252973468</v>
      </c>
      <c r="BD652" s="17">
        <v>0.31769872459287801</v>
      </c>
      <c r="BE652" s="17">
        <v>0.337421739025351</v>
      </c>
      <c r="BF652" s="17"/>
      <c r="BG652" s="17">
        <v>0.28905621536431497</v>
      </c>
      <c r="BH652" s="17">
        <v>0.332508784481237</v>
      </c>
      <c r="BI652" s="17">
        <v>0.35982794985093097</v>
      </c>
      <c r="BJ652" s="17">
        <v>0.33887250881314002</v>
      </c>
      <c r="BK652" s="17">
        <v>0.26877954539005</v>
      </c>
      <c r="BL652" s="17"/>
      <c r="BM652" s="17">
        <v>0.32540824258026702</v>
      </c>
      <c r="BN652" s="17">
        <v>0.28499866617944303</v>
      </c>
    </row>
    <row r="653" spans="2:66" x14ac:dyDescent="0.35">
      <c r="B653" t="s">
        <v>289</v>
      </c>
      <c r="C653" s="17">
        <v>0.322696988947208</v>
      </c>
      <c r="D653" s="17">
        <v>0.32185139779989103</v>
      </c>
      <c r="E653" s="17">
        <v>0.32312145450757102</v>
      </c>
      <c r="F653" s="17"/>
      <c r="G653" s="17">
        <v>0.250752970720371</v>
      </c>
      <c r="H653" s="17">
        <v>0.381688047647541</v>
      </c>
      <c r="I653" s="17">
        <v>0.324466087851425</v>
      </c>
      <c r="J653" s="17">
        <v>0.29294885487058903</v>
      </c>
      <c r="K653" s="17">
        <v>0.36469979610601799</v>
      </c>
      <c r="L653" s="17">
        <v>0.31682601186359599</v>
      </c>
      <c r="M653" s="17"/>
      <c r="N653" s="17">
        <v>0.364593226881266</v>
      </c>
      <c r="O653" s="17">
        <v>0.32705074383949601</v>
      </c>
      <c r="P653" s="17">
        <v>0.299348457060086</v>
      </c>
      <c r="Q653" s="17">
        <v>0.29210270760030699</v>
      </c>
      <c r="R653" s="17"/>
      <c r="S653" s="17">
        <v>0.39407228039687803</v>
      </c>
      <c r="T653" s="17">
        <v>0.32387036879749898</v>
      </c>
      <c r="U653" s="17">
        <v>0.337546809677712</v>
      </c>
      <c r="V653" s="17">
        <v>0.27265974381472702</v>
      </c>
      <c r="W653" s="17">
        <v>0.326999328257017</v>
      </c>
      <c r="X653" s="17">
        <v>0.31128071464764201</v>
      </c>
      <c r="Y653" s="17">
        <v>0.28013519928225</v>
      </c>
      <c r="Z653" s="17">
        <v>0.38964784747293002</v>
      </c>
      <c r="AA653" s="17">
        <v>0.261898103396767</v>
      </c>
      <c r="AB653" s="17">
        <v>0.29613564340167498</v>
      </c>
      <c r="AC653" s="17">
        <v>0.345832826007273</v>
      </c>
      <c r="AD653" s="17">
        <v>0.40876998355815503</v>
      </c>
      <c r="AE653" s="17"/>
      <c r="AF653" s="17">
        <v>0.35299747302747703</v>
      </c>
      <c r="AG653" s="17">
        <v>0.32231777685637603</v>
      </c>
      <c r="AH653" s="17">
        <v>0.29392362648114101</v>
      </c>
      <c r="AI653" s="17">
        <v>0.30329542017417299</v>
      </c>
      <c r="AJ653" s="17">
        <v>0.30590792844034698</v>
      </c>
      <c r="AK653" s="17">
        <v>0.34604647297963897</v>
      </c>
      <c r="AL653" s="17"/>
      <c r="AM653" s="17">
        <v>0.34403719049318299</v>
      </c>
      <c r="AN653" s="17">
        <v>0.29352659087032301</v>
      </c>
      <c r="AO653" s="17"/>
      <c r="AP653" s="17">
        <v>0.26810043609846701</v>
      </c>
      <c r="AQ653" s="17">
        <v>0.30282636522870998</v>
      </c>
      <c r="AR653" s="17">
        <v>0.34341612781098302</v>
      </c>
      <c r="AS653" s="17">
        <v>0.373931762563606</v>
      </c>
      <c r="AT653" s="17">
        <v>0.491331841768257</v>
      </c>
      <c r="AU653" s="17"/>
      <c r="AV653" s="17">
        <v>0.35671038028205498</v>
      </c>
      <c r="AW653" s="17">
        <v>0.28289984435022703</v>
      </c>
      <c r="AX653" s="17">
        <v>0.39650572012933499</v>
      </c>
      <c r="AY653" s="17">
        <v>0.28438901468876698</v>
      </c>
      <c r="AZ653" s="17">
        <v>0.36822617919997103</v>
      </c>
      <c r="BA653" s="17">
        <v>0.28032181394035999</v>
      </c>
      <c r="BB653" s="17"/>
      <c r="BC653" s="17">
        <v>0.38272927580369098</v>
      </c>
      <c r="BD653" s="17">
        <v>0.32313932805546602</v>
      </c>
      <c r="BE653" s="17">
        <v>0.2906025202477</v>
      </c>
      <c r="BF653" s="17"/>
      <c r="BG653" s="17">
        <v>0.26521039430465398</v>
      </c>
      <c r="BH653" s="17">
        <v>0.34436361783250602</v>
      </c>
      <c r="BI653" s="17">
        <v>0.37431625011014102</v>
      </c>
      <c r="BJ653" s="17">
        <v>0.39706349630290599</v>
      </c>
      <c r="BK653" s="17">
        <v>0.15739563825790201</v>
      </c>
      <c r="BL653" s="17"/>
      <c r="BM653" s="17">
        <v>0.33142926684524698</v>
      </c>
      <c r="BN653" s="17">
        <v>0.21285344385107199</v>
      </c>
    </row>
    <row r="654" spans="2:66" x14ac:dyDescent="0.35">
      <c r="B654" t="s">
        <v>290</v>
      </c>
      <c r="C654" s="17">
        <v>0.29485821704988002</v>
      </c>
      <c r="D654" s="17">
        <v>0.28873786373994398</v>
      </c>
      <c r="E654" s="17">
        <v>0.29931295094201499</v>
      </c>
      <c r="F654" s="17"/>
      <c r="G654" s="17">
        <v>0.29535823081482998</v>
      </c>
      <c r="H654" s="17">
        <v>0.36065500692996499</v>
      </c>
      <c r="I654" s="17">
        <v>0.26649428059946501</v>
      </c>
      <c r="J654" s="17">
        <v>0.26704743672557901</v>
      </c>
      <c r="K654" s="17">
        <v>0.29091726160845499</v>
      </c>
      <c r="L654" s="17">
        <v>0.28894505133448201</v>
      </c>
      <c r="M654" s="17"/>
      <c r="N654" s="17">
        <v>0.34097772896262601</v>
      </c>
      <c r="O654" s="17">
        <v>0.27427003843746101</v>
      </c>
      <c r="P654" s="17">
        <v>0.28350145306471097</v>
      </c>
      <c r="Q654" s="17">
        <v>0.27461749843274702</v>
      </c>
      <c r="R654" s="17"/>
      <c r="S654" s="17">
        <v>0.39977453763947002</v>
      </c>
      <c r="T654" s="17">
        <v>0.29784941260483999</v>
      </c>
      <c r="U654" s="17">
        <v>0.31465328009062499</v>
      </c>
      <c r="V654" s="17">
        <v>0.29714180131568702</v>
      </c>
      <c r="W654" s="17">
        <v>0.289563599095776</v>
      </c>
      <c r="X654" s="17">
        <v>0.25707743140260703</v>
      </c>
      <c r="Y654" s="17">
        <v>0.27402379773006902</v>
      </c>
      <c r="Z654" s="17">
        <v>0.306969800842397</v>
      </c>
      <c r="AA654" s="17">
        <v>0.26169818213504198</v>
      </c>
      <c r="AB654" s="17">
        <v>0.27145758694743499</v>
      </c>
      <c r="AC654" s="17">
        <v>0.23703283186027399</v>
      </c>
      <c r="AD654" s="17">
        <v>0.186873456271403</v>
      </c>
      <c r="AE654" s="17"/>
      <c r="AF654" s="17">
        <v>0.36402309690857798</v>
      </c>
      <c r="AG654" s="17">
        <v>0.291041938115076</v>
      </c>
      <c r="AH654" s="17">
        <v>0.232823963346456</v>
      </c>
      <c r="AI654" s="17">
        <v>0.26946431005457699</v>
      </c>
      <c r="AJ654" s="17">
        <v>0.264239715598589</v>
      </c>
      <c r="AK654" s="17">
        <v>0.28629362415223703</v>
      </c>
      <c r="AL654" s="17"/>
      <c r="AM654" s="17">
        <v>0.306531736670066</v>
      </c>
      <c r="AN654" s="17">
        <v>0.27920630440586403</v>
      </c>
      <c r="AO654" s="17"/>
      <c r="AP654" s="17">
        <v>0.22108222416131099</v>
      </c>
      <c r="AQ654" s="17">
        <v>0.28244046330248501</v>
      </c>
      <c r="AR654" s="17">
        <v>0.30303847323608601</v>
      </c>
      <c r="AS654" s="17">
        <v>0.41332023084286401</v>
      </c>
      <c r="AT654" s="17">
        <v>0.42192612226667903</v>
      </c>
      <c r="AU654" s="17"/>
      <c r="AV654" s="17">
        <v>0.33162787671351601</v>
      </c>
      <c r="AW654" s="17">
        <v>0.31014528330757901</v>
      </c>
      <c r="AX654" s="17">
        <v>0.32899316929691202</v>
      </c>
      <c r="AY654" s="17">
        <v>0.220996138985495</v>
      </c>
      <c r="AZ654" s="17">
        <v>0.33550161069122197</v>
      </c>
      <c r="BA654" s="17">
        <v>0.31287741392324903</v>
      </c>
      <c r="BB654" s="17"/>
      <c r="BC654" s="17">
        <v>0.31809722761319997</v>
      </c>
      <c r="BD654" s="17">
        <v>0.27455174222686002</v>
      </c>
      <c r="BE654" s="17">
        <v>0.32334596142296401</v>
      </c>
      <c r="BF654" s="17"/>
      <c r="BG654" s="17">
        <v>0.247083789592874</v>
      </c>
      <c r="BH654" s="17">
        <v>0.307739240243806</v>
      </c>
      <c r="BI654" s="17">
        <v>0.34203359182107401</v>
      </c>
      <c r="BJ654" s="17">
        <v>0.30354918451720603</v>
      </c>
      <c r="BK654" s="17">
        <v>0.18641216374025801</v>
      </c>
      <c r="BL654" s="17"/>
      <c r="BM654" s="17">
        <v>0.29782759226482702</v>
      </c>
      <c r="BN654" s="17">
        <v>0.21351701701095099</v>
      </c>
    </row>
    <row r="655" spans="2:66" x14ac:dyDescent="0.35">
      <c r="B655" t="s">
        <v>291</v>
      </c>
      <c r="C655" s="17">
        <v>0.29010357735412301</v>
      </c>
      <c r="D655" s="17">
        <v>0.29184048256123502</v>
      </c>
      <c r="E655" s="17">
        <v>0.28687399185925799</v>
      </c>
      <c r="F655" s="17"/>
      <c r="G655" s="17">
        <v>0.323762990215959</v>
      </c>
      <c r="H655" s="17">
        <v>0.358461174409473</v>
      </c>
      <c r="I655" s="17">
        <v>0.29418073110930398</v>
      </c>
      <c r="J655" s="17">
        <v>0.26996332001954698</v>
      </c>
      <c r="K655" s="17">
        <v>0.27527440981482798</v>
      </c>
      <c r="L655" s="17">
        <v>0.23486785130221699</v>
      </c>
      <c r="M655" s="17"/>
      <c r="N655" s="17">
        <v>0.35325172583001702</v>
      </c>
      <c r="O655" s="17">
        <v>0.28919496980951098</v>
      </c>
      <c r="P655" s="17">
        <v>0.28943492135360999</v>
      </c>
      <c r="Q655" s="17">
        <v>0.21957288881527801</v>
      </c>
      <c r="R655" s="17"/>
      <c r="S655" s="17">
        <v>0.40130731311170098</v>
      </c>
      <c r="T655" s="17">
        <v>0.23952821288738699</v>
      </c>
      <c r="U655" s="17">
        <v>0.28292706927316302</v>
      </c>
      <c r="V655" s="17">
        <v>0.249315412075896</v>
      </c>
      <c r="W655" s="17">
        <v>0.34109514327131502</v>
      </c>
      <c r="X655" s="17">
        <v>0.28813694623571701</v>
      </c>
      <c r="Y655" s="17">
        <v>0.19362397179017399</v>
      </c>
      <c r="Z655" s="17">
        <v>0.34301955922039701</v>
      </c>
      <c r="AA655" s="17">
        <v>0.25484701273262</v>
      </c>
      <c r="AB655" s="17">
        <v>0.31569815486182001</v>
      </c>
      <c r="AC655" s="17">
        <v>0.22989441881362599</v>
      </c>
      <c r="AD655" s="17">
        <v>0.36007895966825698</v>
      </c>
      <c r="AE655" s="17"/>
      <c r="AF655" s="17">
        <v>0.37181966898670399</v>
      </c>
      <c r="AG655" s="17">
        <v>0.282828047518</v>
      </c>
      <c r="AH655" s="17">
        <v>0.24595679675964199</v>
      </c>
      <c r="AI655" s="17">
        <v>0.25693380511439201</v>
      </c>
      <c r="AJ655" s="17">
        <v>0.21432577166974701</v>
      </c>
      <c r="AK655" s="17">
        <v>0.31111418158702703</v>
      </c>
      <c r="AL655" s="17"/>
      <c r="AM655" s="17">
        <v>0.29667968630223801</v>
      </c>
      <c r="AN655" s="17">
        <v>0.28165058105863999</v>
      </c>
      <c r="AO655" s="17"/>
      <c r="AP655" s="17">
        <v>0.233049081553758</v>
      </c>
      <c r="AQ655" s="17">
        <v>0.25070748021185602</v>
      </c>
      <c r="AR655" s="17">
        <v>0.33200748978616601</v>
      </c>
      <c r="AS655" s="17">
        <v>0.38318224817127999</v>
      </c>
      <c r="AT655" s="17">
        <v>0.42395438011991998</v>
      </c>
      <c r="AU655" s="17"/>
      <c r="AV655" s="17">
        <v>0.366838206425874</v>
      </c>
      <c r="AW655" s="17">
        <v>0.22968180703274399</v>
      </c>
      <c r="AX655" s="17">
        <v>0.35695233378667302</v>
      </c>
      <c r="AY655" s="17">
        <v>0.242417064867784</v>
      </c>
      <c r="AZ655" s="17">
        <v>0.33983246605857098</v>
      </c>
      <c r="BA655" s="17">
        <v>0.24633428235583499</v>
      </c>
      <c r="BB655" s="17"/>
      <c r="BC655" s="17">
        <v>0.33325313956012798</v>
      </c>
      <c r="BD655" s="17">
        <v>0.27060445611052197</v>
      </c>
      <c r="BE655" s="17">
        <v>0.30663775595355303</v>
      </c>
      <c r="BF655" s="17"/>
      <c r="BG655" s="17">
        <v>0.24748935015222601</v>
      </c>
      <c r="BH655" s="17">
        <v>0.31619691611281597</v>
      </c>
      <c r="BI655" s="17">
        <v>0.33642633778162201</v>
      </c>
      <c r="BJ655" s="17">
        <v>0.28102771973575502</v>
      </c>
      <c r="BK655" s="17">
        <v>0.14252387216420101</v>
      </c>
      <c r="BL655" s="17"/>
      <c r="BM655" s="17">
        <v>0.30496947983156503</v>
      </c>
      <c r="BN655" s="17">
        <v>0.17457288998071199</v>
      </c>
    </row>
    <row r="656" spans="2:66" x14ac:dyDescent="0.35">
      <c r="B656" t="s">
        <v>292</v>
      </c>
      <c r="C656" s="17">
        <v>0.28342153065610498</v>
      </c>
      <c r="D656" s="17">
        <v>0.30019237729825199</v>
      </c>
      <c r="E656" s="17">
        <v>0.26646447835474202</v>
      </c>
      <c r="F656" s="17"/>
      <c r="G656" s="17">
        <v>0.22863492859652801</v>
      </c>
      <c r="H656" s="17">
        <v>0.355765373974611</v>
      </c>
      <c r="I656" s="17">
        <v>0.291791463685105</v>
      </c>
      <c r="J656" s="17">
        <v>0.28924642256495398</v>
      </c>
      <c r="K656" s="17">
        <v>0.259598621137622</v>
      </c>
      <c r="L656" s="17">
        <v>0.26530071562704899</v>
      </c>
      <c r="M656" s="17"/>
      <c r="N656" s="17">
        <v>0.36396631796685902</v>
      </c>
      <c r="O656" s="17">
        <v>0.28414084495723801</v>
      </c>
      <c r="P656" s="17">
        <v>0.24731082248366401</v>
      </c>
      <c r="Q656" s="17">
        <v>0.22539891377803001</v>
      </c>
      <c r="R656" s="17"/>
      <c r="S656" s="17">
        <v>0.319315721861758</v>
      </c>
      <c r="T656" s="17">
        <v>0.27424456390527902</v>
      </c>
      <c r="U656" s="17">
        <v>0.25426459675858898</v>
      </c>
      <c r="V656" s="17">
        <v>0.20160035857553801</v>
      </c>
      <c r="W656" s="17">
        <v>0.29362502148256803</v>
      </c>
      <c r="X656" s="17">
        <v>0.32348714913322701</v>
      </c>
      <c r="Y656" s="17">
        <v>0.28968662566085901</v>
      </c>
      <c r="Z656" s="17">
        <v>0.34015343719313701</v>
      </c>
      <c r="AA656" s="17">
        <v>0.25357569209277098</v>
      </c>
      <c r="AB656" s="17">
        <v>0.30653636987973598</v>
      </c>
      <c r="AC656" s="17">
        <v>0.266418956107421</v>
      </c>
      <c r="AD656" s="17">
        <v>0.31179750140911799</v>
      </c>
      <c r="AE656" s="17"/>
      <c r="AF656" s="17">
        <v>0.32537980405606698</v>
      </c>
      <c r="AG656" s="17">
        <v>0.302750511536996</v>
      </c>
      <c r="AH656" s="17">
        <v>0.23101837511315301</v>
      </c>
      <c r="AI656" s="17">
        <v>0.27194179104556399</v>
      </c>
      <c r="AJ656" s="17">
        <v>0.23168443457500301</v>
      </c>
      <c r="AK656" s="17">
        <v>0.25238174922418299</v>
      </c>
      <c r="AL656" s="17"/>
      <c r="AM656" s="17">
        <v>0.30407583059038201</v>
      </c>
      <c r="AN656" s="17">
        <v>0.253692134578266</v>
      </c>
      <c r="AO656" s="17"/>
      <c r="AP656" s="17">
        <v>0.222296831666248</v>
      </c>
      <c r="AQ656" s="17">
        <v>0.26865181407918598</v>
      </c>
      <c r="AR656" s="17">
        <v>0.337274035514181</v>
      </c>
      <c r="AS656" s="17">
        <v>0.33152571231818201</v>
      </c>
      <c r="AT656" s="17">
        <v>0.41488888170646698</v>
      </c>
      <c r="AU656" s="17"/>
      <c r="AV656" s="17">
        <v>0.32818852751245903</v>
      </c>
      <c r="AW656" s="17">
        <v>0.26462728788870399</v>
      </c>
      <c r="AX656" s="17">
        <v>0.34308559529450999</v>
      </c>
      <c r="AY656" s="17">
        <v>0.24249492559470701</v>
      </c>
      <c r="AZ656" s="17">
        <v>0.33427843844317401</v>
      </c>
      <c r="BA656" s="17">
        <v>0.25122168815554902</v>
      </c>
      <c r="BB656" s="17"/>
      <c r="BC656" s="17">
        <v>0.36089835688636401</v>
      </c>
      <c r="BD656" s="17">
        <v>0.24979034945554601</v>
      </c>
      <c r="BE656" s="17">
        <v>0.28701276136839898</v>
      </c>
      <c r="BF656" s="17"/>
      <c r="BG656" s="17">
        <v>0.25588153451881301</v>
      </c>
      <c r="BH656" s="17">
        <v>0.30566438435076099</v>
      </c>
      <c r="BI656" s="17">
        <v>0.32367321526010401</v>
      </c>
      <c r="BJ656" s="17">
        <v>0.37813304600063302</v>
      </c>
      <c r="BK656" s="17">
        <v>0.13839728809445301</v>
      </c>
      <c r="BL656" s="17"/>
      <c r="BM656" s="17">
        <v>0.29752941745777201</v>
      </c>
      <c r="BN656" s="17">
        <v>0.193870805336785</v>
      </c>
    </row>
    <row r="657" spans="2:66" x14ac:dyDescent="0.35">
      <c r="B657" t="s">
        <v>293</v>
      </c>
      <c r="C657" s="17">
        <v>0.20413243681142501</v>
      </c>
      <c r="D657" s="17">
        <v>0.22029534125149899</v>
      </c>
      <c r="E657" s="17">
        <v>0.18835277385264099</v>
      </c>
      <c r="F657" s="17"/>
      <c r="G657" s="17">
        <v>0.27430171108796902</v>
      </c>
      <c r="H657" s="17">
        <v>0.241948981380461</v>
      </c>
      <c r="I657" s="17">
        <v>0.18919679132349301</v>
      </c>
      <c r="J657" s="17">
        <v>0.197129487199663</v>
      </c>
      <c r="K657" s="17">
        <v>0.18582840322105701</v>
      </c>
      <c r="L657" s="17">
        <v>0.15664084130650899</v>
      </c>
      <c r="M657" s="17"/>
      <c r="N657" s="17">
        <v>0.232246591212594</v>
      </c>
      <c r="O657" s="17">
        <v>0.216598623667977</v>
      </c>
      <c r="P657" s="17">
        <v>0.182408354643496</v>
      </c>
      <c r="Q657" s="17">
        <v>0.17674445519792101</v>
      </c>
      <c r="R657" s="17"/>
      <c r="S657" s="17">
        <v>0.254773104880683</v>
      </c>
      <c r="T657" s="17">
        <v>0.170564804923172</v>
      </c>
      <c r="U657" s="17">
        <v>0.23089033979464599</v>
      </c>
      <c r="V657" s="17">
        <v>0.214319840385475</v>
      </c>
      <c r="W657" s="17">
        <v>0.14316736115627701</v>
      </c>
      <c r="X657" s="17">
        <v>0.20051739715126099</v>
      </c>
      <c r="Y657" s="17">
        <v>0.18791744988838499</v>
      </c>
      <c r="Z657" s="17">
        <v>0.23377380690688401</v>
      </c>
      <c r="AA657" s="17">
        <v>0.16540292141090701</v>
      </c>
      <c r="AB657" s="17">
        <v>0.24666726805886099</v>
      </c>
      <c r="AC657" s="17">
        <v>0.23020431633592101</v>
      </c>
      <c r="AD657" s="17">
        <v>0.13910339094238999</v>
      </c>
      <c r="AE657" s="17"/>
      <c r="AF657" s="17">
        <v>0.27074253901158402</v>
      </c>
      <c r="AG657" s="17">
        <v>0.19786770462613101</v>
      </c>
      <c r="AH657" s="17">
        <v>0.17527206571552001</v>
      </c>
      <c r="AI657" s="17">
        <v>0.17352566736794101</v>
      </c>
      <c r="AJ657" s="17">
        <v>0.163538601617396</v>
      </c>
      <c r="AK657" s="17">
        <v>0.171580649391288</v>
      </c>
      <c r="AL657" s="17"/>
      <c r="AM657" s="17">
        <v>0.191469849987109</v>
      </c>
      <c r="AN657" s="17">
        <v>0.22120532587981501</v>
      </c>
      <c r="AO657" s="17"/>
      <c r="AP657" s="17">
        <v>0.17481257358802901</v>
      </c>
      <c r="AQ657" s="17">
        <v>0.20270150740380799</v>
      </c>
      <c r="AR657" s="17">
        <v>0.233214748548285</v>
      </c>
      <c r="AS657" s="17">
        <v>0.21748478928549</v>
      </c>
      <c r="AT657" s="17">
        <v>0.26750833368203097</v>
      </c>
      <c r="AU657" s="17"/>
      <c r="AV657" s="17">
        <v>0.22633378832863801</v>
      </c>
      <c r="AW657" s="17">
        <v>0.174599636113035</v>
      </c>
      <c r="AX657" s="17">
        <v>0.22448441561749399</v>
      </c>
      <c r="AY657" s="17">
        <v>0.2171242719284</v>
      </c>
      <c r="AZ657" s="17">
        <v>0.24938083627312099</v>
      </c>
      <c r="BA657" s="17">
        <v>0.177491356144685</v>
      </c>
      <c r="BB657" s="17"/>
      <c r="BC657" s="17">
        <v>0.23170439502771401</v>
      </c>
      <c r="BD657" s="17">
        <v>0.20422207256803501</v>
      </c>
      <c r="BE657" s="17">
        <v>0.19532871222158499</v>
      </c>
      <c r="BF657" s="17"/>
      <c r="BG657" s="17">
        <v>0.173215263679559</v>
      </c>
      <c r="BH657" s="17">
        <v>0.218729503707845</v>
      </c>
      <c r="BI657" s="17">
        <v>0.220739861810649</v>
      </c>
      <c r="BJ657" s="17">
        <v>0.24658598050428601</v>
      </c>
      <c r="BK657" s="17">
        <v>0.135896884247314</v>
      </c>
      <c r="BL657" s="17"/>
      <c r="BM657" s="17">
        <v>0.211292066175853</v>
      </c>
      <c r="BN657" s="17">
        <v>0.161509723747678</v>
      </c>
    </row>
    <row r="658" spans="2:66" x14ac:dyDescent="0.35">
      <c r="B658" t="s">
        <v>282</v>
      </c>
      <c r="C658" s="17">
        <v>9.3030709345906695E-2</v>
      </c>
      <c r="D658" s="17">
        <v>8.3148531142803406E-2</v>
      </c>
      <c r="E658" s="17">
        <v>0.103124443582558</v>
      </c>
      <c r="F658" s="17"/>
      <c r="G658" s="17">
        <v>6.9416104579419005E-2</v>
      </c>
      <c r="H658" s="17">
        <v>5.5967122075614099E-2</v>
      </c>
      <c r="I658" s="17">
        <v>9.8711445138233697E-2</v>
      </c>
      <c r="J658" s="17">
        <v>0.102214273785769</v>
      </c>
      <c r="K658" s="17">
        <v>0.122856102016779</v>
      </c>
      <c r="L658" s="17">
        <v>0.10692513639274299</v>
      </c>
      <c r="M658" s="17"/>
      <c r="N658" s="17">
        <v>5.09712156910671E-2</v>
      </c>
      <c r="O658" s="17">
        <v>8.1776493411029105E-2</v>
      </c>
      <c r="P658" s="17">
        <v>9.1705764456048403E-2</v>
      </c>
      <c r="Q658" s="17">
        <v>0.152920417337195</v>
      </c>
      <c r="R658" s="17"/>
      <c r="S658" s="17">
        <v>5.5999695864188397E-2</v>
      </c>
      <c r="T658" s="17">
        <v>0.105500337370855</v>
      </c>
      <c r="U658" s="17">
        <v>7.8815000397739199E-2</v>
      </c>
      <c r="V658" s="17">
        <v>9.5539875344000505E-2</v>
      </c>
      <c r="W658" s="17">
        <v>6.4830809388438701E-2</v>
      </c>
      <c r="X658" s="17">
        <v>0.11296038991093001</v>
      </c>
      <c r="Y658" s="17">
        <v>9.1078093049382899E-2</v>
      </c>
      <c r="Z658" s="17">
        <v>4.6312890308169298E-2</v>
      </c>
      <c r="AA658" s="17">
        <v>0.119819454084212</v>
      </c>
      <c r="AB658" s="17">
        <v>6.9805082884461397E-2</v>
      </c>
      <c r="AC658" s="17">
        <v>0.209310977917396</v>
      </c>
      <c r="AD658" s="17">
        <v>9.2080837260733697E-2</v>
      </c>
      <c r="AE658" s="17"/>
      <c r="AF658" s="17">
        <v>7.4555062217143794E-2</v>
      </c>
      <c r="AG658" s="17">
        <v>8.5619502945561907E-2</v>
      </c>
      <c r="AH658" s="17">
        <v>9.4867889804866198E-2</v>
      </c>
      <c r="AI658" s="17">
        <v>0.10726858145245501</v>
      </c>
      <c r="AJ658" s="17">
        <v>0.13943821994765401</v>
      </c>
      <c r="AK658" s="17">
        <v>7.5206501591358499E-2</v>
      </c>
      <c r="AL658" s="17"/>
      <c r="AM658" s="17">
        <v>8.9455810296957802E-2</v>
      </c>
      <c r="AN658" s="17">
        <v>9.8762778487209005E-2</v>
      </c>
      <c r="AO658" s="17"/>
      <c r="AP658" s="17">
        <v>0.148316386794032</v>
      </c>
      <c r="AQ658" s="17">
        <v>9.0205685094503898E-2</v>
      </c>
      <c r="AR658" s="17">
        <v>5.8975339557364802E-2</v>
      </c>
      <c r="AS658" s="17">
        <v>6.1204306234608999E-2</v>
      </c>
      <c r="AT658" s="17">
        <v>1.98194411850438E-2</v>
      </c>
      <c r="AU658" s="17"/>
      <c r="AV658" s="17">
        <v>7.2388562757052202E-2</v>
      </c>
      <c r="AW658" s="17">
        <v>9.1739896883312702E-2</v>
      </c>
      <c r="AX658" s="17">
        <v>5.5353822103544101E-2</v>
      </c>
      <c r="AY658" s="17">
        <v>6.2057281255936098E-2</v>
      </c>
      <c r="AZ658" s="17">
        <v>4.9153427851730103E-2</v>
      </c>
      <c r="BA658" s="17">
        <v>0.18756644456835</v>
      </c>
      <c r="BB658" s="17"/>
      <c r="BC658" s="17">
        <v>8.2171031028833594E-2</v>
      </c>
      <c r="BD658" s="17">
        <v>0.10474936103863899</v>
      </c>
      <c r="BE658" s="17">
        <v>5.4439736615499598E-2</v>
      </c>
      <c r="BF658" s="17"/>
      <c r="BG658" s="17">
        <v>0.12541778005717999</v>
      </c>
      <c r="BH658" s="17">
        <v>6.4962981339377501E-2</v>
      </c>
      <c r="BI658" s="17">
        <v>6.3760746525151901E-2</v>
      </c>
      <c r="BJ658" s="17">
        <v>3.6767611175035297E-2</v>
      </c>
      <c r="BK658" s="17">
        <v>0.108053947852375</v>
      </c>
      <c r="BL658" s="17"/>
      <c r="BM658" s="17">
        <v>7.4841840981840699E-2</v>
      </c>
      <c r="BN658" s="17">
        <v>9.1558687148042703E-2</v>
      </c>
    </row>
    <row r="659" spans="2:66" x14ac:dyDescent="0.35">
      <c r="B659" t="s">
        <v>98</v>
      </c>
      <c r="C659" s="17">
        <v>6.8981043989332899E-2</v>
      </c>
      <c r="D659" s="17">
        <v>7.85569287860865E-2</v>
      </c>
      <c r="E659" s="17">
        <v>5.8997115404707999E-2</v>
      </c>
      <c r="F659" s="17"/>
      <c r="G659" s="17">
        <v>4.8120722898209803E-2</v>
      </c>
      <c r="H659" s="17">
        <v>2.26948834902269E-2</v>
      </c>
      <c r="I659" s="17">
        <v>4.6059262916507998E-2</v>
      </c>
      <c r="J659" s="17">
        <v>7.9387905965932204E-2</v>
      </c>
      <c r="K659" s="17">
        <v>9.0158965157438806E-2</v>
      </c>
      <c r="L659" s="17">
        <v>0.11656019012285</v>
      </c>
      <c r="M659" s="17"/>
      <c r="N659" s="17">
        <v>4.0674359306691901E-2</v>
      </c>
      <c r="O659" s="17">
        <v>6.0392713081494097E-2</v>
      </c>
      <c r="P659" s="17">
        <v>9.8882954814992693E-2</v>
      </c>
      <c r="Q659" s="17">
        <v>8.1469495271909706E-2</v>
      </c>
      <c r="R659" s="17"/>
      <c r="S659" s="17">
        <v>3.8717021572885701E-2</v>
      </c>
      <c r="T659" s="17">
        <v>7.0927967762822799E-2</v>
      </c>
      <c r="U659" s="17">
        <v>4.32060366188141E-2</v>
      </c>
      <c r="V659" s="17">
        <v>9.8882506436455297E-2</v>
      </c>
      <c r="W659" s="17">
        <v>7.9386621275552904E-2</v>
      </c>
      <c r="X659" s="17">
        <v>7.4619312065807297E-2</v>
      </c>
      <c r="Y659" s="17">
        <v>9.1559919287487204E-2</v>
      </c>
      <c r="Z659" s="17">
        <v>5.87544289398459E-2</v>
      </c>
      <c r="AA659" s="17">
        <v>0.106826517538697</v>
      </c>
      <c r="AB659" s="17">
        <v>4.4343810943909101E-2</v>
      </c>
      <c r="AC659" s="17">
        <v>6.7708583451062496E-2</v>
      </c>
      <c r="AD659" s="17">
        <v>2.9925955476339101E-2</v>
      </c>
      <c r="AE659" s="17"/>
      <c r="AF659" s="17">
        <v>3.5866069507914503E-2</v>
      </c>
      <c r="AG659" s="17">
        <v>7.2591368903120304E-2</v>
      </c>
      <c r="AH659" s="17">
        <v>9.0489212976133798E-2</v>
      </c>
      <c r="AI659" s="17">
        <v>8.6246958685262401E-2</v>
      </c>
      <c r="AJ659" s="17">
        <v>8.3862724511256398E-2</v>
      </c>
      <c r="AK659" s="17">
        <v>6.4381563043652196E-2</v>
      </c>
      <c r="AL659" s="17"/>
      <c r="AM659" s="17">
        <v>6.04862205549868E-2</v>
      </c>
      <c r="AN659" s="17">
        <v>8.0313565546736507E-2</v>
      </c>
      <c r="AO659" s="17"/>
      <c r="AP659" s="17">
        <v>0.10393401241745499</v>
      </c>
      <c r="AQ659" s="17">
        <v>7.4554106816808699E-2</v>
      </c>
      <c r="AR659" s="17">
        <v>5.3086929177995797E-2</v>
      </c>
      <c r="AS659" s="17">
        <v>3.9288070959120298E-2</v>
      </c>
      <c r="AT659" s="17">
        <v>0</v>
      </c>
      <c r="AU659" s="17"/>
      <c r="AV659" s="17">
        <v>2.7652138645817802E-2</v>
      </c>
      <c r="AW659" s="17">
        <v>0.11796230415138199</v>
      </c>
      <c r="AX659" s="17">
        <v>3.1726246791263298E-2</v>
      </c>
      <c r="AY659" s="17">
        <v>0.12131156462729099</v>
      </c>
      <c r="AZ659" s="17">
        <v>5.5419355373437E-2</v>
      </c>
      <c r="BA659" s="17">
        <v>7.1322802114868494E-2</v>
      </c>
      <c r="BB659" s="17"/>
      <c r="BC659" s="17">
        <v>3.0181514977913899E-2</v>
      </c>
      <c r="BD659" s="17">
        <v>8.1929336510855905E-2</v>
      </c>
      <c r="BE659" s="17">
        <v>8.4107262148231304E-2</v>
      </c>
      <c r="BF659" s="17"/>
      <c r="BG659" s="17">
        <v>0.11844687793712699</v>
      </c>
      <c r="BH659" s="17">
        <v>4.8892569062342399E-2</v>
      </c>
      <c r="BI659" s="17">
        <v>4.2543153155529999E-2</v>
      </c>
      <c r="BJ659" s="17">
        <v>5.4199457264034197E-2</v>
      </c>
      <c r="BK659" s="17">
        <v>0.18637957517644299</v>
      </c>
      <c r="BL659" s="17"/>
      <c r="BM659" s="17">
        <v>6.02583707766104E-2</v>
      </c>
      <c r="BN659" s="17">
        <v>0.15579383313216699</v>
      </c>
    </row>
    <row r="660" spans="2:66" x14ac:dyDescent="0.35">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c r="BH660" s="17"/>
      <c r="BI660" s="17"/>
      <c r="BJ660" s="17"/>
      <c r="BK660" s="17"/>
      <c r="BL660" s="17"/>
      <c r="BM660" s="17"/>
      <c r="BN660" s="17"/>
    </row>
    <row r="661" spans="2:66" x14ac:dyDescent="0.35">
      <c r="B661" s="6" t="s">
        <v>295</v>
      </c>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c r="AM661" s="17"/>
      <c r="AN661" s="17"/>
      <c r="AO661" s="17"/>
      <c r="AP661" s="17"/>
      <c r="AQ661" s="17"/>
      <c r="AR661" s="17"/>
      <c r="AS661" s="17"/>
      <c r="AT661" s="17"/>
      <c r="AU661" s="17"/>
      <c r="AV661" s="17"/>
      <c r="AW661" s="17"/>
      <c r="AX661" s="17"/>
      <c r="AY661" s="17"/>
      <c r="AZ661" s="17"/>
      <c r="BA661" s="17"/>
      <c r="BB661" s="17"/>
      <c r="BC661" s="17"/>
      <c r="BD661" s="17"/>
      <c r="BE661" s="17"/>
      <c r="BF661" s="17"/>
      <c r="BG661" s="17"/>
      <c r="BH661" s="17"/>
      <c r="BI661" s="17"/>
      <c r="BJ661" s="17"/>
      <c r="BK661" s="17"/>
      <c r="BL661" s="17"/>
      <c r="BM661" s="17"/>
      <c r="BN661" s="17"/>
    </row>
    <row r="662" spans="2:66" x14ac:dyDescent="0.35">
      <c r="B662" s="24" t="s">
        <v>101</v>
      </c>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c r="AN662" s="17"/>
      <c r="AO662" s="17"/>
      <c r="AP662" s="17"/>
      <c r="AQ662" s="17"/>
      <c r="AR662" s="17"/>
      <c r="AS662" s="17"/>
      <c r="AT662" s="17"/>
      <c r="AU662" s="17"/>
      <c r="AV662" s="17"/>
      <c r="AW662" s="17"/>
      <c r="AX662" s="17"/>
      <c r="AY662" s="17"/>
      <c r="AZ662" s="17"/>
      <c r="BA662" s="17"/>
      <c r="BB662" s="17"/>
      <c r="BC662" s="17"/>
      <c r="BD662" s="17"/>
      <c r="BE662" s="17"/>
      <c r="BF662" s="17"/>
      <c r="BG662" s="17"/>
      <c r="BH662" s="17"/>
      <c r="BI662" s="17"/>
      <c r="BJ662" s="17"/>
      <c r="BK662" s="17"/>
      <c r="BL662" s="17"/>
      <c r="BM662" s="17"/>
      <c r="BN662" s="17"/>
    </row>
    <row r="663" spans="2:66" x14ac:dyDescent="0.35">
      <c r="B663" t="s">
        <v>284</v>
      </c>
      <c r="C663" s="17">
        <v>0.43421916288386397</v>
      </c>
      <c r="D663" s="17">
        <v>0.42162276628337497</v>
      </c>
      <c r="E663" s="17">
        <v>0.44567488766491897</v>
      </c>
      <c r="F663" s="17"/>
      <c r="G663" s="17">
        <v>0.32520582136718001</v>
      </c>
      <c r="H663" s="17">
        <v>0.39378068573075498</v>
      </c>
      <c r="I663" s="17">
        <v>0.40712765781711002</v>
      </c>
      <c r="J663" s="17">
        <v>0.463330521998079</v>
      </c>
      <c r="K663" s="17">
        <v>0.54316598069263899</v>
      </c>
      <c r="L663" s="17">
        <v>0.464914762275002</v>
      </c>
      <c r="M663" s="17"/>
      <c r="N663" s="17">
        <v>0.46184816715469001</v>
      </c>
      <c r="O663" s="17">
        <v>0.426614199656077</v>
      </c>
      <c r="P663" s="17">
        <v>0.45886970548238099</v>
      </c>
      <c r="Q663" s="17">
        <v>0.39121871211897502</v>
      </c>
      <c r="R663" s="17"/>
      <c r="S663" s="17">
        <v>0.374371178464322</v>
      </c>
      <c r="T663" s="17">
        <v>0.479425620203701</v>
      </c>
      <c r="U663" s="17">
        <v>0.51376510093835603</v>
      </c>
      <c r="V663" s="17">
        <v>0.345687441764014</v>
      </c>
      <c r="W663" s="17">
        <v>0.47467168313956398</v>
      </c>
      <c r="X663" s="17">
        <v>0.42668860010199999</v>
      </c>
      <c r="Y663" s="17">
        <v>0.43637656664848101</v>
      </c>
      <c r="Z663" s="17">
        <v>0.43821364982913202</v>
      </c>
      <c r="AA663" s="17">
        <v>0.37674240044901097</v>
      </c>
      <c r="AB663" s="17">
        <v>0.51604263295418695</v>
      </c>
      <c r="AC663" s="17">
        <v>0.42583766008128898</v>
      </c>
      <c r="AD663" s="17">
        <v>0.466697980524376</v>
      </c>
      <c r="AE663" s="17"/>
      <c r="AF663" s="17">
        <v>0.38731987103208598</v>
      </c>
      <c r="AG663" s="17">
        <v>0.48849512185981803</v>
      </c>
      <c r="AH663" s="17">
        <v>0.37466432750045903</v>
      </c>
      <c r="AI663" s="17">
        <v>0.45751167538851001</v>
      </c>
      <c r="AJ663" s="17">
        <v>0.417466978563095</v>
      </c>
      <c r="AK663" s="17">
        <v>0.47154975804740801</v>
      </c>
      <c r="AL663" s="17"/>
      <c r="AM663" s="17">
        <v>0.432163506583438</v>
      </c>
      <c r="AN663" s="17">
        <v>0.437794744429511</v>
      </c>
      <c r="AO663" s="17"/>
      <c r="AP663" s="17">
        <v>0.44516459453034002</v>
      </c>
      <c r="AQ663" s="17">
        <v>0.45799457043452502</v>
      </c>
      <c r="AR663" s="17">
        <v>0.428124137737243</v>
      </c>
      <c r="AS663" s="17">
        <v>0.42046736795470702</v>
      </c>
      <c r="AT663" s="17">
        <v>0.36949017672106799</v>
      </c>
      <c r="AU663" s="17"/>
      <c r="AV663" s="17">
        <v>0.41757016430525201</v>
      </c>
      <c r="AW663" s="17">
        <v>0.44442046361533599</v>
      </c>
      <c r="AX663" s="17">
        <v>0.48619306054081302</v>
      </c>
      <c r="AY663" s="17">
        <v>0.45309462318594601</v>
      </c>
      <c r="AZ663" s="17">
        <v>0.54283496392489705</v>
      </c>
      <c r="BA663" s="17">
        <v>0.41348698717801402</v>
      </c>
      <c r="BB663" s="17"/>
      <c r="BC663" s="17">
        <v>0.50281035819930398</v>
      </c>
      <c r="BD663" s="17">
        <v>0.43392763953633101</v>
      </c>
      <c r="BE663" s="17">
        <v>0.40828426984664101</v>
      </c>
      <c r="BF663" s="17"/>
      <c r="BG663" s="17">
        <v>0.37794577738146101</v>
      </c>
      <c r="BH663" s="17">
        <v>0.45694422442465299</v>
      </c>
      <c r="BI663" s="17">
        <v>0.47407669114641199</v>
      </c>
      <c r="BJ663" s="17">
        <v>0.49057414096086699</v>
      </c>
      <c r="BK663" s="17">
        <v>0.326938505542613</v>
      </c>
      <c r="BL663" s="17"/>
      <c r="BM663" s="17">
        <v>0.44403516531165899</v>
      </c>
      <c r="BN663" s="17">
        <v>0.36480287889315399</v>
      </c>
    </row>
    <row r="664" spans="2:66" x14ac:dyDescent="0.35">
      <c r="B664" t="s">
        <v>285</v>
      </c>
      <c r="C664" s="17">
        <v>0.39324424712144701</v>
      </c>
      <c r="D664" s="17">
        <v>0.38776640836579901</v>
      </c>
      <c r="E664" s="17">
        <v>0.398521129651706</v>
      </c>
      <c r="F664" s="17"/>
      <c r="G664" s="17">
        <v>0.34039811308714601</v>
      </c>
      <c r="H664" s="17">
        <v>0.44039449174423501</v>
      </c>
      <c r="I664" s="17">
        <v>0.381131993084385</v>
      </c>
      <c r="J664" s="17">
        <v>0.37890876885464497</v>
      </c>
      <c r="K664" s="17">
        <v>0.43218818514941398</v>
      </c>
      <c r="L664" s="17">
        <v>0.38515078418259202</v>
      </c>
      <c r="M664" s="17"/>
      <c r="N664" s="17">
        <v>0.46526480386713798</v>
      </c>
      <c r="O664" s="17">
        <v>0.41137620254455098</v>
      </c>
      <c r="P664" s="17">
        <v>0.36400324065619</v>
      </c>
      <c r="Q664" s="17">
        <v>0.32029340192238398</v>
      </c>
      <c r="R664" s="17"/>
      <c r="S664" s="17">
        <v>0.433247032340556</v>
      </c>
      <c r="T664" s="17">
        <v>0.39605115992452899</v>
      </c>
      <c r="U664" s="17">
        <v>0.37317579271460199</v>
      </c>
      <c r="V664" s="17">
        <v>0.36246135907503002</v>
      </c>
      <c r="W664" s="17">
        <v>0.41380574940381498</v>
      </c>
      <c r="X664" s="17">
        <v>0.38351424482700402</v>
      </c>
      <c r="Y664" s="17">
        <v>0.36289942759111199</v>
      </c>
      <c r="Z664" s="17">
        <v>0.37916924147636299</v>
      </c>
      <c r="AA664" s="17">
        <v>0.36842785558965402</v>
      </c>
      <c r="AB664" s="17">
        <v>0.41236454898424602</v>
      </c>
      <c r="AC664" s="17">
        <v>0.35545280523189099</v>
      </c>
      <c r="AD664" s="17">
        <v>0.51890952105450106</v>
      </c>
      <c r="AE664" s="17"/>
      <c r="AF664" s="17">
        <v>0.42488288238517902</v>
      </c>
      <c r="AG664" s="17">
        <v>0.41203182448506598</v>
      </c>
      <c r="AH664" s="17">
        <v>0.33402367773590502</v>
      </c>
      <c r="AI664" s="17">
        <v>0.38145072290383197</v>
      </c>
      <c r="AJ664" s="17">
        <v>0.347783154248133</v>
      </c>
      <c r="AK664" s="17">
        <v>0.420638720946373</v>
      </c>
      <c r="AL664" s="17"/>
      <c r="AM664" s="17">
        <v>0.39886117521292602</v>
      </c>
      <c r="AN664" s="17">
        <v>0.38445045389695698</v>
      </c>
      <c r="AO664" s="17"/>
      <c r="AP664" s="17">
        <v>0.341215203341865</v>
      </c>
      <c r="AQ664" s="17">
        <v>0.36329809826293102</v>
      </c>
      <c r="AR664" s="17">
        <v>0.43443349575727602</v>
      </c>
      <c r="AS664" s="17">
        <v>0.486803375565876</v>
      </c>
      <c r="AT664" s="17">
        <v>0.50480369581262496</v>
      </c>
      <c r="AU664" s="17"/>
      <c r="AV664" s="17">
        <v>0.42003188439410899</v>
      </c>
      <c r="AW664" s="17">
        <v>0.35423782428433598</v>
      </c>
      <c r="AX664" s="17">
        <v>0.396448336131075</v>
      </c>
      <c r="AY664" s="17">
        <v>0.35138207343807198</v>
      </c>
      <c r="AZ664" s="17">
        <v>0.50454789072236395</v>
      </c>
      <c r="BA664" s="17">
        <v>0.47690375619083503</v>
      </c>
      <c r="BB664" s="17"/>
      <c r="BC664" s="17">
        <v>0.506304539535956</v>
      </c>
      <c r="BD664" s="17">
        <v>0.38186330475546998</v>
      </c>
      <c r="BE664" s="17">
        <v>0.34714271239982297</v>
      </c>
      <c r="BF664" s="17"/>
      <c r="BG664" s="17">
        <v>0.33189172680970103</v>
      </c>
      <c r="BH664" s="17">
        <v>0.43204097366504801</v>
      </c>
      <c r="BI664" s="17">
        <v>0.42758823422182202</v>
      </c>
      <c r="BJ664" s="17">
        <v>0.40778873059964199</v>
      </c>
      <c r="BK664" s="17">
        <v>0.25106981590434102</v>
      </c>
      <c r="BL664" s="17"/>
      <c r="BM664" s="17">
        <v>0.415675683002174</v>
      </c>
      <c r="BN664" s="17">
        <v>0.28733369865791702</v>
      </c>
    </row>
    <row r="665" spans="2:66" x14ac:dyDescent="0.35">
      <c r="B665" t="s">
        <v>286</v>
      </c>
      <c r="C665" s="17">
        <v>0.36456050272822699</v>
      </c>
      <c r="D665" s="17">
        <v>0.36502967768342198</v>
      </c>
      <c r="E665" s="17">
        <v>0.36292208177667301</v>
      </c>
      <c r="F665" s="17"/>
      <c r="G665" s="17">
        <v>0.31974582091897102</v>
      </c>
      <c r="H665" s="17">
        <v>0.41700443166154499</v>
      </c>
      <c r="I665" s="17">
        <v>0.356584090051068</v>
      </c>
      <c r="J665" s="17">
        <v>0.38570642090649199</v>
      </c>
      <c r="K665" s="17">
        <v>0.37680826074335499</v>
      </c>
      <c r="L665" s="17">
        <v>0.33264707487016398</v>
      </c>
      <c r="M665" s="17"/>
      <c r="N665" s="17">
        <v>0.41076217592507902</v>
      </c>
      <c r="O665" s="17">
        <v>0.37317223463342503</v>
      </c>
      <c r="P665" s="17">
        <v>0.36334795816652699</v>
      </c>
      <c r="Q665" s="17">
        <v>0.30420109234491299</v>
      </c>
      <c r="R665" s="17"/>
      <c r="S665" s="17">
        <v>0.42311044077368798</v>
      </c>
      <c r="T665" s="17">
        <v>0.36216464498129303</v>
      </c>
      <c r="U665" s="17">
        <v>0.40488600895083798</v>
      </c>
      <c r="V665" s="17">
        <v>0.28636774598993597</v>
      </c>
      <c r="W665" s="17">
        <v>0.42133481719895899</v>
      </c>
      <c r="X665" s="17">
        <v>0.30193020847468999</v>
      </c>
      <c r="Y665" s="17">
        <v>0.34558694126700901</v>
      </c>
      <c r="Z665" s="17">
        <v>0.41634807647774102</v>
      </c>
      <c r="AA665" s="17">
        <v>0.340746135382888</v>
      </c>
      <c r="AB665" s="17">
        <v>0.35238757415548999</v>
      </c>
      <c r="AC665" s="17">
        <v>0.30661351900501599</v>
      </c>
      <c r="AD665" s="17">
        <v>0.48775000901933202</v>
      </c>
      <c r="AE665" s="17"/>
      <c r="AF665" s="17">
        <v>0.38703928543266802</v>
      </c>
      <c r="AG665" s="17">
        <v>0.400134637776414</v>
      </c>
      <c r="AH665" s="17">
        <v>0.29900303672724998</v>
      </c>
      <c r="AI665" s="17">
        <v>0.35184889190533303</v>
      </c>
      <c r="AJ665" s="17">
        <v>0.31459780520511899</v>
      </c>
      <c r="AK665" s="17">
        <v>0.37448509099584898</v>
      </c>
      <c r="AL665" s="17"/>
      <c r="AM665" s="17">
        <v>0.359848652591575</v>
      </c>
      <c r="AN665" s="17">
        <v>0.37024900454579002</v>
      </c>
      <c r="AO665" s="17"/>
      <c r="AP665" s="17">
        <v>0.34045591130274899</v>
      </c>
      <c r="AQ665" s="17">
        <v>0.358786861359217</v>
      </c>
      <c r="AR665" s="17">
        <v>0.36335165982579598</v>
      </c>
      <c r="AS665" s="17">
        <v>0.43940215710270603</v>
      </c>
      <c r="AT665" s="17">
        <v>0.49195978380105299</v>
      </c>
      <c r="AU665" s="17"/>
      <c r="AV665" s="17">
        <v>0.38133047714588297</v>
      </c>
      <c r="AW665" s="17">
        <v>0.33146275913046802</v>
      </c>
      <c r="AX665" s="17">
        <v>0.404790455007278</v>
      </c>
      <c r="AY665" s="17">
        <v>0.35176273563979199</v>
      </c>
      <c r="AZ665" s="17">
        <v>0.45790237086670399</v>
      </c>
      <c r="BA665" s="17">
        <v>0.35613311264207997</v>
      </c>
      <c r="BB665" s="17"/>
      <c r="BC665" s="17">
        <v>0.44487947141131601</v>
      </c>
      <c r="BD665" s="17">
        <v>0.363384902006817</v>
      </c>
      <c r="BE665" s="17">
        <v>0.33630663689148599</v>
      </c>
      <c r="BF665" s="17"/>
      <c r="BG665" s="17">
        <v>0.315110822363041</v>
      </c>
      <c r="BH665" s="17">
        <v>0.37273192955929002</v>
      </c>
      <c r="BI665" s="17">
        <v>0.44417347469632501</v>
      </c>
      <c r="BJ665" s="17">
        <v>0.277390545875011</v>
      </c>
      <c r="BK665" s="17">
        <v>0.23415695548520099</v>
      </c>
      <c r="BL665" s="17"/>
      <c r="BM665" s="17">
        <v>0.363316120682112</v>
      </c>
      <c r="BN665" s="17">
        <v>0.24416096716407501</v>
      </c>
    </row>
    <row r="666" spans="2:66" x14ac:dyDescent="0.35">
      <c r="B666" t="s">
        <v>288</v>
      </c>
      <c r="C666" s="17">
        <v>0.36233986838382898</v>
      </c>
      <c r="D666" s="17">
        <v>0.34351430777344399</v>
      </c>
      <c r="E666" s="17">
        <v>0.38047855250684398</v>
      </c>
      <c r="F666" s="17"/>
      <c r="G666" s="17">
        <v>0.35563221984294302</v>
      </c>
      <c r="H666" s="17">
        <v>0.42053317688828201</v>
      </c>
      <c r="I666" s="17">
        <v>0.38425507796358799</v>
      </c>
      <c r="J666" s="17">
        <v>0.38322960575888698</v>
      </c>
      <c r="K666" s="17">
        <v>0.35991363449747599</v>
      </c>
      <c r="L666" s="17">
        <v>0.286238719910694</v>
      </c>
      <c r="M666" s="17"/>
      <c r="N666" s="17">
        <v>0.42076508469517299</v>
      </c>
      <c r="O666" s="17">
        <v>0.38743018822987302</v>
      </c>
      <c r="P666" s="17">
        <v>0.33256231903525402</v>
      </c>
      <c r="Q666" s="17">
        <v>0.29867880399225499</v>
      </c>
      <c r="R666" s="17"/>
      <c r="S666" s="17">
        <v>0.37894691884324999</v>
      </c>
      <c r="T666" s="17">
        <v>0.373311830201773</v>
      </c>
      <c r="U666" s="17">
        <v>0.355785542472564</v>
      </c>
      <c r="V666" s="17">
        <v>0.30842338402018599</v>
      </c>
      <c r="W666" s="17">
        <v>0.43590958030104399</v>
      </c>
      <c r="X666" s="17">
        <v>0.40864593522877701</v>
      </c>
      <c r="Y666" s="17">
        <v>0.35148110599734</v>
      </c>
      <c r="Z666" s="17">
        <v>0.334555805068602</v>
      </c>
      <c r="AA666" s="17">
        <v>0.29168317710096697</v>
      </c>
      <c r="AB666" s="17">
        <v>0.33494677520675398</v>
      </c>
      <c r="AC666" s="17">
        <v>0.36919790838592098</v>
      </c>
      <c r="AD666" s="17">
        <v>0.50185682736831005</v>
      </c>
      <c r="AE666" s="17"/>
      <c r="AF666" s="17">
        <v>0.39706121402407402</v>
      </c>
      <c r="AG666" s="17">
        <v>0.35713350458770599</v>
      </c>
      <c r="AH666" s="17">
        <v>0.371705285709719</v>
      </c>
      <c r="AI666" s="17">
        <v>0.33947308184244002</v>
      </c>
      <c r="AJ666" s="17">
        <v>0.29872745792129501</v>
      </c>
      <c r="AK666" s="17">
        <v>0.39839134711768198</v>
      </c>
      <c r="AL666" s="17"/>
      <c r="AM666" s="17">
        <v>0.34905021761729499</v>
      </c>
      <c r="AN666" s="17">
        <v>0.38015316030136198</v>
      </c>
      <c r="AO666" s="17"/>
      <c r="AP666" s="17">
        <v>0.301743683614901</v>
      </c>
      <c r="AQ666" s="17">
        <v>0.34183248336550798</v>
      </c>
      <c r="AR666" s="17">
        <v>0.39067186612844201</v>
      </c>
      <c r="AS666" s="17">
        <v>0.43333007151113001</v>
      </c>
      <c r="AT666" s="17">
        <v>0.41167512695299402</v>
      </c>
      <c r="AU666" s="17"/>
      <c r="AV666" s="17">
        <v>0.40739433051306401</v>
      </c>
      <c r="AW666" s="17">
        <v>0.30160466436760902</v>
      </c>
      <c r="AX666" s="17">
        <v>0.39075631370192898</v>
      </c>
      <c r="AY666" s="17">
        <v>0.32002822105196399</v>
      </c>
      <c r="AZ666" s="17">
        <v>0.464373273266737</v>
      </c>
      <c r="BA666" s="17">
        <v>0.35418543637148198</v>
      </c>
      <c r="BB666" s="17"/>
      <c r="BC666" s="17">
        <v>0.44336072856046599</v>
      </c>
      <c r="BD666" s="17">
        <v>0.34136106904949298</v>
      </c>
      <c r="BE666" s="17">
        <v>0.33626274740598699</v>
      </c>
      <c r="BF666" s="17"/>
      <c r="BG666" s="17">
        <v>0.29262994136982001</v>
      </c>
      <c r="BH666" s="17">
        <v>0.40337998437277001</v>
      </c>
      <c r="BI666" s="17">
        <v>0.38576867619418198</v>
      </c>
      <c r="BJ666" s="17">
        <v>0.40216012366025999</v>
      </c>
      <c r="BK666" s="17">
        <v>0.23770100382517201</v>
      </c>
      <c r="BL666" s="17"/>
      <c r="BM666" s="17">
        <v>0.38528242795992002</v>
      </c>
      <c r="BN666" s="17">
        <v>0.27575592687674599</v>
      </c>
    </row>
    <row r="667" spans="2:66" x14ac:dyDescent="0.35">
      <c r="B667" t="s">
        <v>287</v>
      </c>
      <c r="C667" s="17">
        <v>0.35926389875352599</v>
      </c>
      <c r="D667" s="17">
        <v>0.35796880136995102</v>
      </c>
      <c r="E667" s="17">
        <v>0.36029509244423902</v>
      </c>
      <c r="F667" s="17"/>
      <c r="G667" s="17">
        <v>0.35831572395002997</v>
      </c>
      <c r="H667" s="17">
        <v>0.41013748515378801</v>
      </c>
      <c r="I667" s="17">
        <v>0.34599506573022099</v>
      </c>
      <c r="J667" s="17">
        <v>0.34843555984639402</v>
      </c>
      <c r="K667" s="17">
        <v>0.37794452062149603</v>
      </c>
      <c r="L667" s="17">
        <v>0.325316955567162</v>
      </c>
      <c r="M667" s="17"/>
      <c r="N667" s="17">
        <v>0.40944658419590402</v>
      </c>
      <c r="O667" s="17">
        <v>0.35926341079545299</v>
      </c>
      <c r="P667" s="17">
        <v>0.334579917354417</v>
      </c>
      <c r="Q667" s="17">
        <v>0.32414108497140198</v>
      </c>
      <c r="R667" s="17"/>
      <c r="S667" s="17">
        <v>0.41648661455445701</v>
      </c>
      <c r="T667" s="17">
        <v>0.36549336861111598</v>
      </c>
      <c r="U667" s="17">
        <v>0.337964736289871</v>
      </c>
      <c r="V667" s="17">
        <v>0.32136170357237798</v>
      </c>
      <c r="W667" s="17">
        <v>0.39626675646457599</v>
      </c>
      <c r="X667" s="17">
        <v>0.363000467826816</v>
      </c>
      <c r="Y667" s="17">
        <v>0.314577413227213</v>
      </c>
      <c r="Z667" s="17">
        <v>0.41510200640240302</v>
      </c>
      <c r="AA667" s="17">
        <v>0.30677750475295301</v>
      </c>
      <c r="AB667" s="17">
        <v>0.35235431932468703</v>
      </c>
      <c r="AC667" s="17">
        <v>0.32556231485169301</v>
      </c>
      <c r="AD667" s="17">
        <v>0.45375971686021099</v>
      </c>
      <c r="AE667" s="17"/>
      <c r="AF667" s="17">
        <v>0.39618583726372397</v>
      </c>
      <c r="AG667" s="17">
        <v>0.37438756683748398</v>
      </c>
      <c r="AH667" s="17">
        <v>0.32458935803288902</v>
      </c>
      <c r="AI667" s="17">
        <v>0.33093364695917299</v>
      </c>
      <c r="AJ667" s="17">
        <v>0.29168717025324897</v>
      </c>
      <c r="AK667" s="17">
        <v>0.41664264827015202</v>
      </c>
      <c r="AL667" s="17"/>
      <c r="AM667" s="17">
        <v>0.34323331096270998</v>
      </c>
      <c r="AN667" s="17">
        <v>0.382136756112892</v>
      </c>
      <c r="AO667" s="17"/>
      <c r="AP667" s="17">
        <v>0.27991104814647799</v>
      </c>
      <c r="AQ667" s="17">
        <v>0.33396409577737202</v>
      </c>
      <c r="AR667" s="17">
        <v>0.39653568614708601</v>
      </c>
      <c r="AS667" s="17">
        <v>0.44268630032917999</v>
      </c>
      <c r="AT667" s="17">
        <v>0.44330000454656299</v>
      </c>
      <c r="AU667" s="17"/>
      <c r="AV667" s="17">
        <v>0.38602594656126499</v>
      </c>
      <c r="AW667" s="17">
        <v>0.30040285552343199</v>
      </c>
      <c r="AX667" s="17">
        <v>0.37066512960902698</v>
      </c>
      <c r="AY667" s="17">
        <v>0.309788188802187</v>
      </c>
      <c r="AZ667" s="17">
        <v>0.50311757541135504</v>
      </c>
      <c r="BA667" s="17">
        <v>0.387465679408386</v>
      </c>
      <c r="BB667" s="17"/>
      <c r="BC667" s="17">
        <v>0.44825151142745101</v>
      </c>
      <c r="BD667" s="17">
        <v>0.33251809665285398</v>
      </c>
      <c r="BE667" s="17">
        <v>0.33508015708372901</v>
      </c>
      <c r="BF667" s="17"/>
      <c r="BG667" s="17">
        <v>0.31262750592756899</v>
      </c>
      <c r="BH667" s="17">
        <v>0.40613275080556399</v>
      </c>
      <c r="BI667" s="17">
        <v>0.37689400136547402</v>
      </c>
      <c r="BJ667" s="17">
        <v>0.303620184624875</v>
      </c>
      <c r="BK667" s="17">
        <v>0.217607220554207</v>
      </c>
      <c r="BL667" s="17"/>
      <c r="BM667" s="17">
        <v>0.39085315001992998</v>
      </c>
      <c r="BN667" s="17">
        <v>0.23751014069891699</v>
      </c>
    </row>
    <row r="668" spans="2:66" x14ac:dyDescent="0.35">
      <c r="B668" t="s">
        <v>289</v>
      </c>
      <c r="C668" s="17">
        <v>0.35895124002192502</v>
      </c>
      <c r="D668" s="17">
        <v>0.35902508936482502</v>
      </c>
      <c r="E668" s="17">
        <v>0.358657937777833</v>
      </c>
      <c r="F668" s="17"/>
      <c r="G668" s="17">
        <v>0.318239985991559</v>
      </c>
      <c r="H668" s="17">
        <v>0.42216962166053501</v>
      </c>
      <c r="I668" s="17">
        <v>0.33439490428154101</v>
      </c>
      <c r="J668" s="17">
        <v>0.37373067916258101</v>
      </c>
      <c r="K668" s="17">
        <v>0.38931982593134201</v>
      </c>
      <c r="L668" s="17">
        <v>0.321919246622907</v>
      </c>
      <c r="M668" s="17"/>
      <c r="N668" s="17">
        <v>0.41339241931280801</v>
      </c>
      <c r="O668" s="17">
        <v>0.36248001423591197</v>
      </c>
      <c r="P668" s="17">
        <v>0.35905749745365301</v>
      </c>
      <c r="Q668" s="17">
        <v>0.29363737913111598</v>
      </c>
      <c r="R668" s="17"/>
      <c r="S668" s="17">
        <v>0.44087425964082899</v>
      </c>
      <c r="T668" s="17">
        <v>0.34487314189290902</v>
      </c>
      <c r="U668" s="17">
        <v>0.35061020952766497</v>
      </c>
      <c r="V668" s="17">
        <v>0.33261605261216198</v>
      </c>
      <c r="W668" s="17">
        <v>0.38586994141463199</v>
      </c>
      <c r="X668" s="17">
        <v>0.362375435649396</v>
      </c>
      <c r="Y668" s="17">
        <v>0.31527318910771301</v>
      </c>
      <c r="Z668" s="17">
        <v>0.37903833533575598</v>
      </c>
      <c r="AA668" s="17">
        <v>0.33396821572152602</v>
      </c>
      <c r="AB668" s="17">
        <v>0.320541358871686</v>
      </c>
      <c r="AC668" s="17">
        <v>0.29656382056865899</v>
      </c>
      <c r="AD668" s="17">
        <v>0.46813742257874702</v>
      </c>
      <c r="AE668" s="17"/>
      <c r="AF668" s="17">
        <v>0.39151845854920397</v>
      </c>
      <c r="AG668" s="17">
        <v>0.39541209037340402</v>
      </c>
      <c r="AH668" s="17">
        <v>0.31206698427510998</v>
      </c>
      <c r="AI668" s="17">
        <v>0.33267842271447101</v>
      </c>
      <c r="AJ668" s="17">
        <v>0.27932401015965502</v>
      </c>
      <c r="AK668" s="17">
        <v>0.37306231879295898</v>
      </c>
      <c r="AL668" s="17"/>
      <c r="AM668" s="17">
        <v>0.36032948621268701</v>
      </c>
      <c r="AN668" s="17">
        <v>0.35592846320247401</v>
      </c>
      <c r="AO668" s="17"/>
      <c r="AP668" s="17">
        <v>0.284856971693702</v>
      </c>
      <c r="AQ668" s="17">
        <v>0.33407481711471199</v>
      </c>
      <c r="AR668" s="17">
        <v>0.388418007903433</v>
      </c>
      <c r="AS668" s="17">
        <v>0.40894894037676999</v>
      </c>
      <c r="AT668" s="17">
        <v>0.52414384532713898</v>
      </c>
      <c r="AU668" s="17"/>
      <c r="AV668" s="17">
        <v>0.395151136599181</v>
      </c>
      <c r="AW668" s="17">
        <v>0.29522635137924502</v>
      </c>
      <c r="AX668" s="17">
        <v>0.42414891208468503</v>
      </c>
      <c r="AY668" s="17">
        <v>0.31238974917324702</v>
      </c>
      <c r="AZ668" s="17">
        <v>0.46216085969459603</v>
      </c>
      <c r="BA668" s="17">
        <v>0.35823489478498299</v>
      </c>
      <c r="BB668" s="17"/>
      <c r="BC668" s="17">
        <v>0.46274868704532501</v>
      </c>
      <c r="BD668" s="17">
        <v>0.32857528895056698</v>
      </c>
      <c r="BE668" s="17">
        <v>0.33521695374411797</v>
      </c>
      <c r="BF668" s="17"/>
      <c r="BG668" s="17">
        <v>0.28575989730421603</v>
      </c>
      <c r="BH668" s="17">
        <v>0.39497128016370098</v>
      </c>
      <c r="BI668" s="17">
        <v>0.39588540466933198</v>
      </c>
      <c r="BJ668" s="17">
        <v>0.39449114163830901</v>
      </c>
      <c r="BK668" s="17">
        <v>0.183645712534005</v>
      </c>
      <c r="BL668" s="17"/>
      <c r="BM668" s="17">
        <v>0.37712515470285402</v>
      </c>
      <c r="BN668" s="17">
        <v>0.23243416882871301</v>
      </c>
    </row>
    <row r="669" spans="2:66" x14ac:dyDescent="0.35">
      <c r="B669" t="s">
        <v>291</v>
      </c>
      <c r="C669" s="17">
        <v>0.34453947773112897</v>
      </c>
      <c r="D669" s="17">
        <v>0.32239811603936303</v>
      </c>
      <c r="E669" s="17">
        <v>0.36484781314620301</v>
      </c>
      <c r="F669" s="17"/>
      <c r="G669" s="17">
        <v>0.34237217944318299</v>
      </c>
      <c r="H669" s="17">
        <v>0.38675121622061398</v>
      </c>
      <c r="I669" s="17">
        <v>0.32028778414195802</v>
      </c>
      <c r="J669" s="17">
        <v>0.33684190172237999</v>
      </c>
      <c r="K669" s="17">
        <v>0.38659787348409602</v>
      </c>
      <c r="L669" s="17">
        <v>0.30912749295485997</v>
      </c>
      <c r="M669" s="17"/>
      <c r="N669" s="17">
        <v>0.40090868988468897</v>
      </c>
      <c r="O669" s="17">
        <v>0.34429639443363103</v>
      </c>
      <c r="P669" s="17">
        <v>0.341971236248585</v>
      </c>
      <c r="Q669" s="17">
        <v>0.28319273165777797</v>
      </c>
      <c r="R669" s="17"/>
      <c r="S669" s="17">
        <v>0.38492395221612902</v>
      </c>
      <c r="T669" s="17">
        <v>0.35066857275114599</v>
      </c>
      <c r="U669" s="17">
        <v>0.337928650168344</v>
      </c>
      <c r="V669" s="17">
        <v>0.28654307298324799</v>
      </c>
      <c r="W669" s="17">
        <v>0.41347838991969299</v>
      </c>
      <c r="X669" s="17">
        <v>0.36942119124143202</v>
      </c>
      <c r="Y669" s="17">
        <v>0.290187469066783</v>
      </c>
      <c r="Z669" s="17">
        <v>0.401846760630726</v>
      </c>
      <c r="AA669" s="17">
        <v>0.29350644381947399</v>
      </c>
      <c r="AB669" s="17">
        <v>0.333733449873448</v>
      </c>
      <c r="AC669" s="17">
        <v>0.29742119842081699</v>
      </c>
      <c r="AD669" s="17">
        <v>0.45361653805927699</v>
      </c>
      <c r="AE669" s="17"/>
      <c r="AF669" s="17">
        <v>0.38378420644968603</v>
      </c>
      <c r="AG669" s="17">
        <v>0.354459717868988</v>
      </c>
      <c r="AH669" s="17">
        <v>0.314561514632759</v>
      </c>
      <c r="AI669" s="17">
        <v>0.30518663313024802</v>
      </c>
      <c r="AJ669" s="17">
        <v>0.31242547013342498</v>
      </c>
      <c r="AK669" s="17">
        <v>0.371383188287434</v>
      </c>
      <c r="AL669" s="17"/>
      <c r="AM669" s="17">
        <v>0.33851518142909298</v>
      </c>
      <c r="AN669" s="17">
        <v>0.35191785010853199</v>
      </c>
      <c r="AO669" s="17"/>
      <c r="AP669" s="17">
        <v>0.29459555620901001</v>
      </c>
      <c r="AQ669" s="17">
        <v>0.315023302870237</v>
      </c>
      <c r="AR669" s="17">
        <v>0.390138043520522</v>
      </c>
      <c r="AS669" s="17">
        <v>0.39887416151282201</v>
      </c>
      <c r="AT669" s="17">
        <v>0.407606489991445</v>
      </c>
      <c r="AU669" s="17"/>
      <c r="AV669" s="17">
        <v>0.398827888950816</v>
      </c>
      <c r="AW669" s="17">
        <v>0.28854442472563901</v>
      </c>
      <c r="AX669" s="17">
        <v>0.33890255528799301</v>
      </c>
      <c r="AY669" s="17">
        <v>0.30558242652768203</v>
      </c>
      <c r="AZ669" s="17">
        <v>0.43128719138973398</v>
      </c>
      <c r="BA669" s="17">
        <v>0.33424658805741297</v>
      </c>
      <c r="BB669" s="17"/>
      <c r="BC669" s="17">
        <v>0.43426711569263499</v>
      </c>
      <c r="BD669" s="17">
        <v>0.333317016672804</v>
      </c>
      <c r="BE669" s="17">
        <v>0.307769630089408</v>
      </c>
      <c r="BF669" s="17"/>
      <c r="BG669" s="17">
        <v>0.29672295384490999</v>
      </c>
      <c r="BH669" s="17">
        <v>0.38873592025134601</v>
      </c>
      <c r="BI669" s="17">
        <v>0.37328247294966299</v>
      </c>
      <c r="BJ669" s="17">
        <v>0.30218401769015402</v>
      </c>
      <c r="BK669" s="17">
        <v>0.21916436172377299</v>
      </c>
      <c r="BL669" s="17"/>
      <c r="BM669" s="17">
        <v>0.37370017123398602</v>
      </c>
      <c r="BN669" s="17">
        <v>0.23837464706846401</v>
      </c>
    </row>
    <row r="670" spans="2:66" x14ac:dyDescent="0.35">
      <c r="B670" t="s">
        <v>290</v>
      </c>
      <c r="C670" s="17">
        <v>0.344079996261836</v>
      </c>
      <c r="D670" s="17">
        <v>0.337319953093977</v>
      </c>
      <c r="E670" s="17">
        <v>0.34940104136716998</v>
      </c>
      <c r="F670" s="17"/>
      <c r="G670" s="17">
        <v>0.33794772698155501</v>
      </c>
      <c r="H670" s="17">
        <v>0.42148012775805799</v>
      </c>
      <c r="I670" s="17">
        <v>0.31938039171990001</v>
      </c>
      <c r="J670" s="17">
        <v>0.30159646731178102</v>
      </c>
      <c r="K670" s="17">
        <v>0.38313550467322699</v>
      </c>
      <c r="L670" s="17">
        <v>0.31313044282906799</v>
      </c>
      <c r="M670" s="17"/>
      <c r="N670" s="17">
        <v>0.39028673874848102</v>
      </c>
      <c r="O670" s="17">
        <v>0.33126297151046002</v>
      </c>
      <c r="P670" s="17">
        <v>0.33760730744348699</v>
      </c>
      <c r="Q670" s="17">
        <v>0.31421560124464798</v>
      </c>
      <c r="R670" s="17"/>
      <c r="S670" s="17">
        <v>0.33796091543261497</v>
      </c>
      <c r="T670" s="17">
        <v>0.35045584241470701</v>
      </c>
      <c r="U670" s="17">
        <v>0.321856496305094</v>
      </c>
      <c r="V670" s="17">
        <v>0.30306225807223602</v>
      </c>
      <c r="W670" s="17">
        <v>0.42093628056586901</v>
      </c>
      <c r="X670" s="17">
        <v>0.35063406129369101</v>
      </c>
      <c r="Y670" s="17">
        <v>0.28354962995661398</v>
      </c>
      <c r="Z670" s="17">
        <v>0.38015468080378001</v>
      </c>
      <c r="AA670" s="17">
        <v>0.334804201111713</v>
      </c>
      <c r="AB670" s="17">
        <v>0.39999118634439501</v>
      </c>
      <c r="AC670" s="17">
        <v>0.27639840798093201</v>
      </c>
      <c r="AD670" s="17">
        <v>0.42164111261950599</v>
      </c>
      <c r="AE670" s="17"/>
      <c r="AF670" s="17">
        <v>0.348824911531537</v>
      </c>
      <c r="AG670" s="17">
        <v>0.37089612007475697</v>
      </c>
      <c r="AH670" s="17">
        <v>0.31417708419797702</v>
      </c>
      <c r="AI670" s="17">
        <v>0.34809963988185699</v>
      </c>
      <c r="AJ670" s="17">
        <v>0.29599999444202602</v>
      </c>
      <c r="AK670" s="17">
        <v>0.332936131242211</v>
      </c>
      <c r="AL670" s="17"/>
      <c r="AM670" s="17">
        <v>0.34444659271740402</v>
      </c>
      <c r="AN670" s="17">
        <v>0.34247260689077702</v>
      </c>
      <c r="AO670" s="17"/>
      <c r="AP670" s="17">
        <v>0.28857849340170699</v>
      </c>
      <c r="AQ670" s="17">
        <v>0.33029083838500101</v>
      </c>
      <c r="AR670" s="17">
        <v>0.35365188846156898</v>
      </c>
      <c r="AS670" s="17">
        <v>0.42483116588830699</v>
      </c>
      <c r="AT670" s="17">
        <v>0.45366071587818202</v>
      </c>
      <c r="AU670" s="17"/>
      <c r="AV670" s="17">
        <v>0.37625608114054998</v>
      </c>
      <c r="AW670" s="17">
        <v>0.29601501285946602</v>
      </c>
      <c r="AX670" s="17">
        <v>0.372788522490128</v>
      </c>
      <c r="AY670" s="17">
        <v>0.285072252532513</v>
      </c>
      <c r="AZ670" s="17">
        <v>0.43883249971389299</v>
      </c>
      <c r="BA670" s="17">
        <v>0.37747569429156402</v>
      </c>
      <c r="BB670" s="17"/>
      <c r="BC670" s="17">
        <v>0.39665699860102099</v>
      </c>
      <c r="BD670" s="17">
        <v>0.33560068147896899</v>
      </c>
      <c r="BE670" s="17">
        <v>0.33354998496664001</v>
      </c>
      <c r="BF670" s="17"/>
      <c r="BG670" s="17">
        <v>0.239578637182465</v>
      </c>
      <c r="BH670" s="17">
        <v>0.37880273348063398</v>
      </c>
      <c r="BI670" s="17">
        <v>0.38807448271773998</v>
      </c>
      <c r="BJ670" s="17">
        <v>0.33326370508630598</v>
      </c>
      <c r="BK670" s="17">
        <v>0.22340342180588901</v>
      </c>
      <c r="BL670" s="17"/>
      <c r="BM670" s="17">
        <v>0.356052259815201</v>
      </c>
      <c r="BN670" s="17">
        <v>0.24882447860622101</v>
      </c>
    </row>
    <row r="671" spans="2:66" x14ac:dyDescent="0.35">
      <c r="B671" t="s">
        <v>292</v>
      </c>
      <c r="C671" s="17">
        <v>0.32580715808886102</v>
      </c>
      <c r="D671" s="17">
        <v>0.32312974787748699</v>
      </c>
      <c r="E671" s="17">
        <v>0.32802121211673402</v>
      </c>
      <c r="F671" s="17"/>
      <c r="G671" s="17">
        <v>0.28539317543888998</v>
      </c>
      <c r="H671" s="17">
        <v>0.41992898543365997</v>
      </c>
      <c r="I671" s="17">
        <v>0.32692878289381</v>
      </c>
      <c r="J671" s="17">
        <v>0.37322782038049601</v>
      </c>
      <c r="K671" s="17">
        <v>0.30156474453804999</v>
      </c>
      <c r="L671" s="17">
        <v>0.25279741586572502</v>
      </c>
      <c r="M671" s="17"/>
      <c r="N671" s="17">
        <v>0.40337652545136599</v>
      </c>
      <c r="O671" s="17">
        <v>0.3653755751137</v>
      </c>
      <c r="P671" s="17">
        <v>0.26333290600620002</v>
      </c>
      <c r="Q671" s="17">
        <v>0.25254128582785801</v>
      </c>
      <c r="R671" s="17"/>
      <c r="S671" s="17">
        <v>0.35984305741789102</v>
      </c>
      <c r="T671" s="17">
        <v>0.32214848454914502</v>
      </c>
      <c r="U671" s="17">
        <v>0.288741240415269</v>
      </c>
      <c r="V671" s="17">
        <v>0.298165745788468</v>
      </c>
      <c r="W671" s="17">
        <v>0.32925330927831198</v>
      </c>
      <c r="X671" s="17">
        <v>0.34273026181071597</v>
      </c>
      <c r="Y671" s="17">
        <v>0.27877451456994901</v>
      </c>
      <c r="Z671" s="17">
        <v>0.39006132123905901</v>
      </c>
      <c r="AA671" s="17">
        <v>0.31268078326498699</v>
      </c>
      <c r="AB671" s="17">
        <v>0.34264014959841699</v>
      </c>
      <c r="AC671" s="17">
        <v>0.28760815571626602</v>
      </c>
      <c r="AD671" s="17">
        <v>0.40842590436216603</v>
      </c>
      <c r="AE671" s="17"/>
      <c r="AF671" s="17">
        <v>0.37616490792385998</v>
      </c>
      <c r="AG671" s="17">
        <v>0.32610818772706901</v>
      </c>
      <c r="AH671" s="17">
        <v>0.31185141390826399</v>
      </c>
      <c r="AI671" s="17">
        <v>0.28338854744713998</v>
      </c>
      <c r="AJ671" s="17">
        <v>0.29125586845395102</v>
      </c>
      <c r="AK671" s="17">
        <v>0.32487773183699398</v>
      </c>
      <c r="AL671" s="17"/>
      <c r="AM671" s="17">
        <v>0.33576359050404297</v>
      </c>
      <c r="AN671" s="17">
        <v>0.31157020753709103</v>
      </c>
      <c r="AO671" s="17"/>
      <c r="AP671" s="17">
        <v>0.257896663164217</v>
      </c>
      <c r="AQ671" s="17">
        <v>0.29687379236379202</v>
      </c>
      <c r="AR671" s="17">
        <v>0.372303363686315</v>
      </c>
      <c r="AS671" s="17">
        <v>0.44880866629199001</v>
      </c>
      <c r="AT671" s="17">
        <v>0.42847352481766998</v>
      </c>
      <c r="AU671" s="17"/>
      <c r="AV671" s="17">
        <v>0.368501979574482</v>
      </c>
      <c r="AW671" s="17">
        <v>0.29412253136732902</v>
      </c>
      <c r="AX671" s="17">
        <v>0.365743826736463</v>
      </c>
      <c r="AY671" s="17">
        <v>0.272809503251362</v>
      </c>
      <c r="AZ671" s="17">
        <v>0.35806239586497901</v>
      </c>
      <c r="BA671" s="17">
        <v>0.35318077930400299</v>
      </c>
      <c r="BB671" s="17"/>
      <c r="BC671" s="17">
        <v>0.39930948975807401</v>
      </c>
      <c r="BD671" s="17">
        <v>0.296923754321678</v>
      </c>
      <c r="BE671" s="17">
        <v>0.33099249711276701</v>
      </c>
      <c r="BF671" s="17"/>
      <c r="BG671" s="17">
        <v>0.27050424908173099</v>
      </c>
      <c r="BH671" s="17">
        <v>0.363795466418455</v>
      </c>
      <c r="BI671" s="17">
        <v>0.36292489517892901</v>
      </c>
      <c r="BJ671" s="17">
        <v>0.26377775894246902</v>
      </c>
      <c r="BK671" s="17">
        <v>0.20146531936454001</v>
      </c>
      <c r="BL671" s="17"/>
      <c r="BM671" s="17">
        <v>0.34855083966440598</v>
      </c>
      <c r="BN671" s="17">
        <v>0.21588407033238999</v>
      </c>
    </row>
    <row r="672" spans="2:66" x14ac:dyDescent="0.35">
      <c r="B672" t="s">
        <v>293</v>
      </c>
      <c r="C672" s="17">
        <v>0.25712083123499002</v>
      </c>
      <c r="D672" s="17">
        <v>0.25321316402433602</v>
      </c>
      <c r="E672" s="17">
        <v>0.261171295981459</v>
      </c>
      <c r="F672" s="17"/>
      <c r="G672" s="17">
        <v>0.30046235732555399</v>
      </c>
      <c r="H672" s="17">
        <v>0.31963241274646298</v>
      </c>
      <c r="I672" s="17">
        <v>0.269870249646598</v>
      </c>
      <c r="J672" s="17">
        <v>0.248161315249221</v>
      </c>
      <c r="K672" s="17">
        <v>0.25318955927095499</v>
      </c>
      <c r="L672" s="17">
        <v>0.17681407417599801</v>
      </c>
      <c r="M672" s="17"/>
      <c r="N672" s="17">
        <v>0.31726678494670302</v>
      </c>
      <c r="O672" s="17">
        <v>0.277668382553799</v>
      </c>
      <c r="P672" s="17">
        <v>0.212333817191031</v>
      </c>
      <c r="Q672" s="17">
        <v>0.20392508052691999</v>
      </c>
      <c r="R672" s="17"/>
      <c r="S672" s="17">
        <v>0.30182560538669601</v>
      </c>
      <c r="T672" s="17">
        <v>0.229855990251634</v>
      </c>
      <c r="U672" s="17">
        <v>0.24698343209137599</v>
      </c>
      <c r="V672" s="17">
        <v>0.22660559174370101</v>
      </c>
      <c r="W672" s="17">
        <v>0.27824668777032602</v>
      </c>
      <c r="X672" s="17">
        <v>0.26719536411987499</v>
      </c>
      <c r="Y672" s="17">
        <v>0.21206839331069099</v>
      </c>
      <c r="Z672" s="17">
        <v>0.345113902783869</v>
      </c>
      <c r="AA672" s="17">
        <v>0.23684706346283099</v>
      </c>
      <c r="AB672" s="17">
        <v>0.25186803397444102</v>
      </c>
      <c r="AC672" s="17">
        <v>0.248216017180101</v>
      </c>
      <c r="AD672" s="17">
        <v>0.31466935825739101</v>
      </c>
      <c r="AE672" s="17"/>
      <c r="AF672" s="17">
        <v>0.32129358487373599</v>
      </c>
      <c r="AG672" s="17">
        <v>0.26064095586512098</v>
      </c>
      <c r="AH672" s="17">
        <v>0.21930381308830099</v>
      </c>
      <c r="AI672" s="17">
        <v>0.23008853089970999</v>
      </c>
      <c r="AJ672" s="17">
        <v>0.179199040140502</v>
      </c>
      <c r="AK672" s="17">
        <v>0.27110750362331099</v>
      </c>
      <c r="AL672" s="17"/>
      <c r="AM672" s="17">
        <v>0.246543252486012</v>
      </c>
      <c r="AN672" s="17">
        <v>0.27037023868445198</v>
      </c>
      <c r="AO672" s="17"/>
      <c r="AP672" s="17">
        <v>0.19432447620243501</v>
      </c>
      <c r="AQ672" s="17">
        <v>0.28257224917193102</v>
      </c>
      <c r="AR672" s="17">
        <v>0.27484762790801598</v>
      </c>
      <c r="AS672" s="17">
        <v>0.314473493820772</v>
      </c>
      <c r="AT672" s="17">
        <v>0.37603241446654101</v>
      </c>
      <c r="AU672" s="17"/>
      <c r="AV672" s="17">
        <v>0.27647434185255298</v>
      </c>
      <c r="AW672" s="17">
        <v>0.21907455030164499</v>
      </c>
      <c r="AX672" s="17">
        <v>0.32256567864809199</v>
      </c>
      <c r="AY672" s="17">
        <v>0.187312241035829</v>
      </c>
      <c r="AZ672" s="17">
        <v>0.36143940283892301</v>
      </c>
      <c r="BA672" s="17">
        <v>0.283473881692066</v>
      </c>
      <c r="BB672" s="17"/>
      <c r="BC672" s="17">
        <v>0.34152441972627301</v>
      </c>
      <c r="BD672" s="17">
        <v>0.22443828407306901</v>
      </c>
      <c r="BE672" s="17">
        <v>0.24051535357061099</v>
      </c>
      <c r="BF672" s="17"/>
      <c r="BG672" s="17">
        <v>0.212459682596083</v>
      </c>
      <c r="BH672" s="17">
        <v>0.29645746525293298</v>
      </c>
      <c r="BI672" s="17">
        <v>0.26420716849179698</v>
      </c>
      <c r="BJ672" s="17">
        <v>0.26115307362344098</v>
      </c>
      <c r="BK672" s="17">
        <v>0.14138891635916601</v>
      </c>
      <c r="BL672" s="17"/>
      <c r="BM672" s="17">
        <v>0.28273146958766598</v>
      </c>
      <c r="BN672" s="17">
        <v>0.16910167436005299</v>
      </c>
    </row>
    <row r="673" spans="2:66" x14ac:dyDescent="0.35">
      <c r="B673" t="s">
        <v>282</v>
      </c>
      <c r="C673" s="17">
        <v>0.131427607247878</v>
      </c>
      <c r="D673" s="17">
        <v>0.12286718011948899</v>
      </c>
      <c r="E673" s="17">
        <v>0.13943450736452601</v>
      </c>
      <c r="F673" s="17"/>
      <c r="G673" s="17">
        <v>7.6181331474773795E-2</v>
      </c>
      <c r="H673" s="17">
        <v>7.66078131579912E-2</v>
      </c>
      <c r="I673" s="17">
        <v>0.123430955888475</v>
      </c>
      <c r="J673" s="17">
        <v>0.14992059988995499</v>
      </c>
      <c r="K673" s="17">
        <v>0.15002328830644901</v>
      </c>
      <c r="L673" s="17">
        <v>0.191946629948722</v>
      </c>
      <c r="M673" s="17"/>
      <c r="N673" s="17">
        <v>7.8979797459340001E-2</v>
      </c>
      <c r="O673" s="17">
        <v>0.123604666001048</v>
      </c>
      <c r="P673" s="17">
        <v>0.13522843575531501</v>
      </c>
      <c r="Q673" s="17">
        <v>0.193207317320436</v>
      </c>
      <c r="R673" s="17"/>
      <c r="S673" s="17">
        <v>8.7860926382063304E-2</v>
      </c>
      <c r="T673" s="17">
        <v>0.147289511127423</v>
      </c>
      <c r="U673" s="17">
        <v>0.10878849752475001</v>
      </c>
      <c r="V673" s="17">
        <v>0.147872696147687</v>
      </c>
      <c r="W673" s="17">
        <v>0.114645020140918</v>
      </c>
      <c r="X673" s="17">
        <v>0.154004858759128</v>
      </c>
      <c r="Y673" s="17">
        <v>0.16525332347027</v>
      </c>
      <c r="Z673" s="17">
        <v>9.3073175359784599E-2</v>
      </c>
      <c r="AA673" s="17">
        <v>0.12866179280961701</v>
      </c>
      <c r="AB673" s="17">
        <v>0.11961272420550501</v>
      </c>
      <c r="AC673" s="17">
        <v>0.207905066357612</v>
      </c>
      <c r="AD673" s="17">
        <v>0.12634611739604801</v>
      </c>
      <c r="AE673" s="17"/>
      <c r="AF673" s="17">
        <v>9.2478845838356194E-2</v>
      </c>
      <c r="AG673" s="17">
        <v>0.130346924109218</v>
      </c>
      <c r="AH673" s="17">
        <v>0.137817992444217</v>
      </c>
      <c r="AI673" s="17">
        <v>0.15021793078637399</v>
      </c>
      <c r="AJ673" s="17">
        <v>0.18173157316358801</v>
      </c>
      <c r="AK673" s="17">
        <v>0.142307092597665</v>
      </c>
      <c r="AL673" s="17"/>
      <c r="AM673" s="17">
        <v>0.132340619954877</v>
      </c>
      <c r="AN673" s="17">
        <v>0.12985432767022301</v>
      </c>
      <c r="AO673" s="17"/>
      <c r="AP673" s="17">
        <v>0.18854552189363999</v>
      </c>
      <c r="AQ673" s="17">
        <v>0.13602542618111799</v>
      </c>
      <c r="AR673" s="17">
        <v>0.105901859909215</v>
      </c>
      <c r="AS673" s="17">
        <v>7.0584537824588206E-2</v>
      </c>
      <c r="AT673" s="17">
        <v>6.1332253810662402E-2</v>
      </c>
      <c r="AU673" s="17"/>
      <c r="AV673" s="17">
        <v>9.1292522350798197E-2</v>
      </c>
      <c r="AW673" s="17">
        <v>0.15141948902994201</v>
      </c>
      <c r="AX673" s="17">
        <v>0.12090959467571</v>
      </c>
      <c r="AY673" s="17">
        <v>0.10573777895482001</v>
      </c>
      <c r="AZ673" s="17">
        <v>5.02842311164792E-2</v>
      </c>
      <c r="BA673" s="17">
        <v>0.23052408771786001</v>
      </c>
      <c r="BB673" s="17"/>
      <c r="BC673" s="17">
        <v>8.4423953583339706E-2</v>
      </c>
      <c r="BD673" s="17">
        <v>0.15332099043883299</v>
      </c>
      <c r="BE673" s="17">
        <v>0.105001210302493</v>
      </c>
      <c r="BF673" s="17"/>
      <c r="BG673" s="17">
        <v>0.146175002275931</v>
      </c>
      <c r="BH673" s="17">
        <v>0.105365569891175</v>
      </c>
      <c r="BI673" s="17">
        <v>0.11799023903910499</v>
      </c>
      <c r="BJ673" s="17">
        <v>3.8173517502134803E-2</v>
      </c>
      <c r="BK673" s="17">
        <v>0.13856824675718199</v>
      </c>
      <c r="BL673" s="17"/>
      <c r="BM673" s="17">
        <v>0.11203419939897399</v>
      </c>
      <c r="BN673" s="17">
        <v>0.11533746636375999</v>
      </c>
    </row>
    <row r="674" spans="2:66" x14ac:dyDescent="0.35">
      <c r="B674" t="s">
        <v>98</v>
      </c>
      <c r="C674" s="17">
        <v>5.4616801544357101E-2</v>
      </c>
      <c r="D674" s="17">
        <v>6.14164278149672E-2</v>
      </c>
      <c r="E674" s="17">
        <v>4.8256316853417899E-2</v>
      </c>
      <c r="F674" s="17"/>
      <c r="G674" s="17">
        <v>3.6746910531676197E-2</v>
      </c>
      <c r="H674" s="17">
        <v>1.6480937832155099E-2</v>
      </c>
      <c r="I674" s="17">
        <v>4.29324305452395E-2</v>
      </c>
      <c r="J674" s="17">
        <v>4.69283106263726E-2</v>
      </c>
      <c r="K674" s="17">
        <v>7.3965448809303197E-2</v>
      </c>
      <c r="L674" s="17">
        <v>0.100337365186285</v>
      </c>
      <c r="M674" s="17"/>
      <c r="N674" s="17">
        <v>3.7182490769722999E-2</v>
      </c>
      <c r="O674" s="17">
        <v>4.4298823481077297E-2</v>
      </c>
      <c r="P674" s="17">
        <v>7.84297213776802E-2</v>
      </c>
      <c r="Q674" s="17">
        <v>6.4150558315834202E-2</v>
      </c>
      <c r="R674" s="17"/>
      <c r="S674" s="17">
        <v>2.0784697318162199E-2</v>
      </c>
      <c r="T674" s="17">
        <v>6.0444948196161898E-2</v>
      </c>
      <c r="U674" s="17">
        <v>6.7803078919363394E-2</v>
      </c>
      <c r="V674" s="17">
        <v>8.1049330150156598E-2</v>
      </c>
      <c r="W674" s="17">
        <v>1.4361392906300599E-2</v>
      </c>
      <c r="X674" s="17">
        <v>4.7962027795052202E-2</v>
      </c>
      <c r="Y674" s="17">
        <v>6.6254543481959596E-2</v>
      </c>
      <c r="Z674" s="17">
        <v>3.4248412766782699E-2</v>
      </c>
      <c r="AA674" s="17">
        <v>8.8530166114013598E-2</v>
      </c>
      <c r="AB674" s="17">
        <v>5.7240630547188497E-2</v>
      </c>
      <c r="AC674" s="17">
        <v>6.6772825143427E-2</v>
      </c>
      <c r="AD674" s="17">
        <v>2.9925955476339101E-2</v>
      </c>
      <c r="AE674" s="17"/>
      <c r="AF674" s="17">
        <v>2.6095359099448202E-2</v>
      </c>
      <c r="AG674" s="17">
        <v>3.7318879784175397E-2</v>
      </c>
      <c r="AH674" s="17">
        <v>8.32907239653356E-2</v>
      </c>
      <c r="AI674" s="17">
        <v>8.1065319332737001E-2</v>
      </c>
      <c r="AJ674" s="17">
        <v>9.6353397864598206E-2</v>
      </c>
      <c r="AK674" s="17">
        <v>3.5996332388286797E-2</v>
      </c>
      <c r="AL674" s="17"/>
      <c r="AM674" s="17">
        <v>5.7262541599612998E-2</v>
      </c>
      <c r="AN674" s="17">
        <v>5.1250105235251399E-2</v>
      </c>
      <c r="AO674" s="17"/>
      <c r="AP674" s="17">
        <v>6.7626676953163004E-2</v>
      </c>
      <c r="AQ674" s="17">
        <v>6.08926691823235E-2</v>
      </c>
      <c r="AR674" s="17">
        <v>3.8110273705866601E-2</v>
      </c>
      <c r="AS674" s="17">
        <v>2.6437615961686301E-2</v>
      </c>
      <c r="AT674" s="17">
        <v>1.9243588145584599E-2</v>
      </c>
      <c r="AU674" s="17"/>
      <c r="AV674" s="17">
        <v>1.83726939149517E-2</v>
      </c>
      <c r="AW674" s="17">
        <v>8.1293957132742498E-2</v>
      </c>
      <c r="AX674" s="17">
        <v>3.3073775101886797E-2</v>
      </c>
      <c r="AY674" s="17">
        <v>9.7011776096334601E-2</v>
      </c>
      <c r="AZ674" s="17">
        <v>5.72261375033623E-2</v>
      </c>
      <c r="BA674" s="17">
        <v>6.4587628067254099E-2</v>
      </c>
      <c r="BB674" s="17"/>
      <c r="BC674" s="17">
        <v>4.1261506721801101E-2</v>
      </c>
      <c r="BD674" s="17">
        <v>5.1713961871443601E-2</v>
      </c>
      <c r="BE674" s="17">
        <v>7.1620012187557605E-2</v>
      </c>
      <c r="BF674" s="17"/>
      <c r="BG674" s="17">
        <v>8.9430345580864101E-2</v>
      </c>
      <c r="BH674" s="17">
        <v>3.4055600728940497E-2</v>
      </c>
      <c r="BI674" s="17">
        <v>3.11440512069041E-2</v>
      </c>
      <c r="BJ674" s="17">
        <v>5.4199457264034197E-2</v>
      </c>
      <c r="BK674" s="17">
        <v>0.19690842159792099</v>
      </c>
      <c r="BL674" s="17"/>
      <c r="BM674" s="17">
        <v>4.3104333728332202E-2</v>
      </c>
      <c r="BN674" s="17">
        <v>0.163886363216837</v>
      </c>
    </row>
    <row r="675" spans="2:66" x14ac:dyDescent="0.35">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c r="AN675" s="17"/>
      <c r="AO675" s="17"/>
      <c r="AP675" s="17"/>
      <c r="AQ675" s="17"/>
      <c r="AR675" s="17"/>
      <c r="AS675" s="17"/>
      <c r="AT675" s="17"/>
      <c r="AU675" s="17"/>
      <c r="AV675" s="17"/>
      <c r="AW675" s="17"/>
      <c r="AX675" s="17"/>
      <c r="AY675" s="17"/>
      <c r="AZ675" s="17"/>
      <c r="BA675" s="17"/>
      <c r="BB675" s="17"/>
      <c r="BC675" s="17"/>
      <c r="BD675" s="17"/>
      <c r="BE675" s="17"/>
      <c r="BF675" s="17"/>
      <c r="BG675" s="17"/>
      <c r="BH675" s="17"/>
      <c r="BI675" s="17"/>
      <c r="BJ675" s="17"/>
      <c r="BK675" s="17"/>
      <c r="BL675" s="17"/>
      <c r="BM675" s="17"/>
      <c r="BN675" s="17"/>
    </row>
    <row r="676" spans="2:66" x14ac:dyDescent="0.35">
      <c r="B676" s="6" t="s">
        <v>301</v>
      </c>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c r="AK676" s="17"/>
      <c r="AL676" s="17"/>
      <c r="AM676" s="17"/>
      <c r="AN676" s="17"/>
      <c r="AO676" s="17"/>
      <c r="AP676" s="17"/>
      <c r="AQ676" s="17"/>
      <c r="AR676" s="17"/>
      <c r="AS676" s="17"/>
      <c r="AT676" s="17"/>
      <c r="AU676" s="17"/>
      <c r="AV676" s="17"/>
      <c r="AW676" s="17"/>
      <c r="AX676" s="17"/>
      <c r="AY676" s="17"/>
      <c r="AZ676" s="17"/>
      <c r="BA676" s="17"/>
      <c r="BB676" s="17"/>
      <c r="BC676" s="17"/>
      <c r="BD676" s="17"/>
      <c r="BE676" s="17"/>
      <c r="BF676" s="17"/>
      <c r="BG676" s="17"/>
      <c r="BH676" s="17"/>
      <c r="BI676" s="17"/>
      <c r="BJ676" s="17"/>
      <c r="BK676" s="17"/>
      <c r="BL676" s="17"/>
      <c r="BM676" s="17"/>
      <c r="BN676" s="17"/>
    </row>
    <row r="677" spans="2:66" x14ac:dyDescent="0.35">
      <c r="B677" s="24" t="s">
        <v>184</v>
      </c>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c r="AK677" s="17"/>
      <c r="AL677" s="17"/>
      <c r="AM677" s="17"/>
      <c r="AN677" s="17"/>
      <c r="AO677" s="17"/>
      <c r="AP677" s="17"/>
      <c r="AQ677" s="17"/>
      <c r="AR677" s="17"/>
      <c r="AS677" s="17"/>
      <c r="AT677" s="17"/>
      <c r="AU677" s="17"/>
      <c r="AV677" s="17"/>
      <c r="AW677" s="17"/>
      <c r="AX677" s="17"/>
      <c r="AY677" s="17"/>
      <c r="AZ677" s="17"/>
      <c r="BA677" s="17"/>
      <c r="BB677" s="17"/>
      <c r="BC677" s="17"/>
      <c r="BD677" s="17"/>
      <c r="BE677" s="17"/>
      <c r="BF677" s="17"/>
      <c r="BG677" s="17"/>
      <c r="BH677" s="17"/>
      <c r="BI677" s="17"/>
      <c r="BJ677" s="17"/>
      <c r="BK677" s="17"/>
      <c r="BL677" s="17"/>
      <c r="BM677" s="17"/>
      <c r="BN677" s="17"/>
    </row>
    <row r="678" spans="2:66" x14ac:dyDescent="0.35">
      <c r="B678" t="s">
        <v>296</v>
      </c>
      <c r="C678" s="17">
        <v>7.2465153192483298E-2</v>
      </c>
      <c r="D678" s="17">
        <v>0.102309034835247</v>
      </c>
      <c r="E678" s="17">
        <v>4.3336552828933499E-2</v>
      </c>
      <c r="F678" s="17"/>
      <c r="G678" s="17">
        <v>9.6568052426277695E-2</v>
      </c>
      <c r="H678" s="17">
        <v>4.5117834977037002E-2</v>
      </c>
      <c r="I678" s="17">
        <v>7.3981151196551007E-2</v>
      </c>
      <c r="J678" s="17">
        <v>4.7296735343802299E-2</v>
      </c>
      <c r="K678" s="17">
        <v>8.5507725323911293E-2</v>
      </c>
      <c r="L678" s="17">
        <v>9.0080806464751001E-2</v>
      </c>
      <c r="M678" s="17"/>
      <c r="N678" s="17">
        <v>3.10306384867245E-2</v>
      </c>
      <c r="O678" s="17">
        <v>6.9646069998483995E-2</v>
      </c>
      <c r="P678" s="17">
        <v>0.101063433996036</v>
      </c>
      <c r="Q678" s="17">
        <v>8.6141671690215998E-2</v>
      </c>
      <c r="R678" s="17"/>
      <c r="S678" s="17">
        <v>8.8061130086226097E-2</v>
      </c>
      <c r="T678" s="17">
        <v>5.1483407076264101E-2</v>
      </c>
      <c r="U678" s="17">
        <v>3.3472597600760698E-2</v>
      </c>
      <c r="V678" s="17">
        <v>9.9085894050037607E-2</v>
      </c>
      <c r="W678" s="17">
        <v>4.9483194896465202E-2</v>
      </c>
      <c r="X678" s="17">
        <v>0.111427783119657</v>
      </c>
      <c r="Y678" s="17">
        <v>7.8334195811230994E-2</v>
      </c>
      <c r="Z678" s="17">
        <v>5.2073997260762998E-2</v>
      </c>
      <c r="AA678" s="17">
        <v>4.6706919135068303E-2</v>
      </c>
      <c r="AB678" s="17">
        <v>8.9587849052989305E-2</v>
      </c>
      <c r="AC678" s="17">
        <v>8.9063630886174305E-2</v>
      </c>
      <c r="AD678" s="17">
        <v>6.3801462421522306E-2</v>
      </c>
      <c r="AE678" s="17"/>
      <c r="AF678" s="17">
        <v>9.2919940308608895E-2</v>
      </c>
      <c r="AG678" s="17">
        <v>4.7845773309776303E-2</v>
      </c>
      <c r="AH678" s="17">
        <v>7.9690640866548604E-2</v>
      </c>
      <c r="AI678" s="17">
        <v>7.1125331836353597E-2</v>
      </c>
      <c r="AJ678" s="17">
        <v>2.9323451642720599E-2</v>
      </c>
      <c r="AK678" s="17">
        <v>0.14687250482584799</v>
      </c>
      <c r="AL678" s="17"/>
      <c r="AM678" s="17">
        <v>7.2738121870015202E-2</v>
      </c>
      <c r="AN678" s="17">
        <v>7.2240422120408099E-2</v>
      </c>
      <c r="AO678" s="17"/>
      <c r="AP678" s="17">
        <v>8.7059003559347203E-2</v>
      </c>
      <c r="AQ678" s="17">
        <v>7.0801567470859195E-2</v>
      </c>
      <c r="AR678" s="17">
        <v>2.4671348912745E-2</v>
      </c>
      <c r="AS678" s="17">
        <v>7.0616701446602495E-2</v>
      </c>
      <c r="AT678" s="17">
        <v>7.1083178376278505E-2</v>
      </c>
      <c r="AU678" s="17"/>
      <c r="AV678" s="17">
        <v>6.2637819004804196E-2</v>
      </c>
      <c r="AW678" s="17">
        <v>6.5196678295907001E-2</v>
      </c>
      <c r="AX678" s="17">
        <v>7.52450768382978E-2</v>
      </c>
      <c r="AY678" s="17">
        <v>0.11348327114279901</v>
      </c>
      <c r="AZ678" s="17">
        <v>5.9866243169668001E-2</v>
      </c>
      <c r="BA678" s="17">
        <v>6.8145221918197205E-2</v>
      </c>
      <c r="BB678" s="17"/>
      <c r="BC678" s="17">
        <v>2.97789070223268E-2</v>
      </c>
      <c r="BD678" s="17">
        <v>7.5341700468509507E-2</v>
      </c>
      <c r="BE678" s="17">
        <v>0.10436292050294201</v>
      </c>
      <c r="BF678" s="17"/>
      <c r="BG678" s="17">
        <v>0.154993508195996</v>
      </c>
      <c r="BH678" s="17">
        <v>6.17286393207684E-2</v>
      </c>
      <c r="BI678" s="17">
        <v>3.8357498197865797E-2</v>
      </c>
      <c r="BJ678" s="17">
        <v>4.1877349246490697E-2</v>
      </c>
      <c r="BK678" s="17">
        <v>0.18853384351801999</v>
      </c>
      <c r="BL678" s="17"/>
      <c r="BM678" s="17">
        <v>7.7557919473770595E-2</v>
      </c>
      <c r="BN678" s="17">
        <v>0.15214540863015799</v>
      </c>
    </row>
    <row r="679" spans="2:66" x14ac:dyDescent="0.35">
      <c r="B679" t="s">
        <v>297</v>
      </c>
      <c r="C679" s="17">
        <v>0.17565985734137701</v>
      </c>
      <c r="D679" s="17">
        <v>0.197255140284707</v>
      </c>
      <c r="E679" s="17">
        <v>0.15530801888367801</v>
      </c>
      <c r="F679" s="17"/>
      <c r="G679" s="17">
        <v>0.25281943816831898</v>
      </c>
      <c r="H679" s="17">
        <v>0.26516612286408697</v>
      </c>
      <c r="I679" s="17">
        <v>0.17946769969799201</v>
      </c>
      <c r="J679" s="17">
        <v>0.112526470713961</v>
      </c>
      <c r="K679" s="17">
        <v>0.185496086678829</v>
      </c>
      <c r="L679" s="17">
        <v>0.103816284280608</v>
      </c>
      <c r="M679" s="17"/>
      <c r="N679" s="17">
        <v>0.23796569981655499</v>
      </c>
      <c r="O679" s="17">
        <v>0.17762438350266699</v>
      </c>
      <c r="P679" s="17">
        <v>0.151894556823365</v>
      </c>
      <c r="Q679" s="17">
        <v>0.124034079463734</v>
      </c>
      <c r="R679" s="17"/>
      <c r="S679" s="17">
        <v>0.22235094878178899</v>
      </c>
      <c r="T679" s="17">
        <v>0.15719874020353899</v>
      </c>
      <c r="U679" s="17">
        <v>0.10104237531129601</v>
      </c>
      <c r="V679" s="17">
        <v>0.194176889427701</v>
      </c>
      <c r="W679" s="17">
        <v>0.21063321317844499</v>
      </c>
      <c r="X679" s="17">
        <v>0.15186595945317299</v>
      </c>
      <c r="Y679" s="17">
        <v>9.4389869865980594E-2</v>
      </c>
      <c r="Z679" s="17">
        <v>0.19736479364486501</v>
      </c>
      <c r="AA679" s="17">
        <v>0.139556623302691</v>
      </c>
      <c r="AB679" s="17">
        <v>0.261609709814414</v>
      </c>
      <c r="AC679" s="17">
        <v>0.28790737170330799</v>
      </c>
      <c r="AD679" s="17">
        <v>6.2500529518137005E-2</v>
      </c>
      <c r="AE679" s="17"/>
      <c r="AF679" s="17">
        <v>0.210503522195475</v>
      </c>
      <c r="AG679" s="17">
        <v>0.213554015642374</v>
      </c>
      <c r="AH679" s="17">
        <v>0.19847651847467099</v>
      </c>
      <c r="AI679" s="17">
        <v>0.113898243275392</v>
      </c>
      <c r="AJ679" s="17">
        <v>0.104296444505605</v>
      </c>
      <c r="AK679" s="17">
        <v>7.1482688900431093E-2</v>
      </c>
      <c r="AL679" s="17"/>
      <c r="AM679" s="17">
        <v>0.18301240339442301</v>
      </c>
      <c r="AN679" s="17">
        <v>0.16524212886258699</v>
      </c>
      <c r="AO679" s="17"/>
      <c r="AP679" s="17">
        <v>8.5925958758226603E-2</v>
      </c>
      <c r="AQ679" s="17">
        <v>0.169618397158845</v>
      </c>
      <c r="AR679" s="17">
        <v>0.22199236644294601</v>
      </c>
      <c r="AS679" s="17">
        <v>0.283136355096125</v>
      </c>
      <c r="AT679" s="17">
        <v>0.32281633496526302</v>
      </c>
      <c r="AU679" s="17"/>
      <c r="AV679" s="17">
        <v>0.187444269146196</v>
      </c>
      <c r="AW679" s="17">
        <v>0.17691796626018999</v>
      </c>
      <c r="AX679" s="17">
        <v>0.15706577069566399</v>
      </c>
      <c r="AY679" s="17">
        <v>0.212492100260112</v>
      </c>
      <c r="AZ679" s="17">
        <v>0.17701170257021101</v>
      </c>
      <c r="BA679" s="17">
        <v>0.143040961148477</v>
      </c>
      <c r="BB679" s="17"/>
      <c r="BC679" s="17">
        <v>0.17114053904746701</v>
      </c>
      <c r="BD679" s="17">
        <v>0.129980079327467</v>
      </c>
      <c r="BE679" s="17">
        <v>0.26192266112632601</v>
      </c>
      <c r="BF679" s="17"/>
      <c r="BG679" s="17">
        <v>0.14927109747980999</v>
      </c>
      <c r="BH679" s="17">
        <v>0.20625749996017201</v>
      </c>
      <c r="BI679" s="17">
        <v>0.148664383510904</v>
      </c>
      <c r="BJ679" s="17">
        <v>0.163502743196905</v>
      </c>
      <c r="BK679" s="17">
        <v>0.21901276817801499</v>
      </c>
      <c r="BL679" s="17"/>
      <c r="BM679" s="17">
        <v>0.196585543727861</v>
      </c>
      <c r="BN679" s="17">
        <v>0.205239611116802</v>
      </c>
    </row>
    <row r="680" spans="2:66" x14ac:dyDescent="0.35">
      <c r="B680" t="s">
        <v>298</v>
      </c>
      <c r="C680" s="17">
        <v>0.36462305458947603</v>
      </c>
      <c r="D680" s="17">
        <v>0.32967528467076201</v>
      </c>
      <c r="E680" s="17">
        <v>0.40138093285520599</v>
      </c>
      <c r="F680" s="17"/>
      <c r="G680" s="17">
        <v>0.33768820993484899</v>
      </c>
      <c r="H680" s="17">
        <v>0.25025466441014999</v>
      </c>
      <c r="I680" s="17">
        <v>0.34482049267603598</v>
      </c>
      <c r="J680" s="17">
        <v>0.376389480887943</v>
      </c>
      <c r="K680" s="17">
        <v>0.41552935370272098</v>
      </c>
      <c r="L680" s="17">
        <v>0.44481488101755201</v>
      </c>
      <c r="M680" s="17"/>
      <c r="N680" s="17">
        <v>0.37121431490647999</v>
      </c>
      <c r="O680" s="17">
        <v>0.32502479891084102</v>
      </c>
      <c r="P680" s="17">
        <v>0.37434351800896198</v>
      </c>
      <c r="Q680" s="17">
        <v>0.38733618169522099</v>
      </c>
      <c r="R680" s="17"/>
      <c r="S680" s="17">
        <v>0.31386604259488399</v>
      </c>
      <c r="T680" s="17">
        <v>0.394124583121651</v>
      </c>
      <c r="U680" s="17">
        <v>0.380849250640522</v>
      </c>
      <c r="V680" s="17">
        <v>0.26992355180590399</v>
      </c>
      <c r="W680" s="17">
        <v>0.39130108610048803</v>
      </c>
      <c r="X680" s="17">
        <v>0.32115461978350401</v>
      </c>
      <c r="Y680" s="17">
        <v>0.44494537072108697</v>
      </c>
      <c r="Z680" s="17">
        <v>0.34867273864389398</v>
      </c>
      <c r="AA680" s="17">
        <v>0.43388105469784599</v>
      </c>
      <c r="AB680" s="17">
        <v>0.34117035859706202</v>
      </c>
      <c r="AC680" s="17">
        <v>0.347637123305783</v>
      </c>
      <c r="AD680" s="17">
        <v>0.45159552562880401</v>
      </c>
      <c r="AE680" s="17"/>
      <c r="AF680" s="17">
        <v>0.32036662536434501</v>
      </c>
      <c r="AG680" s="17">
        <v>0.363915728431914</v>
      </c>
      <c r="AH680" s="17">
        <v>0.32417790087888498</v>
      </c>
      <c r="AI680" s="17">
        <v>0.41553922448700098</v>
      </c>
      <c r="AJ680" s="17">
        <v>0.42893170617236698</v>
      </c>
      <c r="AK680" s="17">
        <v>0.41970294144600301</v>
      </c>
      <c r="AL680" s="17"/>
      <c r="AM680" s="17">
        <v>0.37044529471823001</v>
      </c>
      <c r="AN680" s="17">
        <v>0.35692774723325998</v>
      </c>
      <c r="AO680" s="17"/>
      <c r="AP680" s="17">
        <v>0.39897023881494598</v>
      </c>
      <c r="AQ680" s="17">
        <v>0.35838628523070998</v>
      </c>
      <c r="AR680" s="17">
        <v>0.40000790048593698</v>
      </c>
      <c r="AS680" s="17">
        <v>0.29359156630365402</v>
      </c>
      <c r="AT680" s="17">
        <v>0.20451887506212299</v>
      </c>
      <c r="AU680" s="17"/>
      <c r="AV680" s="17">
        <v>0.32895938624191301</v>
      </c>
      <c r="AW680" s="17">
        <v>0.39418478195081003</v>
      </c>
      <c r="AX680" s="17">
        <v>0.49673052536655199</v>
      </c>
      <c r="AY680" s="17">
        <v>0.40463912228946702</v>
      </c>
      <c r="AZ680" s="17">
        <v>0.29740449271135699</v>
      </c>
      <c r="BA680" s="17">
        <v>0.31564146198777698</v>
      </c>
      <c r="BB680" s="17"/>
      <c r="BC680" s="17">
        <v>0.35358893979</v>
      </c>
      <c r="BD680" s="17">
        <v>0.39198272988771699</v>
      </c>
      <c r="BE680" s="17">
        <v>0.35517514106230702</v>
      </c>
      <c r="BF680" s="17"/>
      <c r="BG680" s="17">
        <v>0.29523872115538702</v>
      </c>
      <c r="BH680" s="17">
        <v>0.35507068776318601</v>
      </c>
      <c r="BI680" s="17">
        <v>0.40817330243852601</v>
      </c>
      <c r="BJ680" s="17">
        <v>0.28113708750647198</v>
      </c>
      <c r="BK680" s="17">
        <v>0.418891189925515</v>
      </c>
      <c r="BL680" s="17"/>
      <c r="BM680" s="17">
        <v>0.34491577120176398</v>
      </c>
      <c r="BN680" s="17">
        <v>0.38471161805377502</v>
      </c>
    </row>
    <row r="681" spans="2:66" x14ac:dyDescent="0.35">
      <c r="B681" t="s">
        <v>299</v>
      </c>
      <c r="C681" s="17">
        <v>0.165405526739657</v>
      </c>
      <c r="D681" s="17">
        <v>0.21566641618474899</v>
      </c>
      <c r="E681" s="17">
        <v>0.114649014263428</v>
      </c>
      <c r="F681" s="17"/>
      <c r="G681" s="17">
        <v>0.155598429711792</v>
      </c>
      <c r="H681" s="17">
        <v>0.20896563919870501</v>
      </c>
      <c r="I681" s="17">
        <v>0.191942096264376</v>
      </c>
      <c r="J681" s="17">
        <v>0.196446233329234</v>
      </c>
      <c r="K681" s="17">
        <v>0.109711507847705</v>
      </c>
      <c r="L681" s="17">
        <v>0.12427973153025899</v>
      </c>
      <c r="M681" s="17"/>
      <c r="N681" s="17">
        <v>0.188652428043981</v>
      </c>
      <c r="O681" s="17">
        <v>0.20461473033451899</v>
      </c>
      <c r="P681" s="17">
        <v>9.6760417720129402E-2</v>
      </c>
      <c r="Q681" s="17">
        <v>0.16678840300678999</v>
      </c>
      <c r="R681" s="17"/>
      <c r="S681" s="17">
        <v>0.18099427402732601</v>
      </c>
      <c r="T681" s="17">
        <v>0.134613795561904</v>
      </c>
      <c r="U681" s="17">
        <v>0.23662562502419601</v>
      </c>
      <c r="V681" s="17">
        <v>0.17087149556310999</v>
      </c>
      <c r="W681" s="17">
        <v>0.20222937505418101</v>
      </c>
      <c r="X681" s="17">
        <v>0.16491610457736899</v>
      </c>
      <c r="Y681" s="17">
        <v>0.162491508409462</v>
      </c>
      <c r="Z681" s="17">
        <v>0.19797438894689701</v>
      </c>
      <c r="AA681" s="17">
        <v>0.13061213277770001</v>
      </c>
      <c r="AB681" s="17">
        <v>0.12953975273301599</v>
      </c>
      <c r="AC681" s="17">
        <v>9.2475337131331506E-2</v>
      </c>
      <c r="AD681" s="17">
        <v>0.25932150189386299</v>
      </c>
      <c r="AE681" s="17"/>
      <c r="AF681" s="17">
        <v>0.20012164117346801</v>
      </c>
      <c r="AG681" s="17">
        <v>0.16813179694210201</v>
      </c>
      <c r="AH681" s="17">
        <v>0.15460505904133001</v>
      </c>
      <c r="AI681" s="17">
        <v>0.156022174112843</v>
      </c>
      <c r="AJ681" s="17">
        <v>0.14910571761543501</v>
      </c>
      <c r="AK681" s="17">
        <v>7.3410058838690298E-2</v>
      </c>
      <c r="AL681" s="17"/>
      <c r="AM681" s="17">
        <v>0.15995789329642601</v>
      </c>
      <c r="AN681" s="17">
        <v>0.17385043792420901</v>
      </c>
      <c r="AO681" s="17"/>
      <c r="AP681" s="17">
        <v>0.13388935675960301</v>
      </c>
      <c r="AQ681" s="17">
        <v>0.17789348856787901</v>
      </c>
      <c r="AR681" s="17">
        <v>0.17928643036524899</v>
      </c>
      <c r="AS681" s="17">
        <v>0.18046071454257101</v>
      </c>
      <c r="AT681" s="17">
        <v>0.26008352768595</v>
      </c>
      <c r="AU681" s="17"/>
      <c r="AV681" s="17">
        <v>0.21810956373502499</v>
      </c>
      <c r="AW681" s="17">
        <v>0.167569774092892</v>
      </c>
      <c r="AX681" s="17">
        <v>0.14025010019401499</v>
      </c>
      <c r="AY681" s="17">
        <v>5.4073757361498803E-2</v>
      </c>
      <c r="AZ681" s="17">
        <v>0.18297683779311399</v>
      </c>
      <c r="BA681" s="17">
        <v>0.12352934718915499</v>
      </c>
      <c r="BB681" s="17"/>
      <c r="BC681" s="17">
        <v>0.236614742408323</v>
      </c>
      <c r="BD681" s="17">
        <v>0.15962836214835399</v>
      </c>
      <c r="BE681" s="17">
        <v>0.12505109339127701</v>
      </c>
      <c r="BF681" s="17"/>
      <c r="BG681" s="17">
        <v>8.8032662052594898E-2</v>
      </c>
      <c r="BH681" s="17">
        <v>0.17852090300272999</v>
      </c>
      <c r="BI681" s="17">
        <v>0.2049665109479</v>
      </c>
      <c r="BJ681" s="17">
        <v>0.156470924780651</v>
      </c>
      <c r="BK681" s="17">
        <v>5.5026685336666797E-2</v>
      </c>
      <c r="BL681" s="17"/>
      <c r="BM681" s="17">
        <v>0.163162883055602</v>
      </c>
      <c r="BN681" s="17">
        <v>8.0197047686400499E-2</v>
      </c>
    </row>
    <row r="682" spans="2:66" x14ac:dyDescent="0.35">
      <c r="B682" t="s">
        <v>300</v>
      </c>
      <c r="C682" s="17">
        <v>3.9984321621811203E-2</v>
      </c>
      <c r="D682" s="17">
        <v>5.5424336516771699E-2</v>
      </c>
      <c r="E682" s="17">
        <v>2.49290541976212E-2</v>
      </c>
      <c r="F682" s="17"/>
      <c r="G682" s="17">
        <v>4.8001345251095603E-2</v>
      </c>
      <c r="H682" s="17">
        <v>0.10526590303087099</v>
      </c>
      <c r="I682" s="17">
        <v>2.7867925819644999E-2</v>
      </c>
      <c r="J682" s="17">
        <v>1.7727960760536201E-2</v>
      </c>
      <c r="K682" s="17">
        <v>3.9093483053688399E-2</v>
      </c>
      <c r="L682" s="17">
        <v>1.3213086155361301E-2</v>
      </c>
      <c r="M682" s="17"/>
      <c r="N682" s="17">
        <v>7.1125453292035498E-2</v>
      </c>
      <c r="O682" s="17">
        <v>4.1827508287586301E-2</v>
      </c>
      <c r="P682" s="17">
        <v>1.3364636283382201E-2</v>
      </c>
      <c r="Q682" s="17">
        <v>2.7309384091777099E-2</v>
      </c>
      <c r="R682" s="17"/>
      <c r="S682" s="17">
        <v>5.9374183888836099E-2</v>
      </c>
      <c r="T682" s="17">
        <v>2.2367729369112101E-2</v>
      </c>
      <c r="U682" s="17">
        <v>5.5908312252499197E-2</v>
      </c>
      <c r="V682" s="17">
        <v>1.26256609656038E-2</v>
      </c>
      <c r="W682" s="17">
        <v>1.6298248470168902E-2</v>
      </c>
      <c r="X682" s="17">
        <v>5.1858244040488E-2</v>
      </c>
      <c r="Y682" s="17">
        <v>4.53144806310673E-2</v>
      </c>
      <c r="Z682" s="17">
        <v>0</v>
      </c>
      <c r="AA682" s="17">
        <v>5.5452962999396303E-2</v>
      </c>
      <c r="AB682" s="17">
        <v>2.43992562161101E-2</v>
      </c>
      <c r="AC682" s="17">
        <v>7.3706114195097205E-2</v>
      </c>
      <c r="AD682" s="17">
        <v>3.2460165178858399E-2</v>
      </c>
      <c r="AE682" s="17"/>
      <c r="AF682" s="17">
        <v>6.3584287300599798E-2</v>
      </c>
      <c r="AG682" s="17">
        <v>3.06128344644498E-2</v>
      </c>
      <c r="AH682" s="17">
        <v>3.5515233301301297E-2</v>
      </c>
      <c r="AI682" s="17">
        <v>2.4458013283657098E-2</v>
      </c>
      <c r="AJ682" s="17">
        <v>2.99700064452849E-2</v>
      </c>
      <c r="AK682" s="17">
        <v>5.4283201994838402E-2</v>
      </c>
      <c r="AL682" s="17"/>
      <c r="AM682" s="17">
        <v>3.7389484952619498E-2</v>
      </c>
      <c r="AN682" s="17">
        <v>4.3911488873481598E-2</v>
      </c>
      <c r="AO682" s="17"/>
      <c r="AP682" s="17">
        <v>3.91083923657164E-2</v>
      </c>
      <c r="AQ682" s="17">
        <v>9.7160783461376996E-3</v>
      </c>
      <c r="AR682" s="17">
        <v>4.2236758530498103E-2</v>
      </c>
      <c r="AS682" s="17">
        <v>7.9856784605157494E-2</v>
      </c>
      <c r="AT682" s="17">
        <v>3.3861723671462902E-2</v>
      </c>
      <c r="AU682" s="17"/>
      <c r="AV682" s="17">
        <v>5.5110571995347003E-2</v>
      </c>
      <c r="AW682" s="17">
        <v>2.5660764838246801E-2</v>
      </c>
      <c r="AX682" s="17">
        <v>2.9922381117722299E-2</v>
      </c>
      <c r="AY682" s="17">
        <v>4.62005128807461E-2</v>
      </c>
      <c r="AZ682" s="17">
        <v>0.101409413408731</v>
      </c>
      <c r="BA682" s="17">
        <v>1.31961136169627E-2</v>
      </c>
      <c r="BB682" s="17"/>
      <c r="BC682" s="17">
        <v>4.1326021211452998E-2</v>
      </c>
      <c r="BD682" s="17">
        <v>3.31447592607685E-2</v>
      </c>
      <c r="BE682" s="17">
        <v>5.5180711540438902E-2</v>
      </c>
      <c r="BF682" s="17"/>
      <c r="BG682" s="17">
        <v>6.3098530561154803E-2</v>
      </c>
      <c r="BH682" s="17">
        <v>3.8262875601721598E-2</v>
      </c>
      <c r="BI682" s="17">
        <v>3.41717959579972E-2</v>
      </c>
      <c r="BJ682" s="17">
        <v>0.20074332518516999</v>
      </c>
      <c r="BK682" s="17">
        <v>1.44044923913479E-2</v>
      </c>
      <c r="BL682" s="17"/>
      <c r="BM682" s="17">
        <v>4.2478080585948999E-2</v>
      </c>
      <c r="BN682" s="17">
        <v>6.06389160210586E-2</v>
      </c>
    </row>
    <row r="683" spans="2:66" x14ac:dyDescent="0.35">
      <c r="B683" t="s">
        <v>117</v>
      </c>
      <c r="C683" s="17">
        <v>0.181862086515196</v>
      </c>
      <c r="D683" s="17">
        <v>9.9669787507763202E-2</v>
      </c>
      <c r="E683" s="17">
        <v>0.26039642697113302</v>
      </c>
      <c r="F683" s="17"/>
      <c r="G683" s="17">
        <v>0.109324524507667</v>
      </c>
      <c r="H683" s="17">
        <v>0.12522983551915001</v>
      </c>
      <c r="I683" s="17">
        <v>0.18192063434540001</v>
      </c>
      <c r="J683" s="17">
        <v>0.24961311896452201</v>
      </c>
      <c r="K683" s="17">
        <v>0.16466184339314499</v>
      </c>
      <c r="L683" s="17">
        <v>0.223795210551469</v>
      </c>
      <c r="M683" s="17"/>
      <c r="N683" s="17">
        <v>0.100011465454224</v>
      </c>
      <c r="O683" s="17">
        <v>0.18126250896590301</v>
      </c>
      <c r="P683" s="17">
        <v>0.26257343716812498</v>
      </c>
      <c r="Q683" s="17">
        <v>0.20839028005226201</v>
      </c>
      <c r="R683" s="17"/>
      <c r="S683" s="17">
        <v>0.135353420620939</v>
      </c>
      <c r="T683" s="17">
        <v>0.24021174466753101</v>
      </c>
      <c r="U683" s="17">
        <v>0.19210183917072701</v>
      </c>
      <c r="V683" s="17">
        <v>0.25331650818764401</v>
      </c>
      <c r="W683" s="17">
        <v>0.130054882300252</v>
      </c>
      <c r="X683" s="17">
        <v>0.19877728902580999</v>
      </c>
      <c r="Y683" s="17">
        <v>0.17452457456117201</v>
      </c>
      <c r="Z683" s="17">
        <v>0.20391408150358201</v>
      </c>
      <c r="AA683" s="17">
        <v>0.193790307087299</v>
      </c>
      <c r="AB683" s="17">
        <v>0.15369307358640799</v>
      </c>
      <c r="AC683" s="17">
        <v>0.109210422778306</v>
      </c>
      <c r="AD683" s="17">
        <v>0.13032081535881601</v>
      </c>
      <c r="AE683" s="17"/>
      <c r="AF683" s="17">
        <v>0.112503983657504</v>
      </c>
      <c r="AG683" s="17">
        <v>0.17593985120938499</v>
      </c>
      <c r="AH683" s="17">
        <v>0.20753464743726399</v>
      </c>
      <c r="AI683" s="17">
        <v>0.21895701300475301</v>
      </c>
      <c r="AJ683" s="17">
        <v>0.25837267361858601</v>
      </c>
      <c r="AK683" s="17">
        <v>0.23424860399418901</v>
      </c>
      <c r="AL683" s="17"/>
      <c r="AM683" s="17">
        <v>0.17645680176828599</v>
      </c>
      <c r="AN683" s="17">
        <v>0.18782777498605399</v>
      </c>
      <c r="AO683" s="17"/>
      <c r="AP683" s="17">
        <v>0.25504704974216102</v>
      </c>
      <c r="AQ683" s="17">
        <v>0.21358418322556899</v>
      </c>
      <c r="AR683" s="17">
        <v>0.13180519526262599</v>
      </c>
      <c r="AS683" s="17">
        <v>9.2337878005890495E-2</v>
      </c>
      <c r="AT683" s="17">
        <v>0.10763636023892199</v>
      </c>
      <c r="AU683" s="17"/>
      <c r="AV683" s="17">
        <v>0.147738389876715</v>
      </c>
      <c r="AW683" s="17">
        <v>0.170470034561954</v>
      </c>
      <c r="AX683" s="17">
        <v>0.100786145787748</v>
      </c>
      <c r="AY683" s="17">
        <v>0.16911123606537701</v>
      </c>
      <c r="AZ683" s="17">
        <v>0.18133131034691999</v>
      </c>
      <c r="BA683" s="17">
        <v>0.33644689413943102</v>
      </c>
      <c r="BB683" s="17"/>
      <c r="BC683" s="17">
        <v>0.16755085052043001</v>
      </c>
      <c r="BD683" s="17">
        <v>0.20992236890718399</v>
      </c>
      <c r="BE683" s="17">
        <v>9.8307472376708505E-2</v>
      </c>
      <c r="BF683" s="17"/>
      <c r="BG683" s="17">
        <v>0.249365480555058</v>
      </c>
      <c r="BH683" s="17">
        <v>0.16015939435142201</v>
      </c>
      <c r="BI683" s="17">
        <v>0.16566650894680601</v>
      </c>
      <c r="BJ683" s="17">
        <v>0.156268570084311</v>
      </c>
      <c r="BK683" s="17">
        <v>0.104131020650435</v>
      </c>
      <c r="BL683" s="17"/>
      <c r="BM683" s="17">
        <v>0.17529980195505401</v>
      </c>
      <c r="BN683" s="17">
        <v>0.117067398491806</v>
      </c>
    </row>
    <row r="684" spans="2:66" x14ac:dyDescent="0.35">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17"/>
      <c r="AK684" s="17"/>
      <c r="AL684" s="17"/>
      <c r="AM684" s="17"/>
      <c r="AN684" s="17"/>
      <c r="AO684" s="17"/>
      <c r="AP684" s="17"/>
      <c r="AQ684" s="17"/>
      <c r="AR684" s="17"/>
      <c r="AS684" s="17"/>
      <c r="AT684" s="17"/>
      <c r="AU684" s="17"/>
      <c r="AV684" s="17"/>
      <c r="AW684" s="17"/>
      <c r="AX684" s="17"/>
      <c r="AY684" s="17"/>
      <c r="AZ684" s="17"/>
      <c r="BA684" s="17"/>
      <c r="BB684" s="17"/>
      <c r="BC684" s="17"/>
      <c r="BD684" s="17"/>
      <c r="BE684" s="17"/>
      <c r="BF684" s="17"/>
      <c r="BG684" s="17"/>
      <c r="BH684" s="17"/>
      <c r="BI684" s="17"/>
      <c r="BJ684" s="17"/>
      <c r="BK684" s="17"/>
      <c r="BL684" s="17"/>
      <c r="BM684" s="17"/>
      <c r="BN684" s="17"/>
    </row>
    <row r="685" spans="2:66" x14ac:dyDescent="0.35">
      <c r="B685" s="6" t="s">
        <v>302</v>
      </c>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7"/>
      <c r="AL685" s="17"/>
      <c r="AM685" s="17"/>
      <c r="AN685" s="17"/>
      <c r="AO685" s="17"/>
      <c r="AP685" s="17"/>
      <c r="AQ685" s="17"/>
      <c r="AR685" s="17"/>
      <c r="AS685" s="17"/>
      <c r="AT685" s="17"/>
      <c r="AU685" s="17"/>
      <c r="AV685" s="17"/>
      <c r="AW685" s="17"/>
      <c r="AX685" s="17"/>
      <c r="AY685" s="17"/>
      <c r="AZ685" s="17"/>
      <c r="BA685" s="17"/>
      <c r="BB685" s="17"/>
      <c r="BC685" s="17"/>
      <c r="BD685" s="17"/>
      <c r="BE685" s="17"/>
      <c r="BF685" s="17"/>
      <c r="BG685" s="17"/>
      <c r="BH685" s="17"/>
      <c r="BI685" s="17"/>
      <c r="BJ685" s="17"/>
      <c r="BK685" s="17"/>
      <c r="BL685" s="17"/>
      <c r="BM685" s="17"/>
      <c r="BN685" s="17"/>
    </row>
    <row r="686" spans="2:66" x14ac:dyDescent="0.35">
      <c r="B686" s="24" t="s">
        <v>184</v>
      </c>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c r="AK686" s="17"/>
      <c r="AL686" s="17"/>
      <c r="AM686" s="17"/>
      <c r="AN686" s="17"/>
      <c r="AO686" s="17"/>
      <c r="AP686" s="17"/>
      <c r="AQ686" s="17"/>
      <c r="AR686" s="17"/>
      <c r="AS686" s="17"/>
      <c r="AT686" s="17"/>
      <c r="AU686" s="17"/>
      <c r="AV686" s="17"/>
      <c r="AW686" s="17"/>
      <c r="AX686" s="17"/>
      <c r="AY686" s="17"/>
      <c r="AZ686" s="17"/>
      <c r="BA686" s="17"/>
      <c r="BB686" s="17"/>
      <c r="BC686" s="17"/>
      <c r="BD686" s="17"/>
      <c r="BE686" s="17"/>
      <c r="BF686" s="17"/>
      <c r="BG686" s="17"/>
      <c r="BH686" s="17"/>
      <c r="BI686" s="17"/>
      <c r="BJ686" s="17"/>
      <c r="BK686" s="17"/>
      <c r="BL686" s="17"/>
      <c r="BM686" s="17"/>
      <c r="BN686" s="17"/>
    </row>
    <row r="687" spans="2:66" x14ac:dyDescent="0.35">
      <c r="B687" t="s">
        <v>296</v>
      </c>
      <c r="C687" s="17">
        <v>5.8736368831888701E-2</v>
      </c>
      <c r="D687" s="17">
        <v>7.6369106899861997E-2</v>
      </c>
      <c r="E687" s="17">
        <v>4.2046617002488601E-2</v>
      </c>
      <c r="F687" s="17"/>
      <c r="G687" s="17">
        <v>6.9103606458943395E-2</v>
      </c>
      <c r="H687" s="17">
        <v>9.8019918008278806E-2</v>
      </c>
      <c r="I687" s="17">
        <v>6.2256355624141502E-2</v>
      </c>
      <c r="J687" s="17">
        <v>4.1520991207024897E-2</v>
      </c>
      <c r="K687" s="17">
        <v>3.8396045854701202E-2</v>
      </c>
      <c r="L687" s="17">
        <v>4.4276255960002203E-2</v>
      </c>
      <c r="M687" s="17"/>
      <c r="N687" s="17">
        <v>6.3844736646055195E-2</v>
      </c>
      <c r="O687" s="17">
        <v>6.1193860968448303E-2</v>
      </c>
      <c r="P687" s="17">
        <v>6.8385191505758197E-2</v>
      </c>
      <c r="Q687" s="17">
        <v>4.2924026409954803E-2</v>
      </c>
      <c r="R687" s="17"/>
      <c r="S687" s="17">
        <v>8.1747130473529994E-2</v>
      </c>
      <c r="T687" s="17">
        <v>2.3355625273067199E-2</v>
      </c>
      <c r="U687" s="17">
        <v>2.7667303131552901E-2</v>
      </c>
      <c r="V687" s="17">
        <v>6.9448887566989803E-2</v>
      </c>
      <c r="W687" s="17">
        <v>4.0168668622878802E-2</v>
      </c>
      <c r="X687" s="17">
        <v>4.46683029963508E-2</v>
      </c>
      <c r="Y687" s="17">
        <v>4.9854093325179198E-2</v>
      </c>
      <c r="Z687" s="17">
        <v>4.4655852970366401E-2</v>
      </c>
      <c r="AA687" s="17">
        <v>7.6803941706087994E-2</v>
      </c>
      <c r="AB687" s="17">
        <v>8.7907299842228406E-2</v>
      </c>
      <c r="AC687" s="17">
        <v>8.0741915522635002E-2</v>
      </c>
      <c r="AD687" s="17">
        <v>8.9274572453453896E-2</v>
      </c>
      <c r="AE687" s="17"/>
      <c r="AF687" s="17">
        <v>9.5054508783858502E-2</v>
      </c>
      <c r="AG687" s="17">
        <v>4.8127397642575301E-2</v>
      </c>
      <c r="AH687" s="17">
        <v>7.4030937404039404E-2</v>
      </c>
      <c r="AI687" s="17">
        <v>2.6862942806795499E-2</v>
      </c>
      <c r="AJ687" s="17">
        <v>4.1064383497316802E-2</v>
      </c>
      <c r="AK687" s="17">
        <v>5.9637861324285002E-2</v>
      </c>
      <c r="AL687" s="17"/>
      <c r="AM687" s="17">
        <v>6.6442528986996E-2</v>
      </c>
      <c r="AN687" s="17">
        <v>4.8906572848239398E-2</v>
      </c>
      <c r="AO687" s="17"/>
      <c r="AP687" s="17">
        <v>4.26533484214391E-2</v>
      </c>
      <c r="AQ687" s="17">
        <v>3.8275513682767499E-2</v>
      </c>
      <c r="AR687" s="17">
        <v>7.7337881525786897E-2</v>
      </c>
      <c r="AS687" s="17">
        <v>0.13521970107166101</v>
      </c>
      <c r="AT687" s="17">
        <v>5.91531335547986E-2</v>
      </c>
      <c r="AU687" s="17"/>
      <c r="AV687" s="17">
        <v>5.4912769927992003E-2</v>
      </c>
      <c r="AW687" s="17">
        <v>4.7680181045828399E-2</v>
      </c>
      <c r="AX687" s="17">
        <v>3.2821738529318002E-2</v>
      </c>
      <c r="AY687" s="17">
        <v>0.10445173456718</v>
      </c>
      <c r="AZ687" s="17">
        <v>3.517979422564E-2</v>
      </c>
      <c r="BA687" s="17">
        <v>3.86111348331553E-2</v>
      </c>
      <c r="BB687" s="17"/>
      <c r="BC687" s="17">
        <v>2.68035246156746E-2</v>
      </c>
      <c r="BD687" s="17">
        <v>4.9896263574295802E-2</v>
      </c>
      <c r="BE687" s="17">
        <v>9.9154574590990405E-2</v>
      </c>
      <c r="BF687" s="17"/>
      <c r="BG687" s="17">
        <v>9.3963025771903103E-2</v>
      </c>
      <c r="BH687" s="17">
        <v>5.67228414199532E-2</v>
      </c>
      <c r="BI687" s="17">
        <v>3.4564998499739902E-2</v>
      </c>
      <c r="BJ687" s="17">
        <v>7.5526599812483705E-2</v>
      </c>
      <c r="BK687" s="17">
        <v>0.101205115775266</v>
      </c>
      <c r="BL687" s="17"/>
      <c r="BM687" s="17">
        <v>6.2562966479560195E-2</v>
      </c>
      <c r="BN687" s="17">
        <v>9.5600718307715604E-2</v>
      </c>
    </row>
    <row r="688" spans="2:66" x14ac:dyDescent="0.35">
      <c r="B688" t="s">
        <v>297</v>
      </c>
      <c r="C688" s="17">
        <v>0.142864263437885</v>
      </c>
      <c r="D688" s="17">
        <v>0.156261435454919</v>
      </c>
      <c r="E688" s="17">
        <v>0.130573730770455</v>
      </c>
      <c r="F688" s="17"/>
      <c r="G688" s="17">
        <v>0.23823891050750501</v>
      </c>
      <c r="H688" s="17">
        <v>0.18560535742939599</v>
      </c>
      <c r="I688" s="17">
        <v>0.10165934149439</v>
      </c>
      <c r="J688" s="17">
        <v>0.144810832404214</v>
      </c>
      <c r="K688" s="17">
        <v>8.2595217327033094E-2</v>
      </c>
      <c r="L688" s="17">
        <v>0.111248770767589</v>
      </c>
      <c r="M688" s="17"/>
      <c r="N688" s="17">
        <v>0.153372636545764</v>
      </c>
      <c r="O688" s="17">
        <v>0.146045132569151</v>
      </c>
      <c r="P688" s="17">
        <v>0.14363619348489101</v>
      </c>
      <c r="Q688" s="17">
        <v>0.12906583581026901</v>
      </c>
      <c r="R688" s="17"/>
      <c r="S688" s="17">
        <v>0.164334891763634</v>
      </c>
      <c r="T688" s="17">
        <v>9.9859926654666406E-2</v>
      </c>
      <c r="U688" s="17">
        <v>0.18216430337089901</v>
      </c>
      <c r="V688" s="17">
        <v>0.160122397619687</v>
      </c>
      <c r="W688" s="17">
        <v>0.15597622074877199</v>
      </c>
      <c r="X688" s="17">
        <v>0.12728366793155799</v>
      </c>
      <c r="Y688" s="17">
        <v>8.6775978312667701E-2</v>
      </c>
      <c r="Z688" s="17">
        <v>6.8107106742581802E-2</v>
      </c>
      <c r="AA688" s="17">
        <v>0.22107546599356101</v>
      </c>
      <c r="AB688" s="17">
        <v>0.14930045824757901</v>
      </c>
      <c r="AC688" s="17">
        <v>8.1049232837812499E-2</v>
      </c>
      <c r="AD688" s="17">
        <v>0.118410569702553</v>
      </c>
      <c r="AE688" s="17"/>
      <c r="AF688" s="17">
        <v>0.19253860138527601</v>
      </c>
      <c r="AG688" s="17">
        <v>0.159741259968848</v>
      </c>
      <c r="AH688" s="17">
        <v>0.109328101621555</v>
      </c>
      <c r="AI688" s="17">
        <v>0.12714245107180999</v>
      </c>
      <c r="AJ688" s="17">
        <v>8.7375136479043894E-2</v>
      </c>
      <c r="AK688" s="17">
        <v>9.3131634552974005E-2</v>
      </c>
      <c r="AL688" s="17"/>
      <c r="AM688" s="17">
        <v>0.13421652588712099</v>
      </c>
      <c r="AN688" s="17">
        <v>0.15413353567111299</v>
      </c>
      <c r="AO688" s="17"/>
      <c r="AP688" s="17">
        <v>0.12548296067053</v>
      </c>
      <c r="AQ688" s="17">
        <v>0.14486066704501399</v>
      </c>
      <c r="AR688" s="17">
        <v>0.13314069932221501</v>
      </c>
      <c r="AS688" s="17">
        <v>0.15048808036169001</v>
      </c>
      <c r="AT688" s="17">
        <v>0.27588275684464703</v>
      </c>
      <c r="AU688" s="17"/>
      <c r="AV688" s="17">
        <v>0.15941042807398401</v>
      </c>
      <c r="AW688" s="17">
        <v>0.15745615396623</v>
      </c>
      <c r="AX688" s="17">
        <v>0.14171870237681</v>
      </c>
      <c r="AY688" s="17">
        <v>0.18637085646235799</v>
      </c>
      <c r="AZ688" s="17">
        <v>9.9677122752028904E-2</v>
      </c>
      <c r="BA688" s="17">
        <v>9.22200457567557E-2</v>
      </c>
      <c r="BB688" s="17"/>
      <c r="BC688" s="17">
        <v>9.6153986223974197E-2</v>
      </c>
      <c r="BD688" s="17">
        <v>0.121438489476942</v>
      </c>
      <c r="BE688" s="17">
        <v>0.203492111799323</v>
      </c>
      <c r="BF688" s="17"/>
      <c r="BG688" s="17">
        <v>0.18932871349288799</v>
      </c>
      <c r="BH688" s="17">
        <v>0.14679348749996299</v>
      </c>
      <c r="BI688" s="17">
        <v>0.12875230059023299</v>
      </c>
      <c r="BJ688" s="17">
        <v>0.31301942383527198</v>
      </c>
      <c r="BK688" s="17">
        <v>0.14038537860185901</v>
      </c>
      <c r="BL688" s="17"/>
      <c r="BM688" s="17">
        <v>0.153463997959568</v>
      </c>
      <c r="BN688" s="17">
        <v>0.178063171482158</v>
      </c>
    </row>
    <row r="689" spans="2:66" x14ac:dyDescent="0.35">
      <c r="B689" t="s">
        <v>298</v>
      </c>
      <c r="C689" s="17">
        <v>0.45302191071254799</v>
      </c>
      <c r="D689" s="17">
        <v>0.46258467712529799</v>
      </c>
      <c r="E689" s="17">
        <v>0.44564330631072202</v>
      </c>
      <c r="F689" s="17"/>
      <c r="G689" s="17">
        <v>0.31903602354442401</v>
      </c>
      <c r="H689" s="17">
        <v>0.32600008058639401</v>
      </c>
      <c r="I689" s="17">
        <v>0.43002779015918602</v>
      </c>
      <c r="J689" s="17">
        <v>0.50834928717888495</v>
      </c>
      <c r="K689" s="17">
        <v>0.58486784334729502</v>
      </c>
      <c r="L689" s="17">
        <v>0.53473800210128697</v>
      </c>
      <c r="M689" s="17"/>
      <c r="N689" s="17">
        <v>0.44308005069025003</v>
      </c>
      <c r="O689" s="17">
        <v>0.42581395320013099</v>
      </c>
      <c r="P689" s="17">
        <v>0.49833896904638503</v>
      </c>
      <c r="Q689" s="17">
        <v>0.45448551146767202</v>
      </c>
      <c r="R689" s="17"/>
      <c r="S689" s="17">
        <v>0.389696680906708</v>
      </c>
      <c r="T689" s="17">
        <v>0.47344527686286098</v>
      </c>
      <c r="U689" s="17">
        <v>0.434910596377307</v>
      </c>
      <c r="V689" s="17">
        <v>0.38765280886515602</v>
      </c>
      <c r="W689" s="17">
        <v>0.46391877200110199</v>
      </c>
      <c r="X689" s="17">
        <v>0.45355830215941001</v>
      </c>
      <c r="Y689" s="17">
        <v>0.55776223138231895</v>
      </c>
      <c r="Z689" s="17">
        <v>0.50878058065972098</v>
      </c>
      <c r="AA689" s="17">
        <v>0.455268446594633</v>
      </c>
      <c r="AB689" s="17">
        <v>0.50077824720125996</v>
      </c>
      <c r="AC689" s="17">
        <v>0.41344068936908501</v>
      </c>
      <c r="AD689" s="17">
        <v>0.42678029070103202</v>
      </c>
      <c r="AE689" s="17"/>
      <c r="AF689" s="17">
        <v>0.33037071965503101</v>
      </c>
      <c r="AG689" s="17">
        <v>0.46996129884229798</v>
      </c>
      <c r="AH689" s="17">
        <v>0.52845424781653705</v>
      </c>
      <c r="AI689" s="17">
        <v>0.48072559533304299</v>
      </c>
      <c r="AJ689" s="17">
        <v>0.53886331503665996</v>
      </c>
      <c r="AK689" s="17">
        <v>0.44148156431547803</v>
      </c>
      <c r="AL689" s="17"/>
      <c r="AM689" s="17">
        <v>0.47785026323838398</v>
      </c>
      <c r="AN689" s="17">
        <v>0.42440755000297198</v>
      </c>
      <c r="AO689" s="17"/>
      <c r="AP689" s="17">
        <v>0.55973557462697199</v>
      </c>
      <c r="AQ689" s="17">
        <v>0.473449325402446</v>
      </c>
      <c r="AR689" s="17">
        <v>0.40922891032191</v>
      </c>
      <c r="AS689" s="17">
        <v>0.348086834293866</v>
      </c>
      <c r="AT689" s="17">
        <v>0.24809647424356601</v>
      </c>
      <c r="AU689" s="17"/>
      <c r="AV689" s="17">
        <v>0.43559003637322802</v>
      </c>
      <c r="AW689" s="17">
        <v>0.48894351973031203</v>
      </c>
      <c r="AX689" s="17">
        <v>0.486645834467403</v>
      </c>
      <c r="AY689" s="17">
        <v>0.44539060605428599</v>
      </c>
      <c r="AZ689" s="17">
        <v>0.41549288762834702</v>
      </c>
      <c r="BA689" s="17">
        <v>0.43647832866658198</v>
      </c>
      <c r="BB689" s="17"/>
      <c r="BC689" s="17">
        <v>0.405083185090649</v>
      </c>
      <c r="BD689" s="17">
        <v>0.51581906027544699</v>
      </c>
      <c r="BE689" s="17">
        <v>0.433153743721299</v>
      </c>
      <c r="BF689" s="17"/>
      <c r="BG689" s="17">
        <v>0.44068935644957602</v>
      </c>
      <c r="BH689" s="17">
        <v>0.442943684303583</v>
      </c>
      <c r="BI689" s="17">
        <v>0.45450237221175399</v>
      </c>
      <c r="BJ689" s="17">
        <v>0.43347046937517802</v>
      </c>
      <c r="BK689" s="17">
        <v>0.55225944730342602</v>
      </c>
      <c r="BL689" s="17"/>
      <c r="BM689" s="17">
        <v>0.44259015338471502</v>
      </c>
      <c r="BN689" s="17">
        <v>0.52633346902497302</v>
      </c>
    </row>
    <row r="690" spans="2:66" x14ac:dyDescent="0.35">
      <c r="B690" t="s">
        <v>299</v>
      </c>
      <c r="C690" s="17">
        <v>0.15693633159654599</v>
      </c>
      <c r="D690" s="17">
        <v>0.15198278897425599</v>
      </c>
      <c r="E690" s="17">
        <v>0.16231380291130099</v>
      </c>
      <c r="F690" s="17"/>
      <c r="G690" s="17">
        <v>0.21986331204474699</v>
      </c>
      <c r="H690" s="17">
        <v>0.20349868736016699</v>
      </c>
      <c r="I690" s="17">
        <v>0.19405069845711101</v>
      </c>
      <c r="J690" s="17">
        <v>0.12505995230154501</v>
      </c>
      <c r="K690" s="17">
        <v>0.101437405149309</v>
      </c>
      <c r="L690" s="17">
        <v>0.108460120187977</v>
      </c>
      <c r="M690" s="17"/>
      <c r="N690" s="17">
        <v>0.21486556832037901</v>
      </c>
      <c r="O690" s="17">
        <v>0.17108701294061801</v>
      </c>
      <c r="P690" s="17">
        <v>0.12880764804177799</v>
      </c>
      <c r="Q690" s="17">
        <v>0.10767809068286401</v>
      </c>
      <c r="R690" s="17"/>
      <c r="S690" s="17">
        <v>0.167043127424334</v>
      </c>
      <c r="T690" s="17">
        <v>0.15269962689550501</v>
      </c>
      <c r="U690" s="17">
        <v>0.18443907628178999</v>
      </c>
      <c r="V690" s="17">
        <v>0.125724662375336</v>
      </c>
      <c r="W690" s="17">
        <v>0.16323601462892401</v>
      </c>
      <c r="X690" s="17">
        <v>0.15361357916603899</v>
      </c>
      <c r="Y690" s="17">
        <v>0.16508813412554901</v>
      </c>
      <c r="Z690" s="17">
        <v>0.24763336345975001</v>
      </c>
      <c r="AA690" s="17">
        <v>9.3273099363652301E-2</v>
      </c>
      <c r="AB690" s="17">
        <v>0.174193579072939</v>
      </c>
      <c r="AC690" s="17">
        <v>0.18352040933121799</v>
      </c>
      <c r="AD690" s="17">
        <v>0.152022978163283</v>
      </c>
      <c r="AE690" s="17"/>
      <c r="AF690" s="17">
        <v>0.219818852801731</v>
      </c>
      <c r="AG690" s="17">
        <v>0.10651682921046</v>
      </c>
      <c r="AH690" s="17">
        <v>0.1101351724688</v>
      </c>
      <c r="AI690" s="17">
        <v>0.20254548568149899</v>
      </c>
      <c r="AJ690" s="17">
        <v>0.103635880967771</v>
      </c>
      <c r="AK690" s="17">
        <v>0.21336302802743401</v>
      </c>
      <c r="AL690" s="17"/>
      <c r="AM690" s="17">
        <v>0.14925732132903899</v>
      </c>
      <c r="AN690" s="17">
        <v>0.16687912157582599</v>
      </c>
      <c r="AO690" s="17"/>
      <c r="AP690" s="17">
        <v>6.8622623073775799E-2</v>
      </c>
      <c r="AQ690" s="17">
        <v>0.158222258841172</v>
      </c>
      <c r="AR690" s="17">
        <v>0.212295621618805</v>
      </c>
      <c r="AS690" s="17">
        <v>0.202216690165576</v>
      </c>
      <c r="AT690" s="17">
        <v>0.231894417827642</v>
      </c>
      <c r="AU690" s="17"/>
      <c r="AV690" s="17">
        <v>0.18340283773633201</v>
      </c>
      <c r="AW690" s="17">
        <v>0.112687442739342</v>
      </c>
      <c r="AX690" s="17">
        <v>0.23657861142959499</v>
      </c>
      <c r="AY690" s="17">
        <v>7.9518729675152694E-2</v>
      </c>
      <c r="AZ690" s="17">
        <v>0.243247345775784</v>
      </c>
      <c r="BA690" s="17">
        <v>0.14056191118043701</v>
      </c>
      <c r="BB690" s="17"/>
      <c r="BC690" s="17">
        <v>0.26363762556140302</v>
      </c>
      <c r="BD690" s="17">
        <v>0.13246531581489901</v>
      </c>
      <c r="BE690" s="17">
        <v>0.12638525676846599</v>
      </c>
      <c r="BF690" s="17"/>
      <c r="BG690" s="17">
        <v>0.132638420418457</v>
      </c>
      <c r="BH690" s="17">
        <v>0.180147571718239</v>
      </c>
      <c r="BI690" s="17">
        <v>0.20201756608478999</v>
      </c>
      <c r="BJ690" s="17">
        <v>0</v>
      </c>
      <c r="BK690" s="17">
        <v>5.1493512757125402E-2</v>
      </c>
      <c r="BL690" s="17"/>
      <c r="BM690" s="17">
        <v>0.172697034351283</v>
      </c>
      <c r="BN690" s="17">
        <v>4.0254930554415702E-2</v>
      </c>
    </row>
    <row r="691" spans="2:66" x14ac:dyDescent="0.35">
      <c r="B691" t="s">
        <v>300</v>
      </c>
      <c r="C691" s="17">
        <v>4.30445622939633E-2</v>
      </c>
      <c r="D691" s="17">
        <v>5.0819911733653501E-2</v>
      </c>
      <c r="E691" s="17">
        <v>3.1781420737898899E-2</v>
      </c>
      <c r="F691" s="17"/>
      <c r="G691" s="17">
        <v>7.4482747946615205E-2</v>
      </c>
      <c r="H691" s="17">
        <v>9.6872615882509699E-2</v>
      </c>
      <c r="I691" s="17">
        <v>3.1792490061130399E-2</v>
      </c>
      <c r="J691" s="17">
        <v>7.0827695101350896E-3</v>
      </c>
      <c r="K691" s="17">
        <v>3.2852993408293403E-2</v>
      </c>
      <c r="L691" s="17">
        <v>1.9430162645752602E-2</v>
      </c>
      <c r="M691" s="17"/>
      <c r="N691" s="17">
        <v>4.59279312567809E-2</v>
      </c>
      <c r="O691" s="17">
        <v>5.9873033171765198E-2</v>
      </c>
      <c r="P691" s="17">
        <v>2.2488014969061401E-2</v>
      </c>
      <c r="Q691" s="17">
        <v>3.9203472236534101E-2</v>
      </c>
      <c r="R691" s="17"/>
      <c r="S691" s="17">
        <v>6.6266529052664905E-2</v>
      </c>
      <c r="T691" s="17">
        <v>5.2340776389515599E-2</v>
      </c>
      <c r="U691" s="17">
        <v>5.06853251339794E-2</v>
      </c>
      <c r="V691" s="17">
        <v>9.4582622145508694E-2</v>
      </c>
      <c r="W691" s="17">
        <v>0</v>
      </c>
      <c r="X691" s="17">
        <v>2.2931439305369599E-2</v>
      </c>
      <c r="Y691" s="17">
        <v>2.53176175891166E-2</v>
      </c>
      <c r="Z691" s="17">
        <v>4.4266301298922797E-2</v>
      </c>
      <c r="AA691" s="17">
        <v>3.3383767634040697E-2</v>
      </c>
      <c r="AB691" s="17">
        <v>2.5529308390336399E-2</v>
      </c>
      <c r="AC691" s="17">
        <v>3.9603136833482197E-2</v>
      </c>
      <c r="AD691" s="17">
        <v>3.0234517113420002E-2</v>
      </c>
      <c r="AE691" s="17"/>
      <c r="AF691" s="17">
        <v>7.4321026022829806E-2</v>
      </c>
      <c r="AG691" s="17">
        <v>4.0555367605022603E-2</v>
      </c>
      <c r="AH691" s="17">
        <v>5.2669510633553698E-2</v>
      </c>
      <c r="AI691" s="17">
        <v>2.82728639664298E-2</v>
      </c>
      <c r="AJ691" s="17">
        <v>1.6080309738195599E-2</v>
      </c>
      <c r="AK691" s="17">
        <v>0</v>
      </c>
      <c r="AL691" s="17"/>
      <c r="AM691" s="17">
        <v>3.4411484907788698E-2</v>
      </c>
      <c r="AN691" s="17">
        <v>5.2994375123941499E-2</v>
      </c>
      <c r="AO691" s="17"/>
      <c r="AP691" s="17">
        <v>1.6320707212108099E-2</v>
      </c>
      <c r="AQ691" s="17">
        <v>4.38003925189097E-2</v>
      </c>
      <c r="AR691" s="17">
        <v>5.9966984973542997E-2</v>
      </c>
      <c r="AS691" s="17">
        <v>7.2122696305138706E-2</v>
      </c>
      <c r="AT691" s="17">
        <v>9.0064069724985998E-2</v>
      </c>
      <c r="AU691" s="17"/>
      <c r="AV691" s="17">
        <v>5.5725024189192202E-2</v>
      </c>
      <c r="AW691" s="17">
        <v>4.25098729048747E-2</v>
      </c>
      <c r="AX691" s="17">
        <v>0</v>
      </c>
      <c r="AY691" s="17">
        <v>4.8167924171704103E-2</v>
      </c>
      <c r="AZ691" s="17">
        <v>8.9836928645307096E-2</v>
      </c>
      <c r="BA691" s="17">
        <v>3.40260884089056E-2</v>
      </c>
      <c r="BB691" s="17"/>
      <c r="BC691" s="17">
        <v>6.0105067930836101E-2</v>
      </c>
      <c r="BD691" s="17">
        <v>3.2164877898819402E-2</v>
      </c>
      <c r="BE691" s="17">
        <v>4.3469685402203001E-2</v>
      </c>
      <c r="BF691" s="17"/>
      <c r="BG691" s="17">
        <v>3.4450294399392199E-2</v>
      </c>
      <c r="BH691" s="17">
        <v>5.20936451510607E-2</v>
      </c>
      <c r="BI691" s="17">
        <v>3.08447858055272E-2</v>
      </c>
      <c r="BJ691" s="17">
        <v>0.177983506977067</v>
      </c>
      <c r="BK691" s="17">
        <v>1.91614126128231E-2</v>
      </c>
      <c r="BL691" s="17"/>
      <c r="BM691" s="17">
        <v>4.9326758341735298E-2</v>
      </c>
      <c r="BN691" s="17">
        <v>5.3824714212344901E-2</v>
      </c>
    </row>
    <row r="692" spans="2:66" x14ac:dyDescent="0.35">
      <c r="B692" t="s">
        <v>117</v>
      </c>
      <c r="C692" s="17">
        <v>0.14539656312717</v>
      </c>
      <c r="D692" s="17">
        <v>0.101982079812012</v>
      </c>
      <c r="E692" s="17">
        <v>0.187641122267134</v>
      </c>
      <c r="F692" s="17"/>
      <c r="G692" s="17">
        <v>7.9275399497765006E-2</v>
      </c>
      <c r="H692" s="17">
        <v>9.0003340733254306E-2</v>
      </c>
      <c r="I692" s="17">
        <v>0.18021332420404099</v>
      </c>
      <c r="J692" s="17">
        <v>0.173176167398195</v>
      </c>
      <c r="K692" s="17">
        <v>0.159850494913369</v>
      </c>
      <c r="L692" s="17">
        <v>0.18184668833739301</v>
      </c>
      <c r="M692" s="17"/>
      <c r="N692" s="17">
        <v>7.8909076540770701E-2</v>
      </c>
      <c r="O692" s="17">
        <v>0.13598700714988701</v>
      </c>
      <c r="P692" s="17">
        <v>0.13834398295212699</v>
      </c>
      <c r="Q692" s="17">
        <v>0.22664306339270701</v>
      </c>
      <c r="R692" s="17"/>
      <c r="S692" s="17">
        <v>0.13091164037913</v>
      </c>
      <c r="T692" s="17">
        <v>0.198298767924384</v>
      </c>
      <c r="U692" s="17">
        <v>0.120133395704472</v>
      </c>
      <c r="V692" s="17">
        <v>0.16246862142732199</v>
      </c>
      <c r="W692" s="17">
        <v>0.176700323998323</v>
      </c>
      <c r="X692" s="17">
        <v>0.19794470844127199</v>
      </c>
      <c r="Y692" s="17">
        <v>0.115201945265168</v>
      </c>
      <c r="Z692" s="17">
        <v>8.6556794868657999E-2</v>
      </c>
      <c r="AA692" s="17">
        <v>0.120195278708025</v>
      </c>
      <c r="AB692" s="17">
        <v>6.2291107245657298E-2</v>
      </c>
      <c r="AC692" s="17">
        <v>0.201644616105768</v>
      </c>
      <c r="AD692" s="17">
        <v>0.183277071866258</v>
      </c>
      <c r="AE692" s="17"/>
      <c r="AF692" s="17">
        <v>8.7896291351273706E-2</v>
      </c>
      <c r="AG692" s="17">
        <v>0.17509784673079701</v>
      </c>
      <c r="AH692" s="17">
        <v>0.12538203005551399</v>
      </c>
      <c r="AI692" s="17">
        <v>0.13445066114042301</v>
      </c>
      <c r="AJ692" s="17">
        <v>0.21298097428101301</v>
      </c>
      <c r="AK692" s="17">
        <v>0.192385911779829</v>
      </c>
      <c r="AL692" s="17"/>
      <c r="AM692" s="17">
        <v>0.137821875650671</v>
      </c>
      <c r="AN692" s="17">
        <v>0.152678844777908</v>
      </c>
      <c r="AO692" s="17"/>
      <c r="AP692" s="17">
        <v>0.18718478599517499</v>
      </c>
      <c r="AQ692" s="17">
        <v>0.14139184250969</v>
      </c>
      <c r="AR692" s="17">
        <v>0.10802990223773901</v>
      </c>
      <c r="AS692" s="17">
        <v>9.1865997802068999E-2</v>
      </c>
      <c r="AT692" s="17">
        <v>9.4909147804360994E-2</v>
      </c>
      <c r="AU692" s="17"/>
      <c r="AV692" s="17">
        <v>0.110958903699272</v>
      </c>
      <c r="AW692" s="17">
        <v>0.15072282961341299</v>
      </c>
      <c r="AX692" s="17">
        <v>0.102235113196875</v>
      </c>
      <c r="AY692" s="17">
        <v>0.13610014906932</v>
      </c>
      <c r="AZ692" s="17">
        <v>0.11656592097289301</v>
      </c>
      <c r="BA692" s="17">
        <v>0.258102491154165</v>
      </c>
      <c r="BB692" s="17"/>
      <c r="BC692" s="17">
        <v>0.14821661057746399</v>
      </c>
      <c r="BD692" s="17">
        <v>0.148215992959597</v>
      </c>
      <c r="BE692" s="17">
        <v>9.4344627717718593E-2</v>
      </c>
      <c r="BF692" s="17"/>
      <c r="BG692" s="17">
        <v>0.108930189467783</v>
      </c>
      <c r="BH692" s="17">
        <v>0.12129876990720199</v>
      </c>
      <c r="BI692" s="17">
        <v>0.149317976807955</v>
      </c>
      <c r="BJ692" s="17">
        <v>0</v>
      </c>
      <c r="BK692" s="17">
        <v>0.1354951329495</v>
      </c>
      <c r="BL692" s="17"/>
      <c r="BM692" s="17">
        <v>0.119359089483138</v>
      </c>
      <c r="BN692" s="17">
        <v>0.10592299641839301</v>
      </c>
    </row>
    <row r="693" spans="2:66" x14ac:dyDescent="0.35">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c r="AK693" s="17"/>
      <c r="AL693" s="17"/>
      <c r="AM693" s="17"/>
      <c r="AN693" s="17"/>
      <c r="AO693" s="17"/>
      <c r="AP693" s="17"/>
      <c r="AQ693" s="17"/>
      <c r="AR693" s="17"/>
      <c r="AS693" s="17"/>
      <c r="AT693" s="17"/>
      <c r="AU693" s="17"/>
      <c r="AV693" s="17"/>
      <c r="AW693" s="17"/>
      <c r="AX693" s="17"/>
      <c r="AY693" s="17"/>
      <c r="AZ693" s="17"/>
      <c r="BA693" s="17"/>
      <c r="BB693" s="17"/>
      <c r="BC693" s="17"/>
      <c r="BD693" s="17"/>
      <c r="BE693" s="17"/>
      <c r="BF693" s="17"/>
      <c r="BG693" s="17"/>
      <c r="BH693" s="17"/>
      <c r="BI693" s="17"/>
      <c r="BJ693" s="17"/>
      <c r="BK693" s="17"/>
      <c r="BL693" s="17"/>
      <c r="BM693" s="17"/>
      <c r="BN693" s="17"/>
    </row>
    <row r="694" spans="2:66" x14ac:dyDescent="0.35">
      <c r="B694" s="6" t="s">
        <v>303</v>
      </c>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c r="AN694" s="17"/>
      <c r="AO694" s="17"/>
      <c r="AP694" s="17"/>
      <c r="AQ694" s="17"/>
      <c r="AR694" s="17"/>
      <c r="AS694" s="17"/>
      <c r="AT694" s="17"/>
      <c r="AU694" s="17"/>
      <c r="AV694" s="17"/>
      <c r="AW694" s="17"/>
      <c r="AX694" s="17"/>
      <c r="AY694" s="17"/>
      <c r="AZ694" s="17"/>
      <c r="BA694" s="17"/>
      <c r="BB694" s="17"/>
      <c r="BC694" s="17"/>
      <c r="BD694" s="17"/>
      <c r="BE694" s="17"/>
      <c r="BF694" s="17"/>
      <c r="BG694" s="17"/>
      <c r="BH694" s="17"/>
      <c r="BI694" s="17"/>
      <c r="BJ694" s="17"/>
      <c r="BK694" s="17"/>
      <c r="BL694" s="17"/>
      <c r="BM694" s="17"/>
      <c r="BN694" s="17"/>
    </row>
    <row r="695" spans="2:66" x14ac:dyDescent="0.35">
      <c r="B695" s="24" t="s">
        <v>304</v>
      </c>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c r="BL695" s="17"/>
      <c r="BM695" s="17"/>
      <c r="BN695" s="17"/>
    </row>
    <row r="696" spans="2:66" x14ac:dyDescent="0.35">
      <c r="B696" t="s">
        <v>296</v>
      </c>
      <c r="C696" s="17">
        <v>7.3243277162608103E-2</v>
      </c>
      <c r="D696" s="17">
        <v>0.101661755596164</v>
      </c>
      <c r="E696" s="17">
        <v>4.5530888233052999E-2</v>
      </c>
      <c r="F696" s="17"/>
      <c r="G696" s="17">
        <v>0.102509129168773</v>
      </c>
      <c r="H696" s="17">
        <v>6.1738597580017901E-2</v>
      </c>
      <c r="I696" s="17">
        <v>8.0259517946516604E-2</v>
      </c>
      <c r="J696" s="17">
        <v>2.9398718798515199E-2</v>
      </c>
      <c r="K696" s="17">
        <v>8.6724876126182501E-2</v>
      </c>
      <c r="L696" s="17">
        <v>8.5491511427649505E-2</v>
      </c>
      <c r="M696" s="17"/>
      <c r="N696" s="17">
        <v>5.0502189471425402E-2</v>
      </c>
      <c r="O696" s="17">
        <v>5.7439291321015197E-2</v>
      </c>
      <c r="P696" s="17">
        <v>0.109359339056518</v>
      </c>
      <c r="Q696" s="17">
        <v>7.4869004909484296E-2</v>
      </c>
      <c r="R696" s="17"/>
      <c r="S696" s="17">
        <v>0.11398470454266001</v>
      </c>
      <c r="T696" s="17">
        <v>3.6538637535523298E-2</v>
      </c>
      <c r="U696" s="17">
        <v>5.5337273803400602E-2</v>
      </c>
      <c r="V696" s="17">
        <v>0.121774163586304</v>
      </c>
      <c r="W696" s="17">
        <v>8.1390497684389093E-2</v>
      </c>
      <c r="X696" s="17">
        <v>5.96163615204129E-2</v>
      </c>
      <c r="Y696" s="17">
        <v>9.0704692958622601E-2</v>
      </c>
      <c r="Z696" s="17">
        <v>5.2073997260762998E-2</v>
      </c>
      <c r="AA696" s="17">
        <v>3.73862667467596E-2</v>
      </c>
      <c r="AB696" s="17">
        <v>7.8474037844196001E-2</v>
      </c>
      <c r="AC696" s="17">
        <v>7.1916290831907898E-2</v>
      </c>
      <c r="AD696" s="17">
        <v>6.3801462421522306E-2</v>
      </c>
      <c r="AE696" s="17"/>
      <c r="AF696" s="17">
        <v>0.11150486917322699</v>
      </c>
      <c r="AG696" s="17">
        <v>4.0797453893085797E-2</v>
      </c>
      <c r="AH696" s="17">
        <v>7.1635557065677202E-2</v>
      </c>
      <c r="AI696" s="17">
        <v>6.5040454807789999E-2</v>
      </c>
      <c r="AJ696" s="17">
        <v>7.0809211716729395E-2</v>
      </c>
      <c r="AK696" s="17">
        <v>7.4588255293090003E-2</v>
      </c>
      <c r="AL696" s="17"/>
      <c r="AM696" s="17">
        <v>6.9067060786339105E-2</v>
      </c>
      <c r="AN696" s="17">
        <v>7.9585637801516104E-2</v>
      </c>
      <c r="AO696" s="17"/>
      <c r="AP696" s="17">
        <v>8.2545392148507493E-2</v>
      </c>
      <c r="AQ696" s="17">
        <v>7.9646594878923699E-2</v>
      </c>
      <c r="AR696" s="17">
        <v>4.80797418926176E-2</v>
      </c>
      <c r="AS696" s="17">
        <v>4.7848401244961002E-2</v>
      </c>
      <c r="AT696" s="17">
        <v>0.17893866814228901</v>
      </c>
      <c r="AU696" s="17"/>
      <c r="AV696" s="17">
        <v>5.0680442159684702E-2</v>
      </c>
      <c r="AW696" s="17">
        <v>6.4179053500810698E-2</v>
      </c>
      <c r="AX696" s="17">
        <v>0.103164520016786</v>
      </c>
      <c r="AY696" s="17">
        <v>0.16873449627610199</v>
      </c>
      <c r="AZ696" s="17">
        <v>1.4369784605901799E-2</v>
      </c>
      <c r="BA696" s="17">
        <v>6.9163003031182793E-2</v>
      </c>
      <c r="BB696" s="17"/>
      <c r="BC696" s="17">
        <v>2.13491915177773E-2</v>
      </c>
      <c r="BD696" s="17">
        <v>7.7506844726468196E-2</v>
      </c>
      <c r="BE696" s="17">
        <v>0.11073434440049799</v>
      </c>
      <c r="BF696" s="17"/>
      <c r="BG696" s="17">
        <v>8.3595569664018196E-2</v>
      </c>
      <c r="BH696" s="17">
        <v>6.8026901748481805E-2</v>
      </c>
      <c r="BI696" s="17">
        <v>3.7889161559208497E-2</v>
      </c>
      <c r="BJ696" s="17">
        <v>3.7383503634286101E-2</v>
      </c>
      <c r="BK696" s="17">
        <v>0.25402153988697701</v>
      </c>
      <c r="BL696" s="17"/>
      <c r="BM696" s="17">
        <v>7.0669277264752403E-2</v>
      </c>
      <c r="BN696" s="17">
        <v>0.200269272620722</v>
      </c>
    </row>
    <row r="697" spans="2:66" x14ac:dyDescent="0.35">
      <c r="B697" t="s">
        <v>297</v>
      </c>
      <c r="C697" s="17">
        <v>0.20216636626329099</v>
      </c>
      <c r="D697" s="17">
        <v>0.22159523860827199</v>
      </c>
      <c r="E697" s="17">
        <v>0.182160447411471</v>
      </c>
      <c r="F697" s="17"/>
      <c r="G697" s="17">
        <v>0.28157493050690802</v>
      </c>
      <c r="H697" s="17">
        <v>0.225974996689945</v>
      </c>
      <c r="I697" s="17">
        <v>0.17898913523196999</v>
      </c>
      <c r="J697" s="17">
        <v>0.16698379514454401</v>
      </c>
      <c r="K697" s="17">
        <v>0.222004090918828</v>
      </c>
      <c r="L697" s="17">
        <v>0.17344766473159101</v>
      </c>
      <c r="M697" s="17"/>
      <c r="N697" s="17">
        <v>0.24222179316089501</v>
      </c>
      <c r="O697" s="17">
        <v>0.202143826698234</v>
      </c>
      <c r="P697" s="17">
        <v>0.18869850894498699</v>
      </c>
      <c r="Q697" s="17">
        <v>0.16939903276021101</v>
      </c>
      <c r="R697" s="17"/>
      <c r="S697" s="17">
        <v>0.23446147834300499</v>
      </c>
      <c r="T697" s="17">
        <v>0.187171470249374</v>
      </c>
      <c r="U697" s="17">
        <v>0.201964806608077</v>
      </c>
      <c r="V697" s="17">
        <v>0.17112565983558001</v>
      </c>
      <c r="W697" s="17">
        <v>0.147870866420446</v>
      </c>
      <c r="X697" s="17">
        <v>0.223517877228919</v>
      </c>
      <c r="Y697" s="17">
        <v>0.16267559152358299</v>
      </c>
      <c r="Z697" s="17">
        <v>0.19721451416059901</v>
      </c>
      <c r="AA697" s="17">
        <v>0.185069423035603</v>
      </c>
      <c r="AB697" s="17">
        <v>0.26904292522434697</v>
      </c>
      <c r="AC697" s="17">
        <v>0.23548063036259201</v>
      </c>
      <c r="AD697" s="17">
        <v>0.16027091476621499</v>
      </c>
      <c r="AE697" s="17"/>
      <c r="AF697" s="17">
        <v>0.21189800608999301</v>
      </c>
      <c r="AG697" s="17">
        <v>0.20312009012642601</v>
      </c>
      <c r="AH697" s="17">
        <v>0.27015277154814099</v>
      </c>
      <c r="AI697" s="17">
        <v>0.18401573041951</v>
      </c>
      <c r="AJ697" s="17">
        <v>0.102548869223513</v>
      </c>
      <c r="AK697" s="17">
        <v>0.21625885503595901</v>
      </c>
      <c r="AL697" s="17"/>
      <c r="AM697" s="17">
        <v>0.21168155907317299</v>
      </c>
      <c r="AN697" s="17">
        <v>0.18862258556917899</v>
      </c>
      <c r="AO697" s="17"/>
      <c r="AP697" s="17">
        <v>0.147387525629322</v>
      </c>
      <c r="AQ697" s="17">
        <v>0.20280103553963499</v>
      </c>
      <c r="AR697" s="17">
        <v>0.21250661137481699</v>
      </c>
      <c r="AS697" s="17">
        <v>0.24187537140453999</v>
      </c>
      <c r="AT697" s="17">
        <v>0.28330140293174799</v>
      </c>
      <c r="AU697" s="17"/>
      <c r="AV697" s="17">
        <v>0.21793517453980199</v>
      </c>
      <c r="AW697" s="17">
        <v>0.23556662688480901</v>
      </c>
      <c r="AX697" s="17">
        <v>0.14666960541163401</v>
      </c>
      <c r="AY697" s="17">
        <v>0.227684431808027</v>
      </c>
      <c r="AZ697" s="17">
        <v>0.180565678162591</v>
      </c>
      <c r="BA697" s="17">
        <v>0.16688495360713501</v>
      </c>
      <c r="BB697" s="17"/>
      <c r="BC697" s="17">
        <v>0.20652643439076701</v>
      </c>
      <c r="BD697" s="17">
        <v>0.156757422043864</v>
      </c>
      <c r="BE697" s="17">
        <v>0.28623337707712798</v>
      </c>
      <c r="BF697" s="17"/>
      <c r="BG697" s="17">
        <v>0.24336814698916001</v>
      </c>
      <c r="BH697" s="17">
        <v>0.230787745977556</v>
      </c>
      <c r="BI697" s="17">
        <v>0.16042215168776799</v>
      </c>
      <c r="BJ697" s="17">
        <v>0.15828433841681799</v>
      </c>
      <c r="BK697" s="17">
        <v>0.24576714691847601</v>
      </c>
      <c r="BL697" s="17"/>
      <c r="BM697" s="17">
        <v>0.232922941088549</v>
      </c>
      <c r="BN697" s="17">
        <v>0.224060897244487</v>
      </c>
    </row>
    <row r="698" spans="2:66" x14ac:dyDescent="0.35">
      <c r="B698" t="s">
        <v>298</v>
      </c>
      <c r="C698" s="17">
        <v>0.27883320021657698</v>
      </c>
      <c r="D698" s="17">
        <v>0.26565366032822602</v>
      </c>
      <c r="E698" s="17">
        <v>0.29352786693851601</v>
      </c>
      <c r="F698" s="17"/>
      <c r="G698" s="17">
        <v>0.26799884048786199</v>
      </c>
      <c r="H698" s="17">
        <v>0.215583533247237</v>
      </c>
      <c r="I698" s="17">
        <v>0.29735113405862001</v>
      </c>
      <c r="J698" s="17">
        <v>0.26739221492876603</v>
      </c>
      <c r="K698" s="17">
        <v>0.26698203436927398</v>
      </c>
      <c r="L698" s="17">
        <v>0.333116345006012</v>
      </c>
      <c r="M698" s="17"/>
      <c r="N698" s="17">
        <v>0.278837406453187</v>
      </c>
      <c r="O698" s="17">
        <v>0.279894150877669</v>
      </c>
      <c r="P698" s="17">
        <v>0.26360633360882602</v>
      </c>
      <c r="Q698" s="17">
        <v>0.29422466128174402</v>
      </c>
      <c r="R698" s="17"/>
      <c r="S698" s="17">
        <v>0.23610886610474999</v>
      </c>
      <c r="T698" s="17">
        <v>0.27635912419812297</v>
      </c>
      <c r="U698" s="17">
        <v>0.27030734763935899</v>
      </c>
      <c r="V698" s="17">
        <v>0.18337882982172701</v>
      </c>
      <c r="W698" s="17">
        <v>0.32587306381118403</v>
      </c>
      <c r="X698" s="17">
        <v>0.30417102377226202</v>
      </c>
      <c r="Y698" s="17">
        <v>0.34921462557608701</v>
      </c>
      <c r="Z698" s="17">
        <v>0.32852314182514297</v>
      </c>
      <c r="AA698" s="17">
        <v>0.29848300761325502</v>
      </c>
      <c r="AB698" s="17">
        <v>0.23986503345560001</v>
      </c>
      <c r="AC698" s="17">
        <v>0.32865098551619398</v>
      </c>
      <c r="AD698" s="17">
        <v>0.32255526171107202</v>
      </c>
      <c r="AE698" s="17"/>
      <c r="AF698" s="17">
        <v>0.246426838583297</v>
      </c>
      <c r="AG698" s="17">
        <v>0.33386439377705501</v>
      </c>
      <c r="AH698" s="17">
        <v>0.213602710277148</v>
      </c>
      <c r="AI698" s="17">
        <v>0.25872396352492599</v>
      </c>
      <c r="AJ698" s="17">
        <v>0.29704779398096798</v>
      </c>
      <c r="AK698" s="17">
        <v>0.34385506842188501</v>
      </c>
      <c r="AL698" s="17"/>
      <c r="AM698" s="17">
        <v>0.29352367066947899</v>
      </c>
      <c r="AN698" s="17">
        <v>0.25784120716492898</v>
      </c>
      <c r="AO698" s="17"/>
      <c r="AP698" s="17">
        <v>0.28827759046620899</v>
      </c>
      <c r="AQ698" s="17">
        <v>0.264079584742693</v>
      </c>
      <c r="AR698" s="17">
        <v>0.29288378295177597</v>
      </c>
      <c r="AS698" s="17">
        <v>0.30156514595786699</v>
      </c>
      <c r="AT698" s="17">
        <v>3.4170416367788198E-2</v>
      </c>
      <c r="AU698" s="17"/>
      <c r="AV698" s="17">
        <v>0.257446763839973</v>
      </c>
      <c r="AW698" s="17">
        <v>0.33383200438446198</v>
      </c>
      <c r="AX698" s="17">
        <v>0.25735877606216001</v>
      </c>
      <c r="AY698" s="17">
        <v>0.31906771636615</v>
      </c>
      <c r="AZ698" s="17">
        <v>0.208302709721325</v>
      </c>
      <c r="BA698" s="17">
        <v>0.211226582147992</v>
      </c>
      <c r="BB698" s="17"/>
      <c r="BC698" s="17">
        <v>0.21388773235587799</v>
      </c>
      <c r="BD698" s="17">
        <v>0.31743341932653402</v>
      </c>
      <c r="BE698" s="17">
        <v>0.27840897105655599</v>
      </c>
      <c r="BF698" s="17"/>
      <c r="BG698" s="17">
        <v>0.28663289042241702</v>
      </c>
      <c r="BH698" s="17">
        <v>0.255057674238509</v>
      </c>
      <c r="BI698" s="17">
        <v>0.29363089334152898</v>
      </c>
      <c r="BJ698" s="17">
        <v>0.32633701406550503</v>
      </c>
      <c r="BK698" s="17">
        <v>0.35253316715017202</v>
      </c>
      <c r="BL698" s="17"/>
      <c r="BM698" s="17">
        <v>0.26041674404576298</v>
      </c>
      <c r="BN698" s="17">
        <v>0.346033373086712</v>
      </c>
    </row>
    <row r="699" spans="2:66" x14ac:dyDescent="0.35">
      <c r="B699" t="s">
        <v>299</v>
      </c>
      <c r="C699" s="17">
        <v>0.226346363860643</v>
      </c>
      <c r="D699" s="17">
        <v>0.25378793227482499</v>
      </c>
      <c r="E699" s="17">
        <v>0.200503313938174</v>
      </c>
      <c r="F699" s="17"/>
      <c r="G699" s="17">
        <v>0.17141957511516401</v>
      </c>
      <c r="H699" s="17">
        <v>0.28356740119750001</v>
      </c>
      <c r="I699" s="17">
        <v>0.21025727752145201</v>
      </c>
      <c r="J699" s="17">
        <v>0.26195956358769701</v>
      </c>
      <c r="K699" s="17">
        <v>0.21368690888994299</v>
      </c>
      <c r="L699" s="17">
        <v>0.20713174606554099</v>
      </c>
      <c r="M699" s="17"/>
      <c r="N699" s="17">
        <v>0.24765253731918399</v>
      </c>
      <c r="O699" s="17">
        <v>0.25483398849151001</v>
      </c>
      <c r="P699" s="17">
        <v>0.15694431227967801</v>
      </c>
      <c r="Q699" s="17">
        <v>0.23494186316101301</v>
      </c>
      <c r="R699" s="17"/>
      <c r="S699" s="17">
        <v>0.208768744186803</v>
      </c>
      <c r="T699" s="17">
        <v>0.22301010284185299</v>
      </c>
      <c r="U699" s="17">
        <v>0.235537322203653</v>
      </c>
      <c r="V699" s="17">
        <v>0.23191678540581701</v>
      </c>
      <c r="W699" s="17">
        <v>0.24967354458066299</v>
      </c>
      <c r="X699" s="17">
        <v>0.20427417060088901</v>
      </c>
      <c r="Y699" s="17">
        <v>0.18676858221446899</v>
      </c>
      <c r="Z699" s="17">
        <v>0.32080225560654801</v>
      </c>
      <c r="AA699" s="17">
        <v>0.23182354085672299</v>
      </c>
      <c r="AB699" s="17">
        <v>0.284209805728595</v>
      </c>
      <c r="AC699" s="17">
        <v>0.12693112728808501</v>
      </c>
      <c r="AD699" s="17">
        <v>0.28864204185440001</v>
      </c>
      <c r="AE699" s="17"/>
      <c r="AF699" s="17">
        <v>0.25038497051110498</v>
      </c>
      <c r="AG699" s="17">
        <v>0.20106120192628699</v>
      </c>
      <c r="AH699" s="17">
        <v>0.18429196564203601</v>
      </c>
      <c r="AI699" s="17">
        <v>0.278441308973013</v>
      </c>
      <c r="AJ699" s="17">
        <v>0.24268836287280601</v>
      </c>
      <c r="AK699" s="17">
        <v>0.166803585983023</v>
      </c>
      <c r="AL699" s="17"/>
      <c r="AM699" s="17">
        <v>0.22066578034534901</v>
      </c>
      <c r="AN699" s="17">
        <v>0.23528475618634101</v>
      </c>
      <c r="AO699" s="17"/>
      <c r="AP699" s="17">
        <v>0.16900442480491301</v>
      </c>
      <c r="AQ699" s="17">
        <v>0.207618911635193</v>
      </c>
      <c r="AR699" s="17">
        <v>0.27355134240836398</v>
      </c>
      <c r="AS699" s="17">
        <v>0.22820153959658901</v>
      </c>
      <c r="AT699" s="17">
        <v>0.32748635788935898</v>
      </c>
      <c r="AU699" s="17"/>
      <c r="AV699" s="17">
        <v>0.25694262475738999</v>
      </c>
      <c r="AW699" s="17">
        <v>0.19129065227497899</v>
      </c>
      <c r="AX699" s="17">
        <v>0.33745918694931498</v>
      </c>
      <c r="AY699" s="17">
        <v>9.2610421466203699E-2</v>
      </c>
      <c r="AZ699" s="17">
        <v>0.32761431759235699</v>
      </c>
      <c r="BA699" s="17">
        <v>0.22873760911730501</v>
      </c>
      <c r="BB699" s="17"/>
      <c r="BC699" s="17">
        <v>0.34219443486065398</v>
      </c>
      <c r="BD699" s="17">
        <v>0.22500896011142499</v>
      </c>
      <c r="BE699" s="17">
        <v>0.16143399131764199</v>
      </c>
      <c r="BF699" s="17"/>
      <c r="BG699" s="17">
        <v>0.130877803162011</v>
      </c>
      <c r="BH699" s="17">
        <v>0.25425407331537397</v>
      </c>
      <c r="BI699" s="17">
        <v>0.28315466795005201</v>
      </c>
      <c r="BJ699" s="17">
        <v>0.160834058422679</v>
      </c>
      <c r="BK699" s="17">
        <v>5.42050633731068E-2</v>
      </c>
      <c r="BL699" s="17"/>
      <c r="BM699" s="17">
        <v>0.23331416777492001</v>
      </c>
      <c r="BN699" s="17">
        <v>8.0661868186234706E-2</v>
      </c>
    </row>
    <row r="700" spans="2:66" x14ac:dyDescent="0.35">
      <c r="B700" t="s">
        <v>300</v>
      </c>
      <c r="C700" s="17">
        <v>5.87708642996186E-2</v>
      </c>
      <c r="D700" s="17">
        <v>6.9687165698192194E-2</v>
      </c>
      <c r="E700" s="17">
        <v>4.83062563821922E-2</v>
      </c>
      <c r="F700" s="17"/>
      <c r="G700" s="17">
        <v>5.4245364794106597E-2</v>
      </c>
      <c r="H700" s="17">
        <v>0.104933238936898</v>
      </c>
      <c r="I700" s="17">
        <v>4.5019375700474699E-2</v>
      </c>
      <c r="J700" s="17">
        <v>7.0918504816015707E-2</v>
      </c>
      <c r="K700" s="17">
        <v>5.5549249241844102E-2</v>
      </c>
      <c r="L700" s="17">
        <v>3.0071761614809799E-2</v>
      </c>
      <c r="M700" s="17"/>
      <c r="N700" s="17">
        <v>7.1524561523407401E-2</v>
      </c>
      <c r="O700" s="17">
        <v>7.5585592773065702E-2</v>
      </c>
      <c r="P700" s="17">
        <v>5.2954022102685697E-2</v>
      </c>
      <c r="Q700" s="17">
        <v>3.4662727539745003E-2</v>
      </c>
      <c r="R700" s="17"/>
      <c r="S700" s="17">
        <v>8.6029879310693794E-2</v>
      </c>
      <c r="T700" s="17">
        <v>3.7441591027934998E-2</v>
      </c>
      <c r="U700" s="17">
        <v>8.9964868116533606E-2</v>
      </c>
      <c r="V700" s="17">
        <v>1.26256609656038E-2</v>
      </c>
      <c r="W700" s="17">
        <v>8.23594112597342E-2</v>
      </c>
      <c r="X700" s="17">
        <v>3.9502474968315097E-2</v>
      </c>
      <c r="Y700" s="17">
        <v>5.93237722490371E-2</v>
      </c>
      <c r="Z700" s="17">
        <v>0</v>
      </c>
      <c r="AA700" s="17">
        <v>6.4473988201333904E-2</v>
      </c>
      <c r="AB700" s="17">
        <v>3.7498969987884698E-2</v>
      </c>
      <c r="AC700" s="17">
        <v>0.12913793604396301</v>
      </c>
      <c r="AD700" s="17">
        <v>6.6547414512236502E-2</v>
      </c>
      <c r="AE700" s="17"/>
      <c r="AF700" s="17">
        <v>6.9884542479118406E-2</v>
      </c>
      <c r="AG700" s="17">
        <v>6.5897669185805793E-2</v>
      </c>
      <c r="AH700" s="17">
        <v>4.9723936683267897E-2</v>
      </c>
      <c r="AI700" s="17">
        <v>5.5206749755363001E-2</v>
      </c>
      <c r="AJ700" s="17">
        <v>2.99700064452849E-2</v>
      </c>
      <c r="AK700" s="17">
        <v>5.4283201994838402E-2</v>
      </c>
      <c r="AL700" s="17"/>
      <c r="AM700" s="17">
        <v>5.4004623960103297E-2</v>
      </c>
      <c r="AN700" s="17">
        <v>6.5948298116947204E-2</v>
      </c>
      <c r="AO700" s="17"/>
      <c r="AP700" s="17">
        <v>4.8109966311153197E-2</v>
      </c>
      <c r="AQ700" s="17">
        <v>3.30496414402012E-2</v>
      </c>
      <c r="AR700" s="17">
        <v>6.5447564588360804E-2</v>
      </c>
      <c r="AS700" s="17">
        <v>0.102420081797075</v>
      </c>
      <c r="AT700" s="17">
        <v>3.3861723671462902E-2</v>
      </c>
      <c r="AU700" s="17"/>
      <c r="AV700" s="17">
        <v>7.7073961360200394E-2</v>
      </c>
      <c r="AW700" s="17">
        <v>4.6291217746102002E-2</v>
      </c>
      <c r="AX700" s="17">
        <v>7.1602613684808095E-2</v>
      </c>
      <c r="AY700" s="17">
        <v>5.3877541384726099E-2</v>
      </c>
      <c r="AZ700" s="17">
        <v>0.100990919857917</v>
      </c>
      <c r="BA700" s="17">
        <v>1.31961136169627E-2</v>
      </c>
      <c r="BB700" s="17"/>
      <c r="BC700" s="17">
        <v>7.0909823740693295E-2</v>
      </c>
      <c r="BD700" s="17">
        <v>4.6950673070270003E-2</v>
      </c>
      <c r="BE700" s="17">
        <v>6.5252725989430604E-2</v>
      </c>
      <c r="BF700" s="17"/>
      <c r="BG700" s="17">
        <v>8.2548932147474705E-2</v>
      </c>
      <c r="BH700" s="17">
        <v>5.3879641068575797E-2</v>
      </c>
      <c r="BI700" s="17">
        <v>6.5781678793930001E-2</v>
      </c>
      <c r="BJ700" s="17">
        <v>0.15906145738785099</v>
      </c>
      <c r="BK700" s="17">
        <v>2.8077948887898101E-2</v>
      </c>
      <c r="BL700" s="17"/>
      <c r="BM700" s="17">
        <v>5.8745505844336E-2</v>
      </c>
      <c r="BN700" s="17">
        <v>6.0577599817843303E-2</v>
      </c>
    </row>
    <row r="701" spans="2:66" x14ac:dyDescent="0.35">
      <c r="B701" t="s">
        <v>117</v>
      </c>
      <c r="C701" s="17">
        <v>0.160639928197263</v>
      </c>
      <c r="D701" s="17">
        <v>8.7614247494321104E-2</v>
      </c>
      <c r="E701" s="17">
        <v>0.22997122709659301</v>
      </c>
      <c r="F701" s="17"/>
      <c r="G701" s="17">
        <v>0.12225215992718701</v>
      </c>
      <c r="H701" s="17">
        <v>0.108202232348402</v>
      </c>
      <c r="I701" s="17">
        <v>0.18812355954096699</v>
      </c>
      <c r="J701" s="17">
        <v>0.203347202724462</v>
      </c>
      <c r="K701" s="17">
        <v>0.155052840453928</v>
      </c>
      <c r="L701" s="17">
        <v>0.17074097115439599</v>
      </c>
      <c r="M701" s="17"/>
      <c r="N701" s="17">
        <v>0.109261512071901</v>
      </c>
      <c r="O701" s="17">
        <v>0.13010314983850699</v>
      </c>
      <c r="P701" s="17">
        <v>0.22843748400730601</v>
      </c>
      <c r="Q701" s="17">
        <v>0.19190271034780201</v>
      </c>
      <c r="R701" s="17"/>
      <c r="S701" s="17">
        <v>0.12064632751208899</v>
      </c>
      <c r="T701" s="17">
        <v>0.239479074147191</v>
      </c>
      <c r="U701" s="17">
        <v>0.14688838162897699</v>
      </c>
      <c r="V701" s="17">
        <v>0.27917890038496801</v>
      </c>
      <c r="W701" s="17">
        <v>0.112832616243584</v>
      </c>
      <c r="X701" s="17">
        <v>0.16891809190920201</v>
      </c>
      <c r="Y701" s="17">
        <v>0.15131273547820201</v>
      </c>
      <c r="Z701" s="17">
        <v>0.10138609114694699</v>
      </c>
      <c r="AA701" s="17">
        <v>0.182763773546325</v>
      </c>
      <c r="AB701" s="17">
        <v>9.0909227759377001E-2</v>
      </c>
      <c r="AC701" s="17">
        <v>0.107883029957258</v>
      </c>
      <c r="AD701" s="17">
        <v>9.8182904734555196E-2</v>
      </c>
      <c r="AE701" s="17"/>
      <c r="AF701" s="17">
        <v>0.10990077316326</v>
      </c>
      <c r="AG701" s="17">
        <v>0.15525919109134001</v>
      </c>
      <c r="AH701" s="17">
        <v>0.210593058783729</v>
      </c>
      <c r="AI701" s="17">
        <v>0.15857179251939801</v>
      </c>
      <c r="AJ701" s="17">
        <v>0.25693575576069799</v>
      </c>
      <c r="AK701" s="17">
        <v>0.14421103327120499</v>
      </c>
      <c r="AL701" s="17"/>
      <c r="AM701" s="17">
        <v>0.15105730516555699</v>
      </c>
      <c r="AN701" s="17">
        <v>0.17271751516108799</v>
      </c>
      <c r="AO701" s="17"/>
      <c r="AP701" s="17">
        <v>0.26467510063989602</v>
      </c>
      <c r="AQ701" s="17">
        <v>0.212804231763354</v>
      </c>
      <c r="AR701" s="17">
        <v>0.10753095678406401</v>
      </c>
      <c r="AS701" s="17">
        <v>7.8089459998967894E-2</v>
      </c>
      <c r="AT701" s="17">
        <v>0.14224143099735201</v>
      </c>
      <c r="AU701" s="17"/>
      <c r="AV701" s="17">
        <v>0.13992103334295</v>
      </c>
      <c r="AW701" s="17">
        <v>0.128840445208837</v>
      </c>
      <c r="AX701" s="17">
        <v>8.3745297875296498E-2</v>
      </c>
      <c r="AY701" s="17">
        <v>0.13802539269879099</v>
      </c>
      <c r="AZ701" s="17">
        <v>0.16815659005990799</v>
      </c>
      <c r="BA701" s="17">
        <v>0.31079173847942299</v>
      </c>
      <c r="BB701" s="17"/>
      <c r="BC701" s="17">
        <v>0.14513238313423099</v>
      </c>
      <c r="BD701" s="17">
        <v>0.17634268072143899</v>
      </c>
      <c r="BE701" s="17">
        <v>9.7936590158744993E-2</v>
      </c>
      <c r="BF701" s="17"/>
      <c r="BG701" s="17">
        <v>0.17297665761491901</v>
      </c>
      <c r="BH701" s="17">
        <v>0.13799396365150299</v>
      </c>
      <c r="BI701" s="17">
        <v>0.15912144666751299</v>
      </c>
      <c r="BJ701" s="17">
        <v>0.15809962807285999</v>
      </c>
      <c r="BK701" s="17">
        <v>6.5395133783370404E-2</v>
      </c>
      <c r="BL701" s="17"/>
      <c r="BM701" s="17">
        <v>0.14393136398167999</v>
      </c>
      <c r="BN701" s="17">
        <v>8.8396989044001006E-2</v>
      </c>
    </row>
    <row r="702" spans="2:66" x14ac:dyDescent="0.35">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c r="AN702" s="17"/>
      <c r="AO702" s="17"/>
      <c r="AP702" s="17"/>
      <c r="AQ702" s="17"/>
      <c r="AR702" s="17"/>
      <c r="AS702" s="17"/>
      <c r="AT702" s="17"/>
      <c r="AU702" s="17"/>
      <c r="AV702" s="17"/>
      <c r="AW702" s="17"/>
      <c r="AX702" s="17"/>
      <c r="AY702" s="17"/>
      <c r="AZ702" s="17"/>
      <c r="BA702" s="17"/>
      <c r="BB702" s="17"/>
      <c r="BC702" s="17"/>
      <c r="BD702" s="17"/>
      <c r="BE702" s="17"/>
      <c r="BF702" s="17"/>
      <c r="BG702" s="17"/>
      <c r="BH702" s="17"/>
      <c r="BI702" s="17"/>
      <c r="BJ702" s="17"/>
      <c r="BK702" s="17"/>
      <c r="BL702" s="17"/>
      <c r="BM702" s="17"/>
      <c r="BN702" s="17"/>
    </row>
    <row r="703" spans="2:66" x14ac:dyDescent="0.35">
      <c r="B703" s="6" t="s">
        <v>305</v>
      </c>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row>
    <row r="704" spans="2:66" x14ac:dyDescent="0.35">
      <c r="B704" s="24" t="s">
        <v>306</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c r="BN704" s="17"/>
    </row>
    <row r="705" spans="2:66" x14ac:dyDescent="0.35">
      <c r="B705" t="s">
        <v>296</v>
      </c>
      <c r="C705" s="17">
        <v>6.5860136329871199E-2</v>
      </c>
      <c r="D705" s="17">
        <v>8.7793216986543701E-2</v>
      </c>
      <c r="E705" s="17">
        <v>4.5071420556183801E-2</v>
      </c>
      <c r="F705" s="17"/>
      <c r="G705" s="17">
        <v>8.1846785401484198E-2</v>
      </c>
      <c r="H705" s="17">
        <v>0.10354614238634401</v>
      </c>
      <c r="I705" s="17">
        <v>6.8006165798934398E-2</v>
      </c>
      <c r="J705" s="17">
        <v>6.6243468100660396E-2</v>
      </c>
      <c r="K705" s="17">
        <v>4.4445829215796498E-2</v>
      </c>
      <c r="L705" s="17">
        <v>3.5055507184113703E-2</v>
      </c>
      <c r="M705" s="17"/>
      <c r="N705" s="17">
        <v>5.8921357927693097E-2</v>
      </c>
      <c r="O705" s="17">
        <v>5.73348093977359E-2</v>
      </c>
      <c r="P705" s="17">
        <v>7.4516380751455599E-2</v>
      </c>
      <c r="Q705" s="17">
        <v>7.5563740211120597E-2</v>
      </c>
      <c r="R705" s="17"/>
      <c r="S705" s="17">
        <v>8.9118337396849906E-2</v>
      </c>
      <c r="T705" s="17">
        <v>3.0818181541924301E-2</v>
      </c>
      <c r="U705" s="17">
        <v>6.4772769800214305E-2</v>
      </c>
      <c r="V705" s="17">
        <v>0.104944784512206</v>
      </c>
      <c r="W705" s="17">
        <v>3.7843680527934097E-2</v>
      </c>
      <c r="X705" s="17">
        <v>4.4837215491897703E-2</v>
      </c>
      <c r="Y705" s="17">
        <v>6.2712552476048997E-2</v>
      </c>
      <c r="Z705" s="17">
        <v>2.28738442440263E-2</v>
      </c>
      <c r="AA705" s="17">
        <v>6.7057526029626197E-2</v>
      </c>
      <c r="AB705" s="17">
        <v>0.100529312527398</v>
      </c>
      <c r="AC705" s="17">
        <v>8.1823556542978904E-2</v>
      </c>
      <c r="AD705" s="17">
        <v>5.9947204747531201E-2</v>
      </c>
      <c r="AE705" s="17"/>
      <c r="AF705" s="17">
        <v>0.102434456582934</v>
      </c>
      <c r="AG705" s="17">
        <v>6.6318278772962397E-2</v>
      </c>
      <c r="AH705" s="17">
        <v>5.1352498490188803E-2</v>
      </c>
      <c r="AI705" s="17">
        <v>4.5707478813410599E-2</v>
      </c>
      <c r="AJ705" s="17">
        <v>5.8394677027795001E-2</v>
      </c>
      <c r="AK705" s="17">
        <v>2.0920141885393199E-2</v>
      </c>
      <c r="AL705" s="17"/>
      <c r="AM705" s="17">
        <v>6.2567908023350605E-2</v>
      </c>
      <c r="AN705" s="17">
        <v>7.1113392653207999E-2</v>
      </c>
      <c r="AO705" s="17"/>
      <c r="AP705" s="17">
        <v>6.4279730812763905E-2</v>
      </c>
      <c r="AQ705" s="17">
        <v>4.4713657843259903E-2</v>
      </c>
      <c r="AR705" s="17">
        <v>8.5028455048070897E-2</v>
      </c>
      <c r="AS705" s="17">
        <v>8.3948737795408498E-2</v>
      </c>
      <c r="AT705" s="17">
        <v>0.10839004941062701</v>
      </c>
      <c r="AU705" s="17"/>
      <c r="AV705" s="17">
        <v>5.5443722955382302E-2</v>
      </c>
      <c r="AW705" s="17">
        <v>7.3275055380650003E-2</v>
      </c>
      <c r="AX705" s="17">
        <v>5.7658541580329299E-2</v>
      </c>
      <c r="AY705" s="17">
        <v>0.123648195082371</v>
      </c>
      <c r="AZ705" s="17">
        <v>5.37579314634564E-2</v>
      </c>
      <c r="BA705" s="17">
        <v>2.23661470874108E-2</v>
      </c>
      <c r="BB705" s="17"/>
      <c r="BC705" s="17">
        <v>3.8329696340064001E-2</v>
      </c>
      <c r="BD705" s="17">
        <v>4.2290529427502999E-2</v>
      </c>
      <c r="BE705" s="17">
        <v>0.121245262132814</v>
      </c>
      <c r="BF705" s="17"/>
      <c r="BG705" s="17">
        <v>0.133103402005119</v>
      </c>
      <c r="BH705" s="17">
        <v>6.0200727168124198E-2</v>
      </c>
      <c r="BI705" s="17">
        <v>3.0244420725070598E-2</v>
      </c>
      <c r="BJ705" s="17">
        <v>0.147617274485706</v>
      </c>
      <c r="BK705" s="17">
        <v>0.118096380679988</v>
      </c>
      <c r="BL705" s="17"/>
      <c r="BM705" s="17">
        <v>7.1633558278844198E-2</v>
      </c>
      <c r="BN705" s="17">
        <v>0.1245393862931</v>
      </c>
    </row>
    <row r="706" spans="2:66" x14ac:dyDescent="0.35">
      <c r="B706" t="s">
        <v>297</v>
      </c>
      <c r="C706" s="17">
        <v>0.15097753708277101</v>
      </c>
      <c r="D706" s="17">
        <v>0.175917010470831</v>
      </c>
      <c r="E706" s="17">
        <v>0.12764149442866601</v>
      </c>
      <c r="F706" s="17"/>
      <c r="G706" s="17">
        <v>0.21945929513669299</v>
      </c>
      <c r="H706" s="17">
        <v>0.215236555906412</v>
      </c>
      <c r="I706" s="17">
        <v>0.108423743516154</v>
      </c>
      <c r="J706" s="17">
        <v>0.110250530033202</v>
      </c>
      <c r="K706" s="17">
        <v>0.120732138181407</v>
      </c>
      <c r="L706" s="17">
        <v>0.135283288488699</v>
      </c>
      <c r="M706" s="17"/>
      <c r="N706" s="17">
        <v>0.19047758623</v>
      </c>
      <c r="O706" s="17">
        <v>0.137648894833128</v>
      </c>
      <c r="P706" s="17">
        <v>0.151195454699387</v>
      </c>
      <c r="Q706" s="17">
        <v>0.12691528722373799</v>
      </c>
      <c r="R706" s="17"/>
      <c r="S706" s="17">
        <v>0.18724861015298699</v>
      </c>
      <c r="T706" s="17">
        <v>5.1783183129564002E-2</v>
      </c>
      <c r="U706" s="17">
        <v>9.1754029738600806E-2</v>
      </c>
      <c r="V706" s="17">
        <v>0.171288177052242</v>
      </c>
      <c r="W706" s="17">
        <v>0.13747157067424901</v>
      </c>
      <c r="X706" s="17">
        <v>0.14960119318232901</v>
      </c>
      <c r="Y706" s="17">
        <v>0.12532793217049201</v>
      </c>
      <c r="Z706" s="17">
        <v>0.132333902182071</v>
      </c>
      <c r="AA706" s="17">
        <v>0.25674926480043297</v>
      </c>
      <c r="AB706" s="17">
        <v>0.21297334031474</v>
      </c>
      <c r="AC706" s="17">
        <v>8.0624169558693295E-2</v>
      </c>
      <c r="AD706" s="17">
        <v>0.14773793740847499</v>
      </c>
      <c r="AE706" s="17"/>
      <c r="AF706" s="17">
        <v>0.21550016087273999</v>
      </c>
      <c r="AG706" s="17">
        <v>0.13525648466516199</v>
      </c>
      <c r="AH706" s="17">
        <v>0.15615232548826399</v>
      </c>
      <c r="AI706" s="17">
        <v>0.12252098534370399</v>
      </c>
      <c r="AJ706" s="17">
        <v>0.12014247274996601</v>
      </c>
      <c r="AK706" s="17">
        <v>9.31229284499102E-2</v>
      </c>
      <c r="AL706" s="17"/>
      <c r="AM706" s="17">
        <v>0.14526909738956101</v>
      </c>
      <c r="AN706" s="17">
        <v>0.15833194880835599</v>
      </c>
      <c r="AO706" s="17"/>
      <c r="AP706" s="17">
        <v>0.118191123389109</v>
      </c>
      <c r="AQ706" s="17">
        <v>0.16190569524627799</v>
      </c>
      <c r="AR706" s="17">
        <v>0.137438387785771</v>
      </c>
      <c r="AS706" s="17">
        <v>0.229004249566678</v>
      </c>
      <c r="AT706" s="17">
        <v>0.17717769526475899</v>
      </c>
      <c r="AU706" s="17"/>
      <c r="AV706" s="17">
        <v>0.17592883219607899</v>
      </c>
      <c r="AW706" s="17">
        <v>0.15392136736481199</v>
      </c>
      <c r="AX706" s="17">
        <v>0.12847820519627601</v>
      </c>
      <c r="AY706" s="17">
        <v>0.17351368090529601</v>
      </c>
      <c r="AZ706" s="17">
        <v>0.118673160611607</v>
      </c>
      <c r="BA706" s="17">
        <v>0.119235522823396</v>
      </c>
      <c r="BB706" s="17"/>
      <c r="BC706" s="17">
        <v>0.11045098224870099</v>
      </c>
      <c r="BD706" s="17">
        <v>0.12844362935287201</v>
      </c>
      <c r="BE706" s="17">
        <v>0.22407707646507</v>
      </c>
      <c r="BF706" s="17"/>
      <c r="BG706" s="17">
        <v>0.175311867258132</v>
      </c>
      <c r="BH706" s="17">
        <v>0.16843575971507499</v>
      </c>
      <c r="BI706" s="17">
        <v>0.128723848914748</v>
      </c>
      <c r="BJ706" s="17">
        <v>0.13936381392647099</v>
      </c>
      <c r="BK706" s="17">
        <v>0.17506596682565501</v>
      </c>
      <c r="BL706" s="17"/>
      <c r="BM706" s="17">
        <v>0.16951409293693201</v>
      </c>
      <c r="BN706" s="17">
        <v>0.16727388664530901</v>
      </c>
    </row>
    <row r="707" spans="2:66" x14ac:dyDescent="0.35">
      <c r="B707" t="s">
        <v>298</v>
      </c>
      <c r="C707" s="17">
        <v>0.36084004743190901</v>
      </c>
      <c r="D707" s="17">
        <v>0.36543776388954102</v>
      </c>
      <c r="E707" s="17">
        <v>0.357860534886627</v>
      </c>
      <c r="F707" s="17"/>
      <c r="G707" s="17">
        <v>0.26037447995167301</v>
      </c>
      <c r="H707" s="17">
        <v>0.231254471549968</v>
      </c>
      <c r="I707" s="17">
        <v>0.31527885931979299</v>
      </c>
      <c r="J707" s="17">
        <v>0.45244327728689798</v>
      </c>
      <c r="K707" s="17">
        <v>0.47003499253264103</v>
      </c>
      <c r="L707" s="17">
        <v>0.42387858444946402</v>
      </c>
      <c r="M707" s="17"/>
      <c r="N707" s="17">
        <v>0.32713710574367599</v>
      </c>
      <c r="O707" s="17">
        <v>0.372028600418079</v>
      </c>
      <c r="P707" s="17">
        <v>0.38749655293948498</v>
      </c>
      <c r="Q707" s="17">
        <v>0.36226214275586599</v>
      </c>
      <c r="R707" s="17"/>
      <c r="S707" s="17">
        <v>0.29313520825314399</v>
      </c>
      <c r="T707" s="17">
        <v>0.427660207626262</v>
      </c>
      <c r="U707" s="17">
        <v>0.32944706854745198</v>
      </c>
      <c r="V707" s="17">
        <v>0.309641720173294</v>
      </c>
      <c r="W707" s="17">
        <v>0.40775094759018898</v>
      </c>
      <c r="X707" s="17">
        <v>0.39801104414765798</v>
      </c>
      <c r="Y707" s="17">
        <v>0.40576732444799601</v>
      </c>
      <c r="Z707" s="17">
        <v>0.42161118212269899</v>
      </c>
      <c r="AA707" s="17">
        <v>0.35198432023980503</v>
      </c>
      <c r="AB707" s="17">
        <v>0.33831881425230997</v>
      </c>
      <c r="AC707" s="17">
        <v>0.35039950959348798</v>
      </c>
      <c r="AD707" s="17">
        <v>0.30420040238789497</v>
      </c>
      <c r="AE707" s="17"/>
      <c r="AF707" s="17">
        <v>0.25796592211557601</v>
      </c>
      <c r="AG707" s="17">
        <v>0.35822937041627001</v>
      </c>
      <c r="AH707" s="17">
        <v>0.42424204047605002</v>
      </c>
      <c r="AI707" s="17">
        <v>0.406912897152095</v>
      </c>
      <c r="AJ707" s="17">
        <v>0.37703732014608998</v>
      </c>
      <c r="AK707" s="17">
        <v>0.48357859583630303</v>
      </c>
      <c r="AL707" s="17"/>
      <c r="AM707" s="17">
        <v>0.37332902726359202</v>
      </c>
      <c r="AN707" s="17">
        <v>0.34798715147083598</v>
      </c>
      <c r="AO707" s="17"/>
      <c r="AP707" s="17">
        <v>0.46931856558186003</v>
      </c>
      <c r="AQ707" s="17">
        <v>0.33642480761517801</v>
      </c>
      <c r="AR707" s="17">
        <v>0.315132593326309</v>
      </c>
      <c r="AS707" s="17">
        <v>0.244002545735994</v>
      </c>
      <c r="AT707" s="17">
        <v>0.29798929667707302</v>
      </c>
      <c r="AU707" s="17"/>
      <c r="AV707" s="17">
        <v>0.34403851343069802</v>
      </c>
      <c r="AW707" s="17">
        <v>0.435912074763249</v>
      </c>
      <c r="AX707" s="17">
        <v>0.35783598200066002</v>
      </c>
      <c r="AY707" s="17">
        <v>0.33298652491842401</v>
      </c>
      <c r="AZ707" s="17">
        <v>0.348008724452461</v>
      </c>
      <c r="BA707" s="17">
        <v>0.328696430455238</v>
      </c>
      <c r="BB707" s="17"/>
      <c r="BC707" s="17">
        <v>0.32136858184033601</v>
      </c>
      <c r="BD707" s="17">
        <v>0.41193211775932598</v>
      </c>
      <c r="BE707" s="17">
        <v>0.33127262750424102</v>
      </c>
      <c r="BF707" s="17"/>
      <c r="BG707" s="17">
        <v>0.32314946316295101</v>
      </c>
      <c r="BH707" s="17">
        <v>0.35012327119551301</v>
      </c>
      <c r="BI707" s="17">
        <v>0.35661675050020403</v>
      </c>
      <c r="BJ707" s="17">
        <v>0.356921730751243</v>
      </c>
      <c r="BK707" s="17">
        <v>0.50216137339549205</v>
      </c>
      <c r="BL707" s="17"/>
      <c r="BM707" s="17">
        <v>0.34589315217259903</v>
      </c>
      <c r="BN707" s="17">
        <v>0.47046247433905303</v>
      </c>
    </row>
    <row r="708" spans="2:66" x14ac:dyDescent="0.35">
      <c r="B708" t="s">
        <v>299</v>
      </c>
      <c r="C708" s="17">
        <v>0.22065690973693</v>
      </c>
      <c r="D708" s="17">
        <v>0.21412581950825799</v>
      </c>
      <c r="E708" s="17">
        <v>0.22780151295079401</v>
      </c>
      <c r="F708" s="17"/>
      <c r="G708" s="17">
        <v>0.27192815291028399</v>
      </c>
      <c r="H708" s="17">
        <v>0.20424881476632301</v>
      </c>
      <c r="I708" s="17">
        <v>0.28340436521107998</v>
      </c>
      <c r="J708" s="17">
        <v>0.179123283081705</v>
      </c>
      <c r="K708" s="17">
        <v>0.15867924690482099</v>
      </c>
      <c r="L708" s="17">
        <v>0.22994696085608199</v>
      </c>
      <c r="M708" s="17"/>
      <c r="N708" s="17">
        <v>0.26209233967055401</v>
      </c>
      <c r="O708" s="17">
        <v>0.22884104135392699</v>
      </c>
      <c r="P708" s="17">
        <v>0.22192861922159901</v>
      </c>
      <c r="Q708" s="17">
        <v>0.166245723363529</v>
      </c>
      <c r="R708" s="17"/>
      <c r="S708" s="17">
        <v>0.228277700490749</v>
      </c>
      <c r="T708" s="17">
        <v>0.23665199799648501</v>
      </c>
      <c r="U708" s="17">
        <v>0.27855545619417299</v>
      </c>
      <c r="V708" s="17">
        <v>0.204822927825974</v>
      </c>
      <c r="W708" s="17">
        <v>0.25310226977218098</v>
      </c>
      <c r="X708" s="17">
        <v>0.199327985370505</v>
      </c>
      <c r="Y708" s="17">
        <v>0.22950405585775599</v>
      </c>
      <c r="Z708" s="17">
        <v>0.28870171983395498</v>
      </c>
      <c r="AA708" s="17">
        <v>0.16980224450956699</v>
      </c>
      <c r="AB708" s="17">
        <v>0.18514817840524</v>
      </c>
      <c r="AC708" s="17">
        <v>0.14051556363354301</v>
      </c>
      <c r="AD708" s="17">
        <v>0.30554211011841698</v>
      </c>
      <c r="AE708" s="17"/>
      <c r="AF708" s="17">
        <v>0.254100958391139</v>
      </c>
      <c r="AG708" s="17">
        <v>0.20530658994759299</v>
      </c>
      <c r="AH708" s="17">
        <v>0.19171170055294801</v>
      </c>
      <c r="AI708" s="17">
        <v>0.27309737439360299</v>
      </c>
      <c r="AJ708" s="17">
        <v>0.163711446517844</v>
      </c>
      <c r="AK708" s="17">
        <v>0.16622235963679399</v>
      </c>
      <c r="AL708" s="17"/>
      <c r="AM708" s="17">
        <v>0.225586159665292</v>
      </c>
      <c r="AN708" s="17">
        <v>0.21414175752876499</v>
      </c>
      <c r="AO708" s="17"/>
      <c r="AP708" s="17">
        <v>0.156107405720806</v>
      </c>
      <c r="AQ708" s="17">
        <v>0.25332355609678298</v>
      </c>
      <c r="AR708" s="17">
        <v>0.25855605913472302</v>
      </c>
      <c r="AS708" s="17">
        <v>0.25738366531634299</v>
      </c>
      <c r="AT708" s="17">
        <v>0.14122162369462701</v>
      </c>
      <c r="AU708" s="17"/>
      <c r="AV708" s="17">
        <v>0.23379459483996601</v>
      </c>
      <c r="AW708" s="17">
        <v>0.16493306279357101</v>
      </c>
      <c r="AX708" s="17">
        <v>0.30640316971574499</v>
      </c>
      <c r="AY708" s="17">
        <v>0.21115255601577801</v>
      </c>
      <c r="AZ708" s="17">
        <v>0.27563974462415802</v>
      </c>
      <c r="BA708" s="17">
        <v>0.221783496412126</v>
      </c>
      <c r="BB708" s="17"/>
      <c r="BC708" s="17">
        <v>0.288581248364293</v>
      </c>
      <c r="BD708" s="17">
        <v>0.22086752269572599</v>
      </c>
      <c r="BE708" s="17">
        <v>0.195442130273353</v>
      </c>
      <c r="BF708" s="17"/>
      <c r="BG708" s="17">
        <v>0.12888806075545201</v>
      </c>
      <c r="BH708" s="17">
        <v>0.244647156359658</v>
      </c>
      <c r="BI708" s="17">
        <v>0.28939379218892303</v>
      </c>
      <c r="BJ708" s="17">
        <v>0.21375200590839799</v>
      </c>
      <c r="BK708" s="17">
        <v>6.8333291309447403E-2</v>
      </c>
      <c r="BL708" s="17"/>
      <c r="BM708" s="17">
        <v>0.22649344399544499</v>
      </c>
      <c r="BN708" s="17">
        <v>0.100071273247891</v>
      </c>
    </row>
    <row r="709" spans="2:66" x14ac:dyDescent="0.35">
      <c r="B709" t="s">
        <v>300</v>
      </c>
      <c r="C709" s="17">
        <v>6.51834015374613E-2</v>
      </c>
      <c r="D709" s="17">
        <v>7.2234162346222E-2</v>
      </c>
      <c r="E709" s="17">
        <v>5.4703613440333899E-2</v>
      </c>
      <c r="F709" s="17"/>
      <c r="G709" s="17">
        <v>8.5553451487988402E-2</v>
      </c>
      <c r="H709" s="17">
        <v>0.118844063569729</v>
      </c>
      <c r="I709" s="17">
        <v>5.7032346046601803E-2</v>
      </c>
      <c r="J709" s="17">
        <v>3.7138578590458202E-2</v>
      </c>
      <c r="K709" s="17">
        <v>6.9567120613947001E-2</v>
      </c>
      <c r="L709" s="17">
        <v>2.90922391342134E-2</v>
      </c>
      <c r="M709" s="17"/>
      <c r="N709" s="17">
        <v>8.4651874756933004E-2</v>
      </c>
      <c r="O709" s="17">
        <v>6.3150237500074799E-2</v>
      </c>
      <c r="P709" s="17">
        <v>5.4469640790310102E-2</v>
      </c>
      <c r="Q709" s="17">
        <v>5.7465836546874198E-2</v>
      </c>
      <c r="R709" s="17"/>
      <c r="S709" s="17">
        <v>0.115671155143033</v>
      </c>
      <c r="T709" s="17">
        <v>6.9908748482730307E-2</v>
      </c>
      <c r="U709" s="17">
        <v>0.11462431391143101</v>
      </c>
      <c r="V709" s="17">
        <v>5.8257269543499003E-2</v>
      </c>
      <c r="W709" s="17">
        <v>1.20587026541549E-2</v>
      </c>
      <c r="X709" s="17">
        <v>4.5806341154260702E-2</v>
      </c>
      <c r="Y709" s="17">
        <v>3.6854693969908599E-2</v>
      </c>
      <c r="Z709" s="17">
        <v>6.9049762973938097E-2</v>
      </c>
      <c r="AA709" s="17">
        <v>5.1360461650071999E-2</v>
      </c>
      <c r="AB709" s="17">
        <v>3.7333988591319402E-2</v>
      </c>
      <c r="AC709" s="17">
        <v>0.103160977596886</v>
      </c>
      <c r="AD709" s="17">
        <v>5.93789227554051E-2</v>
      </c>
      <c r="AE709" s="17"/>
      <c r="AF709" s="17">
        <v>8.1939045127353199E-2</v>
      </c>
      <c r="AG709" s="17">
        <v>6.8867447447827898E-2</v>
      </c>
      <c r="AH709" s="17">
        <v>6.5409527198330805E-2</v>
      </c>
      <c r="AI709" s="17">
        <v>5.9872746342612901E-2</v>
      </c>
      <c r="AJ709" s="17">
        <v>4.2192367677170897E-2</v>
      </c>
      <c r="AK709" s="17">
        <v>3.8610063913087099E-2</v>
      </c>
      <c r="AL709" s="17"/>
      <c r="AM709" s="17">
        <v>5.6325576982526299E-2</v>
      </c>
      <c r="AN709" s="17">
        <v>7.5696239058280601E-2</v>
      </c>
      <c r="AO709" s="17"/>
      <c r="AP709" s="17">
        <v>3.29752451419894E-2</v>
      </c>
      <c r="AQ709" s="17">
        <v>5.3937388810975199E-2</v>
      </c>
      <c r="AR709" s="17">
        <v>0.102467968487647</v>
      </c>
      <c r="AS709" s="17">
        <v>9.0809652928236201E-2</v>
      </c>
      <c r="AT709" s="17">
        <v>0.18031218714855399</v>
      </c>
      <c r="AU709" s="17"/>
      <c r="AV709" s="17">
        <v>9.3914178466218606E-2</v>
      </c>
      <c r="AW709" s="17">
        <v>3.1409490723839299E-2</v>
      </c>
      <c r="AX709" s="17">
        <v>4.46152703236362E-2</v>
      </c>
      <c r="AY709" s="17">
        <v>4.7247625593784599E-2</v>
      </c>
      <c r="AZ709" s="17">
        <v>0.10471397082723601</v>
      </c>
      <c r="BA709" s="17">
        <v>4.8007799219774598E-2</v>
      </c>
      <c r="BB709" s="17"/>
      <c r="BC709" s="17">
        <v>0.12605070884936201</v>
      </c>
      <c r="BD709" s="17">
        <v>3.9444809239666402E-2</v>
      </c>
      <c r="BE709" s="17">
        <v>4.6315135697954798E-2</v>
      </c>
      <c r="BF709" s="17"/>
      <c r="BG709" s="17">
        <v>8.3136617533449197E-2</v>
      </c>
      <c r="BH709" s="17">
        <v>7.0678161332693001E-2</v>
      </c>
      <c r="BI709" s="17">
        <v>6.3595396240113997E-2</v>
      </c>
      <c r="BJ709" s="17">
        <v>0.14234517492818199</v>
      </c>
      <c r="BK709" s="17">
        <v>9.7146264055607105E-3</v>
      </c>
      <c r="BL709" s="17"/>
      <c r="BM709" s="17">
        <v>7.2631936361689103E-2</v>
      </c>
      <c r="BN709" s="17">
        <v>3.8661560540592999E-2</v>
      </c>
    </row>
    <row r="710" spans="2:66" x14ac:dyDescent="0.35">
      <c r="B710" t="s">
        <v>117</v>
      </c>
      <c r="C710" s="17">
        <v>0.13648196788105699</v>
      </c>
      <c r="D710" s="17">
        <v>8.4492026798603195E-2</v>
      </c>
      <c r="E710" s="17">
        <v>0.18692142373739501</v>
      </c>
      <c r="F710" s="17"/>
      <c r="G710" s="17">
        <v>8.0837835111877199E-2</v>
      </c>
      <c r="H710" s="17">
        <v>0.12686995182122399</v>
      </c>
      <c r="I710" s="17">
        <v>0.16785452010743701</v>
      </c>
      <c r="J710" s="17">
        <v>0.15480086290707601</v>
      </c>
      <c r="K710" s="17">
        <v>0.13654067255138799</v>
      </c>
      <c r="L710" s="17">
        <v>0.14674341988742801</v>
      </c>
      <c r="M710" s="17"/>
      <c r="N710" s="17">
        <v>7.6719735671143402E-2</v>
      </c>
      <c r="O710" s="17">
        <v>0.14099641649705599</v>
      </c>
      <c r="P710" s="17">
        <v>0.11039335159776199</v>
      </c>
      <c r="Q710" s="17">
        <v>0.21154726989887099</v>
      </c>
      <c r="R710" s="17"/>
      <c r="S710" s="17">
        <v>8.6548988563237103E-2</v>
      </c>
      <c r="T710" s="17">
        <v>0.18317768122303399</v>
      </c>
      <c r="U710" s="17">
        <v>0.12084636180812899</v>
      </c>
      <c r="V710" s="17">
        <v>0.15104512089278499</v>
      </c>
      <c r="W710" s="17">
        <v>0.151772828781292</v>
      </c>
      <c r="X710" s="17">
        <v>0.16241622065335001</v>
      </c>
      <c r="Y710" s="17">
        <v>0.13983344107779799</v>
      </c>
      <c r="Z710" s="17">
        <v>6.5429588643310999E-2</v>
      </c>
      <c r="AA710" s="17">
        <v>0.103046182770496</v>
      </c>
      <c r="AB710" s="17">
        <v>0.125696365908993</v>
      </c>
      <c r="AC710" s="17">
        <v>0.243476223074411</v>
      </c>
      <c r="AD710" s="17">
        <v>0.123193422582276</v>
      </c>
      <c r="AE710" s="17"/>
      <c r="AF710" s="17">
        <v>8.8059456910257294E-2</v>
      </c>
      <c r="AG710" s="17">
        <v>0.16602182875018401</v>
      </c>
      <c r="AH710" s="17">
        <v>0.111131907794218</v>
      </c>
      <c r="AI710" s="17">
        <v>9.1888517954574006E-2</v>
      </c>
      <c r="AJ710" s="17">
        <v>0.23852171588113399</v>
      </c>
      <c r="AK710" s="17">
        <v>0.19754591027851301</v>
      </c>
      <c r="AL710" s="17"/>
      <c r="AM710" s="17">
        <v>0.13692223067567799</v>
      </c>
      <c r="AN710" s="17">
        <v>0.13272951048055401</v>
      </c>
      <c r="AO710" s="17"/>
      <c r="AP710" s="17">
        <v>0.159127929353472</v>
      </c>
      <c r="AQ710" s="17">
        <v>0.14969489438752601</v>
      </c>
      <c r="AR710" s="17">
        <v>0.10137653621748</v>
      </c>
      <c r="AS710" s="17">
        <v>9.4851148657340803E-2</v>
      </c>
      <c r="AT710" s="17">
        <v>9.4909147804360994E-2</v>
      </c>
      <c r="AU710" s="17"/>
      <c r="AV710" s="17">
        <v>9.6880158111655207E-2</v>
      </c>
      <c r="AW710" s="17">
        <v>0.14054894897387901</v>
      </c>
      <c r="AX710" s="17">
        <v>0.105008831183354</v>
      </c>
      <c r="AY710" s="17">
        <v>0.111451417484346</v>
      </c>
      <c r="AZ710" s="17">
        <v>9.92064680210821E-2</v>
      </c>
      <c r="BA710" s="17">
        <v>0.25991060400205401</v>
      </c>
      <c r="BB710" s="17"/>
      <c r="BC710" s="17">
        <v>0.115218782357244</v>
      </c>
      <c r="BD710" s="17">
        <v>0.15702139152490699</v>
      </c>
      <c r="BE710" s="17">
        <v>8.1647767926567499E-2</v>
      </c>
      <c r="BF710" s="17"/>
      <c r="BG710" s="17">
        <v>0.15641058928489701</v>
      </c>
      <c r="BH710" s="17">
        <v>0.105914924228936</v>
      </c>
      <c r="BI710" s="17">
        <v>0.13142579143094099</v>
      </c>
      <c r="BJ710" s="17">
        <v>0</v>
      </c>
      <c r="BK710" s="17">
        <v>0.126628361383857</v>
      </c>
      <c r="BL710" s="17"/>
      <c r="BM710" s="17">
        <v>0.113833816254491</v>
      </c>
      <c r="BN710" s="17">
        <v>9.8991418934053402E-2</v>
      </c>
    </row>
    <row r="711" spans="2:66" x14ac:dyDescent="0.35">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c r="BM711" s="17"/>
      <c r="BN711" s="17"/>
    </row>
    <row r="712" spans="2:66" x14ac:dyDescent="0.35">
      <c r="B712" s="6" t="s">
        <v>322</v>
      </c>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c r="BM712" s="17"/>
      <c r="BN712" s="17"/>
    </row>
    <row r="713" spans="2:66" x14ac:dyDescent="0.35">
      <c r="B713" s="24" t="s">
        <v>101</v>
      </c>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c r="BN713" s="17"/>
    </row>
    <row r="714" spans="2:66" x14ac:dyDescent="0.35">
      <c r="B714" t="s">
        <v>313</v>
      </c>
      <c r="C714" s="17">
        <v>4.1420129082425303E-2</v>
      </c>
      <c r="D714" s="17">
        <v>4.7162684484519699E-2</v>
      </c>
      <c r="E714" s="17">
        <v>3.60252511831642E-2</v>
      </c>
      <c r="F714" s="17"/>
      <c r="G714" s="17">
        <v>5.0671273567357802E-2</v>
      </c>
      <c r="H714" s="17">
        <v>4.7883525319978602E-2</v>
      </c>
      <c r="I714" s="17">
        <v>4.3019631817796798E-2</v>
      </c>
      <c r="J714" s="17">
        <v>4.3853366072705902E-2</v>
      </c>
      <c r="K714" s="17">
        <v>3.2403080270615003E-2</v>
      </c>
      <c r="L714" s="17">
        <v>3.2780184452702497E-2</v>
      </c>
      <c r="M714" s="17"/>
      <c r="N714" s="17">
        <v>4.5775872820287902E-2</v>
      </c>
      <c r="O714" s="17">
        <v>4.7615755383788198E-2</v>
      </c>
      <c r="P714" s="17">
        <v>4.7326839784166401E-2</v>
      </c>
      <c r="Q714" s="17">
        <v>2.5716188399824501E-2</v>
      </c>
      <c r="R714" s="17"/>
      <c r="S714" s="17">
        <v>7.0772655822479894E-2</v>
      </c>
      <c r="T714" s="17">
        <v>2.2326001930618702E-2</v>
      </c>
      <c r="U714" s="17">
        <v>3.6483837886071901E-2</v>
      </c>
      <c r="V714" s="17">
        <v>2.8741902249963699E-2</v>
      </c>
      <c r="W714" s="17">
        <v>3.5810600231496799E-2</v>
      </c>
      <c r="X714" s="17">
        <v>4.8913295042652301E-2</v>
      </c>
      <c r="Y714" s="17">
        <v>4.94361178485987E-2</v>
      </c>
      <c r="Z714" s="17">
        <v>3.47647534303318E-2</v>
      </c>
      <c r="AA714" s="17">
        <v>3.5489751298000402E-2</v>
      </c>
      <c r="AB714" s="17">
        <v>4.5096865901617302E-2</v>
      </c>
      <c r="AC714" s="17">
        <v>3.92938836174372E-2</v>
      </c>
      <c r="AD714" s="17">
        <v>3.08072724182583E-2</v>
      </c>
      <c r="AE714" s="17"/>
      <c r="AF714" s="17">
        <v>6.1562382461272401E-2</v>
      </c>
      <c r="AG714" s="17">
        <v>4.4274842276481298E-2</v>
      </c>
      <c r="AH714" s="17">
        <v>4.4064613498822597E-2</v>
      </c>
      <c r="AI714" s="17">
        <v>1.7567369323596298E-2</v>
      </c>
      <c r="AJ714" s="17">
        <v>3.8599577662982998E-2</v>
      </c>
      <c r="AK714" s="17">
        <v>9.7035248149264508E-3</v>
      </c>
      <c r="AL714" s="17"/>
      <c r="AM714" s="17">
        <v>4.1532461150132698E-2</v>
      </c>
      <c r="AN714" s="17">
        <v>4.1554463135046502E-2</v>
      </c>
      <c r="AO714" s="17"/>
      <c r="AP714" s="17">
        <v>4.1527323756450102E-2</v>
      </c>
      <c r="AQ714" s="17">
        <v>2.1839632178828301E-2</v>
      </c>
      <c r="AR714" s="17">
        <v>2.9163043323419499E-2</v>
      </c>
      <c r="AS714" s="17">
        <v>9.0627850106418106E-2</v>
      </c>
      <c r="AT714" s="17">
        <v>0.11661984141606201</v>
      </c>
      <c r="AU714" s="17"/>
      <c r="AV714" s="17">
        <v>5.0466054067645497E-2</v>
      </c>
      <c r="AW714" s="17">
        <v>3.1450217510285899E-2</v>
      </c>
      <c r="AX714" s="17">
        <v>1.8448723479047299E-2</v>
      </c>
      <c r="AY714" s="17">
        <v>5.5661364820532203E-2</v>
      </c>
      <c r="AZ714" s="17">
        <v>3.1370595318217599E-2</v>
      </c>
      <c r="BA714" s="17">
        <v>1.88445651367029E-2</v>
      </c>
      <c r="BB714" s="17"/>
      <c r="BC714" s="17">
        <v>2.96693021907126E-2</v>
      </c>
      <c r="BD714" s="17">
        <v>3.5746270017802902E-2</v>
      </c>
      <c r="BE714" s="17">
        <v>5.9638511767618203E-2</v>
      </c>
      <c r="BF714" s="17"/>
      <c r="BG714" s="17">
        <v>5.2095076806775199E-2</v>
      </c>
      <c r="BH714" s="17">
        <v>3.6877806924284003E-2</v>
      </c>
      <c r="BI714" s="17">
        <v>1.81447460687909E-2</v>
      </c>
      <c r="BJ714" s="17">
        <v>5.5722811940547401E-2</v>
      </c>
      <c r="BK714" s="17">
        <v>0.13990751569326099</v>
      </c>
      <c r="BL714" s="17"/>
      <c r="BM714" s="17">
        <v>3.9364446140673297E-2</v>
      </c>
      <c r="BN714" s="17">
        <v>0.12042764478892</v>
      </c>
    </row>
    <row r="715" spans="2:66" x14ac:dyDescent="0.35">
      <c r="B715" t="s">
        <v>314</v>
      </c>
      <c r="C715" s="17">
        <v>0.11305290587373799</v>
      </c>
      <c r="D715" s="17">
        <v>0.12748246732843699</v>
      </c>
      <c r="E715" s="17">
        <v>9.9541204194345395E-2</v>
      </c>
      <c r="F715" s="17"/>
      <c r="G715" s="17">
        <v>0.10283175745564301</v>
      </c>
      <c r="H715" s="17">
        <v>8.5365811196032898E-2</v>
      </c>
      <c r="I715" s="17">
        <v>0.144424263870222</v>
      </c>
      <c r="J715" s="17">
        <v>0.108676769616438</v>
      </c>
      <c r="K715" s="17">
        <v>0.12744465846440201</v>
      </c>
      <c r="L715" s="17">
        <v>0.11092798577965</v>
      </c>
      <c r="M715" s="17"/>
      <c r="N715" s="17">
        <v>0.113137619656178</v>
      </c>
      <c r="O715" s="17">
        <v>0.122177432118291</v>
      </c>
      <c r="P715" s="17">
        <v>0.11119494812924199</v>
      </c>
      <c r="Q715" s="17">
        <v>0.10502750857738299</v>
      </c>
      <c r="R715" s="17"/>
      <c r="S715" s="17">
        <v>0.10978083413784399</v>
      </c>
      <c r="T715" s="17">
        <v>0.124361366070273</v>
      </c>
      <c r="U715" s="17">
        <v>0.141740663134651</v>
      </c>
      <c r="V715" s="17">
        <v>0.140717771452745</v>
      </c>
      <c r="W715" s="17">
        <v>0.11304713504827101</v>
      </c>
      <c r="X715" s="17">
        <v>0.108165432352972</v>
      </c>
      <c r="Y715" s="17">
        <v>0.10972478469613101</v>
      </c>
      <c r="Z715" s="17">
        <v>9.5751979669956702E-2</v>
      </c>
      <c r="AA715" s="17">
        <v>6.7360413407420702E-2</v>
      </c>
      <c r="AB715" s="17">
        <v>0.11461362240227201</v>
      </c>
      <c r="AC715" s="17">
        <v>0.107365243010829</v>
      </c>
      <c r="AD715" s="17">
        <v>0.138611680324078</v>
      </c>
      <c r="AE715" s="17"/>
      <c r="AF715" s="17">
        <v>9.6878318837276697E-2</v>
      </c>
      <c r="AG715" s="17">
        <v>0.11140105402362099</v>
      </c>
      <c r="AH715" s="17">
        <v>9.6701344245795698E-2</v>
      </c>
      <c r="AI715" s="17">
        <v>0.128042583695513</v>
      </c>
      <c r="AJ715" s="17">
        <v>0.13166063641392101</v>
      </c>
      <c r="AK715" s="17">
        <v>0.15419465910878999</v>
      </c>
      <c r="AL715" s="17"/>
      <c r="AM715" s="17">
        <v>0.120688843135698</v>
      </c>
      <c r="AN715" s="17">
        <v>0.10302008494154299</v>
      </c>
      <c r="AO715" s="17"/>
      <c r="AP715" s="17">
        <v>9.4497825224573104E-2</v>
      </c>
      <c r="AQ715" s="17">
        <v>0.13120234302908201</v>
      </c>
      <c r="AR715" s="17">
        <v>0.115939397939432</v>
      </c>
      <c r="AS715" s="17">
        <v>9.83565193865822E-2</v>
      </c>
      <c r="AT715" s="17">
        <v>0.165325516968263</v>
      </c>
      <c r="AU715" s="17"/>
      <c r="AV715" s="17">
        <v>8.7443403307497697E-2</v>
      </c>
      <c r="AW715" s="17">
        <v>0.15453449608421599</v>
      </c>
      <c r="AX715" s="17">
        <v>8.3012717150289406E-2</v>
      </c>
      <c r="AY715" s="17">
        <v>0.15301235418960701</v>
      </c>
      <c r="AZ715" s="17">
        <v>0.10371802966839699</v>
      </c>
      <c r="BA715" s="17">
        <v>9.0791104266721503E-2</v>
      </c>
      <c r="BB715" s="17"/>
      <c r="BC715" s="17">
        <v>7.7904014813548195E-2</v>
      </c>
      <c r="BD715" s="17">
        <v>0.10484693754490799</v>
      </c>
      <c r="BE715" s="17">
        <v>0.149440149713396</v>
      </c>
      <c r="BF715" s="17"/>
      <c r="BG715" s="17">
        <v>0.112076987647241</v>
      </c>
      <c r="BH715" s="17">
        <v>0.108074547556491</v>
      </c>
      <c r="BI715" s="17">
        <v>9.92710276071435E-2</v>
      </c>
      <c r="BJ715" s="17">
        <v>0.13234898123844499</v>
      </c>
      <c r="BK715" s="17">
        <v>0.22331261122586901</v>
      </c>
      <c r="BL715" s="17"/>
      <c r="BM715" s="17">
        <v>0.108728582384536</v>
      </c>
      <c r="BN715" s="17">
        <v>0.20226413460058701</v>
      </c>
    </row>
    <row r="716" spans="2:66" x14ac:dyDescent="0.35">
      <c r="B716" t="s">
        <v>315</v>
      </c>
      <c r="C716" s="17">
        <v>0.25171087889227101</v>
      </c>
      <c r="D716" s="17">
        <v>0.23314162593884599</v>
      </c>
      <c r="E716" s="17">
        <v>0.27105669204185101</v>
      </c>
      <c r="F716" s="17"/>
      <c r="G716" s="17">
        <v>0.28520140373317499</v>
      </c>
      <c r="H716" s="17">
        <v>0.207029125981569</v>
      </c>
      <c r="I716" s="17">
        <v>0.21099766210445101</v>
      </c>
      <c r="J716" s="17">
        <v>0.246788204318587</v>
      </c>
      <c r="K716" s="17">
        <v>0.23666134684060799</v>
      </c>
      <c r="L716" s="17">
        <v>0.31299452724542498</v>
      </c>
      <c r="M716" s="17"/>
      <c r="N716" s="17">
        <v>0.232155727365251</v>
      </c>
      <c r="O716" s="17">
        <v>0.25592138187776098</v>
      </c>
      <c r="P716" s="17">
        <v>0.267054471847196</v>
      </c>
      <c r="Q716" s="17">
        <v>0.25499476245866598</v>
      </c>
      <c r="R716" s="17"/>
      <c r="S716" s="17">
        <v>0.19278046800973</v>
      </c>
      <c r="T716" s="17">
        <v>0.24147465526107201</v>
      </c>
      <c r="U716" s="17">
        <v>0.24000595956048301</v>
      </c>
      <c r="V716" s="17">
        <v>0.307840086311789</v>
      </c>
      <c r="W716" s="17">
        <v>0.21646930295818301</v>
      </c>
      <c r="X716" s="17">
        <v>0.26983657080628998</v>
      </c>
      <c r="Y716" s="17">
        <v>0.26080399796534998</v>
      </c>
      <c r="Z716" s="17">
        <v>0.23297607590932301</v>
      </c>
      <c r="AA716" s="17">
        <v>0.28163193594777902</v>
      </c>
      <c r="AB716" s="17">
        <v>0.31862237777618602</v>
      </c>
      <c r="AC716" s="17">
        <v>0.23070013066002601</v>
      </c>
      <c r="AD716" s="17">
        <v>0.18635539452260599</v>
      </c>
      <c r="AE716" s="17"/>
      <c r="AF716" s="17">
        <v>0.22253250359924601</v>
      </c>
      <c r="AG716" s="17">
        <v>0.25243222793214398</v>
      </c>
      <c r="AH716" s="17">
        <v>0.28270610431827597</v>
      </c>
      <c r="AI716" s="17">
        <v>0.24866518960234399</v>
      </c>
      <c r="AJ716" s="17">
        <v>0.27456313018563699</v>
      </c>
      <c r="AK716" s="17">
        <v>0.27246886851296398</v>
      </c>
      <c r="AL716" s="17"/>
      <c r="AM716" s="17">
        <v>0.24274203365745201</v>
      </c>
      <c r="AN716" s="17">
        <v>0.26268153380174702</v>
      </c>
      <c r="AO716" s="17"/>
      <c r="AP716" s="17">
        <v>0.26326623044622899</v>
      </c>
      <c r="AQ716" s="17">
        <v>0.27062328976870798</v>
      </c>
      <c r="AR716" s="17">
        <v>0.217414076285011</v>
      </c>
      <c r="AS716" s="17">
        <v>0.23362303152891201</v>
      </c>
      <c r="AT716" s="17">
        <v>0.205724098753404</v>
      </c>
      <c r="AU716" s="17"/>
      <c r="AV716" s="17">
        <v>0.20203645076499899</v>
      </c>
      <c r="AW716" s="17">
        <v>0.248459643060402</v>
      </c>
      <c r="AX716" s="17">
        <v>0.28950725998899901</v>
      </c>
      <c r="AY716" s="17">
        <v>0.23377179062710701</v>
      </c>
      <c r="AZ716" s="17">
        <v>0.226829288968008</v>
      </c>
      <c r="BA716" s="17">
        <v>0.33777216511935698</v>
      </c>
      <c r="BB716" s="17"/>
      <c r="BC716" s="17">
        <v>0.20498330028119</v>
      </c>
      <c r="BD716" s="17">
        <v>0.28408745207741198</v>
      </c>
      <c r="BE716" s="17">
        <v>0.22755032269463499</v>
      </c>
      <c r="BF716" s="17"/>
      <c r="BG716" s="17">
        <v>0.24253750870900101</v>
      </c>
      <c r="BH716" s="17">
        <v>0.23619487476081499</v>
      </c>
      <c r="BI716" s="17">
        <v>0.26068318641874599</v>
      </c>
      <c r="BJ716" s="17">
        <v>0.266857419619216</v>
      </c>
      <c r="BK716" s="17">
        <v>0.228922017087001</v>
      </c>
      <c r="BL716" s="17"/>
      <c r="BM716" s="17">
        <v>0.237231318382604</v>
      </c>
      <c r="BN716" s="17">
        <v>0.237700057646512</v>
      </c>
    </row>
    <row r="717" spans="2:66" x14ac:dyDescent="0.35">
      <c r="B717" t="s">
        <v>316</v>
      </c>
      <c r="C717" s="17">
        <v>0.38195206440395602</v>
      </c>
      <c r="D717" s="17">
        <v>0.38314307790004898</v>
      </c>
      <c r="E717" s="17">
        <v>0.37975875673582299</v>
      </c>
      <c r="F717" s="17"/>
      <c r="G717" s="17">
        <v>0.34833889086168901</v>
      </c>
      <c r="H717" s="17">
        <v>0.37838450853904898</v>
      </c>
      <c r="I717" s="17">
        <v>0.366738098205591</v>
      </c>
      <c r="J717" s="17">
        <v>0.368378202115963</v>
      </c>
      <c r="K717" s="17">
        <v>0.41013869776767298</v>
      </c>
      <c r="L717" s="17">
        <v>0.41160444588256101</v>
      </c>
      <c r="M717" s="17"/>
      <c r="N717" s="17">
        <v>0.40172735317014802</v>
      </c>
      <c r="O717" s="17">
        <v>0.34722209797757397</v>
      </c>
      <c r="P717" s="17">
        <v>0.36937312344707801</v>
      </c>
      <c r="Q717" s="17">
        <v>0.40774548702298002</v>
      </c>
      <c r="R717" s="17"/>
      <c r="S717" s="17">
        <v>0.38975331077661202</v>
      </c>
      <c r="T717" s="17">
        <v>0.407376455008784</v>
      </c>
      <c r="U717" s="17">
        <v>0.37516457503044998</v>
      </c>
      <c r="V717" s="17">
        <v>0.37365289523534101</v>
      </c>
      <c r="W717" s="17">
        <v>0.413020425948597</v>
      </c>
      <c r="X717" s="17">
        <v>0.383658102970653</v>
      </c>
      <c r="Y717" s="17">
        <v>0.360642469713089</v>
      </c>
      <c r="Z717" s="17">
        <v>0.38871259629628402</v>
      </c>
      <c r="AA717" s="17">
        <v>0.42098407078689498</v>
      </c>
      <c r="AB717" s="17">
        <v>0.313590077572027</v>
      </c>
      <c r="AC717" s="17">
        <v>0.34384382719859202</v>
      </c>
      <c r="AD717" s="17">
        <v>0.374772273908895</v>
      </c>
      <c r="AE717" s="17"/>
      <c r="AF717" s="17">
        <v>0.37424802619155001</v>
      </c>
      <c r="AG717" s="17">
        <v>0.39108647237986299</v>
      </c>
      <c r="AH717" s="17">
        <v>0.38668818961524598</v>
      </c>
      <c r="AI717" s="17">
        <v>0.40755911546802798</v>
      </c>
      <c r="AJ717" s="17">
        <v>0.35160562833338099</v>
      </c>
      <c r="AK717" s="17">
        <v>0.32744278407907701</v>
      </c>
      <c r="AL717" s="17"/>
      <c r="AM717" s="17">
        <v>0.38919151530812601</v>
      </c>
      <c r="AN717" s="17">
        <v>0.37320918296407801</v>
      </c>
      <c r="AO717" s="17"/>
      <c r="AP717" s="17">
        <v>0.37906378450103601</v>
      </c>
      <c r="AQ717" s="17">
        <v>0.37392162099472398</v>
      </c>
      <c r="AR717" s="17">
        <v>0.40432605923836001</v>
      </c>
      <c r="AS717" s="17">
        <v>0.35844421640295798</v>
      </c>
      <c r="AT717" s="17">
        <v>0.38706763787805198</v>
      </c>
      <c r="AU717" s="17"/>
      <c r="AV717" s="17">
        <v>0.39795829316880499</v>
      </c>
      <c r="AW717" s="17">
        <v>0.41454593119450101</v>
      </c>
      <c r="AX717" s="17">
        <v>0.43049210138980498</v>
      </c>
      <c r="AY717" s="17">
        <v>0.38727293264012602</v>
      </c>
      <c r="AZ717" s="17">
        <v>0.33373361189499501</v>
      </c>
      <c r="BA717" s="17">
        <v>0.34683557311673802</v>
      </c>
      <c r="BB717" s="17"/>
      <c r="BC717" s="17">
        <v>0.424880925436249</v>
      </c>
      <c r="BD717" s="17">
        <v>0.37034644872137701</v>
      </c>
      <c r="BE717" s="17">
        <v>0.37834195087725098</v>
      </c>
      <c r="BF717" s="17"/>
      <c r="BG717" s="17">
        <v>0.36299641023711499</v>
      </c>
      <c r="BH717" s="17">
        <v>0.39897544964451398</v>
      </c>
      <c r="BI717" s="17">
        <v>0.42770214885465102</v>
      </c>
      <c r="BJ717" s="17">
        <v>0.31778846108769399</v>
      </c>
      <c r="BK717" s="17">
        <v>0.26064336146459099</v>
      </c>
      <c r="BL717" s="17"/>
      <c r="BM717" s="17">
        <v>0.39309614993771202</v>
      </c>
      <c r="BN717" s="17">
        <v>0.27386641878796902</v>
      </c>
    </row>
    <row r="718" spans="2:66" x14ac:dyDescent="0.35">
      <c r="B718" t="s">
        <v>317</v>
      </c>
      <c r="C718" s="17">
        <v>0.16754352085898699</v>
      </c>
      <c r="D718" s="17">
        <v>0.18156931744892099</v>
      </c>
      <c r="E718" s="17">
        <v>0.15366721071987799</v>
      </c>
      <c r="F718" s="17"/>
      <c r="G718" s="17">
        <v>0.173197657960657</v>
      </c>
      <c r="H718" s="17">
        <v>0.25053717914948598</v>
      </c>
      <c r="I718" s="17">
        <v>0.16982695409449799</v>
      </c>
      <c r="J718" s="17">
        <v>0.16862075852604799</v>
      </c>
      <c r="K718" s="17">
        <v>0.15432132715619101</v>
      </c>
      <c r="L718" s="17">
        <v>0.10217100804569799</v>
      </c>
      <c r="M718" s="17"/>
      <c r="N718" s="17">
        <v>0.18136506665666899</v>
      </c>
      <c r="O718" s="17">
        <v>0.18125484312162801</v>
      </c>
      <c r="P718" s="17">
        <v>0.16206774967794399</v>
      </c>
      <c r="Q718" s="17">
        <v>0.14186211498901499</v>
      </c>
      <c r="R718" s="17"/>
      <c r="S718" s="17">
        <v>0.20531526640448999</v>
      </c>
      <c r="T718" s="17">
        <v>0.15950575864002101</v>
      </c>
      <c r="U718" s="17">
        <v>0.15664145708492799</v>
      </c>
      <c r="V718" s="17">
        <v>9.5483563899575602E-2</v>
      </c>
      <c r="W718" s="17">
        <v>0.18495757125853499</v>
      </c>
      <c r="X718" s="17">
        <v>0.142464501332798</v>
      </c>
      <c r="Y718" s="17">
        <v>0.16385177154865099</v>
      </c>
      <c r="Z718" s="17">
        <v>0.17596233650461299</v>
      </c>
      <c r="AA718" s="17">
        <v>0.15914260896950999</v>
      </c>
      <c r="AB718" s="17">
        <v>0.17005015875360899</v>
      </c>
      <c r="AC718" s="17">
        <v>0.22229361342187101</v>
      </c>
      <c r="AD718" s="17">
        <v>0.23680994028247099</v>
      </c>
      <c r="AE718" s="17"/>
      <c r="AF718" s="17">
        <v>0.202465972606787</v>
      </c>
      <c r="AG718" s="17">
        <v>0.16905013560304799</v>
      </c>
      <c r="AH718" s="17">
        <v>0.14128787697251599</v>
      </c>
      <c r="AI718" s="17">
        <v>0.14703593759123701</v>
      </c>
      <c r="AJ718" s="17">
        <v>0.13846335079099301</v>
      </c>
      <c r="AK718" s="17">
        <v>0.19069593218481301</v>
      </c>
      <c r="AL718" s="17"/>
      <c r="AM718" s="17">
        <v>0.162999179167025</v>
      </c>
      <c r="AN718" s="17">
        <v>0.175179504743016</v>
      </c>
      <c r="AO718" s="17"/>
      <c r="AP718" s="17">
        <v>0.16560663378280099</v>
      </c>
      <c r="AQ718" s="17">
        <v>0.145389222699217</v>
      </c>
      <c r="AR718" s="17">
        <v>0.19282092573436599</v>
      </c>
      <c r="AS718" s="17">
        <v>0.198095500917497</v>
      </c>
      <c r="AT718" s="17">
        <v>0.104611102365987</v>
      </c>
      <c r="AU718" s="17"/>
      <c r="AV718" s="17">
        <v>0.21417574725643401</v>
      </c>
      <c r="AW718" s="17">
        <v>0.122653296841052</v>
      </c>
      <c r="AX718" s="17">
        <v>0.14727641937041799</v>
      </c>
      <c r="AY718" s="17">
        <v>0.13396260703455801</v>
      </c>
      <c r="AZ718" s="17">
        <v>0.28039659264408701</v>
      </c>
      <c r="BA718" s="17">
        <v>0.112310052006553</v>
      </c>
      <c r="BB718" s="17"/>
      <c r="BC718" s="17">
        <v>0.225050002148279</v>
      </c>
      <c r="BD718" s="17">
        <v>0.155748477450318</v>
      </c>
      <c r="BE718" s="17">
        <v>0.15304760930477801</v>
      </c>
      <c r="BF718" s="17"/>
      <c r="BG718" s="17">
        <v>0.195941076393224</v>
      </c>
      <c r="BH718" s="17">
        <v>0.20004445209135299</v>
      </c>
      <c r="BI718" s="17">
        <v>0.15758965821357199</v>
      </c>
      <c r="BJ718" s="17">
        <v>0.189271223212473</v>
      </c>
      <c r="BK718" s="17">
        <v>6.7059888933948403E-2</v>
      </c>
      <c r="BL718" s="17"/>
      <c r="BM718" s="17">
        <v>0.19937392347423999</v>
      </c>
      <c r="BN718" s="17">
        <v>9.53389100466904E-2</v>
      </c>
    </row>
    <row r="719" spans="2:66" x14ac:dyDescent="0.35">
      <c r="B719" t="s">
        <v>117</v>
      </c>
      <c r="C719" s="17">
        <v>4.4320500888622598E-2</v>
      </c>
      <c r="D719" s="17">
        <v>2.7500826899228299E-2</v>
      </c>
      <c r="E719" s="17">
        <v>5.9950885124939103E-2</v>
      </c>
      <c r="F719" s="17"/>
      <c r="G719" s="17">
        <v>3.9759016421477597E-2</v>
      </c>
      <c r="H719" s="17">
        <v>3.07998498138841E-2</v>
      </c>
      <c r="I719" s="17">
        <v>6.4993389907440496E-2</v>
      </c>
      <c r="J719" s="17">
        <v>6.3682699350258207E-2</v>
      </c>
      <c r="K719" s="17">
        <v>3.9030889500511402E-2</v>
      </c>
      <c r="L719" s="17">
        <v>2.9521848593963899E-2</v>
      </c>
      <c r="M719" s="17"/>
      <c r="N719" s="17">
        <v>2.5838360331465599E-2</v>
      </c>
      <c r="O719" s="17">
        <v>4.5808489520957202E-2</v>
      </c>
      <c r="P719" s="17">
        <v>4.2982867114373803E-2</v>
      </c>
      <c r="Q719" s="17">
        <v>6.4653938552131002E-2</v>
      </c>
      <c r="R719" s="17"/>
      <c r="S719" s="17">
        <v>3.1597464848845097E-2</v>
      </c>
      <c r="T719" s="17">
        <v>4.4955763089231597E-2</v>
      </c>
      <c r="U719" s="17">
        <v>4.9963507303417198E-2</v>
      </c>
      <c r="V719" s="17">
        <v>5.3563780850585101E-2</v>
      </c>
      <c r="W719" s="17">
        <v>3.6694964554917199E-2</v>
      </c>
      <c r="X719" s="17">
        <v>4.6962097494634897E-2</v>
      </c>
      <c r="Y719" s="17">
        <v>5.5540858228180397E-2</v>
      </c>
      <c r="Z719" s="17">
        <v>7.1832258189491405E-2</v>
      </c>
      <c r="AA719" s="17">
        <v>3.53912195903952E-2</v>
      </c>
      <c r="AB719" s="17">
        <v>3.8026897594289802E-2</v>
      </c>
      <c r="AC719" s="17">
        <v>5.65033020912439E-2</v>
      </c>
      <c r="AD719" s="17">
        <v>3.2643438543691103E-2</v>
      </c>
      <c r="AE719" s="17"/>
      <c r="AF719" s="17">
        <v>4.2312796303868097E-2</v>
      </c>
      <c r="AG719" s="17">
        <v>3.1755267784841897E-2</v>
      </c>
      <c r="AH719" s="17">
        <v>4.85518713493431E-2</v>
      </c>
      <c r="AI719" s="17">
        <v>5.1129804319282102E-2</v>
      </c>
      <c r="AJ719" s="17">
        <v>6.5107676613084697E-2</v>
      </c>
      <c r="AK719" s="17">
        <v>4.5494231299428603E-2</v>
      </c>
      <c r="AL719" s="17"/>
      <c r="AM719" s="17">
        <v>4.2845967581565898E-2</v>
      </c>
      <c r="AN719" s="17">
        <v>4.4355230414570297E-2</v>
      </c>
      <c r="AO719" s="17"/>
      <c r="AP719" s="17">
        <v>5.6038202288910099E-2</v>
      </c>
      <c r="AQ719" s="17">
        <v>5.7023891329440302E-2</v>
      </c>
      <c r="AR719" s="17">
        <v>4.0336497479411197E-2</v>
      </c>
      <c r="AS719" s="17">
        <v>2.08528816576323E-2</v>
      </c>
      <c r="AT719" s="17">
        <v>2.0651802618232001E-2</v>
      </c>
      <c r="AU719" s="17"/>
      <c r="AV719" s="17">
        <v>4.7920051434618201E-2</v>
      </c>
      <c r="AW719" s="17">
        <v>2.8356415309542301E-2</v>
      </c>
      <c r="AX719" s="17">
        <v>3.1262778621441299E-2</v>
      </c>
      <c r="AY719" s="17">
        <v>3.6318950688070499E-2</v>
      </c>
      <c r="AZ719" s="17">
        <v>2.3951881506296801E-2</v>
      </c>
      <c r="BA719" s="17">
        <v>9.3446540353927507E-2</v>
      </c>
      <c r="BB719" s="17"/>
      <c r="BC719" s="17">
        <v>3.7512455130020897E-2</v>
      </c>
      <c r="BD719" s="17">
        <v>4.9224414188181798E-2</v>
      </c>
      <c r="BE719" s="17">
        <v>3.1981455642321702E-2</v>
      </c>
      <c r="BF719" s="17"/>
      <c r="BG719" s="17">
        <v>3.4352940206643798E-2</v>
      </c>
      <c r="BH719" s="17">
        <v>1.9832869022544199E-2</v>
      </c>
      <c r="BI719" s="17">
        <v>3.6609232837096502E-2</v>
      </c>
      <c r="BJ719" s="17">
        <v>3.80111029016253E-2</v>
      </c>
      <c r="BK719" s="17">
        <v>8.0154605595329206E-2</v>
      </c>
      <c r="BL719" s="17"/>
      <c r="BM719" s="17">
        <v>2.2205579680235201E-2</v>
      </c>
      <c r="BN719" s="17">
        <v>7.0402834129320593E-2</v>
      </c>
    </row>
    <row r="720" spans="2:66" x14ac:dyDescent="0.35">
      <c r="B720" t="s">
        <v>318</v>
      </c>
      <c r="C720" s="17">
        <v>0.15447303495616299</v>
      </c>
      <c r="D720" s="17">
        <v>0.17464515181295601</v>
      </c>
      <c r="E720" s="17">
        <v>0.13556645537751</v>
      </c>
      <c r="F720" s="17"/>
      <c r="G720" s="17">
        <v>0.153503031023001</v>
      </c>
      <c r="H720" s="17">
        <v>0.13324933651601201</v>
      </c>
      <c r="I720" s="17">
        <v>0.187443895688019</v>
      </c>
      <c r="J720" s="17">
        <v>0.152530135689144</v>
      </c>
      <c r="K720" s="17">
        <v>0.15984773873501701</v>
      </c>
      <c r="L720" s="17">
        <v>0.14370817023235199</v>
      </c>
      <c r="M720" s="17"/>
      <c r="N720" s="17">
        <v>0.158913492476466</v>
      </c>
      <c r="O720" s="17">
        <v>0.169793187502079</v>
      </c>
      <c r="P720" s="17">
        <v>0.15852178791340901</v>
      </c>
      <c r="Q720" s="17">
        <v>0.130743696977207</v>
      </c>
      <c r="R720" s="17"/>
      <c r="S720" s="17">
        <v>0.180553489960324</v>
      </c>
      <c r="T720" s="17">
        <v>0.14668736800089199</v>
      </c>
      <c r="U720" s="17">
        <v>0.17822450102072199</v>
      </c>
      <c r="V720" s="17">
        <v>0.16945967370270901</v>
      </c>
      <c r="W720" s="17">
        <v>0.14885773527976801</v>
      </c>
      <c r="X720" s="17">
        <v>0.15707872739562401</v>
      </c>
      <c r="Y720" s="17">
        <v>0.15916090254473</v>
      </c>
      <c r="Z720" s="17">
        <v>0.130516733100288</v>
      </c>
      <c r="AA720" s="17">
        <v>0.10285016470542099</v>
      </c>
      <c r="AB720" s="17">
        <v>0.15971048830388901</v>
      </c>
      <c r="AC720" s="17">
        <v>0.14665912662826699</v>
      </c>
      <c r="AD720" s="17">
        <v>0.16941895274233601</v>
      </c>
      <c r="AE720" s="17"/>
      <c r="AF720" s="17">
        <v>0.15844070129854901</v>
      </c>
      <c r="AG720" s="17">
        <v>0.15567589630010201</v>
      </c>
      <c r="AH720" s="17">
        <v>0.140765957744618</v>
      </c>
      <c r="AI720" s="17">
        <v>0.14560995301910901</v>
      </c>
      <c r="AJ720" s="17">
        <v>0.170260214076904</v>
      </c>
      <c r="AK720" s="17">
        <v>0.16389818392371699</v>
      </c>
      <c r="AL720" s="17"/>
      <c r="AM720" s="17">
        <v>0.16222130428583001</v>
      </c>
      <c r="AN720" s="17">
        <v>0.14457454807658901</v>
      </c>
      <c r="AO720" s="17"/>
      <c r="AP720" s="17">
        <v>0.136025148981023</v>
      </c>
      <c r="AQ720" s="17">
        <v>0.15304197520790999</v>
      </c>
      <c r="AR720" s="17">
        <v>0.14510244126285199</v>
      </c>
      <c r="AS720" s="17">
        <v>0.18898436949299999</v>
      </c>
      <c r="AT720" s="17">
        <v>0.281945358384324</v>
      </c>
      <c r="AU720" s="17"/>
      <c r="AV720" s="17">
        <v>0.13790945737514301</v>
      </c>
      <c r="AW720" s="17">
        <v>0.185984713594502</v>
      </c>
      <c r="AX720" s="17">
        <v>0.101461440629337</v>
      </c>
      <c r="AY720" s="17">
        <v>0.20867371901013901</v>
      </c>
      <c r="AZ720" s="17">
        <v>0.135088624986614</v>
      </c>
      <c r="BA720" s="17">
        <v>0.10963566940342399</v>
      </c>
      <c r="BB720" s="17"/>
      <c r="BC720" s="17">
        <v>0.107573317004261</v>
      </c>
      <c r="BD720" s="17">
        <v>0.14059320756271099</v>
      </c>
      <c r="BE720" s="17">
        <v>0.20907866148101401</v>
      </c>
      <c r="BF720" s="17"/>
      <c r="BG720" s="17">
        <v>0.164172064454016</v>
      </c>
      <c r="BH720" s="17">
        <v>0.14495235448077501</v>
      </c>
      <c r="BI720" s="17">
        <v>0.117415773675934</v>
      </c>
      <c r="BJ720" s="17">
        <v>0.188071793178992</v>
      </c>
      <c r="BK720" s="17">
        <v>0.36322012691913003</v>
      </c>
      <c r="BL720" s="17"/>
      <c r="BM720" s="17">
        <v>0.148093028525209</v>
      </c>
      <c r="BN720" s="17">
        <v>0.32269177938950699</v>
      </c>
    </row>
    <row r="721" spans="2:66" x14ac:dyDescent="0.35">
      <c r="B721" t="s">
        <v>319</v>
      </c>
      <c r="C721" s="17">
        <v>0.54949558526294295</v>
      </c>
      <c r="D721" s="17">
        <v>0.56471239534897</v>
      </c>
      <c r="E721" s="17">
        <v>0.53342596745570103</v>
      </c>
      <c r="F721" s="17"/>
      <c r="G721" s="17">
        <v>0.52153654882234601</v>
      </c>
      <c r="H721" s="17">
        <v>0.62892168768853496</v>
      </c>
      <c r="I721" s="17">
        <v>0.53656505230009</v>
      </c>
      <c r="J721" s="17">
        <v>0.53699896064201103</v>
      </c>
      <c r="K721" s="17">
        <v>0.56446002492386405</v>
      </c>
      <c r="L721" s="17">
        <v>0.51377545392825796</v>
      </c>
      <c r="M721" s="17"/>
      <c r="N721" s="17">
        <v>0.58309241982681703</v>
      </c>
      <c r="O721" s="17">
        <v>0.52847694109920196</v>
      </c>
      <c r="P721" s="17">
        <v>0.53144087312502197</v>
      </c>
      <c r="Q721" s="17">
        <v>0.54960760201199499</v>
      </c>
      <c r="R721" s="17"/>
      <c r="S721" s="17">
        <v>0.59506857718110195</v>
      </c>
      <c r="T721" s="17">
        <v>0.56688221364880498</v>
      </c>
      <c r="U721" s="17">
        <v>0.53180603211537802</v>
      </c>
      <c r="V721" s="17">
        <v>0.46913645913491703</v>
      </c>
      <c r="W721" s="17">
        <v>0.59797799720713296</v>
      </c>
      <c r="X721" s="17">
        <v>0.52612260430345004</v>
      </c>
      <c r="Y721" s="17">
        <v>0.52449424126174005</v>
      </c>
      <c r="Z721" s="17">
        <v>0.56467493280089698</v>
      </c>
      <c r="AA721" s="17">
        <v>0.58012667975640497</v>
      </c>
      <c r="AB721" s="17">
        <v>0.48364023632563502</v>
      </c>
      <c r="AC721" s="17">
        <v>0.56613744062046401</v>
      </c>
      <c r="AD721" s="17">
        <v>0.61158221419136605</v>
      </c>
      <c r="AE721" s="17"/>
      <c r="AF721" s="17">
        <v>0.57671399879833696</v>
      </c>
      <c r="AG721" s="17">
        <v>0.56013660798291198</v>
      </c>
      <c r="AH721" s="17">
        <v>0.52797606658776197</v>
      </c>
      <c r="AI721" s="17">
        <v>0.55459505305926504</v>
      </c>
      <c r="AJ721" s="17">
        <v>0.49006897912437503</v>
      </c>
      <c r="AK721" s="17">
        <v>0.51813871626388996</v>
      </c>
      <c r="AL721" s="17"/>
      <c r="AM721" s="17">
        <v>0.55219069447515201</v>
      </c>
      <c r="AN721" s="17">
        <v>0.54838868770709304</v>
      </c>
      <c r="AO721" s="17"/>
      <c r="AP721" s="17">
        <v>0.544670418283838</v>
      </c>
      <c r="AQ721" s="17">
        <v>0.51931084369394198</v>
      </c>
      <c r="AR721" s="17">
        <v>0.597146984972726</v>
      </c>
      <c r="AS721" s="17">
        <v>0.55653971732045504</v>
      </c>
      <c r="AT721" s="17">
        <v>0.49167874024404001</v>
      </c>
      <c r="AU721" s="17"/>
      <c r="AV721" s="17">
        <v>0.612134040425239</v>
      </c>
      <c r="AW721" s="17">
        <v>0.53719922803555398</v>
      </c>
      <c r="AX721" s="17">
        <v>0.577768520760223</v>
      </c>
      <c r="AY721" s="17">
        <v>0.52123553967468395</v>
      </c>
      <c r="AZ721" s="17">
        <v>0.61413020453908096</v>
      </c>
      <c r="BA721" s="17">
        <v>0.45914562512329099</v>
      </c>
      <c r="BB721" s="17"/>
      <c r="BC721" s="17">
        <v>0.64993092758452897</v>
      </c>
      <c r="BD721" s="17">
        <v>0.52609492617169495</v>
      </c>
      <c r="BE721" s="17">
        <v>0.53138956018202899</v>
      </c>
      <c r="BF721" s="17"/>
      <c r="BG721" s="17">
        <v>0.55893748663033904</v>
      </c>
      <c r="BH721" s="17">
        <v>0.59901990173586706</v>
      </c>
      <c r="BI721" s="17">
        <v>0.58529180706822304</v>
      </c>
      <c r="BJ721" s="17">
        <v>0.50705968430016701</v>
      </c>
      <c r="BK721" s="17">
        <v>0.32770325039853898</v>
      </c>
      <c r="BL721" s="17"/>
      <c r="BM721" s="17">
        <v>0.59247007341195101</v>
      </c>
      <c r="BN721" s="17">
        <v>0.36920532883466001</v>
      </c>
    </row>
    <row r="722" spans="2:66" x14ac:dyDescent="0.35">
      <c r="B722" t="s">
        <v>320</v>
      </c>
      <c r="C722" s="17">
        <v>0.39502255030678002</v>
      </c>
      <c r="D722" s="17">
        <v>0.39006724353601402</v>
      </c>
      <c r="E722" s="17">
        <v>0.39785951207819098</v>
      </c>
      <c r="F722" s="17"/>
      <c r="G722" s="17">
        <v>0.36803351779934501</v>
      </c>
      <c r="H722" s="17">
        <v>0.49567235117252401</v>
      </c>
      <c r="I722" s="17">
        <v>0.34912115661207099</v>
      </c>
      <c r="J722" s="17">
        <v>0.38446882495286699</v>
      </c>
      <c r="K722" s="17">
        <v>0.40461228618884598</v>
      </c>
      <c r="L722" s="17">
        <v>0.37006728369590602</v>
      </c>
      <c r="M722" s="17"/>
      <c r="N722" s="17">
        <v>0.42417892735035101</v>
      </c>
      <c r="O722" s="17">
        <v>0.35868375359712301</v>
      </c>
      <c r="P722" s="17">
        <v>0.37291908521161299</v>
      </c>
      <c r="Q722" s="17">
        <v>0.41886390503478799</v>
      </c>
      <c r="R722" s="17"/>
      <c r="S722" s="17">
        <v>0.41451508722077801</v>
      </c>
      <c r="T722" s="17">
        <v>0.42019484564791298</v>
      </c>
      <c r="U722" s="17">
        <v>0.35358153109465501</v>
      </c>
      <c r="V722" s="17">
        <v>0.29967678543220799</v>
      </c>
      <c r="W722" s="17">
        <v>0.44912026192736498</v>
      </c>
      <c r="X722" s="17">
        <v>0.36904387690782597</v>
      </c>
      <c r="Y722" s="17">
        <v>0.36533333871701001</v>
      </c>
      <c r="Z722" s="17">
        <v>0.43415819970060898</v>
      </c>
      <c r="AA722" s="17">
        <v>0.47727651505098401</v>
      </c>
      <c r="AB722" s="17">
        <v>0.32392974802174601</v>
      </c>
      <c r="AC722" s="17">
        <v>0.41947831399219698</v>
      </c>
      <c r="AD722" s="17">
        <v>0.44216326144903101</v>
      </c>
      <c r="AE722" s="17"/>
      <c r="AF722" s="17">
        <v>0.41827329749978798</v>
      </c>
      <c r="AG722" s="17">
        <v>0.404460711682809</v>
      </c>
      <c r="AH722" s="17">
        <v>0.387210108843144</v>
      </c>
      <c r="AI722" s="17">
        <v>0.40898510004015598</v>
      </c>
      <c r="AJ722" s="17">
        <v>0.31980876504747102</v>
      </c>
      <c r="AK722" s="17">
        <v>0.354240532340173</v>
      </c>
      <c r="AL722" s="17"/>
      <c r="AM722" s="17">
        <v>0.38996939018932097</v>
      </c>
      <c r="AN722" s="17">
        <v>0.403814139630504</v>
      </c>
      <c r="AO722" s="17"/>
      <c r="AP722" s="17">
        <v>0.40864526930281397</v>
      </c>
      <c r="AQ722" s="17">
        <v>0.36626886848603202</v>
      </c>
      <c r="AR722" s="17">
        <v>0.45204454370987501</v>
      </c>
      <c r="AS722" s="17">
        <v>0.36755534782745503</v>
      </c>
      <c r="AT722" s="17">
        <v>0.20973338185971499</v>
      </c>
      <c r="AU722" s="17"/>
      <c r="AV722" s="17">
        <v>0.47422458305009602</v>
      </c>
      <c r="AW722" s="17">
        <v>0.35121451444105201</v>
      </c>
      <c r="AX722" s="17">
        <v>0.47630708013088602</v>
      </c>
      <c r="AY722" s="17">
        <v>0.31256182066454502</v>
      </c>
      <c r="AZ722" s="17">
        <v>0.47904157955246701</v>
      </c>
      <c r="BA722" s="17">
        <v>0.34950995571986698</v>
      </c>
      <c r="BB722" s="17"/>
      <c r="BC722" s="17">
        <v>0.54235761058026799</v>
      </c>
      <c r="BD722" s="17">
        <v>0.38550171860898502</v>
      </c>
      <c r="BE722" s="17">
        <v>0.32231089870101498</v>
      </c>
      <c r="BF722" s="17"/>
      <c r="BG722" s="17">
        <v>0.39476542217632299</v>
      </c>
      <c r="BH722" s="17">
        <v>0.45406754725509202</v>
      </c>
      <c r="BI722" s="17">
        <v>0.467876033392289</v>
      </c>
      <c r="BJ722" s="17">
        <v>0.31898789112117398</v>
      </c>
      <c r="BK722" s="17">
        <v>-3.5516876520590997E-2</v>
      </c>
      <c r="BL722" s="17"/>
      <c r="BM722" s="17">
        <v>0.44437704488674201</v>
      </c>
      <c r="BN722" s="17">
        <v>4.6513549445152298E-2</v>
      </c>
    </row>
    <row r="723" spans="2:66" x14ac:dyDescent="0.35">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c r="AK723" s="17"/>
      <c r="AL723" s="17"/>
      <c r="AM723" s="17"/>
      <c r="AN723" s="17"/>
      <c r="AO723" s="17"/>
      <c r="AP723" s="17"/>
      <c r="AQ723" s="17"/>
      <c r="AR723" s="17"/>
      <c r="AS723" s="17"/>
      <c r="AT723" s="17"/>
      <c r="AU723" s="17"/>
      <c r="AV723" s="17"/>
      <c r="AW723" s="17"/>
      <c r="AX723" s="17"/>
      <c r="AY723" s="17"/>
      <c r="AZ723" s="17"/>
      <c r="BA723" s="17"/>
      <c r="BB723" s="17"/>
      <c r="BC723" s="17"/>
      <c r="BD723" s="17"/>
      <c r="BE723" s="17"/>
      <c r="BF723" s="17"/>
      <c r="BG723" s="17"/>
      <c r="BH723" s="17"/>
      <c r="BI723" s="17"/>
      <c r="BJ723" s="17"/>
      <c r="BK723" s="17"/>
      <c r="BL723" s="17"/>
      <c r="BM723" s="17"/>
      <c r="BN723" s="17"/>
    </row>
    <row r="724" spans="2:66" x14ac:dyDescent="0.35">
      <c r="B724" s="6" t="s">
        <v>323</v>
      </c>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c r="AV724" s="17"/>
      <c r="AW724" s="17"/>
      <c r="AX724" s="17"/>
      <c r="AY724" s="17"/>
      <c r="AZ724" s="17"/>
      <c r="BA724" s="17"/>
      <c r="BB724" s="17"/>
      <c r="BC724" s="17"/>
      <c r="BD724" s="17"/>
      <c r="BE724" s="17"/>
      <c r="BF724" s="17"/>
      <c r="BG724" s="17"/>
      <c r="BH724" s="17"/>
      <c r="BI724" s="17"/>
      <c r="BJ724" s="17"/>
      <c r="BK724" s="17"/>
      <c r="BL724" s="17"/>
      <c r="BM724" s="17"/>
      <c r="BN724" s="17"/>
    </row>
    <row r="725" spans="2:66" x14ac:dyDescent="0.35">
      <c r="B725" s="24" t="s">
        <v>101</v>
      </c>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c r="AV725" s="17"/>
      <c r="AW725" s="17"/>
      <c r="AX725" s="17"/>
      <c r="AY725" s="17"/>
      <c r="AZ725" s="17"/>
      <c r="BA725" s="17"/>
      <c r="BB725" s="17"/>
      <c r="BC725" s="17"/>
      <c r="BD725" s="17"/>
      <c r="BE725" s="17"/>
      <c r="BF725" s="17"/>
      <c r="BG725" s="17"/>
      <c r="BH725" s="17"/>
      <c r="BI725" s="17"/>
      <c r="BJ725" s="17"/>
      <c r="BK725" s="17"/>
      <c r="BL725" s="17"/>
      <c r="BM725" s="17"/>
      <c r="BN725" s="17"/>
    </row>
    <row r="726" spans="2:66" x14ac:dyDescent="0.35">
      <c r="B726" t="s">
        <v>313</v>
      </c>
      <c r="C726" s="17">
        <v>5.4506223145315197E-2</v>
      </c>
      <c r="D726" s="17">
        <v>6.5388543974315594E-2</v>
      </c>
      <c r="E726" s="17">
        <v>4.4164536500444801E-2</v>
      </c>
      <c r="F726" s="17"/>
      <c r="G726" s="17">
        <v>4.7579545590412498E-2</v>
      </c>
      <c r="H726" s="17">
        <v>7.6749275904491099E-2</v>
      </c>
      <c r="I726" s="17">
        <v>7.3006085086439604E-2</v>
      </c>
      <c r="J726" s="17">
        <v>5.9890893858911297E-2</v>
      </c>
      <c r="K726" s="17">
        <v>5.2196486923572198E-2</v>
      </c>
      <c r="L726" s="17">
        <v>2.31565342862151E-2</v>
      </c>
      <c r="M726" s="17"/>
      <c r="N726" s="17">
        <v>5.8883723430059501E-2</v>
      </c>
      <c r="O726" s="17">
        <v>6.2847259819333604E-2</v>
      </c>
      <c r="P726" s="17">
        <v>5.7700790262690899E-2</v>
      </c>
      <c r="Q726" s="17">
        <v>3.7262025283827702E-2</v>
      </c>
      <c r="R726" s="17"/>
      <c r="S726" s="17">
        <v>7.05725304552864E-2</v>
      </c>
      <c r="T726" s="17">
        <v>5.6795538729492501E-2</v>
      </c>
      <c r="U726" s="17">
        <v>3.6664720398905101E-2</v>
      </c>
      <c r="V726" s="17">
        <v>4.7517979952730903E-2</v>
      </c>
      <c r="W726" s="17">
        <v>2.8831295604447499E-2</v>
      </c>
      <c r="X726" s="17">
        <v>8.6515656515321795E-2</v>
      </c>
      <c r="Y726" s="17">
        <v>4.9313123522757303E-2</v>
      </c>
      <c r="Z726" s="17">
        <v>4.6298729342799702E-2</v>
      </c>
      <c r="AA726" s="17">
        <v>4.3948617909559402E-2</v>
      </c>
      <c r="AB726" s="17">
        <v>5.8698351832477597E-2</v>
      </c>
      <c r="AC726" s="17">
        <v>5.8100447367690801E-2</v>
      </c>
      <c r="AD726" s="17">
        <v>4.7119686317778901E-2</v>
      </c>
      <c r="AE726" s="17"/>
      <c r="AF726" s="17">
        <v>8.4634301792687494E-2</v>
      </c>
      <c r="AG726" s="17">
        <v>4.7257493886703798E-2</v>
      </c>
      <c r="AH726" s="17">
        <v>5.0999503176916303E-2</v>
      </c>
      <c r="AI726" s="17">
        <v>3.1818645660016499E-2</v>
      </c>
      <c r="AJ726" s="17">
        <v>4.3803852752826902E-2</v>
      </c>
      <c r="AK726" s="17">
        <v>5.7021940694729899E-2</v>
      </c>
      <c r="AL726" s="17"/>
      <c r="AM726" s="17">
        <v>4.6357101153613002E-2</v>
      </c>
      <c r="AN726" s="17">
        <v>6.6455395944458803E-2</v>
      </c>
      <c r="AO726" s="17"/>
      <c r="AP726" s="17">
        <v>4.0264967089001902E-2</v>
      </c>
      <c r="AQ726" s="17">
        <v>5.0180361726228702E-2</v>
      </c>
      <c r="AR726" s="17">
        <v>6.3493759312477402E-2</v>
      </c>
      <c r="AS726" s="17">
        <v>6.7743493755868703E-2</v>
      </c>
      <c r="AT726" s="17">
        <v>0.137990055665863</v>
      </c>
      <c r="AU726" s="17"/>
      <c r="AV726" s="17">
        <v>8.0658935078585098E-2</v>
      </c>
      <c r="AW726" s="17">
        <v>3.6234357268329999E-2</v>
      </c>
      <c r="AX726" s="17">
        <v>4.8825837102915097E-2</v>
      </c>
      <c r="AY726" s="17">
        <v>4.30848363354615E-2</v>
      </c>
      <c r="AZ726" s="17">
        <v>3.9432292427490398E-2</v>
      </c>
      <c r="BA726" s="17">
        <v>3.7467253311608301E-2</v>
      </c>
      <c r="BB726" s="17"/>
      <c r="BC726" s="17">
        <v>4.8667293301291999E-2</v>
      </c>
      <c r="BD726" s="17">
        <v>5.2238289311151299E-2</v>
      </c>
      <c r="BE726" s="17">
        <v>6.9399479543554896E-2</v>
      </c>
      <c r="BF726" s="17"/>
      <c r="BG726" s="17">
        <v>6.3635073790899999E-2</v>
      </c>
      <c r="BH726" s="17">
        <v>5.5115013233459097E-2</v>
      </c>
      <c r="BI726" s="17">
        <v>4.4612305582544198E-2</v>
      </c>
      <c r="BJ726" s="17">
        <v>3.8157787004065503E-2</v>
      </c>
      <c r="BK726" s="17">
        <v>0.108970709738063</v>
      </c>
      <c r="BL726" s="17"/>
      <c r="BM726" s="17">
        <v>5.65072680118619E-2</v>
      </c>
      <c r="BN726" s="17">
        <v>9.2584994379732402E-2</v>
      </c>
    </row>
    <row r="727" spans="2:66" x14ac:dyDescent="0.35">
      <c r="B727" t="s">
        <v>314</v>
      </c>
      <c r="C727" s="17">
        <v>5.48967610982323E-2</v>
      </c>
      <c r="D727" s="17">
        <v>5.6878990209792299E-2</v>
      </c>
      <c r="E727" s="17">
        <v>5.3234653608783898E-2</v>
      </c>
      <c r="F727" s="17"/>
      <c r="G727" s="17">
        <v>6.6147887497938193E-2</v>
      </c>
      <c r="H727" s="17">
        <v>9.2744799708212894E-2</v>
      </c>
      <c r="I727" s="17">
        <v>6.4083594510276301E-2</v>
      </c>
      <c r="J727" s="17">
        <v>4.7709106981041798E-2</v>
      </c>
      <c r="K727" s="17">
        <v>4.6349790532971301E-2</v>
      </c>
      <c r="L727" s="17">
        <v>2.06298993866579E-2</v>
      </c>
      <c r="M727" s="17"/>
      <c r="N727" s="17">
        <v>5.8378898748830399E-2</v>
      </c>
      <c r="O727" s="17">
        <v>5.8237268341493502E-2</v>
      </c>
      <c r="P727" s="17">
        <v>5.4185439242082301E-2</v>
      </c>
      <c r="Q727" s="17">
        <v>4.9152591023790597E-2</v>
      </c>
      <c r="R727" s="17"/>
      <c r="S727" s="17">
        <v>7.7730078675872893E-2</v>
      </c>
      <c r="T727" s="17">
        <v>2.6427903395072099E-2</v>
      </c>
      <c r="U727" s="17">
        <v>4.2427409565747497E-2</v>
      </c>
      <c r="V727" s="17">
        <v>4.0826653575558501E-2</v>
      </c>
      <c r="W727" s="17">
        <v>5.15364797575322E-2</v>
      </c>
      <c r="X727" s="17">
        <v>6.4757879512668606E-2</v>
      </c>
      <c r="Y727" s="17">
        <v>5.5319321499508099E-2</v>
      </c>
      <c r="Z727" s="17">
        <v>1.11596916212339E-2</v>
      </c>
      <c r="AA727" s="17">
        <v>6.6530341594249295E-2</v>
      </c>
      <c r="AB727" s="17">
        <v>9.5248069480397199E-2</v>
      </c>
      <c r="AC727" s="17">
        <v>4.79596337838743E-2</v>
      </c>
      <c r="AD727" s="17">
        <v>3.0152819284014101E-2</v>
      </c>
      <c r="AE727" s="17"/>
      <c r="AF727" s="17">
        <v>8.6442703839489002E-2</v>
      </c>
      <c r="AG727" s="17">
        <v>5.0952534059082698E-2</v>
      </c>
      <c r="AH727" s="17">
        <v>6.0152373542479799E-2</v>
      </c>
      <c r="AI727" s="17">
        <v>5.13475118166654E-2</v>
      </c>
      <c r="AJ727" s="17">
        <v>1.35201830015243E-2</v>
      </c>
      <c r="AK727" s="17">
        <v>9.4484508471330102E-3</v>
      </c>
      <c r="AL727" s="17"/>
      <c r="AM727" s="17">
        <v>5.5685528643232902E-2</v>
      </c>
      <c r="AN727" s="17">
        <v>5.4166877980822002E-2</v>
      </c>
      <c r="AO727" s="17"/>
      <c r="AP727" s="17">
        <v>4.5247658941610001E-2</v>
      </c>
      <c r="AQ727" s="17">
        <v>5.56564477656031E-2</v>
      </c>
      <c r="AR727" s="17">
        <v>4.5152079628067297E-2</v>
      </c>
      <c r="AS727" s="17">
        <v>9.7753539477091797E-2</v>
      </c>
      <c r="AT727" s="17">
        <v>3.9505919616896701E-2</v>
      </c>
      <c r="AU727" s="17"/>
      <c r="AV727" s="17">
        <v>5.7439735169785198E-2</v>
      </c>
      <c r="AW727" s="17">
        <v>5.6645643230397398E-2</v>
      </c>
      <c r="AX727" s="17">
        <v>3.9138921836089503E-2</v>
      </c>
      <c r="AY727" s="17">
        <v>7.4120561858622702E-2</v>
      </c>
      <c r="AZ727" s="17">
        <v>3.3617509286025297E-2</v>
      </c>
      <c r="BA727" s="17">
        <v>3.7746601962814999E-2</v>
      </c>
      <c r="BB727" s="17"/>
      <c r="BC727" s="17">
        <v>2.4685489881361201E-2</v>
      </c>
      <c r="BD727" s="17">
        <v>5.41274393831946E-2</v>
      </c>
      <c r="BE727" s="17">
        <v>7.80345272108737E-2</v>
      </c>
      <c r="BF727" s="17"/>
      <c r="BG727" s="17">
        <v>8.3745244977522407E-2</v>
      </c>
      <c r="BH727" s="17">
        <v>5.0145398966538003E-2</v>
      </c>
      <c r="BI727" s="17">
        <v>4.1414406244847497E-2</v>
      </c>
      <c r="BJ727" s="17">
        <v>7.7684525135333499E-2</v>
      </c>
      <c r="BK727" s="17">
        <v>0.105659008454575</v>
      </c>
      <c r="BL727" s="17"/>
      <c r="BM727" s="17">
        <v>5.5635917003001897E-2</v>
      </c>
      <c r="BN727" s="17">
        <v>9.9185869043462896E-2</v>
      </c>
    </row>
    <row r="728" spans="2:66" x14ac:dyDescent="0.35">
      <c r="B728" t="s">
        <v>315</v>
      </c>
      <c r="C728" s="17">
        <v>0.128559061367952</v>
      </c>
      <c r="D728" s="17">
        <v>0.137407585383196</v>
      </c>
      <c r="E728" s="17">
        <v>0.120565340033587</v>
      </c>
      <c r="F728" s="17"/>
      <c r="G728" s="17">
        <v>0.173277495602741</v>
      </c>
      <c r="H728" s="17">
        <v>0.13000567946208599</v>
      </c>
      <c r="I728" s="17">
        <v>0.13644145570645999</v>
      </c>
      <c r="J728" s="17">
        <v>0.11895866934362501</v>
      </c>
      <c r="K728" s="17">
        <v>9.5374275314558901E-2</v>
      </c>
      <c r="L728" s="17">
        <v>0.121320656905733</v>
      </c>
      <c r="M728" s="17"/>
      <c r="N728" s="17">
        <v>0.111603412561617</v>
      </c>
      <c r="O728" s="17">
        <v>0.13445790864187199</v>
      </c>
      <c r="P728" s="17">
        <v>0.131530856376425</v>
      </c>
      <c r="Q728" s="17">
        <v>0.140200239891413</v>
      </c>
      <c r="R728" s="17"/>
      <c r="S728" s="17">
        <v>0.119501404503251</v>
      </c>
      <c r="T728" s="17">
        <v>0.101279087494414</v>
      </c>
      <c r="U728" s="17">
        <v>0.15867027916597801</v>
      </c>
      <c r="V728" s="17">
        <v>0.18228471138471</v>
      </c>
      <c r="W728" s="17">
        <v>0.149744102048293</v>
      </c>
      <c r="X728" s="17">
        <v>0.14714751021203801</v>
      </c>
      <c r="Y728" s="17">
        <v>0.13837608669715501</v>
      </c>
      <c r="Z728" s="17">
        <v>9.4937980957672904E-2</v>
      </c>
      <c r="AA728" s="17">
        <v>0.124973683382469</v>
      </c>
      <c r="AB728" s="17">
        <v>8.0783430797216907E-2</v>
      </c>
      <c r="AC728" s="17">
        <v>9.6633067543265394E-2</v>
      </c>
      <c r="AD728" s="17">
        <v>0.17050739362683501</v>
      </c>
      <c r="AE728" s="17"/>
      <c r="AF728" s="17">
        <v>0.139305251000028</v>
      </c>
      <c r="AG728" s="17">
        <v>0.12893062576446801</v>
      </c>
      <c r="AH728" s="17">
        <v>0.160271903401173</v>
      </c>
      <c r="AI728" s="17">
        <v>9.2764328319302494E-2</v>
      </c>
      <c r="AJ728" s="17">
        <v>0.114982531087174</v>
      </c>
      <c r="AK728" s="17">
        <v>0.14138061524162501</v>
      </c>
      <c r="AL728" s="17"/>
      <c r="AM728" s="17">
        <v>0.12728590580767701</v>
      </c>
      <c r="AN728" s="17">
        <v>0.131277164475887</v>
      </c>
      <c r="AO728" s="17"/>
      <c r="AP728" s="17">
        <v>0.13519790208860899</v>
      </c>
      <c r="AQ728" s="17">
        <v>0.13639008977752301</v>
      </c>
      <c r="AR728" s="17">
        <v>0.11816278878420799</v>
      </c>
      <c r="AS728" s="17">
        <v>0.110920965112988</v>
      </c>
      <c r="AT728" s="17">
        <v>0.11958064284236899</v>
      </c>
      <c r="AU728" s="17"/>
      <c r="AV728" s="17">
        <v>9.8467177546578202E-2</v>
      </c>
      <c r="AW728" s="17">
        <v>0.17325218374399701</v>
      </c>
      <c r="AX728" s="17">
        <v>0.126359291497497</v>
      </c>
      <c r="AY728" s="17">
        <v>0.16687122618188999</v>
      </c>
      <c r="AZ728" s="17">
        <v>9.6145939041726497E-2</v>
      </c>
      <c r="BA728" s="17">
        <v>0.125267916756576</v>
      </c>
      <c r="BB728" s="17"/>
      <c r="BC728" s="17">
        <v>7.3751724924146805E-2</v>
      </c>
      <c r="BD728" s="17">
        <v>0.14371713732622499</v>
      </c>
      <c r="BE728" s="17">
        <v>0.143292980804305</v>
      </c>
      <c r="BF728" s="17"/>
      <c r="BG728" s="17">
        <v>0.152176786765365</v>
      </c>
      <c r="BH728" s="17">
        <v>9.9030538171201096E-2</v>
      </c>
      <c r="BI728" s="17">
        <v>9.1555075530107596E-2</v>
      </c>
      <c r="BJ728" s="17">
        <v>0.149521431006991</v>
      </c>
      <c r="BK728" s="17">
        <v>0.32548089658450402</v>
      </c>
      <c r="BL728" s="17"/>
      <c r="BM728" s="17">
        <v>0.10771511477257199</v>
      </c>
      <c r="BN728" s="17">
        <v>0.28476485767183701</v>
      </c>
    </row>
    <row r="729" spans="2:66" x14ac:dyDescent="0.35">
      <c r="B729" t="s">
        <v>316</v>
      </c>
      <c r="C729" s="17">
        <v>0.36118356739618401</v>
      </c>
      <c r="D729" s="17">
        <v>0.37265068392123302</v>
      </c>
      <c r="E729" s="17">
        <v>0.35080773821609001</v>
      </c>
      <c r="F729" s="17"/>
      <c r="G729" s="17">
        <v>0.36735496708054</v>
      </c>
      <c r="H729" s="17">
        <v>0.275040313416896</v>
      </c>
      <c r="I729" s="17">
        <v>0.337919263381598</v>
      </c>
      <c r="J729" s="17">
        <v>0.33546740378084</v>
      </c>
      <c r="K729" s="17">
        <v>0.34780868420222899</v>
      </c>
      <c r="L729" s="17">
        <v>0.47608570843012199</v>
      </c>
      <c r="M729" s="17"/>
      <c r="N729" s="17">
        <v>0.35704618827491302</v>
      </c>
      <c r="O729" s="17">
        <v>0.335331497910271</v>
      </c>
      <c r="P729" s="17">
        <v>0.39225880771036897</v>
      </c>
      <c r="Q729" s="17">
        <v>0.36652876587665301</v>
      </c>
      <c r="R729" s="17"/>
      <c r="S729" s="17">
        <v>0.33802572700858302</v>
      </c>
      <c r="T729" s="17">
        <v>0.38125943626325498</v>
      </c>
      <c r="U729" s="17">
        <v>0.37593645262595599</v>
      </c>
      <c r="V729" s="17">
        <v>0.420330313646053</v>
      </c>
      <c r="W729" s="17">
        <v>0.32022537574343801</v>
      </c>
      <c r="X729" s="17">
        <v>0.32553600491067602</v>
      </c>
      <c r="Y729" s="17">
        <v>0.32866082546028202</v>
      </c>
      <c r="Z729" s="17">
        <v>0.41101733317982297</v>
      </c>
      <c r="AA729" s="17">
        <v>0.38089426497439699</v>
      </c>
      <c r="AB729" s="17">
        <v>0.37784656171129899</v>
      </c>
      <c r="AC729" s="17">
        <v>0.33387754325084401</v>
      </c>
      <c r="AD729" s="17">
        <v>0.31206900611056199</v>
      </c>
      <c r="AE729" s="17"/>
      <c r="AF729" s="17">
        <v>0.284677682216738</v>
      </c>
      <c r="AG729" s="17">
        <v>0.33453519126165998</v>
      </c>
      <c r="AH729" s="17">
        <v>0.35495525457767801</v>
      </c>
      <c r="AI729" s="17">
        <v>0.45302117881300202</v>
      </c>
      <c r="AJ729" s="17">
        <v>0.44452999952671202</v>
      </c>
      <c r="AK729" s="17">
        <v>0.39993954433705797</v>
      </c>
      <c r="AL729" s="17"/>
      <c r="AM729" s="17">
        <v>0.38183339795049298</v>
      </c>
      <c r="AN729" s="17">
        <v>0.33444510080225198</v>
      </c>
      <c r="AO729" s="17"/>
      <c r="AP729" s="17">
        <v>0.39743783135779598</v>
      </c>
      <c r="AQ729" s="17">
        <v>0.393278617117093</v>
      </c>
      <c r="AR729" s="17">
        <v>0.34931306713943</v>
      </c>
      <c r="AS729" s="17">
        <v>0.29306708835452899</v>
      </c>
      <c r="AT729" s="17">
        <v>0.26905961864022998</v>
      </c>
      <c r="AU729" s="17"/>
      <c r="AV729" s="17">
        <v>0.29316202031828997</v>
      </c>
      <c r="AW729" s="17">
        <v>0.42226778914359803</v>
      </c>
      <c r="AX729" s="17">
        <v>0.406418854291</v>
      </c>
      <c r="AY729" s="17">
        <v>0.44863044081197601</v>
      </c>
      <c r="AZ729" s="17">
        <v>0.242005829497519</v>
      </c>
      <c r="BA729" s="17">
        <v>0.38689323614395099</v>
      </c>
      <c r="BB729" s="17"/>
      <c r="BC729" s="17">
        <v>0.30267261136018903</v>
      </c>
      <c r="BD729" s="17">
        <v>0.35039487460586599</v>
      </c>
      <c r="BE729" s="17">
        <v>0.41377305136988102</v>
      </c>
      <c r="BF729" s="17"/>
      <c r="BG729" s="17">
        <v>0.39576310037062101</v>
      </c>
      <c r="BH729" s="17">
        <v>0.36221772976810201</v>
      </c>
      <c r="BI729" s="17">
        <v>0.36720855346834302</v>
      </c>
      <c r="BJ729" s="17">
        <v>0.31907572729772898</v>
      </c>
      <c r="BK729" s="17">
        <v>0.34454472073447001</v>
      </c>
      <c r="BL729" s="17"/>
      <c r="BM729" s="17">
        <v>0.36769934603124699</v>
      </c>
      <c r="BN729" s="17">
        <v>0.33865133770768402</v>
      </c>
    </row>
    <row r="730" spans="2:66" x14ac:dyDescent="0.35">
      <c r="B730" t="s">
        <v>317</v>
      </c>
      <c r="C730" s="17">
        <v>0.37484645164528901</v>
      </c>
      <c r="D730" s="17">
        <v>0.35456395190880602</v>
      </c>
      <c r="E730" s="17">
        <v>0.393503634980227</v>
      </c>
      <c r="F730" s="17"/>
      <c r="G730" s="17">
        <v>0.32049686346558398</v>
      </c>
      <c r="H730" s="17">
        <v>0.400594569796974</v>
      </c>
      <c r="I730" s="17">
        <v>0.347797426174629</v>
      </c>
      <c r="J730" s="17">
        <v>0.39970227357411098</v>
      </c>
      <c r="K730" s="17">
        <v>0.44420257050780398</v>
      </c>
      <c r="L730" s="17">
        <v>0.34514457739677601</v>
      </c>
      <c r="M730" s="17"/>
      <c r="N730" s="17">
        <v>0.39932428399192699</v>
      </c>
      <c r="O730" s="17">
        <v>0.39128921219582902</v>
      </c>
      <c r="P730" s="17">
        <v>0.339721990619129</v>
      </c>
      <c r="Q730" s="17">
        <v>0.35851444006293798</v>
      </c>
      <c r="R730" s="17"/>
      <c r="S730" s="17">
        <v>0.37364655784504602</v>
      </c>
      <c r="T730" s="17">
        <v>0.41201945637171999</v>
      </c>
      <c r="U730" s="17">
        <v>0.36757538348134</v>
      </c>
      <c r="V730" s="17">
        <v>0.29132245465419898</v>
      </c>
      <c r="W730" s="17">
        <v>0.43475296764926502</v>
      </c>
      <c r="X730" s="17">
        <v>0.333938967666285</v>
      </c>
      <c r="Y730" s="17">
        <v>0.38528077147753698</v>
      </c>
      <c r="Z730" s="17">
        <v>0.37688753104110301</v>
      </c>
      <c r="AA730" s="17">
        <v>0.35637935494025702</v>
      </c>
      <c r="AB730" s="17">
        <v>0.37499428471906698</v>
      </c>
      <c r="AC730" s="17">
        <v>0.41608172603901999</v>
      </c>
      <c r="AD730" s="17">
        <v>0.44015109466080998</v>
      </c>
      <c r="AE730" s="17"/>
      <c r="AF730" s="17">
        <v>0.37521373124505097</v>
      </c>
      <c r="AG730" s="17">
        <v>0.41548153552191702</v>
      </c>
      <c r="AH730" s="17">
        <v>0.347910824457347</v>
      </c>
      <c r="AI730" s="17">
        <v>0.34629297493457301</v>
      </c>
      <c r="AJ730" s="17">
        <v>0.35583611493344403</v>
      </c>
      <c r="AK730" s="17">
        <v>0.36444506481686501</v>
      </c>
      <c r="AL730" s="17"/>
      <c r="AM730" s="17">
        <v>0.36534819729971402</v>
      </c>
      <c r="AN730" s="17">
        <v>0.38626200300876101</v>
      </c>
      <c r="AO730" s="17"/>
      <c r="AP730" s="17">
        <v>0.34787916727379498</v>
      </c>
      <c r="AQ730" s="17">
        <v>0.33946139404734699</v>
      </c>
      <c r="AR730" s="17">
        <v>0.40086814771349299</v>
      </c>
      <c r="AS730" s="17">
        <v>0.41463420117351002</v>
      </c>
      <c r="AT730" s="17">
        <v>0.41471551332322998</v>
      </c>
      <c r="AU730" s="17"/>
      <c r="AV730" s="17">
        <v>0.44741372840600802</v>
      </c>
      <c r="AW730" s="17">
        <v>0.303923196833293</v>
      </c>
      <c r="AX730" s="17">
        <v>0.37313598697828698</v>
      </c>
      <c r="AY730" s="17">
        <v>0.247439308767927</v>
      </c>
      <c r="AZ730" s="17">
        <v>0.54875667526017402</v>
      </c>
      <c r="BA730" s="17">
        <v>0.35165064689016101</v>
      </c>
      <c r="BB730" s="17"/>
      <c r="BC730" s="17">
        <v>0.52953485564248304</v>
      </c>
      <c r="BD730" s="17">
        <v>0.36349778122124898</v>
      </c>
      <c r="BE730" s="17">
        <v>0.28502460087297699</v>
      </c>
      <c r="BF730" s="17"/>
      <c r="BG730" s="17">
        <v>0.27597175044892502</v>
      </c>
      <c r="BH730" s="17">
        <v>0.424672201237416</v>
      </c>
      <c r="BI730" s="17">
        <v>0.439194578034589</v>
      </c>
      <c r="BJ730" s="17">
        <v>0.41556052955588102</v>
      </c>
      <c r="BK730" s="17">
        <v>7.6302124610097499E-2</v>
      </c>
      <c r="BL730" s="17"/>
      <c r="BM730" s="17">
        <v>0.40037320573554303</v>
      </c>
      <c r="BN730" s="17">
        <v>0.154804627285276</v>
      </c>
    </row>
    <row r="731" spans="2:66" x14ac:dyDescent="0.35">
      <c r="B731" t="s">
        <v>117</v>
      </c>
      <c r="C731" s="17">
        <v>2.6007935347026799E-2</v>
      </c>
      <c r="D731" s="17">
        <v>1.3110244602657001E-2</v>
      </c>
      <c r="E731" s="17">
        <v>3.77240966608672E-2</v>
      </c>
      <c r="F731" s="17"/>
      <c r="G731" s="17">
        <v>2.5143240762784399E-2</v>
      </c>
      <c r="H731" s="17">
        <v>2.48653617113401E-2</v>
      </c>
      <c r="I731" s="17">
        <v>4.0752175140596598E-2</v>
      </c>
      <c r="J731" s="17">
        <v>3.8271652461470497E-2</v>
      </c>
      <c r="K731" s="17">
        <v>1.4068192518864601E-2</v>
      </c>
      <c r="L731" s="17">
        <v>1.3662623594496401E-2</v>
      </c>
      <c r="M731" s="17"/>
      <c r="N731" s="17">
        <v>1.47634929926523E-2</v>
      </c>
      <c r="O731" s="17">
        <v>1.78368530912007E-2</v>
      </c>
      <c r="P731" s="17">
        <v>2.4602115789304199E-2</v>
      </c>
      <c r="Q731" s="17">
        <v>4.83419378613789E-2</v>
      </c>
      <c r="R731" s="17"/>
      <c r="S731" s="17">
        <v>2.0523701511961302E-2</v>
      </c>
      <c r="T731" s="17">
        <v>2.2218577746046301E-2</v>
      </c>
      <c r="U731" s="17">
        <v>1.8725754762073402E-2</v>
      </c>
      <c r="V731" s="17">
        <v>1.77178867867499E-2</v>
      </c>
      <c r="W731" s="17">
        <v>1.4909779197025E-2</v>
      </c>
      <c r="X731" s="17">
        <v>4.2103981183010897E-2</v>
      </c>
      <c r="Y731" s="17">
        <v>4.3049871342761101E-2</v>
      </c>
      <c r="Z731" s="17">
        <v>5.9698733857367799E-2</v>
      </c>
      <c r="AA731" s="17">
        <v>2.7273737199067598E-2</v>
      </c>
      <c r="AB731" s="17">
        <v>1.24293014595429E-2</v>
      </c>
      <c r="AC731" s="17">
        <v>4.7347582015305902E-2</v>
      </c>
      <c r="AD731" s="17">
        <v>0</v>
      </c>
      <c r="AE731" s="17"/>
      <c r="AF731" s="17">
        <v>2.9726329906006901E-2</v>
      </c>
      <c r="AG731" s="17">
        <v>2.2842619506168602E-2</v>
      </c>
      <c r="AH731" s="17">
        <v>2.5710140844405999E-2</v>
      </c>
      <c r="AI731" s="17">
        <v>2.4755360456440501E-2</v>
      </c>
      <c r="AJ731" s="17">
        <v>2.73273186983185E-2</v>
      </c>
      <c r="AK731" s="17">
        <v>2.77643840625896E-2</v>
      </c>
      <c r="AL731" s="17"/>
      <c r="AM731" s="17">
        <v>2.3489869145270001E-2</v>
      </c>
      <c r="AN731" s="17">
        <v>2.7393457787818501E-2</v>
      </c>
      <c r="AO731" s="17"/>
      <c r="AP731" s="17">
        <v>3.3972473249187798E-2</v>
      </c>
      <c r="AQ731" s="17">
        <v>2.5033089566206E-2</v>
      </c>
      <c r="AR731" s="17">
        <v>2.3010157422324099E-2</v>
      </c>
      <c r="AS731" s="17">
        <v>1.5880712126011699E-2</v>
      </c>
      <c r="AT731" s="17">
        <v>1.9148249911412101E-2</v>
      </c>
      <c r="AU731" s="17"/>
      <c r="AV731" s="17">
        <v>2.2858403480753499E-2</v>
      </c>
      <c r="AW731" s="17">
        <v>7.6768297803836497E-3</v>
      </c>
      <c r="AX731" s="17">
        <v>6.1211082942103099E-3</v>
      </c>
      <c r="AY731" s="17">
        <v>1.9853626044123399E-2</v>
      </c>
      <c r="AZ731" s="17">
        <v>4.0041754487064797E-2</v>
      </c>
      <c r="BA731" s="17">
        <v>6.0974344934888597E-2</v>
      </c>
      <c r="BB731" s="17"/>
      <c r="BC731" s="17">
        <v>2.0688024890528199E-2</v>
      </c>
      <c r="BD731" s="17">
        <v>3.6024478152314798E-2</v>
      </c>
      <c r="BE731" s="17">
        <v>1.0475360198409001E-2</v>
      </c>
      <c r="BF731" s="17"/>
      <c r="BG731" s="17">
        <v>2.87080436466669E-2</v>
      </c>
      <c r="BH731" s="17">
        <v>8.8191186232844006E-3</v>
      </c>
      <c r="BI731" s="17">
        <v>1.6015081139568701E-2</v>
      </c>
      <c r="BJ731" s="17">
        <v>0</v>
      </c>
      <c r="BK731" s="17">
        <v>3.9042539878291302E-2</v>
      </c>
      <c r="BL731" s="17"/>
      <c r="BM731" s="17">
        <v>1.20691484457741E-2</v>
      </c>
      <c r="BN731" s="17">
        <v>3.00083139120071E-2</v>
      </c>
    </row>
    <row r="732" spans="2:66" x14ac:dyDescent="0.35">
      <c r="B732" t="s">
        <v>318</v>
      </c>
      <c r="C732" s="17">
        <v>0.109402984243547</v>
      </c>
      <c r="D732" s="17">
        <v>0.122267534184108</v>
      </c>
      <c r="E732" s="17">
        <v>9.7399190109228706E-2</v>
      </c>
      <c r="F732" s="17"/>
      <c r="G732" s="17">
        <v>0.113727433088351</v>
      </c>
      <c r="H732" s="17">
        <v>0.16949407561270399</v>
      </c>
      <c r="I732" s="17">
        <v>0.137089679596716</v>
      </c>
      <c r="J732" s="17">
        <v>0.107600000839953</v>
      </c>
      <c r="K732" s="17">
        <v>9.8546277456543402E-2</v>
      </c>
      <c r="L732" s="17">
        <v>4.3786433672873E-2</v>
      </c>
      <c r="M732" s="17"/>
      <c r="N732" s="17">
        <v>0.11726262217889</v>
      </c>
      <c r="O732" s="17">
        <v>0.121084528160827</v>
      </c>
      <c r="P732" s="17">
        <v>0.111886229504773</v>
      </c>
      <c r="Q732" s="17">
        <v>8.6414616307618194E-2</v>
      </c>
      <c r="R732" s="17"/>
      <c r="S732" s="17">
        <v>0.148302609131159</v>
      </c>
      <c r="T732" s="17">
        <v>8.3223442124564603E-2</v>
      </c>
      <c r="U732" s="17">
        <v>7.9092129964652605E-2</v>
      </c>
      <c r="V732" s="17">
        <v>8.8344633528289404E-2</v>
      </c>
      <c r="W732" s="17">
        <v>8.0367775361979699E-2</v>
      </c>
      <c r="X732" s="17">
        <v>0.15127353602799001</v>
      </c>
      <c r="Y732" s="17">
        <v>0.104632445022265</v>
      </c>
      <c r="Z732" s="17">
        <v>5.7458420964033599E-2</v>
      </c>
      <c r="AA732" s="17">
        <v>0.110478959503809</v>
      </c>
      <c r="AB732" s="17">
        <v>0.153946421312875</v>
      </c>
      <c r="AC732" s="17">
        <v>0.106060081151565</v>
      </c>
      <c r="AD732" s="17">
        <v>7.7272505601792996E-2</v>
      </c>
      <c r="AE732" s="17"/>
      <c r="AF732" s="17">
        <v>0.17107700563217601</v>
      </c>
      <c r="AG732" s="17">
        <v>9.8210027945786496E-2</v>
      </c>
      <c r="AH732" s="17">
        <v>0.111151876719396</v>
      </c>
      <c r="AI732" s="17">
        <v>8.3166157476681907E-2</v>
      </c>
      <c r="AJ732" s="17">
        <v>5.7324035754351202E-2</v>
      </c>
      <c r="AK732" s="17">
        <v>6.6470391541862905E-2</v>
      </c>
      <c r="AL732" s="17"/>
      <c r="AM732" s="17">
        <v>0.102042629796846</v>
      </c>
      <c r="AN732" s="17">
        <v>0.12062227392528101</v>
      </c>
      <c r="AO732" s="17"/>
      <c r="AP732" s="17">
        <v>8.5512626030611896E-2</v>
      </c>
      <c r="AQ732" s="17">
        <v>0.105836809491832</v>
      </c>
      <c r="AR732" s="17">
        <v>0.108645838940545</v>
      </c>
      <c r="AS732" s="17">
        <v>0.165497033232961</v>
      </c>
      <c r="AT732" s="17">
        <v>0.17749597528275901</v>
      </c>
      <c r="AU732" s="17"/>
      <c r="AV732" s="17">
        <v>0.13809867024837</v>
      </c>
      <c r="AW732" s="17">
        <v>9.2880000498727397E-2</v>
      </c>
      <c r="AX732" s="17">
        <v>8.79647589390046E-2</v>
      </c>
      <c r="AY732" s="17">
        <v>0.117205398194084</v>
      </c>
      <c r="AZ732" s="17">
        <v>7.3049801713515702E-2</v>
      </c>
      <c r="BA732" s="17">
        <v>7.52138552744233E-2</v>
      </c>
      <c r="BB732" s="17"/>
      <c r="BC732" s="17">
        <v>7.3352783182653106E-2</v>
      </c>
      <c r="BD732" s="17">
        <v>0.106365728694346</v>
      </c>
      <c r="BE732" s="17">
        <v>0.147434006754429</v>
      </c>
      <c r="BF732" s="17"/>
      <c r="BG732" s="17">
        <v>0.147380318768422</v>
      </c>
      <c r="BH732" s="17">
        <v>0.105260412199997</v>
      </c>
      <c r="BI732" s="17">
        <v>8.6026711827391703E-2</v>
      </c>
      <c r="BJ732" s="17">
        <v>0.115842312139399</v>
      </c>
      <c r="BK732" s="17">
        <v>0.21462971819263801</v>
      </c>
      <c r="BL732" s="17"/>
      <c r="BM732" s="17">
        <v>0.11214318501486401</v>
      </c>
      <c r="BN732" s="17">
        <v>0.19177086342319499</v>
      </c>
    </row>
    <row r="733" spans="2:66" x14ac:dyDescent="0.35">
      <c r="B733" t="s">
        <v>319</v>
      </c>
      <c r="C733" s="17">
        <v>0.73603001904147403</v>
      </c>
      <c r="D733" s="17">
        <v>0.72721463583003898</v>
      </c>
      <c r="E733" s="17">
        <v>0.74431137319631702</v>
      </c>
      <c r="F733" s="17"/>
      <c r="G733" s="17">
        <v>0.68785183054612398</v>
      </c>
      <c r="H733" s="17">
        <v>0.67563488321387</v>
      </c>
      <c r="I733" s="17">
        <v>0.685716689556227</v>
      </c>
      <c r="J733" s="17">
        <v>0.73516967735495098</v>
      </c>
      <c r="K733" s="17">
        <v>0.79201125471003297</v>
      </c>
      <c r="L733" s="17">
        <v>0.82123028582689805</v>
      </c>
      <c r="M733" s="17"/>
      <c r="N733" s="17">
        <v>0.75637047226684095</v>
      </c>
      <c r="O733" s="17">
        <v>0.72662071010609997</v>
      </c>
      <c r="P733" s="17">
        <v>0.73198079832949803</v>
      </c>
      <c r="Q733" s="17">
        <v>0.72504320593959004</v>
      </c>
      <c r="R733" s="17"/>
      <c r="S733" s="17">
        <v>0.71167228485362899</v>
      </c>
      <c r="T733" s="17">
        <v>0.79327889263497497</v>
      </c>
      <c r="U733" s="17">
        <v>0.74351183610729599</v>
      </c>
      <c r="V733" s="17">
        <v>0.71165276830025104</v>
      </c>
      <c r="W733" s="17">
        <v>0.75497834339270298</v>
      </c>
      <c r="X733" s="17">
        <v>0.65947497257695997</v>
      </c>
      <c r="Y733" s="17">
        <v>0.713941596937818</v>
      </c>
      <c r="Z733" s="17">
        <v>0.78790486422092598</v>
      </c>
      <c r="AA733" s="17">
        <v>0.73727361991465401</v>
      </c>
      <c r="AB733" s="17">
        <v>0.75284084643036497</v>
      </c>
      <c r="AC733" s="17">
        <v>0.74995926928986401</v>
      </c>
      <c r="AD733" s="17">
        <v>0.75222010077137202</v>
      </c>
      <c r="AE733" s="17"/>
      <c r="AF733" s="17">
        <v>0.65989141346178903</v>
      </c>
      <c r="AG733" s="17">
        <v>0.750016726783577</v>
      </c>
      <c r="AH733" s="17">
        <v>0.70286607903502496</v>
      </c>
      <c r="AI733" s="17">
        <v>0.79931415374757497</v>
      </c>
      <c r="AJ733" s="17">
        <v>0.80036611446015604</v>
      </c>
      <c r="AK733" s="17">
        <v>0.76438460915392303</v>
      </c>
      <c r="AL733" s="17"/>
      <c r="AM733" s="17">
        <v>0.747181595250207</v>
      </c>
      <c r="AN733" s="17">
        <v>0.72070710381101399</v>
      </c>
      <c r="AO733" s="17"/>
      <c r="AP733" s="17">
        <v>0.74531699863159095</v>
      </c>
      <c r="AQ733" s="17">
        <v>0.73274001116443999</v>
      </c>
      <c r="AR733" s="17">
        <v>0.750181214852923</v>
      </c>
      <c r="AS733" s="17">
        <v>0.70770128952803901</v>
      </c>
      <c r="AT733" s="17">
        <v>0.68377513196345996</v>
      </c>
      <c r="AU733" s="17"/>
      <c r="AV733" s="17">
        <v>0.74057574872429799</v>
      </c>
      <c r="AW733" s="17">
        <v>0.72619098597689202</v>
      </c>
      <c r="AX733" s="17">
        <v>0.77955484126928798</v>
      </c>
      <c r="AY733" s="17">
        <v>0.69606974957990198</v>
      </c>
      <c r="AZ733" s="17">
        <v>0.79076250475769305</v>
      </c>
      <c r="BA733" s="17">
        <v>0.738543883034112</v>
      </c>
      <c r="BB733" s="17"/>
      <c r="BC733" s="17">
        <v>0.83220746700267201</v>
      </c>
      <c r="BD733" s="17">
        <v>0.71389265582711503</v>
      </c>
      <c r="BE733" s="17">
        <v>0.69879765224285795</v>
      </c>
      <c r="BF733" s="17"/>
      <c r="BG733" s="17">
        <v>0.67173485081954598</v>
      </c>
      <c r="BH733" s="17">
        <v>0.78688993100551796</v>
      </c>
      <c r="BI733" s="17">
        <v>0.80640313150293197</v>
      </c>
      <c r="BJ733" s="17">
        <v>0.73463625685361</v>
      </c>
      <c r="BK733" s="17">
        <v>0.42084684534456701</v>
      </c>
      <c r="BL733" s="17"/>
      <c r="BM733" s="17">
        <v>0.76807255176679001</v>
      </c>
      <c r="BN733" s="17">
        <v>0.49345596499296002</v>
      </c>
    </row>
    <row r="734" spans="2:66" x14ac:dyDescent="0.35">
      <c r="B734" t="s">
        <v>320</v>
      </c>
      <c r="C734" s="17">
        <v>0.62662703479792603</v>
      </c>
      <c r="D734" s="17">
        <v>0.60494710164593102</v>
      </c>
      <c r="E734" s="17">
        <v>0.64691218308708798</v>
      </c>
      <c r="F734" s="17"/>
      <c r="G734" s="17">
        <v>0.57412439745777299</v>
      </c>
      <c r="H734" s="17">
        <v>0.50614080760116598</v>
      </c>
      <c r="I734" s="17">
        <v>0.54862700995951097</v>
      </c>
      <c r="J734" s="17">
        <v>0.62756967651499795</v>
      </c>
      <c r="K734" s="17">
        <v>0.69346497725348999</v>
      </c>
      <c r="L734" s="17">
        <v>0.77744385215402501</v>
      </c>
      <c r="M734" s="17"/>
      <c r="N734" s="17">
        <v>0.63910785008795101</v>
      </c>
      <c r="O734" s="17">
        <v>0.60553618194527303</v>
      </c>
      <c r="P734" s="17">
        <v>0.62009456882472402</v>
      </c>
      <c r="Q734" s="17">
        <v>0.638628589631972</v>
      </c>
      <c r="R734" s="17"/>
      <c r="S734" s="17">
        <v>0.56336967572246899</v>
      </c>
      <c r="T734" s="17">
        <v>0.71005545051040997</v>
      </c>
      <c r="U734" s="17">
        <v>0.66441970614264301</v>
      </c>
      <c r="V734" s="17">
        <v>0.62330813477196201</v>
      </c>
      <c r="W734" s="17">
        <v>0.67461056803072295</v>
      </c>
      <c r="X734" s="17">
        <v>0.50820143654896999</v>
      </c>
      <c r="Y734" s="17">
        <v>0.60930915191555302</v>
      </c>
      <c r="Z734" s="17">
        <v>0.73044644325689201</v>
      </c>
      <c r="AA734" s="17">
        <v>0.62679466041084597</v>
      </c>
      <c r="AB734" s="17">
        <v>0.59889442511749102</v>
      </c>
      <c r="AC734" s="17">
        <v>0.64389918813829805</v>
      </c>
      <c r="AD734" s="17">
        <v>0.67494759516957903</v>
      </c>
      <c r="AE734" s="17"/>
      <c r="AF734" s="17">
        <v>0.488814407829613</v>
      </c>
      <c r="AG734" s="17">
        <v>0.65180669883778997</v>
      </c>
      <c r="AH734" s="17">
        <v>0.59171420231562899</v>
      </c>
      <c r="AI734" s="17">
        <v>0.71614799627089298</v>
      </c>
      <c r="AJ734" s="17">
        <v>0.74304207870580496</v>
      </c>
      <c r="AK734" s="17">
        <v>0.69791421761205996</v>
      </c>
      <c r="AL734" s="17"/>
      <c r="AM734" s="17">
        <v>0.64513896545336102</v>
      </c>
      <c r="AN734" s="17">
        <v>0.60008482988573297</v>
      </c>
      <c r="AO734" s="17"/>
      <c r="AP734" s="17">
        <v>0.65980437260097902</v>
      </c>
      <c r="AQ734" s="17">
        <v>0.62690320167260805</v>
      </c>
      <c r="AR734" s="17">
        <v>0.64153537591237797</v>
      </c>
      <c r="AS734" s="17">
        <v>0.54220425629507896</v>
      </c>
      <c r="AT734" s="17">
        <v>0.506279156680701</v>
      </c>
      <c r="AU734" s="17"/>
      <c r="AV734" s="17">
        <v>0.60247707847592802</v>
      </c>
      <c r="AW734" s="17">
        <v>0.633310985478164</v>
      </c>
      <c r="AX734" s="17">
        <v>0.69159008233028296</v>
      </c>
      <c r="AY734" s="17">
        <v>0.57886435138581804</v>
      </c>
      <c r="AZ734" s="17">
        <v>0.717712703044177</v>
      </c>
      <c r="BA734" s="17">
        <v>0.66333002775968897</v>
      </c>
      <c r="BB734" s="17"/>
      <c r="BC734" s="17">
        <v>0.75885468382001897</v>
      </c>
      <c r="BD734" s="17">
        <v>0.60752692713276901</v>
      </c>
      <c r="BE734" s="17">
        <v>0.55136364548842898</v>
      </c>
      <c r="BF734" s="17"/>
      <c r="BG734" s="17">
        <v>0.52435453205112303</v>
      </c>
      <c r="BH734" s="17">
        <v>0.68162951880552003</v>
      </c>
      <c r="BI734" s="17">
        <v>0.72037641967554</v>
      </c>
      <c r="BJ734" s="17">
        <v>0.61879394471421101</v>
      </c>
      <c r="BK734" s="17">
        <v>0.20621712715193</v>
      </c>
      <c r="BL734" s="17"/>
      <c r="BM734" s="17">
        <v>0.65592936675192604</v>
      </c>
      <c r="BN734" s="17">
        <v>0.30168510156976502</v>
      </c>
    </row>
    <row r="735" spans="2:66" x14ac:dyDescent="0.35">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c r="BM735" s="17"/>
      <c r="BN735" s="17"/>
    </row>
    <row r="736" spans="2:66" x14ac:dyDescent="0.35">
      <c r="B736" s="6" t="s">
        <v>324</v>
      </c>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c r="BM736" s="17"/>
      <c r="BN736" s="17"/>
    </row>
    <row r="737" spans="2:66" x14ac:dyDescent="0.35">
      <c r="B737" s="24" t="s">
        <v>101</v>
      </c>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c r="BL737" s="17"/>
      <c r="BM737" s="17"/>
      <c r="BN737" s="17"/>
    </row>
    <row r="738" spans="2:66" x14ac:dyDescent="0.35">
      <c r="B738" t="s">
        <v>313</v>
      </c>
      <c r="C738" s="17">
        <v>4.7092524685271198E-2</v>
      </c>
      <c r="D738" s="17">
        <v>6.4147896056029399E-2</v>
      </c>
      <c r="E738" s="17">
        <v>3.0695527474348901E-2</v>
      </c>
      <c r="F738" s="17"/>
      <c r="G738" s="17">
        <v>4.4717833138920797E-2</v>
      </c>
      <c r="H738" s="17">
        <v>4.7967135719942398E-2</v>
      </c>
      <c r="I738" s="17">
        <v>5.4686363843155499E-2</v>
      </c>
      <c r="J738" s="17">
        <v>4.0918989067039599E-2</v>
      </c>
      <c r="K738" s="17">
        <v>5.3767932461107101E-2</v>
      </c>
      <c r="L738" s="17">
        <v>4.2323127862120703E-2</v>
      </c>
      <c r="M738" s="17"/>
      <c r="N738" s="17">
        <v>4.7873409158447303E-2</v>
      </c>
      <c r="O738" s="17">
        <v>5.8120503529943003E-2</v>
      </c>
      <c r="P738" s="17">
        <v>4.6591592088992398E-2</v>
      </c>
      <c r="Q738" s="17">
        <v>3.4073491962734799E-2</v>
      </c>
      <c r="R738" s="17"/>
      <c r="S738" s="17">
        <v>4.30482174057564E-2</v>
      </c>
      <c r="T738" s="17">
        <v>5.68023290407128E-2</v>
      </c>
      <c r="U738" s="17">
        <v>3.1004571790045399E-2</v>
      </c>
      <c r="V738" s="17">
        <v>4.6781555539332102E-2</v>
      </c>
      <c r="W738" s="17">
        <v>2.0651005733555199E-2</v>
      </c>
      <c r="X738" s="17">
        <v>5.3644905708068798E-2</v>
      </c>
      <c r="Y738" s="17">
        <v>4.2251138500925198E-2</v>
      </c>
      <c r="Z738" s="17">
        <v>2.3274763563804299E-2</v>
      </c>
      <c r="AA738" s="17">
        <v>5.3223516175363403E-2</v>
      </c>
      <c r="AB738" s="17">
        <v>6.3741240344911895E-2</v>
      </c>
      <c r="AC738" s="17">
        <v>4.0033126678218699E-2</v>
      </c>
      <c r="AD738" s="17">
        <v>9.4082374155308401E-2</v>
      </c>
      <c r="AE738" s="17"/>
      <c r="AF738" s="17">
        <v>5.2213003662128998E-2</v>
      </c>
      <c r="AG738" s="17">
        <v>4.4266818747745101E-2</v>
      </c>
      <c r="AH738" s="17">
        <v>5.9180719290366599E-2</v>
      </c>
      <c r="AI738" s="17">
        <v>2.9057638650835299E-2</v>
      </c>
      <c r="AJ738" s="17">
        <v>5.6121233534059498E-2</v>
      </c>
      <c r="AK738" s="17">
        <v>4.8745865838795401E-2</v>
      </c>
      <c r="AL738" s="17"/>
      <c r="AM738" s="17">
        <v>4.9694796156673098E-2</v>
      </c>
      <c r="AN738" s="17">
        <v>4.3734148765905499E-2</v>
      </c>
      <c r="AO738" s="17"/>
      <c r="AP738" s="17">
        <v>3.7161627409209599E-2</v>
      </c>
      <c r="AQ738" s="17">
        <v>4.5963771791442599E-2</v>
      </c>
      <c r="AR738" s="17">
        <v>4.4831233421778603E-2</v>
      </c>
      <c r="AS738" s="17">
        <v>5.19520589595504E-2</v>
      </c>
      <c r="AT738" s="17">
        <v>5.8975277128781901E-2</v>
      </c>
      <c r="AU738" s="17"/>
      <c r="AV738" s="17">
        <v>5.0746654624747603E-2</v>
      </c>
      <c r="AW738" s="17">
        <v>5.0715838393343503E-2</v>
      </c>
      <c r="AX738" s="17">
        <v>2.5021168004342599E-2</v>
      </c>
      <c r="AY738" s="17">
        <v>7.0957375545833298E-2</v>
      </c>
      <c r="AZ738" s="17">
        <v>4.0023199817174601E-2</v>
      </c>
      <c r="BA738" s="17">
        <v>3.1762049336007001E-2</v>
      </c>
      <c r="BB738" s="17"/>
      <c r="BC738" s="17">
        <v>2.5660017876497101E-2</v>
      </c>
      <c r="BD738" s="17">
        <v>3.26569128076276E-2</v>
      </c>
      <c r="BE738" s="17">
        <v>8.1570661419962207E-2</v>
      </c>
      <c r="BF738" s="17"/>
      <c r="BG738" s="17">
        <v>6.1861041683302601E-2</v>
      </c>
      <c r="BH738" s="17">
        <v>3.4486548433507298E-2</v>
      </c>
      <c r="BI738" s="17">
        <v>2.1991465965565699E-2</v>
      </c>
      <c r="BJ738" s="17">
        <v>5.9681004968809501E-2</v>
      </c>
      <c r="BK738" s="17">
        <v>0.187807786168941</v>
      </c>
      <c r="BL738" s="17"/>
      <c r="BM738" s="17">
        <v>3.8959787652458701E-2</v>
      </c>
      <c r="BN738" s="17">
        <v>0.15815996363221499</v>
      </c>
    </row>
    <row r="739" spans="2:66" x14ac:dyDescent="0.35">
      <c r="B739" t="s">
        <v>314</v>
      </c>
      <c r="C739" s="17">
        <v>8.2995942080370394E-2</v>
      </c>
      <c r="D739" s="17">
        <v>8.9853823308225805E-2</v>
      </c>
      <c r="E739" s="17">
        <v>7.6718536163909404E-2</v>
      </c>
      <c r="F739" s="17"/>
      <c r="G739" s="17">
        <v>0.115734864897668</v>
      </c>
      <c r="H739" s="17">
        <v>9.4629855293597895E-2</v>
      </c>
      <c r="I739" s="17">
        <v>7.6139228995256297E-2</v>
      </c>
      <c r="J739" s="17">
        <v>6.7574343290009498E-2</v>
      </c>
      <c r="K739" s="17">
        <v>6.5711764290649594E-2</v>
      </c>
      <c r="L739" s="17">
        <v>8.1376647203487196E-2</v>
      </c>
      <c r="M739" s="17"/>
      <c r="N739" s="17">
        <v>9.8116268088731098E-2</v>
      </c>
      <c r="O739" s="17">
        <v>7.3445439143890207E-2</v>
      </c>
      <c r="P739" s="17">
        <v>7.6190335611221099E-2</v>
      </c>
      <c r="Q739" s="17">
        <v>8.1825555081752196E-2</v>
      </c>
      <c r="R739" s="17"/>
      <c r="S739" s="17">
        <v>9.2246855567027899E-2</v>
      </c>
      <c r="T739" s="17">
        <v>5.62655106549683E-2</v>
      </c>
      <c r="U739" s="17">
        <v>7.7070869430676203E-2</v>
      </c>
      <c r="V739" s="17">
        <v>0.123861060723953</v>
      </c>
      <c r="W739" s="17">
        <v>4.2581977455707402E-2</v>
      </c>
      <c r="X739" s="17">
        <v>0.104144371553532</v>
      </c>
      <c r="Y739" s="17">
        <v>8.3714623482897696E-2</v>
      </c>
      <c r="Z739" s="17">
        <v>8.1538559747297595E-2</v>
      </c>
      <c r="AA739" s="17">
        <v>6.9941138815427795E-2</v>
      </c>
      <c r="AB739" s="17">
        <v>0.103533469383049</v>
      </c>
      <c r="AC739" s="17">
        <v>6.6717203233446501E-2</v>
      </c>
      <c r="AD739" s="17">
        <v>9.3335403129357994E-2</v>
      </c>
      <c r="AE739" s="17"/>
      <c r="AF739" s="17">
        <v>9.3363450538243006E-2</v>
      </c>
      <c r="AG739" s="17">
        <v>8.2501160084773498E-2</v>
      </c>
      <c r="AH739" s="17">
        <v>0.100647792094174</v>
      </c>
      <c r="AI739" s="17">
        <v>5.1276238579824003E-2</v>
      </c>
      <c r="AJ739" s="17">
        <v>7.5374996764522695E-2</v>
      </c>
      <c r="AK739" s="17">
        <v>0.112315525461712</v>
      </c>
      <c r="AL739" s="17"/>
      <c r="AM739" s="17">
        <v>7.5855650099014404E-2</v>
      </c>
      <c r="AN739" s="17">
        <v>9.3715729984226698E-2</v>
      </c>
      <c r="AO739" s="17"/>
      <c r="AP739" s="17">
        <v>8.1730634238102701E-2</v>
      </c>
      <c r="AQ739" s="17">
        <v>9.0841453601928496E-2</v>
      </c>
      <c r="AR739" s="17">
        <v>6.6174358879465198E-2</v>
      </c>
      <c r="AS739" s="17">
        <v>7.8821334495481093E-2</v>
      </c>
      <c r="AT739" s="17">
        <v>0.16303955675503701</v>
      </c>
      <c r="AU739" s="17"/>
      <c r="AV739" s="17">
        <v>7.6574298657938605E-2</v>
      </c>
      <c r="AW739" s="17">
        <v>8.4960279256100002E-2</v>
      </c>
      <c r="AX739" s="17">
        <v>7.8452189702791303E-2</v>
      </c>
      <c r="AY739" s="17">
        <v>9.6680226804401997E-2</v>
      </c>
      <c r="AZ739" s="17">
        <v>7.38867216681552E-2</v>
      </c>
      <c r="BA739" s="17">
        <v>5.8573849600255599E-2</v>
      </c>
      <c r="BB739" s="17"/>
      <c r="BC739" s="17">
        <v>6.7699615193694704E-2</v>
      </c>
      <c r="BD739" s="17">
        <v>7.4783063195781804E-2</v>
      </c>
      <c r="BE739" s="17">
        <v>9.9566919513061805E-2</v>
      </c>
      <c r="BF739" s="17"/>
      <c r="BG739" s="17">
        <v>0.112335574594652</v>
      </c>
      <c r="BH739" s="17">
        <v>7.1159129197517004E-2</v>
      </c>
      <c r="BI739" s="17">
        <v>6.4509781181728801E-2</v>
      </c>
      <c r="BJ739" s="17">
        <v>9.1618420165601303E-2</v>
      </c>
      <c r="BK739" s="17">
        <v>0.19531215268674901</v>
      </c>
      <c r="BL739" s="17"/>
      <c r="BM739" s="17">
        <v>7.7887731943390603E-2</v>
      </c>
      <c r="BN739" s="17">
        <v>0.17131800133789299</v>
      </c>
    </row>
    <row r="740" spans="2:66" x14ac:dyDescent="0.35">
      <c r="B740" t="s">
        <v>315</v>
      </c>
      <c r="C740" s="17">
        <v>0.27217554192395399</v>
      </c>
      <c r="D740" s="17">
        <v>0.28186365947396702</v>
      </c>
      <c r="E740" s="17">
        <v>0.26407108122142398</v>
      </c>
      <c r="F740" s="17"/>
      <c r="G740" s="17">
        <v>0.222829387968383</v>
      </c>
      <c r="H740" s="17">
        <v>0.184487671390381</v>
      </c>
      <c r="I740" s="17">
        <v>0.26199158083491803</v>
      </c>
      <c r="J740" s="17">
        <v>0.28750636752451503</v>
      </c>
      <c r="K740" s="17">
        <v>0.32888846075764799</v>
      </c>
      <c r="L740" s="17">
        <v>0.33433054805616602</v>
      </c>
      <c r="M740" s="17"/>
      <c r="N740" s="17">
        <v>0.188279784973402</v>
      </c>
      <c r="O740" s="17">
        <v>0.267204681056674</v>
      </c>
      <c r="P740" s="17">
        <v>0.32343735786321698</v>
      </c>
      <c r="Q740" s="17">
        <v>0.32348584743473102</v>
      </c>
      <c r="R740" s="17"/>
      <c r="S740" s="17">
        <v>0.24307904113165801</v>
      </c>
      <c r="T740" s="17">
        <v>0.27831658717908703</v>
      </c>
      <c r="U740" s="17">
        <v>0.31626473223902901</v>
      </c>
      <c r="V740" s="17">
        <v>0.301488847153286</v>
      </c>
      <c r="W740" s="17">
        <v>0.26471219999217899</v>
      </c>
      <c r="X740" s="17">
        <v>0.28959218923165703</v>
      </c>
      <c r="Y740" s="17">
        <v>0.31524432522562701</v>
      </c>
      <c r="Z740" s="17">
        <v>0.21136507343371899</v>
      </c>
      <c r="AA740" s="17">
        <v>0.227796004990164</v>
      </c>
      <c r="AB740" s="17">
        <v>0.23951175059985499</v>
      </c>
      <c r="AC740" s="17">
        <v>0.28842423033557102</v>
      </c>
      <c r="AD740" s="17">
        <v>0.34006306280284798</v>
      </c>
      <c r="AE740" s="17"/>
      <c r="AF740" s="17">
        <v>0.22903866163667699</v>
      </c>
      <c r="AG740" s="17">
        <v>0.26037041095491298</v>
      </c>
      <c r="AH740" s="17">
        <v>0.30456411891740798</v>
      </c>
      <c r="AI740" s="17">
        <v>0.30737448482517099</v>
      </c>
      <c r="AJ740" s="17">
        <v>0.317069940261341</v>
      </c>
      <c r="AK740" s="17">
        <v>0.25103628883041201</v>
      </c>
      <c r="AL740" s="17"/>
      <c r="AM740" s="17">
        <v>0.27828684346015797</v>
      </c>
      <c r="AN740" s="17">
        <v>0.26432750153516998</v>
      </c>
      <c r="AO740" s="17"/>
      <c r="AP740" s="17">
        <v>0.33434150206393398</v>
      </c>
      <c r="AQ740" s="17">
        <v>0.28613898481046601</v>
      </c>
      <c r="AR740" s="17">
        <v>0.258213944505159</v>
      </c>
      <c r="AS740" s="17">
        <v>0.19063418806639901</v>
      </c>
      <c r="AT740" s="17">
        <v>0.207447676497791</v>
      </c>
      <c r="AU740" s="17"/>
      <c r="AV740" s="17">
        <v>0.21108085619390099</v>
      </c>
      <c r="AW740" s="17">
        <v>0.310276290033698</v>
      </c>
      <c r="AX740" s="17">
        <v>0.25242981560696698</v>
      </c>
      <c r="AY740" s="17">
        <v>0.33107780949732701</v>
      </c>
      <c r="AZ740" s="17">
        <v>0.163432148360211</v>
      </c>
      <c r="BA740" s="17">
        <v>0.34352927837099001</v>
      </c>
      <c r="BB740" s="17"/>
      <c r="BC740" s="17">
        <v>0.18432524428252101</v>
      </c>
      <c r="BD740" s="17">
        <v>0.30541460484952598</v>
      </c>
      <c r="BE740" s="17">
        <v>0.28524495318634802</v>
      </c>
      <c r="BF740" s="17"/>
      <c r="BG740" s="17">
        <v>0.31465144423144498</v>
      </c>
      <c r="BH740" s="17">
        <v>0.23303398124212801</v>
      </c>
      <c r="BI740" s="17">
        <v>0.244977230164974</v>
      </c>
      <c r="BJ740" s="17">
        <v>0.41421887929861001</v>
      </c>
      <c r="BK740" s="17">
        <v>0.40016127319157402</v>
      </c>
      <c r="BL740" s="17"/>
      <c r="BM740" s="17">
        <v>0.246371011194193</v>
      </c>
      <c r="BN740" s="17">
        <v>0.40341412483780098</v>
      </c>
    </row>
    <row r="741" spans="2:66" x14ac:dyDescent="0.35">
      <c r="B741" t="s">
        <v>316</v>
      </c>
      <c r="C741" s="17">
        <v>0.33930711592524998</v>
      </c>
      <c r="D741" s="17">
        <v>0.33658408535666201</v>
      </c>
      <c r="E741" s="17">
        <v>0.34265905061869401</v>
      </c>
      <c r="F741" s="17"/>
      <c r="G741" s="17">
        <v>0.33577000605379898</v>
      </c>
      <c r="H741" s="17">
        <v>0.27242500828690203</v>
      </c>
      <c r="I741" s="17">
        <v>0.35823428127590401</v>
      </c>
      <c r="J741" s="17">
        <v>0.37166641714729198</v>
      </c>
      <c r="K741" s="17">
        <v>0.33046374581383198</v>
      </c>
      <c r="L741" s="17">
        <v>0.360675773933752</v>
      </c>
      <c r="M741" s="17"/>
      <c r="N741" s="17">
        <v>0.35525935719126001</v>
      </c>
      <c r="O741" s="17">
        <v>0.34034694842782598</v>
      </c>
      <c r="P741" s="17">
        <v>0.35061186329086802</v>
      </c>
      <c r="Q741" s="17">
        <v>0.31257224674823297</v>
      </c>
      <c r="R741" s="17"/>
      <c r="S741" s="17">
        <v>0.32033525327325202</v>
      </c>
      <c r="T741" s="17">
        <v>0.35984497215346301</v>
      </c>
      <c r="U741" s="17">
        <v>0.30358733059298998</v>
      </c>
      <c r="V741" s="17">
        <v>0.30274284749738301</v>
      </c>
      <c r="W741" s="17">
        <v>0.400162387330188</v>
      </c>
      <c r="X741" s="17">
        <v>0.321368912538396</v>
      </c>
      <c r="Y741" s="17">
        <v>0.299061845014019</v>
      </c>
      <c r="Z741" s="17">
        <v>0.44733531666693099</v>
      </c>
      <c r="AA741" s="17">
        <v>0.39183429166879002</v>
      </c>
      <c r="AB741" s="17">
        <v>0.37502461318711799</v>
      </c>
      <c r="AC741" s="17">
        <v>0.23965241808075799</v>
      </c>
      <c r="AD741" s="17">
        <v>0.286610611443952</v>
      </c>
      <c r="AE741" s="17"/>
      <c r="AF741" s="17">
        <v>0.30056840106316901</v>
      </c>
      <c r="AG741" s="17">
        <v>0.36487038896068202</v>
      </c>
      <c r="AH741" s="17">
        <v>0.33148897242513597</v>
      </c>
      <c r="AI741" s="17">
        <v>0.36704105774215401</v>
      </c>
      <c r="AJ741" s="17">
        <v>0.32114764653095601</v>
      </c>
      <c r="AK741" s="17">
        <v>0.35549226317086102</v>
      </c>
      <c r="AL741" s="17"/>
      <c r="AM741" s="17">
        <v>0.34516721595764799</v>
      </c>
      <c r="AN741" s="17">
        <v>0.33339842490883298</v>
      </c>
      <c r="AO741" s="17"/>
      <c r="AP741" s="17">
        <v>0.34367485493250799</v>
      </c>
      <c r="AQ741" s="17">
        <v>0.31175001176218398</v>
      </c>
      <c r="AR741" s="17">
        <v>0.33172562011588902</v>
      </c>
      <c r="AS741" s="17">
        <v>0.39276467754510003</v>
      </c>
      <c r="AT741" s="17">
        <v>0.24579566823371299</v>
      </c>
      <c r="AU741" s="17"/>
      <c r="AV741" s="17">
        <v>0.352720982209002</v>
      </c>
      <c r="AW741" s="17">
        <v>0.34196206792039302</v>
      </c>
      <c r="AX741" s="17">
        <v>0.39851036511000498</v>
      </c>
      <c r="AY741" s="17">
        <v>0.32033652736399898</v>
      </c>
      <c r="AZ741" s="17">
        <v>0.36029901452231899</v>
      </c>
      <c r="BA741" s="17">
        <v>0.308328813979103</v>
      </c>
      <c r="BB741" s="17"/>
      <c r="BC741" s="17">
        <v>0.39196647169563298</v>
      </c>
      <c r="BD741" s="17">
        <v>0.336997710540196</v>
      </c>
      <c r="BE741" s="17">
        <v>0.31108674751799997</v>
      </c>
      <c r="BF741" s="17"/>
      <c r="BG741" s="17">
        <v>0.31628065067705502</v>
      </c>
      <c r="BH741" s="17">
        <v>0.378353822718629</v>
      </c>
      <c r="BI741" s="17">
        <v>0.38464491489765801</v>
      </c>
      <c r="BJ741" s="17">
        <v>0.22501446716790599</v>
      </c>
      <c r="BK741" s="17">
        <v>0.120452590023119</v>
      </c>
      <c r="BL741" s="17"/>
      <c r="BM741" s="17">
        <v>0.36821050627118601</v>
      </c>
      <c r="BN741" s="17">
        <v>0.14464762519576899</v>
      </c>
    </row>
    <row r="742" spans="2:66" x14ac:dyDescent="0.35">
      <c r="B742" t="s">
        <v>317</v>
      </c>
      <c r="C742" s="17">
        <v>0.22024248331198201</v>
      </c>
      <c r="D742" s="17">
        <v>0.20508604198328201</v>
      </c>
      <c r="E742" s="17">
        <v>0.233139601924303</v>
      </c>
      <c r="F742" s="17"/>
      <c r="G742" s="17">
        <v>0.245105651194508</v>
      </c>
      <c r="H742" s="17">
        <v>0.364189151610053</v>
      </c>
      <c r="I742" s="17">
        <v>0.19258442135349901</v>
      </c>
      <c r="J742" s="17">
        <v>0.190928906798288</v>
      </c>
      <c r="K742" s="17">
        <v>0.19316895018886801</v>
      </c>
      <c r="L742" s="17">
        <v>0.15049335210711801</v>
      </c>
      <c r="M742" s="17"/>
      <c r="N742" s="17">
        <v>0.28464696646054699</v>
      </c>
      <c r="O742" s="17">
        <v>0.22469826234653101</v>
      </c>
      <c r="P742" s="17">
        <v>0.169433209817512</v>
      </c>
      <c r="Q742" s="17">
        <v>0.18986662713920799</v>
      </c>
      <c r="R742" s="17"/>
      <c r="S742" s="17">
        <v>0.280586488558071</v>
      </c>
      <c r="T742" s="17">
        <v>0.20372493409894399</v>
      </c>
      <c r="U742" s="17">
        <v>0.229301772555317</v>
      </c>
      <c r="V742" s="17">
        <v>0.165702075845576</v>
      </c>
      <c r="W742" s="17">
        <v>0.24906791822645999</v>
      </c>
      <c r="X742" s="17">
        <v>0.17760045954381701</v>
      </c>
      <c r="Y742" s="17">
        <v>0.211795470364777</v>
      </c>
      <c r="Z742" s="17">
        <v>0.188833608424819</v>
      </c>
      <c r="AA742" s="17">
        <v>0.21712960902406001</v>
      </c>
      <c r="AB742" s="17">
        <v>0.19942212680856999</v>
      </c>
      <c r="AC742" s="17">
        <v>0.31736880482450702</v>
      </c>
      <c r="AD742" s="17">
        <v>0.185908548468534</v>
      </c>
      <c r="AE742" s="17"/>
      <c r="AF742" s="17">
        <v>0.29043310884116902</v>
      </c>
      <c r="AG742" s="17">
        <v>0.212733715985882</v>
      </c>
      <c r="AH742" s="17">
        <v>0.155918533512313</v>
      </c>
      <c r="AI742" s="17">
        <v>0.211861401067305</v>
      </c>
      <c r="AJ742" s="17">
        <v>0.17938649056671299</v>
      </c>
      <c r="AK742" s="17">
        <v>0.19588334719038</v>
      </c>
      <c r="AL742" s="17"/>
      <c r="AM742" s="17">
        <v>0.21601305892335401</v>
      </c>
      <c r="AN742" s="17">
        <v>0.22419272112982599</v>
      </c>
      <c r="AO742" s="17"/>
      <c r="AP742" s="17">
        <v>0.153909429987968</v>
      </c>
      <c r="AQ742" s="17">
        <v>0.21799995461253799</v>
      </c>
      <c r="AR742" s="17">
        <v>0.25977734731242103</v>
      </c>
      <c r="AS742" s="17">
        <v>0.26971024455338399</v>
      </c>
      <c r="AT742" s="17">
        <v>0.324741821384677</v>
      </c>
      <c r="AU742" s="17"/>
      <c r="AV742" s="17">
        <v>0.27855501722131298</v>
      </c>
      <c r="AW742" s="17">
        <v>0.17235446545290201</v>
      </c>
      <c r="AX742" s="17">
        <v>0.233564942753024</v>
      </c>
      <c r="AY742" s="17">
        <v>0.14963480616500999</v>
      </c>
      <c r="AZ742" s="17">
        <v>0.3547794639745</v>
      </c>
      <c r="BA742" s="17">
        <v>0.17100774681280501</v>
      </c>
      <c r="BB742" s="17"/>
      <c r="BC742" s="17">
        <v>0.30330363707621499</v>
      </c>
      <c r="BD742" s="17">
        <v>0.207113561792271</v>
      </c>
      <c r="BE742" s="17">
        <v>0.193977916464564</v>
      </c>
      <c r="BF742" s="17"/>
      <c r="BG742" s="17">
        <v>0.17679542217849101</v>
      </c>
      <c r="BH742" s="17">
        <v>0.260710585618526</v>
      </c>
      <c r="BI742" s="17">
        <v>0.25787642829671698</v>
      </c>
      <c r="BJ742" s="17">
        <v>0.19029603848830301</v>
      </c>
      <c r="BK742" s="17">
        <v>2.7936895622217999E-2</v>
      </c>
      <c r="BL742" s="17"/>
      <c r="BM742" s="17">
        <v>0.246998090678826</v>
      </c>
      <c r="BN742" s="17">
        <v>6.5505895715882195E-2</v>
      </c>
    </row>
    <row r="743" spans="2:66" x14ac:dyDescent="0.35">
      <c r="B743" t="s">
        <v>117</v>
      </c>
      <c r="C743" s="17">
        <v>3.8186392073172898E-2</v>
      </c>
      <c r="D743" s="17">
        <v>2.2464493821833E-2</v>
      </c>
      <c r="E743" s="17">
        <v>5.2716202597320898E-2</v>
      </c>
      <c r="F743" s="17"/>
      <c r="G743" s="17">
        <v>3.5842256746721E-2</v>
      </c>
      <c r="H743" s="17">
        <v>3.6301177699124103E-2</v>
      </c>
      <c r="I743" s="17">
        <v>5.63641236972671E-2</v>
      </c>
      <c r="J743" s="17">
        <v>4.1404976172855198E-2</v>
      </c>
      <c r="K743" s="17">
        <v>2.79991464878948E-2</v>
      </c>
      <c r="L743" s="17">
        <v>3.0800550837356201E-2</v>
      </c>
      <c r="M743" s="17"/>
      <c r="N743" s="17">
        <v>2.5824214127612401E-2</v>
      </c>
      <c r="O743" s="17">
        <v>3.6184165495135097E-2</v>
      </c>
      <c r="P743" s="17">
        <v>3.3735641328188799E-2</v>
      </c>
      <c r="Q743" s="17">
        <v>5.8176231633341499E-2</v>
      </c>
      <c r="R743" s="17"/>
      <c r="S743" s="17">
        <v>2.0704144064235E-2</v>
      </c>
      <c r="T743" s="17">
        <v>4.5045666872825997E-2</v>
      </c>
      <c r="U743" s="17">
        <v>4.2770723391942198E-2</v>
      </c>
      <c r="V743" s="17">
        <v>5.9423613240469603E-2</v>
      </c>
      <c r="W743" s="17">
        <v>2.2824511261909899E-2</v>
      </c>
      <c r="X743" s="17">
        <v>5.3649161424528198E-2</v>
      </c>
      <c r="Y743" s="17">
        <v>4.7932597411753999E-2</v>
      </c>
      <c r="Z743" s="17">
        <v>4.7652678163429003E-2</v>
      </c>
      <c r="AA743" s="17">
        <v>4.0075439326194201E-2</v>
      </c>
      <c r="AB743" s="17">
        <v>1.8766799676496401E-2</v>
      </c>
      <c r="AC743" s="17">
        <v>4.7804216847499401E-2</v>
      </c>
      <c r="AD743" s="17">
        <v>0</v>
      </c>
      <c r="AE743" s="17"/>
      <c r="AF743" s="17">
        <v>3.4383374258612799E-2</v>
      </c>
      <c r="AG743" s="17">
        <v>3.5257505266004699E-2</v>
      </c>
      <c r="AH743" s="17">
        <v>4.8199863760601598E-2</v>
      </c>
      <c r="AI743" s="17">
        <v>3.33891791347109E-2</v>
      </c>
      <c r="AJ743" s="17">
        <v>5.0899692342407599E-2</v>
      </c>
      <c r="AK743" s="17">
        <v>3.6526709507839802E-2</v>
      </c>
      <c r="AL743" s="17"/>
      <c r="AM743" s="17">
        <v>3.4982435403153198E-2</v>
      </c>
      <c r="AN743" s="17">
        <v>4.06314736760384E-2</v>
      </c>
      <c r="AO743" s="17"/>
      <c r="AP743" s="17">
        <v>4.9181951368277702E-2</v>
      </c>
      <c r="AQ743" s="17">
        <v>4.7305823421441198E-2</v>
      </c>
      <c r="AR743" s="17">
        <v>3.9277495765286899E-2</v>
      </c>
      <c r="AS743" s="17">
        <v>1.61174963800855E-2</v>
      </c>
      <c r="AT743" s="17">
        <v>0</v>
      </c>
      <c r="AU743" s="17"/>
      <c r="AV743" s="17">
        <v>3.0322191093098201E-2</v>
      </c>
      <c r="AW743" s="17">
        <v>3.97310589435639E-2</v>
      </c>
      <c r="AX743" s="17">
        <v>1.20215188228706E-2</v>
      </c>
      <c r="AY743" s="17">
        <v>3.1313254623429099E-2</v>
      </c>
      <c r="AZ743" s="17">
        <v>7.5794516576398298E-3</v>
      </c>
      <c r="BA743" s="17">
        <v>8.6798261900839294E-2</v>
      </c>
      <c r="BB743" s="17"/>
      <c r="BC743" s="17">
        <v>2.7045013875439099E-2</v>
      </c>
      <c r="BD743" s="17">
        <v>4.3034146814597898E-2</v>
      </c>
      <c r="BE743" s="17">
        <v>2.8552801898063401E-2</v>
      </c>
      <c r="BF743" s="17"/>
      <c r="BG743" s="17">
        <v>1.8075866635053801E-2</v>
      </c>
      <c r="BH743" s="17">
        <v>2.2255932789692599E-2</v>
      </c>
      <c r="BI743" s="17">
        <v>2.6000179493356999E-2</v>
      </c>
      <c r="BJ743" s="17">
        <v>1.9171189910770499E-2</v>
      </c>
      <c r="BK743" s="17">
        <v>6.8329302307398601E-2</v>
      </c>
      <c r="BL743" s="17"/>
      <c r="BM743" s="17">
        <v>2.15728722599463E-2</v>
      </c>
      <c r="BN743" s="17">
        <v>5.6954389280439902E-2</v>
      </c>
    </row>
    <row r="744" spans="2:66" x14ac:dyDescent="0.35">
      <c r="B744" t="s">
        <v>318</v>
      </c>
      <c r="C744" s="17">
        <v>0.13008846676564201</v>
      </c>
      <c r="D744" s="17">
        <v>0.154001719364255</v>
      </c>
      <c r="E744" s="17">
        <v>0.10741406363825801</v>
      </c>
      <c r="F744" s="17"/>
      <c r="G744" s="17">
        <v>0.16045269803658899</v>
      </c>
      <c r="H744" s="17">
        <v>0.14259699101354001</v>
      </c>
      <c r="I744" s="17">
        <v>0.130825592838412</v>
      </c>
      <c r="J744" s="17">
        <v>0.108493332357049</v>
      </c>
      <c r="K744" s="17">
        <v>0.119479696751757</v>
      </c>
      <c r="L744" s="17">
        <v>0.123699775065608</v>
      </c>
      <c r="M744" s="17"/>
      <c r="N744" s="17">
        <v>0.14598967724717801</v>
      </c>
      <c r="O744" s="17">
        <v>0.13156594267383301</v>
      </c>
      <c r="P744" s="17">
        <v>0.122781927700214</v>
      </c>
      <c r="Q744" s="17">
        <v>0.115899047044487</v>
      </c>
      <c r="R744" s="17"/>
      <c r="S744" s="17">
        <v>0.13529507297278401</v>
      </c>
      <c r="T744" s="17">
        <v>0.113067839695681</v>
      </c>
      <c r="U744" s="17">
        <v>0.108075441220722</v>
      </c>
      <c r="V744" s="17">
        <v>0.170642616263285</v>
      </c>
      <c r="W744" s="17">
        <v>6.3232983189262598E-2</v>
      </c>
      <c r="X744" s="17">
        <v>0.157789277261601</v>
      </c>
      <c r="Y744" s="17">
        <v>0.125965761983823</v>
      </c>
      <c r="Z744" s="17">
        <v>0.10481332331110201</v>
      </c>
      <c r="AA744" s="17">
        <v>0.123164654990791</v>
      </c>
      <c r="AB744" s="17">
        <v>0.16727470972796099</v>
      </c>
      <c r="AC744" s="17">
        <v>0.106750329911665</v>
      </c>
      <c r="AD744" s="17">
        <v>0.18741777728466599</v>
      </c>
      <c r="AE744" s="17"/>
      <c r="AF744" s="17">
        <v>0.14557645420037199</v>
      </c>
      <c r="AG744" s="17">
        <v>0.126767978832519</v>
      </c>
      <c r="AH744" s="17">
        <v>0.15982851138454099</v>
      </c>
      <c r="AI744" s="17">
        <v>8.0333877230659295E-2</v>
      </c>
      <c r="AJ744" s="17">
        <v>0.13149623029858201</v>
      </c>
      <c r="AK744" s="17">
        <v>0.16106139130050701</v>
      </c>
      <c r="AL744" s="17"/>
      <c r="AM744" s="17">
        <v>0.12555044625568801</v>
      </c>
      <c r="AN744" s="17">
        <v>0.13744987875013201</v>
      </c>
      <c r="AO744" s="17"/>
      <c r="AP744" s="17">
        <v>0.11889226164731199</v>
      </c>
      <c r="AQ744" s="17">
        <v>0.136805225393371</v>
      </c>
      <c r="AR744" s="17">
        <v>0.111005592301244</v>
      </c>
      <c r="AS744" s="17">
        <v>0.130773393455032</v>
      </c>
      <c r="AT744" s="17">
        <v>0.22201483388381901</v>
      </c>
      <c r="AU744" s="17"/>
      <c r="AV744" s="17">
        <v>0.127320953282686</v>
      </c>
      <c r="AW744" s="17">
        <v>0.13567611764944401</v>
      </c>
      <c r="AX744" s="17">
        <v>0.10347335770713401</v>
      </c>
      <c r="AY744" s="17">
        <v>0.167637602350235</v>
      </c>
      <c r="AZ744" s="17">
        <v>0.11390992148533</v>
      </c>
      <c r="BA744" s="17">
        <v>9.0335898936262607E-2</v>
      </c>
      <c r="BB744" s="17"/>
      <c r="BC744" s="17">
        <v>9.3359633070191794E-2</v>
      </c>
      <c r="BD744" s="17">
        <v>0.107439976003409</v>
      </c>
      <c r="BE744" s="17">
        <v>0.18113758093302401</v>
      </c>
      <c r="BF744" s="17"/>
      <c r="BG744" s="17">
        <v>0.17419661627795399</v>
      </c>
      <c r="BH744" s="17">
        <v>0.105645677631024</v>
      </c>
      <c r="BI744" s="17">
        <v>8.6501247147294499E-2</v>
      </c>
      <c r="BJ744" s="17">
        <v>0.151299425134411</v>
      </c>
      <c r="BK744" s="17">
        <v>0.38311993885569001</v>
      </c>
      <c r="BL744" s="17"/>
      <c r="BM744" s="17">
        <v>0.11684751959584901</v>
      </c>
      <c r="BN744" s="17">
        <v>0.32947796497010801</v>
      </c>
    </row>
    <row r="745" spans="2:66" x14ac:dyDescent="0.35">
      <c r="B745" t="s">
        <v>319</v>
      </c>
      <c r="C745" s="17">
        <v>0.55954959923723102</v>
      </c>
      <c r="D745" s="17">
        <v>0.54167012733994402</v>
      </c>
      <c r="E745" s="17">
        <v>0.575798652542997</v>
      </c>
      <c r="F745" s="17"/>
      <c r="G745" s="17">
        <v>0.58087565724830703</v>
      </c>
      <c r="H745" s="17">
        <v>0.63661415989695502</v>
      </c>
      <c r="I745" s="17">
        <v>0.55081870262940302</v>
      </c>
      <c r="J745" s="17">
        <v>0.56259532394557998</v>
      </c>
      <c r="K745" s="17">
        <v>0.52363269600270002</v>
      </c>
      <c r="L745" s="17">
        <v>0.51116912604086995</v>
      </c>
      <c r="M745" s="17"/>
      <c r="N745" s="17">
        <v>0.639906323651807</v>
      </c>
      <c r="O745" s="17">
        <v>0.56504521077435699</v>
      </c>
      <c r="P745" s="17">
        <v>0.52004507310838</v>
      </c>
      <c r="Q745" s="17">
        <v>0.50243887388744102</v>
      </c>
      <c r="R745" s="17"/>
      <c r="S745" s="17">
        <v>0.60092174183132296</v>
      </c>
      <c r="T745" s="17">
        <v>0.56356990625240599</v>
      </c>
      <c r="U745" s="17">
        <v>0.53288910314830695</v>
      </c>
      <c r="V745" s="17">
        <v>0.46844492334295901</v>
      </c>
      <c r="W745" s="17">
        <v>0.64923030555664796</v>
      </c>
      <c r="X745" s="17">
        <v>0.49896937208221398</v>
      </c>
      <c r="Y745" s="17">
        <v>0.51085731537879697</v>
      </c>
      <c r="Z745" s="17">
        <v>0.63616892509175005</v>
      </c>
      <c r="AA745" s="17">
        <v>0.60896390069285</v>
      </c>
      <c r="AB745" s="17">
        <v>0.57444673999568796</v>
      </c>
      <c r="AC745" s="17">
        <v>0.55702122290526501</v>
      </c>
      <c r="AD745" s="17">
        <v>0.472519159912486</v>
      </c>
      <c r="AE745" s="17"/>
      <c r="AF745" s="17">
        <v>0.59100150990433797</v>
      </c>
      <c r="AG745" s="17">
        <v>0.577604104946564</v>
      </c>
      <c r="AH745" s="17">
        <v>0.48740750593745003</v>
      </c>
      <c r="AI745" s="17">
        <v>0.57890245880945901</v>
      </c>
      <c r="AJ745" s="17">
        <v>0.50053413709766903</v>
      </c>
      <c r="AK745" s="17">
        <v>0.55137561036124105</v>
      </c>
      <c r="AL745" s="17"/>
      <c r="AM745" s="17">
        <v>0.56118027488100097</v>
      </c>
      <c r="AN745" s="17">
        <v>0.557591146038659</v>
      </c>
      <c r="AO745" s="17"/>
      <c r="AP745" s="17">
        <v>0.49758428492047602</v>
      </c>
      <c r="AQ745" s="17">
        <v>0.52974996637472205</v>
      </c>
      <c r="AR745" s="17">
        <v>0.59150296742831099</v>
      </c>
      <c r="AS745" s="17">
        <v>0.66247492209848402</v>
      </c>
      <c r="AT745" s="17">
        <v>0.57053748961839001</v>
      </c>
      <c r="AU745" s="17"/>
      <c r="AV745" s="17">
        <v>0.63127599943031398</v>
      </c>
      <c r="AW745" s="17">
        <v>0.51431653337329497</v>
      </c>
      <c r="AX745" s="17">
        <v>0.63207530786302901</v>
      </c>
      <c r="AY745" s="17">
        <v>0.46997133352900899</v>
      </c>
      <c r="AZ745" s="17">
        <v>0.71507847849681905</v>
      </c>
      <c r="BA745" s="17">
        <v>0.47933656079190901</v>
      </c>
      <c r="BB745" s="17"/>
      <c r="BC745" s="17">
        <v>0.69527010877184803</v>
      </c>
      <c r="BD745" s="17">
        <v>0.54411127233246703</v>
      </c>
      <c r="BE745" s="17">
        <v>0.505064663982565</v>
      </c>
      <c r="BF745" s="17"/>
      <c r="BG745" s="17">
        <v>0.493076072855547</v>
      </c>
      <c r="BH745" s="17">
        <v>0.63906440833715505</v>
      </c>
      <c r="BI745" s="17">
        <v>0.64252134319437504</v>
      </c>
      <c r="BJ745" s="17">
        <v>0.41531050565620797</v>
      </c>
      <c r="BK745" s="17">
        <v>0.14838948564533699</v>
      </c>
      <c r="BL745" s="17"/>
      <c r="BM745" s="17">
        <v>0.61520859695001096</v>
      </c>
      <c r="BN745" s="17">
        <v>0.21015352091165099</v>
      </c>
    </row>
    <row r="746" spans="2:66" x14ac:dyDescent="0.35">
      <c r="B746" t="s">
        <v>320</v>
      </c>
      <c r="C746" s="17">
        <v>0.42946113247159001</v>
      </c>
      <c r="D746" s="17">
        <v>0.38766840797568902</v>
      </c>
      <c r="E746" s="17">
        <v>0.468384588904738</v>
      </c>
      <c r="F746" s="17"/>
      <c r="G746" s="17">
        <v>0.42042295921171802</v>
      </c>
      <c r="H746" s="17">
        <v>0.49401716888341501</v>
      </c>
      <c r="I746" s="17">
        <v>0.41999310979099103</v>
      </c>
      <c r="J746" s="17">
        <v>0.45410199158853098</v>
      </c>
      <c r="K746" s="17">
        <v>0.404152999250944</v>
      </c>
      <c r="L746" s="17">
        <v>0.38746935097526197</v>
      </c>
      <c r="M746" s="17"/>
      <c r="N746" s="17">
        <v>0.49391664640462801</v>
      </c>
      <c r="O746" s="17">
        <v>0.43347926810052401</v>
      </c>
      <c r="P746" s="17">
        <v>0.39726314540816698</v>
      </c>
      <c r="Q746" s="17">
        <v>0.38653982684295402</v>
      </c>
      <c r="R746" s="17"/>
      <c r="S746" s="17">
        <v>0.46562666885853898</v>
      </c>
      <c r="T746" s="17">
        <v>0.45050206655672498</v>
      </c>
      <c r="U746" s="17">
        <v>0.42481366192758502</v>
      </c>
      <c r="V746" s="17">
        <v>0.29780230707967498</v>
      </c>
      <c r="W746" s="17">
        <v>0.585997322367386</v>
      </c>
      <c r="X746" s="17">
        <v>0.34118009482061301</v>
      </c>
      <c r="Y746" s="17">
        <v>0.384891553394974</v>
      </c>
      <c r="Z746" s="17">
        <v>0.531355601780649</v>
      </c>
      <c r="AA746" s="17">
        <v>0.48579924570205901</v>
      </c>
      <c r="AB746" s="17">
        <v>0.40717203026772703</v>
      </c>
      <c r="AC746" s="17">
        <v>0.45027089299360001</v>
      </c>
      <c r="AD746" s="17">
        <v>0.28510138262781898</v>
      </c>
      <c r="AE746" s="17"/>
      <c r="AF746" s="17">
        <v>0.44542505570396601</v>
      </c>
      <c r="AG746" s="17">
        <v>0.450836126114045</v>
      </c>
      <c r="AH746" s="17">
        <v>0.32757899455290901</v>
      </c>
      <c r="AI746" s="17">
        <v>0.49856858157879902</v>
      </c>
      <c r="AJ746" s="17">
        <v>0.36903790679908599</v>
      </c>
      <c r="AK746" s="17">
        <v>0.39031421906073399</v>
      </c>
      <c r="AL746" s="17"/>
      <c r="AM746" s="17">
        <v>0.43562982862531402</v>
      </c>
      <c r="AN746" s="17">
        <v>0.42014126728852702</v>
      </c>
      <c r="AO746" s="17"/>
      <c r="AP746" s="17">
        <v>0.37869202327316298</v>
      </c>
      <c r="AQ746" s="17">
        <v>0.39294474098135102</v>
      </c>
      <c r="AR746" s="17">
        <v>0.48049737512706697</v>
      </c>
      <c r="AS746" s="17">
        <v>0.53170152864345299</v>
      </c>
      <c r="AT746" s="17">
        <v>0.34852265573457097</v>
      </c>
      <c r="AU746" s="17"/>
      <c r="AV746" s="17">
        <v>0.50395504614762798</v>
      </c>
      <c r="AW746" s="17">
        <v>0.37864041572385099</v>
      </c>
      <c r="AX746" s="17">
        <v>0.52860195015589495</v>
      </c>
      <c r="AY746" s="17">
        <v>0.30233373117877399</v>
      </c>
      <c r="AZ746" s="17">
        <v>0.60116855701148997</v>
      </c>
      <c r="BA746" s="17">
        <v>0.38900066185564602</v>
      </c>
      <c r="BB746" s="17"/>
      <c r="BC746" s="17">
        <v>0.60191047570165701</v>
      </c>
      <c r="BD746" s="17">
        <v>0.43667129632905799</v>
      </c>
      <c r="BE746" s="17">
        <v>0.32392708304954099</v>
      </c>
      <c r="BF746" s="17"/>
      <c r="BG746" s="17">
        <v>0.31887945657759198</v>
      </c>
      <c r="BH746" s="17">
        <v>0.53341873070613099</v>
      </c>
      <c r="BI746" s="17">
        <v>0.55602009604708003</v>
      </c>
      <c r="BJ746" s="17">
        <v>0.264011080521797</v>
      </c>
      <c r="BK746" s="17">
        <v>-0.23473045321035299</v>
      </c>
      <c r="BL746" s="17"/>
      <c r="BM746" s="17">
        <v>0.49836107735416202</v>
      </c>
      <c r="BN746" s="17">
        <v>-0.119324444058457</v>
      </c>
    </row>
    <row r="747" spans="2:66" x14ac:dyDescent="0.35">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c r="AK747" s="17"/>
      <c r="AL747" s="17"/>
      <c r="AM747" s="17"/>
      <c r="AN747" s="17"/>
      <c r="AO747" s="17"/>
      <c r="AP747" s="17"/>
      <c r="AQ747" s="17"/>
      <c r="AR747" s="17"/>
      <c r="AS747" s="17"/>
      <c r="AT747" s="17"/>
      <c r="AU747" s="17"/>
      <c r="AV747" s="17"/>
      <c r="AW747" s="17"/>
      <c r="AX747" s="17"/>
      <c r="AY747" s="17"/>
      <c r="AZ747" s="17"/>
      <c r="BA747" s="17"/>
      <c r="BB747" s="17"/>
      <c r="BC747" s="17"/>
      <c r="BD747" s="17"/>
      <c r="BE747" s="17"/>
      <c r="BF747" s="17"/>
      <c r="BG747" s="17"/>
      <c r="BH747" s="17"/>
      <c r="BI747" s="17"/>
      <c r="BJ747" s="17"/>
      <c r="BK747" s="17"/>
      <c r="BL747" s="17"/>
      <c r="BM747" s="17"/>
      <c r="BN747" s="17"/>
    </row>
    <row r="748" spans="2:66" x14ac:dyDescent="0.35">
      <c r="B748" s="6" t="s">
        <v>325</v>
      </c>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c r="AK748" s="17"/>
      <c r="AL748" s="17"/>
      <c r="AM748" s="17"/>
      <c r="AN748" s="17"/>
      <c r="AO748" s="17"/>
      <c r="AP748" s="17"/>
      <c r="AQ748" s="17"/>
      <c r="AR748" s="17"/>
      <c r="AS748" s="17"/>
      <c r="AT748" s="17"/>
      <c r="AU748" s="17"/>
      <c r="AV748" s="17"/>
      <c r="AW748" s="17"/>
      <c r="AX748" s="17"/>
      <c r="AY748" s="17"/>
      <c r="AZ748" s="17"/>
      <c r="BA748" s="17"/>
      <c r="BB748" s="17"/>
      <c r="BC748" s="17"/>
      <c r="BD748" s="17"/>
      <c r="BE748" s="17"/>
      <c r="BF748" s="17"/>
      <c r="BG748" s="17"/>
      <c r="BH748" s="17"/>
      <c r="BI748" s="17"/>
      <c r="BJ748" s="17"/>
      <c r="BK748" s="17"/>
      <c r="BL748" s="17"/>
      <c r="BM748" s="17"/>
      <c r="BN748" s="17"/>
    </row>
    <row r="749" spans="2:66" x14ac:dyDescent="0.35">
      <c r="B749" s="24" t="s">
        <v>101</v>
      </c>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c r="AK749" s="17"/>
      <c r="AL749" s="17"/>
      <c r="AM749" s="17"/>
      <c r="AN749" s="17"/>
      <c r="AO749" s="17"/>
      <c r="AP749" s="17"/>
      <c r="AQ749" s="17"/>
      <c r="AR749" s="17"/>
      <c r="AS749" s="17"/>
      <c r="AT749" s="17"/>
      <c r="AU749" s="17"/>
      <c r="AV749" s="17"/>
      <c r="AW749" s="17"/>
      <c r="AX749" s="17"/>
      <c r="AY749" s="17"/>
      <c r="AZ749" s="17"/>
      <c r="BA749" s="17"/>
      <c r="BB749" s="17"/>
      <c r="BC749" s="17"/>
      <c r="BD749" s="17"/>
      <c r="BE749" s="17"/>
      <c r="BF749" s="17"/>
      <c r="BG749" s="17"/>
      <c r="BH749" s="17"/>
      <c r="BI749" s="17"/>
      <c r="BJ749" s="17"/>
      <c r="BK749" s="17"/>
      <c r="BL749" s="17"/>
      <c r="BM749" s="17"/>
      <c r="BN749" s="17"/>
    </row>
    <row r="750" spans="2:66" x14ac:dyDescent="0.35">
      <c r="B750" t="s">
        <v>313</v>
      </c>
      <c r="C750" s="17">
        <v>2.8528961626500302E-2</v>
      </c>
      <c r="D750" s="17">
        <v>3.1734530143973698E-2</v>
      </c>
      <c r="E750" s="17">
        <v>2.5544125213260601E-2</v>
      </c>
      <c r="F750" s="17"/>
      <c r="G750" s="17">
        <v>4.9562968171359301E-2</v>
      </c>
      <c r="H750" s="17">
        <v>2.22115873535851E-2</v>
      </c>
      <c r="I750" s="17">
        <v>3.7266508627020301E-2</v>
      </c>
      <c r="J750" s="17">
        <v>2.3518708917180199E-2</v>
      </c>
      <c r="K750" s="17">
        <v>2.8850884941052202E-2</v>
      </c>
      <c r="L750" s="17">
        <v>1.64608040431946E-2</v>
      </c>
      <c r="M750" s="17"/>
      <c r="N750" s="17">
        <v>3.9811598609944598E-2</v>
      </c>
      <c r="O750" s="17">
        <v>3.08024031316259E-2</v>
      </c>
      <c r="P750" s="17">
        <v>2.4942841895689301E-2</v>
      </c>
      <c r="Q750" s="17">
        <v>1.75644711112104E-2</v>
      </c>
      <c r="R750" s="17"/>
      <c r="S750" s="17">
        <v>3.88866549473737E-2</v>
      </c>
      <c r="T750" s="17">
        <v>3.3659983459624301E-2</v>
      </c>
      <c r="U750" s="17">
        <v>1.14889142244668E-2</v>
      </c>
      <c r="V750" s="17">
        <v>1.87401467713318E-2</v>
      </c>
      <c r="W750" s="17">
        <v>2.0606793717409699E-2</v>
      </c>
      <c r="X750" s="17">
        <v>3.3725752410025699E-2</v>
      </c>
      <c r="Y750" s="17">
        <v>2.9615498993318602E-2</v>
      </c>
      <c r="Z750" s="17">
        <v>2.32302900752656E-2</v>
      </c>
      <c r="AA750" s="17">
        <v>2.7064235914478901E-2</v>
      </c>
      <c r="AB750" s="17">
        <v>3.8542477896064402E-2</v>
      </c>
      <c r="AC750" s="17">
        <v>1.9803563976086101E-2</v>
      </c>
      <c r="AD750" s="17">
        <v>2.9925955476339101E-2</v>
      </c>
      <c r="AE750" s="17"/>
      <c r="AF750" s="17">
        <v>4.2222140219846598E-2</v>
      </c>
      <c r="AG750" s="17">
        <v>2.6687226370707001E-2</v>
      </c>
      <c r="AH750" s="17">
        <v>2.4835328447279401E-2</v>
      </c>
      <c r="AI750" s="17">
        <v>2.9160021042342998E-2</v>
      </c>
      <c r="AJ750" s="17">
        <v>1.5219440271319599E-2</v>
      </c>
      <c r="AK750" s="17">
        <v>8.3748065234270797E-3</v>
      </c>
      <c r="AL750" s="17"/>
      <c r="AM750" s="17">
        <v>3.1523547213042902E-2</v>
      </c>
      <c r="AN750" s="17">
        <v>2.4482298893628698E-2</v>
      </c>
      <c r="AO750" s="17"/>
      <c r="AP750" s="17">
        <v>2.1464357685726701E-2</v>
      </c>
      <c r="AQ750" s="17">
        <v>2.4910485372349699E-2</v>
      </c>
      <c r="AR750" s="17">
        <v>3.5972907737536801E-2</v>
      </c>
      <c r="AS750" s="17">
        <v>3.3185161250990698E-2</v>
      </c>
      <c r="AT750" s="17">
        <v>5.7967632037212002E-2</v>
      </c>
      <c r="AU750" s="17"/>
      <c r="AV750" s="17">
        <v>3.8744566582308501E-2</v>
      </c>
      <c r="AW750" s="17">
        <v>1.8439482860318799E-2</v>
      </c>
      <c r="AX750" s="17">
        <v>1.2663523926791201E-2</v>
      </c>
      <c r="AY750" s="17">
        <v>2.8150694917880199E-2</v>
      </c>
      <c r="AZ750" s="17">
        <v>2.39427755209582E-2</v>
      </c>
      <c r="BA750" s="17">
        <v>1.20638961631597E-2</v>
      </c>
      <c r="BB750" s="17"/>
      <c r="BC750" s="17">
        <v>2.3584164376200201E-2</v>
      </c>
      <c r="BD750" s="17">
        <v>2.71198823524933E-2</v>
      </c>
      <c r="BE750" s="17">
        <v>3.4786070005507902E-2</v>
      </c>
      <c r="BF750" s="17"/>
      <c r="BG750" s="17">
        <v>3.9602159684599403E-2</v>
      </c>
      <c r="BH750" s="17">
        <v>2.84621077145286E-2</v>
      </c>
      <c r="BI750" s="17">
        <v>2.67906328956866E-2</v>
      </c>
      <c r="BJ750" s="17">
        <v>4.2549627719180798E-2</v>
      </c>
      <c r="BK750" s="17">
        <v>3.3975074247734098E-2</v>
      </c>
      <c r="BL750" s="17"/>
      <c r="BM750" s="17">
        <v>3.0282492732031999E-2</v>
      </c>
      <c r="BN750" s="17">
        <v>3.59591780960625E-2</v>
      </c>
    </row>
    <row r="751" spans="2:66" x14ac:dyDescent="0.35">
      <c r="B751" t="s">
        <v>314</v>
      </c>
      <c r="C751" s="17">
        <v>0.113308856759336</v>
      </c>
      <c r="D751" s="17">
        <v>0.109063163516079</v>
      </c>
      <c r="E751" s="17">
        <v>0.11800692595889201</v>
      </c>
      <c r="F751" s="17"/>
      <c r="G751" s="17">
        <v>0.15301959433201201</v>
      </c>
      <c r="H751" s="17">
        <v>0.12904073617532799</v>
      </c>
      <c r="I751" s="17">
        <v>0.12599508437211701</v>
      </c>
      <c r="J751" s="17">
        <v>0.102307633356142</v>
      </c>
      <c r="K751" s="17">
        <v>8.6582072604251395E-2</v>
      </c>
      <c r="L751" s="17">
        <v>9.0640825671899197E-2</v>
      </c>
      <c r="M751" s="17"/>
      <c r="N751" s="17">
        <v>0.12783044352369799</v>
      </c>
      <c r="O751" s="17">
        <v>0.13425449467445899</v>
      </c>
      <c r="P751" s="17">
        <v>9.8689950213095901E-2</v>
      </c>
      <c r="Q751" s="17">
        <v>8.8438210991178906E-2</v>
      </c>
      <c r="R751" s="17"/>
      <c r="S751" s="17">
        <v>0.12850424069004401</v>
      </c>
      <c r="T751" s="17">
        <v>9.4255146201770806E-2</v>
      </c>
      <c r="U751" s="17">
        <v>0.157309345272718</v>
      </c>
      <c r="V751" s="17">
        <v>0.124462820430328</v>
      </c>
      <c r="W751" s="17">
        <v>9.86677459187984E-2</v>
      </c>
      <c r="X751" s="17">
        <v>0.12466336870547801</v>
      </c>
      <c r="Y751" s="17">
        <v>0.108698296820698</v>
      </c>
      <c r="Z751" s="17">
        <v>8.1073127489455596E-2</v>
      </c>
      <c r="AA751" s="17">
        <v>8.0740138464007197E-2</v>
      </c>
      <c r="AB751" s="17">
        <v>0.151746389243262</v>
      </c>
      <c r="AC751" s="17">
        <v>7.7766025319406004E-2</v>
      </c>
      <c r="AD751" s="17">
        <v>9.2630851493409994E-2</v>
      </c>
      <c r="AE751" s="17"/>
      <c r="AF751" s="17">
        <v>0.123462011610547</v>
      </c>
      <c r="AG751" s="17">
        <v>0.115012743619148</v>
      </c>
      <c r="AH751" s="17">
        <v>0.11008700854774001</v>
      </c>
      <c r="AI751" s="17">
        <v>9.9885015647571795E-2</v>
      </c>
      <c r="AJ751" s="17">
        <v>9.7702076132690996E-2</v>
      </c>
      <c r="AK751" s="17">
        <v>0.14169434334596601</v>
      </c>
      <c r="AL751" s="17"/>
      <c r="AM751" s="17">
        <v>0.10495069459896</v>
      </c>
      <c r="AN751" s="17">
        <v>0.12486473959606401</v>
      </c>
      <c r="AO751" s="17"/>
      <c r="AP751" s="17">
        <v>6.6938518275096101E-2</v>
      </c>
      <c r="AQ751" s="17">
        <v>0.12949353699292099</v>
      </c>
      <c r="AR751" s="17">
        <v>0.135052068229743</v>
      </c>
      <c r="AS751" s="17">
        <v>0.123193091118989</v>
      </c>
      <c r="AT751" s="17">
        <v>0.15984412673891199</v>
      </c>
      <c r="AU751" s="17"/>
      <c r="AV751" s="17">
        <v>0.14152322523884101</v>
      </c>
      <c r="AW751" s="17">
        <v>0.121254794969983</v>
      </c>
      <c r="AX751" s="17">
        <v>9.3523175684336199E-2</v>
      </c>
      <c r="AY751" s="17">
        <v>8.7923523022255798E-2</v>
      </c>
      <c r="AZ751" s="17">
        <v>9.4154077152646204E-2</v>
      </c>
      <c r="BA751" s="17">
        <v>6.8932544595890793E-2</v>
      </c>
      <c r="BB751" s="17"/>
      <c r="BC751" s="17">
        <v>0.123058982475649</v>
      </c>
      <c r="BD751" s="17">
        <v>0.105235588324991</v>
      </c>
      <c r="BE751" s="17">
        <v>0.12514348734445599</v>
      </c>
      <c r="BF751" s="17"/>
      <c r="BG751" s="17">
        <v>0.130804236342388</v>
      </c>
      <c r="BH751" s="17">
        <v>0.11295826197195701</v>
      </c>
      <c r="BI751" s="17">
        <v>0.119543642863947</v>
      </c>
      <c r="BJ751" s="17">
        <v>9.6597908996798196E-2</v>
      </c>
      <c r="BK751" s="17">
        <v>9.8136748556354805E-2</v>
      </c>
      <c r="BL751" s="17"/>
      <c r="BM751" s="17">
        <v>0.115874455222578</v>
      </c>
      <c r="BN751" s="17">
        <v>9.7780669665221406E-2</v>
      </c>
    </row>
    <row r="752" spans="2:66" x14ac:dyDescent="0.35">
      <c r="B752" t="s">
        <v>315</v>
      </c>
      <c r="C752" s="17">
        <v>0.30707987795186997</v>
      </c>
      <c r="D752" s="17">
        <v>0.29085105538794498</v>
      </c>
      <c r="E752" s="17">
        <v>0.32344111970327999</v>
      </c>
      <c r="F752" s="17"/>
      <c r="G752" s="17">
        <v>0.32224636578326599</v>
      </c>
      <c r="H752" s="17">
        <v>0.26362964076260798</v>
      </c>
      <c r="I752" s="17">
        <v>0.30190242172575099</v>
      </c>
      <c r="J752" s="17">
        <v>0.27753958255884997</v>
      </c>
      <c r="K752" s="17">
        <v>0.30321561396900998</v>
      </c>
      <c r="L752" s="17">
        <v>0.36319264237307503</v>
      </c>
      <c r="M752" s="17"/>
      <c r="N752" s="17">
        <v>0.27460332812511401</v>
      </c>
      <c r="O752" s="17">
        <v>0.30619957698093098</v>
      </c>
      <c r="P752" s="17">
        <v>0.33449573715761999</v>
      </c>
      <c r="Q752" s="17">
        <v>0.31949881488440302</v>
      </c>
      <c r="R752" s="17"/>
      <c r="S752" s="17">
        <v>0.26074806216135699</v>
      </c>
      <c r="T752" s="17">
        <v>0.28833306136958498</v>
      </c>
      <c r="U752" s="17">
        <v>0.32564353216032799</v>
      </c>
      <c r="V752" s="17">
        <v>0.34798863995742202</v>
      </c>
      <c r="W752" s="17">
        <v>0.30029109178658298</v>
      </c>
      <c r="X752" s="17">
        <v>0.31727906989591997</v>
      </c>
      <c r="Y752" s="17">
        <v>0.30412113341611402</v>
      </c>
      <c r="Z752" s="17">
        <v>0.25909334687830998</v>
      </c>
      <c r="AA752" s="17">
        <v>0.325418503275893</v>
      </c>
      <c r="AB752" s="17">
        <v>0.28548815167702501</v>
      </c>
      <c r="AC752" s="17">
        <v>0.364588718583437</v>
      </c>
      <c r="AD752" s="17">
        <v>0.39022706609588098</v>
      </c>
      <c r="AE752" s="17"/>
      <c r="AF752" s="17">
        <v>0.30446412502876202</v>
      </c>
      <c r="AG752" s="17">
        <v>0.30796492556004201</v>
      </c>
      <c r="AH752" s="17">
        <v>0.286756965483834</v>
      </c>
      <c r="AI752" s="17">
        <v>0.32810541475305599</v>
      </c>
      <c r="AJ752" s="17">
        <v>0.30632361364272298</v>
      </c>
      <c r="AK752" s="17">
        <v>0.29123545413466601</v>
      </c>
      <c r="AL752" s="17"/>
      <c r="AM752" s="17">
        <v>0.31139678260513398</v>
      </c>
      <c r="AN752" s="17">
        <v>0.30189141914309903</v>
      </c>
      <c r="AO752" s="17"/>
      <c r="AP752" s="17">
        <v>0.31195140707790298</v>
      </c>
      <c r="AQ752" s="17">
        <v>0.341449538069101</v>
      </c>
      <c r="AR752" s="17">
        <v>0.28282499920806597</v>
      </c>
      <c r="AS752" s="17">
        <v>0.258092985899608</v>
      </c>
      <c r="AT752" s="17">
        <v>0.25189376285820902</v>
      </c>
      <c r="AU752" s="17"/>
      <c r="AV752" s="17">
        <v>0.27980979582045801</v>
      </c>
      <c r="AW752" s="17">
        <v>0.304518350458167</v>
      </c>
      <c r="AX752" s="17">
        <v>0.36438374987927302</v>
      </c>
      <c r="AY752" s="17">
        <v>0.278304572341455</v>
      </c>
      <c r="AZ752" s="17">
        <v>0.36771143931664202</v>
      </c>
      <c r="BA752" s="17">
        <v>0.37100232889638302</v>
      </c>
      <c r="BB752" s="17"/>
      <c r="BC752" s="17">
        <v>0.26042255724961799</v>
      </c>
      <c r="BD752" s="17">
        <v>0.35237047950793698</v>
      </c>
      <c r="BE752" s="17">
        <v>0.28251530621974402</v>
      </c>
      <c r="BF752" s="17"/>
      <c r="BG752" s="17">
        <v>0.24182808396723399</v>
      </c>
      <c r="BH752" s="17">
        <v>0.30344325424111201</v>
      </c>
      <c r="BI752" s="17">
        <v>0.334552127379388</v>
      </c>
      <c r="BJ752" s="17">
        <v>0.448886349467781</v>
      </c>
      <c r="BK752" s="17">
        <v>0.23938446474438699</v>
      </c>
      <c r="BL752" s="17"/>
      <c r="BM752" s="17">
        <v>0.293374779415426</v>
      </c>
      <c r="BN752" s="17">
        <v>0.28786203236303298</v>
      </c>
    </row>
    <row r="753" spans="2:66" x14ac:dyDescent="0.35">
      <c r="B753" t="s">
        <v>316</v>
      </c>
      <c r="C753" s="17">
        <v>0.33896211834341</v>
      </c>
      <c r="D753" s="17">
        <v>0.34888308521632</v>
      </c>
      <c r="E753" s="17">
        <v>0.32799383170859198</v>
      </c>
      <c r="F753" s="17"/>
      <c r="G753" s="17">
        <v>0.33659928034561598</v>
      </c>
      <c r="H753" s="17">
        <v>0.34422943848127702</v>
      </c>
      <c r="I753" s="17">
        <v>0.329714742143976</v>
      </c>
      <c r="J753" s="17">
        <v>0.38457096016729603</v>
      </c>
      <c r="K753" s="17">
        <v>0.32925369912269897</v>
      </c>
      <c r="L753" s="17">
        <v>0.31329889725417698</v>
      </c>
      <c r="M753" s="17"/>
      <c r="N753" s="17">
        <v>0.37137182178623801</v>
      </c>
      <c r="O753" s="17">
        <v>0.32944782700604702</v>
      </c>
      <c r="P753" s="17">
        <v>0.32545921794965399</v>
      </c>
      <c r="Q753" s="17">
        <v>0.32155045622010903</v>
      </c>
      <c r="R753" s="17"/>
      <c r="S753" s="17">
        <v>0.37127770527103299</v>
      </c>
      <c r="T753" s="17">
        <v>0.37038309836480598</v>
      </c>
      <c r="U753" s="17">
        <v>0.35228700717869499</v>
      </c>
      <c r="V753" s="17">
        <v>0.26548310029240801</v>
      </c>
      <c r="W753" s="17">
        <v>0.37895030281435199</v>
      </c>
      <c r="X753" s="17">
        <v>0.303673211012708</v>
      </c>
      <c r="Y753" s="17">
        <v>0.327830652883291</v>
      </c>
      <c r="Z753" s="17">
        <v>0.42546346715824102</v>
      </c>
      <c r="AA753" s="17">
        <v>0.34633612572544897</v>
      </c>
      <c r="AB753" s="17">
        <v>0.33591232098921198</v>
      </c>
      <c r="AC753" s="17">
        <v>0.24984850687468199</v>
      </c>
      <c r="AD753" s="17">
        <v>0.29594593699366101</v>
      </c>
      <c r="AE753" s="17"/>
      <c r="AF753" s="17">
        <v>0.34517961454420898</v>
      </c>
      <c r="AG753" s="17">
        <v>0.334425860853303</v>
      </c>
      <c r="AH753" s="17">
        <v>0.36251286004934702</v>
      </c>
      <c r="AI753" s="17">
        <v>0.34936423359150198</v>
      </c>
      <c r="AJ753" s="17">
        <v>0.31625488339896601</v>
      </c>
      <c r="AK753" s="17">
        <v>0.288493753597588</v>
      </c>
      <c r="AL753" s="17"/>
      <c r="AM753" s="17">
        <v>0.34493880981323699</v>
      </c>
      <c r="AN753" s="17">
        <v>0.33051378631357398</v>
      </c>
      <c r="AO753" s="17"/>
      <c r="AP753" s="17">
        <v>0.33275234138514198</v>
      </c>
      <c r="AQ753" s="17">
        <v>0.31376154739956802</v>
      </c>
      <c r="AR753" s="17">
        <v>0.34914867234887598</v>
      </c>
      <c r="AS753" s="17">
        <v>0.40157913361529901</v>
      </c>
      <c r="AT753" s="17">
        <v>0.25253030055497999</v>
      </c>
      <c r="AU753" s="17"/>
      <c r="AV753" s="17">
        <v>0.35139258313225102</v>
      </c>
      <c r="AW753" s="17">
        <v>0.31618775574739399</v>
      </c>
      <c r="AX753" s="17">
        <v>0.37797726114123897</v>
      </c>
      <c r="AY753" s="17">
        <v>0.35983958444363701</v>
      </c>
      <c r="AZ753" s="17">
        <v>0.36590777967103399</v>
      </c>
      <c r="BA753" s="17">
        <v>0.303165501239191</v>
      </c>
      <c r="BB753" s="17"/>
      <c r="BC753" s="17">
        <v>0.38971471785983702</v>
      </c>
      <c r="BD753" s="17">
        <v>0.32035028964682399</v>
      </c>
      <c r="BE753" s="17">
        <v>0.34387355765286998</v>
      </c>
      <c r="BF753" s="17"/>
      <c r="BG753" s="17">
        <v>0.37455281685182401</v>
      </c>
      <c r="BH753" s="17">
        <v>0.37662482666278002</v>
      </c>
      <c r="BI753" s="17">
        <v>0.30639722040700601</v>
      </c>
      <c r="BJ753" s="17">
        <v>0.28430078678216503</v>
      </c>
      <c r="BK753" s="17">
        <v>0.32484746263041298</v>
      </c>
      <c r="BL753" s="17"/>
      <c r="BM753" s="17">
        <v>0.37628624156226897</v>
      </c>
      <c r="BN753" s="17">
        <v>0.31546518799006801</v>
      </c>
    </row>
    <row r="754" spans="2:66" x14ac:dyDescent="0.35">
      <c r="B754" t="s">
        <v>317</v>
      </c>
      <c r="C754" s="17">
        <v>0.133430555790952</v>
      </c>
      <c r="D754" s="17">
        <v>0.17342143581299399</v>
      </c>
      <c r="E754" s="17">
        <v>9.5096821651413005E-2</v>
      </c>
      <c r="F754" s="17"/>
      <c r="G754" s="17">
        <v>8.8982008540673493E-2</v>
      </c>
      <c r="H754" s="17">
        <v>0.187343588520234</v>
      </c>
      <c r="I754" s="17">
        <v>0.107464780310901</v>
      </c>
      <c r="J754" s="17">
        <v>0.12194280032079199</v>
      </c>
      <c r="K754" s="17">
        <v>0.157843695232597</v>
      </c>
      <c r="L754" s="17">
        <v>0.13290552273467601</v>
      </c>
      <c r="M754" s="17"/>
      <c r="N754" s="17">
        <v>0.133801241723779</v>
      </c>
      <c r="O754" s="17">
        <v>0.124532293234681</v>
      </c>
      <c r="P754" s="17">
        <v>0.131891883924631</v>
      </c>
      <c r="Q754" s="17">
        <v>0.14579038333028499</v>
      </c>
      <c r="R754" s="17"/>
      <c r="S754" s="17">
        <v>0.145221817408304</v>
      </c>
      <c r="T754" s="17">
        <v>0.13488823347682699</v>
      </c>
      <c r="U754" s="17">
        <v>7.2378827094248699E-2</v>
      </c>
      <c r="V754" s="17">
        <v>0.16563867109357</v>
      </c>
      <c r="W754" s="17">
        <v>0.14410060903239499</v>
      </c>
      <c r="X754" s="17">
        <v>9.1772571441901499E-2</v>
      </c>
      <c r="Y754" s="17">
        <v>0.127487994567936</v>
      </c>
      <c r="Z754" s="17">
        <v>0.12741344263861101</v>
      </c>
      <c r="AA754" s="17">
        <v>0.136174370404091</v>
      </c>
      <c r="AB754" s="17">
        <v>0.132261003429479</v>
      </c>
      <c r="AC754" s="17">
        <v>0.211529636996001</v>
      </c>
      <c r="AD754" s="17">
        <v>0.12506238092928701</v>
      </c>
      <c r="AE754" s="17"/>
      <c r="AF754" s="17">
        <v>0.141345145637153</v>
      </c>
      <c r="AG754" s="17">
        <v>0.13458103232059501</v>
      </c>
      <c r="AH754" s="17">
        <v>0.112124798442627</v>
      </c>
      <c r="AI754" s="17">
        <v>0.109560542639303</v>
      </c>
      <c r="AJ754" s="17">
        <v>0.15675080394074001</v>
      </c>
      <c r="AK754" s="17">
        <v>0.17811132175729899</v>
      </c>
      <c r="AL754" s="17"/>
      <c r="AM754" s="17">
        <v>0.12906956201550601</v>
      </c>
      <c r="AN754" s="17">
        <v>0.14056448700079599</v>
      </c>
      <c r="AO754" s="17"/>
      <c r="AP754" s="17">
        <v>0.15541916586513699</v>
      </c>
      <c r="AQ754" s="17">
        <v>0.107495893813813</v>
      </c>
      <c r="AR754" s="17">
        <v>0.13130622001617101</v>
      </c>
      <c r="AS754" s="17">
        <v>0.13803008493491001</v>
      </c>
      <c r="AT754" s="17">
        <v>0.25739160569429997</v>
      </c>
      <c r="AU754" s="17"/>
      <c r="AV754" s="17">
        <v>0.132429695661401</v>
      </c>
      <c r="AW754" s="17">
        <v>0.163629867385929</v>
      </c>
      <c r="AX754" s="17">
        <v>0.10820813932187801</v>
      </c>
      <c r="AY754" s="17">
        <v>0.15908887694590201</v>
      </c>
      <c r="AZ754" s="17">
        <v>0.10995645139763401</v>
      </c>
      <c r="BA754" s="17">
        <v>6.7936922243789499E-2</v>
      </c>
      <c r="BB754" s="17"/>
      <c r="BC754" s="17">
        <v>0.14866310774240701</v>
      </c>
      <c r="BD754" s="17">
        <v>0.111141075800293</v>
      </c>
      <c r="BE754" s="17">
        <v>0.16175396222666399</v>
      </c>
      <c r="BF754" s="17"/>
      <c r="BG754" s="17">
        <v>0.185666149282287</v>
      </c>
      <c r="BH754" s="17">
        <v>0.125729676581778</v>
      </c>
      <c r="BI754" s="17">
        <v>0.12065851956365301</v>
      </c>
      <c r="BJ754" s="17">
        <v>0.10926452759024</v>
      </c>
      <c r="BK754" s="17">
        <v>0.189448608193791</v>
      </c>
      <c r="BL754" s="17"/>
      <c r="BM754" s="17">
        <v>0.135523837075746</v>
      </c>
      <c r="BN754" s="17">
        <v>0.17089445917250801</v>
      </c>
    </row>
    <row r="755" spans="2:66" x14ac:dyDescent="0.35">
      <c r="B755" t="s">
        <v>117</v>
      </c>
      <c r="C755" s="17">
        <v>7.8689629527931806E-2</v>
      </c>
      <c r="D755" s="17">
        <v>4.6046729922688802E-2</v>
      </c>
      <c r="E755" s="17">
        <v>0.109917175764562</v>
      </c>
      <c r="F755" s="17"/>
      <c r="G755" s="17">
        <v>4.9589782827072E-2</v>
      </c>
      <c r="H755" s="17">
        <v>5.3545008706967497E-2</v>
      </c>
      <c r="I755" s="17">
        <v>9.7656462820234893E-2</v>
      </c>
      <c r="J755" s="17">
        <v>9.0120314679740104E-2</v>
      </c>
      <c r="K755" s="17">
        <v>9.4254034130390907E-2</v>
      </c>
      <c r="L755" s="17">
        <v>8.3501307922977094E-2</v>
      </c>
      <c r="M755" s="17"/>
      <c r="N755" s="17">
        <v>5.2581566231226701E-2</v>
      </c>
      <c r="O755" s="17">
        <v>7.4763404972256406E-2</v>
      </c>
      <c r="P755" s="17">
        <v>8.4520368859310094E-2</v>
      </c>
      <c r="Q755" s="17">
        <v>0.10715766346281499</v>
      </c>
      <c r="R755" s="17"/>
      <c r="S755" s="17">
        <v>5.53615195218886E-2</v>
      </c>
      <c r="T755" s="17">
        <v>7.8480477127387996E-2</v>
      </c>
      <c r="U755" s="17">
        <v>8.0892374069542999E-2</v>
      </c>
      <c r="V755" s="17">
        <v>7.7686621454939903E-2</v>
      </c>
      <c r="W755" s="17">
        <v>5.73834567304616E-2</v>
      </c>
      <c r="X755" s="17">
        <v>0.128886026533967</v>
      </c>
      <c r="Y755" s="17">
        <v>0.102246423318642</v>
      </c>
      <c r="Z755" s="17">
        <v>8.3726325760116599E-2</v>
      </c>
      <c r="AA755" s="17">
        <v>8.4266626216081594E-2</v>
      </c>
      <c r="AB755" s="17">
        <v>5.6049656764958197E-2</v>
      </c>
      <c r="AC755" s="17">
        <v>7.6463548250388494E-2</v>
      </c>
      <c r="AD755" s="17">
        <v>6.6207809011421398E-2</v>
      </c>
      <c r="AE755" s="17"/>
      <c r="AF755" s="17">
        <v>4.3326962959483198E-2</v>
      </c>
      <c r="AG755" s="17">
        <v>8.1328211276204501E-2</v>
      </c>
      <c r="AH755" s="17">
        <v>0.103683039029172</v>
      </c>
      <c r="AI755" s="17">
        <v>8.3924772326223807E-2</v>
      </c>
      <c r="AJ755" s="17">
        <v>0.10774918261356101</v>
      </c>
      <c r="AK755" s="17">
        <v>9.2090320641054199E-2</v>
      </c>
      <c r="AL755" s="17"/>
      <c r="AM755" s="17">
        <v>7.8120603754119694E-2</v>
      </c>
      <c r="AN755" s="17">
        <v>7.7683269052838899E-2</v>
      </c>
      <c r="AO755" s="17"/>
      <c r="AP755" s="17">
        <v>0.111474209710995</v>
      </c>
      <c r="AQ755" s="17">
        <v>8.28889983522475E-2</v>
      </c>
      <c r="AR755" s="17">
        <v>6.56951324596068E-2</v>
      </c>
      <c r="AS755" s="17">
        <v>4.5919543180203998E-2</v>
      </c>
      <c r="AT755" s="17">
        <v>2.0372572116387801E-2</v>
      </c>
      <c r="AU755" s="17"/>
      <c r="AV755" s="17">
        <v>5.6100133564740598E-2</v>
      </c>
      <c r="AW755" s="17">
        <v>7.5969748578207194E-2</v>
      </c>
      <c r="AX755" s="17">
        <v>4.3244150046483201E-2</v>
      </c>
      <c r="AY755" s="17">
        <v>8.6692748328871194E-2</v>
      </c>
      <c r="AZ755" s="17">
        <v>3.8327476941086402E-2</v>
      </c>
      <c r="BA755" s="17">
        <v>0.17689880686158599</v>
      </c>
      <c r="BB755" s="17"/>
      <c r="BC755" s="17">
        <v>5.4556470296288503E-2</v>
      </c>
      <c r="BD755" s="17">
        <v>8.3782684367461599E-2</v>
      </c>
      <c r="BE755" s="17">
        <v>5.1927616550757699E-2</v>
      </c>
      <c r="BF755" s="17"/>
      <c r="BG755" s="17">
        <v>2.7546553871667E-2</v>
      </c>
      <c r="BH755" s="17">
        <v>5.2781872827843898E-2</v>
      </c>
      <c r="BI755" s="17">
        <v>9.2057856890319895E-2</v>
      </c>
      <c r="BJ755" s="17">
        <v>1.8400799443834999E-2</v>
      </c>
      <c r="BK755" s="17">
        <v>0.11420764162732</v>
      </c>
      <c r="BL755" s="17"/>
      <c r="BM755" s="17">
        <v>4.8658193991949497E-2</v>
      </c>
      <c r="BN755" s="17">
        <v>9.2038472713107597E-2</v>
      </c>
    </row>
    <row r="756" spans="2:66" x14ac:dyDescent="0.35">
      <c r="B756" t="s">
        <v>318</v>
      </c>
      <c r="C756" s="17">
        <v>0.14183781838583601</v>
      </c>
      <c r="D756" s="17">
        <v>0.14079769366005199</v>
      </c>
      <c r="E756" s="17">
        <v>0.143551051172153</v>
      </c>
      <c r="F756" s="17"/>
      <c r="G756" s="17">
        <v>0.20258256250337101</v>
      </c>
      <c r="H756" s="17">
        <v>0.15125232352891299</v>
      </c>
      <c r="I756" s="17">
        <v>0.16326159299913801</v>
      </c>
      <c r="J756" s="17">
        <v>0.12582634227332201</v>
      </c>
      <c r="K756" s="17">
        <v>0.115432957545304</v>
      </c>
      <c r="L756" s="17">
        <v>0.107101629715094</v>
      </c>
      <c r="M756" s="17"/>
      <c r="N756" s="17">
        <v>0.16764204213364201</v>
      </c>
      <c r="O756" s="17">
        <v>0.16505689780608501</v>
      </c>
      <c r="P756" s="17">
        <v>0.123632792108785</v>
      </c>
      <c r="Q756" s="17">
        <v>0.106002682102389</v>
      </c>
      <c r="R756" s="17"/>
      <c r="S756" s="17">
        <v>0.16739089563741799</v>
      </c>
      <c r="T756" s="17">
        <v>0.12791512966139501</v>
      </c>
      <c r="U756" s="17">
        <v>0.16879825949718499</v>
      </c>
      <c r="V756" s="17">
        <v>0.14320296720166001</v>
      </c>
      <c r="W756" s="17">
        <v>0.119274539636208</v>
      </c>
      <c r="X756" s="17">
        <v>0.15838912111550399</v>
      </c>
      <c r="Y756" s="17">
        <v>0.13831379581401601</v>
      </c>
      <c r="Z756" s="17">
        <v>0.104303417564721</v>
      </c>
      <c r="AA756" s="17">
        <v>0.107804374378486</v>
      </c>
      <c r="AB756" s="17">
        <v>0.190288867139326</v>
      </c>
      <c r="AC756" s="17">
        <v>9.7569589295492198E-2</v>
      </c>
      <c r="AD756" s="17">
        <v>0.12255680696974899</v>
      </c>
      <c r="AE756" s="17"/>
      <c r="AF756" s="17">
        <v>0.16568415183039301</v>
      </c>
      <c r="AG756" s="17">
        <v>0.14169996998985601</v>
      </c>
      <c r="AH756" s="17">
        <v>0.13492233699501999</v>
      </c>
      <c r="AI756" s="17">
        <v>0.12904503668991499</v>
      </c>
      <c r="AJ756" s="17">
        <v>0.112921516404011</v>
      </c>
      <c r="AK756" s="17">
        <v>0.15006914986939299</v>
      </c>
      <c r="AL756" s="17"/>
      <c r="AM756" s="17">
        <v>0.13647424181200299</v>
      </c>
      <c r="AN756" s="17">
        <v>0.149347038489693</v>
      </c>
      <c r="AO756" s="17"/>
      <c r="AP756" s="17">
        <v>8.8402875960822802E-2</v>
      </c>
      <c r="AQ756" s="17">
        <v>0.15440402236527001</v>
      </c>
      <c r="AR756" s="17">
        <v>0.17102497596728</v>
      </c>
      <c r="AS756" s="17">
        <v>0.15637825236997999</v>
      </c>
      <c r="AT756" s="17">
        <v>0.21781175877612399</v>
      </c>
      <c r="AU756" s="17"/>
      <c r="AV756" s="17">
        <v>0.18026779182114899</v>
      </c>
      <c r="AW756" s="17">
        <v>0.139694277830302</v>
      </c>
      <c r="AX756" s="17">
        <v>0.10618669961112701</v>
      </c>
      <c r="AY756" s="17">
        <v>0.116074217940136</v>
      </c>
      <c r="AZ756" s="17">
        <v>0.11809685267360399</v>
      </c>
      <c r="BA756" s="17">
        <v>8.0996440759050506E-2</v>
      </c>
      <c r="BB756" s="17"/>
      <c r="BC756" s="17">
        <v>0.14664314685184901</v>
      </c>
      <c r="BD756" s="17">
        <v>0.13235547067748499</v>
      </c>
      <c r="BE756" s="17">
        <v>0.159929557349964</v>
      </c>
      <c r="BF756" s="17"/>
      <c r="BG756" s="17">
        <v>0.17040639602698701</v>
      </c>
      <c r="BH756" s="17">
        <v>0.141420369686486</v>
      </c>
      <c r="BI756" s="17">
        <v>0.14633427575963401</v>
      </c>
      <c r="BJ756" s="17">
        <v>0.13914753671597899</v>
      </c>
      <c r="BK756" s="17">
        <v>0.13211182280408901</v>
      </c>
      <c r="BL756" s="17"/>
      <c r="BM756" s="17">
        <v>0.14615694795461001</v>
      </c>
      <c r="BN756" s="17">
        <v>0.133739847761284</v>
      </c>
    </row>
    <row r="757" spans="2:66" x14ac:dyDescent="0.35">
      <c r="B757" t="s">
        <v>319</v>
      </c>
      <c r="C757" s="17">
        <v>0.47239267413436198</v>
      </c>
      <c r="D757" s="17">
        <v>0.52230452102931402</v>
      </c>
      <c r="E757" s="17">
        <v>0.42309065336000501</v>
      </c>
      <c r="F757" s="17"/>
      <c r="G757" s="17">
        <v>0.42558128888628999</v>
      </c>
      <c r="H757" s="17">
        <v>0.53157302700151099</v>
      </c>
      <c r="I757" s="17">
        <v>0.43717952245487701</v>
      </c>
      <c r="J757" s="17">
        <v>0.50651376048808805</v>
      </c>
      <c r="K757" s="17">
        <v>0.48709739435529598</v>
      </c>
      <c r="L757" s="17">
        <v>0.44620441998885402</v>
      </c>
      <c r="M757" s="17"/>
      <c r="N757" s="17">
        <v>0.50517306351001701</v>
      </c>
      <c r="O757" s="17">
        <v>0.45398012024072798</v>
      </c>
      <c r="P757" s="17">
        <v>0.45735110187428402</v>
      </c>
      <c r="Q757" s="17">
        <v>0.46734083955039302</v>
      </c>
      <c r="R757" s="17"/>
      <c r="S757" s="17">
        <v>0.51649952267933696</v>
      </c>
      <c r="T757" s="17">
        <v>0.50527133184163198</v>
      </c>
      <c r="U757" s="17">
        <v>0.42466583427294402</v>
      </c>
      <c r="V757" s="17">
        <v>0.43112177138597801</v>
      </c>
      <c r="W757" s="17">
        <v>0.52305091184674701</v>
      </c>
      <c r="X757" s="17">
        <v>0.39544578245460899</v>
      </c>
      <c r="Y757" s="17">
        <v>0.45531864745122702</v>
      </c>
      <c r="Z757" s="17">
        <v>0.552876909796852</v>
      </c>
      <c r="AA757" s="17">
        <v>0.482510496129539</v>
      </c>
      <c r="AB757" s="17">
        <v>0.46817332441869097</v>
      </c>
      <c r="AC757" s="17">
        <v>0.46137814387068299</v>
      </c>
      <c r="AD757" s="17">
        <v>0.42100831792294802</v>
      </c>
      <c r="AE757" s="17"/>
      <c r="AF757" s="17">
        <v>0.48652476018136198</v>
      </c>
      <c r="AG757" s="17">
        <v>0.46900689317389799</v>
      </c>
      <c r="AH757" s="17">
        <v>0.47463765849197398</v>
      </c>
      <c r="AI757" s="17">
        <v>0.45892477623080602</v>
      </c>
      <c r="AJ757" s="17">
        <v>0.47300568733970499</v>
      </c>
      <c r="AK757" s="17">
        <v>0.46660507535488699</v>
      </c>
      <c r="AL757" s="17"/>
      <c r="AM757" s="17">
        <v>0.474008371828744</v>
      </c>
      <c r="AN757" s="17">
        <v>0.47107827331436902</v>
      </c>
      <c r="AO757" s="17"/>
      <c r="AP757" s="17">
        <v>0.48817150725027902</v>
      </c>
      <c r="AQ757" s="17">
        <v>0.42125744121338099</v>
      </c>
      <c r="AR757" s="17">
        <v>0.48045489236504701</v>
      </c>
      <c r="AS757" s="17">
        <v>0.53960921855020905</v>
      </c>
      <c r="AT757" s="17">
        <v>0.50992190624928002</v>
      </c>
      <c r="AU757" s="17"/>
      <c r="AV757" s="17">
        <v>0.48382227879365203</v>
      </c>
      <c r="AW757" s="17">
        <v>0.47981762313332299</v>
      </c>
      <c r="AX757" s="17">
        <v>0.48618540046311698</v>
      </c>
      <c r="AY757" s="17">
        <v>0.51892846138953796</v>
      </c>
      <c r="AZ757" s="17">
        <v>0.47586423106866799</v>
      </c>
      <c r="BA757" s="17">
        <v>0.371102423482981</v>
      </c>
      <c r="BB757" s="17"/>
      <c r="BC757" s="17">
        <v>0.53837782560224401</v>
      </c>
      <c r="BD757" s="17">
        <v>0.43149136544711703</v>
      </c>
      <c r="BE757" s="17">
        <v>0.50562751987953403</v>
      </c>
      <c r="BF757" s="17"/>
      <c r="BG757" s="17">
        <v>0.56021896613411104</v>
      </c>
      <c r="BH757" s="17">
        <v>0.50235450324455799</v>
      </c>
      <c r="BI757" s="17">
        <v>0.42705573997065799</v>
      </c>
      <c r="BJ757" s="17">
        <v>0.393565314372405</v>
      </c>
      <c r="BK757" s="17">
        <v>0.51429607082420403</v>
      </c>
      <c r="BL757" s="17"/>
      <c r="BM757" s="17">
        <v>0.51181007863801498</v>
      </c>
      <c r="BN757" s="17">
        <v>0.48635964716257601</v>
      </c>
    </row>
    <row r="758" spans="2:66" x14ac:dyDescent="0.35">
      <c r="B758" t="s">
        <v>320</v>
      </c>
      <c r="C758" s="17">
        <v>0.330554855748526</v>
      </c>
      <c r="D758" s="17">
        <v>0.381506827369262</v>
      </c>
      <c r="E758" s="17">
        <v>0.27953960218785201</v>
      </c>
      <c r="F758" s="17"/>
      <c r="G758" s="17">
        <v>0.22299872638291901</v>
      </c>
      <c r="H758" s="17">
        <v>0.380320703472597</v>
      </c>
      <c r="I758" s="17">
        <v>0.27391792945573901</v>
      </c>
      <c r="J758" s="17">
        <v>0.38068741821476598</v>
      </c>
      <c r="K758" s="17">
        <v>0.371664436809992</v>
      </c>
      <c r="L758" s="17">
        <v>0.33910279027376</v>
      </c>
      <c r="M758" s="17"/>
      <c r="N758" s="17">
        <v>0.33753102137637497</v>
      </c>
      <c r="O758" s="17">
        <v>0.28892322243464302</v>
      </c>
      <c r="P758" s="17">
        <v>0.33371830976549899</v>
      </c>
      <c r="Q758" s="17">
        <v>0.36133815744800402</v>
      </c>
      <c r="R758" s="17"/>
      <c r="S758" s="17">
        <v>0.34910862704191897</v>
      </c>
      <c r="T758" s="17">
        <v>0.37735620218023702</v>
      </c>
      <c r="U758" s="17">
        <v>0.255867574775759</v>
      </c>
      <c r="V758" s="17">
        <v>0.28791880418431698</v>
      </c>
      <c r="W758" s="17">
        <v>0.40377637221053903</v>
      </c>
      <c r="X758" s="17">
        <v>0.237056661339106</v>
      </c>
      <c r="Y758" s="17">
        <v>0.31700485163720998</v>
      </c>
      <c r="Z758" s="17">
        <v>0.448573492232131</v>
      </c>
      <c r="AA758" s="17">
        <v>0.374706121751053</v>
      </c>
      <c r="AB758" s="17">
        <v>0.277884457279365</v>
      </c>
      <c r="AC758" s="17">
        <v>0.36380855457519001</v>
      </c>
      <c r="AD758" s="17">
        <v>0.298451510953199</v>
      </c>
      <c r="AE758" s="17"/>
      <c r="AF758" s="17">
        <v>0.320840608350969</v>
      </c>
      <c r="AG758" s="17">
        <v>0.32730692318404198</v>
      </c>
      <c r="AH758" s="17">
        <v>0.33971532149695399</v>
      </c>
      <c r="AI758" s="17">
        <v>0.329879739540891</v>
      </c>
      <c r="AJ758" s="17">
        <v>0.360084170935695</v>
      </c>
      <c r="AK758" s="17">
        <v>0.31653592548549397</v>
      </c>
      <c r="AL758" s="17"/>
      <c r="AM758" s="17">
        <v>0.33753413001674099</v>
      </c>
      <c r="AN758" s="17">
        <v>0.32173123482467603</v>
      </c>
      <c r="AO758" s="17"/>
      <c r="AP758" s="17">
        <v>0.399768631289456</v>
      </c>
      <c r="AQ758" s="17">
        <v>0.26685341884810998</v>
      </c>
      <c r="AR758" s="17">
        <v>0.30942991639776701</v>
      </c>
      <c r="AS758" s="17">
        <v>0.383230966180229</v>
      </c>
      <c r="AT758" s="17">
        <v>0.292110147473157</v>
      </c>
      <c r="AU758" s="17"/>
      <c r="AV758" s="17">
        <v>0.30355448697250298</v>
      </c>
      <c r="AW758" s="17">
        <v>0.34012334530302102</v>
      </c>
      <c r="AX758" s="17">
        <v>0.37999870085199</v>
      </c>
      <c r="AY758" s="17">
        <v>0.40285424344940202</v>
      </c>
      <c r="AZ758" s="17">
        <v>0.35776737839506301</v>
      </c>
      <c r="BA758" s="17">
        <v>0.29010598272393001</v>
      </c>
      <c r="BB758" s="17"/>
      <c r="BC758" s="17">
        <v>0.39173467875039503</v>
      </c>
      <c r="BD758" s="17">
        <v>0.29913589476963198</v>
      </c>
      <c r="BE758" s="17">
        <v>0.34569796252957002</v>
      </c>
      <c r="BF758" s="17"/>
      <c r="BG758" s="17">
        <v>0.389812570107124</v>
      </c>
      <c r="BH758" s="17">
        <v>0.36093413355807302</v>
      </c>
      <c r="BI758" s="17">
        <v>0.28072146421102401</v>
      </c>
      <c r="BJ758" s="17">
        <v>0.25441777765642598</v>
      </c>
      <c r="BK758" s="17">
        <v>0.38218424802011502</v>
      </c>
      <c r="BL758" s="17"/>
      <c r="BM758" s="17">
        <v>0.36565313068340499</v>
      </c>
      <c r="BN758" s="17">
        <v>0.35261979940129201</v>
      </c>
    </row>
    <row r="759" spans="2:66" x14ac:dyDescent="0.35">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c r="BL759" s="17"/>
      <c r="BM759" s="17"/>
      <c r="BN759" s="17"/>
    </row>
    <row r="760" spans="2:66" x14ac:dyDescent="0.35">
      <c r="B760" s="6" t="s">
        <v>326</v>
      </c>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c r="BM760" s="17"/>
      <c r="BN760" s="17"/>
    </row>
    <row r="761" spans="2:66" x14ac:dyDescent="0.35">
      <c r="B761" s="24" t="s">
        <v>101</v>
      </c>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c r="BM761" s="17"/>
      <c r="BN761" s="17"/>
    </row>
    <row r="762" spans="2:66" x14ac:dyDescent="0.35">
      <c r="B762" t="s">
        <v>313</v>
      </c>
      <c r="C762" s="17">
        <v>4.4366946923498102E-2</v>
      </c>
      <c r="D762" s="17">
        <v>5.7205860992461902E-2</v>
      </c>
      <c r="E762" s="17">
        <v>3.2067592201656198E-2</v>
      </c>
      <c r="F762" s="17"/>
      <c r="G762" s="17">
        <v>3.8016603288753698E-2</v>
      </c>
      <c r="H762" s="17">
        <v>5.1611183287437197E-2</v>
      </c>
      <c r="I762" s="17">
        <v>4.26097723857898E-2</v>
      </c>
      <c r="J762" s="17">
        <v>4.7401880534565503E-2</v>
      </c>
      <c r="K762" s="17">
        <v>4.6282697570747502E-2</v>
      </c>
      <c r="L762" s="17">
        <v>4.0353056044272501E-2</v>
      </c>
      <c r="M762" s="17"/>
      <c r="N762" s="17">
        <v>4.4499330434667701E-2</v>
      </c>
      <c r="O762" s="17">
        <v>5.1074422354302401E-2</v>
      </c>
      <c r="P762" s="17">
        <v>4.60711194507019E-2</v>
      </c>
      <c r="Q762" s="17">
        <v>3.6444717892351097E-2</v>
      </c>
      <c r="R762" s="17"/>
      <c r="S762" s="17">
        <v>3.9441572804736202E-2</v>
      </c>
      <c r="T762" s="17">
        <v>4.1358269348305901E-2</v>
      </c>
      <c r="U762" s="17">
        <v>3.6296602281478997E-2</v>
      </c>
      <c r="V762" s="17">
        <v>6.5119251730882996E-2</v>
      </c>
      <c r="W762" s="17">
        <v>4.3083037409701402E-2</v>
      </c>
      <c r="X762" s="17">
        <v>3.1641150112024202E-2</v>
      </c>
      <c r="Y762" s="17">
        <v>4.2285798342724203E-2</v>
      </c>
      <c r="Z762" s="17">
        <v>2.3274763563804299E-2</v>
      </c>
      <c r="AA762" s="17">
        <v>4.4442452067137102E-2</v>
      </c>
      <c r="AB762" s="17">
        <v>6.9955834162228794E-2</v>
      </c>
      <c r="AC762" s="17">
        <v>3.0049717438962599E-2</v>
      </c>
      <c r="AD762" s="17">
        <v>6.13054994314602E-2</v>
      </c>
      <c r="AE762" s="17"/>
      <c r="AF762" s="17">
        <v>5.74891643163533E-2</v>
      </c>
      <c r="AG762" s="17">
        <v>3.7368244878159103E-2</v>
      </c>
      <c r="AH762" s="17">
        <v>5.5397445049161297E-2</v>
      </c>
      <c r="AI762" s="17">
        <v>2.8624868983991698E-2</v>
      </c>
      <c r="AJ762" s="17">
        <v>4.3057130300883997E-2</v>
      </c>
      <c r="AK762" s="17">
        <v>4.6316490963863297E-2</v>
      </c>
      <c r="AL762" s="17"/>
      <c r="AM762" s="17">
        <v>4.4785725528937399E-2</v>
      </c>
      <c r="AN762" s="17">
        <v>4.4087365594996E-2</v>
      </c>
      <c r="AO762" s="17"/>
      <c r="AP762" s="17">
        <v>3.7304504291594501E-2</v>
      </c>
      <c r="AQ762" s="17">
        <v>4.1685813012316802E-2</v>
      </c>
      <c r="AR762" s="17">
        <v>3.3190918797819602E-2</v>
      </c>
      <c r="AS762" s="17">
        <v>6.8917307600864799E-2</v>
      </c>
      <c r="AT762" s="17">
        <v>3.9743251681892897E-2</v>
      </c>
      <c r="AU762" s="17"/>
      <c r="AV762" s="17">
        <v>4.6187725140269802E-2</v>
      </c>
      <c r="AW762" s="17">
        <v>4.8408838407493798E-2</v>
      </c>
      <c r="AX762" s="17">
        <v>3.70944117822491E-2</v>
      </c>
      <c r="AY762" s="17">
        <v>6.6500295355235606E-2</v>
      </c>
      <c r="AZ762" s="17">
        <v>3.9972093648684398E-2</v>
      </c>
      <c r="BA762" s="17">
        <v>2.5014913019876701E-2</v>
      </c>
      <c r="BB762" s="17"/>
      <c r="BC762" s="17">
        <v>2.3655084120995502E-2</v>
      </c>
      <c r="BD762" s="17">
        <v>3.6659991194577697E-2</v>
      </c>
      <c r="BE762" s="17">
        <v>7.3684002122757802E-2</v>
      </c>
      <c r="BF762" s="17"/>
      <c r="BG762" s="17">
        <v>5.7913200398307302E-2</v>
      </c>
      <c r="BH762" s="17">
        <v>3.5068773877132198E-2</v>
      </c>
      <c r="BI762" s="17">
        <v>2.48812459797733E-2</v>
      </c>
      <c r="BJ762" s="17">
        <v>1.8399562478128701E-2</v>
      </c>
      <c r="BK762" s="17">
        <v>0.16578434848402701</v>
      </c>
      <c r="BL762" s="17"/>
      <c r="BM762" s="17">
        <v>3.8801759314213702E-2</v>
      </c>
      <c r="BN762" s="17">
        <v>0.13168033104764901</v>
      </c>
    </row>
    <row r="763" spans="2:66" x14ac:dyDescent="0.35">
      <c r="B763" t="s">
        <v>314</v>
      </c>
      <c r="C763" s="17">
        <v>8.3489958936003097E-2</v>
      </c>
      <c r="D763" s="17">
        <v>8.9177111160720898E-2</v>
      </c>
      <c r="E763" s="17">
        <v>7.8356457279703307E-2</v>
      </c>
      <c r="F763" s="17"/>
      <c r="G763" s="17">
        <v>9.12926073629724E-2</v>
      </c>
      <c r="H763" s="17">
        <v>9.9113244591222296E-2</v>
      </c>
      <c r="I763" s="17">
        <v>8.5120981567772397E-2</v>
      </c>
      <c r="J763" s="17">
        <v>6.90460175659494E-2</v>
      </c>
      <c r="K763" s="17">
        <v>6.2124377020556697E-2</v>
      </c>
      <c r="L763" s="17">
        <v>9.0277462990503196E-2</v>
      </c>
      <c r="M763" s="17"/>
      <c r="N763" s="17">
        <v>8.4313371484149496E-2</v>
      </c>
      <c r="O763" s="17">
        <v>8.1871603694095296E-2</v>
      </c>
      <c r="P763" s="17">
        <v>8.1599727620517995E-2</v>
      </c>
      <c r="Q763" s="17">
        <v>8.2782567886653904E-2</v>
      </c>
      <c r="R763" s="17"/>
      <c r="S763" s="17">
        <v>8.50548500241297E-2</v>
      </c>
      <c r="T763" s="17">
        <v>8.2654502734489696E-2</v>
      </c>
      <c r="U763" s="17">
        <v>7.2877399380760696E-2</v>
      </c>
      <c r="V763" s="17">
        <v>0.10129262355428</v>
      </c>
      <c r="W763" s="17">
        <v>6.3734702064345103E-2</v>
      </c>
      <c r="X763" s="17">
        <v>0.107093050470166</v>
      </c>
      <c r="Y763" s="17">
        <v>9.7400306584391402E-2</v>
      </c>
      <c r="Z763" s="17">
        <v>9.3307737667423604E-2</v>
      </c>
      <c r="AA763" s="17">
        <v>7.5445276748916407E-2</v>
      </c>
      <c r="AB763" s="17">
        <v>6.4328858514994494E-2</v>
      </c>
      <c r="AC763" s="17">
        <v>6.7291378858995096E-2</v>
      </c>
      <c r="AD763" s="17">
        <v>9.4115699653273793E-2</v>
      </c>
      <c r="AE763" s="17"/>
      <c r="AF763" s="17">
        <v>9.6200312085106002E-2</v>
      </c>
      <c r="AG763" s="17">
        <v>9.2115554702114397E-2</v>
      </c>
      <c r="AH763" s="17">
        <v>6.7352991237769194E-2</v>
      </c>
      <c r="AI763" s="17">
        <v>7.1663569439342906E-2</v>
      </c>
      <c r="AJ763" s="17">
        <v>6.9954030562629096E-2</v>
      </c>
      <c r="AK763" s="17">
        <v>7.5416366237375604E-2</v>
      </c>
      <c r="AL763" s="17"/>
      <c r="AM763" s="17">
        <v>8.5398586295872103E-2</v>
      </c>
      <c r="AN763" s="17">
        <v>8.1373886343180504E-2</v>
      </c>
      <c r="AO763" s="17"/>
      <c r="AP763" s="17">
        <v>8.3255921653942605E-2</v>
      </c>
      <c r="AQ763" s="17">
        <v>8.42835126095339E-2</v>
      </c>
      <c r="AR763" s="17">
        <v>6.9304223615159699E-2</v>
      </c>
      <c r="AS763" s="17">
        <v>8.1650807721109595E-2</v>
      </c>
      <c r="AT763" s="17">
        <v>0.13838774397650699</v>
      </c>
      <c r="AU763" s="17"/>
      <c r="AV763" s="17">
        <v>8.1776308410256696E-2</v>
      </c>
      <c r="AW763" s="17">
        <v>9.1236763938828E-2</v>
      </c>
      <c r="AX763" s="17">
        <v>8.3291581270030196E-2</v>
      </c>
      <c r="AY763" s="17">
        <v>0.10147103960046799</v>
      </c>
      <c r="AZ763" s="17">
        <v>6.3848700152010607E-2</v>
      </c>
      <c r="BA763" s="17">
        <v>5.31210838446824E-2</v>
      </c>
      <c r="BB763" s="17"/>
      <c r="BC763" s="17">
        <v>5.0698040772000103E-2</v>
      </c>
      <c r="BD763" s="17">
        <v>7.1131385712710105E-2</v>
      </c>
      <c r="BE763" s="17">
        <v>0.12588336117537199</v>
      </c>
      <c r="BF763" s="17"/>
      <c r="BG763" s="17">
        <v>0.11468125091430401</v>
      </c>
      <c r="BH763" s="17">
        <v>7.2873166664853495E-2</v>
      </c>
      <c r="BI763" s="17">
        <v>6.9446175555047895E-2</v>
      </c>
      <c r="BJ763" s="17">
        <v>5.6601264748610103E-2</v>
      </c>
      <c r="BK763" s="17">
        <v>0.19971032368813799</v>
      </c>
      <c r="BL763" s="17"/>
      <c r="BM763" s="17">
        <v>7.9704984898977704E-2</v>
      </c>
      <c r="BN763" s="17">
        <v>0.16659568564685501</v>
      </c>
    </row>
    <row r="764" spans="2:66" x14ac:dyDescent="0.35">
      <c r="B764" t="s">
        <v>315</v>
      </c>
      <c r="C764" s="17">
        <v>0.311406633704506</v>
      </c>
      <c r="D764" s="17">
        <v>0.32394036769674001</v>
      </c>
      <c r="E764" s="17">
        <v>0.300721042150838</v>
      </c>
      <c r="F764" s="17"/>
      <c r="G764" s="17">
        <v>0.318937966483269</v>
      </c>
      <c r="H764" s="17">
        <v>0.223191767504651</v>
      </c>
      <c r="I764" s="17">
        <v>0.29363020021485697</v>
      </c>
      <c r="J764" s="17">
        <v>0.30749244796019598</v>
      </c>
      <c r="K764" s="17">
        <v>0.37452204852163601</v>
      </c>
      <c r="L764" s="17">
        <v>0.35359225694846702</v>
      </c>
      <c r="M764" s="17"/>
      <c r="N764" s="17">
        <v>0.23818341313847</v>
      </c>
      <c r="O764" s="17">
        <v>0.291333317435373</v>
      </c>
      <c r="P764" s="17">
        <v>0.38045733901005402</v>
      </c>
      <c r="Q764" s="17">
        <v>0.351879488202125</v>
      </c>
      <c r="R764" s="17"/>
      <c r="S764" s="17">
        <v>0.32245280595329701</v>
      </c>
      <c r="T764" s="17">
        <v>0.30101177453084299</v>
      </c>
      <c r="U764" s="17">
        <v>0.32149405529827701</v>
      </c>
      <c r="V764" s="17">
        <v>0.32242742746287001</v>
      </c>
      <c r="W764" s="17">
        <v>0.28065300624115802</v>
      </c>
      <c r="X764" s="17">
        <v>0.32209652907747999</v>
      </c>
      <c r="Y764" s="17">
        <v>0.37511920417465699</v>
      </c>
      <c r="Z764" s="17">
        <v>0.37434333674207498</v>
      </c>
      <c r="AA764" s="17">
        <v>0.24053213650046601</v>
      </c>
      <c r="AB764" s="17">
        <v>0.302754707136353</v>
      </c>
      <c r="AC764" s="17">
        <v>0.31638124643476401</v>
      </c>
      <c r="AD764" s="17">
        <v>0.30849682465154699</v>
      </c>
      <c r="AE764" s="17"/>
      <c r="AF764" s="17">
        <v>0.27401376929166399</v>
      </c>
      <c r="AG764" s="17">
        <v>0.30519301467551502</v>
      </c>
      <c r="AH764" s="17">
        <v>0.347502846816238</v>
      </c>
      <c r="AI764" s="17">
        <v>0.33062814902593402</v>
      </c>
      <c r="AJ764" s="17">
        <v>0.31891301117359899</v>
      </c>
      <c r="AK764" s="17">
        <v>0.352347922181794</v>
      </c>
      <c r="AL764" s="17"/>
      <c r="AM764" s="17">
        <v>0.30679062017108299</v>
      </c>
      <c r="AN764" s="17">
        <v>0.32016447983671897</v>
      </c>
      <c r="AO764" s="17"/>
      <c r="AP764" s="17">
        <v>0.35118729264533599</v>
      </c>
      <c r="AQ764" s="17">
        <v>0.343515566833204</v>
      </c>
      <c r="AR764" s="17">
        <v>0.28735602447354402</v>
      </c>
      <c r="AS764" s="17">
        <v>0.223501330986072</v>
      </c>
      <c r="AT764" s="17">
        <v>0.28562444655230002</v>
      </c>
      <c r="AU764" s="17"/>
      <c r="AV764" s="17">
        <v>0.25197603512318201</v>
      </c>
      <c r="AW764" s="17">
        <v>0.34275004160563599</v>
      </c>
      <c r="AX764" s="17">
        <v>0.27967755673088401</v>
      </c>
      <c r="AY764" s="17">
        <v>0.36780879787426801</v>
      </c>
      <c r="AZ764" s="17">
        <v>0.25669547631127299</v>
      </c>
      <c r="BA764" s="17">
        <v>0.33026834796000298</v>
      </c>
      <c r="BB764" s="17"/>
      <c r="BC764" s="17">
        <v>0.25532290516584999</v>
      </c>
      <c r="BD764" s="17">
        <v>0.34575439951474901</v>
      </c>
      <c r="BE764" s="17">
        <v>0.29930988482559601</v>
      </c>
      <c r="BF764" s="17"/>
      <c r="BG764" s="17">
        <v>0.37582672450176502</v>
      </c>
      <c r="BH764" s="17">
        <v>0.29095709015701898</v>
      </c>
      <c r="BI764" s="17">
        <v>0.26095159837981502</v>
      </c>
      <c r="BJ764" s="17">
        <v>0.41308168495685799</v>
      </c>
      <c r="BK764" s="17">
        <v>0.41779109685594601</v>
      </c>
      <c r="BL764" s="17"/>
      <c r="BM764" s="17">
        <v>0.30482555425550301</v>
      </c>
      <c r="BN764" s="17">
        <v>0.416701365209457</v>
      </c>
    </row>
    <row r="765" spans="2:66" x14ac:dyDescent="0.35">
      <c r="B765" t="s">
        <v>316</v>
      </c>
      <c r="C765" s="17">
        <v>0.33512036951014501</v>
      </c>
      <c r="D765" s="17">
        <v>0.30297986478114203</v>
      </c>
      <c r="E765" s="17">
        <v>0.36617024902687301</v>
      </c>
      <c r="F765" s="17"/>
      <c r="G765" s="17">
        <v>0.35155402253347501</v>
      </c>
      <c r="H765" s="17">
        <v>0.29137264030464399</v>
      </c>
      <c r="I765" s="17">
        <v>0.341027332100031</v>
      </c>
      <c r="J765" s="17">
        <v>0.34299062388921298</v>
      </c>
      <c r="K765" s="17">
        <v>0.32356249488399103</v>
      </c>
      <c r="L765" s="17">
        <v>0.35651952018440902</v>
      </c>
      <c r="M765" s="17"/>
      <c r="N765" s="17">
        <v>0.373940442830207</v>
      </c>
      <c r="O765" s="17">
        <v>0.35989707803850102</v>
      </c>
      <c r="P765" s="17">
        <v>0.28039513835139102</v>
      </c>
      <c r="Q765" s="17">
        <v>0.31694807439058897</v>
      </c>
      <c r="R765" s="17"/>
      <c r="S765" s="17">
        <v>0.29353199011311298</v>
      </c>
      <c r="T765" s="17">
        <v>0.38572844753513402</v>
      </c>
      <c r="U765" s="17">
        <v>0.34518874994165699</v>
      </c>
      <c r="V765" s="17">
        <v>0.29764195472055599</v>
      </c>
      <c r="W765" s="17">
        <v>0.36889776050315498</v>
      </c>
      <c r="X765" s="17">
        <v>0.34531113483543802</v>
      </c>
      <c r="Y765" s="17">
        <v>0.23742493601131201</v>
      </c>
      <c r="Z765" s="17">
        <v>0.34309307335438199</v>
      </c>
      <c r="AA765" s="17">
        <v>0.40373849660532801</v>
      </c>
      <c r="AB765" s="17">
        <v>0.33439657939376999</v>
      </c>
      <c r="AC765" s="17">
        <v>0.29988781231932998</v>
      </c>
      <c r="AD765" s="17">
        <v>0.34590542431779803</v>
      </c>
      <c r="AE765" s="17"/>
      <c r="AF765" s="17">
        <v>0.30683380248862202</v>
      </c>
      <c r="AG765" s="17">
        <v>0.35690530580534202</v>
      </c>
      <c r="AH765" s="17">
        <v>0.34304653454213901</v>
      </c>
      <c r="AI765" s="17">
        <v>0.33827576003138998</v>
      </c>
      <c r="AJ765" s="17">
        <v>0.367272934730212</v>
      </c>
      <c r="AK765" s="17">
        <v>0.261762598165937</v>
      </c>
      <c r="AL765" s="17"/>
      <c r="AM765" s="17">
        <v>0.33742432561144098</v>
      </c>
      <c r="AN765" s="17">
        <v>0.33188001503312098</v>
      </c>
      <c r="AO765" s="17"/>
      <c r="AP765" s="17">
        <v>0.33840471012835799</v>
      </c>
      <c r="AQ765" s="17">
        <v>0.323679619129562</v>
      </c>
      <c r="AR765" s="17">
        <v>0.36451764956229699</v>
      </c>
      <c r="AS765" s="17">
        <v>0.34704414153084401</v>
      </c>
      <c r="AT765" s="17">
        <v>0.184502350802244</v>
      </c>
      <c r="AU765" s="17"/>
      <c r="AV765" s="17">
        <v>0.35439322713706101</v>
      </c>
      <c r="AW765" s="17">
        <v>0.33958028369848797</v>
      </c>
      <c r="AX765" s="17">
        <v>0.40320820192109902</v>
      </c>
      <c r="AY765" s="17">
        <v>0.31092383559711401</v>
      </c>
      <c r="AZ765" s="17">
        <v>0.335502764411441</v>
      </c>
      <c r="BA765" s="17">
        <v>0.33139743305284503</v>
      </c>
      <c r="BB765" s="17"/>
      <c r="BC765" s="17">
        <v>0.39931588738546098</v>
      </c>
      <c r="BD765" s="17">
        <v>0.33477945319501301</v>
      </c>
      <c r="BE765" s="17">
        <v>0.29152634569383801</v>
      </c>
      <c r="BF765" s="17"/>
      <c r="BG765" s="17">
        <v>0.28153742263495302</v>
      </c>
      <c r="BH765" s="17">
        <v>0.36756076648693697</v>
      </c>
      <c r="BI765" s="17">
        <v>0.39642644728113502</v>
      </c>
      <c r="BJ765" s="17">
        <v>0.306214019439072</v>
      </c>
      <c r="BK765" s="17">
        <v>0.109784924894287</v>
      </c>
      <c r="BL765" s="17"/>
      <c r="BM765" s="17">
        <v>0.35350377584412701</v>
      </c>
      <c r="BN765" s="17">
        <v>0.155237521779688</v>
      </c>
    </row>
    <row r="766" spans="2:66" x14ac:dyDescent="0.35">
      <c r="B766" t="s">
        <v>317</v>
      </c>
      <c r="C766" s="17">
        <v>0.176275738281642</v>
      </c>
      <c r="D766" s="17">
        <v>0.191063697947677</v>
      </c>
      <c r="E766" s="17">
        <v>0.16072381110404399</v>
      </c>
      <c r="F766" s="17"/>
      <c r="G766" s="17">
        <v>0.148772164484509</v>
      </c>
      <c r="H766" s="17">
        <v>0.29778369184756698</v>
      </c>
      <c r="I766" s="17">
        <v>0.17853337014590501</v>
      </c>
      <c r="J766" s="17">
        <v>0.15801939101326301</v>
      </c>
      <c r="K766" s="17">
        <v>0.151220046703988</v>
      </c>
      <c r="L766" s="17">
        <v>0.12514389431419401</v>
      </c>
      <c r="M766" s="17"/>
      <c r="N766" s="17">
        <v>0.23659599428091799</v>
      </c>
      <c r="O766" s="17">
        <v>0.16991337298549999</v>
      </c>
      <c r="P766" s="17">
        <v>0.15684208124150201</v>
      </c>
      <c r="Q766" s="17">
        <v>0.13382358968198599</v>
      </c>
      <c r="R766" s="17"/>
      <c r="S766" s="17">
        <v>0.2178401316311</v>
      </c>
      <c r="T766" s="17">
        <v>0.13596757628506301</v>
      </c>
      <c r="U766" s="17">
        <v>0.168339843107495</v>
      </c>
      <c r="V766" s="17">
        <v>0.15366643460177601</v>
      </c>
      <c r="W766" s="17">
        <v>0.20635647875073199</v>
      </c>
      <c r="X766" s="17">
        <v>0.145705399880215</v>
      </c>
      <c r="Y766" s="17">
        <v>0.19948663733890601</v>
      </c>
      <c r="Z766" s="17">
        <v>0.10596903357317999</v>
      </c>
      <c r="AA766" s="17">
        <v>0.17786453667777899</v>
      </c>
      <c r="AB766" s="17">
        <v>0.19122193242739499</v>
      </c>
      <c r="AC766" s="17">
        <v>0.239257011995792</v>
      </c>
      <c r="AD766" s="17">
        <v>0.14247840981301299</v>
      </c>
      <c r="AE766" s="17"/>
      <c r="AF766" s="17">
        <v>0.21907215902916</v>
      </c>
      <c r="AG766" s="17">
        <v>0.162720529980803</v>
      </c>
      <c r="AH766" s="17">
        <v>0.13828548703615701</v>
      </c>
      <c r="AI766" s="17">
        <v>0.179699318340106</v>
      </c>
      <c r="AJ766" s="17">
        <v>0.14428273433075001</v>
      </c>
      <c r="AK766" s="17">
        <v>0.19907203275080901</v>
      </c>
      <c r="AL766" s="17"/>
      <c r="AM766" s="17">
        <v>0.179359568546332</v>
      </c>
      <c r="AN766" s="17">
        <v>0.17077839111330201</v>
      </c>
      <c r="AO766" s="17"/>
      <c r="AP766" s="17">
        <v>0.12560830175705301</v>
      </c>
      <c r="AQ766" s="17">
        <v>0.14522667892729299</v>
      </c>
      <c r="AR766" s="17">
        <v>0.21027433804109399</v>
      </c>
      <c r="AS766" s="17">
        <v>0.25913047368789099</v>
      </c>
      <c r="AT766" s="17">
        <v>0.33136963487066801</v>
      </c>
      <c r="AU766" s="17"/>
      <c r="AV766" s="17">
        <v>0.22370951140673001</v>
      </c>
      <c r="AW766" s="17">
        <v>0.14948948765003101</v>
      </c>
      <c r="AX766" s="17">
        <v>0.171592492193263</v>
      </c>
      <c r="AY766" s="17">
        <v>0.10554225429682999</v>
      </c>
      <c r="AZ766" s="17">
        <v>0.28797498820821699</v>
      </c>
      <c r="BA766" s="17">
        <v>0.14566670132696199</v>
      </c>
      <c r="BB766" s="17"/>
      <c r="BC766" s="17">
        <v>0.239904920721494</v>
      </c>
      <c r="BD766" s="17">
        <v>0.151617061468375</v>
      </c>
      <c r="BE766" s="17">
        <v>0.180697071834404</v>
      </c>
      <c r="BF766" s="17"/>
      <c r="BG766" s="17">
        <v>0.131395445332322</v>
      </c>
      <c r="BH766" s="17">
        <v>0.207941299377707</v>
      </c>
      <c r="BI766" s="17">
        <v>0.200487703060447</v>
      </c>
      <c r="BJ766" s="17">
        <v>0.187342958951983</v>
      </c>
      <c r="BK766" s="17">
        <v>3.7796639816793202E-2</v>
      </c>
      <c r="BL766" s="17"/>
      <c r="BM766" s="17">
        <v>0.19543301609226199</v>
      </c>
      <c r="BN766" s="17">
        <v>7.2400823963238797E-2</v>
      </c>
    </row>
    <row r="767" spans="2:66" x14ac:dyDescent="0.35">
      <c r="B767" t="s">
        <v>117</v>
      </c>
      <c r="C767" s="17">
        <v>4.9340352644205797E-2</v>
      </c>
      <c r="D767" s="17">
        <v>3.5633097421257899E-2</v>
      </c>
      <c r="E767" s="17">
        <v>6.1960848236885399E-2</v>
      </c>
      <c r="F767" s="17"/>
      <c r="G767" s="17">
        <v>5.1426635847019703E-2</v>
      </c>
      <c r="H767" s="17">
        <v>3.6927472464479097E-2</v>
      </c>
      <c r="I767" s="17">
        <v>5.9078343585644802E-2</v>
      </c>
      <c r="J767" s="17">
        <v>7.5049639036812804E-2</v>
      </c>
      <c r="K767" s="17">
        <v>4.2288335299080798E-2</v>
      </c>
      <c r="L767" s="17">
        <v>3.4113809518155201E-2</v>
      </c>
      <c r="M767" s="17"/>
      <c r="N767" s="17">
        <v>2.2467447831587498E-2</v>
      </c>
      <c r="O767" s="17">
        <v>4.5910205492228698E-2</v>
      </c>
      <c r="P767" s="17">
        <v>5.4634594325833001E-2</v>
      </c>
      <c r="Q767" s="17">
        <v>7.8121561946294105E-2</v>
      </c>
      <c r="R767" s="17"/>
      <c r="S767" s="17">
        <v>4.16786494736235E-2</v>
      </c>
      <c r="T767" s="17">
        <v>5.3279429566164598E-2</v>
      </c>
      <c r="U767" s="17">
        <v>5.5803349990331597E-2</v>
      </c>
      <c r="V767" s="17">
        <v>5.98523079296353E-2</v>
      </c>
      <c r="W767" s="17">
        <v>3.7275015030908701E-2</v>
      </c>
      <c r="X767" s="17">
        <v>4.8152735624676098E-2</v>
      </c>
      <c r="Y767" s="17">
        <v>4.8283117548009E-2</v>
      </c>
      <c r="Z767" s="17">
        <v>6.0012055099134598E-2</v>
      </c>
      <c r="AA767" s="17">
        <v>5.7977101400373397E-2</v>
      </c>
      <c r="AB767" s="17">
        <v>3.7342088365259103E-2</v>
      </c>
      <c r="AC767" s="17">
        <v>4.7132832952155999E-2</v>
      </c>
      <c r="AD767" s="17">
        <v>4.7698142132908503E-2</v>
      </c>
      <c r="AE767" s="17"/>
      <c r="AF767" s="17">
        <v>4.6390792789094498E-2</v>
      </c>
      <c r="AG767" s="17">
        <v>4.5697349958065799E-2</v>
      </c>
      <c r="AH767" s="17">
        <v>4.8414695318534803E-2</v>
      </c>
      <c r="AI767" s="17">
        <v>5.1108334179234903E-2</v>
      </c>
      <c r="AJ767" s="17">
        <v>5.6520158901924702E-2</v>
      </c>
      <c r="AK767" s="17">
        <v>6.5084589700220893E-2</v>
      </c>
      <c r="AL767" s="17"/>
      <c r="AM767" s="17">
        <v>4.6241173846333798E-2</v>
      </c>
      <c r="AN767" s="17">
        <v>5.1715862078681001E-2</v>
      </c>
      <c r="AO767" s="17"/>
      <c r="AP767" s="17">
        <v>6.4239269523715906E-2</v>
      </c>
      <c r="AQ767" s="17">
        <v>6.1608809488091103E-2</v>
      </c>
      <c r="AR767" s="17">
        <v>3.5356845510085701E-2</v>
      </c>
      <c r="AS767" s="17">
        <v>1.97559384732186E-2</v>
      </c>
      <c r="AT767" s="17">
        <v>2.0372572116387801E-2</v>
      </c>
      <c r="AU767" s="17"/>
      <c r="AV767" s="17">
        <v>4.1957192782499701E-2</v>
      </c>
      <c r="AW767" s="17">
        <v>2.85345846995224E-2</v>
      </c>
      <c r="AX767" s="17">
        <v>2.5135756102474299E-2</v>
      </c>
      <c r="AY767" s="17">
        <v>4.7753777276083598E-2</v>
      </c>
      <c r="AZ767" s="17">
        <v>1.6005977268374199E-2</v>
      </c>
      <c r="BA767" s="17">
        <v>0.11453152079563</v>
      </c>
      <c r="BB767" s="17"/>
      <c r="BC767" s="17">
        <v>3.1103161834198201E-2</v>
      </c>
      <c r="BD767" s="17">
        <v>6.00577089145755E-2</v>
      </c>
      <c r="BE767" s="17">
        <v>2.88993343480323E-2</v>
      </c>
      <c r="BF767" s="17"/>
      <c r="BG767" s="17">
        <v>3.8645956218349098E-2</v>
      </c>
      <c r="BH767" s="17">
        <v>2.5598903436351302E-2</v>
      </c>
      <c r="BI767" s="17">
        <v>4.7806829743780997E-2</v>
      </c>
      <c r="BJ767" s="17">
        <v>1.8360509425348899E-2</v>
      </c>
      <c r="BK767" s="17">
        <v>6.91326662608093E-2</v>
      </c>
      <c r="BL767" s="17"/>
      <c r="BM767" s="17">
        <v>2.7730909594916298E-2</v>
      </c>
      <c r="BN767" s="17">
        <v>5.7384272353111498E-2</v>
      </c>
    </row>
    <row r="768" spans="2:66" x14ac:dyDescent="0.35">
      <c r="B768" t="s">
        <v>318</v>
      </c>
      <c r="C768" s="17">
        <v>0.12785690585950099</v>
      </c>
      <c r="D768" s="17">
        <v>0.14638297215318299</v>
      </c>
      <c r="E768" s="17">
        <v>0.110424049481359</v>
      </c>
      <c r="F768" s="17"/>
      <c r="G768" s="17">
        <v>0.12930921065172599</v>
      </c>
      <c r="H768" s="17">
        <v>0.15072442787866</v>
      </c>
      <c r="I768" s="17">
        <v>0.12773075395356201</v>
      </c>
      <c r="J768" s="17">
        <v>0.11644789810051499</v>
      </c>
      <c r="K768" s="17">
        <v>0.108407074591304</v>
      </c>
      <c r="L768" s="17">
        <v>0.13063051903477599</v>
      </c>
      <c r="M768" s="17"/>
      <c r="N768" s="17">
        <v>0.128812701918817</v>
      </c>
      <c r="O768" s="17">
        <v>0.132946026048398</v>
      </c>
      <c r="P768" s="17">
        <v>0.12767084707122001</v>
      </c>
      <c r="Q768" s="17">
        <v>0.119227285779005</v>
      </c>
      <c r="R768" s="17"/>
      <c r="S768" s="17">
        <v>0.124496422828866</v>
      </c>
      <c r="T768" s="17">
        <v>0.124012772082796</v>
      </c>
      <c r="U768" s="17">
        <v>0.10917400166224001</v>
      </c>
      <c r="V768" s="17">
        <v>0.16641187528516299</v>
      </c>
      <c r="W768" s="17">
        <v>0.10681773947404601</v>
      </c>
      <c r="X768" s="17">
        <v>0.13873420058218999</v>
      </c>
      <c r="Y768" s="17">
        <v>0.139686104927116</v>
      </c>
      <c r="Z768" s="17">
        <v>0.116582501231228</v>
      </c>
      <c r="AA768" s="17">
        <v>0.119887728816053</v>
      </c>
      <c r="AB768" s="17">
        <v>0.13428469267722301</v>
      </c>
      <c r="AC768" s="17">
        <v>9.7341096297957702E-2</v>
      </c>
      <c r="AD768" s="17">
        <v>0.15542119908473401</v>
      </c>
      <c r="AE768" s="17"/>
      <c r="AF768" s="17">
        <v>0.153689476401459</v>
      </c>
      <c r="AG768" s="17">
        <v>0.12948379958027301</v>
      </c>
      <c r="AH768" s="17">
        <v>0.12275043628693</v>
      </c>
      <c r="AI768" s="17">
        <v>0.100288438423335</v>
      </c>
      <c r="AJ768" s="17">
        <v>0.113011160863513</v>
      </c>
      <c r="AK768" s="17">
        <v>0.121732857201239</v>
      </c>
      <c r="AL768" s="17"/>
      <c r="AM768" s="17">
        <v>0.130184311824809</v>
      </c>
      <c r="AN768" s="17">
        <v>0.125461251938177</v>
      </c>
      <c r="AO768" s="17"/>
      <c r="AP768" s="17">
        <v>0.12056042594553699</v>
      </c>
      <c r="AQ768" s="17">
        <v>0.12596932562185101</v>
      </c>
      <c r="AR768" s="17">
        <v>0.102495142412979</v>
      </c>
      <c r="AS768" s="17">
        <v>0.15056811532197401</v>
      </c>
      <c r="AT768" s="17">
        <v>0.17813099565839999</v>
      </c>
      <c r="AU768" s="17"/>
      <c r="AV768" s="17">
        <v>0.12796403355052699</v>
      </c>
      <c r="AW768" s="17">
        <v>0.13964560234632201</v>
      </c>
      <c r="AX768" s="17">
        <v>0.120385993052279</v>
      </c>
      <c r="AY768" s="17">
        <v>0.16797133495570399</v>
      </c>
      <c r="AZ768" s="17">
        <v>0.103820793800695</v>
      </c>
      <c r="BA768" s="17">
        <v>7.8135996864559104E-2</v>
      </c>
      <c r="BB768" s="17"/>
      <c r="BC768" s="17">
        <v>7.4353124892995698E-2</v>
      </c>
      <c r="BD768" s="17">
        <v>0.107791376907288</v>
      </c>
      <c r="BE768" s="17">
        <v>0.19956736329812999</v>
      </c>
      <c r="BF768" s="17"/>
      <c r="BG768" s="17">
        <v>0.172594451312611</v>
      </c>
      <c r="BH768" s="17">
        <v>0.107941940541986</v>
      </c>
      <c r="BI768" s="17">
        <v>9.4327421534821196E-2</v>
      </c>
      <c r="BJ768" s="17">
        <v>7.50008272267388E-2</v>
      </c>
      <c r="BK768" s="17">
        <v>0.36549467217216502</v>
      </c>
      <c r="BL768" s="17"/>
      <c r="BM768" s="17">
        <v>0.118506744213191</v>
      </c>
      <c r="BN768" s="17">
        <v>0.29827601669450499</v>
      </c>
    </row>
    <row r="769" spans="2:66" x14ac:dyDescent="0.35">
      <c r="B769" t="s">
        <v>319</v>
      </c>
      <c r="C769" s="17">
        <v>0.51139610779178701</v>
      </c>
      <c r="D769" s="17">
        <v>0.494043562728819</v>
      </c>
      <c r="E769" s="17">
        <v>0.526894060130917</v>
      </c>
      <c r="F769" s="17"/>
      <c r="G769" s="17">
        <v>0.50032618701798504</v>
      </c>
      <c r="H769" s="17">
        <v>0.58915633215220997</v>
      </c>
      <c r="I769" s="17">
        <v>0.51956070224593598</v>
      </c>
      <c r="J769" s="17">
        <v>0.50101001490247599</v>
      </c>
      <c r="K769" s="17">
        <v>0.474782541587979</v>
      </c>
      <c r="L769" s="17">
        <v>0.481663414498602</v>
      </c>
      <c r="M769" s="17"/>
      <c r="N769" s="17">
        <v>0.61053643711112504</v>
      </c>
      <c r="O769" s="17">
        <v>0.52981045102400004</v>
      </c>
      <c r="P769" s="17">
        <v>0.43723721959289302</v>
      </c>
      <c r="Q769" s="17">
        <v>0.45077166407257502</v>
      </c>
      <c r="R769" s="17"/>
      <c r="S769" s="17">
        <v>0.51137212174421298</v>
      </c>
      <c r="T769" s="17">
        <v>0.52169602382019697</v>
      </c>
      <c r="U769" s="17">
        <v>0.51352859304915199</v>
      </c>
      <c r="V769" s="17">
        <v>0.45130838932233203</v>
      </c>
      <c r="W769" s="17">
        <v>0.57525423925388697</v>
      </c>
      <c r="X769" s="17">
        <v>0.49101653471565399</v>
      </c>
      <c r="Y769" s="17">
        <v>0.43691157335021802</v>
      </c>
      <c r="Z769" s="17">
        <v>0.44906210692756199</v>
      </c>
      <c r="AA769" s="17">
        <v>0.58160303328310703</v>
      </c>
      <c r="AB769" s="17">
        <v>0.52561851182116504</v>
      </c>
      <c r="AC769" s="17">
        <v>0.53914482431512301</v>
      </c>
      <c r="AD769" s="17">
        <v>0.48838383413081099</v>
      </c>
      <c r="AE769" s="17"/>
      <c r="AF769" s="17">
        <v>0.52590596151778202</v>
      </c>
      <c r="AG769" s="17">
        <v>0.51962583578614596</v>
      </c>
      <c r="AH769" s="17">
        <v>0.48133202157829702</v>
      </c>
      <c r="AI769" s="17">
        <v>0.51797507837149603</v>
      </c>
      <c r="AJ769" s="17">
        <v>0.51155566906096295</v>
      </c>
      <c r="AK769" s="17">
        <v>0.46083463091674598</v>
      </c>
      <c r="AL769" s="17"/>
      <c r="AM769" s="17">
        <v>0.51678389415777304</v>
      </c>
      <c r="AN769" s="17">
        <v>0.50265840614642299</v>
      </c>
      <c r="AO769" s="17"/>
      <c r="AP769" s="17">
        <v>0.464013011885411</v>
      </c>
      <c r="AQ769" s="17">
        <v>0.46890629805685502</v>
      </c>
      <c r="AR769" s="17">
        <v>0.57479198760339101</v>
      </c>
      <c r="AS769" s="17">
        <v>0.60617461521873495</v>
      </c>
      <c r="AT769" s="17">
        <v>0.51587198567291204</v>
      </c>
      <c r="AU769" s="17"/>
      <c r="AV769" s="17">
        <v>0.57810273854379102</v>
      </c>
      <c r="AW769" s="17">
        <v>0.48906977134851898</v>
      </c>
      <c r="AX769" s="17">
        <v>0.57480069411436197</v>
      </c>
      <c r="AY769" s="17">
        <v>0.41646608989394401</v>
      </c>
      <c r="AZ769" s="17">
        <v>0.62347775261965799</v>
      </c>
      <c r="BA769" s="17">
        <v>0.47706413437980699</v>
      </c>
      <c r="BB769" s="17"/>
      <c r="BC769" s="17">
        <v>0.63922080810695603</v>
      </c>
      <c r="BD769" s="17">
        <v>0.48639651466338701</v>
      </c>
      <c r="BE769" s="17">
        <v>0.47222341752824198</v>
      </c>
      <c r="BF769" s="17"/>
      <c r="BG769" s="17">
        <v>0.41293286796727502</v>
      </c>
      <c r="BH769" s="17">
        <v>0.57550206586464403</v>
      </c>
      <c r="BI769" s="17">
        <v>0.59691415034158202</v>
      </c>
      <c r="BJ769" s="17">
        <v>0.493556978391055</v>
      </c>
      <c r="BK769" s="17">
        <v>0.14758156471108</v>
      </c>
      <c r="BL769" s="17"/>
      <c r="BM769" s="17">
        <v>0.548936791936389</v>
      </c>
      <c r="BN769" s="17">
        <v>0.22763834574292699</v>
      </c>
    </row>
    <row r="770" spans="2:66" x14ac:dyDescent="0.35">
      <c r="B770" t="s">
        <v>320</v>
      </c>
      <c r="C770" s="17">
        <v>0.38353920193228602</v>
      </c>
      <c r="D770" s="17">
        <v>0.34766059057563597</v>
      </c>
      <c r="E770" s="17">
        <v>0.41647001064955802</v>
      </c>
      <c r="F770" s="17"/>
      <c r="G770" s="17">
        <v>0.37101697636625902</v>
      </c>
      <c r="H770" s="17">
        <v>0.438431904273551</v>
      </c>
      <c r="I770" s="17">
        <v>0.391829948292374</v>
      </c>
      <c r="J770" s="17">
        <v>0.38456211680196101</v>
      </c>
      <c r="K770" s="17">
        <v>0.366375466996675</v>
      </c>
      <c r="L770" s="17">
        <v>0.35103289546382599</v>
      </c>
      <c r="M770" s="17"/>
      <c r="N770" s="17">
        <v>0.48172373519230799</v>
      </c>
      <c r="O770" s="17">
        <v>0.39686442497560298</v>
      </c>
      <c r="P770" s="17">
        <v>0.30956637252167402</v>
      </c>
      <c r="Q770" s="17">
        <v>0.33154437829356997</v>
      </c>
      <c r="R770" s="17"/>
      <c r="S770" s="17">
        <v>0.38687569891534701</v>
      </c>
      <c r="T770" s="17">
        <v>0.39768325173740199</v>
      </c>
      <c r="U770" s="17">
        <v>0.40435459138691199</v>
      </c>
      <c r="V770" s="17">
        <v>0.28489651403716898</v>
      </c>
      <c r="W770" s="17">
        <v>0.46843649977984098</v>
      </c>
      <c r="X770" s="17">
        <v>0.35228233413346299</v>
      </c>
      <c r="Y770" s="17">
        <v>0.29722546842310299</v>
      </c>
      <c r="Z770" s="17">
        <v>0.332479605696334</v>
      </c>
      <c r="AA770" s="17">
        <v>0.461715304467054</v>
      </c>
      <c r="AB770" s="17">
        <v>0.391333819143942</v>
      </c>
      <c r="AC770" s="17">
        <v>0.441803728017165</v>
      </c>
      <c r="AD770" s="17">
        <v>0.33296263504607698</v>
      </c>
      <c r="AE770" s="17"/>
      <c r="AF770" s="17">
        <v>0.37221648511632299</v>
      </c>
      <c r="AG770" s="17">
        <v>0.39014203620587201</v>
      </c>
      <c r="AH770" s="17">
        <v>0.35858158529136602</v>
      </c>
      <c r="AI770" s="17">
        <v>0.41768663994816102</v>
      </c>
      <c r="AJ770" s="17">
        <v>0.39854450819745002</v>
      </c>
      <c r="AK770" s="17">
        <v>0.33910177371550698</v>
      </c>
      <c r="AL770" s="17"/>
      <c r="AM770" s="17">
        <v>0.38659958233296399</v>
      </c>
      <c r="AN770" s="17">
        <v>0.37719715420824701</v>
      </c>
      <c r="AO770" s="17"/>
      <c r="AP770" s="17">
        <v>0.34345258593987399</v>
      </c>
      <c r="AQ770" s="17">
        <v>0.34293697243500398</v>
      </c>
      <c r="AR770" s="17">
        <v>0.47229684519041099</v>
      </c>
      <c r="AS770" s="17">
        <v>0.45560649989676</v>
      </c>
      <c r="AT770" s="17">
        <v>0.33774099001451302</v>
      </c>
      <c r="AU770" s="17"/>
      <c r="AV770" s="17">
        <v>0.45013870499326503</v>
      </c>
      <c r="AW770" s="17">
        <v>0.34942416900219803</v>
      </c>
      <c r="AX770" s="17">
        <v>0.45441470106208298</v>
      </c>
      <c r="AY770" s="17">
        <v>0.24849475493824</v>
      </c>
      <c r="AZ770" s="17">
        <v>0.51965695881896301</v>
      </c>
      <c r="BA770" s="17">
        <v>0.39892813751524803</v>
      </c>
      <c r="BB770" s="17"/>
      <c r="BC770" s="17">
        <v>0.56486768321395997</v>
      </c>
      <c r="BD770" s="17">
        <v>0.3786051377561</v>
      </c>
      <c r="BE770" s="17">
        <v>0.27265605423011302</v>
      </c>
      <c r="BF770" s="17"/>
      <c r="BG770" s="17">
        <v>0.24033841665466399</v>
      </c>
      <c r="BH770" s="17">
        <v>0.467560125322658</v>
      </c>
      <c r="BI770" s="17">
        <v>0.50258672880676103</v>
      </c>
      <c r="BJ770" s="17">
        <v>0.41855615116431599</v>
      </c>
      <c r="BK770" s="17">
        <v>-0.217913107461085</v>
      </c>
      <c r="BL770" s="17"/>
      <c r="BM770" s="17">
        <v>0.43043004772319798</v>
      </c>
      <c r="BN770" s="17">
        <v>-7.0637670951577997E-2</v>
      </c>
    </row>
    <row r="771" spans="2:66" x14ac:dyDescent="0.35">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c r="AK771" s="17"/>
      <c r="AL771" s="17"/>
      <c r="AM771" s="17"/>
      <c r="AN771" s="17"/>
      <c r="AO771" s="17"/>
      <c r="AP771" s="17"/>
      <c r="AQ771" s="17"/>
      <c r="AR771" s="17"/>
      <c r="AS771" s="17"/>
      <c r="AT771" s="17"/>
      <c r="AU771" s="17"/>
      <c r="AV771" s="17"/>
      <c r="AW771" s="17"/>
      <c r="AX771" s="17"/>
      <c r="AY771" s="17"/>
      <c r="AZ771" s="17"/>
      <c r="BA771" s="17"/>
      <c r="BB771" s="17"/>
      <c r="BC771" s="17"/>
      <c r="BD771" s="17"/>
      <c r="BE771" s="17"/>
      <c r="BF771" s="17"/>
      <c r="BG771" s="17"/>
      <c r="BH771" s="17"/>
      <c r="BI771" s="17"/>
      <c r="BJ771" s="17"/>
      <c r="BK771" s="17"/>
      <c r="BL771" s="17"/>
      <c r="BM771" s="17"/>
      <c r="BN771" s="17"/>
    </row>
    <row r="772" spans="2:66" x14ac:dyDescent="0.35">
      <c r="B772" s="6" t="s">
        <v>327</v>
      </c>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c r="AK772" s="17"/>
      <c r="AL772" s="17"/>
      <c r="AM772" s="17"/>
      <c r="AN772" s="17"/>
      <c r="AO772" s="17"/>
      <c r="AP772" s="17"/>
      <c r="AQ772" s="17"/>
      <c r="AR772" s="17"/>
      <c r="AS772" s="17"/>
      <c r="AT772" s="17"/>
      <c r="AU772" s="17"/>
      <c r="AV772" s="17"/>
      <c r="AW772" s="17"/>
      <c r="AX772" s="17"/>
      <c r="AY772" s="17"/>
      <c r="AZ772" s="17"/>
      <c r="BA772" s="17"/>
      <c r="BB772" s="17"/>
      <c r="BC772" s="17"/>
      <c r="BD772" s="17"/>
      <c r="BE772" s="17"/>
      <c r="BF772" s="17"/>
      <c r="BG772" s="17"/>
      <c r="BH772" s="17"/>
      <c r="BI772" s="17"/>
      <c r="BJ772" s="17"/>
      <c r="BK772" s="17"/>
      <c r="BL772" s="17"/>
      <c r="BM772" s="17"/>
      <c r="BN772" s="17"/>
    </row>
    <row r="773" spans="2:66" x14ac:dyDescent="0.35">
      <c r="B773" s="24" t="s">
        <v>101</v>
      </c>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7"/>
      <c r="AL773" s="17"/>
      <c r="AM773" s="17"/>
      <c r="AN773" s="17"/>
      <c r="AO773" s="17"/>
      <c r="AP773" s="17"/>
      <c r="AQ773" s="17"/>
      <c r="AR773" s="17"/>
      <c r="AS773" s="17"/>
      <c r="AT773" s="17"/>
      <c r="AU773" s="17"/>
      <c r="AV773" s="17"/>
      <c r="AW773" s="17"/>
      <c r="AX773" s="17"/>
      <c r="AY773" s="17"/>
      <c r="AZ773" s="17"/>
      <c r="BA773" s="17"/>
      <c r="BB773" s="17"/>
      <c r="BC773" s="17"/>
      <c r="BD773" s="17"/>
      <c r="BE773" s="17"/>
      <c r="BF773" s="17"/>
      <c r="BG773" s="17"/>
      <c r="BH773" s="17"/>
      <c r="BI773" s="17"/>
      <c r="BJ773" s="17"/>
      <c r="BK773" s="17"/>
      <c r="BL773" s="17"/>
      <c r="BM773" s="17"/>
      <c r="BN773" s="17"/>
    </row>
    <row r="774" spans="2:66" x14ac:dyDescent="0.35">
      <c r="B774" t="s">
        <v>313</v>
      </c>
      <c r="C774" s="17">
        <v>5.8830750966961803E-2</v>
      </c>
      <c r="D774" s="17">
        <v>6.2801747516037204E-2</v>
      </c>
      <c r="E774" s="17">
        <v>5.4273522138081003E-2</v>
      </c>
      <c r="F774" s="17"/>
      <c r="G774" s="17">
        <v>6.5732784143450795E-2</v>
      </c>
      <c r="H774" s="17">
        <v>6.3120989641734904E-2</v>
      </c>
      <c r="I774" s="17">
        <v>7.2943525970914094E-2</v>
      </c>
      <c r="J774" s="17">
        <v>5.9957664880496801E-2</v>
      </c>
      <c r="K774" s="17">
        <v>5.6796317238760698E-2</v>
      </c>
      <c r="L774" s="17">
        <v>3.9759567421698998E-2</v>
      </c>
      <c r="M774" s="17"/>
      <c r="N774" s="17">
        <v>5.3971478600806401E-2</v>
      </c>
      <c r="O774" s="17">
        <v>8.4575655706241398E-2</v>
      </c>
      <c r="P774" s="17">
        <v>5.7116512667681897E-2</v>
      </c>
      <c r="Q774" s="17">
        <v>3.9712114647650398E-2</v>
      </c>
      <c r="R774" s="17"/>
      <c r="S774" s="17">
        <v>7.7937806788571498E-2</v>
      </c>
      <c r="T774" s="17">
        <v>6.8470086301031602E-2</v>
      </c>
      <c r="U774" s="17">
        <v>1.8343691785758402E-2</v>
      </c>
      <c r="V774" s="17">
        <v>5.4570445377201703E-2</v>
      </c>
      <c r="W774" s="17">
        <v>4.2984235159586603E-2</v>
      </c>
      <c r="X774" s="17">
        <v>4.8498682542388899E-2</v>
      </c>
      <c r="Y774" s="17">
        <v>7.3691762766252403E-2</v>
      </c>
      <c r="Z774" s="17">
        <v>2.3502333609783599E-2</v>
      </c>
      <c r="AA774" s="17">
        <v>5.7022245479381103E-2</v>
      </c>
      <c r="AB774" s="17">
        <v>7.0566501636420295E-2</v>
      </c>
      <c r="AC774" s="17">
        <v>5.9136594241645399E-2</v>
      </c>
      <c r="AD774" s="17">
        <v>9.5289387716978299E-2</v>
      </c>
      <c r="AE774" s="17"/>
      <c r="AF774" s="17">
        <v>9.0583154111244402E-2</v>
      </c>
      <c r="AG774" s="17">
        <v>5.1944767630115601E-2</v>
      </c>
      <c r="AH774" s="17">
        <v>4.44863371083992E-2</v>
      </c>
      <c r="AI774" s="17">
        <v>5.2138645061279403E-2</v>
      </c>
      <c r="AJ774" s="17">
        <v>2.9191186455583201E-2</v>
      </c>
      <c r="AK774" s="17">
        <v>6.4973387608279198E-2</v>
      </c>
      <c r="AL774" s="17"/>
      <c r="AM774" s="17">
        <v>5.3869252987769303E-2</v>
      </c>
      <c r="AN774" s="17">
        <v>6.6287722453321304E-2</v>
      </c>
      <c r="AO774" s="17"/>
      <c r="AP774" s="17">
        <v>4.93443524867005E-2</v>
      </c>
      <c r="AQ774" s="17">
        <v>4.8219065713416602E-2</v>
      </c>
      <c r="AR774" s="17">
        <v>7.3436052727233705E-2</v>
      </c>
      <c r="AS774" s="17">
        <v>7.9761186645838103E-2</v>
      </c>
      <c r="AT774" s="17">
        <v>6.0874171776076597E-2</v>
      </c>
      <c r="AU774" s="17"/>
      <c r="AV774" s="17">
        <v>7.6556110887332607E-2</v>
      </c>
      <c r="AW774" s="17">
        <v>3.96986412305615E-2</v>
      </c>
      <c r="AX774" s="17">
        <v>4.2481286876787698E-2</v>
      </c>
      <c r="AY774" s="17">
        <v>5.1150115041698203E-2</v>
      </c>
      <c r="AZ774" s="17">
        <v>7.1993413210948806E-2</v>
      </c>
      <c r="BA774" s="17">
        <v>3.7525518384476E-2</v>
      </c>
      <c r="BB774" s="17"/>
      <c r="BC774" s="17">
        <v>5.6797473695636501E-2</v>
      </c>
      <c r="BD774" s="17">
        <v>5.7494355836316798E-2</v>
      </c>
      <c r="BE774" s="17">
        <v>6.3586897954958504E-2</v>
      </c>
      <c r="BF774" s="17"/>
      <c r="BG774" s="17">
        <v>4.0418199908330101E-2</v>
      </c>
      <c r="BH774" s="17">
        <v>7.5477595884466994E-2</v>
      </c>
      <c r="BI774" s="17">
        <v>3.02154788103676E-2</v>
      </c>
      <c r="BJ774" s="17">
        <v>7.5024195722550494E-2</v>
      </c>
      <c r="BK774" s="17">
        <v>0.10369018830629</v>
      </c>
      <c r="BL774" s="17"/>
      <c r="BM774" s="17">
        <v>6.9748574213011102E-2</v>
      </c>
      <c r="BN774" s="17">
        <v>9.7057037508298E-2</v>
      </c>
    </row>
    <row r="775" spans="2:66" x14ac:dyDescent="0.35">
      <c r="B775" t="s">
        <v>314</v>
      </c>
      <c r="C775" s="17">
        <v>6.7269420187977297E-2</v>
      </c>
      <c r="D775" s="17">
        <v>7.1184187985906602E-2</v>
      </c>
      <c r="E775" s="17">
        <v>6.3784056934513805E-2</v>
      </c>
      <c r="F775" s="17"/>
      <c r="G775" s="17">
        <v>9.0670712642757806E-2</v>
      </c>
      <c r="H775" s="17">
        <v>0.100192110555939</v>
      </c>
      <c r="I775" s="17">
        <v>8.0490640491493404E-2</v>
      </c>
      <c r="J775" s="17">
        <v>4.5776390673470398E-2</v>
      </c>
      <c r="K775" s="17">
        <v>4.8674295750230599E-2</v>
      </c>
      <c r="L775" s="17">
        <v>4.4014704810421197E-2</v>
      </c>
      <c r="M775" s="17"/>
      <c r="N775" s="17">
        <v>4.6117607980573898E-2</v>
      </c>
      <c r="O775" s="17">
        <v>7.4143960897191094E-2</v>
      </c>
      <c r="P775" s="17">
        <v>6.9380461787298106E-2</v>
      </c>
      <c r="Q775" s="17">
        <v>8.2211003692992404E-2</v>
      </c>
      <c r="R775" s="17"/>
      <c r="S775" s="17">
        <v>6.1415211249794301E-2</v>
      </c>
      <c r="T775" s="17">
        <v>7.4533979683223395E-2</v>
      </c>
      <c r="U775" s="17">
        <v>8.5453289809937896E-2</v>
      </c>
      <c r="V775" s="17">
        <v>6.4579635161514798E-2</v>
      </c>
      <c r="W775" s="17">
        <v>7.8744018684901301E-2</v>
      </c>
      <c r="X775" s="17">
        <v>5.4184695964447999E-2</v>
      </c>
      <c r="Y775" s="17">
        <v>6.12070999093162E-2</v>
      </c>
      <c r="Z775" s="17">
        <v>9.3931685309334906E-2</v>
      </c>
      <c r="AA775" s="17">
        <v>6.2228259710799497E-2</v>
      </c>
      <c r="AB775" s="17">
        <v>6.3745702747911206E-2</v>
      </c>
      <c r="AC775" s="17">
        <v>4.7240286026736598E-2</v>
      </c>
      <c r="AD775" s="17">
        <v>7.8530076274857002E-2</v>
      </c>
      <c r="AE775" s="17"/>
      <c r="AF775" s="17">
        <v>8.6638586106217302E-2</v>
      </c>
      <c r="AG775" s="17">
        <v>5.5294492081801899E-2</v>
      </c>
      <c r="AH775" s="17">
        <v>6.55929652290662E-2</v>
      </c>
      <c r="AI775" s="17">
        <v>6.2369048176730099E-2</v>
      </c>
      <c r="AJ775" s="17">
        <v>6.9836388066134097E-2</v>
      </c>
      <c r="AK775" s="17">
        <v>5.5485779562630101E-2</v>
      </c>
      <c r="AL775" s="17"/>
      <c r="AM775" s="17">
        <v>6.44256623268918E-2</v>
      </c>
      <c r="AN775" s="17">
        <v>7.1781405500177503E-2</v>
      </c>
      <c r="AO775" s="17"/>
      <c r="AP775" s="17">
        <v>5.51558820627173E-2</v>
      </c>
      <c r="AQ775" s="17">
        <v>7.4917595288614594E-2</v>
      </c>
      <c r="AR775" s="17">
        <v>6.5779253099593996E-2</v>
      </c>
      <c r="AS775" s="17">
        <v>8.6359504295352593E-2</v>
      </c>
      <c r="AT775" s="17">
        <v>9.8321589602135495E-2</v>
      </c>
      <c r="AU775" s="17"/>
      <c r="AV775" s="17">
        <v>6.9044961705797298E-2</v>
      </c>
      <c r="AW775" s="17">
        <v>5.8028694418896298E-2</v>
      </c>
      <c r="AX775" s="17">
        <v>5.1962267532042999E-2</v>
      </c>
      <c r="AY775" s="17">
        <v>8.6736443622048201E-2</v>
      </c>
      <c r="AZ775" s="17">
        <v>4.7834055654401499E-2</v>
      </c>
      <c r="BA775" s="17">
        <v>5.0909041632255299E-2</v>
      </c>
      <c r="BB775" s="17"/>
      <c r="BC775" s="17">
        <v>4.1838571722161301E-2</v>
      </c>
      <c r="BD775" s="17">
        <v>6.4607055541082301E-2</v>
      </c>
      <c r="BE775" s="17">
        <v>8.7353851742412503E-2</v>
      </c>
      <c r="BF775" s="17"/>
      <c r="BG775" s="17">
        <v>0.117929307880436</v>
      </c>
      <c r="BH775" s="17">
        <v>6.9304904287144503E-2</v>
      </c>
      <c r="BI775" s="17">
        <v>3.8026610973715499E-2</v>
      </c>
      <c r="BJ775" s="17">
        <v>9.7664990296465096E-2</v>
      </c>
      <c r="BK775" s="17">
        <v>0.114534888445989</v>
      </c>
      <c r="BL775" s="17"/>
      <c r="BM775" s="17">
        <v>7.7250570611150607E-2</v>
      </c>
      <c r="BN775" s="17">
        <v>0.11063128810681799</v>
      </c>
    </row>
    <row r="776" spans="2:66" x14ac:dyDescent="0.35">
      <c r="B776" t="s">
        <v>315</v>
      </c>
      <c r="C776" s="17">
        <v>0.131648037363678</v>
      </c>
      <c r="D776" s="17">
        <v>0.14427851177426201</v>
      </c>
      <c r="E776" s="17">
        <v>0.119982112089572</v>
      </c>
      <c r="F776" s="17"/>
      <c r="G776" s="17">
        <v>0.20532795219373501</v>
      </c>
      <c r="H776" s="17">
        <v>0.11050570476388299</v>
      </c>
      <c r="I776" s="17">
        <v>0.106733757084727</v>
      </c>
      <c r="J776" s="17">
        <v>0.15193849819690999</v>
      </c>
      <c r="K776" s="17">
        <v>9.87490512469274E-2</v>
      </c>
      <c r="L776" s="17">
        <v>0.125746684449248</v>
      </c>
      <c r="M776" s="17"/>
      <c r="N776" s="17">
        <v>0.119444824195359</v>
      </c>
      <c r="O776" s="17">
        <v>0.12884232556522801</v>
      </c>
      <c r="P776" s="17">
        <v>0.14305667553884499</v>
      </c>
      <c r="Q776" s="17">
        <v>0.137418892058051</v>
      </c>
      <c r="R776" s="17"/>
      <c r="S776" s="17">
        <v>0.124060994322108</v>
      </c>
      <c r="T776" s="17">
        <v>8.2195461895692198E-2</v>
      </c>
      <c r="U776" s="17">
        <v>0.200880927492571</v>
      </c>
      <c r="V776" s="17">
        <v>0.1233784933742</v>
      </c>
      <c r="W776" s="17">
        <v>0.10629070874861</v>
      </c>
      <c r="X776" s="17">
        <v>0.18437482638473501</v>
      </c>
      <c r="Y776" s="17">
        <v>0.152092195071939</v>
      </c>
      <c r="Z776" s="17">
        <v>8.1956569305451796E-2</v>
      </c>
      <c r="AA776" s="17">
        <v>0.16241617905217301</v>
      </c>
      <c r="AB776" s="17">
        <v>0.121229361749798</v>
      </c>
      <c r="AC776" s="17">
        <v>0.117114837750809</v>
      </c>
      <c r="AD776" s="17">
        <v>7.6010545365371607E-2</v>
      </c>
      <c r="AE776" s="17"/>
      <c r="AF776" s="17">
        <v>0.132685665915041</v>
      </c>
      <c r="AG776" s="17">
        <v>0.121091661939183</v>
      </c>
      <c r="AH776" s="17">
        <v>0.15091760784496699</v>
      </c>
      <c r="AI776" s="17">
        <v>0.123820531133159</v>
      </c>
      <c r="AJ776" s="17">
        <v>0.13255548087802199</v>
      </c>
      <c r="AK776" s="17">
        <v>0.14708390875367</v>
      </c>
      <c r="AL776" s="17"/>
      <c r="AM776" s="17">
        <v>0.13000437698876</v>
      </c>
      <c r="AN776" s="17">
        <v>0.134913748373193</v>
      </c>
      <c r="AO776" s="17"/>
      <c r="AP776" s="17">
        <v>0.16010636935226599</v>
      </c>
      <c r="AQ776" s="17">
        <v>0.119630731048677</v>
      </c>
      <c r="AR776" s="17">
        <v>0.112385223327363</v>
      </c>
      <c r="AS776" s="17">
        <v>0.118578947133353</v>
      </c>
      <c r="AT776" s="17">
        <v>0.15880447344065299</v>
      </c>
      <c r="AU776" s="17"/>
      <c r="AV776" s="17">
        <v>0.102403954695566</v>
      </c>
      <c r="AW776" s="17">
        <v>0.15679652145605799</v>
      </c>
      <c r="AX776" s="17">
        <v>0.10238226143946801</v>
      </c>
      <c r="AY776" s="17">
        <v>0.185938444837418</v>
      </c>
      <c r="AZ776" s="17">
        <v>0.104654267905673</v>
      </c>
      <c r="BA776" s="17">
        <v>0.140025896232325</v>
      </c>
      <c r="BB776" s="17"/>
      <c r="BC776" s="17">
        <v>8.1525777445775494E-2</v>
      </c>
      <c r="BD776" s="17">
        <v>0.150354621729893</v>
      </c>
      <c r="BE776" s="17">
        <v>0.139104935663658</v>
      </c>
      <c r="BF776" s="17"/>
      <c r="BG776" s="17">
        <v>0.16422142675899301</v>
      </c>
      <c r="BH776" s="17">
        <v>0.10758798845878199</v>
      </c>
      <c r="BI776" s="17">
        <v>9.9823451173465305E-2</v>
      </c>
      <c r="BJ776" s="17">
        <v>0.20546764926890501</v>
      </c>
      <c r="BK776" s="17">
        <v>0.23501118455918599</v>
      </c>
      <c r="BL776" s="17"/>
      <c r="BM776" s="17">
        <v>0.11684240332582101</v>
      </c>
      <c r="BN776" s="17">
        <v>0.228174975273435</v>
      </c>
    </row>
    <row r="777" spans="2:66" x14ac:dyDescent="0.35">
      <c r="B777" t="s">
        <v>316</v>
      </c>
      <c r="C777" s="17">
        <v>0.31300769293855701</v>
      </c>
      <c r="D777" s="17">
        <v>0.32430651706853397</v>
      </c>
      <c r="E777" s="17">
        <v>0.30353403894484898</v>
      </c>
      <c r="F777" s="17"/>
      <c r="G777" s="17">
        <v>0.293289841653049</v>
      </c>
      <c r="H777" s="17">
        <v>0.26848460507611399</v>
      </c>
      <c r="I777" s="17">
        <v>0.32148336563093</v>
      </c>
      <c r="J777" s="17">
        <v>0.284282710207231</v>
      </c>
      <c r="K777" s="17">
        <v>0.32817581501644799</v>
      </c>
      <c r="L777" s="17">
        <v>0.36869565139499699</v>
      </c>
      <c r="M777" s="17"/>
      <c r="N777" s="17">
        <v>0.33337829623473397</v>
      </c>
      <c r="O777" s="17">
        <v>0.27416259847309199</v>
      </c>
      <c r="P777" s="17">
        <v>0.33072095749840702</v>
      </c>
      <c r="Q777" s="17">
        <v>0.31898530135219999</v>
      </c>
      <c r="R777" s="17"/>
      <c r="S777" s="17">
        <v>0.29609898629655701</v>
      </c>
      <c r="T777" s="17">
        <v>0.31074288636280101</v>
      </c>
      <c r="U777" s="17">
        <v>0.27232854378861798</v>
      </c>
      <c r="V777" s="17">
        <v>0.39173202663543699</v>
      </c>
      <c r="W777" s="17">
        <v>0.29310244378060901</v>
      </c>
      <c r="X777" s="17">
        <v>0.283023655343209</v>
      </c>
      <c r="Y777" s="17">
        <v>0.29477178106774998</v>
      </c>
      <c r="Z777" s="17">
        <v>0.32956492423019901</v>
      </c>
      <c r="AA777" s="17">
        <v>0.35351549479024402</v>
      </c>
      <c r="AB777" s="17">
        <v>0.34141235273122</v>
      </c>
      <c r="AC777" s="17">
        <v>0.29562334275465102</v>
      </c>
      <c r="AD777" s="17">
        <v>0.232293325660272</v>
      </c>
      <c r="AE777" s="17"/>
      <c r="AF777" s="17">
        <v>0.25764903622071</v>
      </c>
      <c r="AG777" s="17">
        <v>0.33366947877462699</v>
      </c>
      <c r="AH777" s="17">
        <v>0.311678891698567</v>
      </c>
      <c r="AI777" s="17">
        <v>0.37864858901370202</v>
      </c>
      <c r="AJ777" s="17">
        <v>0.29002698482397998</v>
      </c>
      <c r="AK777" s="17">
        <v>0.30101426868781</v>
      </c>
      <c r="AL777" s="17"/>
      <c r="AM777" s="17">
        <v>0.32681627858387002</v>
      </c>
      <c r="AN777" s="17">
        <v>0.29452765268084102</v>
      </c>
      <c r="AO777" s="17"/>
      <c r="AP777" s="17">
        <v>0.33882707673920598</v>
      </c>
      <c r="AQ777" s="17">
        <v>0.34045085510672601</v>
      </c>
      <c r="AR777" s="17">
        <v>0.276666919541871</v>
      </c>
      <c r="AS777" s="17">
        <v>0.277474617528715</v>
      </c>
      <c r="AT777" s="17">
        <v>0.328497790345393</v>
      </c>
      <c r="AU777" s="17"/>
      <c r="AV777" s="17">
        <v>0.278603805728107</v>
      </c>
      <c r="AW777" s="17">
        <v>0.38853134018575403</v>
      </c>
      <c r="AX777" s="17">
        <v>0.37140981077952001</v>
      </c>
      <c r="AY777" s="17">
        <v>0.32775462491450502</v>
      </c>
      <c r="AZ777" s="17">
        <v>0.20040886727218901</v>
      </c>
      <c r="BA777" s="17">
        <v>0.30195551859992997</v>
      </c>
      <c r="BB777" s="17"/>
      <c r="BC777" s="17">
        <v>0.27297788210220097</v>
      </c>
      <c r="BD777" s="17">
        <v>0.30852122100409002</v>
      </c>
      <c r="BE777" s="17">
        <v>0.35443018683684502</v>
      </c>
      <c r="BF777" s="17"/>
      <c r="BG777" s="17">
        <v>0.306866904745698</v>
      </c>
      <c r="BH777" s="17">
        <v>0.28445608327588501</v>
      </c>
      <c r="BI777" s="17">
        <v>0.36284531173763501</v>
      </c>
      <c r="BJ777" s="17">
        <v>0.28044943479004802</v>
      </c>
      <c r="BK777" s="17">
        <v>0.35928281211339602</v>
      </c>
      <c r="BL777" s="17"/>
      <c r="BM777" s="17">
        <v>0.288118213734809</v>
      </c>
      <c r="BN777" s="17">
        <v>0.34104120829754198</v>
      </c>
    </row>
    <row r="778" spans="2:66" x14ac:dyDescent="0.35">
      <c r="B778" t="s">
        <v>317</v>
      </c>
      <c r="C778" s="17">
        <v>0.39727121180217601</v>
      </c>
      <c r="D778" s="17">
        <v>0.37177105410726602</v>
      </c>
      <c r="E778" s="17">
        <v>0.4211260850729</v>
      </c>
      <c r="F778" s="17"/>
      <c r="G778" s="17">
        <v>0.31543861824934399</v>
      </c>
      <c r="H778" s="17">
        <v>0.43246776786283397</v>
      </c>
      <c r="I778" s="17">
        <v>0.36686886433190202</v>
      </c>
      <c r="J778" s="17">
        <v>0.41026101724595399</v>
      </c>
      <c r="K778" s="17">
        <v>0.44336654390222202</v>
      </c>
      <c r="L778" s="17">
        <v>0.40609475674699003</v>
      </c>
      <c r="M778" s="17"/>
      <c r="N778" s="17">
        <v>0.43218163267971699</v>
      </c>
      <c r="O778" s="17">
        <v>0.409865934753258</v>
      </c>
      <c r="P778" s="17">
        <v>0.37438153617881698</v>
      </c>
      <c r="Q778" s="17">
        <v>0.36117546721370097</v>
      </c>
      <c r="R778" s="17"/>
      <c r="S778" s="17">
        <v>0.41917054263917902</v>
      </c>
      <c r="T778" s="17">
        <v>0.437968029610878</v>
      </c>
      <c r="U778" s="17">
        <v>0.41695942592848301</v>
      </c>
      <c r="V778" s="17">
        <v>0.33039970897221799</v>
      </c>
      <c r="W778" s="17">
        <v>0.45605408236438399</v>
      </c>
      <c r="X778" s="17">
        <v>0.38813489976777399</v>
      </c>
      <c r="Y778" s="17">
        <v>0.38179819730895198</v>
      </c>
      <c r="Z778" s="17">
        <v>0.399525550597507</v>
      </c>
      <c r="AA778" s="17">
        <v>0.33749349884604002</v>
      </c>
      <c r="AB778" s="17">
        <v>0.36462751269041699</v>
      </c>
      <c r="AC778" s="17">
        <v>0.40421558670512803</v>
      </c>
      <c r="AD778" s="17">
        <v>0.50132960230231605</v>
      </c>
      <c r="AE778" s="17"/>
      <c r="AF778" s="17">
        <v>0.39327187573195899</v>
      </c>
      <c r="AG778" s="17">
        <v>0.41351332713568301</v>
      </c>
      <c r="AH778" s="17">
        <v>0.375392030865077</v>
      </c>
      <c r="AI778" s="17">
        <v>0.36961842656933502</v>
      </c>
      <c r="AJ778" s="17">
        <v>0.43635422713133798</v>
      </c>
      <c r="AK778" s="17">
        <v>0.40367827132502099</v>
      </c>
      <c r="AL778" s="17"/>
      <c r="AM778" s="17">
        <v>0.39687765718779699</v>
      </c>
      <c r="AN778" s="17">
        <v>0.39703415039253798</v>
      </c>
      <c r="AO778" s="17"/>
      <c r="AP778" s="17">
        <v>0.36022895255936099</v>
      </c>
      <c r="AQ778" s="17">
        <v>0.37605658130921898</v>
      </c>
      <c r="AR778" s="17">
        <v>0.44407289692858798</v>
      </c>
      <c r="AS778" s="17">
        <v>0.42057828609104703</v>
      </c>
      <c r="AT778" s="17">
        <v>0.32796551569166199</v>
      </c>
      <c r="AU778" s="17"/>
      <c r="AV778" s="17">
        <v>0.441932549807737</v>
      </c>
      <c r="AW778" s="17">
        <v>0.33088595714174501</v>
      </c>
      <c r="AX778" s="17">
        <v>0.42564326507797001</v>
      </c>
      <c r="AY778" s="17">
        <v>0.32115538946121402</v>
      </c>
      <c r="AZ778" s="17">
        <v>0.541989585617491</v>
      </c>
      <c r="BA778" s="17">
        <v>0.42012384782259099</v>
      </c>
      <c r="BB778" s="17"/>
      <c r="BC778" s="17">
        <v>0.51892668753572402</v>
      </c>
      <c r="BD778" s="17">
        <v>0.37830497397259399</v>
      </c>
      <c r="BE778" s="17">
        <v>0.33894574735161398</v>
      </c>
      <c r="BF778" s="17"/>
      <c r="BG778" s="17">
        <v>0.34823248508386401</v>
      </c>
      <c r="BH778" s="17">
        <v>0.44734049802219</v>
      </c>
      <c r="BI778" s="17">
        <v>0.44089923033991701</v>
      </c>
      <c r="BJ778" s="17">
        <v>0.34139372992203199</v>
      </c>
      <c r="BK778" s="17">
        <v>0.13060215899848901</v>
      </c>
      <c r="BL778" s="17"/>
      <c r="BM778" s="17">
        <v>0.43114535437724399</v>
      </c>
      <c r="BN778" s="17">
        <v>0.17937815281056599</v>
      </c>
    </row>
    <row r="779" spans="2:66" x14ac:dyDescent="0.35">
      <c r="B779" t="s">
        <v>117</v>
      </c>
      <c r="C779" s="17">
        <v>3.1972886740650103E-2</v>
      </c>
      <c r="D779" s="17">
        <v>2.56579815479945E-2</v>
      </c>
      <c r="E779" s="17">
        <v>3.7300184820085201E-2</v>
      </c>
      <c r="F779" s="17"/>
      <c r="G779" s="17">
        <v>2.9540091117662801E-2</v>
      </c>
      <c r="H779" s="17">
        <v>2.5228822099495E-2</v>
      </c>
      <c r="I779" s="17">
        <v>5.1479846490034301E-2</v>
      </c>
      <c r="J779" s="17">
        <v>4.77837187959377E-2</v>
      </c>
      <c r="K779" s="17">
        <v>2.4237976845411E-2</v>
      </c>
      <c r="L779" s="17">
        <v>1.5688635176645802E-2</v>
      </c>
      <c r="M779" s="17"/>
      <c r="N779" s="17">
        <v>1.490616030881E-2</v>
      </c>
      <c r="O779" s="17">
        <v>2.8409524604988801E-2</v>
      </c>
      <c r="P779" s="17">
        <v>2.5343856328951801E-2</v>
      </c>
      <c r="Q779" s="17">
        <v>6.0497221035405099E-2</v>
      </c>
      <c r="R779" s="17"/>
      <c r="S779" s="17">
        <v>2.1316458703790099E-2</v>
      </c>
      <c r="T779" s="17">
        <v>2.6089556146373899E-2</v>
      </c>
      <c r="U779" s="17">
        <v>6.0341211946324204E-3</v>
      </c>
      <c r="V779" s="17">
        <v>3.5339690479427699E-2</v>
      </c>
      <c r="W779" s="17">
        <v>2.2824511261909899E-2</v>
      </c>
      <c r="X779" s="17">
        <v>4.1783239997445203E-2</v>
      </c>
      <c r="Y779" s="17">
        <v>3.6438963875791201E-2</v>
      </c>
      <c r="Z779" s="17">
        <v>7.1518936947724598E-2</v>
      </c>
      <c r="AA779" s="17">
        <v>2.7324322121361801E-2</v>
      </c>
      <c r="AB779" s="17">
        <v>3.8418568444234101E-2</v>
      </c>
      <c r="AC779" s="17">
        <v>7.6669352521029202E-2</v>
      </c>
      <c r="AD779" s="17">
        <v>1.6547062680205199E-2</v>
      </c>
      <c r="AE779" s="17"/>
      <c r="AF779" s="17">
        <v>3.9171681914827498E-2</v>
      </c>
      <c r="AG779" s="17">
        <v>2.44862724385899E-2</v>
      </c>
      <c r="AH779" s="17">
        <v>5.1932167253923703E-2</v>
      </c>
      <c r="AI779" s="17">
        <v>1.34047600457948E-2</v>
      </c>
      <c r="AJ779" s="17">
        <v>4.2035732644943098E-2</v>
      </c>
      <c r="AK779" s="17">
        <v>2.77643840625896E-2</v>
      </c>
      <c r="AL779" s="17"/>
      <c r="AM779" s="17">
        <v>2.80067719249118E-2</v>
      </c>
      <c r="AN779" s="17">
        <v>3.5455320599929098E-2</v>
      </c>
      <c r="AO779" s="17"/>
      <c r="AP779" s="17">
        <v>3.6337366799749998E-2</v>
      </c>
      <c r="AQ779" s="17">
        <v>4.0725171533347197E-2</v>
      </c>
      <c r="AR779" s="17">
        <v>2.7659654375350399E-2</v>
      </c>
      <c r="AS779" s="17">
        <v>1.7247458305693901E-2</v>
      </c>
      <c r="AT779" s="17">
        <v>2.55364591440796E-2</v>
      </c>
      <c r="AU779" s="17"/>
      <c r="AV779" s="17">
        <v>3.1458617175460099E-2</v>
      </c>
      <c r="AW779" s="17">
        <v>2.6058845566984502E-2</v>
      </c>
      <c r="AX779" s="17">
        <v>6.1211082942103099E-3</v>
      </c>
      <c r="AY779" s="17">
        <v>2.7264982123116899E-2</v>
      </c>
      <c r="AZ779" s="17">
        <v>3.3119810339296903E-2</v>
      </c>
      <c r="BA779" s="17">
        <v>4.9460177328422103E-2</v>
      </c>
      <c r="BB779" s="17"/>
      <c r="BC779" s="17">
        <v>2.7933607498501999E-2</v>
      </c>
      <c r="BD779" s="17">
        <v>4.0717771916023902E-2</v>
      </c>
      <c r="BE779" s="17">
        <v>1.65783804505121E-2</v>
      </c>
      <c r="BF779" s="17"/>
      <c r="BG779" s="17">
        <v>2.2331675622678002E-2</v>
      </c>
      <c r="BH779" s="17">
        <v>1.58329300715318E-2</v>
      </c>
      <c r="BI779" s="17">
        <v>2.8189916964899999E-2</v>
      </c>
      <c r="BJ779" s="17">
        <v>0</v>
      </c>
      <c r="BK779" s="17">
        <v>5.6878767576649301E-2</v>
      </c>
      <c r="BL779" s="17"/>
      <c r="BM779" s="17">
        <v>1.6894883737965001E-2</v>
      </c>
      <c r="BN779" s="17">
        <v>4.3717338003341197E-2</v>
      </c>
    </row>
    <row r="780" spans="2:66" x14ac:dyDescent="0.35">
      <c r="B780" t="s">
        <v>318</v>
      </c>
      <c r="C780" s="17">
        <v>0.12610017115493899</v>
      </c>
      <c r="D780" s="17">
        <v>0.13398593550194399</v>
      </c>
      <c r="E780" s="17">
        <v>0.118057579072595</v>
      </c>
      <c r="F780" s="17"/>
      <c r="G780" s="17">
        <v>0.15640349678620899</v>
      </c>
      <c r="H780" s="17">
        <v>0.16331310019767301</v>
      </c>
      <c r="I780" s="17">
        <v>0.15343416646240801</v>
      </c>
      <c r="J780" s="17">
        <v>0.105734055553967</v>
      </c>
      <c r="K780" s="17">
        <v>0.10547061298899101</v>
      </c>
      <c r="L780" s="17">
        <v>8.3774272232120306E-2</v>
      </c>
      <c r="M780" s="17"/>
      <c r="N780" s="17">
        <v>0.10008908658137999</v>
      </c>
      <c r="O780" s="17">
        <v>0.15871961660343201</v>
      </c>
      <c r="P780" s="17">
        <v>0.12649697445498001</v>
      </c>
      <c r="Q780" s="17">
        <v>0.121923118340643</v>
      </c>
      <c r="R780" s="17"/>
      <c r="S780" s="17">
        <v>0.139353018038366</v>
      </c>
      <c r="T780" s="17">
        <v>0.143004065984255</v>
      </c>
      <c r="U780" s="17">
        <v>0.103796981595696</v>
      </c>
      <c r="V780" s="17">
        <v>0.11915008053871699</v>
      </c>
      <c r="W780" s="17">
        <v>0.121728253844488</v>
      </c>
      <c r="X780" s="17">
        <v>0.10268337850683699</v>
      </c>
      <c r="Y780" s="17">
        <v>0.134898862675569</v>
      </c>
      <c r="Z780" s="17">
        <v>0.11743401891911801</v>
      </c>
      <c r="AA780" s="17">
        <v>0.119250505190181</v>
      </c>
      <c r="AB780" s="17">
        <v>0.134312204384332</v>
      </c>
      <c r="AC780" s="17">
        <v>0.106376880268382</v>
      </c>
      <c r="AD780" s="17">
        <v>0.17381946399183501</v>
      </c>
      <c r="AE780" s="17"/>
      <c r="AF780" s="17">
        <v>0.17722174021746201</v>
      </c>
      <c r="AG780" s="17">
        <v>0.107239259711918</v>
      </c>
      <c r="AH780" s="17">
        <v>0.110079302337465</v>
      </c>
      <c r="AI780" s="17">
        <v>0.114507693238009</v>
      </c>
      <c r="AJ780" s="17">
        <v>9.9027574521717301E-2</v>
      </c>
      <c r="AK780" s="17">
        <v>0.120459167170909</v>
      </c>
      <c r="AL780" s="17"/>
      <c r="AM780" s="17">
        <v>0.11829491531466101</v>
      </c>
      <c r="AN780" s="17">
        <v>0.13806912795349899</v>
      </c>
      <c r="AO780" s="17"/>
      <c r="AP780" s="17">
        <v>0.10450023454941799</v>
      </c>
      <c r="AQ780" s="17">
        <v>0.12313666100203099</v>
      </c>
      <c r="AR780" s="17">
        <v>0.13921530582682801</v>
      </c>
      <c r="AS780" s="17">
        <v>0.166120690941191</v>
      </c>
      <c r="AT780" s="17">
        <v>0.15919576137821201</v>
      </c>
      <c r="AU780" s="17"/>
      <c r="AV780" s="17">
        <v>0.14560107259312999</v>
      </c>
      <c r="AW780" s="17">
        <v>9.7727335649457805E-2</v>
      </c>
      <c r="AX780" s="17">
        <v>9.4443554408830704E-2</v>
      </c>
      <c r="AY780" s="17">
        <v>0.137886558663746</v>
      </c>
      <c r="AZ780" s="17">
        <v>0.11982746886535001</v>
      </c>
      <c r="BA780" s="17">
        <v>8.8434560016731403E-2</v>
      </c>
      <c r="BB780" s="17"/>
      <c r="BC780" s="17">
        <v>9.8636045417797802E-2</v>
      </c>
      <c r="BD780" s="17">
        <v>0.12210141137739899</v>
      </c>
      <c r="BE780" s="17">
        <v>0.15094074969737101</v>
      </c>
      <c r="BF780" s="17"/>
      <c r="BG780" s="17">
        <v>0.158347507788766</v>
      </c>
      <c r="BH780" s="17">
        <v>0.14478250017161101</v>
      </c>
      <c r="BI780" s="17">
        <v>6.8242089784083096E-2</v>
      </c>
      <c r="BJ780" s="17">
        <v>0.17268918601901601</v>
      </c>
      <c r="BK780" s="17">
        <v>0.21822507675228001</v>
      </c>
      <c r="BL780" s="17"/>
      <c r="BM780" s="17">
        <v>0.14699914482416199</v>
      </c>
      <c r="BN780" s="17">
        <v>0.20768832561511599</v>
      </c>
    </row>
    <row r="781" spans="2:66" x14ac:dyDescent="0.35">
      <c r="B781" t="s">
        <v>319</v>
      </c>
      <c r="C781" s="17">
        <v>0.71027890474073296</v>
      </c>
      <c r="D781" s="17">
        <v>0.69607757117579905</v>
      </c>
      <c r="E781" s="17">
        <v>0.72466012401774804</v>
      </c>
      <c r="F781" s="17"/>
      <c r="G781" s="17">
        <v>0.60872845990239299</v>
      </c>
      <c r="H781" s="17">
        <v>0.70095237293894797</v>
      </c>
      <c r="I781" s="17">
        <v>0.68835222996283196</v>
      </c>
      <c r="J781" s="17">
        <v>0.69454372745318504</v>
      </c>
      <c r="K781" s="17">
        <v>0.77154235891866996</v>
      </c>
      <c r="L781" s="17">
        <v>0.77479040814198596</v>
      </c>
      <c r="M781" s="17"/>
      <c r="N781" s="17">
        <v>0.76555992891445002</v>
      </c>
      <c r="O781" s="17">
        <v>0.68402853322635004</v>
      </c>
      <c r="P781" s="17">
        <v>0.705102493677224</v>
      </c>
      <c r="Q781" s="17">
        <v>0.68016076856590102</v>
      </c>
      <c r="R781" s="17"/>
      <c r="S781" s="17">
        <v>0.71526952893573603</v>
      </c>
      <c r="T781" s="17">
        <v>0.748710915973679</v>
      </c>
      <c r="U781" s="17">
        <v>0.68928796971710005</v>
      </c>
      <c r="V781" s="17">
        <v>0.72213173560765598</v>
      </c>
      <c r="W781" s="17">
        <v>0.74915652614499295</v>
      </c>
      <c r="X781" s="17">
        <v>0.67115855511098299</v>
      </c>
      <c r="Y781" s="17">
        <v>0.67656997837670096</v>
      </c>
      <c r="Z781" s="17">
        <v>0.72909047482770495</v>
      </c>
      <c r="AA781" s="17">
        <v>0.69100899363628498</v>
      </c>
      <c r="AB781" s="17">
        <v>0.70603986542163699</v>
      </c>
      <c r="AC781" s="17">
        <v>0.69983892945977999</v>
      </c>
      <c r="AD781" s="17">
        <v>0.73362292796258799</v>
      </c>
      <c r="AE781" s="17"/>
      <c r="AF781" s="17">
        <v>0.65092091195266899</v>
      </c>
      <c r="AG781" s="17">
        <v>0.74718280591031005</v>
      </c>
      <c r="AH781" s="17">
        <v>0.68707092256364399</v>
      </c>
      <c r="AI781" s="17">
        <v>0.74826701558303699</v>
      </c>
      <c r="AJ781" s="17">
        <v>0.72638121195531802</v>
      </c>
      <c r="AK781" s="17">
        <v>0.70469254001283099</v>
      </c>
      <c r="AL781" s="17"/>
      <c r="AM781" s="17">
        <v>0.72369393577166696</v>
      </c>
      <c r="AN781" s="17">
        <v>0.691561803073379</v>
      </c>
      <c r="AO781" s="17"/>
      <c r="AP781" s="17">
        <v>0.69905602929856603</v>
      </c>
      <c r="AQ781" s="17">
        <v>0.71650743641594405</v>
      </c>
      <c r="AR781" s="17">
        <v>0.72073981647045904</v>
      </c>
      <c r="AS781" s="17">
        <v>0.69805290361976202</v>
      </c>
      <c r="AT781" s="17">
        <v>0.65646330603705505</v>
      </c>
      <c r="AU781" s="17"/>
      <c r="AV781" s="17">
        <v>0.72053635553584405</v>
      </c>
      <c r="AW781" s="17">
        <v>0.71941729732750004</v>
      </c>
      <c r="AX781" s="17">
        <v>0.79705307585749097</v>
      </c>
      <c r="AY781" s="17">
        <v>0.64891001437571905</v>
      </c>
      <c r="AZ781" s="17">
        <v>0.74239845288967998</v>
      </c>
      <c r="BA781" s="17">
        <v>0.72207936642252102</v>
      </c>
      <c r="BB781" s="17"/>
      <c r="BC781" s="17">
        <v>0.79190456963792499</v>
      </c>
      <c r="BD781" s="17">
        <v>0.68682619497668396</v>
      </c>
      <c r="BE781" s="17">
        <v>0.693375934188459</v>
      </c>
      <c r="BF781" s="17"/>
      <c r="BG781" s="17">
        <v>0.65509938982956195</v>
      </c>
      <c r="BH781" s="17">
        <v>0.73179658129807501</v>
      </c>
      <c r="BI781" s="17">
        <v>0.80374454207755197</v>
      </c>
      <c r="BJ781" s="17">
        <v>0.62184316471207901</v>
      </c>
      <c r="BK781" s="17">
        <v>0.489884971111885</v>
      </c>
      <c r="BL781" s="17"/>
      <c r="BM781" s="17">
        <v>0.71926356811205205</v>
      </c>
      <c r="BN781" s="17">
        <v>0.52041936110810805</v>
      </c>
    </row>
    <row r="782" spans="2:66" x14ac:dyDescent="0.35">
      <c r="B782" t="s">
        <v>320</v>
      </c>
      <c r="C782" s="17">
        <v>0.58417873358579397</v>
      </c>
      <c r="D782" s="17">
        <v>0.56209163567385501</v>
      </c>
      <c r="E782" s="17">
        <v>0.60660254494515398</v>
      </c>
      <c r="F782" s="17"/>
      <c r="G782" s="17">
        <v>0.45232496311618497</v>
      </c>
      <c r="H782" s="17">
        <v>0.53763927274127499</v>
      </c>
      <c r="I782" s="17">
        <v>0.53491806350042403</v>
      </c>
      <c r="J782" s="17">
        <v>0.58880967189921796</v>
      </c>
      <c r="K782" s="17">
        <v>0.66607174592967899</v>
      </c>
      <c r="L782" s="17">
        <v>0.69101613590986599</v>
      </c>
      <c r="M782" s="17"/>
      <c r="N782" s="17">
        <v>0.66547084233306997</v>
      </c>
      <c r="O782" s="17">
        <v>0.52530891662291801</v>
      </c>
      <c r="P782" s="17">
        <v>0.57860551922224401</v>
      </c>
      <c r="Q782" s="17">
        <v>0.55823765022525795</v>
      </c>
      <c r="R782" s="17"/>
      <c r="S782" s="17">
        <v>0.57591651089737095</v>
      </c>
      <c r="T782" s="17">
        <v>0.60570684998942403</v>
      </c>
      <c r="U782" s="17">
        <v>0.58549098812140399</v>
      </c>
      <c r="V782" s="17">
        <v>0.60298165506893997</v>
      </c>
      <c r="W782" s="17">
        <v>0.62742827230050502</v>
      </c>
      <c r="X782" s="17">
        <v>0.56847517660414604</v>
      </c>
      <c r="Y782" s="17">
        <v>0.54167111570113302</v>
      </c>
      <c r="Z782" s="17">
        <v>0.61165645590858697</v>
      </c>
      <c r="AA782" s="17">
        <v>0.571758488446104</v>
      </c>
      <c r="AB782" s="17">
        <v>0.57172766103730499</v>
      </c>
      <c r="AC782" s="17">
        <v>0.593462049191398</v>
      </c>
      <c r="AD782" s="17">
        <v>0.55980346397075298</v>
      </c>
      <c r="AE782" s="17"/>
      <c r="AF782" s="17">
        <v>0.47369917173520798</v>
      </c>
      <c r="AG782" s="17">
        <v>0.639943546198392</v>
      </c>
      <c r="AH782" s="17">
        <v>0.576991620226179</v>
      </c>
      <c r="AI782" s="17">
        <v>0.63375932234502697</v>
      </c>
      <c r="AJ782" s="17">
        <v>0.62735363743359995</v>
      </c>
      <c r="AK782" s="17">
        <v>0.58423337284192101</v>
      </c>
      <c r="AL782" s="17"/>
      <c r="AM782" s="17">
        <v>0.605399020457006</v>
      </c>
      <c r="AN782" s="17">
        <v>0.55349267511987998</v>
      </c>
      <c r="AO782" s="17"/>
      <c r="AP782" s="17">
        <v>0.59455579474914899</v>
      </c>
      <c r="AQ782" s="17">
        <v>0.59337077541391303</v>
      </c>
      <c r="AR782" s="17">
        <v>0.58152451064363098</v>
      </c>
      <c r="AS782" s="17">
        <v>0.53193221267857105</v>
      </c>
      <c r="AT782" s="17">
        <v>0.49726754465884299</v>
      </c>
      <c r="AU782" s="17"/>
      <c r="AV782" s="17">
        <v>0.57493528294271401</v>
      </c>
      <c r="AW782" s="17">
        <v>0.62168996167804202</v>
      </c>
      <c r="AX782" s="17">
        <v>0.70260952144865996</v>
      </c>
      <c r="AY782" s="17">
        <v>0.51102345571197205</v>
      </c>
      <c r="AZ782" s="17">
        <v>0.62257098402432898</v>
      </c>
      <c r="BA782" s="17">
        <v>0.63364480640579002</v>
      </c>
      <c r="BB782" s="17"/>
      <c r="BC782" s="17">
        <v>0.69326852422012697</v>
      </c>
      <c r="BD782" s="17">
        <v>0.56472478359928502</v>
      </c>
      <c r="BE782" s="17">
        <v>0.54243518449108796</v>
      </c>
      <c r="BF782" s="17"/>
      <c r="BG782" s="17">
        <v>0.49675188204079601</v>
      </c>
      <c r="BH782" s="17">
        <v>0.58701408112646403</v>
      </c>
      <c r="BI782" s="17">
        <v>0.735502452293468</v>
      </c>
      <c r="BJ782" s="17">
        <v>0.449153978693064</v>
      </c>
      <c r="BK782" s="17">
        <v>0.27165989435960503</v>
      </c>
      <c r="BL782" s="17"/>
      <c r="BM782" s="17">
        <v>0.57226442328789096</v>
      </c>
      <c r="BN782" s="17">
        <v>0.31273103549299103</v>
      </c>
    </row>
    <row r="783" spans="2:66" x14ac:dyDescent="0.35">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c r="BL783" s="17"/>
      <c r="BM783" s="17"/>
      <c r="BN783" s="17"/>
    </row>
    <row r="784" spans="2:66" x14ac:dyDescent="0.35">
      <c r="B784" s="6" t="s">
        <v>332</v>
      </c>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c r="BM784" s="17"/>
      <c r="BN784" s="17"/>
    </row>
    <row r="785" spans="2:66" x14ac:dyDescent="0.35">
      <c r="B785" s="24" t="s">
        <v>101</v>
      </c>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c r="BM785" s="17"/>
      <c r="BN785" s="17"/>
    </row>
    <row r="786" spans="2:66" x14ac:dyDescent="0.35">
      <c r="B786" t="s">
        <v>317</v>
      </c>
      <c r="C786" s="17">
        <v>0.24812068182660801</v>
      </c>
      <c r="D786" s="17">
        <v>0.27042398986854999</v>
      </c>
      <c r="E786" s="17">
        <v>0.22560722337690001</v>
      </c>
      <c r="F786" s="17"/>
      <c r="G786" s="17">
        <v>0.18023048328817401</v>
      </c>
      <c r="H786" s="17">
        <v>0.30419598755701299</v>
      </c>
      <c r="I786" s="17">
        <v>0.205402908234151</v>
      </c>
      <c r="J786" s="17">
        <v>0.23021147728974301</v>
      </c>
      <c r="K786" s="17">
        <v>0.27195394278601098</v>
      </c>
      <c r="L786" s="17">
        <v>0.28058368149686602</v>
      </c>
      <c r="M786" s="17"/>
      <c r="N786" s="17">
        <v>0.25224656351945002</v>
      </c>
      <c r="O786" s="17">
        <v>0.26681362280375298</v>
      </c>
      <c r="P786" s="17">
        <v>0.23478752175593401</v>
      </c>
      <c r="Q786" s="17">
        <v>0.23151758907800901</v>
      </c>
      <c r="R786" s="17"/>
      <c r="S786" s="17">
        <v>0.279945295877565</v>
      </c>
      <c r="T786" s="17">
        <v>0.24489316258799301</v>
      </c>
      <c r="U786" s="17">
        <v>0.2342212141734</v>
      </c>
      <c r="V786" s="17">
        <v>0.21234245807358801</v>
      </c>
      <c r="W786" s="17">
        <v>0.26314111074769903</v>
      </c>
      <c r="X786" s="17">
        <v>0.22031041060960899</v>
      </c>
      <c r="Y786" s="17">
        <v>0.22917519778638801</v>
      </c>
      <c r="Z786" s="17">
        <v>0.175562574065218</v>
      </c>
      <c r="AA786" s="17">
        <v>0.24789792267057401</v>
      </c>
      <c r="AB786" s="17">
        <v>0.28785584339302001</v>
      </c>
      <c r="AC786" s="17">
        <v>0.269347380541056</v>
      </c>
      <c r="AD786" s="17">
        <v>0.29966975926990802</v>
      </c>
      <c r="AE786" s="17"/>
      <c r="AF786" s="17">
        <v>0.23625659154050099</v>
      </c>
      <c r="AG786" s="17">
        <v>0.26386519888637799</v>
      </c>
      <c r="AH786" s="17">
        <v>0.25482316289344298</v>
      </c>
      <c r="AI786" s="17">
        <v>0.243916125316816</v>
      </c>
      <c r="AJ786" s="17">
        <v>0.249068406535081</v>
      </c>
      <c r="AK786" s="17">
        <v>0.20709901378943499</v>
      </c>
      <c r="AL786" s="17"/>
      <c r="AM786" s="17">
        <v>0.24060395629530501</v>
      </c>
      <c r="AN786" s="17">
        <v>0.25817375987168001</v>
      </c>
      <c r="AO786" s="17"/>
      <c r="AP786" s="17">
        <v>0.21430366523403799</v>
      </c>
      <c r="AQ786" s="17">
        <v>0.21667404819383501</v>
      </c>
      <c r="AR786" s="17">
        <v>0.266599524576076</v>
      </c>
      <c r="AS786" s="17">
        <v>0.27618390422646499</v>
      </c>
      <c r="AT786" s="17">
        <v>0.34582203122171101</v>
      </c>
      <c r="AU786" s="17"/>
      <c r="AV786" s="17">
        <v>0.27668089262267498</v>
      </c>
      <c r="AW786" s="17">
        <v>0.19520933094727799</v>
      </c>
      <c r="AX786" s="17">
        <v>0.23254833910169101</v>
      </c>
      <c r="AY786" s="17">
        <v>0.175365749167607</v>
      </c>
      <c r="AZ786" s="17">
        <v>0.38698266604960002</v>
      </c>
      <c r="BA786" s="17">
        <v>0.24373437146511701</v>
      </c>
      <c r="BB786" s="17"/>
      <c r="BC786" s="17">
        <v>0.373165563543919</v>
      </c>
      <c r="BD786" s="17">
        <v>0.214884061371448</v>
      </c>
      <c r="BE786" s="17">
        <v>0.200088804020051</v>
      </c>
      <c r="BF786" s="17"/>
      <c r="BG786" s="17">
        <v>0.318182432766142</v>
      </c>
      <c r="BH786" s="17">
        <v>0.280670112699204</v>
      </c>
      <c r="BI786" s="17">
        <v>0.25429500889098999</v>
      </c>
      <c r="BJ786" s="17">
        <v>0.16897464943365501</v>
      </c>
      <c r="BK786" s="17">
        <v>7.0334279100851105E-2</v>
      </c>
      <c r="BL786" s="17"/>
      <c r="BM786" s="17">
        <v>0.286799964301792</v>
      </c>
      <c r="BN786" s="17">
        <v>9.3159110624683295E-2</v>
      </c>
    </row>
    <row r="787" spans="2:66" x14ac:dyDescent="0.35">
      <c r="B787" t="s">
        <v>316</v>
      </c>
      <c r="C787" s="17">
        <v>0.34490856524406899</v>
      </c>
      <c r="D787" s="17">
        <v>0.31005600525042198</v>
      </c>
      <c r="E787" s="17">
        <v>0.37863909138081397</v>
      </c>
      <c r="F787" s="17"/>
      <c r="G787" s="17">
        <v>0.35498395106963299</v>
      </c>
      <c r="H787" s="17">
        <v>0.25648042069932298</v>
      </c>
      <c r="I787" s="17">
        <v>0.31542287005636799</v>
      </c>
      <c r="J787" s="17">
        <v>0.34665827478204198</v>
      </c>
      <c r="K787" s="17">
        <v>0.36992671839477798</v>
      </c>
      <c r="L787" s="17">
        <v>0.416070704238026</v>
      </c>
      <c r="M787" s="17"/>
      <c r="N787" s="17">
        <v>0.35663271794465801</v>
      </c>
      <c r="O787" s="17">
        <v>0.32691697915849599</v>
      </c>
      <c r="P787" s="17">
        <v>0.35683012809752401</v>
      </c>
      <c r="Q787" s="17">
        <v>0.34224212608270399</v>
      </c>
      <c r="R787" s="17"/>
      <c r="S787" s="17">
        <v>0.24245467141720001</v>
      </c>
      <c r="T787" s="17">
        <v>0.41910899101065502</v>
      </c>
      <c r="U787" s="17">
        <v>0.34460432581483402</v>
      </c>
      <c r="V787" s="17">
        <v>0.380181737447502</v>
      </c>
      <c r="W787" s="17">
        <v>0.27839327930182201</v>
      </c>
      <c r="X787" s="17">
        <v>0.37858468422854102</v>
      </c>
      <c r="Y787" s="17">
        <v>0.35689749172964302</v>
      </c>
      <c r="Z787" s="17">
        <v>0.43604939212090799</v>
      </c>
      <c r="AA787" s="17">
        <v>0.34939107013277398</v>
      </c>
      <c r="AB787" s="17">
        <v>0.333348682382409</v>
      </c>
      <c r="AC787" s="17">
        <v>0.33011733369995899</v>
      </c>
      <c r="AD787" s="17">
        <v>0.34063098325548602</v>
      </c>
      <c r="AE787" s="17"/>
      <c r="AF787" s="17">
        <v>0.31485628487399497</v>
      </c>
      <c r="AG787" s="17">
        <v>0.35446814763579998</v>
      </c>
      <c r="AH787" s="17">
        <v>0.34970707412956997</v>
      </c>
      <c r="AI787" s="17">
        <v>0.40532154197368198</v>
      </c>
      <c r="AJ787" s="17">
        <v>0.31663441088561101</v>
      </c>
      <c r="AK787" s="17">
        <v>0.285120443231617</v>
      </c>
      <c r="AL787" s="17"/>
      <c r="AM787" s="17">
        <v>0.34912853600038701</v>
      </c>
      <c r="AN787" s="17">
        <v>0.34012589675809202</v>
      </c>
      <c r="AO787" s="17"/>
      <c r="AP787" s="17">
        <v>0.34872516840793599</v>
      </c>
      <c r="AQ787" s="17">
        <v>0.37562278269132798</v>
      </c>
      <c r="AR787" s="17">
        <v>0.33646195737249701</v>
      </c>
      <c r="AS787" s="17">
        <v>0.307126716809067</v>
      </c>
      <c r="AT787" s="17">
        <v>0.14899009155146201</v>
      </c>
      <c r="AU787" s="17"/>
      <c r="AV787" s="17">
        <v>0.34973944538500201</v>
      </c>
      <c r="AW787" s="17">
        <v>0.36427324178030601</v>
      </c>
      <c r="AX787" s="17">
        <v>0.42578727654255799</v>
      </c>
      <c r="AY787" s="17">
        <v>0.32130537577261697</v>
      </c>
      <c r="AZ787" s="17">
        <v>0.24639945910604699</v>
      </c>
      <c r="BA787" s="17">
        <v>0.42449672496288998</v>
      </c>
      <c r="BB787" s="17"/>
      <c r="BC787" s="17">
        <v>0.33535454921768598</v>
      </c>
      <c r="BD787" s="17">
        <v>0.35098299019842499</v>
      </c>
      <c r="BE787" s="17">
        <v>0.34252537013266698</v>
      </c>
      <c r="BF787" s="17"/>
      <c r="BG787" s="17">
        <v>0.30097190720757799</v>
      </c>
      <c r="BH787" s="17">
        <v>0.381515514309614</v>
      </c>
      <c r="BI787" s="17">
        <v>0.372033181599148</v>
      </c>
      <c r="BJ787" s="17">
        <v>0.37814818234070802</v>
      </c>
      <c r="BK787" s="17">
        <v>0.202905740305655</v>
      </c>
      <c r="BL787" s="17"/>
      <c r="BM787" s="17">
        <v>0.36835396209979099</v>
      </c>
      <c r="BN787" s="17">
        <v>0.24345586396982799</v>
      </c>
    </row>
    <row r="788" spans="2:66" x14ac:dyDescent="0.35">
      <c r="B788" t="s">
        <v>315</v>
      </c>
      <c r="C788" s="17">
        <v>0.18371432720373601</v>
      </c>
      <c r="D788" s="17">
        <v>0.21055308875421</v>
      </c>
      <c r="E788" s="17">
        <v>0.158451847738699</v>
      </c>
      <c r="F788" s="17"/>
      <c r="G788" s="17">
        <v>0.21616499029528299</v>
      </c>
      <c r="H788" s="17">
        <v>0.17587961885321499</v>
      </c>
      <c r="I788" s="17">
        <v>0.16038721339678599</v>
      </c>
      <c r="J788" s="17">
        <v>0.18319046321469701</v>
      </c>
      <c r="K788" s="17">
        <v>0.21838580392034501</v>
      </c>
      <c r="L788" s="17">
        <v>0.16454520537432901</v>
      </c>
      <c r="M788" s="17"/>
      <c r="N788" s="17">
        <v>0.15647222609932701</v>
      </c>
      <c r="O788" s="17">
        <v>0.173161057436132</v>
      </c>
      <c r="P788" s="17">
        <v>0.22525733761356301</v>
      </c>
      <c r="Q788" s="17">
        <v>0.18855785412076301</v>
      </c>
      <c r="R788" s="17"/>
      <c r="S788" s="17">
        <v>0.20095583835362099</v>
      </c>
      <c r="T788" s="17">
        <v>0.15511818230899899</v>
      </c>
      <c r="U788" s="17">
        <v>0.16383782944966699</v>
      </c>
      <c r="V788" s="17">
        <v>0.24137086381937001</v>
      </c>
      <c r="W788" s="17">
        <v>0.16359585785397199</v>
      </c>
      <c r="X788" s="17">
        <v>0.17955400944107999</v>
      </c>
      <c r="Y788" s="17">
        <v>0.20105158794967601</v>
      </c>
      <c r="Z788" s="17">
        <v>0.14099375915579801</v>
      </c>
      <c r="AA788" s="17">
        <v>0.208998271053839</v>
      </c>
      <c r="AB788" s="17">
        <v>0.171330372945039</v>
      </c>
      <c r="AC788" s="17">
        <v>0.18199264164460399</v>
      </c>
      <c r="AD788" s="17">
        <v>0.124286875982106</v>
      </c>
      <c r="AE788" s="17"/>
      <c r="AF788" s="17">
        <v>0.17861391660190101</v>
      </c>
      <c r="AG788" s="17">
        <v>0.15629662129338801</v>
      </c>
      <c r="AH788" s="17">
        <v>0.21274598926643701</v>
      </c>
      <c r="AI788" s="17">
        <v>0.174690244737778</v>
      </c>
      <c r="AJ788" s="17">
        <v>0.22090409555487101</v>
      </c>
      <c r="AK788" s="17">
        <v>0.234868428981999</v>
      </c>
      <c r="AL788" s="17"/>
      <c r="AM788" s="17">
        <v>0.18592622231705</v>
      </c>
      <c r="AN788" s="17">
        <v>0.18187866827113799</v>
      </c>
      <c r="AO788" s="17"/>
      <c r="AP788" s="17">
        <v>0.22631419656926</v>
      </c>
      <c r="AQ788" s="17">
        <v>0.189535422841768</v>
      </c>
      <c r="AR788" s="17">
        <v>0.182334524349864</v>
      </c>
      <c r="AS788" s="17">
        <v>0.136677878443802</v>
      </c>
      <c r="AT788" s="17">
        <v>0.21810629387769301</v>
      </c>
      <c r="AU788" s="17"/>
      <c r="AV788" s="17">
        <v>0.14784396695605301</v>
      </c>
      <c r="AW788" s="17">
        <v>0.22228196082002599</v>
      </c>
      <c r="AX788" s="17">
        <v>0.133206822260932</v>
      </c>
      <c r="AY788" s="17">
        <v>0.246987177077027</v>
      </c>
      <c r="AZ788" s="17">
        <v>0.20001795673689399</v>
      </c>
      <c r="BA788" s="17">
        <v>0.118894432924879</v>
      </c>
      <c r="BB788" s="17"/>
      <c r="BC788" s="17">
        <v>0.107547942289547</v>
      </c>
      <c r="BD788" s="17">
        <v>0.209868229197609</v>
      </c>
      <c r="BE788" s="17">
        <v>0.20628549605869201</v>
      </c>
      <c r="BF788" s="17"/>
      <c r="BG788" s="17">
        <v>0.14768301567828401</v>
      </c>
      <c r="BH788" s="17">
        <v>0.14280379044989799</v>
      </c>
      <c r="BI788" s="17">
        <v>0.16702130148747699</v>
      </c>
      <c r="BJ788" s="17">
        <v>0.26396091025680701</v>
      </c>
      <c r="BK788" s="17">
        <v>0.38277941922530401</v>
      </c>
      <c r="BL788" s="17"/>
      <c r="BM788" s="17">
        <v>0.14360109988136599</v>
      </c>
      <c r="BN788" s="17">
        <v>0.35528547896566398</v>
      </c>
    </row>
    <row r="789" spans="2:66" x14ac:dyDescent="0.35">
      <c r="B789" t="s">
        <v>314</v>
      </c>
      <c r="C789" s="17">
        <v>0.109149377872546</v>
      </c>
      <c r="D789" s="17">
        <v>0.112630404031512</v>
      </c>
      <c r="E789" s="17">
        <v>0.106293337757322</v>
      </c>
      <c r="F789" s="17"/>
      <c r="G789" s="17">
        <v>0.14160023406018299</v>
      </c>
      <c r="H789" s="17">
        <v>0.127661610241844</v>
      </c>
      <c r="I789" s="17">
        <v>0.138447838230121</v>
      </c>
      <c r="J789" s="17">
        <v>0.125214492906455</v>
      </c>
      <c r="K789" s="17">
        <v>5.8775436036057997E-2</v>
      </c>
      <c r="L789" s="17">
        <v>6.9549286458004803E-2</v>
      </c>
      <c r="M789" s="17"/>
      <c r="N789" s="17">
        <v>0.12786179280589199</v>
      </c>
      <c r="O789" s="17">
        <v>0.11023390029529199</v>
      </c>
      <c r="P789" s="17">
        <v>8.8205843492427299E-2</v>
      </c>
      <c r="Q789" s="17">
        <v>0.10794917285063101</v>
      </c>
      <c r="R789" s="17"/>
      <c r="S789" s="17">
        <v>0.151150788546804</v>
      </c>
      <c r="T789" s="17">
        <v>8.3802251077413098E-2</v>
      </c>
      <c r="U789" s="17">
        <v>0.10354910218445899</v>
      </c>
      <c r="V789" s="17">
        <v>5.2937455272278999E-2</v>
      </c>
      <c r="W789" s="17">
        <v>0.143765270934578</v>
      </c>
      <c r="X789" s="17">
        <v>0.141281793892062</v>
      </c>
      <c r="Y789" s="17">
        <v>0.103231273463732</v>
      </c>
      <c r="Z789" s="17">
        <v>0.116892912347954</v>
      </c>
      <c r="AA789" s="17">
        <v>0.108567315488314</v>
      </c>
      <c r="AB789" s="17">
        <v>0.107685988330581</v>
      </c>
      <c r="AC789" s="17">
        <v>7.6811275615842001E-2</v>
      </c>
      <c r="AD789" s="17">
        <v>9.56019851433558E-2</v>
      </c>
      <c r="AE789" s="17"/>
      <c r="AF789" s="17">
        <v>0.11849104641958</v>
      </c>
      <c r="AG789" s="17">
        <v>0.12105838919939001</v>
      </c>
      <c r="AH789" s="17">
        <v>9.4113712035040598E-2</v>
      </c>
      <c r="AI789" s="17">
        <v>9.3314862070434698E-2</v>
      </c>
      <c r="AJ789" s="17">
        <v>9.3565546223704402E-2</v>
      </c>
      <c r="AK789" s="17">
        <v>0.12570285375595799</v>
      </c>
      <c r="AL789" s="17"/>
      <c r="AM789" s="17">
        <v>0.11531790299127501</v>
      </c>
      <c r="AN789" s="17">
        <v>0.100064085787556</v>
      </c>
      <c r="AO789" s="17"/>
      <c r="AP789" s="17">
        <v>0.100700470943323</v>
      </c>
      <c r="AQ789" s="17">
        <v>0.107971932549556</v>
      </c>
      <c r="AR789" s="17">
        <v>8.31136948430517E-2</v>
      </c>
      <c r="AS789" s="17">
        <v>0.14976285684569801</v>
      </c>
      <c r="AT789" s="17">
        <v>0.22735732182104501</v>
      </c>
      <c r="AU789" s="17"/>
      <c r="AV789" s="17">
        <v>0.109064923642373</v>
      </c>
      <c r="AW789" s="17">
        <v>0.11232559159233101</v>
      </c>
      <c r="AX789" s="17">
        <v>0.12758953959285799</v>
      </c>
      <c r="AY789" s="17">
        <v>0.12986527416670601</v>
      </c>
      <c r="AZ789" s="17">
        <v>7.2147597080046796E-2</v>
      </c>
      <c r="BA789" s="17">
        <v>6.8624450206805396E-2</v>
      </c>
      <c r="BB789" s="17"/>
      <c r="BC789" s="17">
        <v>9.5205271860029805E-2</v>
      </c>
      <c r="BD789" s="17">
        <v>0.10681668236946799</v>
      </c>
      <c r="BE789" s="17">
        <v>0.135083213948065</v>
      </c>
      <c r="BF789" s="17"/>
      <c r="BG789" s="17">
        <v>0.10119598596261201</v>
      </c>
      <c r="BH789" s="17">
        <v>0.106419563234676</v>
      </c>
      <c r="BI789" s="17">
        <v>0.11457819380720601</v>
      </c>
      <c r="BJ789" s="17">
        <v>0.13434145641712</v>
      </c>
      <c r="BK789" s="17">
        <v>0.143847401559038</v>
      </c>
      <c r="BL789" s="17"/>
      <c r="BM789" s="17">
        <v>0.105565983571907</v>
      </c>
      <c r="BN789" s="17">
        <v>0.141647778873042</v>
      </c>
    </row>
    <row r="790" spans="2:66" x14ac:dyDescent="0.35">
      <c r="B790" t="s">
        <v>313</v>
      </c>
      <c r="C790" s="17">
        <v>6.7211865762849196E-2</v>
      </c>
      <c r="D790" s="17">
        <v>6.83723561798526E-2</v>
      </c>
      <c r="E790" s="17">
        <v>6.6411659332820505E-2</v>
      </c>
      <c r="F790" s="17"/>
      <c r="G790" s="17">
        <v>6.74767756671803E-2</v>
      </c>
      <c r="H790" s="17">
        <v>0.10837749300225</v>
      </c>
      <c r="I790" s="17">
        <v>0.109377187564492</v>
      </c>
      <c r="J790" s="17">
        <v>5.5596770755865201E-2</v>
      </c>
      <c r="K790" s="17">
        <v>2.5174917614558302E-2</v>
      </c>
      <c r="L790" s="17">
        <v>3.6924034809709197E-2</v>
      </c>
      <c r="M790" s="17"/>
      <c r="N790" s="17">
        <v>7.3862620063541398E-2</v>
      </c>
      <c r="O790" s="17">
        <v>8.55104738086159E-2</v>
      </c>
      <c r="P790" s="17">
        <v>5.4234442743187297E-2</v>
      </c>
      <c r="Q790" s="17">
        <v>5.1574292189254203E-2</v>
      </c>
      <c r="R790" s="17"/>
      <c r="S790" s="17">
        <v>9.76867740308765E-2</v>
      </c>
      <c r="T790" s="17">
        <v>4.4642501357261E-2</v>
      </c>
      <c r="U790" s="17">
        <v>0.110697675611598</v>
      </c>
      <c r="V790" s="17">
        <v>7.1785226067427599E-2</v>
      </c>
      <c r="W790" s="17">
        <v>8.6038272474589103E-2</v>
      </c>
      <c r="X790" s="17">
        <v>4.8806580392365302E-2</v>
      </c>
      <c r="Y790" s="17">
        <v>4.92196681527972E-2</v>
      </c>
      <c r="Z790" s="17">
        <v>7.1322371783607799E-2</v>
      </c>
      <c r="AA790" s="17">
        <v>3.9909877888353797E-2</v>
      </c>
      <c r="AB790" s="17">
        <v>6.2383700677094901E-2</v>
      </c>
      <c r="AC790" s="17">
        <v>6.6502494818656305E-2</v>
      </c>
      <c r="AD790" s="17">
        <v>6.2573675982092306E-2</v>
      </c>
      <c r="AE790" s="17"/>
      <c r="AF790" s="17">
        <v>0.107043611019281</v>
      </c>
      <c r="AG790" s="17">
        <v>6.2263177710610698E-2</v>
      </c>
      <c r="AH790" s="17">
        <v>4.8169108318238903E-2</v>
      </c>
      <c r="AI790" s="17">
        <v>4.95932992573914E-2</v>
      </c>
      <c r="AJ790" s="17">
        <v>4.5767023537227801E-2</v>
      </c>
      <c r="AK790" s="17">
        <v>5.6892686572876598E-2</v>
      </c>
      <c r="AL790" s="17"/>
      <c r="AM790" s="17">
        <v>6.6874061824819697E-2</v>
      </c>
      <c r="AN790" s="17">
        <v>6.8167785897273306E-2</v>
      </c>
      <c r="AO790" s="17"/>
      <c r="AP790" s="17">
        <v>4.9901615776898202E-2</v>
      </c>
      <c r="AQ790" s="17">
        <v>5.8305141002820499E-2</v>
      </c>
      <c r="AR790" s="17">
        <v>9.1449197040130895E-2</v>
      </c>
      <c r="AS790" s="17">
        <v>8.4195380322804103E-2</v>
      </c>
      <c r="AT790" s="17">
        <v>5.9724261528088803E-2</v>
      </c>
      <c r="AU790" s="17"/>
      <c r="AV790" s="17">
        <v>7.6450484986039693E-2</v>
      </c>
      <c r="AW790" s="17">
        <v>5.34784527900935E-2</v>
      </c>
      <c r="AX790" s="17">
        <v>4.9587495107637401E-2</v>
      </c>
      <c r="AY790" s="17">
        <v>9.0655344414989097E-2</v>
      </c>
      <c r="AZ790" s="17">
        <v>8.6872869369772496E-2</v>
      </c>
      <c r="BA790" s="17">
        <v>4.49824497454301E-2</v>
      </c>
      <c r="BB790" s="17"/>
      <c r="BC790" s="17">
        <v>6.2085977131152999E-2</v>
      </c>
      <c r="BD790" s="17">
        <v>5.7649668633201298E-2</v>
      </c>
      <c r="BE790" s="17">
        <v>8.2411048152258803E-2</v>
      </c>
      <c r="BF790" s="17"/>
      <c r="BG790" s="17">
        <v>9.2474889815859093E-2</v>
      </c>
      <c r="BH790" s="17">
        <v>6.2532803940594295E-2</v>
      </c>
      <c r="BI790" s="17">
        <v>6.4226625412294999E-2</v>
      </c>
      <c r="BJ790" s="17">
        <v>3.6267526275192197E-2</v>
      </c>
      <c r="BK790" s="17">
        <v>9.1637159727218295E-2</v>
      </c>
      <c r="BL790" s="17"/>
      <c r="BM790" s="17">
        <v>6.7425610963988095E-2</v>
      </c>
      <c r="BN790" s="17">
        <v>7.8824935373083396E-2</v>
      </c>
    </row>
    <row r="791" spans="2:66" x14ac:dyDescent="0.35">
      <c r="B791" t="s">
        <v>117</v>
      </c>
      <c r="C791" s="17">
        <v>4.6895182090191903E-2</v>
      </c>
      <c r="D791" s="17">
        <v>2.7964155915454099E-2</v>
      </c>
      <c r="E791" s="17">
        <v>6.4596840413444698E-2</v>
      </c>
      <c r="F791" s="17"/>
      <c r="G791" s="17">
        <v>3.9543565619546202E-2</v>
      </c>
      <c r="H791" s="17">
        <v>2.74048696463551E-2</v>
      </c>
      <c r="I791" s="17">
        <v>7.0961982518082806E-2</v>
      </c>
      <c r="J791" s="17">
        <v>5.9128521051197397E-2</v>
      </c>
      <c r="K791" s="17">
        <v>5.5783181248249901E-2</v>
      </c>
      <c r="L791" s="17">
        <v>3.2327087623065E-2</v>
      </c>
      <c r="M791" s="17"/>
      <c r="N791" s="17">
        <v>3.2924079567131802E-2</v>
      </c>
      <c r="O791" s="17">
        <v>3.73639664977111E-2</v>
      </c>
      <c r="P791" s="17">
        <v>4.0684726297363902E-2</v>
      </c>
      <c r="Q791" s="17">
        <v>7.8158965678639503E-2</v>
      </c>
      <c r="R791" s="17"/>
      <c r="S791" s="17">
        <v>2.7806631773932399E-2</v>
      </c>
      <c r="T791" s="17">
        <v>5.24349116576781E-2</v>
      </c>
      <c r="U791" s="17">
        <v>4.3089852766042998E-2</v>
      </c>
      <c r="V791" s="17">
        <v>4.1382259319833699E-2</v>
      </c>
      <c r="W791" s="17">
        <v>6.5066208687339006E-2</v>
      </c>
      <c r="X791" s="17">
        <v>3.1462521436342601E-2</v>
      </c>
      <c r="Y791" s="17">
        <v>6.0424780917764799E-2</v>
      </c>
      <c r="Z791" s="17">
        <v>5.9178990526514999E-2</v>
      </c>
      <c r="AA791" s="17">
        <v>4.5235542766144901E-2</v>
      </c>
      <c r="AB791" s="17">
        <v>3.7395412271855999E-2</v>
      </c>
      <c r="AC791" s="17">
        <v>7.5228873679883401E-2</v>
      </c>
      <c r="AD791" s="17">
        <v>7.72367203670518E-2</v>
      </c>
      <c r="AE791" s="17"/>
      <c r="AF791" s="17">
        <v>4.4738549544741803E-2</v>
      </c>
      <c r="AG791" s="17">
        <v>4.2048465274432602E-2</v>
      </c>
      <c r="AH791" s="17">
        <v>4.04409533572695E-2</v>
      </c>
      <c r="AI791" s="17">
        <v>3.3163926643897501E-2</v>
      </c>
      <c r="AJ791" s="17">
        <v>7.4060517263505099E-2</v>
      </c>
      <c r="AK791" s="17">
        <v>9.0316573668113007E-2</v>
      </c>
      <c r="AL791" s="17"/>
      <c r="AM791" s="17">
        <v>4.21493205711631E-2</v>
      </c>
      <c r="AN791" s="17">
        <v>5.1589803414259901E-2</v>
      </c>
      <c r="AO791" s="17"/>
      <c r="AP791" s="17">
        <v>6.0054883068544201E-2</v>
      </c>
      <c r="AQ791" s="17">
        <v>5.1890672720693899E-2</v>
      </c>
      <c r="AR791" s="17">
        <v>4.0041101818380699E-2</v>
      </c>
      <c r="AS791" s="17">
        <v>4.6053263352163899E-2</v>
      </c>
      <c r="AT791" s="17">
        <v>0</v>
      </c>
      <c r="AU791" s="17"/>
      <c r="AV791" s="17">
        <v>4.0220286407857402E-2</v>
      </c>
      <c r="AW791" s="17">
        <v>5.2431422069965303E-2</v>
      </c>
      <c r="AX791" s="17">
        <v>3.1280527394323097E-2</v>
      </c>
      <c r="AY791" s="17">
        <v>3.5821079401052898E-2</v>
      </c>
      <c r="AZ791" s="17">
        <v>7.5794516576398298E-3</v>
      </c>
      <c r="BA791" s="17">
        <v>9.9267570694878404E-2</v>
      </c>
      <c r="BB791" s="17"/>
      <c r="BC791" s="17">
        <v>2.6640695957664599E-2</v>
      </c>
      <c r="BD791" s="17">
        <v>5.9798368229848499E-2</v>
      </c>
      <c r="BE791" s="17">
        <v>3.3606067688266301E-2</v>
      </c>
      <c r="BF791" s="17"/>
      <c r="BG791" s="17">
        <v>3.9491768569525298E-2</v>
      </c>
      <c r="BH791" s="17">
        <v>2.6058215366013798E-2</v>
      </c>
      <c r="BI791" s="17">
        <v>2.78456888028847E-2</v>
      </c>
      <c r="BJ791" s="17">
        <v>1.8307275276517699E-2</v>
      </c>
      <c r="BK791" s="17">
        <v>0.108496000081934</v>
      </c>
      <c r="BL791" s="17"/>
      <c r="BM791" s="17">
        <v>2.8253379181156502E-2</v>
      </c>
      <c r="BN791" s="17">
        <v>8.7626832193699405E-2</v>
      </c>
    </row>
    <row r="792" spans="2:66" x14ac:dyDescent="0.35">
      <c r="B792" t="s">
        <v>319</v>
      </c>
      <c r="C792" s="17">
        <v>0.59302924707067595</v>
      </c>
      <c r="D792" s="17">
        <v>0.58047999511897197</v>
      </c>
      <c r="E792" s="17">
        <v>0.60424631475771395</v>
      </c>
      <c r="F792" s="17"/>
      <c r="G792" s="17">
        <v>0.53521443435780702</v>
      </c>
      <c r="H792" s="17">
        <v>0.56067640825633602</v>
      </c>
      <c r="I792" s="17">
        <v>0.52082577829051901</v>
      </c>
      <c r="J792" s="17">
        <v>0.57686975207178504</v>
      </c>
      <c r="K792" s="17">
        <v>0.64188066118078901</v>
      </c>
      <c r="L792" s="17">
        <v>0.69665438573489102</v>
      </c>
      <c r="M792" s="17"/>
      <c r="N792" s="17">
        <v>0.60887928146410797</v>
      </c>
      <c r="O792" s="17">
        <v>0.59373060196224903</v>
      </c>
      <c r="P792" s="17">
        <v>0.59161764985345899</v>
      </c>
      <c r="Q792" s="17">
        <v>0.573759715160713</v>
      </c>
      <c r="R792" s="17"/>
      <c r="S792" s="17">
        <v>0.52239996729476501</v>
      </c>
      <c r="T792" s="17">
        <v>0.664002153598649</v>
      </c>
      <c r="U792" s="17">
        <v>0.57882553998823305</v>
      </c>
      <c r="V792" s="17">
        <v>0.59252419552109004</v>
      </c>
      <c r="W792" s="17">
        <v>0.54153439004952098</v>
      </c>
      <c r="X792" s="17">
        <v>0.59889509483814996</v>
      </c>
      <c r="Y792" s="17">
        <v>0.58607268951602998</v>
      </c>
      <c r="Z792" s="17">
        <v>0.61161196618612501</v>
      </c>
      <c r="AA792" s="17">
        <v>0.59728899280334802</v>
      </c>
      <c r="AB792" s="17">
        <v>0.62120452577542895</v>
      </c>
      <c r="AC792" s="17">
        <v>0.599464714241015</v>
      </c>
      <c r="AD792" s="17">
        <v>0.64030074252539404</v>
      </c>
      <c r="AE792" s="17"/>
      <c r="AF792" s="17">
        <v>0.55111287641449602</v>
      </c>
      <c r="AG792" s="17">
        <v>0.61833334652217797</v>
      </c>
      <c r="AH792" s="17">
        <v>0.60453023702301401</v>
      </c>
      <c r="AI792" s="17">
        <v>0.64923766729049803</v>
      </c>
      <c r="AJ792" s="17">
        <v>0.56570281742069195</v>
      </c>
      <c r="AK792" s="17">
        <v>0.49221945702105302</v>
      </c>
      <c r="AL792" s="17"/>
      <c r="AM792" s="17">
        <v>0.58973249229569202</v>
      </c>
      <c r="AN792" s="17">
        <v>0.59829965662977203</v>
      </c>
      <c r="AO792" s="17"/>
      <c r="AP792" s="17">
        <v>0.56302883364197398</v>
      </c>
      <c r="AQ792" s="17">
        <v>0.59229683088516305</v>
      </c>
      <c r="AR792" s="17">
        <v>0.60306148194857301</v>
      </c>
      <c r="AS792" s="17">
        <v>0.583310621035532</v>
      </c>
      <c r="AT792" s="17">
        <v>0.49481212277317299</v>
      </c>
      <c r="AU792" s="17"/>
      <c r="AV792" s="17">
        <v>0.62642033800767705</v>
      </c>
      <c r="AW792" s="17">
        <v>0.55948257272758395</v>
      </c>
      <c r="AX792" s="17">
        <v>0.65833561564424903</v>
      </c>
      <c r="AY792" s="17">
        <v>0.49667112494022397</v>
      </c>
      <c r="AZ792" s="17">
        <v>0.63338212515564696</v>
      </c>
      <c r="BA792" s="17">
        <v>0.66823109642800804</v>
      </c>
      <c r="BB792" s="17"/>
      <c r="BC792" s="17">
        <v>0.70852011276160498</v>
      </c>
      <c r="BD792" s="17">
        <v>0.56586705156987305</v>
      </c>
      <c r="BE792" s="17">
        <v>0.54261417415271795</v>
      </c>
      <c r="BF792" s="17"/>
      <c r="BG792" s="17">
        <v>0.61915433997372005</v>
      </c>
      <c r="BH792" s="17">
        <v>0.662185627008818</v>
      </c>
      <c r="BI792" s="17">
        <v>0.62632819049013799</v>
      </c>
      <c r="BJ792" s="17">
        <v>0.54712283177436305</v>
      </c>
      <c r="BK792" s="17">
        <v>0.273240019406506</v>
      </c>
      <c r="BL792" s="17"/>
      <c r="BM792" s="17">
        <v>0.65515392640158299</v>
      </c>
      <c r="BN792" s="17">
        <v>0.33661497459451101</v>
      </c>
    </row>
    <row r="793" spans="2:66" x14ac:dyDescent="0.35">
      <c r="B793" t="s">
        <v>318</v>
      </c>
      <c r="C793" s="17">
        <v>0.17636124363539499</v>
      </c>
      <c r="D793" s="17">
        <v>0.18100276021136399</v>
      </c>
      <c r="E793" s="17">
        <v>0.172704997090142</v>
      </c>
      <c r="F793" s="17"/>
      <c r="G793" s="17">
        <v>0.20907700972736301</v>
      </c>
      <c r="H793" s="17">
        <v>0.236039103244094</v>
      </c>
      <c r="I793" s="17">
        <v>0.24782502579461299</v>
      </c>
      <c r="J793" s="17">
        <v>0.18081126366232</v>
      </c>
      <c r="K793" s="17">
        <v>8.3950353650616302E-2</v>
      </c>
      <c r="L793" s="17">
        <v>0.106473321267714</v>
      </c>
      <c r="M793" s="17"/>
      <c r="N793" s="17">
        <v>0.20172441286943299</v>
      </c>
      <c r="O793" s="17">
        <v>0.19574437410390799</v>
      </c>
      <c r="P793" s="17">
        <v>0.142440286235615</v>
      </c>
      <c r="Q793" s="17">
        <v>0.15952346503988499</v>
      </c>
      <c r="R793" s="17"/>
      <c r="S793" s="17">
        <v>0.248837562577681</v>
      </c>
      <c r="T793" s="17">
        <v>0.12844475243467399</v>
      </c>
      <c r="U793" s="17">
        <v>0.214246777796057</v>
      </c>
      <c r="V793" s="17">
        <v>0.124722681339707</v>
      </c>
      <c r="W793" s="17">
        <v>0.229803543409168</v>
      </c>
      <c r="X793" s="17">
        <v>0.19008837428442801</v>
      </c>
      <c r="Y793" s="17">
        <v>0.152450941616529</v>
      </c>
      <c r="Z793" s="17">
        <v>0.18821528413156199</v>
      </c>
      <c r="AA793" s="17">
        <v>0.14847719337666801</v>
      </c>
      <c r="AB793" s="17">
        <v>0.17006968900767599</v>
      </c>
      <c r="AC793" s="17">
        <v>0.143313770434498</v>
      </c>
      <c r="AD793" s="17">
        <v>0.15817566112544801</v>
      </c>
      <c r="AE793" s="17"/>
      <c r="AF793" s="17">
        <v>0.225534657438861</v>
      </c>
      <c r="AG793" s="17">
        <v>0.18332156691000101</v>
      </c>
      <c r="AH793" s="17">
        <v>0.14228282035327999</v>
      </c>
      <c r="AI793" s="17">
        <v>0.14290816132782599</v>
      </c>
      <c r="AJ793" s="17">
        <v>0.139332569760932</v>
      </c>
      <c r="AK793" s="17">
        <v>0.18259554032883499</v>
      </c>
      <c r="AL793" s="17"/>
      <c r="AM793" s="17">
        <v>0.18219196481609501</v>
      </c>
      <c r="AN793" s="17">
        <v>0.16823187168483</v>
      </c>
      <c r="AO793" s="17"/>
      <c r="AP793" s="17">
        <v>0.15060208672022099</v>
      </c>
      <c r="AQ793" s="17">
        <v>0.166277073552376</v>
      </c>
      <c r="AR793" s="17">
        <v>0.174562891883183</v>
      </c>
      <c r="AS793" s="17">
        <v>0.233958237168502</v>
      </c>
      <c r="AT793" s="17">
        <v>0.28708158334913397</v>
      </c>
      <c r="AU793" s="17"/>
      <c r="AV793" s="17">
        <v>0.18551540862841301</v>
      </c>
      <c r="AW793" s="17">
        <v>0.16580404438242399</v>
      </c>
      <c r="AX793" s="17">
        <v>0.17717703470049501</v>
      </c>
      <c r="AY793" s="17">
        <v>0.220520618581695</v>
      </c>
      <c r="AZ793" s="17">
        <v>0.15902046644981899</v>
      </c>
      <c r="BA793" s="17">
        <v>0.113606899952235</v>
      </c>
      <c r="BB793" s="17"/>
      <c r="BC793" s="17">
        <v>0.15729124899118299</v>
      </c>
      <c r="BD793" s="17">
        <v>0.16446635100267001</v>
      </c>
      <c r="BE793" s="17">
        <v>0.21749426210032399</v>
      </c>
      <c r="BF793" s="17"/>
      <c r="BG793" s="17">
        <v>0.193670875778471</v>
      </c>
      <c r="BH793" s="17">
        <v>0.16895236717527001</v>
      </c>
      <c r="BI793" s="17">
        <v>0.178804819219501</v>
      </c>
      <c r="BJ793" s="17">
        <v>0.17060898269231201</v>
      </c>
      <c r="BK793" s="17">
        <v>0.235484561286257</v>
      </c>
      <c r="BL793" s="17"/>
      <c r="BM793" s="17">
        <v>0.17299159453589499</v>
      </c>
      <c r="BN793" s="17">
        <v>0.22047271424612599</v>
      </c>
    </row>
    <row r="794" spans="2:66" x14ac:dyDescent="0.35">
      <c r="B794" t="s">
        <v>320</v>
      </c>
      <c r="C794" s="17">
        <v>0.41666800343528099</v>
      </c>
      <c r="D794" s="17">
        <v>0.399477234907607</v>
      </c>
      <c r="E794" s="17">
        <v>0.43154131766757098</v>
      </c>
      <c r="F794" s="17"/>
      <c r="G794" s="17">
        <v>0.32613742463044398</v>
      </c>
      <c r="H794" s="17">
        <v>0.32463730501224097</v>
      </c>
      <c r="I794" s="17">
        <v>0.273000752495906</v>
      </c>
      <c r="J794" s="17">
        <v>0.396058488409465</v>
      </c>
      <c r="K794" s="17">
        <v>0.55793030753017303</v>
      </c>
      <c r="L794" s="17">
        <v>0.590181064467177</v>
      </c>
      <c r="M794" s="17"/>
      <c r="N794" s="17">
        <v>0.40715486859467498</v>
      </c>
      <c r="O794" s="17">
        <v>0.39798622785834098</v>
      </c>
      <c r="P794" s="17">
        <v>0.44917736361784399</v>
      </c>
      <c r="Q794" s="17">
        <v>0.41423625012082799</v>
      </c>
      <c r="R794" s="17"/>
      <c r="S794" s="17">
        <v>0.27356240471708398</v>
      </c>
      <c r="T794" s="17">
        <v>0.53555740116397499</v>
      </c>
      <c r="U794" s="17">
        <v>0.364578762192176</v>
      </c>
      <c r="V794" s="17">
        <v>0.46780151418138299</v>
      </c>
      <c r="W794" s="17">
        <v>0.311730846640354</v>
      </c>
      <c r="X794" s="17">
        <v>0.40880672055372203</v>
      </c>
      <c r="Y794" s="17">
        <v>0.43362174789950098</v>
      </c>
      <c r="Z794" s="17">
        <v>0.42339668205456399</v>
      </c>
      <c r="AA794" s="17">
        <v>0.44881179942667998</v>
      </c>
      <c r="AB794" s="17">
        <v>0.45113483676775301</v>
      </c>
      <c r="AC794" s="17">
        <v>0.456150943806517</v>
      </c>
      <c r="AD794" s="17">
        <v>0.48212508139994598</v>
      </c>
      <c r="AE794" s="17"/>
      <c r="AF794" s="17">
        <v>0.32557821897563499</v>
      </c>
      <c r="AG794" s="17">
        <v>0.43501177961217702</v>
      </c>
      <c r="AH794" s="17">
        <v>0.46224741666973401</v>
      </c>
      <c r="AI794" s="17">
        <v>0.50632950596267201</v>
      </c>
      <c r="AJ794" s="17">
        <v>0.42637024765976</v>
      </c>
      <c r="AK794" s="17">
        <v>0.309623916692218</v>
      </c>
      <c r="AL794" s="17"/>
      <c r="AM794" s="17">
        <v>0.40754052747959701</v>
      </c>
      <c r="AN794" s="17">
        <v>0.43006778494494202</v>
      </c>
      <c r="AO794" s="17"/>
      <c r="AP794" s="17">
        <v>0.41242674692175302</v>
      </c>
      <c r="AQ794" s="17">
        <v>0.42601975733278702</v>
      </c>
      <c r="AR794" s="17">
        <v>0.42849859006539098</v>
      </c>
      <c r="AS794" s="17">
        <v>0.34935238386702899</v>
      </c>
      <c r="AT794" s="17">
        <v>0.20773053942403999</v>
      </c>
      <c r="AU794" s="17"/>
      <c r="AV794" s="17">
        <v>0.44090492937926401</v>
      </c>
      <c r="AW794" s="17">
        <v>0.39367852834515898</v>
      </c>
      <c r="AX794" s="17">
        <v>0.48115858094375402</v>
      </c>
      <c r="AY794" s="17">
        <v>0.276150506358529</v>
      </c>
      <c r="AZ794" s="17">
        <v>0.47436165870582803</v>
      </c>
      <c r="BA794" s="17">
        <v>0.55462419647577199</v>
      </c>
      <c r="BB794" s="17"/>
      <c r="BC794" s="17">
        <v>0.55122886377042202</v>
      </c>
      <c r="BD794" s="17">
        <v>0.40140070056720301</v>
      </c>
      <c r="BE794" s="17">
        <v>0.32511991205239399</v>
      </c>
      <c r="BF794" s="17"/>
      <c r="BG794" s="17">
        <v>0.42548346419524902</v>
      </c>
      <c r="BH794" s="17">
        <v>0.49323325983354799</v>
      </c>
      <c r="BI794" s="17">
        <v>0.44752337127063802</v>
      </c>
      <c r="BJ794" s="17">
        <v>0.37651384908205099</v>
      </c>
      <c r="BK794" s="17">
        <v>3.77554581202489E-2</v>
      </c>
      <c r="BL794" s="17"/>
      <c r="BM794" s="17">
        <v>0.48216233186568702</v>
      </c>
      <c r="BN794" s="17">
        <v>0.116142260348385</v>
      </c>
    </row>
    <row r="795" spans="2:66" x14ac:dyDescent="0.35">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7"/>
      <c r="AL795" s="17"/>
      <c r="AM795" s="17"/>
      <c r="AN795" s="17"/>
      <c r="AO795" s="17"/>
      <c r="AP795" s="17"/>
      <c r="AQ795" s="17"/>
      <c r="AR795" s="17"/>
      <c r="AS795" s="17"/>
      <c r="AT795" s="17"/>
      <c r="AU795" s="17"/>
      <c r="AV795" s="17"/>
      <c r="AW795" s="17"/>
      <c r="AX795" s="17"/>
      <c r="AY795" s="17"/>
      <c r="AZ795" s="17"/>
      <c r="BA795" s="17"/>
      <c r="BB795" s="17"/>
      <c r="BC795" s="17"/>
      <c r="BD795" s="17"/>
      <c r="BE795" s="17"/>
      <c r="BF795" s="17"/>
      <c r="BG795" s="17"/>
      <c r="BH795" s="17"/>
      <c r="BI795" s="17"/>
      <c r="BJ795" s="17"/>
      <c r="BK795" s="17"/>
      <c r="BL795" s="17"/>
      <c r="BM795" s="17"/>
      <c r="BN795" s="17"/>
    </row>
    <row r="796" spans="2:66" x14ac:dyDescent="0.35">
      <c r="B796" s="6" t="s">
        <v>333</v>
      </c>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c r="AV796" s="17"/>
      <c r="AW796" s="17"/>
      <c r="AX796" s="17"/>
      <c r="AY796" s="17"/>
      <c r="AZ796" s="17"/>
      <c r="BA796" s="17"/>
      <c r="BB796" s="17"/>
      <c r="BC796" s="17"/>
      <c r="BD796" s="17"/>
      <c r="BE796" s="17"/>
      <c r="BF796" s="17"/>
      <c r="BG796" s="17"/>
      <c r="BH796" s="17"/>
      <c r="BI796" s="17"/>
      <c r="BJ796" s="17"/>
      <c r="BK796" s="17"/>
      <c r="BL796" s="17"/>
      <c r="BM796" s="17"/>
      <c r="BN796" s="17"/>
    </row>
    <row r="797" spans="2:66" x14ac:dyDescent="0.35">
      <c r="B797" s="24" t="s">
        <v>101</v>
      </c>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c r="AV797" s="17"/>
      <c r="AW797" s="17"/>
      <c r="AX797" s="17"/>
      <c r="AY797" s="17"/>
      <c r="AZ797" s="17"/>
      <c r="BA797" s="17"/>
      <c r="BB797" s="17"/>
      <c r="BC797" s="17"/>
      <c r="BD797" s="17"/>
      <c r="BE797" s="17"/>
      <c r="BF797" s="17"/>
      <c r="BG797" s="17"/>
      <c r="BH797" s="17"/>
      <c r="BI797" s="17"/>
      <c r="BJ797" s="17"/>
      <c r="BK797" s="17"/>
      <c r="BL797" s="17"/>
      <c r="BM797" s="17"/>
      <c r="BN797" s="17"/>
    </row>
    <row r="798" spans="2:66" x14ac:dyDescent="0.35">
      <c r="B798" t="s">
        <v>317</v>
      </c>
      <c r="C798" s="17">
        <v>0.35933333792609301</v>
      </c>
      <c r="D798" s="17">
        <v>0.34452190351606599</v>
      </c>
      <c r="E798" s="17">
        <v>0.37256785823692201</v>
      </c>
      <c r="F798" s="17"/>
      <c r="G798" s="17">
        <v>0.27125135228410302</v>
      </c>
      <c r="H798" s="17">
        <v>0.37316034963911698</v>
      </c>
      <c r="I798" s="17">
        <v>0.29935348595794598</v>
      </c>
      <c r="J798" s="17">
        <v>0.38447645754697202</v>
      </c>
      <c r="K798" s="17">
        <v>0.44603399342671901</v>
      </c>
      <c r="L798" s="17">
        <v>0.37659079857130801</v>
      </c>
      <c r="M798" s="17"/>
      <c r="N798" s="17">
        <v>0.372064232603322</v>
      </c>
      <c r="O798" s="17">
        <v>0.39330804322858998</v>
      </c>
      <c r="P798" s="17">
        <v>0.329997841200802</v>
      </c>
      <c r="Q798" s="17">
        <v>0.33578082210643101</v>
      </c>
      <c r="R798" s="17"/>
      <c r="S798" s="17">
        <v>0.37401972860141203</v>
      </c>
      <c r="T798" s="17">
        <v>0.37062358492835601</v>
      </c>
      <c r="U798" s="17">
        <v>0.35540974735656</v>
      </c>
      <c r="V798" s="17">
        <v>0.35654644806208202</v>
      </c>
      <c r="W798" s="17">
        <v>0.33558102756916203</v>
      </c>
      <c r="X798" s="17">
        <v>0.36071804951020398</v>
      </c>
      <c r="Y798" s="17">
        <v>0.32897586299151599</v>
      </c>
      <c r="Z798" s="17">
        <v>0.30721309528478002</v>
      </c>
      <c r="AA798" s="17">
        <v>0.366234316625067</v>
      </c>
      <c r="AB798" s="17">
        <v>0.32881682909745402</v>
      </c>
      <c r="AC798" s="17">
        <v>0.39456617334163702</v>
      </c>
      <c r="AD798" s="17">
        <v>0.47027099199672801</v>
      </c>
      <c r="AE798" s="17"/>
      <c r="AF798" s="17">
        <v>0.36074102976530198</v>
      </c>
      <c r="AG798" s="17">
        <v>0.35888983165503502</v>
      </c>
      <c r="AH798" s="17">
        <v>0.38279805602765399</v>
      </c>
      <c r="AI798" s="17">
        <v>0.34988436402783601</v>
      </c>
      <c r="AJ798" s="17">
        <v>0.36686303325234298</v>
      </c>
      <c r="AK798" s="17">
        <v>0.31501575763390599</v>
      </c>
      <c r="AL798" s="17"/>
      <c r="AM798" s="17">
        <v>0.357009141634617</v>
      </c>
      <c r="AN798" s="17">
        <v>0.36275891291678902</v>
      </c>
      <c r="AO798" s="17"/>
      <c r="AP798" s="17">
        <v>0.313355978804639</v>
      </c>
      <c r="AQ798" s="17">
        <v>0.37622735498022902</v>
      </c>
      <c r="AR798" s="17">
        <v>0.38805014380460801</v>
      </c>
      <c r="AS798" s="17">
        <v>0.39405751939343497</v>
      </c>
      <c r="AT798" s="17">
        <v>0.366027610649102</v>
      </c>
      <c r="AU798" s="17"/>
      <c r="AV798" s="17">
        <v>0.39591492789953298</v>
      </c>
      <c r="AW798" s="17">
        <v>0.31302807828430601</v>
      </c>
      <c r="AX798" s="17">
        <v>0.333842205956279</v>
      </c>
      <c r="AY798" s="17">
        <v>0.29252984820837302</v>
      </c>
      <c r="AZ798" s="17">
        <v>0.44796542639443399</v>
      </c>
      <c r="BA798" s="17">
        <v>0.38175748624276601</v>
      </c>
      <c r="BB798" s="17"/>
      <c r="BC798" s="17">
        <v>0.48270215463772198</v>
      </c>
      <c r="BD798" s="17">
        <v>0.32262309964406299</v>
      </c>
      <c r="BE798" s="17">
        <v>0.324396491311155</v>
      </c>
      <c r="BF798" s="17"/>
      <c r="BG798" s="17">
        <v>0.29674879762286899</v>
      </c>
      <c r="BH798" s="17">
        <v>0.41191198997982398</v>
      </c>
      <c r="BI798" s="17">
        <v>0.39050303502356998</v>
      </c>
      <c r="BJ798" s="17">
        <v>0.32081962968005401</v>
      </c>
      <c r="BK798" s="17">
        <v>0.180709739402627</v>
      </c>
      <c r="BL798" s="17"/>
      <c r="BM798" s="17">
        <v>0.39309328513915498</v>
      </c>
      <c r="BN798" s="17">
        <v>0.2131303865435</v>
      </c>
    </row>
    <row r="799" spans="2:66" x14ac:dyDescent="0.35">
      <c r="B799" t="s">
        <v>316</v>
      </c>
      <c r="C799" s="17">
        <v>0.29961341746544801</v>
      </c>
      <c r="D799" s="17">
        <v>0.31399438400021501</v>
      </c>
      <c r="E799" s="17">
        <v>0.28706863321576398</v>
      </c>
      <c r="F799" s="17"/>
      <c r="G799" s="17">
        <v>0.26485099828043002</v>
      </c>
      <c r="H799" s="17">
        <v>0.22886570965828501</v>
      </c>
      <c r="I799" s="17">
        <v>0.30429905106306099</v>
      </c>
      <c r="J799" s="17">
        <v>0.29659508624050401</v>
      </c>
      <c r="K799" s="17">
        <v>0.31649224560646</v>
      </c>
      <c r="L799" s="17">
        <v>0.36782058294185099</v>
      </c>
      <c r="M799" s="17"/>
      <c r="N799" s="17">
        <v>0.30526795774960502</v>
      </c>
      <c r="O799" s="17">
        <v>0.27446108368550898</v>
      </c>
      <c r="P799" s="17">
        <v>0.33110572915776099</v>
      </c>
      <c r="Q799" s="17">
        <v>0.29115898674747298</v>
      </c>
      <c r="R799" s="17"/>
      <c r="S799" s="17">
        <v>0.27054368794915601</v>
      </c>
      <c r="T799" s="17">
        <v>0.34387755489782101</v>
      </c>
      <c r="U799" s="17">
        <v>0.321463980774573</v>
      </c>
      <c r="V799" s="17">
        <v>0.28852844390434401</v>
      </c>
      <c r="W799" s="17">
        <v>0.27787743721721597</v>
      </c>
      <c r="X799" s="17">
        <v>0.29657989943045898</v>
      </c>
      <c r="Y799" s="17">
        <v>0.29028343963816</v>
      </c>
      <c r="Z799" s="17">
        <v>0.386454395516313</v>
      </c>
      <c r="AA799" s="17">
        <v>0.281805594050271</v>
      </c>
      <c r="AB799" s="17">
        <v>0.32966090896449701</v>
      </c>
      <c r="AC799" s="17">
        <v>0.27801202859368301</v>
      </c>
      <c r="AD799" s="17">
        <v>0.198784516451149</v>
      </c>
      <c r="AE799" s="17"/>
      <c r="AF799" s="17">
        <v>0.267687846231285</v>
      </c>
      <c r="AG799" s="17">
        <v>0.30766962617188498</v>
      </c>
      <c r="AH799" s="17">
        <v>0.27001206071810502</v>
      </c>
      <c r="AI799" s="17">
        <v>0.35044398951391398</v>
      </c>
      <c r="AJ799" s="17">
        <v>0.32833875661554901</v>
      </c>
      <c r="AK799" s="17">
        <v>0.26139022839700798</v>
      </c>
      <c r="AL799" s="17"/>
      <c r="AM799" s="17">
        <v>0.31409920397665297</v>
      </c>
      <c r="AN799" s="17">
        <v>0.28118440329875</v>
      </c>
      <c r="AO799" s="17"/>
      <c r="AP799" s="17">
        <v>0.33019584728881302</v>
      </c>
      <c r="AQ799" s="17">
        <v>0.27753131655383201</v>
      </c>
      <c r="AR799" s="17">
        <v>0.28847522014261001</v>
      </c>
      <c r="AS799" s="17">
        <v>0.232539070126977</v>
      </c>
      <c r="AT799" s="17">
        <v>0.32611317884137497</v>
      </c>
      <c r="AU799" s="17"/>
      <c r="AV799" s="17">
        <v>0.274369761574771</v>
      </c>
      <c r="AW799" s="17">
        <v>0.35773861325703399</v>
      </c>
      <c r="AX799" s="17">
        <v>0.367507463186445</v>
      </c>
      <c r="AY799" s="17">
        <v>0.33323725211208399</v>
      </c>
      <c r="AZ799" s="17">
        <v>0.21554296772626799</v>
      </c>
      <c r="BA799" s="17">
        <v>0.25328565035650802</v>
      </c>
      <c r="BB799" s="17"/>
      <c r="BC799" s="17">
        <v>0.25297790875800802</v>
      </c>
      <c r="BD799" s="17">
        <v>0.299784657236984</v>
      </c>
      <c r="BE799" s="17">
        <v>0.33878399468318798</v>
      </c>
      <c r="BF799" s="17"/>
      <c r="BG799" s="17">
        <v>0.32423899391897598</v>
      </c>
      <c r="BH799" s="17">
        <v>0.27466751117529098</v>
      </c>
      <c r="BI799" s="17">
        <v>0.31756243882656099</v>
      </c>
      <c r="BJ799" s="17">
        <v>0.37096783876215</v>
      </c>
      <c r="BK799" s="17">
        <v>0.33079186912570002</v>
      </c>
      <c r="BL799" s="17"/>
      <c r="BM799" s="17">
        <v>0.28276793877872303</v>
      </c>
      <c r="BN799" s="17">
        <v>0.340088364416265</v>
      </c>
    </row>
    <row r="800" spans="2:66" x14ac:dyDescent="0.35">
      <c r="B800" t="s">
        <v>315</v>
      </c>
      <c r="C800" s="17">
        <v>0.13611600511473501</v>
      </c>
      <c r="D800" s="17">
        <v>0.14874084219127101</v>
      </c>
      <c r="E800" s="17">
        <v>0.12447759842283999</v>
      </c>
      <c r="F800" s="17"/>
      <c r="G800" s="17">
        <v>0.17840443633251701</v>
      </c>
      <c r="H800" s="17">
        <v>0.126222100814704</v>
      </c>
      <c r="I800" s="17">
        <v>0.15033985700039501</v>
      </c>
      <c r="J800" s="17">
        <v>0.13389466477297399</v>
      </c>
      <c r="K800" s="17">
        <v>0.10783704801425099</v>
      </c>
      <c r="L800" s="17">
        <v>0.12534471039410899</v>
      </c>
      <c r="M800" s="17"/>
      <c r="N800" s="17">
        <v>0.11285623242174</v>
      </c>
      <c r="O800" s="17">
        <v>0.14245679509159501</v>
      </c>
      <c r="P800" s="17">
        <v>0.14006867241153001</v>
      </c>
      <c r="Q800" s="17">
        <v>0.153375484873322</v>
      </c>
      <c r="R800" s="17"/>
      <c r="S800" s="17">
        <v>0.13570832894229401</v>
      </c>
      <c r="T800" s="17">
        <v>0.14583347888628001</v>
      </c>
      <c r="U800" s="17">
        <v>0.13420988067781101</v>
      </c>
      <c r="V800" s="17">
        <v>0.14763767991409199</v>
      </c>
      <c r="W800" s="17">
        <v>0.143872038469045</v>
      </c>
      <c r="X800" s="17">
        <v>0.135710732562452</v>
      </c>
      <c r="Y800" s="17">
        <v>0.14456753522841101</v>
      </c>
      <c r="Z800" s="17">
        <v>0.14018645401277399</v>
      </c>
      <c r="AA800" s="17">
        <v>0.147133406990134</v>
      </c>
      <c r="AB800" s="17">
        <v>0.10920528777479099</v>
      </c>
      <c r="AC800" s="17">
        <v>9.7874038650012596E-2</v>
      </c>
      <c r="AD800" s="17">
        <v>0.126029414610381</v>
      </c>
      <c r="AE800" s="17"/>
      <c r="AF800" s="17">
        <v>0.138725606558464</v>
      </c>
      <c r="AG800" s="17">
        <v>0.131189851379133</v>
      </c>
      <c r="AH800" s="17">
        <v>0.150312703761245</v>
      </c>
      <c r="AI800" s="17">
        <v>0.13016192744253199</v>
      </c>
      <c r="AJ800" s="17">
        <v>0.122652351526229</v>
      </c>
      <c r="AK800" s="17">
        <v>0.16157282907359799</v>
      </c>
      <c r="AL800" s="17"/>
      <c r="AM800" s="17">
        <v>0.13162631387262499</v>
      </c>
      <c r="AN800" s="17">
        <v>0.14115240168078</v>
      </c>
      <c r="AO800" s="17"/>
      <c r="AP800" s="17">
        <v>0.16220263760991799</v>
      </c>
      <c r="AQ800" s="17">
        <v>0.111662477775055</v>
      </c>
      <c r="AR800" s="17">
        <v>0.137459994724281</v>
      </c>
      <c r="AS800" s="17">
        <v>0.13577975097683601</v>
      </c>
      <c r="AT800" s="17">
        <v>0.120385342430171</v>
      </c>
      <c r="AU800" s="17"/>
      <c r="AV800" s="17">
        <v>0.107732613534662</v>
      </c>
      <c r="AW800" s="17">
        <v>0.15112483251049999</v>
      </c>
      <c r="AX800" s="17">
        <v>0.113523573643746</v>
      </c>
      <c r="AY800" s="17">
        <v>0.17811625506013501</v>
      </c>
      <c r="AZ800" s="17">
        <v>9.7892834385098798E-2</v>
      </c>
      <c r="BA800" s="17">
        <v>0.14416973273289499</v>
      </c>
      <c r="BB800" s="17"/>
      <c r="BC800" s="17">
        <v>7.4387401555871202E-2</v>
      </c>
      <c r="BD800" s="17">
        <v>0.15074639368348799</v>
      </c>
      <c r="BE800" s="17">
        <v>0.15601373965280499</v>
      </c>
      <c r="BF800" s="17"/>
      <c r="BG800" s="17">
        <v>0.18296267104411701</v>
      </c>
      <c r="BH800" s="17">
        <v>0.11405919092912201</v>
      </c>
      <c r="BI800" s="17">
        <v>0.100636992060968</v>
      </c>
      <c r="BJ800" s="17">
        <v>0.17341859751180599</v>
      </c>
      <c r="BK800" s="17">
        <v>0.237130754871757</v>
      </c>
      <c r="BL800" s="17"/>
      <c r="BM800" s="17">
        <v>0.125318641351093</v>
      </c>
      <c r="BN800" s="17">
        <v>0.222388117016137</v>
      </c>
    </row>
    <row r="801" spans="2:66" x14ac:dyDescent="0.35">
      <c r="B801" t="s">
        <v>314</v>
      </c>
      <c r="C801" s="17">
        <v>8.1999578173026999E-2</v>
      </c>
      <c r="D801" s="17">
        <v>8.1072251704572496E-2</v>
      </c>
      <c r="E801" s="17">
        <v>8.3307895480201996E-2</v>
      </c>
      <c r="F801" s="17"/>
      <c r="G801" s="17">
        <v>0.124571562854981</v>
      </c>
      <c r="H801" s="17">
        <v>8.61329899926528E-2</v>
      </c>
      <c r="I801" s="17">
        <v>0.11250092004182601</v>
      </c>
      <c r="J801" s="17">
        <v>8.9858740939625398E-2</v>
      </c>
      <c r="K801" s="17">
        <v>3.1273573292418297E-2</v>
      </c>
      <c r="L801" s="17">
        <v>5.3318285302397302E-2</v>
      </c>
      <c r="M801" s="17"/>
      <c r="N801" s="17">
        <v>9.1617977608207099E-2</v>
      </c>
      <c r="O801" s="17">
        <v>7.7403469540520797E-2</v>
      </c>
      <c r="P801" s="17">
        <v>7.5151102885504903E-2</v>
      </c>
      <c r="Q801" s="17">
        <v>8.1709753032621804E-2</v>
      </c>
      <c r="R801" s="17"/>
      <c r="S801" s="17">
        <v>0.12583669056317201</v>
      </c>
      <c r="T801" s="17">
        <v>4.2037219564449599E-2</v>
      </c>
      <c r="U801" s="17">
        <v>5.44123075091478E-2</v>
      </c>
      <c r="V801" s="17">
        <v>8.2151612083879402E-2</v>
      </c>
      <c r="W801" s="17">
        <v>0.10007702830467199</v>
      </c>
      <c r="X801" s="17">
        <v>9.3018434179601706E-2</v>
      </c>
      <c r="Y801" s="17">
        <v>8.4396372709924394E-2</v>
      </c>
      <c r="Z801" s="17">
        <v>7.1127433223627703E-2</v>
      </c>
      <c r="AA801" s="17">
        <v>7.1326293940503299E-2</v>
      </c>
      <c r="AB801" s="17">
        <v>8.9554771815369305E-2</v>
      </c>
      <c r="AC801" s="17">
        <v>6.8045785110343093E-2</v>
      </c>
      <c r="AD801" s="17">
        <v>9.6498758874594401E-2</v>
      </c>
      <c r="AE801" s="17"/>
      <c r="AF801" s="17">
        <v>0.100067320749805</v>
      </c>
      <c r="AG801" s="17">
        <v>7.9015279916376094E-2</v>
      </c>
      <c r="AH801" s="17">
        <v>9.4595102230377801E-2</v>
      </c>
      <c r="AI801" s="17">
        <v>6.9752642428557596E-2</v>
      </c>
      <c r="AJ801" s="17">
        <v>4.1497333956921498E-2</v>
      </c>
      <c r="AK801" s="17">
        <v>0.103104121925102</v>
      </c>
      <c r="AL801" s="17"/>
      <c r="AM801" s="17">
        <v>8.1923427342153701E-2</v>
      </c>
      <c r="AN801" s="17">
        <v>8.2689106249338104E-2</v>
      </c>
      <c r="AO801" s="17"/>
      <c r="AP801" s="17">
        <v>7.3955443905959206E-2</v>
      </c>
      <c r="AQ801" s="17">
        <v>9.8578326715880696E-2</v>
      </c>
      <c r="AR801" s="17">
        <v>7.1441678924815705E-2</v>
      </c>
      <c r="AS801" s="17">
        <v>9.5343003434692097E-2</v>
      </c>
      <c r="AT801" s="17">
        <v>8.62102015449982E-2</v>
      </c>
      <c r="AU801" s="17"/>
      <c r="AV801" s="17">
        <v>9.6207710947775499E-2</v>
      </c>
      <c r="AW801" s="17">
        <v>6.9898946430986306E-2</v>
      </c>
      <c r="AX801" s="17">
        <v>9.6908555105200106E-2</v>
      </c>
      <c r="AY801" s="17">
        <v>0.10932340521992601</v>
      </c>
      <c r="AZ801" s="17">
        <v>4.8722339050008202E-2</v>
      </c>
      <c r="BA801" s="17">
        <v>6.9039354483366303E-2</v>
      </c>
      <c r="BB801" s="17"/>
      <c r="BC801" s="17">
        <v>7.0284582425363895E-2</v>
      </c>
      <c r="BD801" s="17">
        <v>8.6173444412817296E-2</v>
      </c>
      <c r="BE801" s="17">
        <v>8.9993227257646399E-2</v>
      </c>
      <c r="BF801" s="17"/>
      <c r="BG801" s="17">
        <v>0.105882002537207</v>
      </c>
      <c r="BH801" s="17">
        <v>8.5564485486656905E-2</v>
      </c>
      <c r="BI801" s="17">
        <v>6.2730480567297395E-2</v>
      </c>
      <c r="BJ801" s="17">
        <v>0.11491904427716899</v>
      </c>
      <c r="BK801" s="17">
        <v>0.11485926982088999</v>
      </c>
      <c r="BL801" s="17"/>
      <c r="BM801" s="17">
        <v>8.8884551113914301E-2</v>
      </c>
      <c r="BN801" s="17">
        <v>0.11487310129667801</v>
      </c>
    </row>
    <row r="802" spans="2:66" x14ac:dyDescent="0.35">
      <c r="B802" t="s">
        <v>313</v>
      </c>
      <c r="C802" s="17">
        <v>9.3582856896757494E-2</v>
      </c>
      <c r="D802" s="17">
        <v>9.34072293643229E-2</v>
      </c>
      <c r="E802" s="17">
        <v>9.3251684351532999E-2</v>
      </c>
      <c r="F802" s="17"/>
      <c r="G802" s="17">
        <v>0.12094764686819</v>
      </c>
      <c r="H802" s="17">
        <v>0.15458425940449</v>
      </c>
      <c r="I802" s="17">
        <v>8.8915122423861501E-2</v>
      </c>
      <c r="J802" s="17">
        <v>6.2425949482537699E-2</v>
      </c>
      <c r="K802" s="17">
        <v>7.0435633093598293E-2</v>
      </c>
      <c r="L802" s="17">
        <v>7.0138151242407298E-2</v>
      </c>
      <c r="M802" s="17"/>
      <c r="N802" s="17">
        <v>0.10161876736117099</v>
      </c>
      <c r="O802" s="17">
        <v>8.4389345638584398E-2</v>
      </c>
      <c r="P802" s="17">
        <v>9.8891636552065801E-2</v>
      </c>
      <c r="Q802" s="17">
        <v>8.8869899467551097E-2</v>
      </c>
      <c r="R802" s="17"/>
      <c r="S802" s="17">
        <v>7.2818960718105799E-2</v>
      </c>
      <c r="T802" s="17">
        <v>6.8051349426378194E-2</v>
      </c>
      <c r="U802" s="17">
        <v>0.10902894719445499</v>
      </c>
      <c r="V802" s="17">
        <v>9.5418838611966705E-2</v>
      </c>
      <c r="W802" s="17">
        <v>0.10523970928073</v>
      </c>
      <c r="X802" s="17">
        <v>8.2461773007070499E-2</v>
      </c>
      <c r="Y802" s="17">
        <v>0.12099415430881399</v>
      </c>
      <c r="Z802" s="17">
        <v>4.7124162123553102E-2</v>
      </c>
      <c r="AA802" s="17">
        <v>0.111405846977798</v>
      </c>
      <c r="AB802" s="17">
        <v>0.11212779047226</v>
      </c>
      <c r="AC802" s="17">
        <v>0.10510991893008199</v>
      </c>
      <c r="AD802" s="17">
        <v>0.10841631806714799</v>
      </c>
      <c r="AE802" s="17"/>
      <c r="AF802" s="17">
        <v>0.106025409460721</v>
      </c>
      <c r="AG802" s="17">
        <v>9.5061078920370107E-2</v>
      </c>
      <c r="AH802" s="17">
        <v>6.5338959100298605E-2</v>
      </c>
      <c r="AI802" s="17">
        <v>7.7775934178779399E-2</v>
      </c>
      <c r="AJ802" s="17">
        <v>9.8649671570214995E-2</v>
      </c>
      <c r="AK802" s="17">
        <v>0.131336482897672</v>
      </c>
      <c r="AL802" s="17"/>
      <c r="AM802" s="17">
        <v>9.0532420012978496E-2</v>
      </c>
      <c r="AN802" s="17">
        <v>9.8574690659902403E-2</v>
      </c>
      <c r="AO802" s="17"/>
      <c r="AP802" s="17">
        <v>8.5798294743525697E-2</v>
      </c>
      <c r="AQ802" s="17">
        <v>9.7304507730759299E-2</v>
      </c>
      <c r="AR802" s="17">
        <v>8.7491329479516794E-2</v>
      </c>
      <c r="AS802" s="17">
        <v>0.117415569213716</v>
      </c>
      <c r="AT802" s="17">
        <v>0.10126366653435399</v>
      </c>
      <c r="AU802" s="17"/>
      <c r="AV802" s="17">
        <v>0.101070303299707</v>
      </c>
      <c r="AW802" s="17">
        <v>7.9358140977594693E-2</v>
      </c>
      <c r="AX802" s="17">
        <v>8.2097093814120198E-2</v>
      </c>
      <c r="AY802" s="17">
        <v>7.84325216568761E-2</v>
      </c>
      <c r="AZ802" s="17">
        <v>0.16596407619317899</v>
      </c>
      <c r="BA802" s="17">
        <v>7.7412035681974301E-2</v>
      </c>
      <c r="BB802" s="17"/>
      <c r="BC802" s="17">
        <v>0.10708195206231701</v>
      </c>
      <c r="BD802" s="17">
        <v>9.8901454255516594E-2</v>
      </c>
      <c r="BE802" s="17">
        <v>7.3971546562397503E-2</v>
      </c>
      <c r="BF802" s="17"/>
      <c r="BG802" s="17">
        <v>7.8171669910359606E-2</v>
      </c>
      <c r="BH802" s="17">
        <v>9.6801026285672498E-2</v>
      </c>
      <c r="BI802" s="17">
        <v>0.110920707698951</v>
      </c>
      <c r="BJ802" s="17">
        <v>1.98748897688211E-2</v>
      </c>
      <c r="BK802" s="17">
        <v>8.5303104104226896E-2</v>
      </c>
      <c r="BL802" s="17"/>
      <c r="BM802" s="17">
        <v>9.3756821346372199E-2</v>
      </c>
      <c r="BN802" s="17">
        <v>7.0163380235872999E-2</v>
      </c>
    </row>
    <row r="803" spans="2:66" x14ac:dyDescent="0.35">
      <c r="B803" t="s">
        <v>117</v>
      </c>
      <c r="C803" s="17">
        <v>2.9354804423939999E-2</v>
      </c>
      <c r="D803" s="17">
        <v>1.8263389223552501E-2</v>
      </c>
      <c r="E803" s="17">
        <v>3.9326330292738798E-2</v>
      </c>
      <c r="F803" s="17"/>
      <c r="G803" s="17">
        <v>3.9974003379778703E-2</v>
      </c>
      <c r="H803" s="17">
        <v>3.1034590490751499E-2</v>
      </c>
      <c r="I803" s="17">
        <v>4.459156351291E-2</v>
      </c>
      <c r="J803" s="17">
        <v>3.2749101017386803E-2</v>
      </c>
      <c r="K803" s="17">
        <v>2.7927506566553399E-2</v>
      </c>
      <c r="L803" s="17">
        <v>6.7874715479269397E-3</v>
      </c>
      <c r="M803" s="17"/>
      <c r="N803" s="17">
        <v>1.6574832255954498E-2</v>
      </c>
      <c r="O803" s="17">
        <v>2.7981262815200799E-2</v>
      </c>
      <c r="P803" s="17">
        <v>2.4785017792335901E-2</v>
      </c>
      <c r="Q803" s="17">
        <v>4.9105053772601402E-2</v>
      </c>
      <c r="R803" s="17"/>
      <c r="S803" s="17">
        <v>2.1072603225859E-2</v>
      </c>
      <c r="T803" s="17">
        <v>2.95768122967149E-2</v>
      </c>
      <c r="U803" s="17">
        <v>2.5475136487453E-2</v>
      </c>
      <c r="V803" s="17">
        <v>2.9716977423635198E-2</v>
      </c>
      <c r="W803" s="17">
        <v>3.7352759159175603E-2</v>
      </c>
      <c r="X803" s="17">
        <v>3.15111113102131E-2</v>
      </c>
      <c r="Y803" s="17">
        <v>3.0782635123174699E-2</v>
      </c>
      <c r="Z803" s="17">
        <v>4.7894459838952103E-2</v>
      </c>
      <c r="AA803" s="17">
        <v>2.2094541416226399E-2</v>
      </c>
      <c r="AB803" s="17">
        <v>3.0634411875627699E-2</v>
      </c>
      <c r="AC803" s="17">
        <v>5.6392055374242703E-2</v>
      </c>
      <c r="AD803" s="17">
        <v>0</v>
      </c>
      <c r="AE803" s="17"/>
      <c r="AF803" s="17">
        <v>2.6752787234421701E-2</v>
      </c>
      <c r="AG803" s="17">
        <v>2.81743319572011E-2</v>
      </c>
      <c r="AH803" s="17">
        <v>3.6943118162319002E-2</v>
      </c>
      <c r="AI803" s="17">
        <v>2.1981142408381199E-2</v>
      </c>
      <c r="AJ803" s="17">
        <v>4.1998853078743202E-2</v>
      </c>
      <c r="AK803" s="17">
        <v>2.75805800727137E-2</v>
      </c>
      <c r="AL803" s="17"/>
      <c r="AM803" s="17">
        <v>2.4809493160973601E-2</v>
      </c>
      <c r="AN803" s="17">
        <v>3.3640485194440101E-2</v>
      </c>
      <c r="AO803" s="17"/>
      <c r="AP803" s="17">
        <v>3.4491797647144801E-2</v>
      </c>
      <c r="AQ803" s="17">
        <v>3.8696016244244603E-2</v>
      </c>
      <c r="AR803" s="17">
        <v>2.7081632924168798E-2</v>
      </c>
      <c r="AS803" s="17">
        <v>2.48650868543434E-2</v>
      </c>
      <c r="AT803" s="17">
        <v>0</v>
      </c>
      <c r="AU803" s="17"/>
      <c r="AV803" s="17">
        <v>2.4704682743552801E-2</v>
      </c>
      <c r="AW803" s="17">
        <v>2.8851388539578599E-2</v>
      </c>
      <c r="AX803" s="17">
        <v>6.1211082942103099E-3</v>
      </c>
      <c r="AY803" s="17">
        <v>8.3607177426062006E-3</v>
      </c>
      <c r="AZ803" s="17">
        <v>2.39123562510123E-2</v>
      </c>
      <c r="BA803" s="17">
        <v>7.43357405024902E-2</v>
      </c>
      <c r="BB803" s="17"/>
      <c r="BC803" s="17">
        <v>1.2566000560716901E-2</v>
      </c>
      <c r="BD803" s="17">
        <v>4.17709507671312E-2</v>
      </c>
      <c r="BE803" s="17">
        <v>1.6841000532807099E-2</v>
      </c>
      <c r="BF803" s="17"/>
      <c r="BG803" s="17">
        <v>1.19958649664706E-2</v>
      </c>
      <c r="BH803" s="17">
        <v>1.6995796143433901E-2</v>
      </c>
      <c r="BI803" s="17">
        <v>1.76463458226527E-2</v>
      </c>
      <c r="BJ803" s="17">
        <v>0</v>
      </c>
      <c r="BK803" s="17">
        <v>5.1205262674799801E-2</v>
      </c>
      <c r="BL803" s="17"/>
      <c r="BM803" s="17">
        <v>1.6178762270742299E-2</v>
      </c>
      <c r="BN803" s="17">
        <v>3.9356650491546498E-2</v>
      </c>
    </row>
    <row r="804" spans="2:66" x14ac:dyDescent="0.35">
      <c r="B804" t="s">
        <v>319</v>
      </c>
      <c r="C804" s="17">
        <v>0.65894675539154102</v>
      </c>
      <c r="D804" s="17">
        <v>0.658516287516281</v>
      </c>
      <c r="E804" s="17">
        <v>0.65963649145268699</v>
      </c>
      <c r="F804" s="17"/>
      <c r="G804" s="17">
        <v>0.53610235056453304</v>
      </c>
      <c r="H804" s="17">
        <v>0.60202605929740205</v>
      </c>
      <c r="I804" s="17">
        <v>0.60365253702100796</v>
      </c>
      <c r="J804" s="17">
        <v>0.68107154378747603</v>
      </c>
      <c r="K804" s="17">
        <v>0.76252623903317895</v>
      </c>
      <c r="L804" s="17">
        <v>0.744411381513159</v>
      </c>
      <c r="M804" s="17"/>
      <c r="N804" s="17">
        <v>0.67733219035292702</v>
      </c>
      <c r="O804" s="17">
        <v>0.66776912691409895</v>
      </c>
      <c r="P804" s="17">
        <v>0.66110357035856304</v>
      </c>
      <c r="Q804" s="17">
        <v>0.62693980885390399</v>
      </c>
      <c r="R804" s="17"/>
      <c r="S804" s="17">
        <v>0.64456341655056903</v>
      </c>
      <c r="T804" s="17">
        <v>0.71450113982617702</v>
      </c>
      <c r="U804" s="17">
        <v>0.676873728131133</v>
      </c>
      <c r="V804" s="17">
        <v>0.64507489196642698</v>
      </c>
      <c r="W804" s="17">
        <v>0.613458464786378</v>
      </c>
      <c r="X804" s="17">
        <v>0.65729794894066296</v>
      </c>
      <c r="Y804" s="17">
        <v>0.61925930262967599</v>
      </c>
      <c r="Z804" s="17">
        <v>0.69366749080109302</v>
      </c>
      <c r="AA804" s="17">
        <v>0.64803991067533895</v>
      </c>
      <c r="AB804" s="17">
        <v>0.65847773806195098</v>
      </c>
      <c r="AC804" s="17">
        <v>0.67257820193531903</v>
      </c>
      <c r="AD804" s="17">
        <v>0.66905550844787698</v>
      </c>
      <c r="AE804" s="17"/>
      <c r="AF804" s="17">
        <v>0.62842887599658803</v>
      </c>
      <c r="AG804" s="17">
        <v>0.66655945782692005</v>
      </c>
      <c r="AH804" s="17">
        <v>0.65281011674575895</v>
      </c>
      <c r="AI804" s="17">
        <v>0.70032835354175005</v>
      </c>
      <c r="AJ804" s="17">
        <v>0.69520178986789105</v>
      </c>
      <c r="AK804" s="17">
        <v>0.57640598603091397</v>
      </c>
      <c r="AL804" s="17"/>
      <c r="AM804" s="17">
        <v>0.67110834561126897</v>
      </c>
      <c r="AN804" s="17">
        <v>0.64394331621553902</v>
      </c>
      <c r="AO804" s="17"/>
      <c r="AP804" s="17">
        <v>0.64355182609345296</v>
      </c>
      <c r="AQ804" s="17">
        <v>0.65375867153405998</v>
      </c>
      <c r="AR804" s="17">
        <v>0.67652536394721796</v>
      </c>
      <c r="AS804" s="17">
        <v>0.62659658952041197</v>
      </c>
      <c r="AT804" s="17">
        <v>0.69214078949047697</v>
      </c>
      <c r="AU804" s="17"/>
      <c r="AV804" s="17">
        <v>0.67028468947430297</v>
      </c>
      <c r="AW804" s="17">
        <v>0.67076669154134005</v>
      </c>
      <c r="AX804" s="17">
        <v>0.70134966914272401</v>
      </c>
      <c r="AY804" s="17">
        <v>0.62576710032045701</v>
      </c>
      <c r="AZ804" s="17">
        <v>0.66350839412070195</v>
      </c>
      <c r="BA804" s="17">
        <v>0.63504313659927503</v>
      </c>
      <c r="BB804" s="17"/>
      <c r="BC804" s="17">
        <v>0.735680063395731</v>
      </c>
      <c r="BD804" s="17">
        <v>0.62240775688104699</v>
      </c>
      <c r="BE804" s="17">
        <v>0.66318048599434398</v>
      </c>
      <c r="BF804" s="17"/>
      <c r="BG804" s="17">
        <v>0.62098779154184502</v>
      </c>
      <c r="BH804" s="17">
        <v>0.68657950115511401</v>
      </c>
      <c r="BI804" s="17">
        <v>0.70806547385013097</v>
      </c>
      <c r="BJ804" s="17">
        <v>0.69178746844220396</v>
      </c>
      <c r="BK804" s="17">
        <v>0.51150160852832705</v>
      </c>
      <c r="BL804" s="17"/>
      <c r="BM804" s="17">
        <v>0.67586122391787895</v>
      </c>
      <c r="BN804" s="17">
        <v>0.55321875095976603</v>
      </c>
    </row>
    <row r="805" spans="2:66" x14ac:dyDescent="0.35">
      <c r="B805" t="s">
        <v>318</v>
      </c>
      <c r="C805" s="17">
        <v>0.17558243506978399</v>
      </c>
      <c r="D805" s="17">
        <v>0.17447948106889499</v>
      </c>
      <c r="E805" s="17">
        <v>0.17655957983173501</v>
      </c>
      <c r="F805" s="17"/>
      <c r="G805" s="17">
        <v>0.24551920972317101</v>
      </c>
      <c r="H805" s="17">
        <v>0.24071724939714301</v>
      </c>
      <c r="I805" s="17">
        <v>0.20141604246568701</v>
      </c>
      <c r="J805" s="17">
        <v>0.152284690422163</v>
      </c>
      <c r="K805" s="17">
        <v>0.10170920638601701</v>
      </c>
      <c r="L805" s="17">
        <v>0.123456436544805</v>
      </c>
      <c r="M805" s="17"/>
      <c r="N805" s="17">
        <v>0.19323674496937801</v>
      </c>
      <c r="O805" s="17">
        <v>0.16179281517910499</v>
      </c>
      <c r="P805" s="17">
        <v>0.17404273943757101</v>
      </c>
      <c r="Q805" s="17">
        <v>0.17057965250017301</v>
      </c>
      <c r="R805" s="17"/>
      <c r="S805" s="17">
        <v>0.19865565128127799</v>
      </c>
      <c r="T805" s="17">
        <v>0.110088568990828</v>
      </c>
      <c r="U805" s="17">
        <v>0.16344125470360299</v>
      </c>
      <c r="V805" s="17">
        <v>0.17757045069584601</v>
      </c>
      <c r="W805" s="17">
        <v>0.205316737585402</v>
      </c>
      <c r="X805" s="17">
        <v>0.17548020718667201</v>
      </c>
      <c r="Y805" s="17">
        <v>0.205390527018739</v>
      </c>
      <c r="Z805" s="17">
        <v>0.11825159534718099</v>
      </c>
      <c r="AA805" s="17">
        <v>0.18273214091830101</v>
      </c>
      <c r="AB805" s="17">
        <v>0.20168256228763001</v>
      </c>
      <c r="AC805" s="17">
        <v>0.17315570404042499</v>
      </c>
      <c r="AD805" s="17">
        <v>0.20491507694174199</v>
      </c>
      <c r="AE805" s="17"/>
      <c r="AF805" s="17">
        <v>0.20609273021052699</v>
      </c>
      <c r="AG805" s="17">
        <v>0.17407635883674599</v>
      </c>
      <c r="AH805" s="17">
        <v>0.159934061330676</v>
      </c>
      <c r="AI805" s="17">
        <v>0.14752857660733701</v>
      </c>
      <c r="AJ805" s="17">
        <v>0.14014700552713599</v>
      </c>
      <c r="AK805" s="17">
        <v>0.23444060482277401</v>
      </c>
      <c r="AL805" s="17"/>
      <c r="AM805" s="17">
        <v>0.172455847355132</v>
      </c>
      <c r="AN805" s="17">
        <v>0.18126379690924099</v>
      </c>
      <c r="AO805" s="17"/>
      <c r="AP805" s="17">
        <v>0.159753738649485</v>
      </c>
      <c r="AQ805" s="17">
        <v>0.19588283444664001</v>
      </c>
      <c r="AR805" s="17">
        <v>0.158933008404333</v>
      </c>
      <c r="AS805" s="17">
        <v>0.212758572648409</v>
      </c>
      <c r="AT805" s="17">
        <v>0.18747386807935201</v>
      </c>
      <c r="AU805" s="17"/>
      <c r="AV805" s="17">
        <v>0.19727801424748201</v>
      </c>
      <c r="AW805" s="17">
        <v>0.14925708740858101</v>
      </c>
      <c r="AX805" s="17">
        <v>0.17900564891932</v>
      </c>
      <c r="AY805" s="17">
        <v>0.18775592687680201</v>
      </c>
      <c r="AZ805" s="17">
        <v>0.21468641524318699</v>
      </c>
      <c r="BA805" s="17">
        <v>0.14645139016534101</v>
      </c>
      <c r="BB805" s="17"/>
      <c r="BC805" s="17">
        <v>0.177366534487681</v>
      </c>
      <c r="BD805" s="17">
        <v>0.18507489866833399</v>
      </c>
      <c r="BE805" s="17">
        <v>0.16396477382004401</v>
      </c>
      <c r="BF805" s="17"/>
      <c r="BG805" s="17">
        <v>0.18405367244756701</v>
      </c>
      <c r="BH805" s="17">
        <v>0.18236551177232899</v>
      </c>
      <c r="BI805" s="17">
        <v>0.17365118826624801</v>
      </c>
      <c r="BJ805" s="17">
        <v>0.13479393404598999</v>
      </c>
      <c r="BK805" s="17">
        <v>0.20016237392511699</v>
      </c>
      <c r="BL805" s="17"/>
      <c r="BM805" s="17">
        <v>0.182641372460286</v>
      </c>
      <c r="BN805" s="17">
        <v>0.18503648153255101</v>
      </c>
    </row>
    <row r="806" spans="2:66" x14ac:dyDescent="0.35">
      <c r="B806" t="s">
        <v>320</v>
      </c>
      <c r="C806" s="17">
        <v>0.48336432032175602</v>
      </c>
      <c r="D806" s="17">
        <v>0.484036806447386</v>
      </c>
      <c r="E806" s="17">
        <v>0.48307691162095201</v>
      </c>
      <c r="F806" s="17"/>
      <c r="G806" s="17">
        <v>0.290583140841362</v>
      </c>
      <c r="H806" s="17">
        <v>0.36130880990025899</v>
      </c>
      <c r="I806" s="17">
        <v>0.40223649455532001</v>
      </c>
      <c r="J806" s="17">
        <v>0.52878685336531295</v>
      </c>
      <c r="K806" s="17">
        <v>0.66081703264716196</v>
      </c>
      <c r="L806" s="17">
        <v>0.62095494496835402</v>
      </c>
      <c r="M806" s="17"/>
      <c r="N806" s="17">
        <v>0.48409544538354898</v>
      </c>
      <c r="O806" s="17">
        <v>0.50597631173499302</v>
      </c>
      <c r="P806" s="17">
        <v>0.48706083092099201</v>
      </c>
      <c r="Q806" s="17">
        <v>0.45636015635373101</v>
      </c>
      <c r="R806" s="17"/>
      <c r="S806" s="17">
        <v>0.44590776526929099</v>
      </c>
      <c r="T806" s="17">
        <v>0.60441257083534905</v>
      </c>
      <c r="U806" s="17">
        <v>0.51343247342752996</v>
      </c>
      <c r="V806" s="17">
        <v>0.46750444127058099</v>
      </c>
      <c r="W806" s="17">
        <v>0.40814172720097602</v>
      </c>
      <c r="X806" s="17">
        <v>0.481817741753991</v>
      </c>
      <c r="Y806" s="17">
        <v>0.41386877561093699</v>
      </c>
      <c r="Z806" s="17">
        <v>0.57541589545391203</v>
      </c>
      <c r="AA806" s="17">
        <v>0.46530776975703803</v>
      </c>
      <c r="AB806" s="17">
        <v>0.45679517577432199</v>
      </c>
      <c r="AC806" s="17">
        <v>0.49942249789489401</v>
      </c>
      <c r="AD806" s="17">
        <v>0.46414043150613499</v>
      </c>
      <c r="AE806" s="17"/>
      <c r="AF806" s="17">
        <v>0.42233614578606099</v>
      </c>
      <c r="AG806" s="17">
        <v>0.49248309899017401</v>
      </c>
      <c r="AH806" s="17">
        <v>0.492876055415083</v>
      </c>
      <c r="AI806" s="17">
        <v>0.55279977693441296</v>
      </c>
      <c r="AJ806" s="17">
        <v>0.55505478434075495</v>
      </c>
      <c r="AK806" s="17">
        <v>0.34196538120814002</v>
      </c>
      <c r="AL806" s="17"/>
      <c r="AM806" s="17">
        <v>0.498652498256137</v>
      </c>
      <c r="AN806" s="17">
        <v>0.46267951930629903</v>
      </c>
      <c r="AO806" s="17"/>
      <c r="AP806" s="17">
        <v>0.48379808744396802</v>
      </c>
      <c r="AQ806" s="17">
        <v>0.45787583708742002</v>
      </c>
      <c r="AR806" s="17">
        <v>0.51759235554288596</v>
      </c>
      <c r="AS806" s="17">
        <v>0.413838016872004</v>
      </c>
      <c r="AT806" s="17">
        <v>0.50466692141112501</v>
      </c>
      <c r="AU806" s="17"/>
      <c r="AV806" s="17">
        <v>0.47300667522682099</v>
      </c>
      <c r="AW806" s="17">
        <v>0.52150960413275904</v>
      </c>
      <c r="AX806" s="17">
        <v>0.52234402022340398</v>
      </c>
      <c r="AY806" s="17">
        <v>0.43801117344365498</v>
      </c>
      <c r="AZ806" s="17">
        <v>0.44882197887751502</v>
      </c>
      <c r="BA806" s="17">
        <v>0.48859174643393399</v>
      </c>
      <c r="BB806" s="17"/>
      <c r="BC806" s="17">
        <v>0.55831352890804897</v>
      </c>
      <c r="BD806" s="17">
        <v>0.437332858212713</v>
      </c>
      <c r="BE806" s="17">
        <v>0.4992157121743</v>
      </c>
      <c r="BF806" s="17"/>
      <c r="BG806" s="17">
        <v>0.43693411909427798</v>
      </c>
      <c r="BH806" s="17">
        <v>0.50421398938278505</v>
      </c>
      <c r="BI806" s="17">
        <v>0.53441428558388204</v>
      </c>
      <c r="BJ806" s="17">
        <v>0.55699353439621402</v>
      </c>
      <c r="BK806" s="17">
        <v>0.31133923460321</v>
      </c>
      <c r="BL806" s="17"/>
      <c r="BM806" s="17">
        <v>0.49321985145759201</v>
      </c>
      <c r="BN806" s="17">
        <v>0.36818226942721499</v>
      </c>
    </row>
    <row r="807" spans="2:66" x14ac:dyDescent="0.35">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c r="BI807" s="17"/>
      <c r="BJ807" s="17"/>
      <c r="BK807" s="17"/>
      <c r="BL807" s="17"/>
      <c r="BM807" s="17"/>
      <c r="BN807" s="17"/>
    </row>
    <row r="808" spans="2:66" x14ac:dyDescent="0.35">
      <c r="B808" s="6" t="s">
        <v>334</v>
      </c>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c r="BL808" s="17"/>
      <c r="BM808" s="17"/>
      <c r="BN808" s="17"/>
    </row>
    <row r="809" spans="2:66" x14ac:dyDescent="0.35">
      <c r="B809" s="24" t="s">
        <v>101</v>
      </c>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c r="BM809" s="17"/>
      <c r="BN809" s="17"/>
    </row>
    <row r="810" spans="2:66" x14ac:dyDescent="0.35">
      <c r="B810" t="s">
        <v>317</v>
      </c>
      <c r="C810" s="17">
        <v>0.22729120256358501</v>
      </c>
      <c r="D810" s="17">
        <v>0.245655199856704</v>
      </c>
      <c r="E810" s="17">
        <v>0.20947960515153999</v>
      </c>
      <c r="F810" s="17"/>
      <c r="G810" s="17">
        <v>0.20979840635333899</v>
      </c>
      <c r="H810" s="17">
        <v>0.22935658735334699</v>
      </c>
      <c r="I810" s="17">
        <v>0.203957913837432</v>
      </c>
      <c r="J810" s="17">
        <v>0.21463819571864901</v>
      </c>
      <c r="K810" s="17">
        <v>0.26913220323828002</v>
      </c>
      <c r="L810" s="17">
        <v>0.23827489150165199</v>
      </c>
      <c r="M810" s="17"/>
      <c r="N810" s="17">
        <v>0.246155045829068</v>
      </c>
      <c r="O810" s="17">
        <v>0.25387828380559602</v>
      </c>
      <c r="P810" s="17">
        <v>0.230928867282546</v>
      </c>
      <c r="Q810" s="17">
        <v>0.175673629292221</v>
      </c>
      <c r="R810" s="17"/>
      <c r="S810" s="17">
        <v>0.244658416989357</v>
      </c>
      <c r="T810" s="17">
        <v>0.18991094852871199</v>
      </c>
      <c r="U810" s="17">
        <v>0.22688764766804301</v>
      </c>
      <c r="V810" s="17">
        <v>0.184228935675466</v>
      </c>
      <c r="W810" s="17">
        <v>0.30859708116177897</v>
      </c>
      <c r="X810" s="17">
        <v>0.19937257903931899</v>
      </c>
      <c r="Y810" s="17">
        <v>0.201142791026618</v>
      </c>
      <c r="Z810" s="17">
        <v>0.223857464823322</v>
      </c>
      <c r="AA810" s="17">
        <v>0.25579463752634501</v>
      </c>
      <c r="AB810" s="17">
        <v>0.24666138365425999</v>
      </c>
      <c r="AC810" s="17">
        <v>0.20444017093132799</v>
      </c>
      <c r="AD810" s="17">
        <v>0.28245451019371298</v>
      </c>
      <c r="AE810" s="17"/>
      <c r="AF810" s="17">
        <v>0.250019366318109</v>
      </c>
      <c r="AG810" s="17">
        <v>0.22798052335744901</v>
      </c>
      <c r="AH810" s="17">
        <v>0.23769917248251901</v>
      </c>
      <c r="AI810" s="17">
        <v>0.21858717414904699</v>
      </c>
      <c r="AJ810" s="17">
        <v>0.20316849896595399</v>
      </c>
      <c r="AK810" s="17">
        <v>0.16993567056335299</v>
      </c>
      <c r="AL810" s="17"/>
      <c r="AM810" s="17">
        <v>0.220757882253098</v>
      </c>
      <c r="AN810" s="17">
        <v>0.23699354329238401</v>
      </c>
      <c r="AO810" s="17"/>
      <c r="AP810" s="17">
        <v>0.21934298116557999</v>
      </c>
      <c r="AQ810" s="17">
        <v>0.201892350787685</v>
      </c>
      <c r="AR810" s="17">
        <v>0.23327526963050799</v>
      </c>
      <c r="AS810" s="17">
        <v>0.28584280397855899</v>
      </c>
      <c r="AT810" s="17">
        <v>0.23925267741106099</v>
      </c>
      <c r="AU810" s="17"/>
      <c r="AV810" s="17">
        <v>0.253284079177585</v>
      </c>
      <c r="AW810" s="17">
        <v>0.18540501641292001</v>
      </c>
      <c r="AX810" s="17">
        <v>0.22261764475652701</v>
      </c>
      <c r="AY810" s="17">
        <v>0.188379690847191</v>
      </c>
      <c r="AZ810" s="17">
        <v>0.32672641085683501</v>
      </c>
      <c r="BA810" s="17">
        <v>0.21976733765763101</v>
      </c>
      <c r="BB810" s="17"/>
      <c r="BC810" s="17">
        <v>0.29801600916777998</v>
      </c>
      <c r="BD810" s="17">
        <v>0.19619665310940099</v>
      </c>
      <c r="BE810" s="17">
        <v>0.22902347435464501</v>
      </c>
      <c r="BF810" s="17"/>
      <c r="BG810" s="17">
        <v>0.17288495199071</v>
      </c>
      <c r="BH810" s="17">
        <v>0.25758251426600298</v>
      </c>
      <c r="BI810" s="17">
        <v>0.26371056171997198</v>
      </c>
      <c r="BJ810" s="17">
        <v>0.130603944010872</v>
      </c>
      <c r="BK810" s="17">
        <v>0.11593090185761901</v>
      </c>
      <c r="BL810" s="17"/>
      <c r="BM810" s="17">
        <v>0.24374216829641199</v>
      </c>
      <c r="BN810" s="17">
        <v>0.119326161972318</v>
      </c>
    </row>
    <row r="811" spans="2:66" x14ac:dyDescent="0.35">
      <c r="B811" t="s">
        <v>316</v>
      </c>
      <c r="C811" s="17">
        <v>0.32605308259882998</v>
      </c>
      <c r="D811" s="17">
        <v>0.31968963424518199</v>
      </c>
      <c r="E811" s="17">
        <v>0.331913580748673</v>
      </c>
      <c r="F811" s="17"/>
      <c r="G811" s="17">
        <v>0.282339646927875</v>
      </c>
      <c r="H811" s="17">
        <v>0.291803266619442</v>
      </c>
      <c r="I811" s="17">
        <v>0.31424762281304502</v>
      </c>
      <c r="J811" s="17">
        <v>0.359447719625136</v>
      </c>
      <c r="K811" s="17">
        <v>0.34169152467649999</v>
      </c>
      <c r="L811" s="17">
        <v>0.35510271468020299</v>
      </c>
      <c r="M811" s="17"/>
      <c r="N811" s="17">
        <v>0.33757665911920298</v>
      </c>
      <c r="O811" s="17">
        <v>0.31210710506671602</v>
      </c>
      <c r="P811" s="17">
        <v>0.30582399302650298</v>
      </c>
      <c r="Q811" s="17">
        <v>0.347254347123716</v>
      </c>
      <c r="R811" s="17"/>
      <c r="S811" s="17">
        <v>0.27064349426988998</v>
      </c>
      <c r="T811" s="17">
        <v>0.376922589133252</v>
      </c>
      <c r="U811" s="17">
        <v>0.346766185837525</v>
      </c>
      <c r="V811" s="17">
        <v>0.32637017626884501</v>
      </c>
      <c r="W811" s="17">
        <v>0.26243299027855499</v>
      </c>
      <c r="X811" s="17">
        <v>0.35050739483070398</v>
      </c>
      <c r="Y811" s="17">
        <v>0.332175951063511</v>
      </c>
      <c r="Z811" s="17">
        <v>0.35165295157500898</v>
      </c>
      <c r="AA811" s="17">
        <v>0.30145170401121701</v>
      </c>
      <c r="AB811" s="17">
        <v>0.39350578628359001</v>
      </c>
      <c r="AC811" s="17">
        <v>0.29871232472402998</v>
      </c>
      <c r="AD811" s="17">
        <v>0.265983595024952</v>
      </c>
      <c r="AE811" s="17"/>
      <c r="AF811" s="17">
        <v>0.26531218092837799</v>
      </c>
      <c r="AG811" s="17">
        <v>0.36117265080831201</v>
      </c>
      <c r="AH811" s="17">
        <v>0.31962154477833898</v>
      </c>
      <c r="AI811" s="17">
        <v>0.31250311226032201</v>
      </c>
      <c r="AJ811" s="17">
        <v>0.37530897887982301</v>
      </c>
      <c r="AK811" s="17">
        <v>0.39210164402359798</v>
      </c>
      <c r="AL811" s="17"/>
      <c r="AM811" s="17">
        <v>0.32462997338757299</v>
      </c>
      <c r="AN811" s="17">
        <v>0.32568245138892898</v>
      </c>
      <c r="AO811" s="17"/>
      <c r="AP811" s="17">
        <v>0.33940388981498898</v>
      </c>
      <c r="AQ811" s="17">
        <v>0.36512365090779297</v>
      </c>
      <c r="AR811" s="17">
        <v>0.32685437915801602</v>
      </c>
      <c r="AS811" s="17">
        <v>0.26475232514987701</v>
      </c>
      <c r="AT811" s="17">
        <v>0.40891601920769799</v>
      </c>
      <c r="AU811" s="17"/>
      <c r="AV811" s="17">
        <v>0.32730552754814202</v>
      </c>
      <c r="AW811" s="17">
        <v>0.34368330706981898</v>
      </c>
      <c r="AX811" s="17">
        <v>0.35225646135829902</v>
      </c>
      <c r="AY811" s="17">
        <v>0.312293284925375</v>
      </c>
      <c r="AZ811" s="17">
        <v>0.27495497086975101</v>
      </c>
      <c r="BA811" s="17">
        <v>0.32092796970307302</v>
      </c>
      <c r="BB811" s="17"/>
      <c r="BC811" s="17">
        <v>0.356257529710094</v>
      </c>
      <c r="BD811" s="17">
        <v>0.31146478037069503</v>
      </c>
      <c r="BE811" s="17">
        <v>0.33109337355442697</v>
      </c>
      <c r="BF811" s="17"/>
      <c r="BG811" s="17">
        <v>0.35197664077573498</v>
      </c>
      <c r="BH811" s="17">
        <v>0.33655835747844298</v>
      </c>
      <c r="BI811" s="17">
        <v>0.34500089900054598</v>
      </c>
      <c r="BJ811" s="17">
        <v>0.358295634369723</v>
      </c>
      <c r="BK811" s="17">
        <v>0.247135466802651</v>
      </c>
      <c r="BL811" s="17"/>
      <c r="BM811" s="17">
        <v>0.33907784410071501</v>
      </c>
      <c r="BN811" s="17">
        <v>0.27285730957675097</v>
      </c>
    </row>
    <row r="812" spans="2:66" x14ac:dyDescent="0.35">
      <c r="B812" t="s">
        <v>315</v>
      </c>
      <c r="C812" s="17">
        <v>0.19752830334894</v>
      </c>
      <c r="D812" s="17">
        <v>0.19973880481815801</v>
      </c>
      <c r="E812" s="17">
        <v>0.19634664443393399</v>
      </c>
      <c r="F812" s="17"/>
      <c r="G812" s="17">
        <v>0.223254075738786</v>
      </c>
      <c r="H812" s="17">
        <v>0.19333404046769501</v>
      </c>
      <c r="I812" s="17">
        <v>0.17913654926606001</v>
      </c>
      <c r="J812" s="17">
        <v>0.19071533427451201</v>
      </c>
      <c r="K812" s="17">
        <v>0.182359189971981</v>
      </c>
      <c r="L812" s="17">
        <v>0.21444757302081499</v>
      </c>
      <c r="M812" s="17"/>
      <c r="N812" s="17">
        <v>0.162292767736961</v>
      </c>
      <c r="O812" s="17">
        <v>0.20182244519160999</v>
      </c>
      <c r="P812" s="17">
        <v>0.21636517544838099</v>
      </c>
      <c r="Q812" s="17">
        <v>0.21346205898960699</v>
      </c>
      <c r="R812" s="17"/>
      <c r="S812" s="17">
        <v>0.21584630991285</v>
      </c>
      <c r="T812" s="17">
        <v>0.214634142896099</v>
      </c>
      <c r="U812" s="17">
        <v>0.17623574910280401</v>
      </c>
      <c r="V812" s="17">
        <v>0.205680803330373</v>
      </c>
      <c r="W812" s="17">
        <v>0.21326082778553601</v>
      </c>
      <c r="X812" s="17">
        <v>0.20209323702429699</v>
      </c>
      <c r="Y812" s="17">
        <v>0.24889194630426201</v>
      </c>
      <c r="Z812" s="17">
        <v>0.152058059654575</v>
      </c>
      <c r="AA812" s="17">
        <v>0.19224152701615199</v>
      </c>
      <c r="AB812" s="17">
        <v>0.12091917898106599</v>
      </c>
      <c r="AC812" s="17">
        <v>0.21087643603260001</v>
      </c>
      <c r="AD812" s="17">
        <v>0.17010264299283101</v>
      </c>
      <c r="AE812" s="17"/>
      <c r="AF812" s="17">
        <v>0.22043455515843799</v>
      </c>
      <c r="AG812" s="17">
        <v>0.15853556204861299</v>
      </c>
      <c r="AH812" s="17">
        <v>0.198947531434472</v>
      </c>
      <c r="AI812" s="17">
        <v>0.21519941765560999</v>
      </c>
      <c r="AJ812" s="17">
        <v>0.21668461151507301</v>
      </c>
      <c r="AK812" s="17">
        <v>0.18610834881372901</v>
      </c>
      <c r="AL812" s="17"/>
      <c r="AM812" s="17">
        <v>0.20495012276133201</v>
      </c>
      <c r="AN812" s="17">
        <v>0.18839832627539399</v>
      </c>
      <c r="AO812" s="17"/>
      <c r="AP812" s="17">
        <v>0.21030779632440399</v>
      </c>
      <c r="AQ812" s="17">
        <v>0.17956002817944</v>
      </c>
      <c r="AR812" s="17">
        <v>0.19291557123045999</v>
      </c>
      <c r="AS812" s="17">
        <v>0.17104293691727601</v>
      </c>
      <c r="AT812" s="17">
        <v>0.139614226670247</v>
      </c>
      <c r="AU812" s="17"/>
      <c r="AV812" s="17">
        <v>0.180956750269443</v>
      </c>
      <c r="AW812" s="17">
        <v>0.20380774588296499</v>
      </c>
      <c r="AX812" s="17">
        <v>0.20823578999185899</v>
      </c>
      <c r="AY812" s="17">
        <v>0.235121604530099</v>
      </c>
      <c r="AZ812" s="17">
        <v>0.153169726158743</v>
      </c>
      <c r="BA812" s="17">
        <v>0.21576902545360599</v>
      </c>
      <c r="BB812" s="17"/>
      <c r="BC812" s="17">
        <v>0.141420460756192</v>
      </c>
      <c r="BD812" s="17">
        <v>0.232319233369357</v>
      </c>
      <c r="BE812" s="17">
        <v>0.174926130984563</v>
      </c>
      <c r="BF812" s="17"/>
      <c r="BG812" s="17">
        <v>0.19240102081701699</v>
      </c>
      <c r="BH812" s="17">
        <v>0.185009547542343</v>
      </c>
      <c r="BI812" s="17">
        <v>0.16828658032275601</v>
      </c>
      <c r="BJ812" s="17">
        <v>0.22733757681084901</v>
      </c>
      <c r="BK812" s="17">
        <v>0.254207302765184</v>
      </c>
      <c r="BL812" s="17"/>
      <c r="BM812" s="17">
        <v>0.186217380974597</v>
      </c>
      <c r="BN812" s="17">
        <v>0.247989798046477</v>
      </c>
    </row>
    <row r="813" spans="2:66" x14ac:dyDescent="0.35">
      <c r="B813" t="s">
        <v>314</v>
      </c>
      <c r="C813" s="17">
        <v>0.120739998608333</v>
      </c>
      <c r="D813" s="17">
        <v>0.112908357526794</v>
      </c>
      <c r="E813" s="17">
        <v>0.12897102037533401</v>
      </c>
      <c r="F813" s="17"/>
      <c r="G813" s="17">
        <v>0.15152027172350699</v>
      </c>
      <c r="H813" s="17">
        <v>0.13347788933350799</v>
      </c>
      <c r="I813" s="17">
        <v>0.15020183363613299</v>
      </c>
      <c r="J813" s="17">
        <v>0.113298204613241</v>
      </c>
      <c r="K813" s="17">
        <v>8.0497213866769501E-2</v>
      </c>
      <c r="L813" s="17">
        <v>9.9069291730555994E-2</v>
      </c>
      <c r="M813" s="17"/>
      <c r="N813" s="17">
        <v>0.12754000784442199</v>
      </c>
      <c r="O813" s="17">
        <v>0.11699036916543</v>
      </c>
      <c r="P813" s="17">
        <v>0.11400564537732701</v>
      </c>
      <c r="Q813" s="17">
        <v>0.12126722971894301</v>
      </c>
      <c r="R813" s="17"/>
      <c r="S813" s="17">
        <v>0.147503674212073</v>
      </c>
      <c r="T813" s="17">
        <v>8.2734169862604498E-2</v>
      </c>
      <c r="U813" s="17">
        <v>0.12758483837630999</v>
      </c>
      <c r="V813" s="17">
        <v>0.13564816476208599</v>
      </c>
      <c r="W813" s="17">
        <v>0.115198310369793</v>
      </c>
      <c r="X813" s="17">
        <v>0.11358496114095901</v>
      </c>
      <c r="Y813" s="17">
        <v>0.132897970809395</v>
      </c>
      <c r="Z813" s="17">
        <v>0.142942406974884</v>
      </c>
      <c r="AA813" s="17">
        <v>0.10342859019481</v>
      </c>
      <c r="AB813" s="17">
        <v>0.13184715460965299</v>
      </c>
      <c r="AC813" s="17">
        <v>0.10484849911125201</v>
      </c>
      <c r="AD813" s="17">
        <v>0.126808001241141</v>
      </c>
      <c r="AE813" s="17"/>
      <c r="AF813" s="17">
        <v>0.12758344020128301</v>
      </c>
      <c r="AG813" s="17">
        <v>0.115475281707364</v>
      </c>
      <c r="AH813" s="17">
        <v>0.12034908062920099</v>
      </c>
      <c r="AI813" s="17">
        <v>0.148059110283083</v>
      </c>
      <c r="AJ813" s="17">
        <v>5.9936539415476199E-2</v>
      </c>
      <c r="AK813" s="17">
        <v>0.150760307445724</v>
      </c>
      <c r="AL813" s="17"/>
      <c r="AM813" s="17">
        <v>0.124048527564285</v>
      </c>
      <c r="AN813" s="17">
        <v>0.116901777602022</v>
      </c>
      <c r="AO813" s="17"/>
      <c r="AP813" s="17">
        <v>9.8890601608430606E-2</v>
      </c>
      <c r="AQ813" s="17">
        <v>0.121031449680939</v>
      </c>
      <c r="AR813" s="17">
        <v>0.132823752628044</v>
      </c>
      <c r="AS813" s="17">
        <v>0.129939110254676</v>
      </c>
      <c r="AT813" s="17">
        <v>0.107875607008178</v>
      </c>
      <c r="AU813" s="17"/>
      <c r="AV813" s="17">
        <v>0.118049703733938</v>
      </c>
      <c r="AW813" s="17">
        <v>0.143499791274979</v>
      </c>
      <c r="AX813" s="17">
        <v>0.117008572514135</v>
      </c>
      <c r="AY813" s="17">
        <v>0.11888511614807699</v>
      </c>
      <c r="AZ813" s="17">
        <v>0.10335799613416299</v>
      </c>
      <c r="BA813" s="17">
        <v>7.3958851729745298E-2</v>
      </c>
      <c r="BB813" s="17"/>
      <c r="BC813" s="17">
        <v>0.11772504259380701</v>
      </c>
      <c r="BD813" s="17">
        <v>0.12826214482220599</v>
      </c>
      <c r="BE813" s="17">
        <v>0.12707465317524899</v>
      </c>
      <c r="BF813" s="17"/>
      <c r="BG813" s="17">
        <v>0.15411394329237499</v>
      </c>
      <c r="BH813" s="17">
        <v>0.113683025185848</v>
      </c>
      <c r="BI813" s="17">
        <v>0.117048746617622</v>
      </c>
      <c r="BJ813" s="17">
        <v>0.17168158745214199</v>
      </c>
      <c r="BK813" s="17">
        <v>0.16026325010709899</v>
      </c>
      <c r="BL813" s="17"/>
      <c r="BM813" s="17">
        <v>0.12028980204494701</v>
      </c>
      <c r="BN813" s="17">
        <v>0.162905389682443</v>
      </c>
    </row>
    <row r="814" spans="2:66" x14ac:dyDescent="0.35">
      <c r="B814" t="s">
        <v>313</v>
      </c>
      <c r="C814" s="17">
        <v>7.7940812434575804E-2</v>
      </c>
      <c r="D814" s="17">
        <v>8.8979045426287207E-2</v>
      </c>
      <c r="E814" s="17">
        <v>6.6598946236064105E-2</v>
      </c>
      <c r="F814" s="17"/>
      <c r="G814" s="17">
        <v>8.3225697521283296E-2</v>
      </c>
      <c r="H814" s="17">
        <v>0.11015835177882501</v>
      </c>
      <c r="I814" s="17">
        <v>8.1064914617205996E-2</v>
      </c>
      <c r="J814" s="17">
        <v>6.8229945729185698E-2</v>
      </c>
      <c r="K814" s="17">
        <v>7.0546809561101806E-2</v>
      </c>
      <c r="L814" s="17">
        <v>5.8420526941550803E-2</v>
      </c>
      <c r="M814" s="17"/>
      <c r="N814" s="17">
        <v>9.3863905624658503E-2</v>
      </c>
      <c r="O814" s="17">
        <v>6.7717432472568895E-2</v>
      </c>
      <c r="P814" s="17">
        <v>8.2742807385239994E-2</v>
      </c>
      <c r="Q814" s="17">
        <v>6.8386084965686406E-2</v>
      </c>
      <c r="R814" s="17"/>
      <c r="S814" s="17">
        <v>8.3745902841191794E-2</v>
      </c>
      <c r="T814" s="17">
        <v>7.1938036540006398E-2</v>
      </c>
      <c r="U814" s="17">
        <v>7.2432910170787804E-2</v>
      </c>
      <c r="V814" s="17">
        <v>8.7749046486595803E-2</v>
      </c>
      <c r="W814" s="17">
        <v>6.3158031245160298E-2</v>
      </c>
      <c r="X814" s="17">
        <v>8.1568660461326797E-2</v>
      </c>
      <c r="Y814" s="17">
        <v>4.2519913771086701E-2</v>
      </c>
      <c r="Z814" s="17">
        <v>8.14997676766962E-2</v>
      </c>
      <c r="AA814" s="17">
        <v>0.102828046903802</v>
      </c>
      <c r="AB814" s="17">
        <v>7.6432084595804403E-2</v>
      </c>
      <c r="AC814" s="17">
        <v>7.6117816291933496E-2</v>
      </c>
      <c r="AD814" s="17">
        <v>9.2145717758542994E-2</v>
      </c>
      <c r="AE814" s="17"/>
      <c r="AF814" s="17">
        <v>8.5122875744442897E-2</v>
      </c>
      <c r="AG814" s="17">
        <v>9.10009739066827E-2</v>
      </c>
      <c r="AH814" s="17">
        <v>6.8667230450772096E-2</v>
      </c>
      <c r="AI814" s="17">
        <v>6.2891437269316203E-2</v>
      </c>
      <c r="AJ814" s="17">
        <v>7.0459921369229295E-2</v>
      </c>
      <c r="AK814" s="17">
        <v>6.4617996587868098E-2</v>
      </c>
      <c r="AL814" s="17"/>
      <c r="AM814" s="17">
        <v>7.7972407177771805E-2</v>
      </c>
      <c r="AN814" s="17">
        <v>7.8448680384852004E-2</v>
      </c>
      <c r="AO814" s="17"/>
      <c r="AP814" s="17">
        <v>7.5899930148845898E-2</v>
      </c>
      <c r="AQ814" s="17">
        <v>6.9222904789101994E-2</v>
      </c>
      <c r="AR814" s="17">
        <v>6.4224530012939707E-2</v>
      </c>
      <c r="AS814" s="17">
        <v>0.111630918492581</v>
      </c>
      <c r="AT814" s="17">
        <v>0.10434146970281601</v>
      </c>
      <c r="AU814" s="17"/>
      <c r="AV814" s="17">
        <v>8.5347555000802197E-2</v>
      </c>
      <c r="AW814" s="17">
        <v>7.6893472926610196E-2</v>
      </c>
      <c r="AX814" s="17">
        <v>6.1849109551090201E-2</v>
      </c>
      <c r="AY814" s="17">
        <v>0.10991800542012201</v>
      </c>
      <c r="AZ814" s="17">
        <v>0.110844798852373</v>
      </c>
      <c r="BA814" s="17">
        <v>3.23264614434614E-2</v>
      </c>
      <c r="BB814" s="17"/>
      <c r="BC814" s="17">
        <v>5.9595748304581302E-2</v>
      </c>
      <c r="BD814" s="17">
        <v>7.17716746735267E-2</v>
      </c>
      <c r="BE814" s="17">
        <v>0.106534166338718</v>
      </c>
      <c r="BF814" s="17"/>
      <c r="BG814" s="17">
        <v>8.9872238374278296E-2</v>
      </c>
      <c r="BH814" s="17">
        <v>6.5051506806555595E-2</v>
      </c>
      <c r="BI814" s="17">
        <v>7.5073726476629798E-2</v>
      </c>
      <c r="BJ814" s="17">
        <v>0.112081257356414</v>
      </c>
      <c r="BK814" s="17">
        <v>0.14913527927210099</v>
      </c>
      <c r="BL814" s="17"/>
      <c r="BM814" s="17">
        <v>6.9107438322023207E-2</v>
      </c>
      <c r="BN814" s="17">
        <v>0.140561185271314</v>
      </c>
    </row>
    <row r="815" spans="2:66" x14ac:dyDescent="0.35">
      <c r="B815" t="s">
        <v>117</v>
      </c>
      <c r="C815" s="17">
        <v>5.0446600445736803E-2</v>
      </c>
      <c r="D815" s="17">
        <v>3.3028958126874598E-2</v>
      </c>
      <c r="E815" s="17">
        <v>6.66902030544545E-2</v>
      </c>
      <c r="F815" s="17"/>
      <c r="G815" s="17">
        <v>4.9861901735209997E-2</v>
      </c>
      <c r="H815" s="17">
        <v>4.1869864447182902E-2</v>
      </c>
      <c r="I815" s="17">
        <v>7.1391165830124906E-2</v>
      </c>
      <c r="J815" s="17">
        <v>5.3670600039277101E-2</v>
      </c>
      <c r="K815" s="17">
        <v>5.57730586853682E-2</v>
      </c>
      <c r="L815" s="17">
        <v>3.4685002125222901E-2</v>
      </c>
      <c r="M815" s="17"/>
      <c r="N815" s="17">
        <v>3.2571613845687797E-2</v>
      </c>
      <c r="O815" s="17">
        <v>4.7484364298078403E-2</v>
      </c>
      <c r="P815" s="17">
        <v>5.0133511480003702E-2</v>
      </c>
      <c r="Q815" s="17">
        <v>7.3956649909826797E-2</v>
      </c>
      <c r="R815" s="17"/>
      <c r="S815" s="17">
        <v>3.7602201774638702E-2</v>
      </c>
      <c r="T815" s="17">
        <v>6.3860113039326094E-2</v>
      </c>
      <c r="U815" s="17">
        <v>5.00926688445298E-2</v>
      </c>
      <c r="V815" s="17">
        <v>6.0322873476634002E-2</v>
      </c>
      <c r="W815" s="17">
        <v>3.7352759159175603E-2</v>
      </c>
      <c r="X815" s="17">
        <v>5.28731675033947E-2</v>
      </c>
      <c r="Y815" s="17">
        <v>4.2371427025127202E-2</v>
      </c>
      <c r="Z815" s="17">
        <v>4.7989349295514003E-2</v>
      </c>
      <c r="AA815" s="17">
        <v>4.42554943476735E-2</v>
      </c>
      <c r="AB815" s="17">
        <v>3.0634411875627699E-2</v>
      </c>
      <c r="AC815" s="17">
        <v>0.105004752908856</v>
      </c>
      <c r="AD815" s="17">
        <v>6.2505532788820095E-2</v>
      </c>
      <c r="AE815" s="17"/>
      <c r="AF815" s="17">
        <v>5.15275816493488E-2</v>
      </c>
      <c r="AG815" s="17">
        <v>4.5835008171579102E-2</v>
      </c>
      <c r="AH815" s="17">
        <v>5.4715440224697397E-2</v>
      </c>
      <c r="AI815" s="17">
        <v>4.2759748382622503E-2</v>
      </c>
      <c r="AJ815" s="17">
        <v>7.4441449854445202E-2</v>
      </c>
      <c r="AK815" s="17">
        <v>3.6476032565727103E-2</v>
      </c>
      <c r="AL815" s="17"/>
      <c r="AM815" s="17">
        <v>4.7641086855939999E-2</v>
      </c>
      <c r="AN815" s="17">
        <v>5.3575221056419098E-2</v>
      </c>
      <c r="AO815" s="17"/>
      <c r="AP815" s="17">
        <v>5.6154800937750902E-2</v>
      </c>
      <c r="AQ815" s="17">
        <v>6.3169615655041006E-2</v>
      </c>
      <c r="AR815" s="17">
        <v>4.9906497340032302E-2</v>
      </c>
      <c r="AS815" s="17">
        <v>3.6791905207029497E-2</v>
      </c>
      <c r="AT815" s="17">
        <v>0</v>
      </c>
      <c r="AU815" s="17"/>
      <c r="AV815" s="17">
        <v>3.5056384270090099E-2</v>
      </c>
      <c r="AW815" s="17">
        <v>4.6710666432706202E-2</v>
      </c>
      <c r="AX815" s="17">
        <v>3.8032421828089698E-2</v>
      </c>
      <c r="AY815" s="17">
        <v>3.5402298129135701E-2</v>
      </c>
      <c r="AZ815" s="17">
        <v>3.09460971281347E-2</v>
      </c>
      <c r="BA815" s="17">
        <v>0.137250354012484</v>
      </c>
      <c r="BB815" s="17"/>
      <c r="BC815" s="17">
        <v>2.69852094675457E-2</v>
      </c>
      <c r="BD815" s="17">
        <v>5.9985513654814998E-2</v>
      </c>
      <c r="BE815" s="17">
        <v>3.1348201592397998E-2</v>
      </c>
      <c r="BF815" s="17"/>
      <c r="BG815" s="17">
        <v>3.8751204749885498E-2</v>
      </c>
      <c r="BH815" s="17">
        <v>4.21150487208077E-2</v>
      </c>
      <c r="BI815" s="17">
        <v>3.0879485862474701E-2</v>
      </c>
      <c r="BJ815" s="17">
        <v>0</v>
      </c>
      <c r="BK815" s="17">
        <v>7.3327799195344698E-2</v>
      </c>
      <c r="BL815" s="17"/>
      <c r="BM815" s="17">
        <v>4.15653662613059E-2</v>
      </c>
      <c r="BN815" s="17">
        <v>5.6360155450696899E-2</v>
      </c>
    </row>
    <row r="816" spans="2:66" x14ac:dyDescent="0.35">
      <c r="B816" t="s">
        <v>319</v>
      </c>
      <c r="C816" s="17">
        <v>0.55334428516241496</v>
      </c>
      <c r="D816" s="17">
        <v>0.56534483410188596</v>
      </c>
      <c r="E816" s="17">
        <v>0.54139318590021301</v>
      </c>
      <c r="F816" s="17"/>
      <c r="G816" s="17">
        <v>0.49213805328121402</v>
      </c>
      <c r="H816" s="17">
        <v>0.52115985397278897</v>
      </c>
      <c r="I816" s="17">
        <v>0.51820553665047597</v>
      </c>
      <c r="J816" s="17">
        <v>0.57408591534378395</v>
      </c>
      <c r="K816" s="17">
        <v>0.61082372791478001</v>
      </c>
      <c r="L816" s="17">
        <v>0.59337760618185598</v>
      </c>
      <c r="M816" s="17"/>
      <c r="N816" s="17">
        <v>0.58373170494827098</v>
      </c>
      <c r="O816" s="17">
        <v>0.56598538887231298</v>
      </c>
      <c r="P816" s="17">
        <v>0.53675286030904801</v>
      </c>
      <c r="Q816" s="17">
        <v>0.52292797641593702</v>
      </c>
      <c r="R816" s="17"/>
      <c r="S816" s="17">
        <v>0.51530191125924696</v>
      </c>
      <c r="T816" s="17">
        <v>0.56683353766196398</v>
      </c>
      <c r="U816" s="17">
        <v>0.57365383350556798</v>
      </c>
      <c r="V816" s="17">
        <v>0.51059911194431096</v>
      </c>
      <c r="W816" s="17">
        <v>0.57103007144033402</v>
      </c>
      <c r="X816" s="17">
        <v>0.54987997387002296</v>
      </c>
      <c r="Y816" s="17">
        <v>0.53331874209012897</v>
      </c>
      <c r="Z816" s="17">
        <v>0.575510416398331</v>
      </c>
      <c r="AA816" s="17">
        <v>0.55724634153756203</v>
      </c>
      <c r="AB816" s="17">
        <v>0.64016716993784994</v>
      </c>
      <c r="AC816" s="17">
        <v>0.50315249565535802</v>
      </c>
      <c r="AD816" s="17">
        <v>0.54843810521866498</v>
      </c>
      <c r="AE816" s="17"/>
      <c r="AF816" s="17">
        <v>0.515331547246487</v>
      </c>
      <c r="AG816" s="17">
        <v>0.58915317416576096</v>
      </c>
      <c r="AH816" s="17">
        <v>0.55732071726085797</v>
      </c>
      <c r="AI816" s="17">
        <v>0.53109028640936795</v>
      </c>
      <c r="AJ816" s="17">
        <v>0.57847747784577597</v>
      </c>
      <c r="AK816" s="17">
        <v>0.56203731458695105</v>
      </c>
      <c r="AL816" s="17"/>
      <c r="AM816" s="17">
        <v>0.54538785564067105</v>
      </c>
      <c r="AN816" s="17">
        <v>0.56267599468131302</v>
      </c>
      <c r="AO816" s="17"/>
      <c r="AP816" s="17">
        <v>0.55874687098056897</v>
      </c>
      <c r="AQ816" s="17">
        <v>0.56701600169547794</v>
      </c>
      <c r="AR816" s="17">
        <v>0.560129648788524</v>
      </c>
      <c r="AS816" s="17">
        <v>0.550595129128436</v>
      </c>
      <c r="AT816" s="17">
        <v>0.64816869661875898</v>
      </c>
      <c r="AU816" s="17"/>
      <c r="AV816" s="17">
        <v>0.58058960672572701</v>
      </c>
      <c r="AW816" s="17">
        <v>0.52908832348273904</v>
      </c>
      <c r="AX816" s="17">
        <v>0.57487410611482603</v>
      </c>
      <c r="AY816" s="17">
        <v>0.50067297577256498</v>
      </c>
      <c r="AZ816" s="17">
        <v>0.60168138172658603</v>
      </c>
      <c r="BA816" s="17">
        <v>0.54069530736070404</v>
      </c>
      <c r="BB816" s="17"/>
      <c r="BC816" s="17">
        <v>0.65427353887787398</v>
      </c>
      <c r="BD816" s="17">
        <v>0.50766143348009596</v>
      </c>
      <c r="BE816" s="17">
        <v>0.56011684790907201</v>
      </c>
      <c r="BF816" s="17"/>
      <c r="BG816" s="17">
        <v>0.52486159276644395</v>
      </c>
      <c r="BH816" s="17">
        <v>0.59414087174444596</v>
      </c>
      <c r="BI816" s="17">
        <v>0.60871146072051796</v>
      </c>
      <c r="BJ816" s="17">
        <v>0.488899578380595</v>
      </c>
      <c r="BK816" s="17">
        <v>0.36306636866027098</v>
      </c>
      <c r="BL816" s="17"/>
      <c r="BM816" s="17">
        <v>0.582820012397127</v>
      </c>
      <c r="BN816" s="17">
        <v>0.39218347154906902</v>
      </c>
    </row>
    <row r="817" spans="2:66" x14ac:dyDescent="0.35">
      <c r="B817" t="s">
        <v>318</v>
      </c>
      <c r="C817" s="17">
        <v>0.19868081104290899</v>
      </c>
      <c r="D817" s="17">
        <v>0.201887402953081</v>
      </c>
      <c r="E817" s="17">
        <v>0.195569966611398</v>
      </c>
      <c r="F817" s="17"/>
      <c r="G817" s="17">
        <v>0.23474596924478999</v>
      </c>
      <c r="H817" s="17">
        <v>0.24363624111233301</v>
      </c>
      <c r="I817" s="17">
        <v>0.23126674825333901</v>
      </c>
      <c r="J817" s="17">
        <v>0.181528150342427</v>
      </c>
      <c r="K817" s="17">
        <v>0.15104402342787099</v>
      </c>
      <c r="L817" s="17">
        <v>0.15748981867210701</v>
      </c>
      <c r="M817" s="17"/>
      <c r="N817" s="17">
        <v>0.22140391346908</v>
      </c>
      <c r="O817" s="17">
        <v>0.18470780163799899</v>
      </c>
      <c r="P817" s="17">
        <v>0.196748452762567</v>
      </c>
      <c r="Q817" s="17">
        <v>0.18965331468462901</v>
      </c>
      <c r="R817" s="17"/>
      <c r="S817" s="17">
        <v>0.23124957705326399</v>
      </c>
      <c r="T817" s="17">
        <v>0.15467220640261101</v>
      </c>
      <c r="U817" s="17">
        <v>0.200017748547098</v>
      </c>
      <c r="V817" s="17">
        <v>0.223397211248682</v>
      </c>
      <c r="W817" s="17">
        <v>0.17835634161495401</v>
      </c>
      <c r="X817" s="17">
        <v>0.195153621602286</v>
      </c>
      <c r="Y817" s="17">
        <v>0.17541788458048199</v>
      </c>
      <c r="Z817" s="17">
        <v>0.22444217465158001</v>
      </c>
      <c r="AA817" s="17">
        <v>0.206256637098612</v>
      </c>
      <c r="AB817" s="17">
        <v>0.20827923920545699</v>
      </c>
      <c r="AC817" s="17">
        <v>0.180966315403186</v>
      </c>
      <c r="AD817" s="17">
        <v>0.21895371899968399</v>
      </c>
      <c r="AE817" s="17"/>
      <c r="AF817" s="17">
        <v>0.212706315945726</v>
      </c>
      <c r="AG817" s="17">
        <v>0.20647625561404701</v>
      </c>
      <c r="AH817" s="17">
        <v>0.18901631107997299</v>
      </c>
      <c r="AI817" s="17">
        <v>0.210950547552399</v>
      </c>
      <c r="AJ817" s="17">
        <v>0.13039646078470499</v>
      </c>
      <c r="AK817" s="17">
        <v>0.21537830403359301</v>
      </c>
      <c r="AL817" s="17"/>
      <c r="AM817" s="17">
        <v>0.20202093474205701</v>
      </c>
      <c r="AN817" s="17">
        <v>0.195350457986874</v>
      </c>
      <c r="AO817" s="17"/>
      <c r="AP817" s="17">
        <v>0.17479053175727699</v>
      </c>
      <c r="AQ817" s="17">
        <v>0.19025435447004099</v>
      </c>
      <c r="AR817" s="17">
        <v>0.19704828264098401</v>
      </c>
      <c r="AS817" s="17">
        <v>0.241570028747258</v>
      </c>
      <c r="AT817" s="17">
        <v>0.21221707671099399</v>
      </c>
      <c r="AU817" s="17"/>
      <c r="AV817" s="17">
        <v>0.20339725873473999</v>
      </c>
      <c r="AW817" s="17">
        <v>0.220393264201589</v>
      </c>
      <c r="AX817" s="17">
        <v>0.17885768206522501</v>
      </c>
      <c r="AY817" s="17">
        <v>0.22880312156819901</v>
      </c>
      <c r="AZ817" s="17">
        <v>0.21420279498653599</v>
      </c>
      <c r="BA817" s="17">
        <v>0.106285313173207</v>
      </c>
      <c r="BB817" s="17"/>
      <c r="BC817" s="17">
        <v>0.17732079089838901</v>
      </c>
      <c r="BD817" s="17">
        <v>0.20003381949573201</v>
      </c>
      <c r="BE817" s="17">
        <v>0.233608819513967</v>
      </c>
      <c r="BF817" s="17"/>
      <c r="BG817" s="17">
        <v>0.24398618166665301</v>
      </c>
      <c r="BH817" s="17">
        <v>0.178734531992403</v>
      </c>
      <c r="BI817" s="17">
        <v>0.19212247309425201</v>
      </c>
      <c r="BJ817" s="17">
        <v>0.28376284480855601</v>
      </c>
      <c r="BK817" s="17">
        <v>0.30939852937920098</v>
      </c>
      <c r="BL817" s="17"/>
      <c r="BM817" s="17">
        <v>0.18939724036697</v>
      </c>
      <c r="BN817" s="17">
        <v>0.30346657495375701</v>
      </c>
    </row>
    <row r="818" spans="2:66" x14ac:dyDescent="0.35">
      <c r="B818" t="s">
        <v>320</v>
      </c>
      <c r="C818" s="17">
        <v>0.35466347411950599</v>
      </c>
      <c r="D818" s="17">
        <v>0.36345743114880502</v>
      </c>
      <c r="E818" s="17">
        <v>0.34582321928881499</v>
      </c>
      <c r="F818" s="17"/>
      <c r="G818" s="17">
        <v>0.257392084036424</v>
      </c>
      <c r="H818" s="17">
        <v>0.27752361286045601</v>
      </c>
      <c r="I818" s="17">
        <v>0.28693878839713799</v>
      </c>
      <c r="J818" s="17">
        <v>0.39255776500135697</v>
      </c>
      <c r="K818" s="17">
        <v>0.45977970448690902</v>
      </c>
      <c r="L818" s="17">
        <v>0.43588778750974899</v>
      </c>
      <c r="M818" s="17"/>
      <c r="N818" s="17">
        <v>0.36232779147919097</v>
      </c>
      <c r="O818" s="17">
        <v>0.38127758723431399</v>
      </c>
      <c r="P818" s="17">
        <v>0.34000440754648098</v>
      </c>
      <c r="Q818" s="17">
        <v>0.33327466173130799</v>
      </c>
      <c r="R818" s="17"/>
      <c r="S818" s="17">
        <v>0.28405233420598303</v>
      </c>
      <c r="T818" s="17">
        <v>0.412161331259354</v>
      </c>
      <c r="U818" s="17">
        <v>0.373636084958471</v>
      </c>
      <c r="V818" s="17">
        <v>0.28720190069562901</v>
      </c>
      <c r="W818" s="17">
        <v>0.39267372982538001</v>
      </c>
      <c r="X818" s="17">
        <v>0.35472635226773702</v>
      </c>
      <c r="Y818" s="17">
        <v>0.35790085750964701</v>
      </c>
      <c r="Z818" s="17">
        <v>0.351068241746751</v>
      </c>
      <c r="AA818" s="17">
        <v>0.35098970443895</v>
      </c>
      <c r="AB818" s="17">
        <v>0.43188793073239201</v>
      </c>
      <c r="AC818" s="17">
        <v>0.32218618025217299</v>
      </c>
      <c r="AD818" s="17">
        <v>0.32948438621898102</v>
      </c>
      <c r="AE818" s="17"/>
      <c r="AF818" s="17">
        <v>0.30262523130076102</v>
      </c>
      <c r="AG818" s="17">
        <v>0.38267691855171398</v>
      </c>
      <c r="AH818" s="17">
        <v>0.368304406180885</v>
      </c>
      <c r="AI818" s="17">
        <v>0.320139738856969</v>
      </c>
      <c r="AJ818" s="17">
        <v>0.44808101706107101</v>
      </c>
      <c r="AK818" s="17">
        <v>0.34665901055335901</v>
      </c>
      <c r="AL818" s="17"/>
      <c r="AM818" s="17">
        <v>0.34336692089861398</v>
      </c>
      <c r="AN818" s="17">
        <v>0.36732553669443901</v>
      </c>
      <c r="AO818" s="17"/>
      <c r="AP818" s="17">
        <v>0.38395633922329198</v>
      </c>
      <c r="AQ818" s="17">
        <v>0.37676164722543698</v>
      </c>
      <c r="AR818" s="17">
        <v>0.363081366147541</v>
      </c>
      <c r="AS818" s="17">
        <v>0.30902510038117798</v>
      </c>
      <c r="AT818" s="17">
        <v>0.43595161990776499</v>
      </c>
      <c r="AU818" s="17"/>
      <c r="AV818" s="17">
        <v>0.377192347990987</v>
      </c>
      <c r="AW818" s="17">
        <v>0.30869505928114999</v>
      </c>
      <c r="AX818" s="17">
        <v>0.39601642404960102</v>
      </c>
      <c r="AY818" s="17">
        <v>0.27186985420436599</v>
      </c>
      <c r="AZ818" s="17">
        <v>0.38747858674005098</v>
      </c>
      <c r="BA818" s="17">
        <v>0.43440999418749698</v>
      </c>
      <c r="BB818" s="17"/>
      <c r="BC818" s="17">
        <v>0.476952747979485</v>
      </c>
      <c r="BD818" s="17">
        <v>0.307627613984363</v>
      </c>
      <c r="BE818" s="17">
        <v>0.32650802839510501</v>
      </c>
      <c r="BF818" s="17"/>
      <c r="BG818" s="17">
        <v>0.28087541109979097</v>
      </c>
      <c r="BH818" s="17">
        <v>0.415406339752043</v>
      </c>
      <c r="BI818" s="17">
        <v>0.41658898762626601</v>
      </c>
      <c r="BJ818" s="17">
        <v>0.20513673357203899</v>
      </c>
      <c r="BK818" s="17">
        <v>5.3667839281070003E-2</v>
      </c>
      <c r="BL818" s="17"/>
      <c r="BM818" s="17">
        <v>0.39342277203015602</v>
      </c>
      <c r="BN818" s="17">
        <v>8.8716896595312206E-2</v>
      </c>
    </row>
    <row r="819" spans="2:66" x14ac:dyDescent="0.35">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c r="AN819" s="17"/>
      <c r="AO819" s="17"/>
      <c r="AP819" s="17"/>
      <c r="AQ819" s="17"/>
      <c r="AR819" s="17"/>
      <c r="AS819" s="17"/>
      <c r="AT819" s="17"/>
      <c r="AU819" s="17"/>
      <c r="AV819" s="17"/>
      <c r="AW819" s="17"/>
      <c r="AX819" s="17"/>
      <c r="AY819" s="17"/>
      <c r="AZ819" s="17"/>
      <c r="BA819" s="17"/>
      <c r="BB819" s="17"/>
      <c r="BC819" s="17"/>
      <c r="BD819" s="17"/>
      <c r="BE819" s="17"/>
      <c r="BF819" s="17"/>
      <c r="BG819" s="17"/>
      <c r="BH819" s="17"/>
      <c r="BI819" s="17"/>
      <c r="BJ819" s="17"/>
      <c r="BK819" s="17"/>
      <c r="BL819" s="17"/>
      <c r="BM819" s="17"/>
      <c r="BN819" s="17"/>
    </row>
    <row r="820" spans="2:66" x14ac:dyDescent="0.35">
      <c r="B820" s="6" t="s">
        <v>335</v>
      </c>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c r="AK820" s="17"/>
      <c r="AL820" s="17"/>
      <c r="AM820" s="17"/>
      <c r="AN820" s="17"/>
      <c r="AO820" s="17"/>
      <c r="AP820" s="17"/>
      <c r="AQ820" s="17"/>
      <c r="AR820" s="17"/>
      <c r="AS820" s="17"/>
      <c r="AT820" s="17"/>
      <c r="AU820" s="17"/>
      <c r="AV820" s="17"/>
      <c r="AW820" s="17"/>
      <c r="AX820" s="17"/>
      <c r="AY820" s="17"/>
      <c r="AZ820" s="17"/>
      <c r="BA820" s="17"/>
      <c r="BB820" s="17"/>
      <c r="BC820" s="17"/>
      <c r="BD820" s="17"/>
      <c r="BE820" s="17"/>
      <c r="BF820" s="17"/>
      <c r="BG820" s="17"/>
      <c r="BH820" s="17"/>
      <c r="BI820" s="17"/>
      <c r="BJ820" s="17"/>
      <c r="BK820" s="17"/>
      <c r="BL820" s="17"/>
      <c r="BM820" s="17"/>
      <c r="BN820" s="17"/>
    </row>
    <row r="821" spans="2:66" x14ac:dyDescent="0.35">
      <c r="B821" s="24" t="s">
        <v>101</v>
      </c>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c r="AV821" s="17"/>
      <c r="AW821" s="17"/>
      <c r="AX821" s="17"/>
      <c r="AY821" s="17"/>
      <c r="AZ821" s="17"/>
      <c r="BA821" s="17"/>
      <c r="BB821" s="17"/>
      <c r="BC821" s="17"/>
      <c r="BD821" s="17"/>
      <c r="BE821" s="17"/>
      <c r="BF821" s="17"/>
      <c r="BG821" s="17"/>
      <c r="BH821" s="17"/>
      <c r="BI821" s="17"/>
      <c r="BJ821" s="17"/>
      <c r="BK821" s="17"/>
      <c r="BL821" s="17"/>
      <c r="BM821" s="17"/>
      <c r="BN821" s="17"/>
    </row>
    <row r="822" spans="2:66" x14ac:dyDescent="0.35">
      <c r="B822" t="s">
        <v>113</v>
      </c>
      <c r="C822" s="17">
        <v>5.7733966428139202E-2</v>
      </c>
      <c r="D822" s="17">
        <v>7.4668493398399594E-2</v>
      </c>
      <c r="E822" s="17">
        <v>4.1507243928486301E-2</v>
      </c>
      <c r="F822" s="17"/>
      <c r="G822" s="17">
        <v>0.10680046393084699</v>
      </c>
      <c r="H822" s="17">
        <v>0.132123476854975</v>
      </c>
      <c r="I822" s="17">
        <v>6.1080576741741201E-2</v>
      </c>
      <c r="J822" s="17">
        <v>2.9190562519764901E-2</v>
      </c>
      <c r="K822" s="17">
        <v>2.84494582717226E-2</v>
      </c>
      <c r="L822" s="17">
        <v>4.4352742622038302E-3</v>
      </c>
      <c r="M822" s="17"/>
      <c r="N822" s="17">
        <v>7.8883565034131103E-2</v>
      </c>
      <c r="O822" s="17">
        <v>6.6498208617342194E-2</v>
      </c>
      <c r="P822" s="17">
        <v>3.82923626639659E-2</v>
      </c>
      <c r="Q822" s="17">
        <v>4.1671428067107497E-2</v>
      </c>
      <c r="R822" s="17"/>
      <c r="S822" s="17">
        <v>0.122944984899046</v>
      </c>
      <c r="T822" s="17">
        <v>4.0819612972675397E-2</v>
      </c>
      <c r="U822" s="17">
        <v>1.7467373543353499E-2</v>
      </c>
      <c r="V822" s="17">
        <v>3.5958892741773003E-2</v>
      </c>
      <c r="W822" s="17">
        <v>4.3749624809547902E-2</v>
      </c>
      <c r="X822" s="17">
        <v>3.2768240195360898E-2</v>
      </c>
      <c r="Y822" s="17">
        <v>5.5060371987307899E-2</v>
      </c>
      <c r="Z822" s="17">
        <v>3.3997934002836003E-2</v>
      </c>
      <c r="AA822" s="17">
        <v>0.106834938001687</v>
      </c>
      <c r="AB822" s="17">
        <v>4.55665682297779E-2</v>
      </c>
      <c r="AC822" s="17">
        <v>4.0857350953333198E-2</v>
      </c>
      <c r="AD822" s="17">
        <v>3.1047702128532799E-2</v>
      </c>
      <c r="AE822" s="17"/>
      <c r="AF822" s="17">
        <v>0.116904127804918</v>
      </c>
      <c r="AG822" s="17">
        <v>5.2418900064507598E-2</v>
      </c>
      <c r="AH822" s="17">
        <v>4.1548709904495197E-2</v>
      </c>
      <c r="AI822" s="17">
        <v>1.9488161682960001E-2</v>
      </c>
      <c r="AJ822" s="17">
        <v>1.8913594277090901E-2</v>
      </c>
      <c r="AK822" s="17">
        <v>5.3881914217851198E-2</v>
      </c>
      <c r="AL822" s="17"/>
      <c r="AM822" s="17">
        <v>6.5725204610140794E-2</v>
      </c>
      <c r="AN822" s="17">
        <v>4.6804734806403001E-2</v>
      </c>
      <c r="AO822" s="17"/>
      <c r="AP822" s="17">
        <v>2.8311976520261701E-2</v>
      </c>
      <c r="AQ822" s="17">
        <v>2.5213332692812701E-2</v>
      </c>
      <c r="AR822" s="17">
        <v>6.4891250134112594E-2</v>
      </c>
      <c r="AS822" s="17">
        <v>0.11072148603538499</v>
      </c>
      <c r="AT822" s="17">
        <v>0.30411528600137999</v>
      </c>
      <c r="AU822" s="17"/>
      <c r="AV822" s="17">
        <v>8.6307000938281503E-2</v>
      </c>
      <c r="AW822" s="17">
        <v>5.0830046814663597E-2</v>
      </c>
      <c r="AX822" s="17">
        <v>5.0075921390730797E-2</v>
      </c>
      <c r="AY822" s="17">
        <v>3.8899134155543802E-2</v>
      </c>
      <c r="AZ822" s="17">
        <v>5.6272631193946203E-2</v>
      </c>
      <c r="BA822" s="17">
        <v>4.4498125472411797E-2</v>
      </c>
      <c r="BB822" s="17"/>
      <c r="BC822" s="17">
        <v>3.6589024175909202E-2</v>
      </c>
      <c r="BD822" s="17">
        <v>4.0517923181808697E-2</v>
      </c>
      <c r="BE822" s="17">
        <v>0.100928117950915</v>
      </c>
      <c r="BF822" s="17"/>
      <c r="BG822" s="17">
        <v>9.0857056869786498E-2</v>
      </c>
      <c r="BH822" s="17">
        <v>6.5024365736976994E-2</v>
      </c>
      <c r="BI822" s="17">
        <v>4.5685814557509301E-2</v>
      </c>
      <c r="BJ822" s="17">
        <v>0.153499303859712</v>
      </c>
      <c r="BK822" s="17">
        <v>2.2584916574059699E-2</v>
      </c>
      <c r="BL822" s="17"/>
      <c r="BM822" s="17">
        <v>6.9245660577099896E-2</v>
      </c>
      <c r="BN822" s="17">
        <v>5.2877775610974898E-2</v>
      </c>
    </row>
    <row r="823" spans="2:66" x14ac:dyDescent="0.35">
      <c r="B823" t="s">
        <v>114</v>
      </c>
      <c r="C823" s="17">
        <v>0.24861245220779701</v>
      </c>
      <c r="D823" s="17">
        <v>0.26355065758933799</v>
      </c>
      <c r="E823" s="17">
        <v>0.23527297766136299</v>
      </c>
      <c r="F823" s="17"/>
      <c r="G823" s="17">
        <v>0.307465442453011</v>
      </c>
      <c r="H823" s="17">
        <v>0.34745796601446199</v>
      </c>
      <c r="I823" s="17">
        <v>0.30194435788834001</v>
      </c>
      <c r="J823" s="17">
        <v>0.239779075942714</v>
      </c>
      <c r="K823" s="17">
        <v>0.15493179321943901</v>
      </c>
      <c r="L823" s="17">
        <v>0.15565168372390201</v>
      </c>
      <c r="M823" s="17"/>
      <c r="N823" s="17">
        <v>0.295428964178308</v>
      </c>
      <c r="O823" s="17">
        <v>0.240240498048676</v>
      </c>
      <c r="P823" s="17">
        <v>0.22365553345054501</v>
      </c>
      <c r="Q823" s="17">
        <v>0.226309333083311</v>
      </c>
      <c r="R823" s="17"/>
      <c r="S823" s="17">
        <v>0.273271472739467</v>
      </c>
      <c r="T823" s="17">
        <v>0.20877595136537599</v>
      </c>
      <c r="U823" s="17">
        <v>0.22339521969741</v>
      </c>
      <c r="V823" s="17">
        <v>0.21361595498963701</v>
      </c>
      <c r="W823" s="17">
        <v>0.27320978219606501</v>
      </c>
      <c r="X823" s="17">
        <v>0.30014997021268502</v>
      </c>
      <c r="Y823" s="17">
        <v>0.22857355040251701</v>
      </c>
      <c r="Z823" s="17">
        <v>0.28265162136112898</v>
      </c>
      <c r="AA823" s="17">
        <v>0.23688643114489</v>
      </c>
      <c r="AB823" s="17">
        <v>0.29780121991258401</v>
      </c>
      <c r="AC823" s="17">
        <v>0.20998680305964601</v>
      </c>
      <c r="AD823" s="17">
        <v>0.23459540348476099</v>
      </c>
      <c r="AE823" s="17"/>
      <c r="AF823" s="17">
        <v>0.32615293524456801</v>
      </c>
      <c r="AG823" s="17">
        <v>0.24809256011373901</v>
      </c>
      <c r="AH823" s="17">
        <v>0.245551092757648</v>
      </c>
      <c r="AI823" s="17">
        <v>0.201022365767004</v>
      </c>
      <c r="AJ823" s="17">
        <v>0.16170753040951399</v>
      </c>
      <c r="AK823" s="17">
        <v>0.217660343284651</v>
      </c>
      <c r="AL823" s="17"/>
      <c r="AM823" s="17">
        <v>0.24920123262810501</v>
      </c>
      <c r="AN823" s="17">
        <v>0.24829916120866599</v>
      </c>
      <c r="AO823" s="17"/>
      <c r="AP823" s="17">
        <v>0.18989244398362401</v>
      </c>
      <c r="AQ823" s="17">
        <v>0.242138953901502</v>
      </c>
      <c r="AR823" s="17">
        <v>0.27101588714993002</v>
      </c>
      <c r="AS823" s="17">
        <v>0.31679487320289601</v>
      </c>
      <c r="AT823" s="17">
        <v>0.40362581598286001</v>
      </c>
      <c r="AU823" s="17"/>
      <c r="AV823" s="17">
        <v>0.30943593035336597</v>
      </c>
      <c r="AW823" s="17">
        <v>0.25381496918862601</v>
      </c>
      <c r="AX823" s="17">
        <v>0.27412764200383799</v>
      </c>
      <c r="AY823" s="17">
        <v>0.19403942467840099</v>
      </c>
      <c r="AZ823" s="17">
        <v>0.173301087022454</v>
      </c>
      <c r="BA823" s="17">
        <v>0.14510139800511901</v>
      </c>
      <c r="BB823" s="17"/>
      <c r="BC823" s="17">
        <v>0.24337420061367901</v>
      </c>
      <c r="BD823" s="17">
        <v>0.24356674025017799</v>
      </c>
      <c r="BE823" s="17">
        <v>0.274281522315792</v>
      </c>
      <c r="BF823" s="17"/>
      <c r="BG823" s="17">
        <v>0.19749879623387201</v>
      </c>
      <c r="BH823" s="17">
        <v>0.25875468434606202</v>
      </c>
      <c r="BI823" s="17">
        <v>0.30069108758537599</v>
      </c>
      <c r="BJ823" s="17">
        <v>0.341781251367276</v>
      </c>
      <c r="BK823" s="17">
        <v>0.12528132442048201</v>
      </c>
      <c r="BL823" s="17"/>
      <c r="BM823" s="17">
        <v>0.24874491946768601</v>
      </c>
      <c r="BN823" s="17">
        <v>0.175378199977722</v>
      </c>
    </row>
    <row r="824" spans="2:66" x14ac:dyDescent="0.35">
      <c r="B824" t="s">
        <v>115</v>
      </c>
      <c r="C824" s="17">
        <v>0.38276452971623398</v>
      </c>
      <c r="D824" s="17">
        <v>0.35153805504777003</v>
      </c>
      <c r="E824" s="17">
        <v>0.41218251362896502</v>
      </c>
      <c r="F824" s="17"/>
      <c r="G824" s="17">
        <v>0.38669491747820101</v>
      </c>
      <c r="H824" s="17">
        <v>0.30431839293569901</v>
      </c>
      <c r="I824" s="17">
        <v>0.34083698041607602</v>
      </c>
      <c r="J824" s="17">
        <v>0.40649388303467499</v>
      </c>
      <c r="K824" s="17">
        <v>0.43400218298808402</v>
      </c>
      <c r="L824" s="17">
        <v>0.42451672157770698</v>
      </c>
      <c r="M824" s="17"/>
      <c r="N824" s="17">
        <v>0.36039065561622502</v>
      </c>
      <c r="O824" s="17">
        <v>0.40284001114189</v>
      </c>
      <c r="P824" s="17">
        <v>0.41950228901584402</v>
      </c>
      <c r="Q824" s="17">
        <v>0.357847469252212</v>
      </c>
      <c r="R824" s="17"/>
      <c r="S824" s="17">
        <v>0.34620984805199601</v>
      </c>
      <c r="T824" s="17">
        <v>0.39198985834303202</v>
      </c>
      <c r="U824" s="17">
        <v>0.46130232548213301</v>
      </c>
      <c r="V824" s="17">
        <v>0.39537556527451501</v>
      </c>
      <c r="W824" s="17">
        <v>0.47563377770959198</v>
      </c>
      <c r="X824" s="17">
        <v>0.34183447076305401</v>
      </c>
      <c r="Y824" s="17">
        <v>0.39666324727909902</v>
      </c>
      <c r="Z824" s="17">
        <v>0.30830888915801302</v>
      </c>
      <c r="AA824" s="17">
        <v>0.35498321124716797</v>
      </c>
      <c r="AB824" s="17">
        <v>0.37948253363413498</v>
      </c>
      <c r="AC824" s="17">
        <v>0.37320514896416401</v>
      </c>
      <c r="AD824" s="17">
        <v>0.36043501972653702</v>
      </c>
      <c r="AE824" s="17"/>
      <c r="AF824" s="17">
        <v>0.30498020017650002</v>
      </c>
      <c r="AG824" s="17">
        <v>0.37489861287001303</v>
      </c>
      <c r="AH824" s="17">
        <v>0.39710908858677602</v>
      </c>
      <c r="AI824" s="17">
        <v>0.44729606139358202</v>
      </c>
      <c r="AJ824" s="17">
        <v>0.43890425401727001</v>
      </c>
      <c r="AK824" s="17">
        <v>0.43188033263338599</v>
      </c>
      <c r="AL824" s="17"/>
      <c r="AM824" s="17">
        <v>0.397082044710796</v>
      </c>
      <c r="AN824" s="17">
        <v>0.36398446026397702</v>
      </c>
      <c r="AO824" s="17"/>
      <c r="AP824" s="17">
        <v>0.39893356541390501</v>
      </c>
      <c r="AQ824" s="17">
        <v>0.41388659387111898</v>
      </c>
      <c r="AR824" s="17">
        <v>0.36846425873113797</v>
      </c>
      <c r="AS824" s="17">
        <v>0.32188585052337998</v>
      </c>
      <c r="AT824" s="17">
        <v>0.17135376002549299</v>
      </c>
      <c r="AU824" s="17"/>
      <c r="AV824" s="17">
        <v>0.33451013530721302</v>
      </c>
      <c r="AW824" s="17">
        <v>0.43097179555555298</v>
      </c>
      <c r="AX824" s="17">
        <v>0.41250580790880997</v>
      </c>
      <c r="AY824" s="17">
        <v>0.41645200434750201</v>
      </c>
      <c r="AZ824" s="17">
        <v>0.42196189579174398</v>
      </c>
      <c r="BA824" s="17">
        <v>0.40369970420582502</v>
      </c>
      <c r="BB824" s="17"/>
      <c r="BC824" s="17">
        <v>0.34202055616148802</v>
      </c>
      <c r="BD824" s="17">
        <v>0.41380787701648902</v>
      </c>
      <c r="BE824" s="17">
        <v>0.37849739662999199</v>
      </c>
      <c r="BF824" s="17"/>
      <c r="BG824" s="17">
        <v>0.28223191186047902</v>
      </c>
      <c r="BH824" s="17">
        <v>0.39195224172529303</v>
      </c>
      <c r="BI824" s="17">
        <v>0.42103600554089898</v>
      </c>
      <c r="BJ824" s="17">
        <v>0.32261730163417701</v>
      </c>
      <c r="BK824" s="17">
        <v>0.40364159619398399</v>
      </c>
      <c r="BL824" s="17"/>
      <c r="BM824" s="17">
        <v>0.37402294973113898</v>
      </c>
      <c r="BN824" s="17">
        <v>0.38489302634955502</v>
      </c>
    </row>
    <row r="825" spans="2:66" x14ac:dyDescent="0.35">
      <c r="B825" t="s">
        <v>116</v>
      </c>
      <c r="C825" s="17">
        <v>0.24813102211872501</v>
      </c>
      <c r="D825" s="17">
        <v>0.25874296736296198</v>
      </c>
      <c r="E825" s="17">
        <v>0.23798044917128</v>
      </c>
      <c r="F825" s="17"/>
      <c r="G825" s="17">
        <v>0.15493149424553401</v>
      </c>
      <c r="H825" s="17">
        <v>0.17441566589990401</v>
      </c>
      <c r="I825" s="17">
        <v>0.23100270482063001</v>
      </c>
      <c r="J825" s="17">
        <v>0.25222538533722499</v>
      </c>
      <c r="K825" s="17">
        <v>0.30689013114815999</v>
      </c>
      <c r="L825" s="17">
        <v>0.34140079268478901</v>
      </c>
      <c r="M825" s="17"/>
      <c r="N825" s="17">
        <v>0.223822650671818</v>
      </c>
      <c r="O825" s="17">
        <v>0.24878060602506</v>
      </c>
      <c r="P825" s="17">
        <v>0.25843085636141</v>
      </c>
      <c r="Q825" s="17">
        <v>0.26305380493214298</v>
      </c>
      <c r="R825" s="17"/>
      <c r="S825" s="17">
        <v>0.22336002479678599</v>
      </c>
      <c r="T825" s="17">
        <v>0.29838798396711003</v>
      </c>
      <c r="U825" s="17">
        <v>0.24290422407675299</v>
      </c>
      <c r="V825" s="17">
        <v>0.29541676628572999</v>
      </c>
      <c r="W825" s="17">
        <v>0.16367438181251101</v>
      </c>
      <c r="X825" s="17">
        <v>0.22502178259024899</v>
      </c>
      <c r="Y825" s="17">
        <v>0.25891244010508702</v>
      </c>
      <c r="Z825" s="17">
        <v>0.28098024895760298</v>
      </c>
      <c r="AA825" s="17">
        <v>0.23917583016706201</v>
      </c>
      <c r="AB825" s="17">
        <v>0.208113721609958</v>
      </c>
      <c r="AC825" s="17">
        <v>0.27979393998605501</v>
      </c>
      <c r="AD825" s="17">
        <v>0.312777335697556</v>
      </c>
      <c r="AE825" s="17"/>
      <c r="AF825" s="17">
        <v>0.206661775883829</v>
      </c>
      <c r="AG825" s="17">
        <v>0.25614655057419999</v>
      </c>
      <c r="AH825" s="17">
        <v>0.23135112767614499</v>
      </c>
      <c r="AI825" s="17">
        <v>0.28055984094401798</v>
      </c>
      <c r="AJ825" s="17">
        <v>0.30657145159918597</v>
      </c>
      <c r="AK825" s="17">
        <v>0.22243258647348699</v>
      </c>
      <c r="AL825" s="17"/>
      <c r="AM825" s="17">
        <v>0.22955550929584401</v>
      </c>
      <c r="AN825" s="17">
        <v>0.27394788626988897</v>
      </c>
      <c r="AO825" s="17"/>
      <c r="AP825" s="17">
        <v>0.29619259288288202</v>
      </c>
      <c r="AQ825" s="17">
        <v>0.248829624683154</v>
      </c>
      <c r="AR825" s="17">
        <v>0.25285817929172899</v>
      </c>
      <c r="AS825" s="17">
        <v>0.21640181820608101</v>
      </c>
      <c r="AT825" s="17">
        <v>6.1426103876516598E-2</v>
      </c>
      <c r="AU825" s="17"/>
      <c r="AV825" s="17">
        <v>0.22051409112388701</v>
      </c>
      <c r="AW825" s="17">
        <v>0.20596184290957101</v>
      </c>
      <c r="AX825" s="17">
        <v>0.23135802144213599</v>
      </c>
      <c r="AY825" s="17">
        <v>0.28523396894318198</v>
      </c>
      <c r="AZ825" s="17">
        <v>0.30875459913599301</v>
      </c>
      <c r="BA825" s="17">
        <v>0.26217586754240502</v>
      </c>
      <c r="BB825" s="17"/>
      <c r="BC825" s="17">
        <v>0.34028003593366501</v>
      </c>
      <c r="BD825" s="17">
        <v>0.22759790917453601</v>
      </c>
      <c r="BE825" s="17">
        <v>0.20658078540973801</v>
      </c>
      <c r="BF825" s="17"/>
      <c r="BG825" s="17">
        <v>0.38354566378670402</v>
      </c>
      <c r="BH825" s="17">
        <v>0.247207152814895</v>
      </c>
      <c r="BI825" s="17">
        <v>0.19465737363795499</v>
      </c>
      <c r="BJ825" s="17">
        <v>0.144860118573372</v>
      </c>
      <c r="BK825" s="17">
        <v>0.33436955064983398</v>
      </c>
      <c r="BL825" s="17"/>
      <c r="BM825" s="17">
        <v>0.26948609579905702</v>
      </c>
      <c r="BN825" s="17">
        <v>0.29051812506486901</v>
      </c>
    </row>
    <row r="826" spans="2:66" x14ac:dyDescent="0.35">
      <c r="B826" t="s">
        <v>117</v>
      </c>
      <c r="C826" s="17">
        <v>6.2758029529104004E-2</v>
      </c>
      <c r="D826" s="17">
        <v>5.14998266015292E-2</v>
      </c>
      <c r="E826" s="17">
        <v>7.3056815609906206E-2</v>
      </c>
      <c r="F826" s="17"/>
      <c r="G826" s="17">
        <v>4.4107681892407803E-2</v>
      </c>
      <c r="H826" s="17">
        <v>4.1684498294959502E-2</v>
      </c>
      <c r="I826" s="17">
        <v>6.5135380133212795E-2</v>
      </c>
      <c r="J826" s="17">
        <v>7.2311093165621093E-2</v>
      </c>
      <c r="K826" s="17">
        <v>7.5726434372593895E-2</v>
      </c>
      <c r="L826" s="17">
        <v>7.3995527751398504E-2</v>
      </c>
      <c r="M826" s="17"/>
      <c r="N826" s="17">
        <v>4.1474164499517602E-2</v>
      </c>
      <c r="O826" s="17">
        <v>4.16406761670318E-2</v>
      </c>
      <c r="P826" s="17">
        <v>6.0118958508235197E-2</v>
      </c>
      <c r="Q826" s="17">
        <v>0.111117964665226</v>
      </c>
      <c r="R826" s="17"/>
      <c r="S826" s="17">
        <v>3.4213669512704603E-2</v>
      </c>
      <c r="T826" s="17">
        <v>6.0026593351807399E-2</v>
      </c>
      <c r="U826" s="17">
        <v>5.4930857200350097E-2</v>
      </c>
      <c r="V826" s="17">
        <v>5.9632820708345802E-2</v>
      </c>
      <c r="W826" s="17">
        <v>4.37324334722844E-2</v>
      </c>
      <c r="X826" s="17">
        <v>0.100225536238652</v>
      </c>
      <c r="Y826" s="17">
        <v>6.0790390225988797E-2</v>
      </c>
      <c r="Z826" s="17">
        <v>9.4061306520419802E-2</v>
      </c>
      <c r="AA826" s="17">
        <v>6.2119589439192498E-2</v>
      </c>
      <c r="AB826" s="17">
        <v>6.9035956613545807E-2</v>
      </c>
      <c r="AC826" s="17">
        <v>9.6156757036802099E-2</v>
      </c>
      <c r="AD826" s="17">
        <v>6.11445389626128E-2</v>
      </c>
      <c r="AE826" s="17"/>
      <c r="AF826" s="17">
        <v>4.53009608901851E-2</v>
      </c>
      <c r="AG826" s="17">
        <v>6.8443376377540804E-2</v>
      </c>
      <c r="AH826" s="17">
        <v>8.4439981074936304E-2</v>
      </c>
      <c r="AI826" s="17">
        <v>5.1633570212436301E-2</v>
      </c>
      <c r="AJ826" s="17">
        <v>7.3903169696938706E-2</v>
      </c>
      <c r="AK826" s="17">
        <v>7.4144823390624198E-2</v>
      </c>
      <c r="AL826" s="17"/>
      <c r="AM826" s="17">
        <v>5.8436008755113997E-2</v>
      </c>
      <c r="AN826" s="17">
        <v>6.6963757451065101E-2</v>
      </c>
      <c r="AO826" s="17"/>
      <c r="AP826" s="17">
        <v>8.6669421199327495E-2</v>
      </c>
      <c r="AQ826" s="17">
        <v>6.9931494851413506E-2</v>
      </c>
      <c r="AR826" s="17">
        <v>4.2770424693089698E-2</v>
      </c>
      <c r="AS826" s="17">
        <v>3.4195972032258E-2</v>
      </c>
      <c r="AT826" s="17">
        <v>5.9479034113750301E-2</v>
      </c>
      <c r="AU826" s="17"/>
      <c r="AV826" s="17">
        <v>4.9232842277252602E-2</v>
      </c>
      <c r="AW826" s="17">
        <v>5.8421345531585803E-2</v>
      </c>
      <c r="AX826" s="17">
        <v>3.1932607254485303E-2</v>
      </c>
      <c r="AY826" s="17">
        <v>6.5375467875371296E-2</v>
      </c>
      <c r="AZ826" s="17">
        <v>3.9709786855863502E-2</v>
      </c>
      <c r="BA826" s="17">
        <v>0.14452490477423999</v>
      </c>
      <c r="BB826" s="17"/>
      <c r="BC826" s="17">
        <v>3.7736183115258302E-2</v>
      </c>
      <c r="BD826" s="17">
        <v>7.4509550376989503E-2</v>
      </c>
      <c r="BE826" s="17">
        <v>3.9712177693563701E-2</v>
      </c>
      <c r="BF826" s="17"/>
      <c r="BG826" s="17">
        <v>4.5866571249159001E-2</v>
      </c>
      <c r="BH826" s="17">
        <v>3.7061555376773199E-2</v>
      </c>
      <c r="BI826" s="17">
        <v>3.7929718678261101E-2</v>
      </c>
      <c r="BJ826" s="17">
        <v>3.7242024565463001E-2</v>
      </c>
      <c r="BK826" s="17">
        <v>0.11412261216164001</v>
      </c>
      <c r="BL826" s="17"/>
      <c r="BM826" s="17">
        <v>3.8500374425017699E-2</v>
      </c>
      <c r="BN826" s="17">
        <v>9.6332872996879398E-2</v>
      </c>
    </row>
    <row r="827" spans="2:66" x14ac:dyDescent="0.35">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c r="AN827" s="17"/>
      <c r="AO827" s="17"/>
      <c r="AP827" s="17"/>
      <c r="AQ827" s="17"/>
      <c r="AR827" s="17"/>
      <c r="AS827" s="17"/>
      <c r="AT827" s="17"/>
      <c r="AU827" s="17"/>
      <c r="AV827" s="17"/>
      <c r="AW827" s="17"/>
      <c r="AX827" s="17"/>
      <c r="AY827" s="17"/>
      <c r="AZ827" s="17"/>
      <c r="BA827" s="17"/>
      <c r="BB827" s="17"/>
      <c r="BC827" s="17"/>
      <c r="BD827" s="17"/>
      <c r="BE827" s="17"/>
      <c r="BF827" s="17"/>
      <c r="BG827" s="17"/>
      <c r="BH827" s="17"/>
      <c r="BI827" s="17"/>
      <c r="BJ827" s="17"/>
      <c r="BK827" s="17"/>
      <c r="BL827" s="17"/>
      <c r="BM827" s="17"/>
      <c r="BN827" s="17"/>
    </row>
    <row r="828" spans="2:66" x14ac:dyDescent="0.35">
      <c r="B828" s="6" t="s">
        <v>348</v>
      </c>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c r="AK828" s="17"/>
      <c r="AL828" s="17"/>
      <c r="AM828" s="17"/>
      <c r="AN828" s="17"/>
      <c r="AO828" s="17"/>
      <c r="AP828" s="17"/>
      <c r="AQ828" s="17"/>
      <c r="AR828" s="17"/>
      <c r="AS828" s="17"/>
      <c r="AT828" s="17"/>
      <c r="AU828" s="17"/>
      <c r="AV828" s="17"/>
      <c r="AW828" s="17"/>
      <c r="AX828" s="17"/>
      <c r="AY828" s="17"/>
      <c r="AZ828" s="17"/>
      <c r="BA828" s="17"/>
      <c r="BB828" s="17"/>
      <c r="BC828" s="17"/>
      <c r="BD828" s="17"/>
      <c r="BE828" s="17"/>
      <c r="BF828" s="17"/>
      <c r="BG828" s="17"/>
      <c r="BH828" s="17"/>
      <c r="BI828" s="17"/>
      <c r="BJ828" s="17"/>
      <c r="BK828" s="17"/>
      <c r="BL828" s="17"/>
      <c r="BM828" s="17"/>
      <c r="BN828" s="17"/>
    </row>
    <row r="829" spans="2:66" x14ac:dyDescent="0.35">
      <c r="B829" s="24" t="s">
        <v>101</v>
      </c>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c r="BI829" s="17"/>
      <c r="BJ829" s="17"/>
      <c r="BK829" s="17"/>
      <c r="BL829" s="17"/>
      <c r="BM829" s="17"/>
      <c r="BN829" s="17"/>
    </row>
    <row r="830" spans="2:66" x14ac:dyDescent="0.35">
      <c r="B830" t="s">
        <v>336</v>
      </c>
      <c r="C830" s="17">
        <v>0.54768449516155804</v>
      </c>
      <c r="D830" s="17">
        <v>0.518248198925371</v>
      </c>
      <c r="E830" s="17">
        <v>0.57616991513259797</v>
      </c>
      <c r="F830" s="17"/>
      <c r="G830" s="17">
        <v>0.46118875812930499</v>
      </c>
      <c r="H830" s="17">
        <v>0.55937012037234402</v>
      </c>
      <c r="I830" s="17">
        <v>0.43976839630380699</v>
      </c>
      <c r="J830" s="17">
        <v>0.55016386022668295</v>
      </c>
      <c r="K830" s="17">
        <v>0.59754225166794495</v>
      </c>
      <c r="L830" s="17">
        <v>0.647576382035982</v>
      </c>
      <c r="M830" s="17"/>
      <c r="N830" s="17">
        <v>0.58883703706226298</v>
      </c>
      <c r="O830" s="17">
        <v>0.50035896925120005</v>
      </c>
      <c r="P830" s="17">
        <v>0.56462146228217702</v>
      </c>
      <c r="Q830" s="17">
        <v>0.53794782821249798</v>
      </c>
      <c r="R830" s="17"/>
      <c r="S830" s="17">
        <v>0.52852498239293999</v>
      </c>
      <c r="T830" s="17">
        <v>0.56483077645991397</v>
      </c>
      <c r="U830" s="17">
        <v>0.59278753421986796</v>
      </c>
      <c r="V830" s="17">
        <v>0.53808941453955905</v>
      </c>
      <c r="W830" s="17">
        <v>0.48895994411684801</v>
      </c>
      <c r="X830" s="17">
        <v>0.53797367705427601</v>
      </c>
      <c r="Y830" s="17">
        <v>0.53186730417598904</v>
      </c>
      <c r="Z830" s="17">
        <v>0.62348757943911104</v>
      </c>
      <c r="AA830" s="17">
        <v>0.54617081534506395</v>
      </c>
      <c r="AB830" s="17">
        <v>0.53407745984053201</v>
      </c>
      <c r="AC830" s="17">
        <v>0.52937276299300495</v>
      </c>
      <c r="AD830" s="17">
        <v>0.65683252423671401</v>
      </c>
      <c r="AE830" s="17"/>
      <c r="AF830" s="17">
        <v>0.54655560637825895</v>
      </c>
      <c r="AG830" s="17">
        <v>0.57842561118107105</v>
      </c>
      <c r="AH830" s="17">
        <v>0.53786615979104302</v>
      </c>
      <c r="AI830" s="17">
        <v>0.52685997419279096</v>
      </c>
      <c r="AJ830" s="17">
        <v>0.52037086225254903</v>
      </c>
      <c r="AK830" s="17">
        <v>0.53438667916626403</v>
      </c>
      <c r="AL830" s="17"/>
      <c r="AM830" s="17">
        <v>0.59128119168791604</v>
      </c>
      <c r="AN830" s="17">
        <v>0.48851731182819902</v>
      </c>
      <c r="AO830" s="17"/>
      <c r="AP830" s="17">
        <v>0.58674740862388997</v>
      </c>
      <c r="AQ830" s="17">
        <v>0.53834977909383597</v>
      </c>
      <c r="AR830" s="17">
        <v>0.52091292077672602</v>
      </c>
      <c r="AS830" s="17">
        <v>0.55643797902654002</v>
      </c>
      <c r="AT830" s="17">
        <v>0.51352320370503202</v>
      </c>
      <c r="AU830" s="17"/>
      <c r="AV830" s="17">
        <v>0.55827458392513696</v>
      </c>
      <c r="AW830" s="17">
        <v>0.52930801556361096</v>
      </c>
      <c r="AX830" s="17">
        <v>0.609489317657397</v>
      </c>
      <c r="AY830" s="17">
        <v>0.56979416628820301</v>
      </c>
      <c r="AZ830" s="17">
        <v>0.5133763500888</v>
      </c>
      <c r="BA830" s="17">
        <v>0.53337468937471899</v>
      </c>
      <c r="BB830" s="17"/>
      <c r="BC830" s="17">
        <v>0.54569593195395005</v>
      </c>
      <c r="BD830" s="17">
        <v>0.56165887726200203</v>
      </c>
      <c r="BE830" s="17">
        <v>0.53966720998619899</v>
      </c>
      <c r="BF830" s="17"/>
      <c r="BG830" s="17">
        <v>0.52637269139822196</v>
      </c>
      <c r="BH830" s="17">
        <v>0.576922618098763</v>
      </c>
      <c r="BI830" s="17">
        <v>0.55565669463582101</v>
      </c>
      <c r="BJ830" s="17">
        <v>0.54540352504560896</v>
      </c>
      <c r="BK830" s="17">
        <v>0.48514191659738998</v>
      </c>
      <c r="BL830" s="17"/>
      <c r="BM830" s="17">
        <v>0.56866230392349904</v>
      </c>
      <c r="BN830" s="17">
        <v>0.49908611668042901</v>
      </c>
    </row>
    <row r="831" spans="2:66" x14ac:dyDescent="0.35">
      <c r="B831" t="s">
        <v>337</v>
      </c>
      <c r="C831" s="17">
        <v>0.45080035874656799</v>
      </c>
      <c r="D831" s="17">
        <v>0.43190279967183298</v>
      </c>
      <c r="E831" s="17">
        <v>0.469496572252593</v>
      </c>
      <c r="F831" s="17"/>
      <c r="G831" s="17">
        <v>0.350313941813306</v>
      </c>
      <c r="H831" s="17">
        <v>0.40718605293184201</v>
      </c>
      <c r="I831" s="17">
        <v>0.41726689601870898</v>
      </c>
      <c r="J831" s="17">
        <v>0.50128719251922405</v>
      </c>
      <c r="K831" s="17">
        <v>0.47078593903941601</v>
      </c>
      <c r="L831" s="17">
        <v>0.52609569325834904</v>
      </c>
      <c r="M831" s="17"/>
      <c r="N831" s="17">
        <v>0.47534570071789101</v>
      </c>
      <c r="O831" s="17">
        <v>0.43481367366353202</v>
      </c>
      <c r="P831" s="17">
        <v>0.45673939688014098</v>
      </c>
      <c r="Q831" s="17">
        <v>0.43901510193995502</v>
      </c>
      <c r="R831" s="17"/>
      <c r="S831" s="17">
        <v>0.43697619839146301</v>
      </c>
      <c r="T831" s="17">
        <v>0.509877956284425</v>
      </c>
      <c r="U831" s="17">
        <v>0.48002092231565102</v>
      </c>
      <c r="V831" s="17">
        <v>0.37973992087542302</v>
      </c>
      <c r="W831" s="17">
        <v>0.39949475615018498</v>
      </c>
      <c r="X831" s="17">
        <v>0.46481713976806499</v>
      </c>
      <c r="Y831" s="17">
        <v>0.51551931239111304</v>
      </c>
      <c r="Z831" s="17">
        <v>0.49136779636845501</v>
      </c>
      <c r="AA831" s="17">
        <v>0.39453370766863199</v>
      </c>
      <c r="AB831" s="17">
        <v>0.44326597159507403</v>
      </c>
      <c r="AC831" s="17">
        <v>0.50052742005537698</v>
      </c>
      <c r="AD831" s="17">
        <v>0.391217029267448</v>
      </c>
      <c r="AE831" s="17"/>
      <c r="AF831" s="17">
        <v>0.38632964681101001</v>
      </c>
      <c r="AG831" s="17">
        <v>0.46026383571783203</v>
      </c>
      <c r="AH831" s="17">
        <v>0.45865908863240501</v>
      </c>
      <c r="AI831" s="17">
        <v>0.49514649138191102</v>
      </c>
      <c r="AJ831" s="17">
        <v>0.51183846317952797</v>
      </c>
      <c r="AK831" s="17">
        <v>0.42016110086730202</v>
      </c>
      <c r="AL831" s="17"/>
      <c r="AM831" s="17">
        <v>0.45945325961774702</v>
      </c>
      <c r="AN831" s="17">
        <v>0.43700014035804802</v>
      </c>
      <c r="AO831" s="17"/>
      <c r="AP831" s="17">
        <v>0.45617764564546798</v>
      </c>
      <c r="AQ831" s="17">
        <v>0.46091821632469798</v>
      </c>
      <c r="AR831" s="17">
        <v>0.46257806111254102</v>
      </c>
      <c r="AS831" s="17">
        <v>0.417269049795021</v>
      </c>
      <c r="AT831" s="17">
        <v>0.38911985449324399</v>
      </c>
      <c r="AU831" s="17"/>
      <c r="AV831" s="17">
        <v>0.46167373476470103</v>
      </c>
      <c r="AW831" s="17">
        <v>0.43271188793300402</v>
      </c>
      <c r="AX831" s="17">
        <v>0.49956525173926603</v>
      </c>
      <c r="AY831" s="17">
        <v>0.41735478168548601</v>
      </c>
      <c r="AZ831" s="17">
        <v>0.46426498012735401</v>
      </c>
      <c r="BA831" s="17">
        <v>0.43738767922572103</v>
      </c>
      <c r="BB831" s="17"/>
      <c r="BC831" s="17">
        <v>0.53126175444228396</v>
      </c>
      <c r="BD831" s="17">
        <v>0.43313431168175498</v>
      </c>
      <c r="BE831" s="17">
        <v>0.40350155428156698</v>
      </c>
      <c r="BF831" s="17"/>
      <c r="BG831" s="17">
        <v>0.42239263223377999</v>
      </c>
      <c r="BH831" s="17">
        <v>0.48732715907667901</v>
      </c>
      <c r="BI831" s="17">
        <v>0.46066075145580399</v>
      </c>
      <c r="BJ831" s="17">
        <v>0.445580806844039</v>
      </c>
      <c r="BK831" s="17">
        <v>0.31841939814869802</v>
      </c>
      <c r="BL831" s="17"/>
      <c r="BM831" s="17">
        <v>0.47671627143440698</v>
      </c>
      <c r="BN831" s="17">
        <v>0.34784383887222498</v>
      </c>
    </row>
    <row r="832" spans="2:66" x14ac:dyDescent="0.35">
      <c r="B832" t="s">
        <v>338</v>
      </c>
      <c r="C832" s="17">
        <v>0.40515268408829402</v>
      </c>
      <c r="D832" s="17">
        <v>0.455914408270155</v>
      </c>
      <c r="E832" s="17">
        <v>0.355654278643038</v>
      </c>
      <c r="F832" s="17"/>
      <c r="G832" s="17">
        <v>0.40534099514046401</v>
      </c>
      <c r="H832" s="17">
        <v>0.383211450387476</v>
      </c>
      <c r="I832" s="17">
        <v>0.41058677876372102</v>
      </c>
      <c r="J832" s="17">
        <v>0.44015808406049201</v>
      </c>
      <c r="K832" s="17">
        <v>0.43396985029815799</v>
      </c>
      <c r="L832" s="17">
        <v>0.37082280172908999</v>
      </c>
      <c r="M832" s="17"/>
      <c r="N832" s="17">
        <v>0.40985348079501699</v>
      </c>
      <c r="O832" s="17">
        <v>0.43347992592617302</v>
      </c>
      <c r="P832" s="17">
        <v>0.37460393482806398</v>
      </c>
      <c r="Q832" s="17">
        <v>0.39380567441512399</v>
      </c>
      <c r="R832" s="17"/>
      <c r="S832" s="17">
        <v>0.42165871247068099</v>
      </c>
      <c r="T832" s="17">
        <v>0.35507371751942401</v>
      </c>
      <c r="U832" s="17">
        <v>0.37998308640837197</v>
      </c>
      <c r="V832" s="17">
        <v>0.40823981692677302</v>
      </c>
      <c r="W832" s="17">
        <v>0.394347570890272</v>
      </c>
      <c r="X832" s="17">
        <v>0.396820352298839</v>
      </c>
      <c r="Y832" s="17">
        <v>0.45006772671119999</v>
      </c>
      <c r="Z832" s="17">
        <v>0.41597296567981201</v>
      </c>
      <c r="AA832" s="17">
        <v>0.40839941744675601</v>
      </c>
      <c r="AB832" s="17">
        <v>0.43849548675363298</v>
      </c>
      <c r="AC832" s="17">
        <v>0.384409692245757</v>
      </c>
      <c r="AD832" s="17">
        <v>0.44190845096098802</v>
      </c>
      <c r="AE832" s="17"/>
      <c r="AF832" s="17">
        <v>0.39995388462023301</v>
      </c>
      <c r="AG832" s="17">
        <v>0.44256462125193202</v>
      </c>
      <c r="AH832" s="17">
        <v>0.44339205832525302</v>
      </c>
      <c r="AI832" s="17">
        <v>0.36201630935214202</v>
      </c>
      <c r="AJ832" s="17">
        <v>0.34862993807228398</v>
      </c>
      <c r="AK832" s="17">
        <v>0.38305310497710898</v>
      </c>
      <c r="AL832" s="17"/>
      <c r="AM832" s="17">
        <v>0.39372008680739701</v>
      </c>
      <c r="AN832" s="17">
        <v>0.42182693640964902</v>
      </c>
      <c r="AO832" s="17"/>
      <c r="AP832" s="17">
        <v>0.40204637453082098</v>
      </c>
      <c r="AQ832" s="17">
        <v>0.41358197570591099</v>
      </c>
      <c r="AR832" s="17">
        <v>0.41728207275024798</v>
      </c>
      <c r="AS832" s="17">
        <v>0.37386620145024801</v>
      </c>
      <c r="AT832" s="17">
        <v>0.42829130699483497</v>
      </c>
      <c r="AU832" s="17"/>
      <c r="AV832" s="17">
        <v>0.42015726519794599</v>
      </c>
      <c r="AW832" s="17">
        <v>0.39878683552741401</v>
      </c>
      <c r="AX832" s="17">
        <v>0.41258824052388898</v>
      </c>
      <c r="AY832" s="17">
        <v>0.36312046567436901</v>
      </c>
      <c r="AZ832" s="17">
        <v>0.45944282637342798</v>
      </c>
      <c r="BA832" s="17">
        <v>0.448741115413545</v>
      </c>
      <c r="BB832" s="17"/>
      <c r="BC832" s="17">
        <v>0.47757031275914003</v>
      </c>
      <c r="BD832" s="17">
        <v>0.396353409826322</v>
      </c>
      <c r="BE832" s="17">
        <v>0.37363697780222399</v>
      </c>
      <c r="BF832" s="17"/>
      <c r="BG832" s="17">
        <v>0.40757011585747199</v>
      </c>
      <c r="BH832" s="17">
        <v>0.44003573140292102</v>
      </c>
      <c r="BI832" s="17">
        <v>0.41744023949657999</v>
      </c>
      <c r="BJ832" s="17">
        <v>0.35560202413800102</v>
      </c>
      <c r="BK832" s="17">
        <v>0.28736522509502399</v>
      </c>
      <c r="BL832" s="17"/>
      <c r="BM832" s="17">
        <v>0.434730556859594</v>
      </c>
      <c r="BN832" s="17">
        <v>0.30315483979969998</v>
      </c>
    </row>
    <row r="833" spans="2:66" x14ac:dyDescent="0.35">
      <c r="B833" t="s">
        <v>339</v>
      </c>
      <c r="C833" s="17">
        <v>0.31237348062793602</v>
      </c>
      <c r="D833" s="17">
        <v>0.32617708634998799</v>
      </c>
      <c r="E833" s="17">
        <v>0.30045452037668302</v>
      </c>
      <c r="F833" s="17"/>
      <c r="G833" s="17">
        <v>0.31252236925853599</v>
      </c>
      <c r="H833" s="17">
        <v>0.29334850994599099</v>
      </c>
      <c r="I833" s="17">
        <v>0.31547402275608899</v>
      </c>
      <c r="J833" s="17">
        <v>0.28444390634539601</v>
      </c>
      <c r="K833" s="17">
        <v>0.343053999097224</v>
      </c>
      <c r="L833" s="17">
        <v>0.32730889000760499</v>
      </c>
      <c r="M833" s="17"/>
      <c r="N833" s="17">
        <v>0.29831062965053001</v>
      </c>
      <c r="O833" s="17">
        <v>0.298796065115016</v>
      </c>
      <c r="P833" s="17">
        <v>0.31311752092499701</v>
      </c>
      <c r="Q833" s="17">
        <v>0.34034118143723102</v>
      </c>
      <c r="R833" s="17"/>
      <c r="S833" s="17">
        <v>0.32955962523151</v>
      </c>
      <c r="T833" s="17">
        <v>0.326260227690292</v>
      </c>
      <c r="U833" s="17">
        <v>0.325399482954008</v>
      </c>
      <c r="V833" s="17">
        <v>0.254537464200432</v>
      </c>
      <c r="W833" s="17">
        <v>0.29061678932659801</v>
      </c>
      <c r="X833" s="17">
        <v>0.34052159125672199</v>
      </c>
      <c r="Y833" s="17">
        <v>0.386033220596328</v>
      </c>
      <c r="Z833" s="17">
        <v>0.34285057544898501</v>
      </c>
      <c r="AA833" s="17">
        <v>0.27473186489197499</v>
      </c>
      <c r="AB833" s="17">
        <v>0.249923245629457</v>
      </c>
      <c r="AC833" s="17">
        <v>0.31621187402913697</v>
      </c>
      <c r="AD833" s="17">
        <v>0.35948688051435501</v>
      </c>
      <c r="AE833" s="17"/>
      <c r="AF833" s="17">
        <v>0.31378518862364202</v>
      </c>
      <c r="AG833" s="17">
        <v>0.32001605670146699</v>
      </c>
      <c r="AH833" s="17">
        <v>0.291187027343351</v>
      </c>
      <c r="AI833" s="17">
        <v>0.30590544163023597</v>
      </c>
      <c r="AJ833" s="17">
        <v>0.30668131170294299</v>
      </c>
      <c r="AK833" s="17">
        <v>0.356019327870994</v>
      </c>
      <c r="AL833" s="17"/>
      <c r="AM833" s="17">
        <v>0.31744939138085099</v>
      </c>
      <c r="AN833" s="17">
        <v>0.30627959262952698</v>
      </c>
      <c r="AO833" s="17"/>
      <c r="AP833" s="17">
        <v>0.30660971224094502</v>
      </c>
      <c r="AQ833" s="17">
        <v>0.36031889667335998</v>
      </c>
      <c r="AR833" s="17">
        <v>0.29857633675591599</v>
      </c>
      <c r="AS833" s="17">
        <v>0.303376450761908</v>
      </c>
      <c r="AT833" s="17">
        <v>0.18217411615968099</v>
      </c>
      <c r="AU833" s="17"/>
      <c r="AV833" s="17">
        <v>0.285245819282336</v>
      </c>
      <c r="AW833" s="17">
        <v>0.317549019158192</v>
      </c>
      <c r="AX833" s="17">
        <v>0.394939047454197</v>
      </c>
      <c r="AY833" s="17">
        <v>0.31818837178871001</v>
      </c>
      <c r="AZ833" s="17">
        <v>0.33479366580490899</v>
      </c>
      <c r="BA833" s="17">
        <v>0.33235950209635601</v>
      </c>
      <c r="BB833" s="17"/>
      <c r="BC833" s="17">
        <v>0.31254402552459298</v>
      </c>
      <c r="BD833" s="17">
        <v>0.32319743226179798</v>
      </c>
      <c r="BE833" s="17">
        <v>0.32717846153067998</v>
      </c>
      <c r="BF833" s="17"/>
      <c r="BG833" s="17">
        <v>0.33384756599554599</v>
      </c>
      <c r="BH833" s="17">
        <v>0.32231577813847401</v>
      </c>
      <c r="BI833" s="17">
        <v>0.335577563596762</v>
      </c>
      <c r="BJ833" s="17">
        <v>0.25908731130241702</v>
      </c>
      <c r="BK833" s="17">
        <v>0.22143359437420301</v>
      </c>
      <c r="BL833" s="17"/>
      <c r="BM833" s="17">
        <v>0.32420017633485998</v>
      </c>
      <c r="BN833" s="17">
        <v>0.23014645445606299</v>
      </c>
    </row>
    <row r="834" spans="2:66" x14ac:dyDescent="0.35">
      <c r="B834" t="s">
        <v>340</v>
      </c>
      <c r="C834" s="17">
        <v>0.201375320168967</v>
      </c>
      <c r="D834" s="17">
        <v>0.22219547141224699</v>
      </c>
      <c r="E834" s="17">
        <v>0.18007754745503601</v>
      </c>
      <c r="F834" s="17"/>
      <c r="G834" s="17">
        <v>0.206433059979552</v>
      </c>
      <c r="H834" s="17">
        <v>0.20013136570350201</v>
      </c>
      <c r="I834" s="17">
        <v>0.23283976343408899</v>
      </c>
      <c r="J834" s="17">
        <v>0.22779809040796301</v>
      </c>
      <c r="K834" s="17">
        <v>0.176327019502314</v>
      </c>
      <c r="L834" s="17">
        <v>0.16896899922724501</v>
      </c>
      <c r="M834" s="17"/>
      <c r="N834" s="17">
        <v>0.21879745730185601</v>
      </c>
      <c r="O834" s="17">
        <v>0.234515054671842</v>
      </c>
      <c r="P834" s="17">
        <v>0.192839067864393</v>
      </c>
      <c r="Q834" s="17">
        <v>0.158726871589914</v>
      </c>
      <c r="R834" s="17"/>
      <c r="S834" s="17">
        <v>0.178057019182113</v>
      </c>
      <c r="T834" s="17">
        <v>0.178108639371861</v>
      </c>
      <c r="U834" s="17">
        <v>0.27379279857106698</v>
      </c>
      <c r="V834" s="17">
        <v>0.19724056121727501</v>
      </c>
      <c r="W834" s="17">
        <v>0.18569738104242101</v>
      </c>
      <c r="X834" s="17">
        <v>0.21201926282328701</v>
      </c>
      <c r="Y834" s="17">
        <v>0.16472582931619301</v>
      </c>
      <c r="Z834" s="17">
        <v>0.16618196684653899</v>
      </c>
      <c r="AA834" s="17">
        <v>0.22807432873530201</v>
      </c>
      <c r="AB834" s="17">
        <v>0.216327308930199</v>
      </c>
      <c r="AC834" s="17">
        <v>0.19259452995962101</v>
      </c>
      <c r="AD834" s="17">
        <v>0.25122836680001098</v>
      </c>
      <c r="AE834" s="17"/>
      <c r="AF834" s="17">
        <v>0.19651777173837601</v>
      </c>
      <c r="AG834" s="17">
        <v>0.20750433748260499</v>
      </c>
      <c r="AH834" s="17">
        <v>0.17983829639241</v>
      </c>
      <c r="AI834" s="17">
        <v>0.23422614178621501</v>
      </c>
      <c r="AJ834" s="17">
        <v>0.18056562052760899</v>
      </c>
      <c r="AK834" s="17">
        <v>0.18299502061846201</v>
      </c>
      <c r="AL834" s="17"/>
      <c r="AM834" s="17">
        <v>0.180244603219779</v>
      </c>
      <c r="AN834" s="17">
        <v>0.23160589248841401</v>
      </c>
      <c r="AO834" s="17"/>
      <c r="AP834" s="17">
        <v>0.15411133228485999</v>
      </c>
      <c r="AQ834" s="17">
        <v>0.206725895666418</v>
      </c>
      <c r="AR834" s="17">
        <v>0.21751491249629701</v>
      </c>
      <c r="AS834" s="17">
        <v>0.234085310485043</v>
      </c>
      <c r="AT834" s="17">
        <v>0.24418085609026</v>
      </c>
      <c r="AU834" s="17"/>
      <c r="AV834" s="17">
        <v>0.21647767527560299</v>
      </c>
      <c r="AW834" s="17">
        <v>0.16941693693783499</v>
      </c>
      <c r="AX834" s="17">
        <v>0.228418107359349</v>
      </c>
      <c r="AY834" s="17">
        <v>0.170372893857129</v>
      </c>
      <c r="AZ834" s="17">
        <v>0.29248615291894597</v>
      </c>
      <c r="BA834" s="17">
        <v>0.19014569969279799</v>
      </c>
      <c r="BB834" s="17"/>
      <c r="BC834" s="17">
        <v>0.29638445129836399</v>
      </c>
      <c r="BD834" s="17">
        <v>0.17229126109208501</v>
      </c>
      <c r="BE834" s="17">
        <v>0.16971623042534101</v>
      </c>
      <c r="BF834" s="17"/>
      <c r="BG834" s="17">
        <v>0.20326401047036599</v>
      </c>
      <c r="BH834" s="17">
        <v>0.21734038496572899</v>
      </c>
      <c r="BI834" s="17">
        <v>0.24250114615283</v>
      </c>
      <c r="BJ834" s="17">
        <v>0.10889196842137</v>
      </c>
      <c r="BK834" s="17">
        <v>7.0941342011729094E-2</v>
      </c>
      <c r="BL834" s="17"/>
      <c r="BM834" s="17">
        <v>0.21504017835080799</v>
      </c>
      <c r="BN834" s="17">
        <v>7.9722905291564894E-2</v>
      </c>
    </row>
    <row r="835" spans="2:66" x14ac:dyDescent="0.35">
      <c r="B835" t="s">
        <v>341</v>
      </c>
      <c r="C835" s="17">
        <v>0.19292497061611899</v>
      </c>
      <c r="D835" s="17">
        <v>0.14423068703845399</v>
      </c>
      <c r="E835" s="17">
        <v>0.23838708451378299</v>
      </c>
      <c r="F835" s="17"/>
      <c r="G835" s="17">
        <v>0.231941542745081</v>
      </c>
      <c r="H835" s="17">
        <v>0.203567334224005</v>
      </c>
      <c r="I835" s="17">
        <v>0.17289536183971799</v>
      </c>
      <c r="J835" s="17">
        <v>0.172973988446459</v>
      </c>
      <c r="K835" s="17">
        <v>0.183340758440728</v>
      </c>
      <c r="L835" s="17">
        <v>0.19710360459415599</v>
      </c>
      <c r="M835" s="17"/>
      <c r="N835" s="17">
        <v>0.18447200546897</v>
      </c>
      <c r="O835" s="17">
        <v>0.19195481557800601</v>
      </c>
      <c r="P835" s="17">
        <v>0.220348296145644</v>
      </c>
      <c r="Q835" s="17">
        <v>0.17629592651371101</v>
      </c>
      <c r="R835" s="17"/>
      <c r="S835" s="17">
        <v>0.19901204829334301</v>
      </c>
      <c r="T835" s="17">
        <v>0.19255166232556301</v>
      </c>
      <c r="U835" s="17">
        <v>0.225323856443745</v>
      </c>
      <c r="V835" s="17">
        <v>0.21720926623686901</v>
      </c>
      <c r="W835" s="17">
        <v>0.16291586844534101</v>
      </c>
      <c r="X835" s="17">
        <v>0.183287235181122</v>
      </c>
      <c r="Y835" s="17">
        <v>0.21847693823171699</v>
      </c>
      <c r="Z835" s="17">
        <v>0.12770693175832501</v>
      </c>
      <c r="AA835" s="17">
        <v>0.205684463409781</v>
      </c>
      <c r="AB835" s="17">
        <v>0.19411646594999599</v>
      </c>
      <c r="AC835" s="17">
        <v>0.17268477350254999</v>
      </c>
      <c r="AD835" s="17">
        <v>0.10737232156436199</v>
      </c>
      <c r="AE835" s="17"/>
      <c r="AF835" s="17">
        <v>0.188276315882942</v>
      </c>
      <c r="AG835" s="17">
        <v>0.17093730158571499</v>
      </c>
      <c r="AH835" s="17">
        <v>0.17862094178127599</v>
      </c>
      <c r="AI835" s="17">
        <v>0.23222085711773199</v>
      </c>
      <c r="AJ835" s="17">
        <v>0.23264363901104099</v>
      </c>
      <c r="AK835" s="17">
        <v>0.16044394886532501</v>
      </c>
      <c r="AL835" s="17"/>
      <c r="AM835" s="17">
        <v>0.170018426389524</v>
      </c>
      <c r="AN835" s="17">
        <v>0.22444704074552799</v>
      </c>
      <c r="AO835" s="17"/>
      <c r="AP835" s="17">
        <v>0.17085751744040201</v>
      </c>
      <c r="AQ835" s="17">
        <v>0.202416685341862</v>
      </c>
      <c r="AR835" s="17">
        <v>0.20023669012963699</v>
      </c>
      <c r="AS835" s="17">
        <v>0.20359924684736799</v>
      </c>
      <c r="AT835" s="17">
        <v>0.141184600947734</v>
      </c>
      <c r="AU835" s="17"/>
      <c r="AV835" s="17">
        <v>0.17921290199826101</v>
      </c>
      <c r="AW835" s="17">
        <v>0.19308509879602001</v>
      </c>
      <c r="AX835" s="17">
        <v>0.22600570704541001</v>
      </c>
      <c r="AY835" s="17">
        <v>0.17728895536461201</v>
      </c>
      <c r="AZ835" s="17">
        <v>0.26966500906681101</v>
      </c>
      <c r="BA835" s="17">
        <v>0.23565190733982799</v>
      </c>
      <c r="BB835" s="17"/>
      <c r="BC835" s="17">
        <v>0.227857583152105</v>
      </c>
      <c r="BD835" s="17">
        <v>0.17724560241291201</v>
      </c>
      <c r="BE835" s="17">
        <v>0.19327162661462799</v>
      </c>
      <c r="BF835" s="17"/>
      <c r="BG835" s="17">
        <v>0.18821151992691501</v>
      </c>
      <c r="BH835" s="17">
        <v>0.21134567757600101</v>
      </c>
      <c r="BI835" s="17">
        <v>0.19793673727930799</v>
      </c>
      <c r="BJ835" s="17">
        <v>0.24708456357717001</v>
      </c>
      <c r="BK835" s="17">
        <v>0.119709336823684</v>
      </c>
      <c r="BL835" s="17"/>
      <c r="BM835" s="17">
        <v>0.20756534745814301</v>
      </c>
      <c r="BN835" s="17">
        <v>0.14918325385328601</v>
      </c>
    </row>
    <row r="836" spans="2:66" x14ac:dyDescent="0.35">
      <c r="B836" t="s">
        <v>342</v>
      </c>
      <c r="C836" s="17">
        <v>0.16853134443828699</v>
      </c>
      <c r="D836" s="17">
        <v>0.16624211861409399</v>
      </c>
      <c r="E836" s="17">
        <v>0.171594029458039</v>
      </c>
      <c r="F836" s="17"/>
      <c r="G836" s="17">
        <v>0.16520613629278399</v>
      </c>
      <c r="H836" s="17">
        <v>0.187057003300164</v>
      </c>
      <c r="I836" s="17">
        <v>0.17097035341553701</v>
      </c>
      <c r="J836" s="17">
        <v>0.17754127777425699</v>
      </c>
      <c r="K836" s="17">
        <v>0.17486088291278001</v>
      </c>
      <c r="L836" s="17">
        <v>0.142087774636832</v>
      </c>
      <c r="M836" s="17"/>
      <c r="N836" s="17">
        <v>0.16320120729251</v>
      </c>
      <c r="O836" s="17">
        <v>0.17174128379756101</v>
      </c>
      <c r="P836" s="17">
        <v>0.15727873606840401</v>
      </c>
      <c r="Q836" s="17">
        <v>0.181542079243763</v>
      </c>
      <c r="R836" s="17"/>
      <c r="S836" s="17">
        <v>0.20346632269893</v>
      </c>
      <c r="T836" s="17">
        <v>0.16634851821281299</v>
      </c>
      <c r="U836" s="17">
        <v>0.18053980238848399</v>
      </c>
      <c r="V836" s="17">
        <v>0.20102387991686199</v>
      </c>
      <c r="W836" s="17">
        <v>0.12976269254245501</v>
      </c>
      <c r="X836" s="17">
        <v>0.15241704439356099</v>
      </c>
      <c r="Y836" s="17">
        <v>0.10874755006594999</v>
      </c>
      <c r="Z836" s="17">
        <v>0.222186917881356</v>
      </c>
      <c r="AA836" s="17">
        <v>0.14628040488051999</v>
      </c>
      <c r="AB836" s="17">
        <v>0.189220065438648</v>
      </c>
      <c r="AC836" s="17">
        <v>0.13629215080506299</v>
      </c>
      <c r="AD836" s="17">
        <v>0.186630168128959</v>
      </c>
      <c r="AE836" s="17"/>
      <c r="AF836" s="17">
        <v>0.17490503863311499</v>
      </c>
      <c r="AG836" s="17">
        <v>0.158473995658443</v>
      </c>
      <c r="AH836" s="17">
        <v>0.15862601506896901</v>
      </c>
      <c r="AI836" s="17">
        <v>0.148142231020509</v>
      </c>
      <c r="AJ836" s="17">
        <v>0.20773561813175001</v>
      </c>
      <c r="AK836" s="17">
        <v>0.20735692903863601</v>
      </c>
      <c r="AL836" s="17"/>
      <c r="AM836" s="17">
        <v>0.16706267702001301</v>
      </c>
      <c r="AN836" s="17">
        <v>0.17061800212037201</v>
      </c>
      <c r="AO836" s="17"/>
      <c r="AP836" s="17">
        <v>0.16764640534321601</v>
      </c>
      <c r="AQ836" s="17">
        <v>0.16152099373017101</v>
      </c>
      <c r="AR836" s="17">
        <v>0.18486966889078399</v>
      </c>
      <c r="AS836" s="17">
        <v>0.160987997182059</v>
      </c>
      <c r="AT836" s="17">
        <v>0.18582182005162101</v>
      </c>
      <c r="AU836" s="17"/>
      <c r="AV836" s="17">
        <v>0.17606789210997301</v>
      </c>
      <c r="AW836" s="17">
        <v>0.180571326620793</v>
      </c>
      <c r="AX836" s="17">
        <v>9.8518311649539697E-2</v>
      </c>
      <c r="AY836" s="17">
        <v>0.16717680834645801</v>
      </c>
      <c r="AZ836" s="17">
        <v>0.20191414335324101</v>
      </c>
      <c r="BA836" s="17">
        <v>0.14097621791019399</v>
      </c>
      <c r="BB836" s="17"/>
      <c r="BC836" s="17">
        <v>0.13703990556673401</v>
      </c>
      <c r="BD836" s="17">
        <v>0.18937993647705501</v>
      </c>
      <c r="BE836" s="17">
        <v>0.16707862862553999</v>
      </c>
      <c r="BF836" s="17"/>
      <c r="BG836" s="17">
        <v>0.14615357806193699</v>
      </c>
      <c r="BH836" s="17">
        <v>0.17402150809050901</v>
      </c>
      <c r="BI836" s="17">
        <v>0.17221012812900699</v>
      </c>
      <c r="BJ836" s="17">
        <v>0.15056830869405799</v>
      </c>
      <c r="BK836" s="17">
        <v>0.17653521494084601</v>
      </c>
      <c r="BL836" s="17"/>
      <c r="BM836" s="17">
        <v>0.169467636849231</v>
      </c>
      <c r="BN836" s="17">
        <v>0.17052661766694699</v>
      </c>
    </row>
    <row r="837" spans="2:66" x14ac:dyDescent="0.35">
      <c r="B837" t="s">
        <v>343</v>
      </c>
      <c r="C837" s="17">
        <v>9.8675666367627701E-2</v>
      </c>
      <c r="D837" s="17">
        <v>0.109642318736715</v>
      </c>
      <c r="E837" s="17">
        <v>8.8469462370855803E-2</v>
      </c>
      <c r="F837" s="17"/>
      <c r="G837" s="17">
        <v>0.16206654589220201</v>
      </c>
      <c r="H837" s="17">
        <v>0.13744798752054899</v>
      </c>
      <c r="I837" s="17">
        <v>0.12207719860546699</v>
      </c>
      <c r="J837" s="17">
        <v>6.5678012964639307E-2</v>
      </c>
      <c r="K837" s="17">
        <v>5.6272897653602202E-2</v>
      </c>
      <c r="L837" s="17">
        <v>6.11132998337253E-2</v>
      </c>
      <c r="M837" s="17"/>
      <c r="N837" s="17">
        <v>0.12869116540074901</v>
      </c>
      <c r="O837" s="17">
        <v>9.5077697211398804E-2</v>
      </c>
      <c r="P837" s="17">
        <v>8.1843178921598397E-2</v>
      </c>
      <c r="Q837" s="17">
        <v>8.1837352154043405E-2</v>
      </c>
      <c r="R837" s="17"/>
      <c r="S837" s="17">
        <v>0.13627168172199799</v>
      </c>
      <c r="T837" s="17">
        <v>0.117408948056082</v>
      </c>
      <c r="U837" s="17">
        <v>7.2408879079009794E-2</v>
      </c>
      <c r="V837" s="17">
        <v>8.6851263678462201E-2</v>
      </c>
      <c r="W837" s="17">
        <v>0.12972976303242001</v>
      </c>
      <c r="X837" s="17">
        <v>8.8152372142686203E-2</v>
      </c>
      <c r="Y837" s="17">
        <v>5.5089771935197603E-2</v>
      </c>
      <c r="Z837" s="17">
        <v>4.6000223078148501E-2</v>
      </c>
      <c r="AA837" s="17">
        <v>5.2644243452133199E-2</v>
      </c>
      <c r="AB837" s="17">
        <v>0.13466324533388399</v>
      </c>
      <c r="AC837" s="17">
        <v>9.6671741678758902E-2</v>
      </c>
      <c r="AD837" s="17">
        <v>0.15748830593593599</v>
      </c>
      <c r="AE837" s="17"/>
      <c r="AF837" s="17">
        <v>0.14656491142907299</v>
      </c>
      <c r="AG837" s="17">
        <v>8.3360535953775697E-2</v>
      </c>
      <c r="AH837" s="17">
        <v>7.2523675635445706E-2</v>
      </c>
      <c r="AI837" s="17">
        <v>0.10487478786422499</v>
      </c>
      <c r="AJ837" s="17">
        <v>4.8348303904796802E-2</v>
      </c>
      <c r="AK837" s="17">
        <v>9.1914060532864994E-2</v>
      </c>
      <c r="AL837" s="17"/>
      <c r="AM837" s="17">
        <v>9.9036316384189901E-2</v>
      </c>
      <c r="AN837" s="17">
        <v>9.8863679052004896E-2</v>
      </c>
      <c r="AO837" s="17"/>
      <c r="AP837" s="17">
        <v>7.2784175111267502E-2</v>
      </c>
      <c r="AQ837" s="17">
        <v>9.6223098601014703E-2</v>
      </c>
      <c r="AR837" s="17">
        <v>0.108990498287315</v>
      </c>
      <c r="AS837" s="17">
        <v>0.16591758834467499</v>
      </c>
      <c r="AT837" s="17">
        <v>0.13613854576569301</v>
      </c>
      <c r="AU837" s="17"/>
      <c r="AV837" s="17">
        <v>0.117331403947568</v>
      </c>
      <c r="AW837" s="17">
        <v>8.3104492429344201E-2</v>
      </c>
      <c r="AX837" s="17">
        <v>7.0562756040710897E-2</v>
      </c>
      <c r="AY837" s="17">
        <v>8.3280824533851494E-2</v>
      </c>
      <c r="AZ837" s="17">
        <v>8.1442268790778399E-2</v>
      </c>
      <c r="BA837" s="17">
        <v>0.12019827445708001</v>
      </c>
      <c r="BB837" s="17"/>
      <c r="BC837" s="17">
        <v>8.4844856727842505E-2</v>
      </c>
      <c r="BD837" s="17">
        <v>9.5452038715874502E-2</v>
      </c>
      <c r="BE837" s="17">
        <v>0.120018040488015</v>
      </c>
      <c r="BF837" s="17"/>
      <c r="BG837" s="17">
        <v>0.138533502926486</v>
      </c>
      <c r="BH837" s="17">
        <v>0.11081565905693901</v>
      </c>
      <c r="BI837" s="17">
        <v>8.0438681681692895E-2</v>
      </c>
      <c r="BJ837" s="17">
        <v>9.1788027251823306E-2</v>
      </c>
      <c r="BK837" s="17">
        <v>8.8156572489758597E-2</v>
      </c>
      <c r="BL837" s="17"/>
      <c r="BM837" s="17">
        <v>0.115345004865485</v>
      </c>
      <c r="BN837" s="17">
        <v>8.8996870867095304E-2</v>
      </c>
    </row>
    <row r="838" spans="2:66" x14ac:dyDescent="0.35">
      <c r="B838" t="s">
        <v>344</v>
      </c>
      <c r="C838" s="17">
        <v>6.5332759773447796E-2</v>
      </c>
      <c r="D838" s="17">
        <v>5.3772137035470902E-2</v>
      </c>
      <c r="E838" s="17">
        <v>7.6926469390272506E-2</v>
      </c>
      <c r="F838" s="17"/>
      <c r="G838" s="17">
        <v>0.112474580121232</v>
      </c>
      <c r="H838" s="17">
        <v>7.6135082942507704E-2</v>
      </c>
      <c r="I838" s="17">
        <v>6.9596365337706606E-2</v>
      </c>
      <c r="J838" s="17">
        <v>7.7922107562822099E-2</v>
      </c>
      <c r="K838" s="17">
        <v>4.03574931194422E-2</v>
      </c>
      <c r="L838" s="17">
        <v>2.8281311769954399E-2</v>
      </c>
      <c r="M838" s="17"/>
      <c r="N838" s="17">
        <v>4.22391769146198E-2</v>
      </c>
      <c r="O838" s="17">
        <v>8.1698377996031205E-2</v>
      </c>
      <c r="P838" s="17">
        <v>7.5414908160358396E-2</v>
      </c>
      <c r="Q838" s="17">
        <v>6.54400758146617E-2</v>
      </c>
      <c r="R838" s="17"/>
      <c r="S838" s="17">
        <v>8.1401654444721902E-2</v>
      </c>
      <c r="T838" s="17">
        <v>7.9940588283239397E-2</v>
      </c>
      <c r="U838" s="17">
        <v>8.0068529650921899E-2</v>
      </c>
      <c r="V838" s="17">
        <v>8.3898132562292796E-2</v>
      </c>
      <c r="W838" s="17">
        <v>7.1519579207473302E-2</v>
      </c>
      <c r="X838" s="17">
        <v>7.6084889716551904E-2</v>
      </c>
      <c r="Y838" s="17">
        <v>3.1567807566678097E-2</v>
      </c>
      <c r="Z838" s="17">
        <v>3.4932459336021501E-2</v>
      </c>
      <c r="AA838" s="17">
        <v>6.1724474810567302E-2</v>
      </c>
      <c r="AB838" s="17">
        <v>5.7216608907878302E-2</v>
      </c>
      <c r="AC838" s="17">
        <v>1.90609854507038E-2</v>
      </c>
      <c r="AD838" s="17">
        <v>3.08498538719762E-2</v>
      </c>
      <c r="AE838" s="17"/>
      <c r="AF838" s="17">
        <v>6.8151645006845799E-2</v>
      </c>
      <c r="AG838" s="17">
        <v>4.9315888868480103E-2</v>
      </c>
      <c r="AH838" s="17">
        <v>7.63809155404164E-2</v>
      </c>
      <c r="AI838" s="17">
        <v>7.4313666589156002E-2</v>
      </c>
      <c r="AJ838" s="17">
        <v>8.1608782745972094E-2</v>
      </c>
      <c r="AK838" s="17">
        <v>4.6711322601678103E-2</v>
      </c>
      <c r="AL838" s="17"/>
      <c r="AM838" s="17">
        <v>5.7162515303201503E-2</v>
      </c>
      <c r="AN838" s="17">
        <v>7.7388676510506599E-2</v>
      </c>
      <c r="AO838" s="17"/>
      <c r="AP838" s="17">
        <v>3.9107525097855603E-2</v>
      </c>
      <c r="AQ838" s="17">
        <v>0.104236795698697</v>
      </c>
      <c r="AR838" s="17">
        <v>5.6082418899278001E-2</v>
      </c>
      <c r="AS838" s="17">
        <v>7.5025236882197796E-2</v>
      </c>
      <c r="AT838" s="17">
        <v>3.8607581087613703E-2</v>
      </c>
      <c r="AU838" s="17"/>
      <c r="AV838" s="17">
        <v>7.9668566402823895E-2</v>
      </c>
      <c r="AW838" s="17">
        <v>6.2994541846992103E-2</v>
      </c>
      <c r="AX838" s="17">
        <v>6.9333982765927005E-2</v>
      </c>
      <c r="AY838" s="17">
        <v>3.7052172817102297E-2</v>
      </c>
      <c r="AZ838" s="17">
        <v>8.0608011611590299E-2</v>
      </c>
      <c r="BA838" s="17">
        <v>5.1850543830321699E-2</v>
      </c>
      <c r="BB838" s="17"/>
      <c r="BC838" s="17">
        <v>7.8609994282670403E-2</v>
      </c>
      <c r="BD838" s="17">
        <v>5.8843075810888101E-2</v>
      </c>
      <c r="BE838" s="17">
        <v>6.1253805308597503E-2</v>
      </c>
      <c r="BF838" s="17"/>
      <c r="BG838" s="17">
        <v>6.2755121881366394E-2</v>
      </c>
      <c r="BH838" s="17">
        <v>7.2974400831372202E-2</v>
      </c>
      <c r="BI838" s="17">
        <v>6.5577040318877497E-2</v>
      </c>
      <c r="BJ838" s="17">
        <v>9.5289239161631803E-2</v>
      </c>
      <c r="BK838" s="17">
        <v>2.30732324239055E-2</v>
      </c>
      <c r="BL838" s="17"/>
      <c r="BM838" s="17">
        <v>7.1304478434218402E-2</v>
      </c>
      <c r="BN838" s="17">
        <v>3.9783613594933598E-2</v>
      </c>
    </row>
    <row r="839" spans="2:66" x14ac:dyDescent="0.35">
      <c r="B839" t="s">
        <v>345</v>
      </c>
      <c r="C839" s="17">
        <v>5.1286537982891699E-2</v>
      </c>
      <c r="D839" s="17">
        <v>5.1527733029313301E-2</v>
      </c>
      <c r="E839" s="17">
        <v>5.1304156977322199E-2</v>
      </c>
      <c r="F839" s="17"/>
      <c r="G839" s="17">
        <v>7.3993752266243398E-2</v>
      </c>
      <c r="H839" s="17">
        <v>7.7569067033188596E-2</v>
      </c>
      <c r="I839" s="17">
        <v>6.9228083780977598E-2</v>
      </c>
      <c r="J839" s="17">
        <v>4.1709544675501802E-2</v>
      </c>
      <c r="K839" s="17">
        <v>2.0753010705301202E-2</v>
      </c>
      <c r="L839" s="17">
        <v>2.8461832111830399E-2</v>
      </c>
      <c r="M839" s="17"/>
      <c r="N839" s="17">
        <v>5.9137321623018199E-2</v>
      </c>
      <c r="O839" s="17">
        <v>6.0575115627076501E-2</v>
      </c>
      <c r="P839" s="17">
        <v>5.2231659473336398E-2</v>
      </c>
      <c r="Q839" s="17">
        <v>3.3102169875169098E-2</v>
      </c>
      <c r="R839" s="17"/>
      <c r="S839" s="17">
        <v>7.0398143264453497E-2</v>
      </c>
      <c r="T839" s="17">
        <v>5.30818511359075E-2</v>
      </c>
      <c r="U839" s="17">
        <v>2.3821287221719101E-2</v>
      </c>
      <c r="V839" s="17">
        <v>5.3729578563486001E-2</v>
      </c>
      <c r="W839" s="17">
        <v>6.5200607048788606E-2</v>
      </c>
      <c r="X839" s="17">
        <v>7.19824977447696E-2</v>
      </c>
      <c r="Y839" s="17">
        <v>2.4752251243778198E-2</v>
      </c>
      <c r="Z839" s="17">
        <v>5.8069018064185497E-2</v>
      </c>
      <c r="AA839" s="17">
        <v>4.4222488841192599E-2</v>
      </c>
      <c r="AB839" s="17">
        <v>6.3905033828001903E-2</v>
      </c>
      <c r="AC839" s="17">
        <v>2.76448404198586E-2</v>
      </c>
      <c r="AD839" s="17">
        <v>1.5109902192263699E-2</v>
      </c>
      <c r="AE839" s="17"/>
      <c r="AF839" s="17">
        <v>6.6368933722924905E-2</v>
      </c>
      <c r="AG839" s="17">
        <v>4.7230954423002097E-2</v>
      </c>
      <c r="AH839" s="17">
        <v>5.8008039328720701E-2</v>
      </c>
      <c r="AI839" s="17">
        <v>4.6071940448157302E-2</v>
      </c>
      <c r="AJ839" s="17">
        <v>1.8507126992444601E-2</v>
      </c>
      <c r="AK839" s="17">
        <v>6.81193503240375E-2</v>
      </c>
      <c r="AL839" s="17"/>
      <c r="AM839" s="17">
        <v>5.36448707883957E-2</v>
      </c>
      <c r="AN839" s="17">
        <v>4.8304023413861197E-2</v>
      </c>
      <c r="AO839" s="17"/>
      <c r="AP839" s="17">
        <v>4.0901887113219203E-2</v>
      </c>
      <c r="AQ839" s="17">
        <v>4.0818742440582097E-2</v>
      </c>
      <c r="AR839" s="17">
        <v>5.9524223074361102E-2</v>
      </c>
      <c r="AS839" s="17">
        <v>7.6714501437289306E-2</v>
      </c>
      <c r="AT839" s="17">
        <v>7.9776306904790401E-2</v>
      </c>
      <c r="AU839" s="17"/>
      <c r="AV839" s="17">
        <v>6.9702258295654906E-2</v>
      </c>
      <c r="AW839" s="17">
        <v>5.7522822502300702E-2</v>
      </c>
      <c r="AX839" s="17">
        <v>2.52933972514683E-2</v>
      </c>
      <c r="AY839" s="17">
        <v>4.0271533346240201E-2</v>
      </c>
      <c r="AZ839" s="17">
        <v>3.9747991737360197E-2</v>
      </c>
      <c r="BA839" s="17">
        <v>2.4241821730924599E-2</v>
      </c>
      <c r="BB839" s="17"/>
      <c r="BC839" s="17">
        <v>3.5239063254608897E-2</v>
      </c>
      <c r="BD839" s="17">
        <v>4.9793697303951202E-2</v>
      </c>
      <c r="BE839" s="17">
        <v>6.8072048255597706E-2</v>
      </c>
      <c r="BF839" s="17"/>
      <c r="BG839" s="17">
        <v>5.0589793527378801E-2</v>
      </c>
      <c r="BH839" s="17">
        <v>5.1828148225212298E-2</v>
      </c>
      <c r="BI839" s="17">
        <v>5.7793855930052103E-2</v>
      </c>
      <c r="BJ839" s="17">
        <v>3.8785104334402402E-2</v>
      </c>
      <c r="BK839" s="17">
        <v>3.43569251847212E-2</v>
      </c>
      <c r="BL839" s="17"/>
      <c r="BM839" s="17">
        <v>5.1625789892921999E-2</v>
      </c>
      <c r="BN839" s="17">
        <v>3.53815811415856E-2</v>
      </c>
    </row>
    <row r="840" spans="2:66" x14ac:dyDescent="0.35">
      <c r="B840" t="s">
        <v>282</v>
      </c>
      <c r="C840" s="17">
        <v>4.7949337638332798E-2</v>
      </c>
      <c r="D840" s="17">
        <v>4.132929006905E-2</v>
      </c>
      <c r="E840" s="17">
        <v>5.3652897993658903E-2</v>
      </c>
      <c r="F840" s="17"/>
      <c r="G840" s="17">
        <v>3.15883109060483E-2</v>
      </c>
      <c r="H840" s="17">
        <v>3.9234420379262301E-2</v>
      </c>
      <c r="I840" s="17">
        <v>6.2421175000435702E-2</v>
      </c>
      <c r="J840" s="17">
        <v>3.92239924268067E-2</v>
      </c>
      <c r="K840" s="17">
        <v>7.4437930044899597E-2</v>
      </c>
      <c r="L840" s="17">
        <v>4.3498204359735997E-2</v>
      </c>
      <c r="M840" s="17"/>
      <c r="N840" s="17">
        <v>3.1300102356880299E-2</v>
      </c>
      <c r="O840" s="17">
        <v>4.39811729581382E-2</v>
      </c>
      <c r="P840" s="17">
        <v>3.7339660543322897E-2</v>
      </c>
      <c r="Q840" s="17">
        <v>7.8323905528191504E-2</v>
      </c>
      <c r="R840" s="17"/>
      <c r="S840" s="17">
        <v>1.4024969764336899E-2</v>
      </c>
      <c r="T840" s="17">
        <v>5.6104851162771599E-2</v>
      </c>
      <c r="U840" s="17">
        <v>3.7339334958174202E-2</v>
      </c>
      <c r="V840" s="17">
        <v>2.9793663280927699E-2</v>
      </c>
      <c r="W840" s="17">
        <v>7.1353996410791903E-2</v>
      </c>
      <c r="X840" s="17">
        <v>4.8233819198297202E-2</v>
      </c>
      <c r="Y840" s="17">
        <v>6.6082041521982895E-2</v>
      </c>
      <c r="Z840" s="17">
        <v>4.77717265931311E-2</v>
      </c>
      <c r="AA840" s="17">
        <v>6.2124221622522902E-2</v>
      </c>
      <c r="AB840" s="17">
        <v>4.4464601505130097E-2</v>
      </c>
      <c r="AC840" s="17">
        <v>9.3765778860640997E-2</v>
      </c>
      <c r="AD840" s="17">
        <v>3.1440850303558303E-2</v>
      </c>
      <c r="AE840" s="17"/>
      <c r="AF840" s="17">
        <v>3.8463226649551402E-2</v>
      </c>
      <c r="AG840" s="17">
        <v>4.51805173672718E-2</v>
      </c>
      <c r="AH840" s="17">
        <v>5.8520642690630002E-2</v>
      </c>
      <c r="AI840" s="17">
        <v>4.2343194941379399E-2</v>
      </c>
      <c r="AJ840" s="17">
        <v>8.3472647199685598E-2</v>
      </c>
      <c r="AK840" s="17">
        <v>2.7719945757026299E-2</v>
      </c>
      <c r="AL840" s="17"/>
      <c r="AM840" s="17">
        <v>4.6127772057311799E-2</v>
      </c>
      <c r="AN840" s="17">
        <v>4.8502198545316302E-2</v>
      </c>
      <c r="AO840" s="17"/>
      <c r="AP840" s="17">
        <v>7.5006979162102694E-2</v>
      </c>
      <c r="AQ840" s="17">
        <v>3.7797722054264203E-2</v>
      </c>
      <c r="AR840" s="17">
        <v>4.1799044364616102E-2</v>
      </c>
      <c r="AS840" s="17">
        <v>2.8537806224367499E-2</v>
      </c>
      <c r="AT840" s="17">
        <v>0</v>
      </c>
      <c r="AU840" s="17"/>
      <c r="AV840" s="17">
        <v>3.7401295994847802E-2</v>
      </c>
      <c r="AW840" s="17">
        <v>4.9333074758958997E-2</v>
      </c>
      <c r="AX840" s="17">
        <v>1.8415468446180399E-2</v>
      </c>
      <c r="AY840" s="17">
        <v>3.9479614877749397E-2</v>
      </c>
      <c r="AZ840" s="17">
        <v>7.5805159942868702E-3</v>
      </c>
      <c r="BA840" s="17">
        <v>7.9430463317085004E-2</v>
      </c>
      <c r="BB840" s="17"/>
      <c r="BC840" s="17">
        <v>3.1411527270691603E-2</v>
      </c>
      <c r="BD840" s="17">
        <v>5.4820888102005097E-2</v>
      </c>
      <c r="BE840" s="17">
        <v>3.1659526451754502E-2</v>
      </c>
      <c r="BF840" s="17"/>
      <c r="BG840" s="17">
        <v>6.2009212829426397E-2</v>
      </c>
      <c r="BH840" s="17">
        <v>2.1926280981443901E-2</v>
      </c>
      <c r="BI840" s="17">
        <v>3.0705744964661101E-2</v>
      </c>
      <c r="BJ840" s="17">
        <v>3.9683363456306901E-2</v>
      </c>
      <c r="BK840" s="17">
        <v>6.8808390583355902E-2</v>
      </c>
      <c r="BL840" s="17"/>
      <c r="BM840" s="17">
        <v>2.84761937457392E-2</v>
      </c>
      <c r="BN840" s="17">
        <v>6.2069021752328098E-2</v>
      </c>
    </row>
    <row r="841" spans="2:66" x14ac:dyDescent="0.35">
      <c r="B841" t="s">
        <v>346</v>
      </c>
      <c r="C841" s="17">
        <v>4.44793547785544E-2</v>
      </c>
      <c r="D841" s="17">
        <v>5.2428786608197303E-2</v>
      </c>
      <c r="E841" s="17">
        <v>3.6947834891791202E-2</v>
      </c>
      <c r="F841" s="17"/>
      <c r="G841" s="17">
        <v>8.1549301040259994E-2</v>
      </c>
      <c r="H841" s="17">
        <v>7.3414366682943002E-2</v>
      </c>
      <c r="I841" s="17">
        <v>5.0604586259183598E-2</v>
      </c>
      <c r="J841" s="17">
        <v>2.7644336799157E-2</v>
      </c>
      <c r="K841" s="17">
        <v>1.3489760963481401E-2</v>
      </c>
      <c r="L841" s="17">
        <v>2.5690415144693699E-2</v>
      </c>
      <c r="M841" s="17"/>
      <c r="N841" s="17">
        <v>3.8497489552960999E-2</v>
      </c>
      <c r="O841" s="17">
        <v>5.7618679081837598E-2</v>
      </c>
      <c r="P841" s="17">
        <v>4.3284042093535799E-2</v>
      </c>
      <c r="Q841" s="17">
        <v>3.90241018678988E-2</v>
      </c>
      <c r="R841" s="17"/>
      <c r="S841" s="17">
        <v>7.6932964648808694E-2</v>
      </c>
      <c r="T841" s="17">
        <v>3.3836064441194899E-2</v>
      </c>
      <c r="U841" s="17">
        <v>3.71552547125958E-2</v>
      </c>
      <c r="V841" s="17">
        <v>4.7793809999666099E-2</v>
      </c>
      <c r="W841" s="17">
        <v>3.4837402215469597E-2</v>
      </c>
      <c r="X841" s="17">
        <v>4.9617980074680802E-2</v>
      </c>
      <c r="Y841" s="17">
        <v>1.7751031198062199E-2</v>
      </c>
      <c r="Z841" s="17">
        <v>3.4892286145315102E-2</v>
      </c>
      <c r="AA841" s="17">
        <v>4.4589284717439101E-2</v>
      </c>
      <c r="AB841" s="17">
        <v>4.5640790973986399E-2</v>
      </c>
      <c r="AC841" s="17">
        <v>2.9696628203198499E-2</v>
      </c>
      <c r="AD841" s="17">
        <v>6.1117147199640003E-2</v>
      </c>
      <c r="AE841" s="17"/>
      <c r="AF841" s="17">
        <v>6.9723091123140193E-2</v>
      </c>
      <c r="AG841" s="17">
        <v>3.0537400876349301E-2</v>
      </c>
      <c r="AH841" s="17">
        <v>4.0053351536190697E-2</v>
      </c>
      <c r="AI841" s="17">
        <v>4.2872169150541997E-2</v>
      </c>
      <c r="AJ841" s="17">
        <v>9.7467623086147301E-3</v>
      </c>
      <c r="AK841" s="17">
        <v>8.6229900480092506E-2</v>
      </c>
      <c r="AL841" s="17"/>
      <c r="AM841" s="17">
        <v>4.5905074472185899E-2</v>
      </c>
      <c r="AN841" s="17">
        <v>4.2771838316366897E-2</v>
      </c>
      <c r="AO841" s="17"/>
      <c r="AP841" s="17">
        <v>3.7357432569411202E-2</v>
      </c>
      <c r="AQ841" s="17">
        <v>3.6015166861464998E-2</v>
      </c>
      <c r="AR841" s="17">
        <v>4.4938172286243597E-2</v>
      </c>
      <c r="AS841" s="17">
        <v>7.6782278742195301E-2</v>
      </c>
      <c r="AT841" s="17">
        <v>0.117942243942634</v>
      </c>
      <c r="AU841" s="17"/>
      <c r="AV841" s="17">
        <v>5.3741122288786899E-2</v>
      </c>
      <c r="AW841" s="17">
        <v>2.5539375326496298E-2</v>
      </c>
      <c r="AX841" s="17">
        <v>7.0778398273947399E-2</v>
      </c>
      <c r="AY841" s="17">
        <v>3.6530159475191698E-2</v>
      </c>
      <c r="AZ841" s="17">
        <v>6.4705775867955603E-2</v>
      </c>
      <c r="BA841" s="17">
        <v>2.43219895060383E-2</v>
      </c>
      <c r="BB841" s="17"/>
      <c r="BC841" s="17">
        <v>2.9757533184607901E-2</v>
      </c>
      <c r="BD841" s="17">
        <v>4.7007374854779203E-2</v>
      </c>
      <c r="BE841" s="17">
        <v>5.4775185860420399E-2</v>
      </c>
      <c r="BF841" s="17"/>
      <c r="BG841" s="17">
        <v>7.8836470903548894E-2</v>
      </c>
      <c r="BH841" s="17">
        <v>4.1149120209085302E-2</v>
      </c>
      <c r="BI841" s="17">
        <v>3.8046828345741301E-2</v>
      </c>
      <c r="BJ841" s="17">
        <v>0.13447383987637601</v>
      </c>
      <c r="BK841" s="17">
        <v>3.9260730363197799E-2</v>
      </c>
      <c r="BL841" s="17"/>
      <c r="BM841" s="17">
        <v>4.7307573395651899E-2</v>
      </c>
      <c r="BN841" s="17">
        <v>6.12925128490725E-2</v>
      </c>
    </row>
    <row r="842" spans="2:66" x14ac:dyDescent="0.35">
      <c r="B842" t="s">
        <v>347</v>
      </c>
      <c r="C842" s="17">
        <v>3.1007746129550699E-2</v>
      </c>
      <c r="D842" s="17">
        <v>3.9970318445508503E-2</v>
      </c>
      <c r="E842" s="17">
        <v>2.24220067567974E-2</v>
      </c>
      <c r="F842" s="17"/>
      <c r="G842" s="17">
        <v>2.7016507842748599E-2</v>
      </c>
      <c r="H842" s="17">
        <v>3.3842201034970799E-2</v>
      </c>
      <c r="I842" s="17">
        <v>3.0748056658016099E-2</v>
      </c>
      <c r="J842" s="17">
        <v>3.2014882066325898E-2</v>
      </c>
      <c r="K842" s="17">
        <v>2.6923104615655401E-2</v>
      </c>
      <c r="L842" s="17">
        <v>3.3487339140622602E-2</v>
      </c>
      <c r="M842" s="17"/>
      <c r="N842" s="17">
        <v>2.54069447679089E-2</v>
      </c>
      <c r="O842" s="17">
        <v>4.0454982955631998E-2</v>
      </c>
      <c r="P842" s="17">
        <v>2.4594901910235601E-2</v>
      </c>
      <c r="Q842" s="17">
        <v>3.3363219281140499E-2</v>
      </c>
      <c r="R842" s="17"/>
      <c r="S842" s="17">
        <v>3.14203647962479E-2</v>
      </c>
      <c r="T842" s="17">
        <v>1.5565732672347799E-2</v>
      </c>
      <c r="U842" s="17">
        <v>1.1906578870937899E-2</v>
      </c>
      <c r="V842" s="17">
        <v>4.05250379935614E-2</v>
      </c>
      <c r="W842" s="17">
        <v>6.5806699896159601E-2</v>
      </c>
      <c r="X842" s="17">
        <v>3.6687910867748801E-2</v>
      </c>
      <c r="Y842" s="17">
        <v>2.44199345334562E-2</v>
      </c>
      <c r="Z842" s="17">
        <v>3.5448181641684201E-2</v>
      </c>
      <c r="AA842" s="17">
        <v>4.0156244249708303E-2</v>
      </c>
      <c r="AB842" s="17">
        <v>1.9856073048060401E-2</v>
      </c>
      <c r="AC842" s="17">
        <v>4.0853880765401203E-2</v>
      </c>
      <c r="AD842" s="17">
        <v>1.5030215379681701E-2</v>
      </c>
      <c r="AE842" s="17"/>
      <c r="AF842" s="17">
        <v>3.8051988250913001E-2</v>
      </c>
      <c r="AG842" s="17">
        <v>3.3321852205223802E-2</v>
      </c>
      <c r="AH842" s="17">
        <v>1.8809198295120001E-2</v>
      </c>
      <c r="AI842" s="17">
        <v>2.4009225725561599E-2</v>
      </c>
      <c r="AJ842" s="17">
        <v>2.7742834329304002E-2</v>
      </c>
      <c r="AK842" s="17">
        <v>4.6944915698609202E-2</v>
      </c>
      <c r="AL842" s="17"/>
      <c r="AM842" s="17">
        <v>2.8908891769046201E-2</v>
      </c>
      <c r="AN842" s="17">
        <v>3.42056597147226E-2</v>
      </c>
      <c r="AO842" s="17"/>
      <c r="AP842" s="17">
        <v>2.5388386929587298E-2</v>
      </c>
      <c r="AQ842" s="17">
        <v>2.4521279461940399E-2</v>
      </c>
      <c r="AR842" s="17">
        <v>2.6841444004022701E-2</v>
      </c>
      <c r="AS842" s="17">
        <v>2.5284718185988399E-2</v>
      </c>
      <c r="AT842" s="17">
        <v>0.11800833435013</v>
      </c>
      <c r="AU842" s="17"/>
      <c r="AV842" s="17">
        <v>2.2133520126236299E-2</v>
      </c>
      <c r="AW842" s="17">
        <v>3.9307942399379001E-2</v>
      </c>
      <c r="AX842" s="17">
        <v>2.5556309856785499E-2</v>
      </c>
      <c r="AY842" s="17">
        <v>5.8754627657732102E-2</v>
      </c>
      <c r="AZ842" s="17">
        <v>1.5211139445382601E-2</v>
      </c>
      <c r="BA842" s="17">
        <v>3.2355064540078603E-2</v>
      </c>
      <c r="BB842" s="17"/>
      <c r="BC842" s="17">
        <v>2.2816818859961001E-3</v>
      </c>
      <c r="BD842" s="17">
        <v>3.2663740945917799E-2</v>
      </c>
      <c r="BE842" s="17">
        <v>5.4129374530221597E-2</v>
      </c>
      <c r="BF842" s="17"/>
      <c r="BG842" s="17">
        <v>2.2549444958112001E-2</v>
      </c>
      <c r="BH842" s="17">
        <v>1.1315731213927101E-2</v>
      </c>
      <c r="BI842" s="17">
        <v>2.1471599803257999E-2</v>
      </c>
      <c r="BJ842" s="17">
        <v>3.7958321163293299E-2</v>
      </c>
      <c r="BK842" s="17">
        <v>0.17675954812167799</v>
      </c>
      <c r="BL842" s="17"/>
      <c r="BM842" s="17">
        <v>1.31514214105059E-2</v>
      </c>
      <c r="BN842" s="17">
        <v>0.14464171837370199</v>
      </c>
    </row>
    <row r="843" spans="2:66" x14ac:dyDescent="0.35">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c r="BL843" s="17"/>
      <c r="BM843" s="17"/>
      <c r="BN843" s="17"/>
    </row>
    <row r="844" spans="2:66" x14ac:dyDescent="0.35">
      <c r="B844" s="6" t="s">
        <v>349</v>
      </c>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c r="AK844" s="17"/>
      <c r="AL844" s="17"/>
      <c r="AM844" s="17"/>
      <c r="AN844" s="17"/>
      <c r="AO844" s="17"/>
      <c r="AP844" s="17"/>
      <c r="AQ844" s="17"/>
      <c r="AR844" s="17"/>
      <c r="AS844" s="17"/>
      <c r="AT844" s="17"/>
      <c r="AU844" s="17"/>
      <c r="AV844" s="17"/>
      <c r="AW844" s="17"/>
      <c r="AX844" s="17"/>
      <c r="AY844" s="17"/>
      <c r="AZ844" s="17"/>
      <c r="BA844" s="17"/>
      <c r="BB844" s="17"/>
      <c r="BC844" s="17"/>
      <c r="BD844" s="17"/>
      <c r="BE844" s="17"/>
      <c r="BF844" s="17"/>
      <c r="BG844" s="17"/>
      <c r="BH844" s="17"/>
      <c r="BI844" s="17"/>
      <c r="BJ844" s="17"/>
      <c r="BK844" s="17"/>
      <c r="BL844" s="17"/>
      <c r="BM844" s="17"/>
      <c r="BN844" s="17"/>
    </row>
    <row r="845" spans="2:66" x14ac:dyDescent="0.35">
      <c r="B845" s="24" t="s">
        <v>101</v>
      </c>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c r="AN845" s="17"/>
      <c r="AO845" s="17"/>
      <c r="AP845" s="17"/>
      <c r="AQ845" s="17"/>
      <c r="AR845" s="17"/>
      <c r="AS845" s="17"/>
      <c r="AT845" s="17"/>
      <c r="AU845" s="17"/>
      <c r="AV845" s="17"/>
      <c r="AW845" s="17"/>
      <c r="AX845" s="17"/>
      <c r="AY845" s="17"/>
      <c r="AZ845" s="17"/>
      <c r="BA845" s="17"/>
      <c r="BB845" s="17"/>
      <c r="BC845" s="17"/>
      <c r="BD845" s="17"/>
      <c r="BE845" s="17"/>
      <c r="BF845" s="17"/>
      <c r="BG845" s="17"/>
      <c r="BH845" s="17"/>
      <c r="BI845" s="17"/>
      <c r="BJ845" s="17"/>
      <c r="BK845" s="17"/>
      <c r="BL845" s="17"/>
      <c r="BM845" s="17"/>
      <c r="BN845" s="17"/>
    </row>
    <row r="846" spans="2:66" x14ac:dyDescent="0.35">
      <c r="B846" t="s">
        <v>282</v>
      </c>
      <c r="C846" s="17">
        <v>0.28221330555707802</v>
      </c>
      <c r="D846" s="17">
        <v>0.22994986205062501</v>
      </c>
      <c r="E846" s="17">
        <v>0.33357417164680497</v>
      </c>
      <c r="F846" s="17"/>
      <c r="G846" s="17">
        <v>0.15937191498467701</v>
      </c>
      <c r="H846" s="17">
        <v>0.17217720018281901</v>
      </c>
      <c r="I846" s="17">
        <v>0.28485969812089001</v>
      </c>
      <c r="J846" s="17">
        <v>0.299672641592654</v>
      </c>
      <c r="K846" s="17">
        <v>0.35687777588965602</v>
      </c>
      <c r="L846" s="17">
        <v>0.38733153196565501</v>
      </c>
      <c r="M846" s="17"/>
      <c r="N846" s="17">
        <v>0.20940617701477901</v>
      </c>
      <c r="O846" s="17">
        <v>0.29933342565483301</v>
      </c>
      <c r="P846" s="17">
        <v>0.29273894123845801</v>
      </c>
      <c r="Q846" s="17">
        <v>0.33266394116477399</v>
      </c>
      <c r="R846" s="17"/>
      <c r="S846" s="17">
        <v>0.18249510100961799</v>
      </c>
      <c r="T846" s="17">
        <v>0.34002904457153099</v>
      </c>
      <c r="U846" s="17">
        <v>0.29120433918274102</v>
      </c>
      <c r="V846" s="17">
        <v>0.29476362024909197</v>
      </c>
      <c r="W846" s="17">
        <v>0.21358477899518599</v>
      </c>
      <c r="X846" s="17">
        <v>0.26041829344124701</v>
      </c>
      <c r="Y846" s="17">
        <v>0.36607055177878001</v>
      </c>
      <c r="Z846" s="17">
        <v>0.25940716570972799</v>
      </c>
      <c r="AA846" s="17">
        <v>0.28199379804812202</v>
      </c>
      <c r="AB846" s="17">
        <v>0.27850779494835698</v>
      </c>
      <c r="AC846" s="17">
        <v>0.37138701851595202</v>
      </c>
      <c r="AD846" s="17">
        <v>0.32989456795448702</v>
      </c>
      <c r="AE846" s="17"/>
      <c r="AF846" s="17">
        <v>0.196640966161921</v>
      </c>
      <c r="AG846" s="17">
        <v>0.30379761394298799</v>
      </c>
      <c r="AH846" s="17">
        <v>0.28261853395563302</v>
      </c>
      <c r="AI846" s="17">
        <v>0.31222321576456102</v>
      </c>
      <c r="AJ846" s="17">
        <v>0.35789508417992499</v>
      </c>
      <c r="AK846" s="17">
        <v>0.32174165437692898</v>
      </c>
      <c r="AL846" s="17"/>
      <c r="AM846" s="17">
        <v>0.28748771097890902</v>
      </c>
      <c r="AN846" s="17">
        <v>0.27428012383197098</v>
      </c>
      <c r="AO846" s="17"/>
      <c r="AP846" s="17">
        <v>0.36737075052356599</v>
      </c>
      <c r="AQ846" s="17">
        <v>0.28618918715717001</v>
      </c>
      <c r="AR846" s="17">
        <v>0.25865938334503402</v>
      </c>
      <c r="AS846" s="17">
        <v>0.19244330532718701</v>
      </c>
      <c r="AT846" s="17">
        <v>0.10112994688381501</v>
      </c>
      <c r="AU846" s="17"/>
      <c r="AV846" s="17">
        <v>0.22036702632795499</v>
      </c>
      <c r="AW846" s="17">
        <v>0.28662057025711501</v>
      </c>
      <c r="AX846" s="17">
        <v>0.27562345526606102</v>
      </c>
      <c r="AY846" s="17">
        <v>0.31951459401707399</v>
      </c>
      <c r="AZ846" s="17">
        <v>0.33221498506981501</v>
      </c>
      <c r="BA846" s="17">
        <v>0.39993309129139298</v>
      </c>
      <c r="BB846" s="17"/>
      <c r="BC846" s="17">
        <v>0.31890382498080599</v>
      </c>
      <c r="BD846" s="17">
        <v>0.28953274290480002</v>
      </c>
      <c r="BE846" s="17">
        <v>0.21742041252743999</v>
      </c>
      <c r="BF846" s="17"/>
      <c r="BG846" s="17">
        <v>0.32236344076050699</v>
      </c>
      <c r="BH846" s="17">
        <v>0.260887549792861</v>
      </c>
      <c r="BI846" s="17">
        <v>0.24576721148163799</v>
      </c>
      <c r="BJ846" s="17">
        <v>0.18702105562500701</v>
      </c>
      <c r="BK846" s="17">
        <v>0.31354562934984098</v>
      </c>
      <c r="BL846" s="17"/>
      <c r="BM846" s="17">
        <v>0.27093326512308002</v>
      </c>
      <c r="BN846" s="17">
        <v>0.28426854868651302</v>
      </c>
    </row>
    <row r="847" spans="2:66" x14ac:dyDescent="0.35">
      <c r="B847" t="s">
        <v>338</v>
      </c>
      <c r="C847" s="17">
        <v>0.23599434136573899</v>
      </c>
      <c r="D847" s="17">
        <v>0.264332605442827</v>
      </c>
      <c r="E847" s="17">
        <v>0.20850065805711701</v>
      </c>
      <c r="F847" s="17"/>
      <c r="G847" s="17">
        <v>0.25790813807298402</v>
      </c>
      <c r="H847" s="17">
        <v>0.29206485944394101</v>
      </c>
      <c r="I847" s="17">
        <v>0.23533190532418299</v>
      </c>
      <c r="J847" s="17">
        <v>0.20939953178374399</v>
      </c>
      <c r="K847" s="17">
        <v>0.20415655333968799</v>
      </c>
      <c r="L847" s="17">
        <v>0.219102360837438</v>
      </c>
      <c r="M847" s="17"/>
      <c r="N847" s="17">
        <v>0.30853204919858401</v>
      </c>
      <c r="O847" s="17">
        <v>0.19725764933142001</v>
      </c>
      <c r="P847" s="17">
        <v>0.220882700425407</v>
      </c>
      <c r="Q847" s="17">
        <v>0.21085712734578399</v>
      </c>
      <c r="R847" s="17"/>
      <c r="S847" s="17">
        <v>0.29498348764467602</v>
      </c>
      <c r="T847" s="17">
        <v>0.22163246227488201</v>
      </c>
      <c r="U847" s="17">
        <v>0.199656299125478</v>
      </c>
      <c r="V847" s="17">
        <v>0.25522862046502698</v>
      </c>
      <c r="W847" s="17">
        <v>0.25312426377059999</v>
      </c>
      <c r="X847" s="17">
        <v>0.228585904903545</v>
      </c>
      <c r="Y847" s="17">
        <v>0.19803797266508</v>
      </c>
      <c r="Z847" s="17">
        <v>0.23603001603146201</v>
      </c>
      <c r="AA847" s="17">
        <v>0.23512173264125</v>
      </c>
      <c r="AB847" s="17">
        <v>0.26429094968292699</v>
      </c>
      <c r="AC847" s="17">
        <v>0.16233283218021499</v>
      </c>
      <c r="AD847" s="17">
        <v>0.187540838288556</v>
      </c>
      <c r="AE847" s="17"/>
      <c r="AF847" s="17">
        <v>0.25974383846446503</v>
      </c>
      <c r="AG847" s="17">
        <v>0.245128001934072</v>
      </c>
      <c r="AH847" s="17">
        <v>0.18602141897492699</v>
      </c>
      <c r="AI847" s="17">
        <v>0.261089923448517</v>
      </c>
      <c r="AJ847" s="17">
        <v>0.17727775866041801</v>
      </c>
      <c r="AK847" s="17">
        <v>0.242328878786229</v>
      </c>
      <c r="AL847" s="17"/>
      <c r="AM847" s="17">
        <v>0.24985821054525001</v>
      </c>
      <c r="AN847" s="17">
        <v>0.21688973984057699</v>
      </c>
      <c r="AO847" s="17"/>
      <c r="AP847" s="17">
        <v>0.192035362207606</v>
      </c>
      <c r="AQ847" s="17">
        <v>0.213396112229572</v>
      </c>
      <c r="AR847" s="17">
        <v>0.26044688703952901</v>
      </c>
      <c r="AS847" s="17">
        <v>0.25329086220685498</v>
      </c>
      <c r="AT847" s="17">
        <v>0.34375616955446198</v>
      </c>
      <c r="AU847" s="17"/>
      <c r="AV847" s="17">
        <v>0.268240321336156</v>
      </c>
      <c r="AW847" s="17">
        <v>0.24483890086615601</v>
      </c>
      <c r="AX847" s="17">
        <v>0.20962776016205001</v>
      </c>
      <c r="AY847" s="17">
        <v>0.192335391681314</v>
      </c>
      <c r="AZ847" s="17">
        <v>0.239666637341547</v>
      </c>
      <c r="BA847" s="17">
        <v>0.20460687111720699</v>
      </c>
      <c r="BB847" s="17"/>
      <c r="BC847" s="17">
        <v>0.221672736766167</v>
      </c>
      <c r="BD847" s="17">
        <v>0.25456421490879799</v>
      </c>
      <c r="BE847" s="17">
        <v>0.231805700487034</v>
      </c>
      <c r="BF847" s="17"/>
      <c r="BG847" s="17">
        <v>0.21123385172575199</v>
      </c>
      <c r="BH847" s="17">
        <v>0.234288048014065</v>
      </c>
      <c r="BI847" s="17">
        <v>0.26859636929688901</v>
      </c>
      <c r="BJ847" s="17">
        <v>0.28307686975894802</v>
      </c>
      <c r="BK847" s="17">
        <v>0.222559512358978</v>
      </c>
      <c r="BL847" s="17"/>
      <c r="BM847" s="17">
        <v>0.23052078430411299</v>
      </c>
      <c r="BN847" s="17">
        <v>0.23656289132300101</v>
      </c>
    </row>
    <row r="848" spans="2:66" x14ac:dyDescent="0.35">
      <c r="B848" t="s">
        <v>340</v>
      </c>
      <c r="C848" s="17">
        <v>0.23291469151775299</v>
      </c>
      <c r="D848" s="17">
        <v>0.23109314602931399</v>
      </c>
      <c r="E848" s="17">
        <v>0.23486327468677001</v>
      </c>
      <c r="F848" s="17"/>
      <c r="G848" s="17">
        <v>0.26452668497425003</v>
      </c>
      <c r="H848" s="17">
        <v>0.28649809743235999</v>
      </c>
      <c r="I848" s="17">
        <v>0.22052406788871901</v>
      </c>
      <c r="J848" s="17">
        <v>0.22263173737264599</v>
      </c>
      <c r="K848" s="17">
        <v>0.213981332866262</v>
      </c>
      <c r="L848" s="17">
        <v>0.19921608600659901</v>
      </c>
      <c r="M848" s="17"/>
      <c r="N848" s="17">
        <v>0.261966634385351</v>
      </c>
      <c r="O848" s="17">
        <v>0.192842499213665</v>
      </c>
      <c r="P848" s="17">
        <v>0.25554700033033501</v>
      </c>
      <c r="Q848" s="17">
        <v>0.22517608707901901</v>
      </c>
      <c r="R848" s="17"/>
      <c r="S848" s="17">
        <v>0.246391607180834</v>
      </c>
      <c r="T848" s="17">
        <v>0.22750759931492201</v>
      </c>
      <c r="U848" s="17">
        <v>0.24665580256609301</v>
      </c>
      <c r="V848" s="17">
        <v>0.220290851545937</v>
      </c>
      <c r="W848" s="17">
        <v>0.23639070284507299</v>
      </c>
      <c r="X848" s="17">
        <v>0.24780190931373</v>
      </c>
      <c r="Y848" s="17">
        <v>0.228144082891683</v>
      </c>
      <c r="Z848" s="17">
        <v>0.21098532212294099</v>
      </c>
      <c r="AA848" s="17">
        <v>0.21364327750435799</v>
      </c>
      <c r="AB848" s="17">
        <v>0.23147748320964201</v>
      </c>
      <c r="AC848" s="17">
        <v>0.201879821087598</v>
      </c>
      <c r="AD848" s="17">
        <v>0.31101246631447399</v>
      </c>
      <c r="AE848" s="17"/>
      <c r="AF848" s="17">
        <v>0.26764606650935002</v>
      </c>
      <c r="AG848" s="17">
        <v>0.21685701386196499</v>
      </c>
      <c r="AH848" s="17">
        <v>0.25223050363886801</v>
      </c>
      <c r="AI848" s="17">
        <v>0.226899712578292</v>
      </c>
      <c r="AJ848" s="17">
        <v>0.185211898709364</v>
      </c>
      <c r="AK848" s="17">
        <v>0.22311005487699601</v>
      </c>
      <c r="AL848" s="17"/>
      <c r="AM848" s="17">
        <v>0.237493777064467</v>
      </c>
      <c r="AN848" s="17">
        <v>0.228069156509004</v>
      </c>
      <c r="AO848" s="17"/>
      <c r="AP848" s="17">
        <v>0.22658575024576</v>
      </c>
      <c r="AQ848" s="17">
        <v>0.21819226535946401</v>
      </c>
      <c r="AR848" s="17">
        <v>0.25754426098537297</v>
      </c>
      <c r="AS848" s="17">
        <v>0.22244602669604599</v>
      </c>
      <c r="AT848" s="17">
        <v>0.29914486352254499</v>
      </c>
      <c r="AU848" s="17"/>
      <c r="AV848" s="17">
        <v>0.24493997090813699</v>
      </c>
      <c r="AW848" s="17">
        <v>0.24853770610305001</v>
      </c>
      <c r="AX848" s="17">
        <v>0.26137298156747901</v>
      </c>
      <c r="AY848" s="17">
        <v>0.21711403190447001</v>
      </c>
      <c r="AZ848" s="17">
        <v>0.22694147283211799</v>
      </c>
      <c r="BA848" s="17">
        <v>0.161655888596862</v>
      </c>
      <c r="BB848" s="17"/>
      <c r="BC848" s="17">
        <v>0.212024957736826</v>
      </c>
      <c r="BD848" s="17">
        <v>0.25235906993239599</v>
      </c>
      <c r="BE848" s="17">
        <v>0.234548982943972</v>
      </c>
      <c r="BF848" s="17"/>
      <c r="BG848" s="17">
        <v>0.201162365290187</v>
      </c>
      <c r="BH848" s="17">
        <v>0.25286740691037102</v>
      </c>
      <c r="BI848" s="17">
        <v>0.240212247788711</v>
      </c>
      <c r="BJ848" s="17">
        <v>0.30294310635135102</v>
      </c>
      <c r="BK848" s="17">
        <v>0.17239181017337701</v>
      </c>
      <c r="BL848" s="17"/>
      <c r="BM848" s="17">
        <v>0.24441833653371101</v>
      </c>
      <c r="BN848" s="17">
        <v>0.20260065195313201</v>
      </c>
    </row>
    <row r="849" spans="2:66" x14ac:dyDescent="0.35">
      <c r="B849" t="s">
        <v>343</v>
      </c>
      <c r="C849" s="17">
        <v>0.16052928958014701</v>
      </c>
      <c r="D849" s="17">
        <v>0.21855952481985999</v>
      </c>
      <c r="E849" s="17">
        <v>0.103713758912183</v>
      </c>
      <c r="F849" s="17"/>
      <c r="G849" s="17">
        <v>0.18744873718987801</v>
      </c>
      <c r="H849" s="17">
        <v>0.24902994733515499</v>
      </c>
      <c r="I849" s="17">
        <v>0.161599762709772</v>
      </c>
      <c r="J849" s="17">
        <v>0.14395988745572999</v>
      </c>
      <c r="K849" s="17">
        <v>0.107821827794411</v>
      </c>
      <c r="L849" s="17">
        <v>0.118322828288355</v>
      </c>
      <c r="M849" s="17"/>
      <c r="N849" s="17">
        <v>0.19318660693419801</v>
      </c>
      <c r="O849" s="17">
        <v>0.162385007150389</v>
      </c>
      <c r="P849" s="17">
        <v>0.15396475255725001</v>
      </c>
      <c r="Q849" s="17">
        <v>0.13160567570830101</v>
      </c>
      <c r="R849" s="17"/>
      <c r="S849" s="17">
        <v>0.216393685803901</v>
      </c>
      <c r="T849" s="17">
        <v>0.13974872422568901</v>
      </c>
      <c r="U849" s="17">
        <v>0.14648026945950701</v>
      </c>
      <c r="V849" s="17">
        <v>0.158653525400474</v>
      </c>
      <c r="W849" s="17">
        <v>0.144264569700219</v>
      </c>
      <c r="X849" s="17">
        <v>0.181035408068423</v>
      </c>
      <c r="Y849" s="17">
        <v>0.162995930283486</v>
      </c>
      <c r="Z849" s="17">
        <v>0.22471433618259801</v>
      </c>
      <c r="AA849" s="17">
        <v>0.159718772051856</v>
      </c>
      <c r="AB849" s="17">
        <v>0.153912431971479</v>
      </c>
      <c r="AC849" s="17">
        <v>0.106877569745401</v>
      </c>
      <c r="AD849" s="17">
        <v>3.0246965594281899E-2</v>
      </c>
      <c r="AE849" s="17"/>
      <c r="AF849" s="17">
        <v>0.22003026655124699</v>
      </c>
      <c r="AG849" s="17">
        <v>0.138504153480034</v>
      </c>
      <c r="AH849" s="17">
        <v>0.17797259187666101</v>
      </c>
      <c r="AI849" s="17">
        <v>0.14802876417517599</v>
      </c>
      <c r="AJ849" s="17">
        <v>0.106535806797896</v>
      </c>
      <c r="AK849" s="17">
        <v>0.103855977161875</v>
      </c>
      <c r="AL849" s="17"/>
      <c r="AM849" s="17">
        <v>0.161772085404113</v>
      </c>
      <c r="AN849" s="17">
        <v>0.15760507450724101</v>
      </c>
      <c r="AO849" s="17"/>
      <c r="AP849" s="17">
        <v>0.101025219111038</v>
      </c>
      <c r="AQ849" s="17">
        <v>0.137744342698044</v>
      </c>
      <c r="AR849" s="17">
        <v>0.20879818548809401</v>
      </c>
      <c r="AS849" s="17">
        <v>0.18053102953663</v>
      </c>
      <c r="AT849" s="17">
        <v>0.36692313894303702</v>
      </c>
      <c r="AU849" s="17"/>
      <c r="AV849" s="17">
        <v>0.19278514779629799</v>
      </c>
      <c r="AW849" s="17">
        <v>0.14979063497796799</v>
      </c>
      <c r="AX849" s="17">
        <v>0.16229917990784501</v>
      </c>
      <c r="AY849" s="17">
        <v>0.11679576243817499</v>
      </c>
      <c r="AZ849" s="17">
        <v>0.174840153048542</v>
      </c>
      <c r="BA849" s="17">
        <v>0.14533675857630199</v>
      </c>
      <c r="BB849" s="17"/>
      <c r="BC849" s="17">
        <v>0.17738905967350699</v>
      </c>
      <c r="BD849" s="17">
        <v>0.137933481228247</v>
      </c>
      <c r="BE849" s="17">
        <v>0.18196985621367601</v>
      </c>
      <c r="BF849" s="17"/>
      <c r="BG849" s="17">
        <v>0.13391203603101601</v>
      </c>
      <c r="BH849" s="17">
        <v>0.16986819594594099</v>
      </c>
      <c r="BI849" s="17">
        <v>0.17798647087759401</v>
      </c>
      <c r="BJ849" s="17">
        <v>0.22685680435043601</v>
      </c>
      <c r="BK849" s="17">
        <v>0.100959180487614</v>
      </c>
      <c r="BL849" s="17"/>
      <c r="BM849" s="17">
        <v>0.16399263495467001</v>
      </c>
      <c r="BN849" s="17">
        <v>0.13009118844971401</v>
      </c>
    </row>
    <row r="850" spans="2:66" x14ac:dyDescent="0.35">
      <c r="B850" t="s">
        <v>337</v>
      </c>
      <c r="C850" s="17">
        <v>0.15359779010021299</v>
      </c>
      <c r="D850" s="17">
        <v>0.184389115105002</v>
      </c>
      <c r="E850" s="17">
        <v>0.124333091258649</v>
      </c>
      <c r="F850" s="17"/>
      <c r="G850" s="17">
        <v>0.17545375660339099</v>
      </c>
      <c r="H850" s="17">
        <v>0.17940629131432401</v>
      </c>
      <c r="I850" s="17">
        <v>0.16551867789184399</v>
      </c>
      <c r="J850" s="17">
        <v>0.123096348361466</v>
      </c>
      <c r="K850" s="17">
        <v>0.15385879509324499</v>
      </c>
      <c r="L850" s="17">
        <v>0.13286107035040901</v>
      </c>
      <c r="M850" s="17"/>
      <c r="N850" s="17">
        <v>0.19021340837127701</v>
      </c>
      <c r="O850" s="17">
        <v>0.15830876142335501</v>
      </c>
      <c r="P850" s="17">
        <v>0.13186153167195899</v>
      </c>
      <c r="Q850" s="17">
        <v>0.128645817420277</v>
      </c>
      <c r="R850" s="17"/>
      <c r="S850" s="17">
        <v>0.175489068435282</v>
      </c>
      <c r="T850" s="17">
        <v>0.137758143137513</v>
      </c>
      <c r="U850" s="17">
        <v>0.15735044636940501</v>
      </c>
      <c r="V850" s="17">
        <v>0.16535241116413499</v>
      </c>
      <c r="W850" s="17">
        <v>0.18575572867583101</v>
      </c>
      <c r="X850" s="17">
        <v>0.15371374431965401</v>
      </c>
      <c r="Y850" s="17">
        <v>0.14604646379707001</v>
      </c>
      <c r="Z850" s="17">
        <v>0.131045565983366</v>
      </c>
      <c r="AA850" s="17">
        <v>0.119172844842607</v>
      </c>
      <c r="AB850" s="17">
        <v>0.170532968296285</v>
      </c>
      <c r="AC850" s="17">
        <v>0.16380171016963699</v>
      </c>
      <c r="AD850" s="17">
        <v>0.107372111214653</v>
      </c>
      <c r="AE850" s="17"/>
      <c r="AF850" s="17">
        <v>0.179174870915176</v>
      </c>
      <c r="AG850" s="17">
        <v>0.17574708507862299</v>
      </c>
      <c r="AH850" s="17">
        <v>0.12054068684779</v>
      </c>
      <c r="AI850" s="17">
        <v>0.11268003601496999</v>
      </c>
      <c r="AJ850" s="17">
        <v>0.126537166458037</v>
      </c>
      <c r="AK850" s="17">
        <v>0.19225611921545699</v>
      </c>
      <c r="AL850" s="17"/>
      <c r="AM850" s="17">
        <v>0.15167012756782899</v>
      </c>
      <c r="AN850" s="17">
        <v>0.15742211815027801</v>
      </c>
      <c r="AO850" s="17"/>
      <c r="AP850" s="17">
        <v>0.129889754397637</v>
      </c>
      <c r="AQ850" s="17">
        <v>0.14638335527951099</v>
      </c>
      <c r="AR850" s="17">
        <v>0.15506333111644199</v>
      </c>
      <c r="AS850" s="17">
        <v>0.21890407398607301</v>
      </c>
      <c r="AT850" s="17">
        <v>0.17764193123342001</v>
      </c>
      <c r="AU850" s="17"/>
      <c r="AV850" s="17">
        <v>0.153188075956917</v>
      </c>
      <c r="AW850" s="17">
        <v>0.15001825678183101</v>
      </c>
      <c r="AX850" s="17">
        <v>0.211998933330237</v>
      </c>
      <c r="AY850" s="17">
        <v>0.175929010939504</v>
      </c>
      <c r="AZ850" s="17">
        <v>0.110682095384875</v>
      </c>
      <c r="BA850" s="17">
        <v>0.15108689086837099</v>
      </c>
      <c r="BB850" s="17"/>
      <c r="BC850" s="17">
        <v>0.15940256283826301</v>
      </c>
      <c r="BD850" s="17">
        <v>0.14367710147871601</v>
      </c>
      <c r="BE850" s="17">
        <v>0.17484688447869301</v>
      </c>
      <c r="BF850" s="17"/>
      <c r="BG850" s="17">
        <v>0.101595650229823</v>
      </c>
      <c r="BH850" s="17">
        <v>0.166087242024131</v>
      </c>
      <c r="BI850" s="17">
        <v>0.176347304376095</v>
      </c>
      <c r="BJ850" s="17">
        <v>0.110266208367005</v>
      </c>
      <c r="BK850" s="17">
        <v>0.12600950626695101</v>
      </c>
      <c r="BL850" s="17"/>
      <c r="BM850" s="17">
        <v>0.155548733965756</v>
      </c>
      <c r="BN850" s="17">
        <v>0.122366594941868</v>
      </c>
    </row>
    <row r="851" spans="2:66" x14ac:dyDescent="0.35">
      <c r="B851" t="s">
        <v>339</v>
      </c>
      <c r="C851" s="17">
        <v>0.13190966781708999</v>
      </c>
      <c r="D851" s="17">
        <v>0.13814726816848999</v>
      </c>
      <c r="E851" s="17">
        <v>0.12647813085256299</v>
      </c>
      <c r="F851" s="17"/>
      <c r="G851" s="17">
        <v>0.173092238058316</v>
      </c>
      <c r="H851" s="17">
        <v>0.166183108236622</v>
      </c>
      <c r="I851" s="17">
        <v>0.13811162059246601</v>
      </c>
      <c r="J851" s="17">
        <v>0.112504280892432</v>
      </c>
      <c r="K851" s="17">
        <v>0.13385883609760499</v>
      </c>
      <c r="L851" s="17">
        <v>8.5912439724528694E-2</v>
      </c>
      <c r="M851" s="17"/>
      <c r="N851" s="17">
        <v>0.13169623825351201</v>
      </c>
      <c r="O851" s="17">
        <v>0.155542535759087</v>
      </c>
      <c r="P851" s="17">
        <v>0.152155115114914</v>
      </c>
      <c r="Q851" s="17">
        <v>8.9932448426205194E-2</v>
      </c>
      <c r="R851" s="17"/>
      <c r="S851" s="17">
        <v>0.185368919164836</v>
      </c>
      <c r="T851" s="17">
        <v>0.13174643431361199</v>
      </c>
      <c r="U851" s="17">
        <v>8.5315495122622501E-2</v>
      </c>
      <c r="V851" s="17">
        <v>0.12472218396729801</v>
      </c>
      <c r="W851" s="17">
        <v>0.144338784632013</v>
      </c>
      <c r="X851" s="17">
        <v>0.143581510359828</v>
      </c>
      <c r="Y851" s="17">
        <v>0.104371227592328</v>
      </c>
      <c r="Z851" s="17">
        <v>0.14137041569545999</v>
      </c>
      <c r="AA851" s="17">
        <v>0.111118395163363</v>
      </c>
      <c r="AB851" s="17">
        <v>0.121028605804555</v>
      </c>
      <c r="AC851" s="17">
        <v>0.14645799366037501</v>
      </c>
      <c r="AD851" s="17">
        <v>0.110791891943057</v>
      </c>
      <c r="AE851" s="17"/>
      <c r="AF851" s="17">
        <v>0.17419155678749801</v>
      </c>
      <c r="AG851" s="17">
        <v>0.103986234770123</v>
      </c>
      <c r="AH851" s="17">
        <v>0.14907561291164001</v>
      </c>
      <c r="AI851" s="17">
        <v>0.116630526082571</v>
      </c>
      <c r="AJ851" s="17">
        <v>0.10651400204745699</v>
      </c>
      <c r="AK851" s="17">
        <v>0.13928162872177299</v>
      </c>
      <c r="AL851" s="17"/>
      <c r="AM851" s="17">
        <v>0.138778456790602</v>
      </c>
      <c r="AN851" s="17">
        <v>0.121906751758722</v>
      </c>
      <c r="AO851" s="17"/>
      <c r="AP851" s="17">
        <v>0.113413567713205</v>
      </c>
      <c r="AQ851" s="17">
        <v>0.12890464001532101</v>
      </c>
      <c r="AR851" s="17">
        <v>0.149373954173149</v>
      </c>
      <c r="AS851" s="17">
        <v>0.14754619926596399</v>
      </c>
      <c r="AT851" s="17">
        <v>0.25296130210343398</v>
      </c>
      <c r="AU851" s="17"/>
      <c r="AV851" s="17">
        <v>0.15848229116072099</v>
      </c>
      <c r="AW851" s="17">
        <v>0.14849587974391701</v>
      </c>
      <c r="AX851" s="17">
        <v>0.10806794632853201</v>
      </c>
      <c r="AY851" s="17">
        <v>0.125114760740895</v>
      </c>
      <c r="AZ851" s="17">
        <v>0.113650214308734</v>
      </c>
      <c r="BA851" s="17">
        <v>7.3250264353554306E-2</v>
      </c>
      <c r="BB851" s="17"/>
      <c r="BC851" s="17">
        <v>0.13089426775156199</v>
      </c>
      <c r="BD851" s="17">
        <v>0.13070660130664699</v>
      </c>
      <c r="BE851" s="17">
        <v>0.14738924776301199</v>
      </c>
      <c r="BF851" s="17"/>
      <c r="BG851" s="17">
        <v>0.102314154594722</v>
      </c>
      <c r="BH851" s="17">
        <v>0.14511227973764601</v>
      </c>
      <c r="BI851" s="17">
        <v>0.13670638042706201</v>
      </c>
      <c r="BJ851" s="17">
        <v>0.191178038339061</v>
      </c>
      <c r="BK851" s="17">
        <v>0.102963332992659</v>
      </c>
      <c r="BL851" s="17"/>
      <c r="BM851" s="17">
        <v>0.13811867988759799</v>
      </c>
      <c r="BN851" s="17">
        <v>0.123375723788261</v>
      </c>
    </row>
    <row r="852" spans="2:66" x14ac:dyDescent="0.35">
      <c r="B852" t="s">
        <v>344</v>
      </c>
      <c r="C852" s="17">
        <v>0.125100650929903</v>
      </c>
      <c r="D852" s="17">
        <v>0.129322702698521</v>
      </c>
      <c r="E852" s="17">
        <v>0.121600727586817</v>
      </c>
      <c r="F852" s="17"/>
      <c r="G852" s="17">
        <v>0.14334544641128799</v>
      </c>
      <c r="H852" s="17">
        <v>0.135798799133617</v>
      </c>
      <c r="I852" s="17">
        <v>0.10963647813441001</v>
      </c>
      <c r="J852" s="17">
        <v>0.14866549559085801</v>
      </c>
      <c r="K852" s="17">
        <v>0.10068030500611901</v>
      </c>
      <c r="L852" s="17">
        <v>0.11407183842763</v>
      </c>
      <c r="M852" s="17"/>
      <c r="N852" s="17">
        <v>0.11675011415304901</v>
      </c>
      <c r="O852" s="17">
        <v>0.12564510186761799</v>
      </c>
      <c r="P852" s="17">
        <v>9.9670729395728394E-2</v>
      </c>
      <c r="Q852" s="17">
        <v>0.15794855521031201</v>
      </c>
      <c r="R852" s="17"/>
      <c r="S852" s="17">
        <v>0.12715447496947499</v>
      </c>
      <c r="T852" s="17">
        <v>0.11053919166383799</v>
      </c>
      <c r="U852" s="17">
        <v>0.13799199532906301</v>
      </c>
      <c r="V852" s="17">
        <v>9.9929081693900204E-2</v>
      </c>
      <c r="W852" s="17">
        <v>0.11378076872526501</v>
      </c>
      <c r="X852" s="17">
        <v>0.15157600334159299</v>
      </c>
      <c r="Y852" s="17">
        <v>7.9007655486595899E-2</v>
      </c>
      <c r="Z852" s="17">
        <v>0.197932978619142</v>
      </c>
      <c r="AA852" s="17">
        <v>0.120618441675501</v>
      </c>
      <c r="AB852" s="17">
        <v>0.12623388613347999</v>
      </c>
      <c r="AC852" s="17">
        <v>0.173589625160738</v>
      </c>
      <c r="AD852" s="17">
        <v>0.124923659522231</v>
      </c>
      <c r="AE852" s="17"/>
      <c r="AF852" s="17">
        <v>0.113984520723399</v>
      </c>
      <c r="AG852" s="17">
        <v>0.14344519028914099</v>
      </c>
      <c r="AH852" s="17">
        <v>0.142108252396561</v>
      </c>
      <c r="AI852" s="17">
        <v>0.13357690843207001</v>
      </c>
      <c r="AJ852" s="17">
        <v>8.0071099813883898E-2</v>
      </c>
      <c r="AK852" s="17">
        <v>0.10089456996004</v>
      </c>
      <c r="AL852" s="17"/>
      <c r="AM852" s="17">
        <v>0.121050809384149</v>
      </c>
      <c r="AN852" s="17">
        <v>0.13057208068558501</v>
      </c>
      <c r="AO852" s="17"/>
      <c r="AP852" s="17">
        <v>0.111796465884415</v>
      </c>
      <c r="AQ852" s="17">
        <v>0.12654734359880301</v>
      </c>
      <c r="AR852" s="17">
        <v>0.117835283139491</v>
      </c>
      <c r="AS852" s="17">
        <v>0.162091984655024</v>
      </c>
      <c r="AT852" s="17">
        <v>9.9977888967377804E-2</v>
      </c>
      <c r="AU852" s="17"/>
      <c r="AV852" s="17">
        <v>0.15536438342616901</v>
      </c>
      <c r="AW852" s="17">
        <v>0.111663565694736</v>
      </c>
      <c r="AX852" s="17">
        <v>0.127598848394989</v>
      </c>
      <c r="AY852" s="17">
        <v>0.108628511586842</v>
      </c>
      <c r="AZ852" s="17">
        <v>0.13493350548046801</v>
      </c>
      <c r="BA852" s="17">
        <v>6.4944601486024003E-2</v>
      </c>
      <c r="BB852" s="17"/>
      <c r="BC852" s="17">
        <v>0.11847317932102901</v>
      </c>
      <c r="BD852" s="17">
        <v>0.125682610186826</v>
      </c>
      <c r="BE852" s="17">
        <v>0.134310370205456</v>
      </c>
      <c r="BF852" s="17"/>
      <c r="BG852" s="17">
        <v>0.16675395646832999</v>
      </c>
      <c r="BH852" s="17">
        <v>0.112437737448151</v>
      </c>
      <c r="BI852" s="17">
        <v>0.13917487878438101</v>
      </c>
      <c r="BJ852" s="17">
        <v>0.20861623391861001</v>
      </c>
      <c r="BK852" s="17">
        <v>0.109846142126721</v>
      </c>
      <c r="BL852" s="17"/>
      <c r="BM852" s="17">
        <v>0.121313497774711</v>
      </c>
      <c r="BN852" s="17">
        <v>0.13270099047265799</v>
      </c>
    </row>
    <row r="853" spans="2:66" x14ac:dyDescent="0.35">
      <c r="B853" t="s">
        <v>341</v>
      </c>
      <c r="C853" s="17">
        <v>0.12192802893946</v>
      </c>
      <c r="D853" s="17">
        <v>0.110360654483821</v>
      </c>
      <c r="E853" s="17">
        <v>0.13380727362574199</v>
      </c>
      <c r="F853" s="17"/>
      <c r="G853" s="17">
        <v>0.18280249110726701</v>
      </c>
      <c r="H853" s="17">
        <v>0.13146921388112501</v>
      </c>
      <c r="I853" s="17">
        <v>0.134705980688612</v>
      </c>
      <c r="J853" s="17">
        <v>0.12681297580662401</v>
      </c>
      <c r="K853" s="17">
        <v>9.3276420582131106E-2</v>
      </c>
      <c r="L853" s="17">
        <v>7.8586457244155403E-2</v>
      </c>
      <c r="M853" s="17"/>
      <c r="N853" s="17">
        <v>0.132040758123594</v>
      </c>
      <c r="O853" s="17">
        <v>0.12478410614344899</v>
      </c>
      <c r="P853" s="17">
        <v>9.9230713627956907E-2</v>
      </c>
      <c r="Q853" s="17">
        <v>0.129934509452827</v>
      </c>
      <c r="R853" s="17"/>
      <c r="S853" s="17">
        <v>0.151518176008932</v>
      </c>
      <c r="T853" s="17">
        <v>7.1005325442589695E-2</v>
      </c>
      <c r="U853" s="17">
        <v>0.10255124791968701</v>
      </c>
      <c r="V853" s="17">
        <v>0.112859770507915</v>
      </c>
      <c r="W853" s="17">
        <v>0.15789752838347901</v>
      </c>
      <c r="X853" s="17">
        <v>0.132440493628976</v>
      </c>
      <c r="Y853" s="17">
        <v>0.10815669460480699</v>
      </c>
      <c r="Z853" s="17">
        <v>0.105375704348826</v>
      </c>
      <c r="AA853" s="17">
        <v>0.14388491959809299</v>
      </c>
      <c r="AB853" s="17">
        <v>0.125774783188524</v>
      </c>
      <c r="AC853" s="17">
        <v>0.11647961736369999</v>
      </c>
      <c r="AD853" s="17">
        <v>0.14372983635877901</v>
      </c>
      <c r="AE853" s="17"/>
      <c r="AF853" s="17">
        <v>0.15711624191720899</v>
      </c>
      <c r="AG853" s="17">
        <v>0.13517518822611399</v>
      </c>
      <c r="AH853" s="17">
        <v>0.12313818707381401</v>
      </c>
      <c r="AI853" s="17">
        <v>9.6222909166122195E-2</v>
      </c>
      <c r="AJ853" s="17">
        <v>6.02354929023904E-2</v>
      </c>
      <c r="AK853" s="17">
        <v>9.3607570049572694E-2</v>
      </c>
      <c r="AL853" s="17"/>
      <c r="AM853" s="17">
        <v>0.12009300305651401</v>
      </c>
      <c r="AN853" s="17">
        <v>0.12539633840073</v>
      </c>
      <c r="AO853" s="17"/>
      <c r="AP853" s="17">
        <v>0.10141468433088301</v>
      </c>
      <c r="AQ853" s="17">
        <v>0.14198904295553</v>
      </c>
      <c r="AR853" s="17">
        <v>0.120746458926266</v>
      </c>
      <c r="AS853" s="17">
        <v>0.14182611548542501</v>
      </c>
      <c r="AT853" s="17">
        <v>9.99018756312888E-2</v>
      </c>
      <c r="AU853" s="17"/>
      <c r="AV853" s="17">
        <v>0.14934455098868599</v>
      </c>
      <c r="AW853" s="17">
        <v>7.8933877312082207E-2</v>
      </c>
      <c r="AX853" s="17">
        <v>0.158984588004323</v>
      </c>
      <c r="AY853" s="17">
        <v>0.101987617264929</v>
      </c>
      <c r="AZ853" s="17">
        <v>0.120854636574454</v>
      </c>
      <c r="BA853" s="17">
        <v>0.11074667314148801</v>
      </c>
      <c r="BB853" s="17"/>
      <c r="BC853" s="17">
        <v>0.11828041404351999</v>
      </c>
      <c r="BD853" s="17">
        <v>0.13119702874842501</v>
      </c>
      <c r="BE853" s="17">
        <v>0.119398431368076</v>
      </c>
      <c r="BF853" s="17"/>
      <c r="BG853" s="17">
        <v>0.14523542138870199</v>
      </c>
      <c r="BH853" s="17">
        <v>0.127832439990512</v>
      </c>
      <c r="BI853" s="17">
        <v>0.135652897416465</v>
      </c>
      <c r="BJ853" s="17">
        <v>0.130802727640213</v>
      </c>
      <c r="BK853" s="17">
        <v>6.2998298943809206E-2</v>
      </c>
      <c r="BL853" s="17"/>
      <c r="BM853" s="17">
        <v>0.130676244191989</v>
      </c>
      <c r="BN853" s="17">
        <v>7.8687865561853698E-2</v>
      </c>
    </row>
    <row r="854" spans="2:66" x14ac:dyDescent="0.35">
      <c r="B854" t="s">
        <v>345</v>
      </c>
      <c r="C854" s="17">
        <v>0.11290387425625099</v>
      </c>
      <c r="D854" s="17">
        <v>0.112618650512677</v>
      </c>
      <c r="E854" s="17">
        <v>0.113738460737472</v>
      </c>
      <c r="F854" s="17"/>
      <c r="G854" s="17">
        <v>0.139334355817536</v>
      </c>
      <c r="H854" s="17">
        <v>0.122707385129632</v>
      </c>
      <c r="I854" s="17">
        <v>0.12516825410847199</v>
      </c>
      <c r="J854" s="17">
        <v>0.117875290417174</v>
      </c>
      <c r="K854" s="17">
        <v>0.102504091328838</v>
      </c>
      <c r="L854" s="17">
        <v>8.0343187846766098E-2</v>
      </c>
      <c r="M854" s="17"/>
      <c r="N854" s="17">
        <v>0.119763463313118</v>
      </c>
      <c r="O854" s="17">
        <v>0.11460398804541901</v>
      </c>
      <c r="P854" s="17">
        <v>9.4512605129497607E-2</v>
      </c>
      <c r="Q854" s="17">
        <v>0.117752542118465</v>
      </c>
      <c r="R854" s="17"/>
      <c r="S854" s="17">
        <v>0.14505397449490201</v>
      </c>
      <c r="T854" s="17">
        <v>8.2796015923810307E-2</v>
      </c>
      <c r="U854" s="17">
        <v>0.17102571134973499</v>
      </c>
      <c r="V854" s="17">
        <v>8.9135429024868304E-2</v>
      </c>
      <c r="W854" s="17">
        <v>0.106951058930101</v>
      </c>
      <c r="X854" s="17">
        <v>0.10876231447335399</v>
      </c>
      <c r="Y854" s="17">
        <v>9.6792961529685195E-2</v>
      </c>
      <c r="Z854" s="17">
        <v>0.129167623217988</v>
      </c>
      <c r="AA854" s="17">
        <v>8.7709821376991695E-2</v>
      </c>
      <c r="AB854" s="17">
        <v>0.12476216235283399</v>
      </c>
      <c r="AC854" s="17">
        <v>0.105581240080278</v>
      </c>
      <c r="AD854" s="17">
        <v>0.126401045157398</v>
      </c>
      <c r="AE854" s="17"/>
      <c r="AF854" s="17">
        <v>0.13630432900447301</v>
      </c>
      <c r="AG854" s="17">
        <v>0.130491636346628</v>
      </c>
      <c r="AH854" s="17">
        <v>9.9429186313925097E-2</v>
      </c>
      <c r="AI854" s="17">
        <v>9.9388786342209504E-2</v>
      </c>
      <c r="AJ854" s="17">
        <v>7.0768539356674001E-2</v>
      </c>
      <c r="AK854" s="17">
        <v>7.5233943877327306E-2</v>
      </c>
      <c r="AL854" s="17"/>
      <c r="AM854" s="17">
        <v>0.10975883691784</v>
      </c>
      <c r="AN854" s="17">
        <v>0.118166945080321</v>
      </c>
      <c r="AO854" s="17"/>
      <c r="AP854" s="17">
        <v>0.100345991319852</v>
      </c>
      <c r="AQ854" s="17">
        <v>0.122773792470889</v>
      </c>
      <c r="AR854" s="17">
        <v>0.11413266215953</v>
      </c>
      <c r="AS854" s="17">
        <v>0.120619988417801</v>
      </c>
      <c r="AT854" s="17">
        <v>8.2002543540669298E-2</v>
      </c>
      <c r="AU854" s="17"/>
      <c r="AV854" s="17">
        <v>0.13278156602077201</v>
      </c>
      <c r="AW854" s="17">
        <v>0.119156178576918</v>
      </c>
      <c r="AX854" s="17">
        <v>0.101447180643125</v>
      </c>
      <c r="AY854" s="17">
        <v>9.0479561895344507E-2</v>
      </c>
      <c r="AZ854" s="17">
        <v>0.110458581900478</v>
      </c>
      <c r="BA854" s="17">
        <v>8.8484194793507803E-2</v>
      </c>
      <c r="BB854" s="17"/>
      <c r="BC854" s="17">
        <v>0.11288360040048601</v>
      </c>
      <c r="BD854" s="17">
        <v>0.117913849849713</v>
      </c>
      <c r="BE854" s="17">
        <v>0.120376078871108</v>
      </c>
      <c r="BF854" s="17"/>
      <c r="BG854" s="17">
        <v>9.5470004459122099E-2</v>
      </c>
      <c r="BH854" s="17">
        <v>0.13031845344871601</v>
      </c>
      <c r="BI854" s="17">
        <v>0.11327432444626299</v>
      </c>
      <c r="BJ854" s="17">
        <v>0.187252782158491</v>
      </c>
      <c r="BK854" s="17">
        <v>3.3272082378638601E-2</v>
      </c>
      <c r="BL854" s="17"/>
      <c r="BM854" s="17">
        <v>0.124623902418404</v>
      </c>
      <c r="BN854" s="17">
        <v>6.8902357473298204E-2</v>
      </c>
    </row>
    <row r="855" spans="2:66" x14ac:dyDescent="0.35">
      <c r="B855" t="s">
        <v>336</v>
      </c>
      <c r="C855" s="17">
        <v>0.10487576410236001</v>
      </c>
      <c r="D855" s="17">
        <v>0.123445673278386</v>
      </c>
      <c r="E855" s="17">
        <v>8.72868889776892E-2</v>
      </c>
      <c r="F855" s="17"/>
      <c r="G855" s="17">
        <v>0.157938383905074</v>
      </c>
      <c r="H855" s="17">
        <v>9.9978110351671604E-2</v>
      </c>
      <c r="I855" s="17">
        <v>0.123151265498519</v>
      </c>
      <c r="J855" s="17">
        <v>0.11191007227856201</v>
      </c>
      <c r="K855" s="17">
        <v>7.7232950059367506E-2</v>
      </c>
      <c r="L855" s="17">
        <v>7.1650217007466196E-2</v>
      </c>
      <c r="M855" s="17"/>
      <c r="N855" s="17">
        <v>0.108053852936732</v>
      </c>
      <c r="O855" s="17">
        <v>0.112486021958035</v>
      </c>
      <c r="P855" s="17">
        <v>9.7305950444659603E-2</v>
      </c>
      <c r="Q855" s="17">
        <v>9.9969368696269101E-2</v>
      </c>
      <c r="R855" s="17"/>
      <c r="S855" s="17">
        <v>0.159327076894688</v>
      </c>
      <c r="T855" s="17">
        <v>0.10469367135289399</v>
      </c>
      <c r="U855" s="17">
        <v>8.5535555608972802E-2</v>
      </c>
      <c r="V855" s="17">
        <v>0.12565091284882701</v>
      </c>
      <c r="W855" s="17">
        <v>9.9744526878657105E-2</v>
      </c>
      <c r="X855" s="17">
        <v>0.121542516453135</v>
      </c>
      <c r="Y855" s="17">
        <v>8.4422797589545101E-2</v>
      </c>
      <c r="Z855" s="17">
        <v>9.6004086136207104E-2</v>
      </c>
      <c r="AA855" s="17">
        <v>7.0737547389800107E-2</v>
      </c>
      <c r="AB855" s="17">
        <v>7.0287565597180302E-2</v>
      </c>
      <c r="AC855" s="17">
        <v>0.107050577353968</v>
      </c>
      <c r="AD855" s="17">
        <v>9.4859711999424404E-2</v>
      </c>
      <c r="AE855" s="17"/>
      <c r="AF855" s="17">
        <v>0.12546104594341301</v>
      </c>
      <c r="AG855" s="17">
        <v>9.6491475726268594E-2</v>
      </c>
      <c r="AH855" s="17">
        <v>0.10617957004934001</v>
      </c>
      <c r="AI855" s="17">
        <v>0.10343346595508</v>
      </c>
      <c r="AJ855" s="17">
        <v>5.6894192634496299E-2</v>
      </c>
      <c r="AK855" s="17">
        <v>0.15124373155159701</v>
      </c>
      <c r="AL855" s="17"/>
      <c r="AM855" s="17">
        <v>0.112013951164093</v>
      </c>
      <c r="AN855" s="17">
        <v>9.4384329309527795E-2</v>
      </c>
      <c r="AO855" s="17"/>
      <c r="AP855" s="17">
        <v>0.108523732284522</v>
      </c>
      <c r="AQ855" s="17">
        <v>0.103836419276202</v>
      </c>
      <c r="AR855" s="17">
        <v>8.1276689155605999E-2</v>
      </c>
      <c r="AS855" s="17">
        <v>0.14720474809328801</v>
      </c>
      <c r="AT855" s="17">
        <v>0.19975909322291899</v>
      </c>
      <c r="AU855" s="17"/>
      <c r="AV855" s="17">
        <v>0.118917289088635</v>
      </c>
      <c r="AW855" s="17">
        <v>0.102302326456301</v>
      </c>
      <c r="AX855" s="17">
        <v>0.140092632013751</v>
      </c>
      <c r="AY855" s="17">
        <v>0.11041503891078799</v>
      </c>
      <c r="AZ855" s="17">
        <v>0.105001847514018</v>
      </c>
      <c r="BA855" s="17">
        <v>7.7020965124800903E-2</v>
      </c>
      <c r="BB855" s="17"/>
      <c r="BC855" s="17">
        <v>9.1074318643555502E-2</v>
      </c>
      <c r="BD855" s="17">
        <v>0.11043773334101201</v>
      </c>
      <c r="BE855" s="17">
        <v>0.11577634740500301</v>
      </c>
      <c r="BF855" s="17"/>
      <c r="BG855" s="17">
        <v>0.111830355848052</v>
      </c>
      <c r="BH855" s="17">
        <v>0.121178972559312</v>
      </c>
      <c r="BI855" s="17">
        <v>9.8665139421007506E-2</v>
      </c>
      <c r="BJ855" s="17">
        <v>0.12846743771418101</v>
      </c>
      <c r="BK855" s="17">
        <v>5.76710395798231E-2</v>
      </c>
      <c r="BL855" s="17"/>
      <c r="BM855" s="17">
        <v>0.119651324228651</v>
      </c>
      <c r="BN855" s="17">
        <v>7.4052931237963707E-2</v>
      </c>
    </row>
    <row r="856" spans="2:66" x14ac:dyDescent="0.35">
      <c r="B856" t="s">
        <v>346</v>
      </c>
      <c r="C856" s="17">
        <v>8.1261471012787898E-2</v>
      </c>
      <c r="D856" s="17">
        <v>9.4764340679638903E-2</v>
      </c>
      <c r="E856" s="17">
        <v>6.6494200668851006E-2</v>
      </c>
      <c r="F856" s="17"/>
      <c r="G856" s="17">
        <v>0.102837314071468</v>
      </c>
      <c r="H856" s="17">
        <v>0.117209177358927</v>
      </c>
      <c r="I856" s="17">
        <v>0.10070642990782901</v>
      </c>
      <c r="J856" s="17">
        <v>7.5620203658804494E-2</v>
      </c>
      <c r="K856" s="17">
        <v>5.9270750876886699E-2</v>
      </c>
      <c r="L856" s="17">
        <v>4.1150458334962503E-2</v>
      </c>
      <c r="M856" s="17"/>
      <c r="N856" s="17">
        <v>9.3112068407079002E-2</v>
      </c>
      <c r="O856" s="17">
        <v>0.1007818047634</v>
      </c>
      <c r="P856" s="17">
        <v>8.4918587874996704E-2</v>
      </c>
      <c r="Q856" s="17">
        <v>4.6180857561487799E-2</v>
      </c>
      <c r="R856" s="17"/>
      <c r="S856" s="17">
        <v>0.10176061909020399</v>
      </c>
      <c r="T856" s="17">
        <v>6.1288627424670103E-2</v>
      </c>
      <c r="U856" s="17">
        <v>6.8461432498456903E-2</v>
      </c>
      <c r="V856" s="17">
        <v>5.9653242002025597E-2</v>
      </c>
      <c r="W856" s="17">
        <v>6.4109392477865498E-2</v>
      </c>
      <c r="X856" s="17">
        <v>9.9676456288337406E-2</v>
      </c>
      <c r="Y856" s="17">
        <v>0.109877594340916</v>
      </c>
      <c r="Z856" s="17">
        <v>0.140917571808436</v>
      </c>
      <c r="AA856" s="17">
        <v>6.6770421128191398E-2</v>
      </c>
      <c r="AB856" s="17">
        <v>9.1624514604511903E-2</v>
      </c>
      <c r="AC856" s="17">
        <v>6.6686820167038294E-2</v>
      </c>
      <c r="AD856" s="17">
        <v>4.6794028274486997E-2</v>
      </c>
      <c r="AE856" s="17"/>
      <c r="AF856" s="17">
        <v>0.117154069398929</v>
      </c>
      <c r="AG856" s="17">
        <v>8.0020022116489203E-2</v>
      </c>
      <c r="AH856" s="17">
        <v>9.2589232214726702E-2</v>
      </c>
      <c r="AI856" s="17">
        <v>4.9110936882865698E-2</v>
      </c>
      <c r="AJ856" s="17">
        <v>4.2436231602697903E-2</v>
      </c>
      <c r="AK856" s="17">
        <v>7.4912239722650306E-2</v>
      </c>
      <c r="AL856" s="17"/>
      <c r="AM856" s="17">
        <v>9.0786280388808496E-2</v>
      </c>
      <c r="AN856" s="17">
        <v>6.8323119544410296E-2</v>
      </c>
      <c r="AO856" s="17"/>
      <c r="AP856" s="17">
        <v>4.1217140039613E-2</v>
      </c>
      <c r="AQ856" s="17">
        <v>8.4614648463452E-2</v>
      </c>
      <c r="AR856" s="17">
        <v>9.8562079130762106E-2</v>
      </c>
      <c r="AS856" s="17">
        <v>0.14524988425570001</v>
      </c>
      <c r="AT856" s="17">
        <v>8.5234286305764503E-2</v>
      </c>
      <c r="AU856" s="17"/>
      <c r="AV856" s="17">
        <v>0.10261752888396899</v>
      </c>
      <c r="AW856" s="17">
        <v>7.2433323469108996E-2</v>
      </c>
      <c r="AX856" s="17">
        <v>0.11502806519120801</v>
      </c>
      <c r="AY856" s="17">
        <v>5.4919599088659399E-2</v>
      </c>
      <c r="AZ856" s="17">
        <v>8.8263861308164798E-2</v>
      </c>
      <c r="BA856" s="17">
        <v>4.9643006892221203E-2</v>
      </c>
      <c r="BB856" s="17"/>
      <c r="BC856" s="17">
        <v>7.4448755036381598E-2</v>
      </c>
      <c r="BD856" s="17">
        <v>6.93300227427215E-2</v>
      </c>
      <c r="BE856" s="17">
        <v>0.11400071103123401</v>
      </c>
      <c r="BF856" s="17"/>
      <c r="BG856" s="17">
        <v>8.5254731238991993E-2</v>
      </c>
      <c r="BH856" s="17">
        <v>8.1978551256185306E-2</v>
      </c>
      <c r="BI856" s="17">
        <v>9.3271965576351701E-2</v>
      </c>
      <c r="BJ856" s="17">
        <v>9.5356248244672204E-2</v>
      </c>
      <c r="BK856" s="17">
        <v>5.7633261378554602E-2</v>
      </c>
      <c r="BL856" s="17"/>
      <c r="BM856" s="17">
        <v>8.2513908628966806E-2</v>
      </c>
      <c r="BN856" s="17">
        <v>6.6362150137688994E-2</v>
      </c>
    </row>
    <row r="857" spans="2:66" x14ac:dyDescent="0.35">
      <c r="B857" t="s">
        <v>347</v>
      </c>
      <c r="C857" s="17">
        <v>7.5889972136543998E-2</v>
      </c>
      <c r="D857" s="17">
        <v>8.1515591201585705E-2</v>
      </c>
      <c r="E857" s="17">
        <v>6.98153355563947E-2</v>
      </c>
      <c r="F857" s="17"/>
      <c r="G857" s="17">
        <v>5.2206607851726601E-2</v>
      </c>
      <c r="H857" s="17">
        <v>6.2401337377777699E-2</v>
      </c>
      <c r="I857" s="17">
        <v>4.6128691980001801E-2</v>
      </c>
      <c r="J857" s="17">
        <v>8.5332664493284693E-2</v>
      </c>
      <c r="K857" s="17">
        <v>0.10530878221635</v>
      </c>
      <c r="L857" s="17">
        <v>9.9347374550116094E-2</v>
      </c>
      <c r="M857" s="17"/>
      <c r="N857" s="17">
        <v>6.2686060362985199E-2</v>
      </c>
      <c r="O857" s="17">
        <v>7.6402808081618895E-2</v>
      </c>
      <c r="P857" s="17">
        <v>8.2573333984718306E-2</v>
      </c>
      <c r="Q857" s="17">
        <v>8.2551770097153698E-2</v>
      </c>
      <c r="R857" s="17"/>
      <c r="S857" s="17">
        <v>4.8936788152142897E-2</v>
      </c>
      <c r="T857" s="17">
        <v>9.1064772461163998E-2</v>
      </c>
      <c r="U857" s="17">
        <v>6.6743074997762705E-2</v>
      </c>
      <c r="V857" s="17">
        <v>8.1565359558565101E-2</v>
      </c>
      <c r="W857" s="17">
        <v>0.12130831151084399</v>
      </c>
      <c r="X857" s="17">
        <v>6.4322293148698403E-2</v>
      </c>
      <c r="Y857" s="17">
        <v>5.9655319001320102E-2</v>
      </c>
      <c r="Z857" s="17">
        <v>3.5448181641684201E-2</v>
      </c>
      <c r="AA857" s="17">
        <v>8.8397910309263E-2</v>
      </c>
      <c r="AB857" s="17">
        <v>9.5878947310696405E-2</v>
      </c>
      <c r="AC857" s="17">
        <v>5.89596848650457E-2</v>
      </c>
      <c r="AD857" s="17">
        <v>9.1250214573748503E-2</v>
      </c>
      <c r="AE857" s="17"/>
      <c r="AF857" s="17">
        <v>6.2325466185639798E-2</v>
      </c>
      <c r="AG857" s="17">
        <v>5.5388453233882702E-2</v>
      </c>
      <c r="AH857" s="17">
        <v>8.4500656966242496E-2</v>
      </c>
      <c r="AI857" s="17">
        <v>8.0840926044126904E-2</v>
      </c>
      <c r="AJ857" s="17">
        <v>0.134635779270949</v>
      </c>
      <c r="AK857" s="17">
        <v>8.0879624588308496E-2</v>
      </c>
      <c r="AL857" s="17"/>
      <c r="AM857" s="17">
        <v>6.4991919380380903E-2</v>
      </c>
      <c r="AN857" s="17">
        <v>9.0711737497386202E-2</v>
      </c>
      <c r="AO857" s="17"/>
      <c r="AP857" s="17">
        <v>9.6456822628945602E-2</v>
      </c>
      <c r="AQ857" s="17">
        <v>6.0334378087106899E-2</v>
      </c>
      <c r="AR857" s="17">
        <v>5.4669257630153699E-2</v>
      </c>
      <c r="AS857" s="17">
        <v>7.1919119518250293E-2</v>
      </c>
      <c r="AT857" s="17">
        <v>3.9743251681892897E-2</v>
      </c>
      <c r="AU857" s="17"/>
      <c r="AV857" s="17">
        <v>5.9727032187144001E-2</v>
      </c>
      <c r="AW857" s="17">
        <v>8.9497331797130403E-2</v>
      </c>
      <c r="AX857" s="17">
        <v>3.2293648732020099E-2</v>
      </c>
      <c r="AY857" s="17">
        <v>9.8354409679599394E-2</v>
      </c>
      <c r="AZ857" s="17">
        <v>3.9482060794087101E-2</v>
      </c>
      <c r="BA857" s="17">
        <v>9.0335016084978501E-2</v>
      </c>
      <c r="BB857" s="17"/>
      <c r="BC857" s="17">
        <v>4.5326624943148097E-2</v>
      </c>
      <c r="BD857" s="17">
        <v>7.3283251313286807E-2</v>
      </c>
      <c r="BE857" s="17">
        <v>9.7154861109544494E-2</v>
      </c>
      <c r="BF857" s="17"/>
      <c r="BG857" s="17">
        <v>0.106907179043967</v>
      </c>
      <c r="BH857" s="17">
        <v>6.2127397978736898E-2</v>
      </c>
      <c r="BI857" s="17">
        <v>5.7304982988031002E-2</v>
      </c>
      <c r="BJ857" s="17">
        <v>1.8094338319796101E-2</v>
      </c>
      <c r="BK857" s="17">
        <v>0.20694739026642001</v>
      </c>
      <c r="BL857" s="17"/>
      <c r="BM857" s="17">
        <v>6.9444818288555393E-2</v>
      </c>
      <c r="BN857" s="17">
        <v>0.163247847382509</v>
      </c>
    </row>
    <row r="858" spans="2:66" x14ac:dyDescent="0.35">
      <c r="B858" t="s">
        <v>342</v>
      </c>
      <c r="C858" s="17">
        <v>7.3007770725108001E-2</v>
      </c>
      <c r="D858" s="17">
        <v>9.0198475056384703E-2</v>
      </c>
      <c r="E858" s="17">
        <v>5.6606556398826398E-2</v>
      </c>
      <c r="F858" s="17"/>
      <c r="G858" s="17">
        <v>9.9116601744217797E-2</v>
      </c>
      <c r="H858" s="17">
        <v>9.1496016749060494E-2</v>
      </c>
      <c r="I858" s="17">
        <v>7.4891353896029106E-2</v>
      </c>
      <c r="J858" s="17">
        <v>7.2410483949177207E-2</v>
      </c>
      <c r="K858" s="17">
        <v>6.2188608539599899E-2</v>
      </c>
      <c r="L858" s="17">
        <v>4.6769626282018098E-2</v>
      </c>
      <c r="M858" s="17"/>
      <c r="N858" s="17">
        <v>7.5448020280887207E-2</v>
      </c>
      <c r="O858" s="17">
        <v>7.3865340529533405E-2</v>
      </c>
      <c r="P858" s="17">
        <v>9.5153817730535203E-2</v>
      </c>
      <c r="Q858" s="17">
        <v>5.1153435936369201E-2</v>
      </c>
      <c r="R858" s="17"/>
      <c r="S858" s="17">
        <v>0.10473335176238401</v>
      </c>
      <c r="T858" s="17">
        <v>4.9453528736450002E-2</v>
      </c>
      <c r="U858" s="17">
        <v>7.2796130360958805E-2</v>
      </c>
      <c r="V858" s="17">
        <v>5.9958937711955797E-2</v>
      </c>
      <c r="W858" s="17">
        <v>0.10238324823942301</v>
      </c>
      <c r="X858" s="17">
        <v>7.5783485802761993E-2</v>
      </c>
      <c r="Y858" s="17">
        <v>4.9093130296607702E-2</v>
      </c>
      <c r="Z858" s="17">
        <v>9.5105665631283795E-2</v>
      </c>
      <c r="AA858" s="17">
        <v>7.5695324942017403E-2</v>
      </c>
      <c r="AB858" s="17">
        <v>8.1015474910942298E-2</v>
      </c>
      <c r="AC858" s="17">
        <v>2.9519401760016301E-2</v>
      </c>
      <c r="AD858" s="17">
        <v>6.3314283205620894E-2</v>
      </c>
      <c r="AE858" s="17"/>
      <c r="AF858" s="17">
        <v>7.8228310137495399E-2</v>
      </c>
      <c r="AG858" s="17">
        <v>7.8713291460599299E-2</v>
      </c>
      <c r="AH858" s="17">
        <v>8.7874664048224999E-2</v>
      </c>
      <c r="AI858" s="17">
        <v>6.0041416189609398E-2</v>
      </c>
      <c r="AJ858" s="17">
        <v>4.7543395695631402E-2</v>
      </c>
      <c r="AK858" s="17">
        <v>7.4922522298273106E-2</v>
      </c>
      <c r="AL858" s="17"/>
      <c r="AM858" s="17">
        <v>7.7598218538788497E-2</v>
      </c>
      <c r="AN858" s="17">
        <v>6.5850231935316E-2</v>
      </c>
      <c r="AO858" s="17"/>
      <c r="AP858" s="17">
        <v>5.11495078197369E-2</v>
      </c>
      <c r="AQ858" s="17">
        <v>8.3936096964904602E-2</v>
      </c>
      <c r="AR858" s="17">
        <v>6.1389261571846598E-2</v>
      </c>
      <c r="AS858" s="17">
        <v>0.12187906080719001</v>
      </c>
      <c r="AT858" s="17">
        <v>7.9655855911919302E-2</v>
      </c>
      <c r="AU858" s="17"/>
      <c r="AV858" s="17">
        <v>8.2265650424350495E-2</v>
      </c>
      <c r="AW858" s="17">
        <v>6.6516168178138199E-2</v>
      </c>
      <c r="AX858" s="17">
        <v>9.5454797263306704E-2</v>
      </c>
      <c r="AY858" s="17">
        <v>6.7886788315386901E-2</v>
      </c>
      <c r="AZ858" s="17">
        <v>4.0502261419359198E-2</v>
      </c>
      <c r="BA858" s="17">
        <v>5.0752893065016097E-2</v>
      </c>
      <c r="BB858" s="17"/>
      <c r="BC858" s="17">
        <v>4.8368763333751903E-2</v>
      </c>
      <c r="BD858" s="17">
        <v>6.3846852707490298E-2</v>
      </c>
      <c r="BE858" s="17">
        <v>9.9300483818950194E-2</v>
      </c>
      <c r="BF858" s="17"/>
      <c r="BG858" s="17">
        <v>8.8027389902734093E-2</v>
      </c>
      <c r="BH858" s="17">
        <v>7.7120408396566101E-2</v>
      </c>
      <c r="BI858" s="17">
        <v>7.8014597808151495E-2</v>
      </c>
      <c r="BJ858" s="17">
        <v>9.1529677712018406E-2</v>
      </c>
      <c r="BK858" s="17">
        <v>2.8649054802721001E-2</v>
      </c>
      <c r="BL858" s="17"/>
      <c r="BM858" s="17">
        <v>7.8902707597086702E-2</v>
      </c>
      <c r="BN858" s="17">
        <v>4.3199280224381201E-2</v>
      </c>
    </row>
    <row r="859" spans="2:66" x14ac:dyDescent="0.35">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c r="BL859" s="17"/>
      <c r="BM859" s="17"/>
      <c r="BN859" s="17"/>
    </row>
    <row r="860" spans="2:66" x14ac:dyDescent="0.35">
      <c r="B860" s="6" t="s">
        <v>355</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c r="BL860" s="17"/>
      <c r="BM860" s="17"/>
      <c r="BN860" s="17"/>
    </row>
    <row r="861" spans="2:66" x14ac:dyDescent="0.35">
      <c r="B861" s="24" t="s">
        <v>184</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c r="BL861" s="17"/>
      <c r="BM861" s="17"/>
      <c r="BN861" s="17"/>
    </row>
    <row r="862" spans="2:66" x14ac:dyDescent="0.35">
      <c r="B862" t="s">
        <v>350</v>
      </c>
      <c r="C862" s="17">
        <v>1.3321589996873899E-2</v>
      </c>
      <c r="D862" s="17">
        <v>2.11374330406877E-2</v>
      </c>
      <c r="E862" s="17">
        <v>5.5885717049117996E-3</v>
      </c>
      <c r="F862" s="17"/>
      <c r="G862" s="17">
        <v>0</v>
      </c>
      <c r="H862" s="17">
        <v>2.8236739743145899E-2</v>
      </c>
      <c r="I862" s="17">
        <v>9.7224118740487399E-3</v>
      </c>
      <c r="J862" s="17">
        <v>7.9165918905192492E-3</v>
      </c>
      <c r="K862" s="17">
        <v>9.3488563375499004E-3</v>
      </c>
      <c r="L862" s="17">
        <v>1.8428361459874001E-2</v>
      </c>
      <c r="M862" s="17"/>
      <c r="N862" s="17">
        <v>8.9416176966768297E-3</v>
      </c>
      <c r="O862" s="17">
        <v>6.7106839169350898E-3</v>
      </c>
      <c r="P862" s="17">
        <v>5.7174897690924703E-3</v>
      </c>
      <c r="Q862" s="17">
        <v>3.2520734845695301E-2</v>
      </c>
      <c r="R862" s="17"/>
      <c r="S862" s="17">
        <v>1.8249514249022401E-2</v>
      </c>
      <c r="T862" s="17">
        <v>0</v>
      </c>
      <c r="U862" s="17">
        <v>0</v>
      </c>
      <c r="V862" s="17">
        <v>0</v>
      </c>
      <c r="W862" s="17">
        <v>0</v>
      </c>
      <c r="X862" s="17">
        <v>0</v>
      </c>
      <c r="Y862" s="17">
        <v>3.4956969271575197E-2</v>
      </c>
      <c r="Z862" s="17">
        <v>0</v>
      </c>
      <c r="AA862" s="17">
        <v>1.0036721441712301E-2</v>
      </c>
      <c r="AB862" s="17">
        <v>3.1941208212717502E-2</v>
      </c>
      <c r="AC862" s="17">
        <v>5.9195588421099003E-2</v>
      </c>
      <c r="AD862" s="17">
        <v>3.6929175760254597E-2</v>
      </c>
      <c r="AE862" s="17"/>
      <c r="AF862" s="17">
        <v>2.6030744573304399E-2</v>
      </c>
      <c r="AG862" s="17">
        <v>5.4169111072048803E-3</v>
      </c>
      <c r="AH862" s="17">
        <v>9.0748387177086599E-3</v>
      </c>
      <c r="AI862" s="17">
        <v>2.1733319872521799E-2</v>
      </c>
      <c r="AJ862" s="17">
        <v>0</v>
      </c>
      <c r="AK862" s="17">
        <v>0</v>
      </c>
      <c r="AL862" s="17"/>
      <c r="AM862" s="17">
        <v>1.2859480762612801E-2</v>
      </c>
      <c r="AN862" s="17">
        <v>1.4128395407049899E-2</v>
      </c>
      <c r="AO862" s="17"/>
      <c r="AP862" s="17">
        <v>5.90960098769743E-3</v>
      </c>
      <c r="AQ862" s="17">
        <v>1.10949089985825E-2</v>
      </c>
      <c r="AR862" s="17">
        <v>0</v>
      </c>
      <c r="AS862" s="17">
        <v>4.5160955632520698E-2</v>
      </c>
      <c r="AT862" s="17">
        <v>0</v>
      </c>
      <c r="AU862" s="17"/>
      <c r="AV862" s="17">
        <v>3.52971277647523E-3</v>
      </c>
      <c r="AW862" s="17">
        <v>2.0318293749250801E-2</v>
      </c>
      <c r="AX862" s="17">
        <v>1.5759914207591701E-2</v>
      </c>
      <c r="AY862" s="17">
        <v>1.22424359469976E-2</v>
      </c>
      <c r="AZ862" s="17">
        <v>0</v>
      </c>
      <c r="BA862" s="17">
        <v>0</v>
      </c>
      <c r="BB862" s="17"/>
      <c r="BC862" s="17">
        <v>0</v>
      </c>
      <c r="BD862" s="17">
        <v>1.6403716530880401E-2</v>
      </c>
      <c r="BE862" s="17">
        <v>9.1468572487183094E-3</v>
      </c>
      <c r="BF862" s="17"/>
      <c r="BG862" s="17">
        <v>1.37276069651207E-2</v>
      </c>
      <c r="BH862" s="17">
        <v>1.7186292322179001E-2</v>
      </c>
      <c r="BI862" s="17">
        <v>0</v>
      </c>
      <c r="BJ862" s="17">
        <v>6.7414786751507305E-2</v>
      </c>
      <c r="BK862" s="17">
        <v>2.0439284286232699E-2</v>
      </c>
      <c r="BL862" s="17"/>
      <c r="BM862" s="17">
        <v>1.6607691125904499E-2</v>
      </c>
      <c r="BN862" s="17">
        <v>2.9171591994648399E-2</v>
      </c>
    </row>
    <row r="863" spans="2:66" x14ac:dyDescent="0.35">
      <c r="B863" t="s">
        <v>351</v>
      </c>
      <c r="C863" s="17">
        <v>5.8635084778997003E-2</v>
      </c>
      <c r="D863" s="17">
        <v>8.0767339532119203E-2</v>
      </c>
      <c r="E863" s="17">
        <v>3.6905646080820899E-2</v>
      </c>
      <c r="F863" s="17"/>
      <c r="G863" s="17">
        <v>8.2449724101570004E-2</v>
      </c>
      <c r="H863" s="17">
        <v>6.3185192511770696E-2</v>
      </c>
      <c r="I863" s="17">
        <v>6.4027746223848506E-2</v>
      </c>
      <c r="J863" s="17">
        <v>3.2135589955417099E-2</v>
      </c>
      <c r="K863" s="17">
        <v>2.04076332552083E-2</v>
      </c>
      <c r="L863" s="17">
        <v>8.0305843607218902E-2</v>
      </c>
      <c r="M863" s="17"/>
      <c r="N863" s="17">
        <v>4.72763613009392E-2</v>
      </c>
      <c r="O863" s="17">
        <v>3.9798937110539598E-2</v>
      </c>
      <c r="P863" s="17">
        <v>7.2396177025101593E-2</v>
      </c>
      <c r="Q863" s="17">
        <v>7.4813185908158095E-2</v>
      </c>
      <c r="R863" s="17"/>
      <c r="S863" s="17">
        <v>8.9460720616157494E-2</v>
      </c>
      <c r="T863" s="17">
        <v>6.18205833542987E-2</v>
      </c>
      <c r="U863" s="17">
        <v>3.9712624552638597E-2</v>
      </c>
      <c r="V863" s="17">
        <v>6.3053718796772198E-2</v>
      </c>
      <c r="W863" s="17">
        <v>4.0898986031820503E-2</v>
      </c>
      <c r="X863" s="17">
        <v>9.7717927842317198E-2</v>
      </c>
      <c r="Y863" s="17">
        <v>3.3757692483760898E-2</v>
      </c>
      <c r="Z863" s="17">
        <v>3.25684854430522E-2</v>
      </c>
      <c r="AA863" s="17">
        <v>0.105606457859801</v>
      </c>
      <c r="AB863" s="17">
        <v>0</v>
      </c>
      <c r="AC863" s="17">
        <v>0</v>
      </c>
      <c r="AD863" s="17">
        <v>3.7652451150182897E-2</v>
      </c>
      <c r="AE863" s="17"/>
      <c r="AF863" s="17">
        <v>8.30188842874897E-2</v>
      </c>
      <c r="AG863" s="17">
        <v>5.7461122665935997E-2</v>
      </c>
      <c r="AH863" s="17">
        <v>5.7042477504985797E-2</v>
      </c>
      <c r="AI863" s="17">
        <v>4.7818859863403403E-2</v>
      </c>
      <c r="AJ863" s="17">
        <v>2.68578356410147E-2</v>
      </c>
      <c r="AK863" s="17">
        <v>5.2952268192192099E-2</v>
      </c>
      <c r="AL863" s="17"/>
      <c r="AM863" s="17">
        <v>5.6434389930309498E-2</v>
      </c>
      <c r="AN863" s="17">
        <v>6.2429312354496801E-2</v>
      </c>
      <c r="AO863" s="17"/>
      <c r="AP863" s="17">
        <v>4.5550138798611903E-2</v>
      </c>
      <c r="AQ863" s="17">
        <v>5.9161231686509198E-2</v>
      </c>
      <c r="AR863" s="17">
        <v>3.73812181829596E-2</v>
      </c>
      <c r="AS863" s="17">
        <v>7.8580775107100098E-2</v>
      </c>
      <c r="AT863" s="17">
        <v>0.140891057926887</v>
      </c>
      <c r="AU863" s="17"/>
      <c r="AV863" s="17">
        <v>5.5305118728604399E-2</v>
      </c>
      <c r="AW863" s="17">
        <v>8.6402807976869098E-2</v>
      </c>
      <c r="AX863" s="17">
        <v>4.9523993935603798E-2</v>
      </c>
      <c r="AY863" s="17">
        <v>8.6419083419516707E-2</v>
      </c>
      <c r="AZ863" s="17">
        <v>0</v>
      </c>
      <c r="BA863" s="17">
        <v>3.6243900370942501E-2</v>
      </c>
      <c r="BB863" s="17"/>
      <c r="BC863" s="17">
        <v>4.2114441148880397E-2</v>
      </c>
      <c r="BD863" s="17">
        <v>4.2495552373211697E-2</v>
      </c>
      <c r="BE863" s="17">
        <v>9.8809775732025304E-2</v>
      </c>
      <c r="BF863" s="17"/>
      <c r="BG863" s="17">
        <v>0.14866542370608901</v>
      </c>
      <c r="BH863" s="17">
        <v>6.45292279523869E-2</v>
      </c>
      <c r="BI863" s="17">
        <v>2.9346818743323198E-2</v>
      </c>
      <c r="BJ863" s="17">
        <v>6.7874880825218198E-2</v>
      </c>
      <c r="BK863" s="17">
        <v>3.11647262687125E-2</v>
      </c>
      <c r="BL863" s="17"/>
      <c r="BM863" s="17">
        <v>7.8604316746958502E-2</v>
      </c>
      <c r="BN863" s="17">
        <v>3.7988801558761401E-2</v>
      </c>
    </row>
    <row r="864" spans="2:66" x14ac:dyDescent="0.35">
      <c r="B864" t="s">
        <v>352</v>
      </c>
      <c r="C864" s="17">
        <v>0.29401271859008399</v>
      </c>
      <c r="D864" s="17">
        <v>0.29279141705921002</v>
      </c>
      <c r="E864" s="17">
        <v>0.29225009399437002</v>
      </c>
      <c r="F864" s="17"/>
      <c r="G864" s="17">
        <v>0.28196994112546497</v>
      </c>
      <c r="H864" s="17">
        <v>0.31985444893927101</v>
      </c>
      <c r="I864" s="17">
        <v>0.28255518053680101</v>
      </c>
      <c r="J864" s="17">
        <v>0.27235342000847401</v>
      </c>
      <c r="K864" s="17">
        <v>0.30251361735690502</v>
      </c>
      <c r="L864" s="17">
        <v>0.30040974914385998</v>
      </c>
      <c r="M864" s="17"/>
      <c r="N864" s="17">
        <v>0.18170077059626999</v>
      </c>
      <c r="O864" s="17">
        <v>0.33106564405133998</v>
      </c>
      <c r="P864" s="17">
        <v>0.33222750143249702</v>
      </c>
      <c r="Q864" s="17">
        <v>0.352542626587523</v>
      </c>
      <c r="R864" s="17"/>
      <c r="S864" s="17">
        <v>0.31078257009080201</v>
      </c>
      <c r="T864" s="17">
        <v>0.34589811100542101</v>
      </c>
      <c r="U864" s="17">
        <v>0.29417124684947898</v>
      </c>
      <c r="V864" s="17">
        <v>0.262544264465495</v>
      </c>
      <c r="W864" s="17">
        <v>0.233764866577025</v>
      </c>
      <c r="X864" s="17">
        <v>0.37073092184752998</v>
      </c>
      <c r="Y864" s="17">
        <v>0.28631833793239497</v>
      </c>
      <c r="Z864" s="17">
        <v>0.31979952853014099</v>
      </c>
      <c r="AA864" s="17">
        <v>0.24070001340507999</v>
      </c>
      <c r="AB864" s="17">
        <v>0.35915076536471502</v>
      </c>
      <c r="AC864" s="17">
        <v>0.18189954300051001</v>
      </c>
      <c r="AD864" s="17">
        <v>0.149175648984224</v>
      </c>
      <c r="AE864" s="17"/>
      <c r="AF864" s="17">
        <v>0.33808956175990901</v>
      </c>
      <c r="AG864" s="17">
        <v>0.285469311235306</v>
      </c>
      <c r="AH864" s="17">
        <v>0.28233937465179498</v>
      </c>
      <c r="AI864" s="17">
        <v>0.26860717289862601</v>
      </c>
      <c r="AJ864" s="17">
        <v>0.24565883546423301</v>
      </c>
      <c r="AK864" s="17">
        <v>0.34671739389845402</v>
      </c>
      <c r="AL864" s="17"/>
      <c r="AM864" s="17">
        <v>0.30768742892379403</v>
      </c>
      <c r="AN864" s="17">
        <v>0.27028469069432998</v>
      </c>
      <c r="AO864" s="17"/>
      <c r="AP864" s="17">
        <v>0.31933250793252199</v>
      </c>
      <c r="AQ864" s="17">
        <v>0.30544347112499998</v>
      </c>
      <c r="AR864" s="17">
        <v>0.25940568550635701</v>
      </c>
      <c r="AS864" s="17">
        <v>0.244895693609682</v>
      </c>
      <c r="AT864" s="17">
        <v>0.204715162586803</v>
      </c>
      <c r="AU864" s="17"/>
      <c r="AV864" s="17">
        <v>0.272347884422597</v>
      </c>
      <c r="AW864" s="17">
        <v>0.264608157083565</v>
      </c>
      <c r="AX864" s="17">
        <v>0.36398743149902302</v>
      </c>
      <c r="AY864" s="17">
        <v>0.348316408051696</v>
      </c>
      <c r="AZ864" s="17">
        <v>0.21521337573817101</v>
      </c>
      <c r="BA864" s="17">
        <v>0.37670936729731203</v>
      </c>
      <c r="BB864" s="17"/>
      <c r="BC864" s="17">
        <v>0.20680580688396899</v>
      </c>
      <c r="BD864" s="17">
        <v>0.33083158768079501</v>
      </c>
      <c r="BE864" s="17">
        <v>0.30466830272177398</v>
      </c>
      <c r="BF864" s="17"/>
      <c r="BG864" s="17">
        <v>0.22639308703581101</v>
      </c>
      <c r="BH864" s="17">
        <v>0.31232869735549901</v>
      </c>
      <c r="BI864" s="17">
        <v>0.24910113747189899</v>
      </c>
      <c r="BJ864" s="17">
        <v>0.36706496251277798</v>
      </c>
      <c r="BK864" s="17">
        <v>0.38899934300705502</v>
      </c>
      <c r="BL864" s="17"/>
      <c r="BM864" s="17">
        <v>0.29795258568287097</v>
      </c>
      <c r="BN864" s="17">
        <v>0.38492194628285598</v>
      </c>
    </row>
    <row r="865" spans="2:66" x14ac:dyDescent="0.35">
      <c r="B865" t="s">
        <v>353</v>
      </c>
      <c r="C865" s="17">
        <v>0.36560523348670598</v>
      </c>
      <c r="D865" s="17">
        <v>0.34678398821546502</v>
      </c>
      <c r="E865" s="17">
        <v>0.384733853755578</v>
      </c>
      <c r="F865" s="17"/>
      <c r="G865" s="17">
        <v>0.46602027003835</v>
      </c>
      <c r="H865" s="17">
        <v>0.36164963864576499</v>
      </c>
      <c r="I865" s="17">
        <v>0.36688496508164897</v>
      </c>
      <c r="J865" s="17">
        <v>0.41691060172560501</v>
      </c>
      <c r="K865" s="17">
        <v>0.34332491027268602</v>
      </c>
      <c r="L865" s="17">
        <v>0.27478453597018299</v>
      </c>
      <c r="M865" s="17"/>
      <c r="N865" s="17">
        <v>0.42854362147627501</v>
      </c>
      <c r="O865" s="17">
        <v>0.385498583341496</v>
      </c>
      <c r="P865" s="17">
        <v>0.35414711658752501</v>
      </c>
      <c r="Q865" s="17">
        <v>0.28456707725580899</v>
      </c>
      <c r="R865" s="17"/>
      <c r="S865" s="17">
        <v>0.33304090540632197</v>
      </c>
      <c r="T865" s="17">
        <v>0.31136748964342098</v>
      </c>
      <c r="U865" s="17">
        <v>0.397203170852649</v>
      </c>
      <c r="V865" s="17">
        <v>0.377115918409274</v>
      </c>
      <c r="W865" s="17">
        <v>0.44400795764140299</v>
      </c>
      <c r="X865" s="17">
        <v>0.25335343884612199</v>
      </c>
      <c r="Y865" s="17">
        <v>0.44762100192146898</v>
      </c>
      <c r="Z865" s="17">
        <v>0.45256813565749499</v>
      </c>
      <c r="AA865" s="17">
        <v>0.30752552374683301</v>
      </c>
      <c r="AB865" s="17">
        <v>0.329389076123487</v>
      </c>
      <c r="AC865" s="17">
        <v>0.57833953362192703</v>
      </c>
      <c r="AD865" s="17">
        <v>0.53952877695297596</v>
      </c>
      <c r="AE865" s="17"/>
      <c r="AF865" s="17">
        <v>0.30561452845787901</v>
      </c>
      <c r="AG865" s="17">
        <v>0.37464005483187701</v>
      </c>
      <c r="AH865" s="17">
        <v>0.41169162307527402</v>
      </c>
      <c r="AI865" s="17">
        <v>0.37402343377910102</v>
      </c>
      <c r="AJ865" s="17">
        <v>0.41953129244663501</v>
      </c>
      <c r="AK865" s="17">
        <v>0.34626272247879702</v>
      </c>
      <c r="AL865" s="17"/>
      <c r="AM865" s="17">
        <v>0.36653811664340702</v>
      </c>
      <c r="AN865" s="17">
        <v>0.36789714824008501</v>
      </c>
      <c r="AO865" s="17"/>
      <c r="AP865" s="17">
        <v>0.373777349742479</v>
      </c>
      <c r="AQ865" s="17">
        <v>0.38986081477201401</v>
      </c>
      <c r="AR865" s="17">
        <v>0.41599900145725</v>
      </c>
      <c r="AS865" s="17">
        <v>0.32162140046561399</v>
      </c>
      <c r="AT865" s="17">
        <v>0.27392669678187598</v>
      </c>
      <c r="AU865" s="17"/>
      <c r="AV865" s="17">
        <v>0.38253446914950701</v>
      </c>
      <c r="AW865" s="17">
        <v>0.31029472863386698</v>
      </c>
      <c r="AX865" s="17">
        <v>0.31175679008664098</v>
      </c>
      <c r="AY865" s="17">
        <v>0.39953317650645398</v>
      </c>
      <c r="AZ865" s="17">
        <v>0.41331296939860801</v>
      </c>
      <c r="BA865" s="17">
        <v>0.38604062338614897</v>
      </c>
      <c r="BB865" s="17"/>
      <c r="BC865" s="17">
        <v>0.38908614713720802</v>
      </c>
      <c r="BD865" s="17">
        <v>0.34936254293158397</v>
      </c>
      <c r="BE865" s="17">
        <v>0.35922368592529003</v>
      </c>
      <c r="BF865" s="17"/>
      <c r="BG865" s="17">
        <v>0.34105799498442202</v>
      </c>
      <c r="BH865" s="17">
        <v>0.35984453884814599</v>
      </c>
      <c r="BI865" s="17">
        <v>0.40635844022748602</v>
      </c>
      <c r="BJ865" s="17">
        <v>0.21476289213212399</v>
      </c>
      <c r="BK865" s="17">
        <v>0.342720281693496</v>
      </c>
      <c r="BL865" s="17"/>
      <c r="BM865" s="17">
        <v>0.35670175029375201</v>
      </c>
      <c r="BN865" s="17">
        <v>0.31893419659432098</v>
      </c>
    </row>
    <row r="866" spans="2:66" x14ac:dyDescent="0.35">
      <c r="B866" t="s">
        <v>354</v>
      </c>
      <c r="C866" s="17">
        <v>0.24692886599248401</v>
      </c>
      <c r="D866" s="17">
        <v>0.236935285715176</v>
      </c>
      <c r="E866" s="17">
        <v>0.25894064869200201</v>
      </c>
      <c r="F866" s="17"/>
      <c r="G866" s="17">
        <v>0.160020991210306</v>
      </c>
      <c r="H866" s="17">
        <v>0.199152771687444</v>
      </c>
      <c r="I866" s="17">
        <v>0.24382490473475801</v>
      </c>
      <c r="J866" s="17">
        <v>0.238504646996298</v>
      </c>
      <c r="K866" s="17">
        <v>0.31466385757170201</v>
      </c>
      <c r="L866" s="17">
        <v>0.31353465635773903</v>
      </c>
      <c r="M866" s="17"/>
      <c r="N866" s="17">
        <v>0.32395662850377299</v>
      </c>
      <c r="O866" s="17">
        <v>0.220210578125736</v>
      </c>
      <c r="P866" s="17">
        <v>0.22402228798255899</v>
      </c>
      <c r="Q866" s="17">
        <v>0.205569977606994</v>
      </c>
      <c r="R866" s="17"/>
      <c r="S866" s="17">
        <v>0.23910793353991899</v>
      </c>
      <c r="T866" s="17">
        <v>0.27151846234916799</v>
      </c>
      <c r="U866" s="17">
        <v>0.248808730159228</v>
      </c>
      <c r="V866" s="17">
        <v>0.26644681378919999</v>
      </c>
      <c r="W866" s="17">
        <v>0.23809867576281099</v>
      </c>
      <c r="X866" s="17">
        <v>0.24636633515463899</v>
      </c>
      <c r="Y866" s="17">
        <v>0.17962954147114699</v>
      </c>
      <c r="Z866" s="17">
        <v>0.16360382920122099</v>
      </c>
      <c r="AA866" s="17">
        <v>0.29415801693083199</v>
      </c>
      <c r="AB866" s="17">
        <v>0.26417812335718499</v>
      </c>
      <c r="AC866" s="17">
        <v>0.18056533495646401</v>
      </c>
      <c r="AD866" s="17">
        <v>0.23671394715236299</v>
      </c>
      <c r="AE866" s="17"/>
      <c r="AF866" s="17">
        <v>0.22568811190480301</v>
      </c>
      <c r="AG866" s="17">
        <v>0.24713757268884201</v>
      </c>
      <c r="AH866" s="17">
        <v>0.21190288302913901</v>
      </c>
      <c r="AI866" s="17">
        <v>0.28013716542349199</v>
      </c>
      <c r="AJ866" s="17">
        <v>0.30795203644811803</v>
      </c>
      <c r="AK866" s="17">
        <v>0.20315795027252501</v>
      </c>
      <c r="AL866" s="17"/>
      <c r="AM866" s="17">
        <v>0.23841299254360701</v>
      </c>
      <c r="AN866" s="17">
        <v>0.258549998473662</v>
      </c>
      <c r="AO866" s="17"/>
      <c r="AP866" s="17">
        <v>0.22684115670862801</v>
      </c>
      <c r="AQ866" s="17">
        <v>0.215916090593787</v>
      </c>
      <c r="AR866" s="17">
        <v>0.259973761680448</v>
      </c>
      <c r="AS866" s="17">
        <v>0.29885760826326502</v>
      </c>
      <c r="AT866" s="17">
        <v>0.30788216007123398</v>
      </c>
      <c r="AU866" s="17"/>
      <c r="AV866" s="17">
        <v>0.25548634815316501</v>
      </c>
      <c r="AW866" s="17">
        <v>0.29692468890454099</v>
      </c>
      <c r="AX866" s="17">
        <v>0.241648792903076</v>
      </c>
      <c r="AY866" s="17">
        <v>0.129806438192067</v>
      </c>
      <c r="AZ866" s="17">
        <v>0.35371111801494398</v>
      </c>
      <c r="BA866" s="17">
        <v>0.20100610894559701</v>
      </c>
      <c r="BB866" s="17"/>
      <c r="BC866" s="17">
        <v>0.34512854239802199</v>
      </c>
      <c r="BD866" s="17">
        <v>0.231696225117834</v>
      </c>
      <c r="BE866" s="17">
        <v>0.21871593057674499</v>
      </c>
      <c r="BF866" s="17"/>
      <c r="BG866" s="17">
        <v>0.24124697357281599</v>
      </c>
      <c r="BH866" s="17">
        <v>0.234208016511843</v>
      </c>
      <c r="BI866" s="17">
        <v>0.30229456803501398</v>
      </c>
      <c r="BJ866" s="17">
        <v>0.282882477778372</v>
      </c>
      <c r="BK866" s="17">
        <v>0.20061917230207199</v>
      </c>
      <c r="BL866" s="17"/>
      <c r="BM866" s="17">
        <v>0.23538555900430899</v>
      </c>
      <c r="BN866" s="17">
        <v>0.21591115341630299</v>
      </c>
    </row>
    <row r="867" spans="2:66" x14ac:dyDescent="0.35">
      <c r="B867" t="s">
        <v>282</v>
      </c>
      <c r="C867" s="17">
        <v>2.1496507154854901E-2</v>
      </c>
      <c r="D867" s="17">
        <v>2.15845364373419E-2</v>
      </c>
      <c r="E867" s="17">
        <v>2.1581185772318E-2</v>
      </c>
      <c r="F867" s="17"/>
      <c r="G867" s="17">
        <v>9.5390735243087305E-3</v>
      </c>
      <c r="H867" s="17">
        <v>2.7921208472603501E-2</v>
      </c>
      <c r="I867" s="17">
        <v>3.2984791548895102E-2</v>
      </c>
      <c r="J867" s="17">
        <v>3.21791494236865E-2</v>
      </c>
      <c r="K867" s="17">
        <v>9.7411252059494396E-3</v>
      </c>
      <c r="L867" s="17">
        <v>1.2536853461124599E-2</v>
      </c>
      <c r="M867" s="17"/>
      <c r="N867" s="17">
        <v>9.5810004260657097E-3</v>
      </c>
      <c r="O867" s="17">
        <v>1.6715573453951998E-2</v>
      </c>
      <c r="P867" s="17">
        <v>1.14894272032245E-2</v>
      </c>
      <c r="Q867" s="17">
        <v>4.9986397795820099E-2</v>
      </c>
      <c r="R867" s="17"/>
      <c r="S867" s="17">
        <v>9.3583560977782802E-3</v>
      </c>
      <c r="T867" s="17">
        <v>9.3953536476917496E-3</v>
      </c>
      <c r="U867" s="17">
        <v>2.0104227586005802E-2</v>
      </c>
      <c r="V867" s="17">
        <v>3.0839284539259E-2</v>
      </c>
      <c r="W867" s="17">
        <v>4.3229513986939902E-2</v>
      </c>
      <c r="X867" s="17">
        <v>3.18313763093915E-2</v>
      </c>
      <c r="Y867" s="17">
        <v>1.77164569196533E-2</v>
      </c>
      <c r="Z867" s="17">
        <v>3.14600211680909E-2</v>
      </c>
      <c r="AA867" s="17">
        <v>4.1973266615741502E-2</v>
      </c>
      <c r="AB867" s="17">
        <v>1.5340826941897E-2</v>
      </c>
      <c r="AC867" s="17">
        <v>0</v>
      </c>
      <c r="AD867" s="17">
        <v>0</v>
      </c>
      <c r="AE867" s="17"/>
      <c r="AF867" s="17">
        <v>2.1558169016614798E-2</v>
      </c>
      <c r="AG867" s="17">
        <v>2.9875027470833999E-2</v>
      </c>
      <c r="AH867" s="17">
        <v>2.79488030210981E-2</v>
      </c>
      <c r="AI867" s="17">
        <v>7.6800481628559996E-3</v>
      </c>
      <c r="AJ867" s="17">
        <v>0</v>
      </c>
      <c r="AK867" s="17">
        <v>5.0909665158032399E-2</v>
      </c>
      <c r="AL867" s="17"/>
      <c r="AM867" s="17">
        <v>1.80675911962692E-2</v>
      </c>
      <c r="AN867" s="17">
        <v>2.6710454830377098E-2</v>
      </c>
      <c r="AO867" s="17"/>
      <c r="AP867" s="17">
        <v>2.85892458300612E-2</v>
      </c>
      <c r="AQ867" s="17">
        <v>1.8523482824108199E-2</v>
      </c>
      <c r="AR867" s="17">
        <v>2.7240333172985801E-2</v>
      </c>
      <c r="AS867" s="17">
        <v>1.08835669218176E-2</v>
      </c>
      <c r="AT867" s="17">
        <v>7.2584922633201002E-2</v>
      </c>
      <c r="AU867" s="17"/>
      <c r="AV867" s="17">
        <v>3.07964667696514E-2</v>
      </c>
      <c r="AW867" s="17">
        <v>2.14513236519073E-2</v>
      </c>
      <c r="AX867" s="17">
        <v>1.7323077368065199E-2</v>
      </c>
      <c r="AY867" s="17">
        <v>2.3682457883267501E-2</v>
      </c>
      <c r="AZ867" s="17">
        <v>1.7762536848276899E-2</v>
      </c>
      <c r="BA867" s="17">
        <v>0</v>
      </c>
      <c r="BB867" s="17"/>
      <c r="BC867" s="17">
        <v>1.6865062431920999E-2</v>
      </c>
      <c r="BD867" s="17">
        <v>2.9210375365694801E-2</v>
      </c>
      <c r="BE867" s="17">
        <v>9.43544779544748E-3</v>
      </c>
      <c r="BF867" s="17"/>
      <c r="BG867" s="17">
        <v>2.8908913735741101E-2</v>
      </c>
      <c r="BH867" s="17">
        <v>1.1903227009945699E-2</v>
      </c>
      <c r="BI867" s="17">
        <v>1.28990355222774E-2</v>
      </c>
      <c r="BJ867" s="17">
        <v>0</v>
      </c>
      <c r="BK867" s="17">
        <v>1.6057192442432099E-2</v>
      </c>
      <c r="BL867" s="17"/>
      <c r="BM867" s="17">
        <v>1.4748097146205799E-2</v>
      </c>
      <c r="BN867" s="17">
        <v>1.30723101531108E-2</v>
      </c>
    </row>
    <row r="868" spans="2:66" x14ac:dyDescent="0.35">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c r="AK868" s="17"/>
      <c r="AL868" s="17"/>
      <c r="AM868" s="17"/>
      <c r="AN868" s="17"/>
      <c r="AO868" s="17"/>
      <c r="AP868" s="17"/>
      <c r="AQ868" s="17"/>
      <c r="AR868" s="17"/>
      <c r="AS868" s="17"/>
      <c r="AT868" s="17"/>
      <c r="AU868" s="17"/>
      <c r="AV868" s="17"/>
      <c r="AW868" s="17"/>
      <c r="AX868" s="17"/>
      <c r="AY868" s="17"/>
      <c r="AZ868" s="17"/>
      <c r="BA868" s="17"/>
      <c r="BB868" s="17"/>
      <c r="BC868" s="17"/>
      <c r="BD868" s="17"/>
      <c r="BE868" s="17"/>
      <c r="BF868" s="17"/>
      <c r="BG868" s="17"/>
      <c r="BH868" s="17"/>
      <c r="BI868" s="17"/>
      <c r="BJ868" s="17"/>
      <c r="BK868" s="17"/>
      <c r="BL868" s="17"/>
      <c r="BM868" s="17"/>
      <c r="BN868" s="17"/>
    </row>
    <row r="869" spans="2:66" x14ac:dyDescent="0.35">
      <c r="B869" s="6" t="s">
        <v>356</v>
      </c>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c r="AK869" s="17"/>
      <c r="AL869" s="17"/>
      <c r="AM869" s="17"/>
      <c r="AN869" s="17"/>
      <c r="AO869" s="17"/>
      <c r="AP869" s="17"/>
      <c r="AQ869" s="17"/>
      <c r="AR869" s="17"/>
      <c r="AS869" s="17"/>
      <c r="AT869" s="17"/>
      <c r="AU869" s="17"/>
      <c r="AV869" s="17"/>
      <c r="AW869" s="17"/>
      <c r="AX869" s="17"/>
      <c r="AY869" s="17"/>
      <c r="AZ869" s="17"/>
      <c r="BA869" s="17"/>
      <c r="BB869" s="17"/>
      <c r="BC869" s="17"/>
      <c r="BD869" s="17"/>
      <c r="BE869" s="17"/>
      <c r="BF869" s="17"/>
      <c r="BG869" s="17"/>
      <c r="BH869" s="17"/>
      <c r="BI869" s="17"/>
      <c r="BJ869" s="17"/>
      <c r="BK869" s="17"/>
      <c r="BL869" s="17"/>
      <c r="BM869" s="17"/>
      <c r="BN869" s="17"/>
    </row>
    <row r="870" spans="2:66" x14ac:dyDescent="0.35">
      <c r="B870" s="24" t="s">
        <v>184</v>
      </c>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c r="AN870" s="17"/>
      <c r="AO870" s="17"/>
      <c r="AP870" s="17"/>
      <c r="AQ870" s="17"/>
      <c r="AR870" s="17"/>
      <c r="AS870" s="17"/>
      <c r="AT870" s="17"/>
      <c r="AU870" s="17"/>
      <c r="AV870" s="17"/>
      <c r="AW870" s="17"/>
      <c r="AX870" s="17"/>
      <c r="AY870" s="17"/>
      <c r="AZ870" s="17"/>
      <c r="BA870" s="17"/>
      <c r="BB870" s="17"/>
      <c r="BC870" s="17"/>
      <c r="BD870" s="17"/>
      <c r="BE870" s="17"/>
      <c r="BF870" s="17"/>
      <c r="BG870" s="17"/>
      <c r="BH870" s="17"/>
      <c r="BI870" s="17"/>
      <c r="BJ870" s="17"/>
      <c r="BK870" s="17"/>
      <c r="BL870" s="17"/>
      <c r="BM870" s="17"/>
      <c r="BN870" s="17"/>
    </row>
    <row r="871" spans="2:66" x14ac:dyDescent="0.35">
      <c r="B871" t="s">
        <v>350</v>
      </c>
      <c r="C871" s="17">
        <v>7.2230269150502097E-2</v>
      </c>
      <c r="D871" s="17">
        <v>7.5536330504304597E-2</v>
      </c>
      <c r="E871" s="17">
        <v>6.9668684514825996E-2</v>
      </c>
      <c r="F871" s="17"/>
      <c r="G871" s="17">
        <v>4.6810485676201198E-2</v>
      </c>
      <c r="H871" s="17">
        <v>8.27236529601829E-2</v>
      </c>
      <c r="I871" s="17">
        <v>5.9338579636540503E-2</v>
      </c>
      <c r="J871" s="17">
        <v>4.7263438832351103E-2</v>
      </c>
      <c r="K871" s="17">
        <v>7.1500133805050894E-2</v>
      </c>
      <c r="L871" s="17">
        <v>0.11253968897566</v>
      </c>
      <c r="M871" s="17"/>
      <c r="N871" s="17">
        <v>3.7886902306776798E-2</v>
      </c>
      <c r="O871" s="17">
        <v>7.7151180160216007E-2</v>
      </c>
      <c r="P871" s="17">
        <v>5.4640394235580203E-2</v>
      </c>
      <c r="Q871" s="17">
        <v>0.113662341765621</v>
      </c>
      <c r="R871" s="17"/>
      <c r="S871" s="17">
        <v>0.103200328027412</v>
      </c>
      <c r="T871" s="17">
        <v>4.54539276408941E-2</v>
      </c>
      <c r="U871" s="17">
        <v>7.8506852317569306E-2</v>
      </c>
      <c r="V871" s="17">
        <v>8.1366126777351597E-2</v>
      </c>
      <c r="W871" s="17">
        <v>2.0143494941356602E-2</v>
      </c>
      <c r="X871" s="17">
        <v>9.9371949029093604E-2</v>
      </c>
      <c r="Y871" s="17">
        <v>0.10359122962319001</v>
      </c>
      <c r="Z871" s="17">
        <v>0.11046986748177701</v>
      </c>
      <c r="AA871" s="17">
        <v>3.5690418877296702E-2</v>
      </c>
      <c r="AB871" s="17">
        <v>8.5023650330130901E-2</v>
      </c>
      <c r="AC871" s="17">
        <v>3.7906482403148603E-2</v>
      </c>
      <c r="AD871" s="17">
        <v>7.0964919405737001E-2</v>
      </c>
      <c r="AE871" s="17"/>
      <c r="AF871" s="17">
        <v>0.10486909850538401</v>
      </c>
      <c r="AG871" s="17">
        <v>5.4918809760776802E-2</v>
      </c>
      <c r="AH871" s="17">
        <v>2.75018313162473E-2</v>
      </c>
      <c r="AI871" s="17">
        <v>6.3399790973963796E-2</v>
      </c>
      <c r="AJ871" s="17">
        <v>6.7226426404433395E-2</v>
      </c>
      <c r="AK871" s="17">
        <v>0.14145039719840199</v>
      </c>
      <c r="AL871" s="17"/>
      <c r="AM871" s="17">
        <v>8.5348683437237102E-2</v>
      </c>
      <c r="AN871" s="17">
        <v>5.6246220437000297E-2</v>
      </c>
      <c r="AO871" s="17"/>
      <c r="AP871" s="17">
        <v>7.2475041266281404E-2</v>
      </c>
      <c r="AQ871" s="17">
        <v>6.4866460846477306E-2</v>
      </c>
      <c r="AR871" s="17">
        <v>6.0068014269196099E-2</v>
      </c>
      <c r="AS871" s="17">
        <v>9.0522950124700005E-2</v>
      </c>
      <c r="AT871" s="17">
        <v>0.230478293784321</v>
      </c>
      <c r="AU871" s="17"/>
      <c r="AV871" s="17">
        <v>7.7471463418610095E-2</v>
      </c>
      <c r="AW871" s="17">
        <v>3.6148287953053401E-2</v>
      </c>
      <c r="AX871" s="17">
        <v>0.10435848825640399</v>
      </c>
      <c r="AY871" s="17">
        <v>8.7372605639141704E-2</v>
      </c>
      <c r="AZ871" s="17">
        <v>4.8633826341951299E-2</v>
      </c>
      <c r="BA871" s="17">
        <v>0.12395811217455199</v>
      </c>
      <c r="BB871" s="17"/>
      <c r="BC871" s="17">
        <v>6.0360752733635697E-2</v>
      </c>
      <c r="BD871" s="17">
        <v>6.2631032135512202E-2</v>
      </c>
      <c r="BE871" s="17">
        <v>8.33821807853041E-2</v>
      </c>
      <c r="BF871" s="17"/>
      <c r="BG871" s="17">
        <v>0.10321506164260701</v>
      </c>
      <c r="BH871" s="17">
        <v>7.8158309577751606E-2</v>
      </c>
      <c r="BI871" s="17">
        <v>5.2376548763995799E-2</v>
      </c>
      <c r="BJ871" s="17">
        <v>0</v>
      </c>
      <c r="BK871" s="17">
        <v>7.5779777136541798E-2</v>
      </c>
      <c r="BL871" s="17"/>
      <c r="BM871" s="17">
        <v>8.2598012159377995E-2</v>
      </c>
      <c r="BN871" s="17">
        <v>5.8406354626179401E-2</v>
      </c>
    </row>
    <row r="872" spans="2:66" x14ac:dyDescent="0.35">
      <c r="B872" t="s">
        <v>351</v>
      </c>
      <c r="C872" s="17">
        <v>0.17272273283848</v>
      </c>
      <c r="D872" s="17">
        <v>0.14667158273341199</v>
      </c>
      <c r="E872" s="17">
        <v>0.19794360605514499</v>
      </c>
      <c r="F872" s="17"/>
      <c r="G872" s="17">
        <v>0.20791494614811201</v>
      </c>
      <c r="H872" s="17">
        <v>0.18571719117289501</v>
      </c>
      <c r="I872" s="17">
        <v>0.142414500831444</v>
      </c>
      <c r="J872" s="17">
        <v>0.140599447287584</v>
      </c>
      <c r="K872" s="17">
        <v>0.18406094752683499</v>
      </c>
      <c r="L872" s="17">
        <v>0.18125159543191199</v>
      </c>
      <c r="M872" s="17"/>
      <c r="N872" s="17">
        <v>0.13778167441466899</v>
      </c>
      <c r="O872" s="17">
        <v>0.14743161568823901</v>
      </c>
      <c r="P872" s="17">
        <v>0.24039243675473099</v>
      </c>
      <c r="Q872" s="17">
        <v>0.17401837274359599</v>
      </c>
      <c r="R872" s="17"/>
      <c r="S872" s="17">
        <v>0.18093313253766499</v>
      </c>
      <c r="T872" s="17">
        <v>0.19319342403102299</v>
      </c>
      <c r="U872" s="17">
        <v>0.15686636934263601</v>
      </c>
      <c r="V872" s="17">
        <v>0.18218660936099501</v>
      </c>
      <c r="W872" s="17">
        <v>0.20141828476125501</v>
      </c>
      <c r="X872" s="17">
        <v>0.20943539972448699</v>
      </c>
      <c r="Y872" s="17">
        <v>0.15066207574454701</v>
      </c>
      <c r="Z872" s="17">
        <v>0.21688502251427499</v>
      </c>
      <c r="AA872" s="17">
        <v>0.17488479148107899</v>
      </c>
      <c r="AB872" s="17">
        <v>0.199041317396812</v>
      </c>
      <c r="AC872" s="17">
        <v>6.0338087685751197E-2</v>
      </c>
      <c r="AD872" s="17">
        <v>7.0321144188543294E-2</v>
      </c>
      <c r="AE872" s="17"/>
      <c r="AF872" s="17">
        <v>0.16166487360883999</v>
      </c>
      <c r="AG872" s="17">
        <v>0.185348618744935</v>
      </c>
      <c r="AH872" s="17">
        <v>0.22447042969893399</v>
      </c>
      <c r="AI872" s="17">
        <v>0.124200500128092</v>
      </c>
      <c r="AJ872" s="17">
        <v>0.21150312535168</v>
      </c>
      <c r="AK872" s="17">
        <v>0.123125769385543</v>
      </c>
      <c r="AL872" s="17"/>
      <c r="AM872" s="17">
        <v>0.17085909959751</v>
      </c>
      <c r="AN872" s="17">
        <v>0.17438617110902599</v>
      </c>
      <c r="AO872" s="17"/>
      <c r="AP872" s="17">
        <v>0.15613399822377599</v>
      </c>
      <c r="AQ872" s="17">
        <v>0.19140054410453899</v>
      </c>
      <c r="AR872" s="17">
        <v>0.136396644370195</v>
      </c>
      <c r="AS872" s="17">
        <v>0.193706762180859</v>
      </c>
      <c r="AT872" s="17">
        <v>0.12415735469717901</v>
      </c>
      <c r="AU872" s="17"/>
      <c r="AV872" s="17">
        <v>0.18389494506503001</v>
      </c>
      <c r="AW872" s="17">
        <v>0.20793453890521599</v>
      </c>
      <c r="AX872" s="17">
        <v>0.103114922386336</v>
      </c>
      <c r="AY872" s="17">
        <v>0.114607226488043</v>
      </c>
      <c r="AZ872" s="17">
        <v>0.14656832245078</v>
      </c>
      <c r="BA872" s="17">
        <v>0.16197727833574399</v>
      </c>
      <c r="BB872" s="17"/>
      <c r="BC872" s="17">
        <v>0.177775296899576</v>
      </c>
      <c r="BD872" s="17">
        <v>0.170512102490122</v>
      </c>
      <c r="BE872" s="17">
        <v>0.15123177330969201</v>
      </c>
      <c r="BF872" s="17"/>
      <c r="BG872" s="17">
        <v>0.11623484060158699</v>
      </c>
      <c r="BH872" s="17">
        <v>0.18968770461246201</v>
      </c>
      <c r="BI872" s="17">
        <v>0.15443403219419799</v>
      </c>
      <c r="BJ872" s="17">
        <v>0.39247830908143</v>
      </c>
      <c r="BK872" s="17">
        <v>0.16503841490632701</v>
      </c>
      <c r="BL872" s="17"/>
      <c r="BM872" s="17">
        <v>0.176672894507272</v>
      </c>
      <c r="BN872" s="17">
        <v>0.21718173765714999</v>
      </c>
    </row>
    <row r="873" spans="2:66" x14ac:dyDescent="0.35">
      <c r="B873" t="s">
        <v>352</v>
      </c>
      <c r="C873" s="17">
        <v>0.47661888444637901</v>
      </c>
      <c r="D873" s="17">
        <v>0.48743152492038799</v>
      </c>
      <c r="E873" s="17">
        <v>0.46818382959094701</v>
      </c>
      <c r="F873" s="17"/>
      <c r="G873" s="17">
        <v>0.45574561632315402</v>
      </c>
      <c r="H873" s="17">
        <v>0.485750268494957</v>
      </c>
      <c r="I873" s="17">
        <v>0.54697984327206095</v>
      </c>
      <c r="J873" s="17">
        <v>0.50188217285219305</v>
      </c>
      <c r="K873" s="17">
        <v>0.43983730786974501</v>
      </c>
      <c r="L873" s="17">
        <v>0.43422547533658601</v>
      </c>
      <c r="M873" s="17"/>
      <c r="N873" s="17">
        <v>0.53476346283034804</v>
      </c>
      <c r="O873" s="17">
        <v>0.433845472502706</v>
      </c>
      <c r="P873" s="17">
        <v>0.43540799028687399</v>
      </c>
      <c r="Q873" s="17">
        <v>0.49499182291961502</v>
      </c>
      <c r="R873" s="17"/>
      <c r="S873" s="17">
        <v>0.40187239746953102</v>
      </c>
      <c r="T873" s="17">
        <v>0.48288591015249399</v>
      </c>
      <c r="U873" s="17">
        <v>0.51997014261299501</v>
      </c>
      <c r="V873" s="17">
        <v>0.46841832478156897</v>
      </c>
      <c r="W873" s="17">
        <v>0.42384333174780903</v>
      </c>
      <c r="X873" s="17">
        <v>0.51101849988029802</v>
      </c>
      <c r="Y873" s="17">
        <v>0.45798621883389001</v>
      </c>
      <c r="Z873" s="17">
        <v>0.40526634934087602</v>
      </c>
      <c r="AA873" s="17">
        <v>0.46995612418705801</v>
      </c>
      <c r="AB873" s="17">
        <v>0.41896845370703301</v>
      </c>
      <c r="AC873" s="17">
        <v>0.68884566781036605</v>
      </c>
      <c r="AD873" s="17">
        <v>0.57339845877159601</v>
      </c>
      <c r="AE873" s="17"/>
      <c r="AF873" s="17">
        <v>0.45085644883752701</v>
      </c>
      <c r="AG873" s="17">
        <v>0.49366797476969199</v>
      </c>
      <c r="AH873" s="17">
        <v>0.43873951584078202</v>
      </c>
      <c r="AI873" s="17">
        <v>0.56613329654143996</v>
      </c>
      <c r="AJ873" s="17">
        <v>0.44000642600845702</v>
      </c>
      <c r="AK873" s="17">
        <v>0.40264736775063098</v>
      </c>
      <c r="AL873" s="17"/>
      <c r="AM873" s="17">
        <v>0.46994187132069598</v>
      </c>
      <c r="AN873" s="17">
        <v>0.48768789575287702</v>
      </c>
      <c r="AO873" s="17"/>
      <c r="AP873" s="17">
        <v>0.47434863184792397</v>
      </c>
      <c r="AQ873" s="17">
        <v>0.44595718111666</v>
      </c>
      <c r="AR873" s="17">
        <v>0.53972507579932505</v>
      </c>
      <c r="AS873" s="17">
        <v>0.39282454442300702</v>
      </c>
      <c r="AT873" s="17">
        <v>0.53410207666566201</v>
      </c>
      <c r="AU873" s="17"/>
      <c r="AV873" s="17">
        <v>0.44842749042062602</v>
      </c>
      <c r="AW873" s="17">
        <v>0.512551234508273</v>
      </c>
      <c r="AX873" s="17">
        <v>0.50894254573263797</v>
      </c>
      <c r="AY873" s="17">
        <v>0.52733738238047101</v>
      </c>
      <c r="AZ873" s="17">
        <v>0.47509442308587901</v>
      </c>
      <c r="BA873" s="17">
        <v>0.47726564089756901</v>
      </c>
      <c r="BB873" s="17"/>
      <c r="BC873" s="17">
        <v>0.46963042352018403</v>
      </c>
      <c r="BD873" s="17">
        <v>0.49109841109915597</v>
      </c>
      <c r="BE873" s="17">
        <v>0.474444393915959</v>
      </c>
      <c r="BF873" s="17"/>
      <c r="BG873" s="17">
        <v>0.54301445571655504</v>
      </c>
      <c r="BH873" s="17">
        <v>0.48412792030296398</v>
      </c>
      <c r="BI873" s="17">
        <v>0.48669233241594101</v>
      </c>
      <c r="BJ873" s="17">
        <v>0.20034326232653901</v>
      </c>
      <c r="BK873" s="17">
        <v>0.48092895411459602</v>
      </c>
      <c r="BL873" s="17"/>
      <c r="BM873" s="17">
        <v>0.49456178270548401</v>
      </c>
      <c r="BN873" s="17">
        <v>0.41660132004128902</v>
      </c>
    </row>
    <row r="874" spans="2:66" x14ac:dyDescent="0.35">
      <c r="B874" t="s">
        <v>353</v>
      </c>
      <c r="C874" s="17">
        <v>0.20000909340391401</v>
      </c>
      <c r="D874" s="17">
        <v>0.209629312526909</v>
      </c>
      <c r="E874" s="17">
        <v>0.18982190470211099</v>
      </c>
      <c r="F874" s="17"/>
      <c r="G874" s="17">
        <v>0.22758070869956001</v>
      </c>
      <c r="H874" s="17">
        <v>0.18640826289844001</v>
      </c>
      <c r="I874" s="17">
        <v>0.17660253702936901</v>
      </c>
      <c r="J874" s="17">
        <v>0.23145111244345501</v>
      </c>
      <c r="K874" s="17">
        <v>0.22053133935140601</v>
      </c>
      <c r="L874" s="17">
        <v>0.16937629527092599</v>
      </c>
      <c r="M874" s="17"/>
      <c r="N874" s="17">
        <v>0.21092447198221201</v>
      </c>
      <c r="O874" s="17">
        <v>0.234942007513811</v>
      </c>
      <c r="P874" s="17">
        <v>0.19708274130266401</v>
      </c>
      <c r="Q874" s="17">
        <v>0.15847622438718501</v>
      </c>
      <c r="R874" s="17"/>
      <c r="S874" s="17">
        <v>0.20973990699829201</v>
      </c>
      <c r="T874" s="17">
        <v>0.20575910449419099</v>
      </c>
      <c r="U874" s="17">
        <v>0.20143470530674301</v>
      </c>
      <c r="V874" s="17">
        <v>0.23432271466330501</v>
      </c>
      <c r="W874" s="17">
        <v>0.24080264945243199</v>
      </c>
      <c r="X874" s="17">
        <v>0.13908627331613799</v>
      </c>
      <c r="Y874" s="17">
        <v>0.165714123791292</v>
      </c>
      <c r="Z874" s="17">
        <v>0.18944690465404601</v>
      </c>
      <c r="AA874" s="17">
        <v>0.23336581984614799</v>
      </c>
      <c r="AB874" s="17">
        <v>0.18283994769109699</v>
      </c>
      <c r="AC874" s="17">
        <v>0.15459532897158501</v>
      </c>
      <c r="AD874" s="17">
        <v>0.24781351790619</v>
      </c>
      <c r="AE874" s="17"/>
      <c r="AF874" s="17">
        <v>0.186437423280297</v>
      </c>
      <c r="AG874" s="17">
        <v>0.17479172375423799</v>
      </c>
      <c r="AH874" s="17">
        <v>0.252023216297664</v>
      </c>
      <c r="AI874" s="17">
        <v>0.203841011868167</v>
      </c>
      <c r="AJ874" s="17">
        <v>0.18097546063433001</v>
      </c>
      <c r="AK874" s="17">
        <v>0.27160333254193902</v>
      </c>
      <c r="AL874" s="17"/>
      <c r="AM874" s="17">
        <v>0.186061339862585</v>
      </c>
      <c r="AN874" s="17">
        <v>0.22008012869538099</v>
      </c>
      <c r="AO874" s="17"/>
      <c r="AP874" s="17">
        <v>0.209203407438697</v>
      </c>
      <c r="AQ874" s="17">
        <v>0.23651824251247</v>
      </c>
      <c r="AR874" s="17">
        <v>0.19077949737531899</v>
      </c>
      <c r="AS874" s="17">
        <v>0.21318613077266901</v>
      </c>
      <c r="AT874" s="17">
        <v>5.5288203333601099E-2</v>
      </c>
      <c r="AU874" s="17"/>
      <c r="AV874" s="17">
        <v>0.17677901984754499</v>
      </c>
      <c r="AW874" s="17">
        <v>0.181473228974011</v>
      </c>
      <c r="AX874" s="17">
        <v>0.19761622303804199</v>
      </c>
      <c r="AY874" s="17">
        <v>0.22123538841288601</v>
      </c>
      <c r="AZ874" s="17">
        <v>0.28007145520937299</v>
      </c>
      <c r="BA874" s="17">
        <v>0.143523515241849</v>
      </c>
      <c r="BB874" s="17"/>
      <c r="BC874" s="17">
        <v>0.20437085367565599</v>
      </c>
      <c r="BD874" s="17">
        <v>0.19807582246842001</v>
      </c>
      <c r="BE874" s="17">
        <v>0.211346516234934</v>
      </c>
      <c r="BF874" s="17"/>
      <c r="BG874" s="17">
        <v>0.15866721763851199</v>
      </c>
      <c r="BH874" s="17">
        <v>0.185255960903111</v>
      </c>
      <c r="BI874" s="17">
        <v>0.22712164067987001</v>
      </c>
      <c r="BJ874" s="17">
        <v>0.35706257909752298</v>
      </c>
      <c r="BK874" s="17">
        <v>0.21411948534255301</v>
      </c>
      <c r="BL874" s="17"/>
      <c r="BM874" s="17">
        <v>0.18054481111767601</v>
      </c>
      <c r="BN874" s="17">
        <v>0.24689090347787901</v>
      </c>
    </row>
    <row r="875" spans="2:66" x14ac:dyDescent="0.35">
      <c r="B875" t="s">
        <v>354</v>
      </c>
      <c r="C875" s="17">
        <v>5.6791789272542199E-2</v>
      </c>
      <c r="D875" s="17">
        <v>6.3125477897589197E-2</v>
      </c>
      <c r="E875" s="17">
        <v>5.1055792341843501E-2</v>
      </c>
      <c r="F875" s="17"/>
      <c r="G875" s="17">
        <v>2.71367302514346E-2</v>
      </c>
      <c r="H875" s="17">
        <v>5.2098303649272697E-2</v>
      </c>
      <c r="I875" s="17">
        <v>4.0499676664154501E-2</v>
      </c>
      <c r="J875" s="17">
        <v>6.4046091885039999E-2</v>
      </c>
      <c r="K875" s="17">
        <v>6.5564738282750806E-2</v>
      </c>
      <c r="L875" s="17">
        <v>8.0800060217239206E-2</v>
      </c>
      <c r="M875" s="17"/>
      <c r="N875" s="17">
        <v>6.8217754053785495E-2</v>
      </c>
      <c r="O875" s="17">
        <v>9.0121675769136197E-2</v>
      </c>
      <c r="P875" s="17">
        <v>5.5532930040931898E-2</v>
      </c>
      <c r="Q875" s="17">
        <v>1.8733209084225998E-2</v>
      </c>
      <c r="R875" s="17"/>
      <c r="S875" s="17">
        <v>8.6365572050265099E-2</v>
      </c>
      <c r="T875" s="17">
        <v>4.6144137516694703E-2</v>
      </c>
      <c r="U875" s="17">
        <v>2.8460143275100401E-2</v>
      </c>
      <c r="V875" s="17">
        <v>3.3706224416778598E-2</v>
      </c>
      <c r="W875" s="17">
        <v>7.6158607107858697E-2</v>
      </c>
      <c r="X875" s="17">
        <v>2.73147011664302E-2</v>
      </c>
      <c r="Y875" s="17">
        <v>9.1461278418109096E-2</v>
      </c>
      <c r="Z875" s="17">
        <v>3.84162051616114E-2</v>
      </c>
      <c r="AA875" s="17">
        <v>7.3802423407728093E-2</v>
      </c>
      <c r="AB875" s="17">
        <v>6.4821077466843402E-2</v>
      </c>
      <c r="AC875" s="17">
        <v>3.9765028063741298E-2</v>
      </c>
      <c r="AD875" s="17">
        <v>3.7501959727934103E-2</v>
      </c>
      <c r="AE875" s="17"/>
      <c r="AF875" s="17">
        <v>6.0637743465929997E-2</v>
      </c>
      <c r="AG875" s="17">
        <v>7.1156698478906405E-2</v>
      </c>
      <c r="AH875" s="17">
        <v>4.8059004135392901E-2</v>
      </c>
      <c r="AI875" s="17">
        <v>2.80510129624711E-2</v>
      </c>
      <c r="AJ875" s="17">
        <v>7.9017705777023106E-2</v>
      </c>
      <c r="AK875" s="17">
        <v>4.1453380431596902E-2</v>
      </c>
      <c r="AL875" s="17"/>
      <c r="AM875" s="17">
        <v>6.7367635651031793E-2</v>
      </c>
      <c r="AN875" s="17">
        <v>4.1075525031680001E-2</v>
      </c>
      <c r="AO875" s="17"/>
      <c r="AP875" s="17">
        <v>6.9006032254229202E-2</v>
      </c>
      <c r="AQ875" s="17">
        <v>4.3889394834277402E-2</v>
      </c>
      <c r="AR875" s="17">
        <v>5.0460155636988802E-2</v>
      </c>
      <c r="AS875" s="17">
        <v>7.5704545622039904E-2</v>
      </c>
      <c r="AT875" s="17">
        <v>5.5974071519236702E-2</v>
      </c>
      <c r="AU875" s="17"/>
      <c r="AV875" s="17">
        <v>7.3507188099461801E-2</v>
      </c>
      <c r="AW875" s="17">
        <v>4.31861940525698E-2</v>
      </c>
      <c r="AX875" s="17">
        <v>8.5967820586580507E-2</v>
      </c>
      <c r="AY875" s="17">
        <v>4.9447397079457597E-2</v>
      </c>
      <c r="AZ875" s="17">
        <v>4.9631972912016098E-2</v>
      </c>
      <c r="BA875" s="17">
        <v>6.1630931369379499E-2</v>
      </c>
      <c r="BB875" s="17"/>
      <c r="BC875" s="17">
        <v>7.1214901165391795E-2</v>
      </c>
      <c r="BD875" s="17">
        <v>4.7224495430434901E-2</v>
      </c>
      <c r="BE875" s="17">
        <v>6.6216798923468198E-2</v>
      </c>
      <c r="BF875" s="17"/>
      <c r="BG875" s="17">
        <v>7.8868424400738393E-2</v>
      </c>
      <c r="BH875" s="17">
        <v>5.7173812163200402E-2</v>
      </c>
      <c r="BI875" s="17">
        <v>5.9480643080621801E-2</v>
      </c>
      <c r="BJ875" s="17">
        <v>5.0115849494508799E-2</v>
      </c>
      <c r="BK875" s="17">
        <v>3.2646756128991997E-2</v>
      </c>
      <c r="BL875" s="17"/>
      <c r="BM875" s="17">
        <v>6.1017791051967703E-2</v>
      </c>
      <c r="BN875" s="17">
        <v>3.6651755237992301E-2</v>
      </c>
    </row>
    <row r="876" spans="2:66" x14ac:dyDescent="0.35">
      <c r="B876" t="s">
        <v>282</v>
      </c>
      <c r="C876" s="17">
        <v>2.1627230888182199E-2</v>
      </c>
      <c r="D876" s="17">
        <v>1.7605771417398001E-2</v>
      </c>
      <c r="E876" s="17">
        <v>2.3326182795126701E-2</v>
      </c>
      <c r="F876" s="17"/>
      <c r="G876" s="17">
        <v>3.4811512901537001E-2</v>
      </c>
      <c r="H876" s="17">
        <v>7.3023208242521702E-3</v>
      </c>
      <c r="I876" s="17">
        <v>3.4164862566431101E-2</v>
      </c>
      <c r="J876" s="17">
        <v>1.4757736699376399E-2</v>
      </c>
      <c r="K876" s="17">
        <v>1.8505533164212301E-2</v>
      </c>
      <c r="L876" s="17">
        <v>2.1806884767676601E-2</v>
      </c>
      <c r="M876" s="17"/>
      <c r="N876" s="17">
        <v>1.04257344122092E-2</v>
      </c>
      <c r="O876" s="17">
        <v>1.6508048365892002E-2</v>
      </c>
      <c r="P876" s="17">
        <v>1.6943507379218299E-2</v>
      </c>
      <c r="Q876" s="17">
        <v>4.0118029099755897E-2</v>
      </c>
      <c r="R876" s="17"/>
      <c r="S876" s="17">
        <v>1.7888662916834799E-2</v>
      </c>
      <c r="T876" s="17">
        <v>2.6563496164702799E-2</v>
      </c>
      <c r="U876" s="17">
        <v>1.4761787144956099E-2</v>
      </c>
      <c r="V876" s="17">
        <v>0</v>
      </c>
      <c r="W876" s="17">
        <v>3.7633631989289998E-2</v>
      </c>
      <c r="X876" s="17">
        <v>1.37731768835542E-2</v>
      </c>
      <c r="Y876" s="17">
        <v>3.0585073588971501E-2</v>
      </c>
      <c r="Z876" s="17">
        <v>3.9515650847413902E-2</v>
      </c>
      <c r="AA876" s="17">
        <v>1.23004222006896E-2</v>
      </c>
      <c r="AB876" s="17">
        <v>4.9305553408084103E-2</v>
      </c>
      <c r="AC876" s="17">
        <v>1.8549405065407799E-2</v>
      </c>
      <c r="AD876" s="17">
        <v>0</v>
      </c>
      <c r="AE876" s="17"/>
      <c r="AF876" s="17">
        <v>3.5534412302022103E-2</v>
      </c>
      <c r="AG876" s="17">
        <v>2.0116174491451502E-2</v>
      </c>
      <c r="AH876" s="17">
        <v>9.2060027109794607E-3</v>
      </c>
      <c r="AI876" s="17">
        <v>1.43743875258662E-2</v>
      </c>
      <c r="AJ876" s="17">
        <v>2.12708558240765E-2</v>
      </c>
      <c r="AK876" s="17">
        <v>1.9719752691887499E-2</v>
      </c>
      <c r="AL876" s="17"/>
      <c r="AM876" s="17">
        <v>2.04213701309407E-2</v>
      </c>
      <c r="AN876" s="17">
        <v>2.0524058974035801E-2</v>
      </c>
      <c r="AO876" s="17"/>
      <c r="AP876" s="17">
        <v>1.88328889690925E-2</v>
      </c>
      <c r="AQ876" s="17">
        <v>1.7368176585576701E-2</v>
      </c>
      <c r="AR876" s="17">
        <v>2.2570612548976899E-2</v>
      </c>
      <c r="AS876" s="17">
        <v>3.4055066876725798E-2</v>
      </c>
      <c r="AT876" s="17">
        <v>0</v>
      </c>
      <c r="AU876" s="17"/>
      <c r="AV876" s="17">
        <v>3.9919893148727299E-2</v>
      </c>
      <c r="AW876" s="17">
        <v>1.8706515606876702E-2</v>
      </c>
      <c r="AX876" s="17">
        <v>0</v>
      </c>
      <c r="AY876" s="17">
        <v>0</v>
      </c>
      <c r="AZ876" s="17">
        <v>0</v>
      </c>
      <c r="BA876" s="17">
        <v>3.1644521980906601E-2</v>
      </c>
      <c r="BB876" s="17"/>
      <c r="BC876" s="17">
        <v>1.6647772005556599E-2</v>
      </c>
      <c r="BD876" s="17">
        <v>3.0458136376355301E-2</v>
      </c>
      <c r="BE876" s="17">
        <v>1.3378336830643199E-2</v>
      </c>
      <c r="BF876" s="17"/>
      <c r="BG876" s="17">
        <v>0</v>
      </c>
      <c r="BH876" s="17">
        <v>5.5962924405104399E-3</v>
      </c>
      <c r="BI876" s="17">
        <v>1.98948028653727E-2</v>
      </c>
      <c r="BJ876" s="17">
        <v>0</v>
      </c>
      <c r="BK876" s="17">
        <v>3.1486612370989903E-2</v>
      </c>
      <c r="BL876" s="17"/>
      <c r="BM876" s="17">
        <v>4.6047084582225301E-3</v>
      </c>
      <c r="BN876" s="17">
        <v>2.4267928959509799E-2</v>
      </c>
    </row>
    <row r="877" spans="2:66" x14ac:dyDescent="0.35">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c r="BL877" s="17"/>
      <c r="BM877" s="17"/>
      <c r="BN877" s="17"/>
    </row>
    <row r="878" spans="2:66" x14ac:dyDescent="0.35">
      <c r="B878" s="6" t="s">
        <v>357</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c r="BL878" s="17"/>
      <c r="BM878" s="17"/>
      <c r="BN878" s="17"/>
    </row>
    <row r="879" spans="2:66" x14ac:dyDescent="0.35">
      <c r="B879" s="24" t="s">
        <v>184</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c r="BI879" s="17"/>
      <c r="BJ879" s="17"/>
      <c r="BK879" s="17"/>
      <c r="BL879" s="17"/>
      <c r="BM879" s="17"/>
      <c r="BN879" s="17"/>
    </row>
    <row r="880" spans="2:66" x14ac:dyDescent="0.35">
      <c r="B880" t="s">
        <v>350</v>
      </c>
      <c r="C880" s="17">
        <v>0.171760083456788</v>
      </c>
      <c r="D880" s="17">
        <v>0.16885584951413399</v>
      </c>
      <c r="E880" s="17">
        <v>0.17487388850024799</v>
      </c>
      <c r="F880" s="17"/>
      <c r="G880" s="17">
        <v>0.14438246116236</v>
      </c>
      <c r="H880" s="17">
        <v>0.155070323732029</v>
      </c>
      <c r="I880" s="17">
        <v>0.119026961052797</v>
      </c>
      <c r="J880" s="17">
        <v>0.15697746627441</v>
      </c>
      <c r="K880" s="17">
        <v>0.18279534654594901</v>
      </c>
      <c r="L880" s="17">
        <v>0.24964276663400101</v>
      </c>
      <c r="M880" s="17"/>
      <c r="N880" s="17">
        <v>0.11622848085875399</v>
      </c>
      <c r="O880" s="17">
        <v>0.14048034556995501</v>
      </c>
      <c r="P880" s="17">
        <v>0.21104508710633599</v>
      </c>
      <c r="Q880" s="17">
        <v>0.224052886314446</v>
      </c>
      <c r="R880" s="17"/>
      <c r="S880" s="17">
        <v>0.19174708395510401</v>
      </c>
      <c r="T880" s="17">
        <v>0.15298065471943301</v>
      </c>
      <c r="U880" s="17">
        <v>0.10816888355391401</v>
      </c>
      <c r="V880" s="17">
        <v>0.16844711774339199</v>
      </c>
      <c r="W880" s="17">
        <v>0.168834423073212</v>
      </c>
      <c r="X880" s="17">
        <v>0.250633670544956</v>
      </c>
      <c r="Y880" s="17">
        <v>0.12817231087738201</v>
      </c>
      <c r="Z880" s="17">
        <v>0.139752047863995</v>
      </c>
      <c r="AA880" s="17">
        <v>0.13790495871754599</v>
      </c>
      <c r="AB880" s="17">
        <v>0.24280861728758499</v>
      </c>
      <c r="AC880" s="17">
        <v>0.13626939027962201</v>
      </c>
      <c r="AD880" s="17">
        <v>0.16327516387827701</v>
      </c>
      <c r="AE880" s="17"/>
      <c r="AF880" s="17">
        <v>0.149793063220724</v>
      </c>
      <c r="AG880" s="17">
        <v>0.17025335355420401</v>
      </c>
      <c r="AH880" s="17">
        <v>0.18253666602268001</v>
      </c>
      <c r="AI880" s="17">
        <v>0.13672234081156801</v>
      </c>
      <c r="AJ880" s="17">
        <v>0.19672241793303299</v>
      </c>
      <c r="AK880" s="17">
        <v>0.31819077716145799</v>
      </c>
      <c r="AL880" s="17"/>
      <c r="AM880" s="17">
        <v>0.197009676196369</v>
      </c>
      <c r="AN880" s="17">
        <v>0.13899395228678099</v>
      </c>
      <c r="AO880" s="17"/>
      <c r="AP880" s="17">
        <v>0.29194383429633802</v>
      </c>
      <c r="AQ880" s="17">
        <v>0.13757283123570199</v>
      </c>
      <c r="AR880" s="17">
        <v>0.140181782756026</v>
      </c>
      <c r="AS880" s="17">
        <v>0.12778929209873899</v>
      </c>
      <c r="AT880" s="17">
        <v>0</v>
      </c>
      <c r="AU880" s="17"/>
      <c r="AV880" s="17">
        <v>0.16060501333289101</v>
      </c>
      <c r="AW880" s="17">
        <v>0.178750637795659</v>
      </c>
      <c r="AX880" s="17">
        <v>0.20241239444786499</v>
      </c>
      <c r="AY880" s="17">
        <v>0.11662580380089201</v>
      </c>
      <c r="AZ880" s="17">
        <v>0.16299279185083501</v>
      </c>
      <c r="BA880" s="17">
        <v>0.165075314376849</v>
      </c>
      <c r="BB880" s="17"/>
      <c r="BC880" s="17">
        <v>0.13009727545609701</v>
      </c>
      <c r="BD880" s="17">
        <v>0.176830471814135</v>
      </c>
      <c r="BE880" s="17">
        <v>0.17638264443099599</v>
      </c>
      <c r="BF880" s="17"/>
      <c r="BG880" s="17">
        <v>0.26058279927054501</v>
      </c>
      <c r="BH880" s="17">
        <v>0.17126910275473201</v>
      </c>
      <c r="BI880" s="17">
        <v>0.104099796201122</v>
      </c>
      <c r="BJ880" s="17">
        <v>4.3877223231116903E-2</v>
      </c>
      <c r="BK880" s="17">
        <v>0.34759019029101101</v>
      </c>
      <c r="BL880" s="17"/>
      <c r="BM880" s="17">
        <v>0.186422538043203</v>
      </c>
      <c r="BN880" s="17">
        <v>0.26544045502265201</v>
      </c>
    </row>
    <row r="881" spans="2:66" x14ac:dyDescent="0.35">
      <c r="B881" t="s">
        <v>351</v>
      </c>
      <c r="C881" s="17">
        <v>0.25878614219920099</v>
      </c>
      <c r="D881" s="17">
        <v>0.22669529384794301</v>
      </c>
      <c r="E881" s="17">
        <v>0.288807277799287</v>
      </c>
      <c r="F881" s="17"/>
      <c r="G881" s="17">
        <v>0.30525690460919003</v>
      </c>
      <c r="H881" s="17">
        <v>0.23746767871229299</v>
      </c>
      <c r="I881" s="17">
        <v>0.29240662415283297</v>
      </c>
      <c r="J881" s="17">
        <v>0.16712782712396301</v>
      </c>
      <c r="K881" s="17">
        <v>0.308112499873683</v>
      </c>
      <c r="L881" s="17">
        <v>0.26192381150142902</v>
      </c>
      <c r="M881" s="17"/>
      <c r="N881" s="17">
        <v>0.18485470863241399</v>
      </c>
      <c r="O881" s="17">
        <v>0.272092602931645</v>
      </c>
      <c r="P881" s="17">
        <v>0.28212601383635799</v>
      </c>
      <c r="Q881" s="17">
        <v>0.30502986360176498</v>
      </c>
      <c r="R881" s="17"/>
      <c r="S881" s="17">
        <v>0.248997902670274</v>
      </c>
      <c r="T881" s="17">
        <v>0.29877563605007001</v>
      </c>
      <c r="U881" s="17">
        <v>0.41773128723893899</v>
      </c>
      <c r="V881" s="17">
        <v>0.37241300368086899</v>
      </c>
      <c r="W881" s="17">
        <v>0.204206116230047</v>
      </c>
      <c r="X881" s="17">
        <v>0.24409362580194499</v>
      </c>
      <c r="Y881" s="17">
        <v>0.26126977368127502</v>
      </c>
      <c r="Z881" s="17">
        <v>0.321003583505033</v>
      </c>
      <c r="AA881" s="17">
        <v>0.20972631208707401</v>
      </c>
      <c r="AB881" s="17">
        <v>7.0170789900634106E-2</v>
      </c>
      <c r="AC881" s="17">
        <v>0.32459094362825802</v>
      </c>
      <c r="AD881" s="17">
        <v>0.16810753427414099</v>
      </c>
      <c r="AE881" s="17"/>
      <c r="AF881" s="17">
        <v>0.212099860366985</v>
      </c>
      <c r="AG881" s="17">
        <v>0.267574562171283</v>
      </c>
      <c r="AH881" s="17">
        <v>0.24069753501683799</v>
      </c>
      <c r="AI881" s="17">
        <v>0.29440546002689</v>
      </c>
      <c r="AJ881" s="17">
        <v>0.339124851032653</v>
      </c>
      <c r="AK881" s="17">
        <v>0.170692397434453</v>
      </c>
      <c r="AL881" s="17"/>
      <c r="AM881" s="17">
        <v>0.21965509012683301</v>
      </c>
      <c r="AN881" s="17">
        <v>0.30979139669969602</v>
      </c>
      <c r="AO881" s="17"/>
      <c r="AP881" s="17">
        <v>0.208411540336365</v>
      </c>
      <c r="AQ881" s="17">
        <v>0.33544407215409699</v>
      </c>
      <c r="AR881" s="17">
        <v>0.234092760447137</v>
      </c>
      <c r="AS881" s="17">
        <v>0.22458605776518201</v>
      </c>
      <c r="AT881" s="17">
        <v>0.35357848741882603</v>
      </c>
      <c r="AU881" s="17"/>
      <c r="AV881" s="17">
        <v>0.22815357742550499</v>
      </c>
      <c r="AW881" s="17">
        <v>0.27444231701049798</v>
      </c>
      <c r="AX881" s="17">
        <v>0.229275891760442</v>
      </c>
      <c r="AY881" s="17">
        <v>0.34722073908267298</v>
      </c>
      <c r="AZ881" s="17">
        <v>0.33017590002201702</v>
      </c>
      <c r="BA881" s="17">
        <v>0.291801802468592</v>
      </c>
      <c r="BB881" s="17"/>
      <c r="BC881" s="17">
        <v>0.23103496438997101</v>
      </c>
      <c r="BD881" s="17">
        <v>0.26428870670510501</v>
      </c>
      <c r="BE881" s="17">
        <v>0.26855053865880002</v>
      </c>
      <c r="BF881" s="17"/>
      <c r="BG881" s="17">
        <v>0.29511479014807701</v>
      </c>
      <c r="BH881" s="17">
        <v>0.2631235030438</v>
      </c>
      <c r="BI881" s="17">
        <v>0.253401387835545</v>
      </c>
      <c r="BJ881" s="17">
        <v>0.144028757472281</v>
      </c>
      <c r="BK881" s="17">
        <v>0.24962192550696599</v>
      </c>
      <c r="BL881" s="17"/>
      <c r="BM881" s="17">
        <v>0.26855131443041902</v>
      </c>
      <c r="BN881" s="17">
        <v>0.22106058061553699</v>
      </c>
    </row>
    <row r="882" spans="2:66" x14ac:dyDescent="0.35">
      <c r="B882" t="s">
        <v>352</v>
      </c>
      <c r="C882" s="17">
        <v>0.412454646852637</v>
      </c>
      <c r="D882" s="17">
        <v>0.44090367023427202</v>
      </c>
      <c r="E882" s="17">
        <v>0.387557774847336</v>
      </c>
      <c r="F882" s="17"/>
      <c r="G882" s="17">
        <v>0.42286923355929201</v>
      </c>
      <c r="H882" s="17">
        <v>0.43598770427435501</v>
      </c>
      <c r="I882" s="17">
        <v>0.36365228768532798</v>
      </c>
      <c r="J882" s="17">
        <v>0.465477646757395</v>
      </c>
      <c r="K882" s="17">
        <v>0.43725369265580799</v>
      </c>
      <c r="L882" s="17">
        <v>0.36589727837802899</v>
      </c>
      <c r="M882" s="17"/>
      <c r="N882" s="17">
        <v>0.48511790436921398</v>
      </c>
      <c r="O882" s="17">
        <v>0.425991245777738</v>
      </c>
      <c r="P882" s="17">
        <v>0.37110209691638701</v>
      </c>
      <c r="Q882" s="17">
        <v>0.35976360707883198</v>
      </c>
      <c r="R882" s="17"/>
      <c r="S882" s="17">
        <v>0.32950254248241301</v>
      </c>
      <c r="T882" s="17">
        <v>0.46957141022301102</v>
      </c>
      <c r="U882" s="17">
        <v>0.344533891350364</v>
      </c>
      <c r="V882" s="17">
        <v>0.28545153263822898</v>
      </c>
      <c r="W882" s="17">
        <v>0.49436605446128701</v>
      </c>
      <c r="X882" s="17">
        <v>0.40827741546825702</v>
      </c>
      <c r="Y882" s="17">
        <v>0.444422483099008</v>
      </c>
      <c r="Z882" s="17">
        <v>0.395590072219967</v>
      </c>
      <c r="AA882" s="17">
        <v>0.50131506429941797</v>
      </c>
      <c r="AB882" s="17">
        <v>0.42151673525790201</v>
      </c>
      <c r="AC882" s="17">
        <v>0.45902885663070597</v>
      </c>
      <c r="AD882" s="17">
        <v>0.46752179979882702</v>
      </c>
      <c r="AE882" s="17"/>
      <c r="AF882" s="17">
        <v>0.42315686793587998</v>
      </c>
      <c r="AG882" s="17">
        <v>0.43429610097570298</v>
      </c>
      <c r="AH882" s="17">
        <v>0.38843551852586</v>
      </c>
      <c r="AI882" s="17">
        <v>0.46804803100189102</v>
      </c>
      <c r="AJ882" s="17">
        <v>0.31629504503170902</v>
      </c>
      <c r="AK882" s="17">
        <v>0.335244084309889</v>
      </c>
      <c r="AL882" s="17"/>
      <c r="AM882" s="17">
        <v>0.42282275632106597</v>
      </c>
      <c r="AN882" s="17">
        <v>0.40119700873888903</v>
      </c>
      <c r="AO882" s="17"/>
      <c r="AP882" s="17">
        <v>0.36045497529932302</v>
      </c>
      <c r="AQ882" s="17">
        <v>0.37834881681820598</v>
      </c>
      <c r="AR882" s="17">
        <v>0.45541784707899502</v>
      </c>
      <c r="AS882" s="17">
        <v>0.41965091285354</v>
      </c>
      <c r="AT882" s="17">
        <v>0.48510609898818002</v>
      </c>
      <c r="AU882" s="17"/>
      <c r="AV882" s="17">
        <v>0.40249056236901998</v>
      </c>
      <c r="AW882" s="17">
        <v>0.39116014620408701</v>
      </c>
      <c r="AX882" s="17">
        <v>0.42806140786496999</v>
      </c>
      <c r="AY882" s="17">
        <v>0.45120451164256198</v>
      </c>
      <c r="AZ882" s="17">
        <v>0.36186169045121003</v>
      </c>
      <c r="BA882" s="17">
        <v>0.45676889159725198</v>
      </c>
      <c r="BB882" s="17"/>
      <c r="BC882" s="17">
        <v>0.416622153050065</v>
      </c>
      <c r="BD882" s="17">
        <v>0.40785419263350903</v>
      </c>
      <c r="BE882" s="17">
        <v>0.42285239336816</v>
      </c>
      <c r="BF882" s="17"/>
      <c r="BG882" s="17">
        <v>0.28190903551783703</v>
      </c>
      <c r="BH882" s="17">
        <v>0.41819815986806402</v>
      </c>
      <c r="BI882" s="17">
        <v>0.47447208255148299</v>
      </c>
      <c r="BJ882" s="17">
        <v>0.61252065525493504</v>
      </c>
      <c r="BK882" s="17">
        <v>0.31105107457932901</v>
      </c>
      <c r="BL882" s="17"/>
      <c r="BM882" s="17">
        <v>0.39507462443139202</v>
      </c>
      <c r="BN882" s="17">
        <v>0.392594007973676</v>
      </c>
    </row>
    <row r="883" spans="2:66" x14ac:dyDescent="0.35">
      <c r="B883" t="s">
        <v>353</v>
      </c>
      <c r="C883" s="17">
        <v>0.110433882509545</v>
      </c>
      <c r="D883" s="17">
        <v>0.118995857117625</v>
      </c>
      <c r="E883" s="17">
        <v>0.10290430960423</v>
      </c>
      <c r="F883" s="17"/>
      <c r="G883" s="17">
        <v>6.8169003870065206E-2</v>
      </c>
      <c r="H883" s="17">
        <v>0.163322036898748</v>
      </c>
      <c r="I883" s="17">
        <v>0.17344201750341501</v>
      </c>
      <c r="J883" s="17">
        <v>0.14581684354180899</v>
      </c>
      <c r="K883" s="17">
        <v>4.21581030271896E-2</v>
      </c>
      <c r="L883" s="17">
        <v>6.4207672461097098E-2</v>
      </c>
      <c r="M883" s="17"/>
      <c r="N883" s="17">
        <v>0.166232772614582</v>
      </c>
      <c r="O883" s="17">
        <v>0.115815790654856</v>
      </c>
      <c r="P883" s="17">
        <v>8.5881789905008193E-2</v>
      </c>
      <c r="Q883" s="17">
        <v>6.7465576820761194E-2</v>
      </c>
      <c r="R883" s="17"/>
      <c r="S883" s="17">
        <v>0.17438656435876801</v>
      </c>
      <c r="T883" s="17">
        <v>4.4870922726047702E-2</v>
      </c>
      <c r="U883" s="17">
        <v>9.2045018671714496E-2</v>
      </c>
      <c r="V883" s="17">
        <v>0.14021840544459599</v>
      </c>
      <c r="W883" s="17">
        <v>9.3799932627036994E-2</v>
      </c>
      <c r="X883" s="17">
        <v>5.4982345554374E-2</v>
      </c>
      <c r="Y883" s="17">
        <v>0.12889779186280201</v>
      </c>
      <c r="Z883" s="17">
        <v>6.8968495581081493E-2</v>
      </c>
      <c r="AA883" s="17">
        <v>9.76244930983102E-2</v>
      </c>
      <c r="AB883" s="17">
        <v>0.178092360388409</v>
      </c>
      <c r="AC883" s="17">
        <v>8.0110809461414301E-2</v>
      </c>
      <c r="AD883" s="17">
        <v>0.13633273223070799</v>
      </c>
      <c r="AE883" s="17"/>
      <c r="AF883" s="17">
        <v>0.15088625915293299</v>
      </c>
      <c r="AG883" s="17">
        <v>8.4414340346509506E-2</v>
      </c>
      <c r="AH883" s="17">
        <v>0.11150065221755499</v>
      </c>
      <c r="AI883" s="17">
        <v>0.10082416815965201</v>
      </c>
      <c r="AJ883" s="17">
        <v>0.101294389849897</v>
      </c>
      <c r="AK883" s="17">
        <v>0.121603581286144</v>
      </c>
      <c r="AL883" s="17"/>
      <c r="AM883" s="17">
        <v>0.11804333927036199</v>
      </c>
      <c r="AN883" s="17">
        <v>0.10093614230305401</v>
      </c>
      <c r="AO883" s="17"/>
      <c r="AP883" s="17">
        <v>9.2439657734061403E-2</v>
      </c>
      <c r="AQ883" s="17">
        <v>0.10122187669263499</v>
      </c>
      <c r="AR883" s="17">
        <v>0.131148743313659</v>
      </c>
      <c r="AS883" s="17">
        <v>0.168340471111811</v>
      </c>
      <c r="AT883" s="17">
        <v>8.9187692096461199E-2</v>
      </c>
      <c r="AU883" s="17"/>
      <c r="AV883" s="17">
        <v>0.15131432204612599</v>
      </c>
      <c r="AW883" s="17">
        <v>0.113864941283513</v>
      </c>
      <c r="AX883" s="17">
        <v>0.101159776048881</v>
      </c>
      <c r="AY883" s="17">
        <v>4.7704848123231398E-2</v>
      </c>
      <c r="AZ883" s="17">
        <v>0.144969617675938</v>
      </c>
      <c r="BA883" s="17">
        <v>3.4276315321647002E-2</v>
      </c>
      <c r="BB883" s="17"/>
      <c r="BC883" s="17">
        <v>0.16820422236082899</v>
      </c>
      <c r="BD883" s="17">
        <v>9.3620471406520703E-2</v>
      </c>
      <c r="BE883" s="17">
        <v>0.101357378614595</v>
      </c>
      <c r="BF883" s="17"/>
      <c r="BG883" s="17">
        <v>0.13064497931754299</v>
      </c>
      <c r="BH883" s="17">
        <v>0.116295599752765</v>
      </c>
      <c r="BI883" s="17">
        <v>0.114335536394545</v>
      </c>
      <c r="BJ883" s="17">
        <v>0.15238870151058401</v>
      </c>
      <c r="BK883" s="17">
        <v>5.1810492391169603E-2</v>
      </c>
      <c r="BL883" s="17"/>
      <c r="BM883" s="17">
        <v>0.118730191569554</v>
      </c>
      <c r="BN883" s="17">
        <v>7.90153672205548E-2</v>
      </c>
    </row>
    <row r="884" spans="2:66" x14ac:dyDescent="0.35">
      <c r="B884" t="s">
        <v>354</v>
      </c>
      <c r="C884" s="17">
        <v>2.3796695505440901E-2</v>
      </c>
      <c r="D884" s="17">
        <v>2.6199769191400699E-2</v>
      </c>
      <c r="E884" s="17">
        <v>2.1664124423785399E-2</v>
      </c>
      <c r="F884" s="17"/>
      <c r="G884" s="17">
        <v>3.0585826811001301E-2</v>
      </c>
      <c r="H884" s="17">
        <v>8.1522563825754801E-3</v>
      </c>
      <c r="I884" s="17">
        <v>2.4357744862486701E-2</v>
      </c>
      <c r="J884" s="17">
        <v>3.1752695187419799E-2</v>
      </c>
      <c r="K884" s="17">
        <v>9.1988707418019303E-3</v>
      </c>
      <c r="L884" s="17">
        <v>3.3008783903545801E-2</v>
      </c>
      <c r="M884" s="17"/>
      <c r="N884" s="17">
        <v>4.1571402890501499E-2</v>
      </c>
      <c r="O884" s="17">
        <v>1.7131758549780898E-2</v>
      </c>
      <c r="P884" s="17">
        <v>1.8559458494711599E-2</v>
      </c>
      <c r="Q884" s="17">
        <v>1.64028684183672E-2</v>
      </c>
      <c r="R884" s="17"/>
      <c r="S884" s="17">
        <v>2.7233523097535999E-2</v>
      </c>
      <c r="T884" s="17">
        <v>2.26350497433545E-2</v>
      </c>
      <c r="U884" s="17">
        <v>2.0191498909912699E-2</v>
      </c>
      <c r="V884" s="17">
        <v>0</v>
      </c>
      <c r="W884" s="17">
        <v>3.8793473608417103E-2</v>
      </c>
      <c r="X884" s="17">
        <v>1.43292787032646E-2</v>
      </c>
      <c r="Y884" s="17">
        <v>1.8407496434847799E-2</v>
      </c>
      <c r="Z884" s="17">
        <v>0</v>
      </c>
      <c r="AA884" s="17">
        <v>2.62673572029157E-2</v>
      </c>
      <c r="AB884" s="17">
        <v>5.0729456909035402E-2</v>
      </c>
      <c r="AC884" s="17">
        <v>0</v>
      </c>
      <c r="AD884" s="17">
        <v>6.47627698180476E-2</v>
      </c>
      <c r="AE884" s="17"/>
      <c r="AF884" s="17">
        <v>2.9427062461730401E-2</v>
      </c>
      <c r="AG884" s="17">
        <v>2.4458733971128799E-2</v>
      </c>
      <c r="AH884" s="17">
        <v>4.2215727807949299E-2</v>
      </c>
      <c r="AI884" s="17">
        <v>0</v>
      </c>
      <c r="AJ884" s="17">
        <v>2.25221307820405E-2</v>
      </c>
      <c r="AK884" s="17">
        <v>2.55854712152065E-2</v>
      </c>
      <c r="AL884" s="17"/>
      <c r="AM884" s="17">
        <v>1.7165208458972101E-2</v>
      </c>
      <c r="AN884" s="17">
        <v>3.2845051377447899E-2</v>
      </c>
      <c r="AO884" s="17"/>
      <c r="AP884" s="17">
        <v>1.9912486030961799E-2</v>
      </c>
      <c r="AQ884" s="17">
        <v>3.5608365819947002E-2</v>
      </c>
      <c r="AR884" s="17">
        <v>1.47301292864991E-2</v>
      </c>
      <c r="AS884" s="17">
        <v>3.2692468654528802E-2</v>
      </c>
      <c r="AT884" s="17">
        <v>7.2127721496532904E-2</v>
      </c>
      <c r="AU884" s="17"/>
      <c r="AV884" s="17">
        <v>2.26685287937924E-2</v>
      </c>
      <c r="AW884" s="17">
        <v>2.4308074406626499E-2</v>
      </c>
      <c r="AX884" s="17">
        <v>3.9090529877842603E-2</v>
      </c>
      <c r="AY884" s="17">
        <v>2.4378392409253401E-2</v>
      </c>
      <c r="AZ884" s="17">
        <v>0</v>
      </c>
      <c r="BA884" s="17">
        <v>5.2077676235660599E-2</v>
      </c>
      <c r="BB884" s="17"/>
      <c r="BC884" s="17">
        <v>3.58274714532755E-2</v>
      </c>
      <c r="BD884" s="17">
        <v>2.3771481877628901E-2</v>
      </c>
      <c r="BE884" s="17">
        <v>1.52355772101666E-2</v>
      </c>
      <c r="BF884" s="17"/>
      <c r="BG884" s="17">
        <v>1.68481886337076E-2</v>
      </c>
      <c r="BH884" s="17">
        <v>1.8127989794392101E-2</v>
      </c>
      <c r="BI884" s="17">
        <v>2.6809549303460401E-2</v>
      </c>
      <c r="BJ884" s="17">
        <v>4.7184662531082999E-2</v>
      </c>
      <c r="BK884" s="17">
        <v>1.9820024520599298E-2</v>
      </c>
      <c r="BL884" s="17"/>
      <c r="BM884" s="17">
        <v>1.7910851944016499E-2</v>
      </c>
      <c r="BN884" s="17">
        <v>2.7221742629765198E-2</v>
      </c>
    </row>
    <row r="885" spans="2:66" x14ac:dyDescent="0.35">
      <c r="B885" t="s">
        <v>282</v>
      </c>
      <c r="C885" s="17">
        <v>2.2768549476389E-2</v>
      </c>
      <c r="D885" s="17">
        <v>1.8349560094625399E-2</v>
      </c>
      <c r="E885" s="17">
        <v>2.41926248251133E-2</v>
      </c>
      <c r="F885" s="17"/>
      <c r="G885" s="17">
        <v>2.8736569988092001E-2</v>
      </c>
      <c r="H885" s="17">
        <v>0</v>
      </c>
      <c r="I885" s="17">
        <v>2.7114364743140201E-2</v>
      </c>
      <c r="J885" s="17">
        <v>3.28475211150034E-2</v>
      </c>
      <c r="K885" s="17">
        <v>2.0481487155568801E-2</v>
      </c>
      <c r="L885" s="17">
        <v>2.5319687121898801E-2</v>
      </c>
      <c r="M885" s="17"/>
      <c r="N885" s="17">
        <v>5.9947306345340999E-3</v>
      </c>
      <c r="O885" s="17">
        <v>2.8488256516025399E-2</v>
      </c>
      <c r="P885" s="17">
        <v>3.1285553741199498E-2</v>
      </c>
      <c r="Q885" s="17">
        <v>2.7285197765827801E-2</v>
      </c>
      <c r="R885" s="17"/>
      <c r="S885" s="17">
        <v>2.8132383435905101E-2</v>
      </c>
      <c r="T885" s="17">
        <v>1.11663265380835E-2</v>
      </c>
      <c r="U885" s="17">
        <v>1.7329420275155199E-2</v>
      </c>
      <c r="V885" s="17">
        <v>3.3469940492913901E-2</v>
      </c>
      <c r="W885" s="17">
        <v>0</v>
      </c>
      <c r="X885" s="17">
        <v>2.76836639272037E-2</v>
      </c>
      <c r="Y885" s="17">
        <v>1.8830144044685401E-2</v>
      </c>
      <c r="Z885" s="17">
        <v>7.4685800829923904E-2</v>
      </c>
      <c r="AA885" s="17">
        <v>2.71618145947361E-2</v>
      </c>
      <c r="AB885" s="17">
        <v>3.6682040256434199E-2</v>
      </c>
      <c r="AC885" s="17">
        <v>0</v>
      </c>
      <c r="AD885" s="17">
        <v>0</v>
      </c>
      <c r="AE885" s="17"/>
      <c r="AF885" s="17">
        <v>3.4636886861748303E-2</v>
      </c>
      <c r="AG885" s="17">
        <v>1.9002908981172399E-2</v>
      </c>
      <c r="AH885" s="17">
        <v>3.4613900409117701E-2</v>
      </c>
      <c r="AI885" s="17">
        <v>0</v>
      </c>
      <c r="AJ885" s="17">
        <v>2.4041165370667899E-2</v>
      </c>
      <c r="AK885" s="17">
        <v>2.8683688592850001E-2</v>
      </c>
      <c r="AL885" s="17"/>
      <c r="AM885" s="17">
        <v>2.5303929626397301E-2</v>
      </c>
      <c r="AN885" s="17">
        <v>1.62364485941312E-2</v>
      </c>
      <c r="AO885" s="17"/>
      <c r="AP885" s="17">
        <v>2.68375063029502E-2</v>
      </c>
      <c r="AQ885" s="17">
        <v>1.18040372794133E-2</v>
      </c>
      <c r="AR885" s="17">
        <v>2.4428737117683501E-2</v>
      </c>
      <c r="AS885" s="17">
        <v>2.6940797516199599E-2</v>
      </c>
      <c r="AT885" s="17">
        <v>0</v>
      </c>
      <c r="AU885" s="17"/>
      <c r="AV885" s="17">
        <v>3.4767996032665602E-2</v>
      </c>
      <c r="AW885" s="17">
        <v>1.7473883299617299E-2</v>
      </c>
      <c r="AX885" s="17">
        <v>0</v>
      </c>
      <c r="AY885" s="17">
        <v>1.28657049413882E-2</v>
      </c>
      <c r="AZ885" s="17">
        <v>0</v>
      </c>
      <c r="BA885" s="17">
        <v>0</v>
      </c>
      <c r="BB885" s="17"/>
      <c r="BC885" s="17">
        <v>1.82139132897635E-2</v>
      </c>
      <c r="BD885" s="17">
        <v>3.3634675563101603E-2</v>
      </c>
      <c r="BE885" s="17">
        <v>1.56214677172832E-2</v>
      </c>
      <c r="BF885" s="17"/>
      <c r="BG885" s="17">
        <v>1.49002071122902E-2</v>
      </c>
      <c r="BH885" s="17">
        <v>1.2985644786246401E-2</v>
      </c>
      <c r="BI885" s="17">
        <v>2.6881647713843899E-2</v>
      </c>
      <c r="BJ885" s="17">
        <v>0</v>
      </c>
      <c r="BK885" s="17">
        <v>2.0106292710924401E-2</v>
      </c>
      <c r="BL885" s="17"/>
      <c r="BM885" s="17">
        <v>1.33104795814148E-2</v>
      </c>
      <c r="BN885" s="17">
        <v>1.4667846537814999E-2</v>
      </c>
    </row>
    <row r="886" spans="2:66" x14ac:dyDescent="0.35">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c r="AK886" s="17"/>
      <c r="AL886" s="17"/>
      <c r="AM886" s="17"/>
      <c r="AN886" s="17"/>
      <c r="AO886" s="17"/>
      <c r="AP886" s="17"/>
      <c r="AQ886" s="17"/>
      <c r="AR886" s="17"/>
      <c r="AS886" s="17"/>
      <c r="AT886" s="17"/>
      <c r="AU886" s="17"/>
      <c r="AV886" s="17"/>
      <c r="AW886" s="17"/>
      <c r="AX886" s="17"/>
      <c r="AY886" s="17"/>
      <c r="AZ886" s="17"/>
      <c r="BA886" s="17"/>
      <c r="BB886" s="17"/>
      <c r="BC886" s="17"/>
      <c r="BD886" s="17"/>
      <c r="BE886" s="17"/>
      <c r="BF886" s="17"/>
      <c r="BG886" s="17"/>
      <c r="BH886" s="17"/>
      <c r="BI886" s="17"/>
      <c r="BJ886" s="17"/>
      <c r="BK886" s="17"/>
      <c r="BL886" s="17"/>
      <c r="BM886" s="17"/>
      <c r="BN886" s="17"/>
    </row>
    <row r="887" spans="2:66" x14ac:dyDescent="0.35">
      <c r="B887" s="6" t="s">
        <v>358</v>
      </c>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c r="AY887" s="17"/>
      <c r="AZ887" s="17"/>
      <c r="BA887" s="17"/>
      <c r="BB887" s="17"/>
      <c r="BC887" s="17"/>
      <c r="BD887" s="17"/>
      <c r="BE887" s="17"/>
      <c r="BF887" s="17"/>
      <c r="BG887" s="17"/>
      <c r="BH887" s="17"/>
      <c r="BI887" s="17"/>
      <c r="BJ887" s="17"/>
      <c r="BK887" s="17"/>
      <c r="BL887" s="17"/>
      <c r="BM887" s="17"/>
      <c r="BN887" s="17"/>
    </row>
    <row r="888" spans="2:66" x14ac:dyDescent="0.35">
      <c r="B888" s="24" t="s">
        <v>184</v>
      </c>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c r="AN888" s="17"/>
      <c r="AO888" s="17"/>
      <c r="AP888" s="17"/>
      <c r="AQ888" s="17"/>
      <c r="AR888" s="17"/>
      <c r="AS888" s="17"/>
      <c r="AT888" s="17"/>
      <c r="AU888" s="17"/>
      <c r="AV888" s="17"/>
      <c r="AW888" s="17"/>
      <c r="AX888" s="17"/>
      <c r="AY888" s="17"/>
      <c r="AZ888" s="17"/>
      <c r="BA888" s="17"/>
      <c r="BB888" s="17"/>
      <c r="BC888" s="17"/>
      <c r="BD888" s="17"/>
      <c r="BE888" s="17"/>
      <c r="BF888" s="17"/>
      <c r="BG888" s="17"/>
      <c r="BH888" s="17"/>
      <c r="BI888" s="17"/>
      <c r="BJ888" s="17"/>
      <c r="BK888" s="17"/>
      <c r="BL888" s="17"/>
      <c r="BM888" s="17"/>
      <c r="BN888" s="17"/>
    </row>
    <row r="889" spans="2:66" x14ac:dyDescent="0.35">
      <c r="B889" t="s">
        <v>350</v>
      </c>
      <c r="C889" s="17">
        <v>0.27867702081134699</v>
      </c>
      <c r="D889" s="17">
        <v>0.25275691560515501</v>
      </c>
      <c r="E889" s="17">
        <v>0.30386910003356199</v>
      </c>
      <c r="F889" s="17"/>
      <c r="G889" s="17">
        <v>0.188020376111457</v>
      </c>
      <c r="H889" s="17">
        <v>0.16632434702405799</v>
      </c>
      <c r="I889" s="17">
        <v>0.24657473300384999</v>
      </c>
      <c r="J889" s="17">
        <v>0.242473917635118</v>
      </c>
      <c r="K889" s="17">
        <v>0.33663926292637197</v>
      </c>
      <c r="L889" s="17">
        <v>0.433990315001552</v>
      </c>
      <c r="M889" s="17"/>
      <c r="N889" s="17">
        <v>0.17814166383963201</v>
      </c>
      <c r="O889" s="17">
        <v>0.29655408486156298</v>
      </c>
      <c r="P889" s="17">
        <v>0.26858833196291099</v>
      </c>
      <c r="Q889" s="17">
        <v>0.36728102343382102</v>
      </c>
      <c r="R889" s="17"/>
      <c r="S889" s="17">
        <v>0.20582506786592</v>
      </c>
      <c r="T889" s="17">
        <v>0.24974555205870499</v>
      </c>
      <c r="U889" s="17">
        <v>0.34057619442676101</v>
      </c>
      <c r="V889" s="17">
        <v>0.33246208958124901</v>
      </c>
      <c r="W889" s="17">
        <v>0.21238648126696999</v>
      </c>
      <c r="X889" s="17">
        <v>0.227095621875021</v>
      </c>
      <c r="Y889" s="17">
        <v>0.42253974968274599</v>
      </c>
      <c r="Z889" s="17">
        <v>0.204763714315186</v>
      </c>
      <c r="AA889" s="17">
        <v>0.26365451336561502</v>
      </c>
      <c r="AB889" s="17">
        <v>0.29496964840846701</v>
      </c>
      <c r="AC889" s="17">
        <v>0.38175229026382901</v>
      </c>
      <c r="AD889" s="17">
        <v>0.26760441503689097</v>
      </c>
      <c r="AE889" s="17"/>
      <c r="AF889" s="17">
        <v>0.17492840992624001</v>
      </c>
      <c r="AG889" s="17">
        <v>0.30239935173140298</v>
      </c>
      <c r="AH889" s="17">
        <v>0.296907955441291</v>
      </c>
      <c r="AI889" s="17">
        <v>0.33189256315883497</v>
      </c>
      <c r="AJ889" s="17">
        <v>0.30416157188367199</v>
      </c>
      <c r="AK889" s="17">
        <v>0.33091500974075</v>
      </c>
      <c r="AL889" s="17"/>
      <c r="AM889" s="17">
        <v>0.2901043995423</v>
      </c>
      <c r="AN889" s="17">
        <v>0.26339519560543101</v>
      </c>
      <c r="AO889" s="17"/>
      <c r="AP889" s="17">
        <v>0.36815593281006798</v>
      </c>
      <c r="AQ889" s="17">
        <v>0.29633950342668702</v>
      </c>
      <c r="AR889" s="17">
        <v>0.21680615785205001</v>
      </c>
      <c r="AS889" s="17">
        <v>0.175336468530953</v>
      </c>
      <c r="AT889" s="17">
        <v>0.163457502347263</v>
      </c>
      <c r="AU889" s="17"/>
      <c r="AV889" s="17">
        <v>0.216431149099335</v>
      </c>
      <c r="AW889" s="17">
        <v>0.31899120345813697</v>
      </c>
      <c r="AX889" s="17">
        <v>0.301334827521611</v>
      </c>
      <c r="AY889" s="17">
        <v>0.24401471293597701</v>
      </c>
      <c r="AZ889" s="17">
        <v>0.336757665901672</v>
      </c>
      <c r="BA889" s="17">
        <v>0.345722465275284</v>
      </c>
      <c r="BB889" s="17"/>
      <c r="BC889" s="17">
        <v>0.24564354002870001</v>
      </c>
      <c r="BD889" s="17">
        <v>0.32149586003981101</v>
      </c>
      <c r="BE889" s="17">
        <v>0.229606958579537</v>
      </c>
      <c r="BF889" s="17"/>
      <c r="BG889" s="17">
        <v>0.38080909455978701</v>
      </c>
      <c r="BH889" s="17">
        <v>0.26301239245869201</v>
      </c>
      <c r="BI889" s="17">
        <v>0.24188191588097499</v>
      </c>
      <c r="BJ889" s="17">
        <v>0.243129810410606</v>
      </c>
      <c r="BK889" s="17">
        <v>0.36073326774016101</v>
      </c>
      <c r="BL889" s="17"/>
      <c r="BM889" s="17">
        <v>0.28088535251047803</v>
      </c>
      <c r="BN889" s="17">
        <v>0.33608379116355502</v>
      </c>
    </row>
    <row r="890" spans="2:66" x14ac:dyDescent="0.35">
      <c r="B890" t="s">
        <v>351</v>
      </c>
      <c r="C890" s="17">
        <v>0.32378333547611099</v>
      </c>
      <c r="D890" s="17">
        <v>0.30165423681613801</v>
      </c>
      <c r="E890" s="17">
        <v>0.34800565613722401</v>
      </c>
      <c r="F890" s="17"/>
      <c r="G890" s="17">
        <v>0.36516085830741801</v>
      </c>
      <c r="H890" s="17">
        <v>0.39550599501878603</v>
      </c>
      <c r="I890" s="17">
        <v>0.30478944659887403</v>
      </c>
      <c r="J890" s="17">
        <v>0.31024878175423698</v>
      </c>
      <c r="K890" s="17">
        <v>0.35969022658380401</v>
      </c>
      <c r="L890" s="17">
        <v>0.24897089249696799</v>
      </c>
      <c r="M890" s="17"/>
      <c r="N890" s="17">
        <v>0.33411118627165298</v>
      </c>
      <c r="O890" s="17">
        <v>0.32431713497286702</v>
      </c>
      <c r="P890" s="17">
        <v>0.330557299672464</v>
      </c>
      <c r="Q890" s="17">
        <v>0.31458381805010899</v>
      </c>
      <c r="R890" s="17"/>
      <c r="S890" s="17">
        <v>0.32552125562710199</v>
      </c>
      <c r="T890" s="17">
        <v>0.36037423808272101</v>
      </c>
      <c r="U890" s="17">
        <v>0.35582701324323102</v>
      </c>
      <c r="V890" s="17">
        <v>0.32968112196564697</v>
      </c>
      <c r="W890" s="17">
        <v>0.28448139091598101</v>
      </c>
      <c r="X890" s="17">
        <v>0.39014561644659501</v>
      </c>
      <c r="Y890" s="17">
        <v>0.29560262003263599</v>
      </c>
      <c r="Z890" s="17">
        <v>0.35044666840337801</v>
      </c>
      <c r="AA890" s="17">
        <v>0.26164963287110998</v>
      </c>
      <c r="AB890" s="17">
        <v>0.31493585159652698</v>
      </c>
      <c r="AC890" s="17">
        <v>0.214125995736652</v>
      </c>
      <c r="AD890" s="17">
        <v>0.43121865899453399</v>
      </c>
      <c r="AE890" s="17"/>
      <c r="AF890" s="17">
        <v>0.361558633168098</v>
      </c>
      <c r="AG890" s="17">
        <v>0.31807298860337502</v>
      </c>
      <c r="AH890" s="17">
        <v>0.330275191117468</v>
      </c>
      <c r="AI890" s="17">
        <v>0.30106324742705598</v>
      </c>
      <c r="AJ890" s="17">
        <v>0.32051774448711901</v>
      </c>
      <c r="AK890" s="17">
        <v>0.25987203264188202</v>
      </c>
      <c r="AL890" s="17"/>
      <c r="AM890" s="17">
        <v>0.31764765714773902</v>
      </c>
      <c r="AN890" s="17">
        <v>0.33176444581686299</v>
      </c>
      <c r="AO890" s="17"/>
      <c r="AP890" s="17">
        <v>0.28963057338783599</v>
      </c>
      <c r="AQ890" s="17">
        <v>0.38512794968070302</v>
      </c>
      <c r="AR890" s="17">
        <v>0.316412404690185</v>
      </c>
      <c r="AS890" s="17">
        <v>0.328278231970556</v>
      </c>
      <c r="AT890" s="17">
        <v>0.502470585527796</v>
      </c>
      <c r="AU890" s="17"/>
      <c r="AV890" s="17">
        <v>0.34809832602756802</v>
      </c>
      <c r="AW890" s="17">
        <v>0.300195337870098</v>
      </c>
      <c r="AX890" s="17">
        <v>0.24827815040114101</v>
      </c>
      <c r="AY890" s="17">
        <v>0.34511660278892098</v>
      </c>
      <c r="AZ890" s="17">
        <v>0.276254270774411</v>
      </c>
      <c r="BA890" s="17">
        <v>0.35029065304317802</v>
      </c>
      <c r="BB890" s="17"/>
      <c r="BC890" s="17">
        <v>0.34544500987537002</v>
      </c>
      <c r="BD890" s="17">
        <v>0.324779422467114</v>
      </c>
      <c r="BE890" s="17">
        <v>0.32395003904392899</v>
      </c>
      <c r="BF890" s="17"/>
      <c r="BG890" s="17">
        <v>0.25779358321467699</v>
      </c>
      <c r="BH890" s="17">
        <v>0.33209887421844703</v>
      </c>
      <c r="BI890" s="17">
        <v>0.346519012650368</v>
      </c>
      <c r="BJ890" s="17">
        <v>0.409434459790122</v>
      </c>
      <c r="BK890" s="17">
        <v>0.26012198602022901</v>
      </c>
      <c r="BL890" s="17"/>
      <c r="BM890" s="17">
        <v>0.32082474282037998</v>
      </c>
      <c r="BN890" s="17">
        <v>0.29141761633892299</v>
      </c>
    </row>
    <row r="891" spans="2:66" x14ac:dyDescent="0.35">
      <c r="B891" t="s">
        <v>352</v>
      </c>
      <c r="C891" s="17">
        <v>0.306800246135568</v>
      </c>
      <c r="D891" s="17">
        <v>0.32964300807999602</v>
      </c>
      <c r="E891" s="17">
        <v>0.28522545048318498</v>
      </c>
      <c r="F891" s="17"/>
      <c r="G891" s="17">
        <v>0.29371493786332797</v>
      </c>
      <c r="H891" s="17">
        <v>0.29296215094125</v>
      </c>
      <c r="I891" s="17">
        <v>0.34246669265185897</v>
      </c>
      <c r="J891" s="17">
        <v>0.36038537253939101</v>
      </c>
      <c r="K891" s="17">
        <v>0.26507614985188799</v>
      </c>
      <c r="L891" s="17">
        <v>0.28119204010119903</v>
      </c>
      <c r="M891" s="17"/>
      <c r="N891" s="17">
        <v>0.38297811043601998</v>
      </c>
      <c r="O891" s="17">
        <v>0.27727970434459798</v>
      </c>
      <c r="P891" s="17">
        <v>0.29189022704905598</v>
      </c>
      <c r="Q891" s="17">
        <v>0.26832511966154898</v>
      </c>
      <c r="R891" s="17"/>
      <c r="S891" s="17">
        <v>0.31708202738487301</v>
      </c>
      <c r="T891" s="17">
        <v>0.34034928072384901</v>
      </c>
      <c r="U891" s="17">
        <v>0.24494847427397901</v>
      </c>
      <c r="V891" s="17">
        <v>0.275265131826334</v>
      </c>
      <c r="W891" s="17">
        <v>0.391862625837957</v>
      </c>
      <c r="X891" s="17">
        <v>0.22913888585231201</v>
      </c>
      <c r="Y891" s="17">
        <v>0.28185763028461802</v>
      </c>
      <c r="Z891" s="17">
        <v>0.35366900073684798</v>
      </c>
      <c r="AA891" s="17">
        <v>0.37626834747418197</v>
      </c>
      <c r="AB891" s="17">
        <v>0.26066770082270602</v>
      </c>
      <c r="AC891" s="17">
        <v>0.35743746145015498</v>
      </c>
      <c r="AD891" s="17">
        <v>0.25800933951198801</v>
      </c>
      <c r="AE891" s="17"/>
      <c r="AF891" s="17">
        <v>0.31533332058390401</v>
      </c>
      <c r="AG891" s="17">
        <v>0.31001545415579801</v>
      </c>
      <c r="AH891" s="17">
        <v>0.22600428513342199</v>
      </c>
      <c r="AI891" s="17">
        <v>0.322787559570759</v>
      </c>
      <c r="AJ891" s="17">
        <v>0.35148071971512101</v>
      </c>
      <c r="AK891" s="17">
        <v>0.313459832100213</v>
      </c>
      <c r="AL891" s="17"/>
      <c r="AM891" s="17">
        <v>0.30280006212856803</v>
      </c>
      <c r="AN891" s="17">
        <v>0.31490251048617102</v>
      </c>
      <c r="AO891" s="17"/>
      <c r="AP891" s="17">
        <v>0.26850952523342497</v>
      </c>
      <c r="AQ891" s="17">
        <v>0.231022212388107</v>
      </c>
      <c r="AR891" s="17">
        <v>0.38132987108293198</v>
      </c>
      <c r="AS891" s="17">
        <v>0.37340065311905102</v>
      </c>
      <c r="AT891" s="17">
        <v>0.108122195625104</v>
      </c>
      <c r="AU891" s="17"/>
      <c r="AV891" s="17">
        <v>0.32088436807100001</v>
      </c>
      <c r="AW891" s="17">
        <v>0.31188342685523002</v>
      </c>
      <c r="AX891" s="17">
        <v>0.344802870930496</v>
      </c>
      <c r="AY891" s="17">
        <v>0.32285534558877899</v>
      </c>
      <c r="AZ891" s="17">
        <v>0.29347146608513802</v>
      </c>
      <c r="BA891" s="17">
        <v>0.222600363462954</v>
      </c>
      <c r="BB891" s="17"/>
      <c r="BC891" s="17">
        <v>0.352126114687278</v>
      </c>
      <c r="BD891" s="17">
        <v>0.25879324318421998</v>
      </c>
      <c r="BE891" s="17">
        <v>0.343070604302602</v>
      </c>
      <c r="BF891" s="17"/>
      <c r="BG891" s="17">
        <v>0.29336730047843501</v>
      </c>
      <c r="BH891" s="17">
        <v>0.30782343739166201</v>
      </c>
      <c r="BI891" s="17">
        <v>0.330669636835071</v>
      </c>
      <c r="BJ891" s="17">
        <v>0.29171755233438001</v>
      </c>
      <c r="BK891" s="17">
        <v>0.29737930025683501</v>
      </c>
      <c r="BL891" s="17"/>
      <c r="BM891" s="17">
        <v>0.305630048672413</v>
      </c>
      <c r="BN891" s="17">
        <v>0.296192607909806</v>
      </c>
    </row>
    <row r="892" spans="2:66" x14ac:dyDescent="0.35">
      <c r="B892" t="s">
        <v>353</v>
      </c>
      <c r="C892" s="17">
        <v>5.29545047624672E-2</v>
      </c>
      <c r="D892" s="17">
        <v>7.0921866364820202E-2</v>
      </c>
      <c r="E892" s="17">
        <v>3.4976966638498197E-2</v>
      </c>
      <c r="F892" s="17"/>
      <c r="G892" s="17">
        <v>9.1987689872099807E-2</v>
      </c>
      <c r="H892" s="17">
        <v>6.3755541559945395E-2</v>
      </c>
      <c r="I892" s="17">
        <v>7.4308910705796802E-2</v>
      </c>
      <c r="J892" s="17">
        <v>6.2610767693052904E-2</v>
      </c>
      <c r="K892" s="17">
        <v>0</v>
      </c>
      <c r="L892" s="17">
        <v>2.96297899046182E-2</v>
      </c>
      <c r="M892" s="17"/>
      <c r="N892" s="17">
        <v>5.7844828416529902E-2</v>
      </c>
      <c r="O892" s="17">
        <v>6.9788368138885601E-2</v>
      </c>
      <c r="P892" s="17">
        <v>6.3116686318980805E-2</v>
      </c>
      <c r="Q892" s="17">
        <v>2.2129945492829799E-2</v>
      </c>
      <c r="R892" s="17"/>
      <c r="S892" s="17">
        <v>6.7874716756458897E-2</v>
      </c>
      <c r="T892" s="17">
        <v>3.6779287838944297E-2</v>
      </c>
      <c r="U892" s="17">
        <v>3.0720240214214399E-2</v>
      </c>
      <c r="V892" s="17">
        <v>1.5432208233541401E-2</v>
      </c>
      <c r="W892" s="17">
        <v>9.1482330646095594E-2</v>
      </c>
      <c r="X892" s="17">
        <v>0.112830291672758</v>
      </c>
      <c r="Y892" s="17">
        <v>0</v>
      </c>
      <c r="Z892" s="17">
        <v>5.99724301569447E-2</v>
      </c>
      <c r="AA892" s="17">
        <v>7.3944941303958803E-2</v>
      </c>
      <c r="AB892" s="17">
        <v>4.9673129852781599E-2</v>
      </c>
      <c r="AC892" s="17">
        <v>4.6684252549365403E-2</v>
      </c>
      <c r="AD892" s="17">
        <v>0</v>
      </c>
      <c r="AE892" s="17"/>
      <c r="AF892" s="17">
        <v>8.71857754871979E-2</v>
      </c>
      <c r="AG892" s="17">
        <v>2.5344209246566898E-2</v>
      </c>
      <c r="AH892" s="17">
        <v>0.11505599128261799</v>
      </c>
      <c r="AI892" s="17">
        <v>3.6611898637799602E-2</v>
      </c>
      <c r="AJ892" s="17">
        <v>0</v>
      </c>
      <c r="AK892" s="17">
        <v>4.8155630721018097E-2</v>
      </c>
      <c r="AL892" s="17"/>
      <c r="AM892" s="17">
        <v>6.10481619821805E-2</v>
      </c>
      <c r="AN892" s="17">
        <v>4.1147628136144497E-2</v>
      </c>
      <c r="AO892" s="17"/>
      <c r="AP892" s="17">
        <v>3.6786826319841003E-2</v>
      </c>
      <c r="AQ892" s="17">
        <v>6.1493708076040099E-2</v>
      </c>
      <c r="AR892" s="17">
        <v>4.3238645720937503E-2</v>
      </c>
      <c r="AS892" s="17">
        <v>5.7033827077255503E-2</v>
      </c>
      <c r="AT892" s="17">
        <v>0.17461655664753301</v>
      </c>
      <c r="AU892" s="17"/>
      <c r="AV892" s="17">
        <v>7.5554526863521196E-2</v>
      </c>
      <c r="AW892" s="17">
        <v>4.8184842419872101E-2</v>
      </c>
      <c r="AX892" s="17">
        <v>7.0323771567360693E-2</v>
      </c>
      <c r="AY892" s="17">
        <v>3.22086959755985E-2</v>
      </c>
      <c r="AZ892" s="17">
        <v>2.2126261052037102E-2</v>
      </c>
      <c r="BA892" s="17">
        <v>3.3275559374108497E-2</v>
      </c>
      <c r="BB892" s="17"/>
      <c r="BC892" s="17">
        <v>2.79053869825295E-2</v>
      </c>
      <c r="BD892" s="17">
        <v>5.9147226312117503E-2</v>
      </c>
      <c r="BE892" s="17">
        <v>6.3278278576636995E-2</v>
      </c>
      <c r="BF892" s="17"/>
      <c r="BG892" s="17">
        <v>3.4334275965399799E-2</v>
      </c>
      <c r="BH892" s="17">
        <v>5.9881245918879299E-2</v>
      </c>
      <c r="BI892" s="17">
        <v>6.3371105582097395E-2</v>
      </c>
      <c r="BJ892" s="17">
        <v>0</v>
      </c>
      <c r="BK892" s="17">
        <v>3.1083956505443301E-2</v>
      </c>
      <c r="BL892" s="17"/>
      <c r="BM892" s="17">
        <v>5.6005076507694602E-2</v>
      </c>
      <c r="BN892" s="17">
        <v>2.4568814219769902E-2</v>
      </c>
    </row>
    <row r="893" spans="2:66" x14ac:dyDescent="0.35">
      <c r="B893" t="s">
        <v>354</v>
      </c>
      <c r="C893" s="17">
        <v>1.5848418069411199E-2</v>
      </c>
      <c r="D893" s="17">
        <v>2.0918248780860401E-2</v>
      </c>
      <c r="E893" s="17">
        <v>1.0780563463971E-2</v>
      </c>
      <c r="F893" s="17"/>
      <c r="G893" s="17">
        <v>1.9632117729268199E-2</v>
      </c>
      <c r="H893" s="17">
        <v>4.8096120348492699E-2</v>
      </c>
      <c r="I893" s="17">
        <v>2.31124314844578E-2</v>
      </c>
      <c r="J893" s="17">
        <v>0</v>
      </c>
      <c r="K893" s="17">
        <v>1.0683040356102199E-2</v>
      </c>
      <c r="L893" s="17">
        <v>0</v>
      </c>
      <c r="M893" s="17"/>
      <c r="N893" s="17">
        <v>4.2151603780518201E-2</v>
      </c>
      <c r="O893" s="17">
        <v>1.03678574701546E-2</v>
      </c>
      <c r="P893" s="17">
        <v>6.9789621426454198E-3</v>
      </c>
      <c r="Q893" s="17">
        <v>0</v>
      </c>
      <c r="R893" s="17"/>
      <c r="S893" s="17">
        <v>6.4967093164862696E-2</v>
      </c>
      <c r="T893" s="17">
        <v>0</v>
      </c>
      <c r="U893" s="17">
        <v>1.4187101839464601E-2</v>
      </c>
      <c r="V893" s="17">
        <v>0</v>
      </c>
      <c r="W893" s="17">
        <v>0</v>
      </c>
      <c r="X893" s="17">
        <v>1.4353255020210599E-2</v>
      </c>
      <c r="Y893" s="17">
        <v>0</v>
      </c>
      <c r="Z893" s="17">
        <v>0</v>
      </c>
      <c r="AA893" s="17">
        <v>0</v>
      </c>
      <c r="AB893" s="17">
        <v>3.1650145067098297E-2</v>
      </c>
      <c r="AC893" s="17">
        <v>0</v>
      </c>
      <c r="AD893" s="17">
        <v>4.3167586456587102E-2</v>
      </c>
      <c r="AE893" s="17"/>
      <c r="AF893" s="17">
        <v>3.81372192476317E-2</v>
      </c>
      <c r="AG893" s="17">
        <v>1.9590655586973298E-2</v>
      </c>
      <c r="AH893" s="17">
        <v>0</v>
      </c>
      <c r="AI893" s="17">
        <v>0</v>
      </c>
      <c r="AJ893" s="17">
        <v>1.10256243077092E-2</v>
      </c>
      <c r="AK893" s="17">
        <v>0</v>
      </c>
      <c r="AL893" s="17"/>
      <c r="AM893" s="17">
        <v>1.0505619944492501E-2</v>
      </c>
      <c r="AN893" s="17">
        <v>2.3988271107086599E-2</v>
      </c>
      <c r="AO893" s="17"/>
      <c r="AP893" s="17">
        <v>0</v>
      </c>
      <c r="AQ893" s="17">
        <v>6.4863735475654601E-3</v>
      </c>
      <c r="AR893" s="17">
        <v>1.53850683791644E-2</v>
      </c>
      <c r="AS893" s="17">
        <v>5.3748453628080901E-2</v>
      </c>
      <c r="AT893" s="17">
        <v>5.1333159852303502E-2</v>
      </c>
      <c r="AU893" s="17"/>
      <c r="AV893" s="17">
        <v>2.2438349485864598E-2</v>
      </c>
      <c r="AW893" s="17">
        <v>1.39888297111696E-2</v>
      </c>
      <c r="AX893" s="17">
        <v>3.5260379579391397E-2</v>
      </c>
      <c r="AY893" s="17">
        <v>1.08756837954512E-2</v>
      </c>
      <c r="AZ893" s="17">
        <v>2.37541518859576E-2</v>
      </c>
      <c r="BA893" s="17">
        <v>0</v>
      </c>
      <c r="BB893" s="17"/>
      <c r="BC893" s="17">
        <v>1.06169403130995E-2</v>
      </c>
      <c r="BD893" s="17">
        <v>6.7196086771046E-3</v>
      </c>
      <c r="BE893" s="17">
        <v>3.12281162786925E-2</v>
      </c>
      <c r="BF893" s="17"/>
      <c r="BG893" s="17">
        <v>0</v>
      </c>
      <c r="BH893" s="17">
        <v>2.5280860406700401E-2</v>
      </c>
      <c r="BI893" s="17">
        <v>0</v>
      </c>
      <c r="BJ893" s="17">
        <v>5.5718177464892299E-2</v>
      </c>
      <c r="BK893" s="17">
        <v>1.73684697609593E-2</v>
      </c>
      <c r="BL893" s="17"/>
      <c r="BM893" s="17">
        <v>2.1445067043521698E-2</v>
      </c>
      <c r="BN893" s="17">
        <v>2.5406500642303299E-2</v>
      </c>
    </row>
    <row r="894" spans="2:66" x14ac:dyDescent="0.35">
      <c r="B894" t="s">
        <v>282</v>
      </c>
      <c r="C894" s="17">
        <v>2.1936474745096E-2</v>
      </c>
      <c r="D894" s="17">
        <v>2.4105724353029701E-2</v>
      </c>
      <c r="E894" s="17">
        <v>1.71422632435606E-2</v>
      </c>
      <c r="F894" s="17"/>
      <c r="G894" s="17">
        <v>4.1484020116428898E-2</v>
      </c>
      <c r="H894" s="17">
        <v>3.3355845107468099E-2</v>
      </c>
      <c r="I894" s="17">
        <v>8.7477855551617491E-3</v>
      </c>
      <c r="J894" s="17">
        <v>2.4281160378201199E-2</v>
      </c>
      <c r="K894" s="17">
        <v>2.7911320281833098E-2</v>
      </c>
      <c r="L894" s="17">
        <v>6.2169624956626398E-3</v>
      </c>
      <c r="M894" s="17"/>
      <c r="N894" s="17">
        <v>4.7726072556472498E-3</v>
      </c>
      <c r="O894" s="17">
        <v>2.1692850211931899E-2</v>
      </c>
      <c r="P894" s="17">
        <v>3.8868492853943101E-2</v>
      </c>
      <c r="Q894" s="17">
        <v>2.7680093361690399E-2</v>
      </c>
      <c r="R894" s="17"/>
      <c r="S894" s="17">
        <v>1.87298392007836E-2</v>
      </c>
      <c r="T894" s="17">
        <v>1.2751641295781E-2</v>
      </c>
      <c r="U894" s="17">
        <v>1.37409760023505E-2</v>
      </c>
      <c r="V894" s="17">
        <v>4.71594483932277E-2</v>
      </c>
      <c r="W894" s="17">
        <v>1.9787171332995498E-2</v>
      </c>
      <c r="X894" s="17">
        <v>2.6436329133103099E-2</v>
      </c>
      <c r="Y894" s="17">
        <v>0</v>
      </c>
      <c r="Z894" s="17">
        <v>3.1148186387644199E-2</v>
      </c>
      <c r="AA894" s="17">
        <v>2.4482564985133699E-2</v>
      </c>
      <c r="AB894" s="17">
        <v>4.8103524252420302E-2</v>
      </c>
      <c r="AC894" s="17">
        <v>0</v>
      </c>
      <c r="AD894" s="17">
        <v>0</v>
      </c>
      <c r="AE894" s="17"/>
      <c r="AF894" s="17">
        <v>2.2856641586928201E-2</v>
      </c>
      <c r="AG894" s="17">
        <v>2.4577340675884199E-2</v>
      </c>
      <c r="AH894" s="17">
        <v>3.17565770252001E-2</v>
      </c>
      <c r="AI894" s="17">
        <v>7.6447312055502696E-3</v>
      </c>
      <c r="AJ894" s="17">
        <v>1.28143396063782E-2</v>
      </c>
      <c r="AK894" s="17">
        <v>4.75974947961375E-2</v>
      </c>
      <c r="AL894" s="17"/>
      <c r="AM894" s="17">
        <v>1.7894099254720301E-2</v>
      </c>
      <c r="AN894" s="17">
        <v>2.4801948848303699E-2</v>
      </c>
      <c r="AO894" s="17"/>
      <c r="AP894" s="17">
        <v>3.6917142248829797E-2</v>
      </c>
      <c r="AQ894" s="17">
        <v>1.95302528808971E-2</v>
      </c>
      <c r="AR894" s="17">
        <v>2.6827852274731199E-2</v>
      </c>
      <c r="AS894" s="17">
        <v>1.22023656741034E-2</v>
      </c>
      <c r="AT894" s="17">
        <v>0</v>
      </c>
      <c r="AU894" s="17"/>
      <c r="AV894" s="17">
        <v>1.6593280452712099E-2</v>
      </c>
      <c r="AW894" s="17">
        <v>6.7563596854937104E-3</v>
      </c>
      <c r="AX894" s="17">
        <v>0</v>
      </c>
      <c r="AY894" s="17">
        <v>4.4928958915273702E-2</v>
      </c>
      <c r="AZ894" s="17">
        <v>4.7636184300783799E-2</v>
      </c>
      <c r="BA894" s="17">
        <v>4.8110958844475603E-2</v>
      </c>
      <c r="BB894" s="17"/>
      <c r="BC894" s="17">
        <v>1.82630081130234E-2</v>
      </c>
      <c r="BD894" s="17">
        <v>2.9064639319632098E-2</v>
      </c>
      <c r="BE894" s="17">
        <v>8.8660032186020504E-3</v>
      </c>
      <c r="BF894" s="17"/>
      <c r="BG894" s="17">
        <v>3.36957457817018E-2</v>
      </c>
      <c r="BH894" s="17">
        <v>1.1903189605618999E-2</v>
      </c>
      <c r="BI894" s="17">
        <v>1.75583290514882E-2</v>
      </c>
      <c r="BJ894" s="17">
        <v>0</v>
      </c>
      <c r="BK894" s="17">
        <v>3.3313019716372801E-2</v>
      </c>
      <c r="BL894" s="17"/>
      <c r="BM894" s="17">
        <v>1.5209712445512599E-2</v>
      </c>
      <c r="BN894" s="17">
        <v>2.6330669725643501E-2</v>
      </c>
    </row>
    <row r="895" spans="2:66" x14ac:dyDescent="0.35">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c r="AK895" s="17"/>
      <c r="AL895" s="17"/>
      <c r="AM895" s="17"/>
      <c r="AN895" s="17"/>
      <c r="AO895" s="17"/>
      <c r="AP895" s="17"/>
      <c r="AQ895" s="17"/>
      <c r="AR895" s="17"/>
      <c r="AS895" s="17"/>
      <c r="AT895" s="17"/>
      <c r="AU895" s="17"/>
      <c r="AV895" s="17"/>
      <c r="AW895" s="17"/>
      <c r="AX895" s="17"/>
      <c r="AY895" s="17"/>
      <c r="AZ895" s="17"/>
      <c r="BA895" s="17"/>
      <c r="BB895" s="17"/>
      <c r="BC895" s="17"/>
      <c r="BD895" s="17"/>
      <c r="BE895" s="17"/>
      <c r="BF895" s="17"/>
      <c r="BG895" s="17"/>
      <c r="BH895" s="17"/>
      <c r="BI895" s="17"/>
      <c r="BJ895" s="17"/>
      <c r="BK895" s="17"/>
      <c r="BL895" s="17"/>
      <c r="BM895" s="17"/>
      <c r="BN895" s="17"/>
    </row>
    <row r="896" spans="2:66" x14ac:dyDescent="0.35">
      <c r="B896" s="6" t="s">
        <v>359</v>
      </c>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c r="AN896" s="17"/>
      <c r="AO896" s="17"/>
      <c r="AP896" s="17"/>
      <c r="AQ896" s="17"/>
      <c r="AR896" s="17"/>
      <c r="AS896" s="17"/>
      <c r="AT896" s="17"/>
      <c r="AU896" s="17"/>
      <c r="AV896" s="17"/>
      <c r="AW896" s="17"/>
      <c r="AX896" s="17"/>
      <c r="AY896" s="17"/>
      <c r="AZ896" s="17"/>
      <c r="BA896" s="17"/>
      <c r="BB896" s="17"/>
      <c r="BC896" s="17"/>
      <c r="BD896" s="17"/>
      <c r="BE896" s="17"/>
      <c r="BF896" s="17"/>
      <c r="BG896" s="17"/>
      <c r="BH896" s="17"/>
      <c r="BI896" s="17"/>
      <c r="BJ896" s="17"/>
      <c r="BK896" s="17"/>
      <c r="BL896" s="17"/>
      <c r="BM896" s="17"/>
      <c r="BN896" s="17"/>
    </row>
    <row r="897" spans="2:66" x14ac:dyDescent="0.35">
      <c r="B897" s="24" t="s">
        <v>184</v>
      </c>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c r="AR897" s="17"/>
      <c r="AS897" s="17"/>
      <c r="AT897" s="17"/>
      <c r="AU897" s="17"/>
      <c r="AV897" s="17"/>
      <c r="AW897" s="17"/>
      <c r="AX897" s="17"/>
      <c r="AY897" s="17"/>
      <c r="AZ897" s="17"/>
      <c r="BA897" s="17"/>
      <c r="BB897" s="17"/>
      <c r="BC897" s="17"/>
      <c r="BD897" s="17"/>
      <c r="BE897" s="17"/>
      <c r="BF897" s="17"/>
      <c r="BG897" s="17"/>
      <c r="BH897" s="17"/>
      <c r="BI897" s="17"/>
      <c r="BJ897" s="17"/>
      <c r="BK897" s="17"/>
      <c r="BL897" s="17"/>
      <c r="BM897" s="17"/>
      <c r="BN897" s="17"/>
    </row>
    <row r="898" spans="2:66" x14ac:dyDescent="0.35">
      <c r="B898" t="s">
        <v>350</v>
      </c>
      <c r="C898" s="17">
        <v>0.39298390050451198</v>
      </c>
      <c r="D898" s="17">
        <v>0.36455937041937703</v>
      </c>
      <c r="E898" s="17">
        <v>0.418933166886095</v>
      </c>
      <c r="F898" s="17"/>
      <c r="G898" s="17">
        <v>0.34113754325324802</v>
      </c>
      <c r="H898" s="17">
        <v>0.25217300888695598</v>
      </c>
      <c r="I898" s="17">
        <v>0.324101331116258</v>
      </c>
      <c r="J898" s="17">
        <v>0.36328473944665002</v>
      </c>
      <c r="K898" s="17">
        <v>0.53016170403165297</v>
      </c>
      <c r="L898" s="17">
        <v>0.534428085819736</v>
      </c>
      <c r="M898" s="17"/>
      <c r="N898" s="17">
        <v>0.25555973988521102</v>
      </c>
      <c r="O898" s="17">
        <v>0.36644937260927601</v>
      </c>
      <c r="P898" s="17">
        <v>0.51836482215902002</v>
      </c>
      <c r="Q898" s="17">
        <v>0.46402573799314301</v>
      </c>
      <c r="R898" s="17"/>
      <c r="S898" s="17">
        <v>0.28919750513709103</v>
      </c>
      <c r="T898" s="17">
        <v>0.47230973395540699</v>
      </c>
      <c r="U898" s="17">
        <v>0.53212871769431802</v>
      </c>
      <c r="V898" s="17">
        <v>0.39987588871123497</v>
      </c>
      <c r="W898" s="17">
        <v>0.32927474411987101</v>
      </c>
      <c r="X898" s="17">
        <v>0.44120533444480498</v>
      </c>
      <c r="Y898" s="17">
        <v>0.351329837402028</v>
      </c>
      <c r="Z898" s="17">
        <v>0.32246955376724801</v>
      </c>
      <c r="AA898" s="17">
        <v>0.30249489040793898</v>
      </c>
      <c r="AB898" s="17">
        <v>0.364949607700154</v>
      </c>
      <c r="AC898" s="17">
        <v>0.60660677087946202</v>
      </c>
      <c r="AD898" s="17">
        <v>0.434063418526908</v>
      </c>
      <c r="AE898" s="17"/>
      <c r="AF898" s="17">
        <v>0.29398103478581</v>
      </c>
      <c r="AG898" s="17">
        <v>0.35456017669213502</v>
      </c>
      <c r="AH898" s="17">
        <v>0.49234446969003698</v>
      </c>
      <c r="AI898" s="17">
        <v>0.42970058449395299</v>
      </c>
      <c r="AJ898" s="17">
        <v>0.51969166028346903</v>
      </c>
      <c r="AK898" s="17">
        <v>0.43767055118926701</v>
      </c>
      <c r="AL898" s="17"/>
      <c r="AM898" s="17">
        <v>0.41992732458110799</v>
      </c>
      <c r="AN898" s="17">
        <v>0.35627632747257398</v>
      </c>
      <c r="AO898" s="17"/>
      <c r="AP898" s="17">
        <v>0.467188764462522</v>
      </c>
      <c r="AQ898" s="17">
        <v>0.41719308956276202</v>
      </c>
      <c r="AR898" s="17">
        <v>0.33553964226170702</v>
      </c>
      <c r="AS898" s="17">
        <v>0.28491924216331899</v>
      </c>
      <c r="AT898" s="17">
        <v>0.19998611422923299</v>
      </c>
      <c r="AU898" s="17"/>
      <c r="AV898" s="17">
        <v>0.345193006479527</v>
      </c>
      <c r="AW898" s="17">
        <v>0.43622317362028601</v>
      </c>
      <c r="AX898" s="17">
        <v>0.33915985672661603</v>
      </c>
      <c r="AY898" s="17">
        <v>0.349647563754722</v>
      </c>
      <c r="AZ898" s="17">
        <v>0.37924456151981201</v>
      </c>
      <c r="BA898" s="17">
        <v>0.53219975438301503</v>
      </c>
      <c r="BB898" s="17"/>
      <c r="BC898" s="17">
        <v>0.27584812371331002</v>
      </c>
      <c r="BD898" s="17">
        <v>0.428155296091495</v>
      </c>
      <c r="BE898" s="17">
        <v>0.395259744379718</v>
      </c>
      <c r="BF898" s="17"/>
      <c r="BG898" s="17">
        <v>0.422399304863327</v>
      </c>
      <c r="BH898" s="17">
        <v>0.39507456850384598</v>
      </c>
      <c r="BI898" s="17">
        <v>0.34066932223590002</v>
      </c>
      <c r="BJ898" s="17">
        <v>0.41273586986015598</v>
      </c>
      <c r="BK898" s="17">
        <v>0.54257894453517697</v>
      </c>
      <c r="BL898" s="17"/>
      <c r="BM898" s="17">
        <v>0.39904346954540798</v>
      </c>
      <c r="BN898" s="17">
        <v>0.50991911655039401</v>
      </c>
    </row>
    <row r="899" spans="2:66" x14ac:dyDescent="0.35">
      <c r="B899" t="s">
        <v>351</v>
      </c>
      <c r="C899" s="17">
        <v>0.33539803904738302</v>
      </c>
      <c r="D899" s="17">
        <v>0.33440235154556702</v>
      </c>
      <c r="E899" s="17">
        <v>0.33712574215227997</v>
      </c>
      <c r="F899" s="17"/>
      <c r="G899" s="17">
        <v>0.403566498157992</v>
      </c>
      <c r="H899" s="17">
        <v>0.31450024105907398</v>
      </c>
      <c r="I899" s="17">
        <v>0.36297416585110698</v>
      </c>
      <c r="J899" s="17">
        <v>0.31318238266325599</v>
      </c>
      <c r="K899" s="17">
        <v>0.305818478450053</v>
      </c>
      <c r="L899" s="17">
        <v>0.31213290371978603</v>
      </c>
      <c r="M899" s="17"/>
      <c r="N899" s="17">
        <v>0.369415310629918</v>
      </c>
      <c r="O899" s="17">
        <v>0.31262952950914003</v>
      </c>
      <c r="P899" s="17">
        <v>0.31103677760054199</v>
      </c>
      <c r="Q899" s="17">
        <v>0.341964614972398</v>
      </c>
      <c r="R899" s="17"/>
      <c r="S899" s="17">
        <v>0.390374319981661</v>
      </c>
      <c r="T899" s="17">
        <v>0.27306183367369102</v>
      </c>
      <c r="U899" s="17">
        <v>0.25897594989149603</v>
      </c>
      <c r="V899" s="17">
        <v>0.39720178920057703</v>
      </c>
      <c r="W899" s="17">
        <v>0.35173715249281501</v>
      </c>
      <c r="X899" s="17">
        <v>0.32145392565881997</v>
      </c>
      <c r="Y899" s="17">
        <v>0.41104963626103302</v>
      </c>
      <c r="Z899" s="17">
        <v>0.374863037650289</v>
      </c>
      <c r="AA899" s="17">
        <v>0.35188491139985301</v>
      </c>
      <c r="AB899" s="17">
        <v>0.33203153212215097</v>
      </c>
      <c r="AC899" s="17">
        <v>0.18231142883341001</v>
      </c>
      <c r="AD899" s="17">
        <v>0.31640546762439897</v>
      </c>
      <c r="AE899" s="17"/>
      <c r="AF899" s="17">
        <v>0.32683508198815903</v>
      </c>
      <c r="AG899" s="17">
        <v>0.33703682674699398</v>
      </c>
      <c r="AH899" s="17">
        <v>0.291066677846824</v>
      </c>
      <c r="AI899" s="17">
        <v>0.40235140359410398</v>
      </c>
      <c r="AJ899" s="17">
        <v>0.28150791372830197</v>
      </c>
      <c r="AK899" s="17">
        <v>0.38861722554314498</v>
      </c>
      <c r="AL899" s="17"/>
      <c r="AM899" s="17">
        <v>0.34354297931073302</v>
      </c>
      <c r="AN899" s="17">
        <v>0.32012892807080701</v>
      </c>
      <c r="AO899" s="17"/>
      <c r="AP899" s="17">
        <v>0.320960829745573</v>
      </c>
      <c r="AQ899" s="17">
        <v>0.36974881961424899</v>
      </c>
      <c r="AR899" s="17">
        <v>0.33735785589141598</v>
      </c>
      <c r="AS899" s="17">
        <v>0.310326236360767</v>
      </c>
      <c r="AT899" s="17">
        <v>0.34594908846040301</v>
      </c>
      <c r="AU899" s="17"/>
      <c r="AV899" s="17">
        <v>0.35919611957429398</v>
      </c>
      <c r="AW899" s="17">
        <v>0.28806942807987101</v>
      </c>
      <c r="AX899" s="17">
        <v>0.37140816382610098</v>
      </c>
      <c r="AY899" s="17">
        <v>0.39746444680188597</v>
      </c>
      <c r="AZ899" s="17">
        <v>0.25604495870654997</v>
      </c>
      <c r="BA899" s="17">
        <v>0.357483066638907</v>
      </c>
      <c r="BB899" s="17"/>
      <c r="BC899" s="17">
        <v>0.450360836854515</v>
      </c>
      <c r="BD899" s="17">
        <v>0.317798323719853</v>
      </c>
      <c r="BE899" s="17">
        <v>0.27961103343932497</v>
      </c>
      <c r="BF899" s="17"/>
      <c r="BG899" s="17">
        <v>0.29691006081410998</v>
      </c>
      <c r="BH899" s="17">
        <v>0.33676969758073699</v>
      </c>
      <c r="BI899" s="17">
        <v>0.37170593767343402</v>
      </c>
      <c r="BJ899" s="17">
        <v>0.26124403544296998</v>
      </c>
      <c r="BK899" s="17">
        <v>0.27890202820334398</v>
      </c>
      <c r="BL899" s="17"/>
      <c r="BM899" s="17">
        <v>0.330980110014435</v>
      </c>
      <c r="BN899" s="17">
        <v>0.274460458966372</v>
      </c>
    </row>
    <row r="900" spans="2:66" x14ac:dyDescent="0.35">
      <c r="B900" t="s">
        <v>352</v>
      </c>
      <c r="C900" s="17">
        <v>0.21088754011736899</v>
      </c>
      <c r="D900" s="17">
        <v>0.22887423184107999</v>
      </c>
      <c r="E900" s="17">
        <v>0.19309146963332099</v>
      </c>
      <c r="F900" s="17"/>
      <c r="G900" s="17">
        <v>0.19638606978377601</v>
      </c>
      <c r="H900" s="17">
        <v>0.31873060141618298</v>
      </c>
      <c r="I900" s="17">
        <v>0.237817833733004</v>
      </c>
      <c r="J900" s="17">
        <v>0.264250838691374</v>
      </c>
      <c r="K900" s="17">
        <v>0.14383379014467601</v>
      </c>
      <c r="L900" s="17">
        <v>0.11895852404396499</v>
      </c>
      <c r="M900" s="17"/>
      <c r="N900" s="17">
        <v>0.28524474340254302</v>
      </c>
      <c r="O900" s="17">
        <v>0.26139047533460102</v>
      </c>
      <c r="P900" s="17">
        <v>0.13891298747759101</v>
      </c>
      <c r="Q900" s="17">
        <v>0.13870424970690101</v>
      </c>
      <c r="R900" s="17"/>
      <c r="S900" s="17">
        <v>0.196467787820059</v>
      </c>
      <c r="T900" s="17">
        <v>0.217712480128436</v>
      </c>
      <c r="U900" s="17">
        <v>0.18968068015401399</v>
      </c>
      <c r="V900" s="17">
        <v>0.141060475792326</v>
      </c>
      <c r="W900" s="17">
        <v>0.22498340902071501</v>
      </c>
      <c r="X900" s="17">
        <v>0.173259408352373</v>
      </c>
      <c r="Y900" s="17">
        <v>0.20242073656402501</v>
      </c>
      <c r="Z900" s="17">
        <v>0.20965231696046399</v>
      </c>
      <c r="AA900" s="17">
        <v>0.26978901221365198</v>
      </c>
      <c r="AB900" s="17">
        <v>0.28401278238300698</v>
      </c>
      <c r="AC900" s="17">
        <v>0.18398962550220099</v>
      </c>
      <c r="AD900" s="17">
        <v>0.249531113848693</v>
      </c>
      <c r="AE900" s="17"/>
      <c r="AF900" s="17">
        <v>0.264721486416858</v>
      </c>
      <c r="AG900" s="17">
        <v>0.25237115303118102</v>
      </c>
      <c r="AH900" s="17">
        <v>0.14216191942637299</v>
      </c>
      <c r="AI900" s="17">
        <v>0.15270259903209299</v>
      </c>
      <c r="AJ900" s="17">
        <v>0.173952183000736</v>
      </c>
      <c r="AK900" s="17">
        <v>0.17371222326758801</v>
      </c>
      <c r="AL900" s="17"/>
      <c r="AM900" s="17">
        <v>0.17030978842837499</v>
      </c>
      <c r="AN900" s="17">
        <v>0.27052449612333102</v>
      </c>
      <c r="AO900" s="17"/>
      <c r="AP900" s="17">
        <v>0.16380401322202801</v>
      </c>
      <c r="AQ900" s="17">
        <v>0.17982139901796301</v>
      </c>
      <c r="AR900" s="17">
        <v>0.26264170007946502</v>
      </c>
      <c r="AS900" s="17">
        <v>0.271904750840539</v>
      </c>
      <c r="AT900" s="17">
        <v>0.15812632452332101</v>
      </c>
      <c r="AU900" s="17"/>
      <c r="AV900" s="17">
        <v>0.19928848389391601</v>
      </c>
      <c r="AW900" s="17">
        <v>0.21702534181661801</v>
      </c>
      <c r="AX900" s="17">
        <v>0.28943197944728399</v>
      </c>
      <c r="AY900" s="17">
        <v>0.231890368351481</v>
      </c>
      <c r="AZ900" s="17">
        <v>0.31796460390775</v>
      </c>
      <c r="BA900" s="17">
        <v>7.4188661367310296E-2</v>
      </c>
      <c r="BB900" s="17"/>
      <c r="BC900" s="17">
        <v>0.23520120024944</v>
      </c>
      <c r="BD900" s="17">
        <v>0.20510747914386199</v>
      </c>
      <c r="BE900" s="17">
        <v>0.231817529331867</v>
      </c>
      <c r="BF900" s="17"/>
      <c r="BG900" s="17">
        <v>0.18258729790091499</v>
      </c>
      <c r="BH900" s="17">
        <v>0.21844348157051999</v>
      </c>
      <c r="BI900" s="17">
        <v>0.226071532787294</v>
      </c>
      <c r="BJ900" s="17">
        <v>0.27953879420719602</v>
      </c>
      <c r="BK900" s="17">
        <v>0.14898080682141299</v>
      </c>
      <c r="BL900" s="17"/>
      <c r="BM900" s="17">
        <v>0.21323539308832901</v>
      </c>
      <c r="BN900" s="17">
        <v>0.18182045899948401</v>
      </c>
    </row>
    <row r="901" spans="2:66" x14ac:dyDescent="0.35">
      <c r="B901" t="s">
        <v>353</v>
      </c>
      <c r="C901" s="17">
        <v>3.3563048340888399E-2</v>
      </c>
      <c r="D901" s="17">
        <v>4.4570017441171901E-2</v>
      </c>
      <c r="E901" s="17">
        <v>2.39873933902628E-2</v>
      </c>
      <c r="F901" s="17"/>
      <c r="G901" s="17">
        <v>5.8909888804984899E-2</v>
      </c>
      <c r="H901" s="17">
        <v>6.0917793712441999E-2</v>
      </c>
      <c r="I901" s="17">
        <v>5.1336291978816E-2</v>
      </c>
      <c r="J901" s="17">
        <v>1.6516506395503401E-2</v>
      </c>
      <c r="K901" s="17">
        <v>1.06294359188868E-2</v>
      </c>
      <c r="L901" s="17">
        <v>5.6427104971850401E-3</v>
      </c>
      <c r="M901" s="17"/>
      <c r="N901" s="17">
        <v>5.6327763498073197E-2</v>
      </c>
      <c r="O901" s="17">
        <v>3.4327405598712002E-2</v>
      </c>
      <c r="P901" s="17">
        <v>1.26982977391864E-2</v>
      </c>
      <c r="Q901" s="17">
        <v>2.58562157313381E-2</v>
      </c>
      <c r="R901" s="17"/>
      <c r="S901" s="17">
        <v>8.5907096002276695E-2</v>
      </c>
      <c r="T901" s="17">
        <v>9.1605454824768093E-3</v>
      </c>
      <c r="U901" s="17">
        <v>1.9214652260170901E-2</v>
      </c>
      <c r="V901" s="17">
        <v>1.5926368580789201E-2</v>
      </c>
      <c r="W901" s="17">
        <v>7.58233409192446E-2</v>
      </c>
      <c r="X901" s="17">
        <v>3.87544817250048E-2</v>
      </c>
      <c r="Y901" s="17">
        <v>3.5199789772914498E-2</v>
      </c>
      <c r="Z901" s="17">
        <v>2.2461610509135799E-2</v>
      </c>
      <c r="AA901" s="17">
        <v>4.3579724552318497E-2</v>
      </c>
      <c r="AB901" s="17">
        <v>0</v>
      </c>
      <c r="AC901" s="17">
        <v>0</v>
      </c>
      <c r="AD901" s="17">
        <v>0</v>
      </c>
      <c r="AE901" s="17"/>
      <c r="AF901" s="17">
        <v>8.4680634230045501E-2</v>
      </c>
      <c r="AG901" s="17">
        <v>1.9165966823025099E-2</v>
      </c>
      <c r="AH901" s="17">
        <v>3.6100412317563002E-2</v>
      </c>
      <c r="AI901" s="17">
        <v>0</v>
      </c>
      <c r="AJ901" s="17">
        <v>1.2691217512311901E-2</v>
      </c>
      <c r="AK901" s="17">
        <v>0</v>
      </c>
      <c r="AL901" s="17"/>
      <c r="AM901" s="17">
        <v>3.5977615221222899E-2</v>
      </c>
      <c r="AN901" s="17">
        <v>3.0257917937565899E-2</v>
      </c>
      <c r="AO901" s="17"/>
      <c r="AP901" s="17">
        <v>2.1786957674278001E-2</v>
      </c>
      <c r="AQ901" s="17">
        <v>1.6847202000972401E-2</v>
      </c>
      <c r="AR901" s="17">
        <v>3.9370276095974203E-2</v>
      </c>
      <c r="AS901" s="17">
        <v>6.3987157986614196E-2</v>
      </c>
      <c r="AT901" s="17">
        <v>0.20091095178176399</v>
      </c>
      <c r="AU901" s="17"/>
      <c r="AV901" s="17">
        <v>6.1308925940905097E-2</v>
      </c>
      <c r="AW901" s="17">
        <v>2.2416688539063898E-2</v>
      </c>
      <c r="AX901" s="17">
        <v>0</v>
      </c>
      <c r="AY901" s="17">
        <v>0</v>
      </c>
      <c r="AZ901" s="17">
        <v>2.3929211825455599E-2</v>
      </c>
      <c r="BA901" s="17">
        <v>1.9388424889175901E-2</v>
      </c>
      <c r="BB901" s="17"/>
      <c r="BC901" s="17">
        <v>1.6134008698330898E-2</v>
      </c>
      <c r="BD901" s="17">
        <v>1.6457098541261001E-2</v>
      </c>
      <c r="BE901" s="17">
        <v>6.38916547850365E-2</v>
      </c>
      <c r="BF901" s="17"/>
      <c r="BG901" s="17">
        <v>4.8040469996129001E-2</v>
      </c>
      <c r="BH901" s="17">
        <v>2.7902349562484101E-2</v>
      </c>
      <c r="BI901" s="17">
        <v>3.4619144491724499E-2</v>
      </c>
      <c r="BJ901" s="17">
        <v>4.6481300489678398E-2</v>
      </c>
      <c r="BK901" s="17">
        <v>2.9538220440067101E-2</v>
      </c>
      <c r="BL901" s="17"/>
      <c r="BM901" s="17">
        <v>3.0827399089502099E-2</v>
      </c>
      <c r="BN901" s="17">
        <v>3.3799965483749098E-2</v>
      </c>
    </row>
    <row r="902" spans="2:66" x14ac:dyDescent="0.35">
      <c r="B902" t="s">
        <v>354</v>
      </c>
      <c r="C902" s="17">
        <v>1.1472395718711699E-2</v>
      </c>
      <c r="D902" s="17">
        <v>1.34584704261512E-2</v>
      </c>
      <c r="E902" s="17">
        <v>9.7583718124756198E-3</v>
      </c>
      <c r="F902" s="17"/>
      <c r="G902" s="17">
        <v>0</v>
      </c>
      <c r="H902" s="17">
        <v>3.0073525139716999E-2</v>
      </c>
      <c r="I902" s="17">
        <v>7.3508021862024797E-3</v>
      </c>
      <c r="J902" s="17">
        <v>1.7438404823171501E-2</v>
      </c>
      <c r="K902" s="17">
        <v>0</v>
      </c>
      <c r="L902" s="17">
        <v>1.16958045360161E-2</v>
      </c>
      <c r="M902" s="17"/>
      <c r="N902" s="17">
        <v>3.34524425842549E-2</v>
      </c>
      <c r="O902" s="17">
        <v>4.7571548945437598E-3</v>
      </c>
      <c r="P902" s="17">
        <v>0</v>
      </c>
      <c r="Q902" s="17">
        <v>4.8644157208087898E-3</v>
      </c>
      <c r="R902" s="17"/>
      <c r="S902" s="17">
        <v>3.8053291058912302E-2</v>
      </c>
      <c r="T902" s="17">
        <v>9.5170635024823692E-3</v>
      </c>
      <c r="U902" s="17">
        <v>0</v>
      </c>
      <c r="V902" s="17">
        <v>1.55827365851747E-2</v>
      </c>
      <c r="W902" s="17">
        <v>0</v>
      </c>
      <c r="X902" s="17">
        <v>1.20428922369651E-2</v>
      </c>
      <c r="Y902" s="17">
        <v>0</v>
      </c>
      <c r="Z902" s="17">
        <v>0</v>
      </c>
      <c r="AA902" s="17">
        <v>1.05825744393802E-2</v>
      </c>
      <c r="AB902" s="17">
        <v>0</v>
      </c>
      <c r="AC902" s="17">
        <v>2.7092174784927401E-2</v>
      </c>
      <c r="AD902" s="17">
        <v>0</v>
      </c>
      <c r="AE902" s="17"/>
      <c r="AF902" s="17">
        <v>1.9487256553454499E-2</v>
      </c>
      <c r="AG902" s="17">
        <v>1.4198579686850701E-2</v>
      </c>
      <c r="AH902" s="17">
        <v>0</v>
      </c>
      <c r="AI902" s="17">
        <v>7.4880033834088698E-3</v>
      </c>
      <c r="AJ902" s="17">
        <v>1.2157025475181601E-2</v>
      </c>
      <c r="AK902" s="17">
        <v>0</v>
      </c>
      <c r="AL902" s="17"/>
      <c r="AM902" s="17">
        <v>1.45998173201238E-2</v>
      </c>
      <c r="AN902" s="17">
        <v>6.8910057903047101E-3</v>
      </c>
      <c r="AO902" s="17"/>
      <c r="AP902" s="17">
        <v>0</v>
      </c>
      <c r="AQ902" s="17">
        <v>5.6120344401228298E-3</v>
      </c>
      <c r="AR902" s="17">
        <v>1.5065034963482099E-2</v>
      </c>
      <c r="AS902" s="17">
        <v>3.8883256121573201E-2</v>
      </c>
      <c r="AT902" s="17">
        <v>9.5027521005278504E-2</v>
      </c>
      <c r="AU902" s="17"/>
      <c r="AV902" s="17">
        <v>2.0427070100680102E-2</v>
      </c>
      <c r="AW902" s="17">
        <v>2.1673680228173401E-2</v>
      </c>
      <c r="AX902" s="17">
        <v>0</v>
      </c>
      <c r="AY902" s="17">
        <v>0</v>
      </c>
      <c r="AZ902" s="17">
        <v>0</v>
      </c>
      <c r="BA902" s="17">
        <v>0</v>
      </c>
      <c r="BB902" s="17"/>
      <c r="BC902" s="17">
        <v>5.7537216080353797E-3</v>
      </c>
      <c r="BD902" s="17">
        <v>6.3367006930775396E-3</v>
      </c>
      <c r="BE902" s="17">
        <v>2.5148657021339602E-2</v>
      </c>
      <c r="BF902" s="17"/>
      <c r="BG902" s="17">
        <v>3.2335417307458397E-2</v>
      </c>
      <c r="BH902" s="17">
        <v>1.07293701598237E-2</v>
      </c>
      <c r="BI902" s="17">
        <v>8.8664271707719605E-3</v>
      </c>
      <c r="BJ902" s="17">
        <v>0</v>
      </c>
      <c r="BK902" s="17">
        <v>0</v>
      </c>
      <c r="BL902" s="17"/>
      <c r="BM902" s="17">
        <v>1.3867635133367501E-2</v>
      </c>
      <c r="BN902" s="17">
        <v>0</v>
      </c>
    </row>
    <row r="903" spans="2:66" x14ac:dyDescent="0.35">
      <c r="B903" t="s">
        <v>282</v>
      </c>
      <c r="C903" s="17">
        <v>1.5695076271135401E-2</v>
      </c>
      <c r="D903" s="17">
        <v>1.41355583266528E-2</v>
      </c>
      <c r="E903" s="17">
        <v>1.7103856125565999E-2</v>
      </c>
      <c r="F903" s="17"/>
      <c r="G903" s="17">
        <v>0</v>
      </c>
      <c r="H903" s="17">
        <v>2.3604829785627598E-2</v>
      </c>
      <c r="I903" s="17">
        <v>1.6419575134612601E-2</v>
      </c>
      <c r="J903" s="17">
        <v>2.53271279800453E-2</v>
      </c>
      <c r="K903" s="17">
        <v>9.5565914547315993E-3</v>
      </c>
      <c r="L903" s="17">
        <v>1.7141971383311801E-2</v>
      </c>
      <c r="M903" s="17"/>
      <c r="N903" s="17">
        <v>0</v>
      </c>
      <c r="O903" s="17">
        <v>2.0446062053727E-2</v>
      </c>
      <c r="P903" s="17">
        <v>1.8987115023660801E-2</v>
      </c>
      <c r="Q903" s="17">
        <v>2.4584765875411599E-2</v>
      </c>
      <c r="R903" s="17"/>
      <c r="S903" s="17">
        <v>0</v>
      </c>
      <c r="T903" s="17">
        <v>1.82383432575072E-2</v>
      </c>
      <c r="U903" s="17">
        <v>0</v>
      </c>
      <c r="V903" s="17">
        <v>3.0352741129898098E-2</v>
      </c>
      <c r="W903" s="17">
        <v>1.8181353447355001E-2</v>
      </c>
      <c r="X903" s="17">
        <v>1.32839575820314E-2</v>
      </c>
      <c r="Y903" s="17">
        <v>0</v>
      </c>
      <c r="Z903" s="17">
        <v>7.0553481112862207E-2</v>
      </c>
      <c r="AA903" s="17">
        <v>2.1668886986857899E-2</v>
      </c>
      <c r="AB903" s="17">
        <v>1.90060777946887E-2</v>
      </c>
      <c r="AC903" s="17">
        <v>0</v>
      </c>
      <c r="AD903" s="17">
        <v>0</v>
      </c>
      <c r="AE903" s="17"/>
      <c r="AF903" s="17">
        <v>1.02945060256726E-2</v>
      </c>
      <c r="AG903" s="17">
        <v>2.2667297019815E-2</v>
      </c>
      <c r="AH903" s="17">
        <v>3.8326520719203498E-2</v>
      </c>
      <c r="AI903" s="17">
        <v>7.7574094964415101E-3</v>
      </c>
      <c r="AJ903" s="17">
        <v>0</v>
      </c>
      <c r="AK903" s="17">
        <v>0</v>
      </c>
      <c r="AL903" s="17"/>
      <c r="AM903" s="17">
        <v>1.56424751384368E-2</v>
      </c>
      <c r="AN903" s="17">
        <v>1.5921324605417401E-2</v>
      </c>
      <c r="AO903" s="17"/>
      <c r="AP903" s="17">
        <v>2.62594348956003E-2</v>
      </c>
      <c r="AQ903" s="17">
        <v>1.0777455363931E-2</v>
      </c>
      <c r="AR903" s="17">
        <v>1.00254907079561E-2</v>
      </c>
      <c r="AS903" s="17">
        <v>2.9979356527187601E-2</v>
      </c>
      <c r="AT903" s="17">
        <v>0</v>
      </c>
      <c r="AU903" s="17"/>
      <c r="AV903" s="17">
        <v>1.45863940106781E-2</v>
      </c>
      <c r="AW903" s="17">
        <v>1.45916877159874E-2</v>
      </c>
      <c r="AX903" s="17">
        <v>0</v>
      </c>
      <c r="AY903" s="17">
        <v>2.0997621091910699E-2</v>
      </c>
      <c r="AZ903" s="17">
        <v>2.28166640404323E-2</v>
      </c>
      <c r="BA903" s="17">
        <v>1.67400927215915E-2</v>
      </c>
      <c r="BB903" s="17"/>
      <c r="BC903" s="17">
        <v>1.6702108876369401E-2</v>
      </c>
      <c r="BD903" s="17">
        <v>2.61451018104512E-2</v>
      </c>
      <c r="BE903" s="17">
        <v>4.2713810427141398E-3</v>
      </c>
      <c r="BF903" s="17"/>
      <c r="BG903" s="17">
        <v>1.77274491180608E-2</v>
      </c>
      <c r="BH903" s="17">
        <v>1.1080532622589101E-2</v>
      </c>
      <c r="BI903" s="17">
        <v>1.80676356408754E-2</v>
      </c>
      <c r="BJ903" s="17">
        <v>0</v>
      </c>
      <c r="BK903" s="17">
        <v>0</v>
      </c>
      <c r="BL903" s="17"/>
      <c r="BM903" s="17">
        <v>1.20459931289591E-2</v>
      </c>
      <c r="BN903" s="17">
        <v>0</v>
      </c>
    </row>
    <row r="904" spans="2:66" x14ac:dyDescent="0.35">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c r="AK904" s="17"/>
      <c r="AL904" s="17"/>
      <c r="AM904" s="17"/>
      <c r="AN904" s="17"/>
      <c r="AO904" s="17"/>
      <c r="AP904" s="17"/>
      <c r="AQ904" s="17"/>
      <c r="AR904" s="17"/>
      <c r="AS904" s="17"/>
      <c r="AT904" s="17"/>
      <c r="AU904" s="17"/>
      <c r="AV904" s="17"/>
      <c r="AW904" s="17"/>
      <c r="AX904" s="17"/>
      <c r="AY904" s="17"/>
      <c r="AZ904" s="17"/>
      <c r="BA904" s="17"/>
      <c r="BB904" s="17"/>
      <c r="BC904" s="17"/>
      <c r="BD904" s="17"/>
      <c r="BE904" s="17"/>
      <c r="BF904" s="17"/>
      <c r="BG904" s="17"/>
      <c r="BH904" s="17"/>
      <c r="BI904" s="17"/>
      <c r="BJ904" s="17"/>
      <c r="BK904" s="17"/>
      <c r="BL904" s="17"/>
      <c r="BM904" s="17"/>
      <c r="BN904" s="17"/>
    </row>
    <row r="905" spans="2:66" x14ac:dyDescent="0.35">
      <c r="B905" s="6" t="s">
        <v>360</v>
      </c>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c r="AY905" s="17"/>
      <c r="AZ905" s="17"/>
      <c r="BA905" s="17"/>
      <c r="BB905" s="17"/>
      <c r="BC905" s="17"/>
      <c r="BD905" s="17"/>
      <c r="BE905" s="17"/>
      <c r="BF905" s="17"/>
      <c r="BG905" s="17"/>
      <c r="BH905" s="17"/>
      <c r="BI905" s="17"/>
      <c r="BJ905" s="17"/>
      <c r="BK905" s="17"/>
      <c r="BL905" s="17"/>
      <c r="BM905" s="17"/>
      <c r="BN905" s="17"/>
    </row>
    <row r="906" spans="2:66" x14ac:dyDescent="0.35">
      <c r="B906" s="24" t="s">
        <v>184</v>
      </c>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c r="AV906" s="17"/>
      <c r="AW906" s="17"/>
      <c r="AX906" s="17"/>
      <c r="AY906" s="17"/>
      <c r="AZ906" s="17"/>
      <c r="BA906" s="17"/>
      <c r="BB906" s="17"/>
      <c r="BC906" s="17"/>
      <c r="BD906" s="17"/>
      <c r="BE906" s="17"/>
      <c r="BF906" s="17"/>
      <c r="BG906" s="17"/>
      <c r="BH906" s="17"/>
      <c r="BI906" s="17"/>
      <c r="BJ906" s="17"/>
      <c r="BK906" s="17"/>
      <c r="BL906" s="17"/>
      <c r="BM906" s="17"/>
      <c r="BN906" s="17"/>
    </row>
    <row r="907" spans="2:66" x14ac:dyDescent="0.35">
      <c r="B907" t="s">
        <v>350</v>
      </c>
      <c r="C907" s="17">
        <v>0.66992301377047303</v>
      </c>
      <c r="D907" s="17">
        <v>0.628497066338917</v>
      </c>
      <c r="E907" s="17">
        <v>0.71132104332197399</v>
      </c>
      <c r="F907" s="17"/>
      <c r="G907" s="17">
        <v>0.51280263114824798</v>
      </c>
      <c r="H907" s="17">
        <v>0.51742674730387805</v>
      </c>
      <c r="I907" s="17">
        <v>0.57747234969835703</v>
      </c>
      <c r="J907" s="17">
        <v>0.667083756386745</v>
      </c>
      <c r="K907" s="17">
        <v>0.80265871303828396</v>
      </c>
      <c r="L907" s="17">
        <v>0.87558503656264397</v>
      </c>
      <c r="M907" s="17"/>
      <c r="N907" s="17">
        <v>0.59120754772639095</v>
      </c>
      <c r="O907" s="17">
        <v>0.60602526598552398</v>
      </c>
      <c r="P907" s="17">
        <v>0.74245166676068097</v>
      </c>
      <c r="Q907" s="17">
        <v>0.77053806409671699</v>
      </c>
      <c r="R907" s="17"/>
      <c r="S907" s="17">
        <v>0.44247166430531598</v>
      </c>
      <c r="T907" s="17">
        <v>0.69886286324001301</v>
      </c>
      <c r="U907" s="17">
        <v>0.78964514166990796</v>
      </c>
      <c r="V907" s="17">
        <v>0.81250074480170398</v>
      </c>
      <c r="W907" s="17">
        <v>0.62015241765001505</v>
      </c>
      <c r="X907" s="17">
        <v>0.62661997097709898</v>
      </c>
      <c r="Y907" s="17">
        <v>0.74340370384518395</v>
      </c>
      <c r="Z907" s="17">
        <v>0.73950607501979504</v>
      </c>
      <c r="AA907" s="17">
        <v>0.67046090021225002</v>
      </c>
      <c r="AB907" s="17">
        <v>0.76963100638836401</v>
      </c>
      <c r="AC907" s="17">
        <v>0.62437398448869696</v>
      </c>
      <c r="AD907" s="17">
        <v>0.58874219957804896</v>
      </c>
      <c r="AE907" s="17"/>
      <c r="AF907" s="17">
        <v>0.50869267832347198</v>
      </c>
      <c r="AG907" s="17">
        <v>0.74233936459821803</v>
      </c>
      <c r="AH907" s="17">
        <v>0.67502999980312695</v>
      </c>
      <c r="AI907" s="17">
        <v>0.74005918277345994</v>
      </c>
      <c r="AJ907" s="17">
        <v>0.68150131553283</v>
      </c>
      <c r="AK907" s="17">
        <v>0.77636682915708399</v>
      </c>
      <c r="AL907" s="17"/>
      <c r="AM907" s="17">
        <v>0.70576750235848196</v>
      </c>
      <c r="AN907" s="17">
        <v>0.61438583639579902</v>
      </c>
      <c r="AO907" s="17"/>
      <c r="AP907" s="17">
        <v>0.74793710230977395</v>
      </c>
      <c r="AQ907" s="17">
        <v>0.69708018847358899</v>
      </c>
      <c r="AR907" s="17">
        <v>0.59385510811313602</v>
      </c>
      <c r="AS907" s="17">
        <v>0.55835146653698797</v>
      </c>
      <c r="AT907" s="17">
        <v>0.64414362058175501</v>
      </c>
      <c r="AU907" s="17"/>
      <c r="AV907" s="17">
        <v>0.62825401987957596</v>
      </c>
      <c r="AW907" s="17">
        <v>0.63027317446560605</v>
      </c>
      <c r="AX907" s="17">
        <v>0.59428300998041095</v>
      </c>
      <c r="AY907" s="17">
        <v>0.74477714058474198</v>
      </c>
      <c r="AZ907" s="17">
        <v>0.577065315607864</v>
      </c>
      <c r="BA907" s="17">
        <v>0.75706600927746504</v>
      </c>
      <c r="BB907" s="17"/>
      <c r="BC907" s="17">
        <v>0.64367219587069102</v>
      </c>
      <c r="BD907" s="17">
        <v>0.70157977209203803</v>
      </c>
      <c r="BE907" s="17">
        <v>0.63599924141081099</v>
      </c>
      <c r="BF907" s="17"/>
      <c r="BG907" s="17">
        <v>0.71926061851584999</v>
      </c>
      <c r="BH907" s="17">
        <v>0.66318495380360598</v>
      </c>
      <c r="BI907" s="17">
        <v>0.65049956758307304</v>
      </c>
      <c r="BJ907" s="17">
        <v>0.51731234581482299</v>
      </c>
      <c r="BK907" s="17">
        <v>0.78709253993329198</v>
      </c>
      <c r="BL907" s="17"/>
      <c r="BM907" s="17">
        <v>0.67288377132395205</v>
      </c>
      <c r="BN907" s="17">
        <v>0.72201234244673695</v>
      </c>
    </row>
    <row r="908" spans="2:66" x14ac:dyDescent="0.35">
      <c r="B908" t="s">
        <v>351</v>
      </c>
      <c r="C908" s="17">
        <v>0.22850261766817501</v>
      </c>
      <c r="D908" s="17">
        <v>0.224601103619881</v>
      </c>
      <c r="E908" s="17">
        <v>0.23240150239818</v>
      </c>
      <c r="F908" s="17"/>
      <c r="G908" s="17">
        <v>0.30982440576304199</v>
      </c>
      <c r="H908" s="17">
        <v>0.36574022508280601</v>
      </c>
      <c r="I908" s="17">
        <v>0.25929047118850401</v>
      </c>
      <c r="J908" s="17">
        <v>0.24477044251128299</v>
      </c>
      <c r="K908" s="17">
        <v>0.128631546468995</v>
      </c>
      <c r="L908" s="17">
        <v>9.9132400607104695E-2</v>
      </c>
      <c r="M908" s="17"/>
      <c r="N908" s="17">
        <v>0.270938130513319</v>
      </c>
      <c r="O908" s="17">
        <v>0.302027714525896</v>
      </c>
      <c r="P908" s="17">
        <v>0.157186491050847</v>
      </c>
      <c r="Q908" s="17">
        <v>0.15276517373054499</v>
      </c>
      <c r="R908" s="17"/>
      <c r="S908" s="17">
        <v>0.28262678221944199</v>
      </c>
      <c r="T908" s="17">
        <v>0.246486390094346</v>
      </c>
      <c r="U908" s="17">
        <v>0.15536220041666199</v>
      </c>
      <c r="V908" s="17">
        <v>0.113962179377118</v>
      </c>
      <c r="W908" s="17">
        <v>0.233702513557101</v>
      </c>
      <c r="X908" s="17">
        <v>0.30249346944759398</v>
      </c>
      <c r="Y908" s="17">
        <v>0.21278424251444999</v>
      </c>
      <c r="Z908" s="17">
        <v>0.21577313721737601</v>
      </c>
      <c r="AA908" s="17">
        <v>0.27994523939756299</v>
      </c>
      <c r="AB908" s="17">
        <v>0.16046506241476199</v>
      </c>
      <c r="AC908" s="17">
        <v>0.20009154499713999</v>
      </c>
      <c r="AD908" s="17">
        <v>0.29932735180422798</v>
      </c>
      <c r="AE908" s="17"/>
      <c r="AF908" s="17">
        <v>0.30034707483064599</v>
      </c>
      <c r="AG908" s="17">
        <v>0.18336681297835999</v>
      </c>
      <c r="AH908" s="17">
        <v>0.23471584882526</v>
      </c>
      <c r="AI908" s="17">
        <v>0.20736885017312001</v>
      </c>
      <c r="AJ908" s="17">
        <v>0.26091658032628501</v>
      </c>
      <c r="AK908" s="17">
        <v>0.137280524605292</v>
      </c>
      <c r="AL908" s="17"/>
      <c r="AM908" s="17">
        <v>0.19036055482216299</v>
      </c>
      <c r="AN908" s="17">
        <v>0.28759963908372299</v>
      </c>
      <c r="AO908" s="17"/>
      <c r="AP908" s="17">
        <v>0.194091090221399</v>
      </c>
      <c r="AQ908" s="17">
        <v>0.19923019829423899</v>
      </c>
      <c r="AR908" s="17">
        <v>0.31372642741798701</v>
      </c>
      <c r="AS908" s="17">
        <v>0.26236066366211103</v>
      </c>
      <c r="AT908" s="17">
        <v>0.100000548029073</v>
      </c>
      <c r="AU908" s="17"/>
      <c r="AV908" s="17">
        <v>0.22616695044288701</v>
      </c>
      <c r="AW908" s="17">
        <v>0.26344547386538902</v>
      </c>
      <c r="AX908" s="17">
        <v>0.27977866202652901</v>
      </c>
      <c r="AY908" s="17">
        <v>0.207521371828121</v>
      </c>
      <c r="AZ908" s="17">
        <v>0.32532931234727602</v>
      </c>
      <c r="BA908" s="17">
        <v>0.21058229821989299</v>
      </c>
      <c r="BB908" s="17"/>
      <c r="BC908" s="17">
        <v>0.270405948443738</v>
      </c>
      <c r="BD908" s="17">
        <v>0.22600233163928399</v>
      </c>
      <c r="BE908" s="17">
        <v>0.20574278615466199</v>
      </c>
      <c r="BF908" s="17"/>
      <c r="BG908" s="17">
        <v>0.181614390231048</v>
      </c>
      <c r="BH908" s="17">
        <v>0.240002246194635</v>
      </c>
      <c r="BI908" s="17">
        <v>0.24292209005127499</v>
      </c>
      <c r="BJ908" s="17">
        <v>0.21919513355811299</v>
      </c>
      <c r="BK908" s="17">
        <v>0.168082757686735</v>
      </c>
      <c r="BL908" s="17"/>
      <c r="BM908" s="17">
        <v>0.22990351328971001</v>
      </c>
      <c r="BN908" s="17">
        <v>0.18041280855123801</v>
      </c>
    </row>
    <row r="909" spans="2:66" x14ac:dyDescent="0.35">
      <c r="B909" t="s">
        <v>352</v>
      </c>
      <c r="C909" s="17">
        <v>6.7066337241691698E-2</v>
      </c>
      <c r="D909" s="17">
        <v>0.101879422993993</v>
      </c>
      <c r="E909" s="17">
        <v>3.2276712812851098E-2</v>
      </c>
      <c r="F909" s="17"/>
      <c r="G909" s="17">
        <v>8.4674760604451699E-2</v>
      </c>
      <c r="H909" s="17">
        <v>9.4831131199614296E-2</v>
      </c>
      <c r="I909" s="17">
        <v>9.2432506056463304E-2</v>
      </c>
      <c r="J909" s="17">
        <v>7.9386661234590802E-2</v>
      </c>
      <c r="K909" s="17">
        <v>4.3347638243120198E-2</v>
      </c>
      <c r="L909" s="17">
        <v>1.8999761821897401E-2</v>
      </c>
      <c r="M909" s="17"/>
      <c r="N909" s="17">
        <v>0.111469369581331</v>
      </c>
      <c r="O909" s="17">
        <v>2.9301669452344501E-2</v>
      </c>
      <c r="P909" s="17">
        <v>8.1048180624920002E-2</v>
      </c>
      <c r="Q909" s="17">
        <v>5.3576035181575901E-2</v>
      </c>
      <c r="R909" s="17"/>
      <c r="S909" s="17">
        <v>0.19557623037032401</v>
      </c>
      <c r="T909" s="17">
        <v>3.7462623123434999E-2</v>
      </c>
      <c r="U909" s="17">
        <v>3.60398453461135E-2</v>
      </c>
      <c r="V909" s="17">
        <v>5.5930723911198701E-2</v>
      </c>
      <c r="W909" s="17">
        <v>6.0931470840560303E-2</v>
      </c>
      <c r="X909" s="17">
        <v>3.3717911776293998E-2</v>
      </c>
      <c r="Y909" s="17">
        <v>2.8875667777314099E-2</v>
      </c>
      <c r="Z909" s="17">
        <v>4.47207877628297E-2</v>
      </c>
      <c r="AA909" s="17">
        <v>2.49333257098622E-2</v>
      </c>
      <c r="AB909" s="17">
        <v>6.9903931196874297E-2</v>
      </c>
      <c r="AC909" s="17">
        <v>0.100733063966989</v>
      </c>
      <c r="AD909" s="17">
        <v>7.1887116009258095E-2</v>
      </c>
      <c r="AE909" s="17"/>
      <c r="AF909" s="17">
        <v>0.124903441479554</v>
      </c>
      <c r="AG909" s="17">
        <v>5.4700416863179599E-2</v>
      </c>
      <c r="AH909" s="17">
        <v>6.3036546259582299E-2</v>
      </c>
      <c r="AI909" s="17">
        <v>2.68231300256591E-2</v>
      </c>
      <c r="AJ909" s="17">
        <v>4.2552829003587603E-2</v>
      </c>
      <c r="AK909" s="17">
        <v>4.0537024939212102E-2</v>
      </c>
      <c r="AL909" s="17"/>
      <c r="AM909" s="17">
        <v>6.9552917631637498E-2</v>
      </c>
      <c r="AN909" s="17">
        <v>6.3213648540784997E-2</v>
      </c>
      <c r="AO909" s="17"/>
      <c r="AP909" s="17">
        <v>3.4115182067877003E-2</v>
      </c>
      <c r="AQ909" s="17">
        <v>5.1900770568508503E-2</v>
      </c>
      <c r="AR909" s="17">
        <v>5.9673159240189899E-2</v>
      </c>
      <c r="AS909" s="17">
        <v>0.13920252810905501</v>
      </c>
      <c r="AT909" s="17">
        <v>0.25585583138917201</v>
      </c>
      <c r="AU909" s="17"/>
      <c r="AV909" s="17">
        <v>7.3915201408512099E-2</v>
      </c>
      <c r="AW909" s="17">
        <v>8.4901522973394997E-2</v>
      </c>
      <c r="AX909" s="17">
        <v>0.11114121230189999</v>
      </c>
      <c r="AY909" s="17">
        <v>4.7701487587136902E-2</v>
      </c>
      <c r="AZ909" s="17">
        <v>7.8174823244210698E-2</v>
      </c>
      <c r="BA909" s="17">
        <v>0</v>
      </c>
      <c r="BB909" s="17"/>
      <c r="BC909" s="17">
        <v>5.7355375127972702E-2</v>
      </c>
      <c r="BD909" s="17">
        <v>4.4373774754429302E-2</v>
      </c>
      <c r="BE909" s="17">
        <v>0.114207195526029</v>
      </c>
      <c r="BF909" s="17"/>
      <c r="BG909" s="17">
        <v>7.0162887407123495E-2</v>
      </c>
      <c r="BH909" s="17">
        <v>7.4897986832935207E-2</v>
      </c>
      <c r="BI909" s="17">
        <v>6.4601343054259297E-2</v>
      </c>
      <c r="BJ909" s="17">
        <v>0.131547962055058</v>
      </c>
      <c r="BK909" s="17">
        <v>4.4824702379972999E-2</v>
      </c>
      <c r="BL909" s="17"/>
      <c r="BM909" s="17">
        <v>7.4079006522896895E-2</v>
      </c>
      <c r="BN909" s="17">
        <v>6.5745314750256495E-2</v>
      </c>
    </row>
    <row r="910" spans="2:66" x14ac:dyDescent="0.35">
      <c r="B910" t="s">
        <v>353</v>
      </c>
      <c r="C910" s="17">
        <v>2.2141351741959799E-2</v>
      </c>
      <c r="D910" s="17">
        <v>2.55970823499546E-2</v>
      </c>
      <c r="E910" s="17">
        <v>1.8687950028742201E-2</v>
      </c>
      <c r="F910" s="17"/>
      <c r="G910" s="17">
        <v>5.7119736883852398E-2</v>
      </c>
      <c r="H910" s="17">
        <v>1.49858872202154E-2</v>
      </c>
      <c r="I910" s="17">
        <v>4.7112679026444199E-2</v>
      </c>
      <c r="J910" s="17">
        <v>0</v>
      </c>
      <c r="K910" s="17">
        <v>2.53621022496009E-2</v>
      </c>
      <c r="L910" s="17">
        <v>0</v>
      </c>
      <c r="M910" s="17"/>
      <c r="N910" s="17">
        <v>2.1546865474739999E-2</v>
      </c>
      <c r="O910" s="17">
        <v>4.2775995558231798E-2</v>
      </c>
      <c r="P910" s="17">
        <v>1.93136615635527E-2</v>
      </c>
      <c r="Q910" s="17">
        <v>0</v>
      </c>
      <c r="R910" s="17"/>
      <c r="S910" s="17">
        <v>4.9361180584688601E-2</v>
      </c>
      <c r="T910" s="17">
        <v>8.6912258222632908E-3</v>
      </c>
      <c r="U910" s="17">
        <v>0</v>
      </c>
      <c r="V910" s="17">
        <v>1.76063519099794E-2</v>
      </c>
      <c r="W910" s="17">
        <v>6.3661622209469804E-2</v>
      </c>
      <c r="X910" s="17">
        <v>1.8268061428055E-2</v>
      </c>
      <c r="Y910" s="17">
        <v>1.4936385863051301E-2</v>
      </c>
      <c r="Z910" s="17">
        <v>0</v>
      </c>
      <c r="AA910" s="17">
        <v>1.25902769861687E-2</v>
      </c>
      <c r="AB910" s="17">
        <v>0</v>
      </c>
      <c r="AC910" s="17">
        <v>5.09069828709297E-2</v>
      </c>
      <c r="AD910" s="17">
        <v>4.0043332608464703E-2</v>
      </c>
      <c r="AE910" s="17"/>
      <c r="AF910" s="17">
        <v>3.8728079828576602E-2</v>
      </c>
      <c r="AG910" s="17">
        <v>1.9593405560241701E-2</v>
      </c>
      <c r="AH910" s="17">
        <v>9.1676667757870506E-3</v>
      </c>
      <c r="AI910" s="17">
        <v>8.2394747530406907E-3</v>
      </c>
      <c r="AJ910" s="17">
        <v>1.5029275137296599E-2</v>
      </c>
      <c r="AK910" s="17">
        <v>4.5815621298412101E-2</v>
      </c>
      <c r="AL910" s="17"/>
      <c r="AM910" s="17">
        <v>2.5406012310374499E-2</v>
      </c>
      <c r="AN910" s="17">
        <v>1.7083111543861201E-2</v>
      </c>
      <c r="AO910" s="17"/>
      <c r="AP910" s="17">
        <v>2.38566254009503E-2</v>
      </c>
      <c r="AQ910" s="17">
        <v>2.1711034040703701E-2</v>
      </c>
      <c r="AR910" s="17">
        <v>2.7147867067977099E-2</v>
      </c>
      <c r="AS910" s="17">
        <v>2.0569989471269898E-2</v>
      </c>
      <c r="AT910" s="17">
        <v>0</v>
      </c>
      <c r="AU910" s="17"/>
      <c r="AV910" s="17">
        <v>4.9637646022787203E-2</v>
      </c>
      <c r="AW910" s="17">
        <v>1.4152808395880999E-2</v>
      </c>
      <c r="AX910" s="17">
        <v>1.4797115691160099E-2</v>
      </c>
      <c r="AY910" s="17">
        <v>0</v>
      </c>
      <c r="AZ910" s="17">
        <v>0</v>
      </c>
      <c r="BA910" s="17">
        <v>0</v>
      </c>
      <c r="BB910" s="17"/>
      <c r="BC910" s="17">
        <v>1.1743687904693901E-2</v>
      </c>
      <c r="BD910" s="17">
        <v>2.13608504774307E-2</v>
      </c>
      <c r="BE910" s="17">
        <v>3.06864455043056E-2</v>
      </c>
      <c r="BF910" s="17"/>
      <c r="BG910" s="17">
        <v>1.4377786531279199E-2</v>
      </c>
      <c r="BH910" s="17">
        <v>1.9008604565703E-2</v>
      </c>
      <c r="BI910" s="17">
        <v>2.8181248270129598E-2</v>
      </c>
      <c r="BJ910" s="17">
        <v>8.6225240402685505E-2</v>
      </c>
      <c r="BK910" s="17">
        <v>0</v>
      </c>
      <c r="BL910" s="17"/>
      <c r="BM910" s="17">
        <v>1.82076607103554E-2</v>
      </c>
      <c r="BN910" s="17">
        <v>2.0800473111336901E-2</v>
      </c>
    </row>
    <row r="911" spans="2:66" x14ac:dyDescent="0.35">
      <c r="B911" t="s">
        <v>354</v>
      </c>
      <c r="C911" s="17">
        <v>4.0740901745511997E-3</v>
      </c>
      <c r="D911" s="17">
        <v>2.8345535591759699E-3</v>
      </c>
      <c r="E911" s="17">
        <v>5.3127914382520101E-3</v>
      </c>
      <c r="F911" s="17"/>
      <c r="G911" s="17">
        <v>2.2998406545764401E-2</v>
      </c>
      <c r="H911" s="17">
        <v>0</v>
      </c>
      <c r="I911" s="17">
        <v>7.57064144859332E-3</v>
      </c>
      <c r="J911" s="17">
        <v>0</v>
      </c>
      <c r="K911" s="17">
        <v>0</v>
      </c>
      <c r="L911" s="17">
        <v>0</v>
      </c>
      <c r="M911" s="17"/>
      <c r="N911" s="17">
        <v>4.8380867042191102E-3</v>
      </c>
      <c r="O911" s="17">
        <v>4.7286447782552499E-3</v>
      </c>
      <c r="P911" s="17">
        <v>0</v>
      </c>
      <c r="Q911" s="17">
        <v>6.17684060744757E-3</v>
      </c>
      <c r="R911" s="17"/>
      <c r="S911" s="17">
        <v>2.9964142520229699E-2</v>
      </c>
      <c r="T911" s="17">
        <v>0</v>
      </c>
      <c r="U911" s="17">
        <v>0</v>
      </c>
      <c r="V911" s="17">
        <v>0</v>
      </c>
      <c r="W911" s="17">
        <v>0</v>
      </c>
      <c r="X911" s="17">
        <v>0</v>
      </c>
      <c r="Y911" s="17">
        <v>0</v>
      </c>
      <c r="Z911" s="17">
        <v>0</v>
      </c>
      <c r="AA911" s="17">
        <v>0</v>
      </c>
      <c r="AB911" s="17">
        <v>0</v>
      </c>
      <c r="AC911" s="17">
        <v>0</v>
      </c>
      <c r="AD911" s="17">
        <v>0</v>
      </c>
      <c r="AE911" s="17"/>
      <c r="AF911" s="17">
        <v>1.06081922865512E-2</v>
      </c>
      <c r="AG911" s="17">
        <v>0</v>
      </c>
      <c r="AH911" s="17">
        <v>9.2609259452165298E-3</v>
      </c>
      <c r="AI911" s="17">
        <v>0</v>
      </c>
      <c r="AJ911" s="17">
        <v>0</v>
      </c>
      <c r="AK911" s="17">
        <v>0</v>
      </c>
      <c r="AL911" s="17"/>
      <c r="AM911" s="17">
        <v>4.3723448197486E-3</v>
      </c>
      <c r="AN911" s="17">
        <v>3.6119767008862499E-3</v>
      </c>
      <c r="AO911" s="17"/>
      <c r="AP911" s="17">
        <v>0</v>
      </c>
      <c r="AQ911" s="17">
        <v>6.8916746624080802E-3</v>
      </c>
      <c r="AR911" s="17">
        <v>0</v>
      </c>
      <c r="AS911" s="17">
        <v>1.01505846514669E-2</v>
      </c>
      <c r="AT911" s="17">
        <v>0</v>
      </c>
      <c r="AU911" s="17"/>
      <c r="AV911" s="17">
        <v>8.7328703956593996E-3</v>
      </c>
      <c r="AW911" s="17">
        <v>0</v>
      </c>
      <c r="AX911" s="17">
        <v>0</v>
      </c>
      <c r="AY911" s="17">
        <v>0</v>
      </c>
      <c r="AZ911" s="17">
        <v>1.9430548800649601E-2</v>
      </c>
      <c r="BA911" s="17">
        <v>0</v>
      </c>
      <c r="BB911" s="17"/>
      <c r="BC911" s="17">
        <v>0</v>
      </c>
      <c r="BD911" s="17">
        <v>3.4761918535289199E-3</v>
      </c>
      <c r="BE911" s="17">
        <v>8.6388865191094396E-3</v>
      </c>
      <c r="BF911" s="17"/>
      <c r="BG911" s="17">
        <v>0</v>
      </c>
      <c r="BH911" s="17">
        <v>2.9062086031201302E-3</v>
      </c>
      <c r="BI911" s="17">
        <v>4.6462206758362797E-3</v>
      </c>
      <c r="BJ911" s="17">
        <v>4.5719318169320497E-2</v>
      </c>
      <c r="BK911" s="17">
        <v>0</v>
      </c>
      <c r="BL911" s="17"/>
      <c r="BM911" s="17">
        <v>2.4035522893276098E-3</v>
      </c>
      <c r="BN911" s="17">
        <v>1.10290611404313E-2</v>
      </c>
    </row>
    <row r="912" spans="2:66" x14ac:dyDescent="0.35">
      <c r="B912" t="s">
        <v>282</v>
      </c>
      <c r="C912" s="17">
        <v>8.2925894031487292E-3</v>
      </c>
      <c r="D912" s="17">
        <v>1.6590771138077599E-2</v>
      </c>
      <c r="E912" s="17">
        <v>0</v>
      </c>
      <c r="F912" s="17"/>
      <c r="G912" s="17">
        <v>1.2580059054641201E-2</v>
      </c>
      <c r="H912" s="17">
        <v>7.01600919348683E-3</v>
      </c>
      <c r="I912" s="17">
        <v>1.6121352581637698E-2</v>
      </c>
      <c r="J912" s="17">
        <v>8.7591398673807202E-3</v>
      </c>
      <c r="K912" s="17">
        <v>0</v>
      </c>
      <c r="L912" s="17">
        <v>6.2828010083540997E-3</v>
      </c>
      <c r="M912" s="17"/>
      <c r="N912" s="17">
        <v>0</v>
      </c>
      <c r="O912" s="17">
        <v>1.51407096997484E-2</v>
      </c>
      <c r="P912" s="17">
        <v>0</v>
      </c>
      <c r="Q912" s="17">
        <v>1.6943886383714999E-2</v>
      </c>
      <c r="R912" s="17"/>
      <c r="S912" s="17">
        <v>0</v>
      </c>
      <c r="T912" s="17">
        <v>8.4968977199434206E-3</v>
      </c>
      <c r="U912" s="17">
        <v>1.89528125673162E-2</v>
      </c>
      <c r="V912" s="17">
        <v>0</v>
      </c>
      <c r="W912" s="17">
        <v>2.15519757428543E-2</v>
      </c>
      <c r="X912" s="17">
        <v>1.89005863709579E-2</v>
      </c>
      <c r="Y912" s="17">
        <v>0</v>
      </c>
      <c r="Z912" s="17">
        <v>0</v>
      </c>
      <c r="AA912" s="17">
        <v>1.20702576941558E-2</v>
      </c>
      <c r="AB912" s="17">
        <v>0</v>
      </c>
      <c r="AC912" s="17">
        <v>2.3894423676243899E-2</v>
      </c>
      <c r="AD912" s="17">
        <v>0</v>
      </c>
      <c r="AE912" s="17"/>
      <c r="AF912" s="17">
        <v>1.6720533251200299E-2</v>
      </c>
      <c r="AG912" s="17">
        <v>0</v>
      </c>
      <c r="AH912" s="17">
        <v>8.7890123910271001E-3</v>
      </c>
      <c r="AI912" s="17">
        <v>1.7509362274720199E-2</v>
      </c>
      <c r="AJ912" s="17">
        <v>0</v>
      </c>
      <c r="AK912" s="17">
        <v>0</v>
      </c>
      <c r="AL912" s="17"/>
      <c r="AM912" s="17">
        <v>4.5406680575940496E-3</v>
      </c>
      <c r="AN912" s="17">
        <v>1.41057877349447E-2</v>
      </c>
      <c r="AO912" s="17"/>
      <c r="AP912" s="17">
        <v>0</v>
      </c>
      <c r="AQ912" s="17">
        <v>2.3186133960551698E-2</v>
      </c>
      <c r="AR912" s="17">
        <v>5.5974381607097204E-3</v>
      </c>
      <c r="AS912" s="17">
        <v>9.3647675691087198E-3</v>
      </c>
      <c r="AT912" s="17">
        <v>0</v>
      </c>
      <c r="AU912" s="17"/>
      <c r="AV912" s="17">
        <v>1.3293311850579101E-2</v>
      </c>
      <c r="AW912" s="17">
        <v>7.2270202997289602E-3</v>
      </c>
      <c r="AX912" s="17">
        <v>0</v>
      </c>
      <c r="AY912" s="17">
        <v>0</v>
      </c>
      <c r="AZ912" s="17">
        <v>0</v>
      </c>
      <c r="BA912" s="17">
        <v>3.2351692502641402E-2</v>
      </c>
      <c r="BB912" s="17"/>
      <c r="BC912" s="17">
        <v>1.6822792652904799E-2</v>
      </c>
      <c r="BD912" s="17">
        <v>3.20707918328854E-3</v>
      </c>
      <c r="BE912" s="17">
        <v>4.7254448850829397E-3</v>
      </c>
      <c r="BF912" s="17"/>
      <c r="BG912" s="17">
        <v>1.45843173146998E-2</v>
      </c>
      <c r="BH912" s="17">
        <v>0</v>
      </c>
      <c r="BI912" s="17">
        <v>9.1495303654269104E-3</v>
      </c>
      <c r="BJ912" s="17">
        <v>0</v>
      </c>
      <c r="BK912" s="17">
        <v>0</v>
      </c>
      <c r="BL912" s="17"/>
      <c r="BM912" s="17">
        <v>2.5224958637576401E-3</v>
      </c>
      <c r="BN912" s="17">
        <v>0</v>
      </c>
    </row>
    <row r="913" spans="2:66" x14ac:dyDescent="0.35">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c r="BL913" s="17"/>
      <c r="BM913" s="17"/>
      <c r="BN913" s="17"/>
    </row>
    <row r="914" spans="2:66" x14ac:dyDescent="0.35">
      <c r="B914" s="6" t="s">
        <v>361</v>
      </c>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c r="AX914" s="17"/>
      <c r="AY914" s="17"/>
      <c r="AZ914" s="17"/>
      <c r="BA914" s="17"/>
      <c r="BB914" s="17"/>
      <c r="BC914" s="17"/>
      <c r="BD914" s="17"/>
      <c r="BE914" s="17"/>
      <c r="BF914" s="17"/>
      <c r="BG914" s="17"/>
      <c r="BH914" s="17"/>
      <c r="BI914" s="17"/>
      <c r="BJ914" s="17"/>
      <c r="BK914" s="17"/>
      <c r="BL914" s="17"/>
      <c r="BM914" s="17"/>
      <c r="BN914" s="17"/>
    </row>
    <row r="915" spans="2:66" x14ac:dyDescent="0.35">
      <c r="B915" s="24" t="s">
        <v>184</v>
      </c>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c r="AX915" s="17"/>
      <c r="AY915" s="17"/>
      <c r="AZ915" s="17"/>
      <c r="BA915" s="17"/>
      <c r="BB915" s="17"/>
      <c r="BC915" s="17"/>
      <c r="BD915" s="17"/>
      <c r="BE915" s="17"/>
      <c r="BF915" s="17"/>
      <c r="BG915" s="17"/>
      <c r="BH915" s="17"/>
      <c r="BI915" s="17"/>
      <c r="BJ915" s="17"/>
      <c r="BK915" s="17"/>
      <c r="BL915" s="17"/>
      <c r="BM915" s="17"/>
      <c r="BN915" s="17"/>
    </row>
    <row r="916" spans="2:66" x14ac:dyDescent="0.35">
      <c r="B916" t="s">
        <v>350</v>
      </c>
      <c r="C916" s="17">
        <v>0.80464062395691505</v>
      </c>
      <c r="D916" s="17">
        <v>0.76341182067812496</v>
      </c>
      <c r="E916" s="17">
        <v>0.84813632625082702</v>
      </c>
      <c r="F916" s="17"/>
      <c r="G916" s="17">
        <v>0.72547914380289602</v>
      </c>
      <c r="H916" s="17">
        <v>0.59358367049884397</v>
      </c>
      <c r="I916" s="17">
        <v>0.75431674370174695</v>
      </c>
      <c r="J916" s="17">
        <v>0.86339322966797305</v>
      </c>
      <c r="K916" s="17">
        <v>0.93839493667282903</v>
      </c>
      <c r="L916" s="17">
        <v>0.93897583214125302</v>
      </c>
      <c r="M916" s="17"/>
      <c r="N916" s="17">
        <v>0.71854814867957395</v>
      </c>
      <c r="O916" s="17">
        <v>0.80393161299142701</v>
      </c>
      <c r="P916" s="17">
        <v>0.85833220120296505</v>
      </c>
      <c r="Q916" s="17">
        <v>0.85927820084981998</v>
      </c>
      <c r="R916" s="17"/>
      <c r="S916" s="17">
        <v>0.60258160391842797</v>
      </c>
      <c r="T916" s="17">
        <v>0.86015483524417302</v>
      </c>
      <c r="U916" s="17">
        <v>0.932057597965393</v>
      </c>
      <c r="V916" s="17">
        <v>0.868492483571073</v>
      </c>
      <c r="W916" s="17">
        <v>0.83886913288766796</v>
      </c>
      <c r="X916" s="17">
        <v>0.86310480102143206</v>
      </c>
      <c r="Y916" s="17">
        <v>0.843833911654987</v>
      </c>
      <c r="Z916" s="17">
        <v>0.69640615202283296</v>
      </c>
      <c r="AA916" s="17">
        <v>0.75791506501379802</v>
      </c>
      <c r="AB916" s="17">
        <v>0.81115858222350601</v>
      </c>
      <c r="AC916" s="17">
        <v>0.805408019532449</v>
      </c>
      <c r="AD916" s="17">
        <v>0.95232799069324203</v>
      </c>
      <c r="AE916" s="17"/>
      <c r="AF916" s="17">
        <v>0.63765747597693001</v>
      </c>
      <c r="AG916" s="17">
        <v>0.85950429983189602</v>
      </c>
      <c r="AH916" s="17">
        <v>0.88403602558951899</v>
      </c>
      <c r="AI916" s="17">
        <v>0.867029387127634</v>
      </c>
      <c r="AJ916" s="17">
        <v>0.93118910734683902</v>
      </c>
      <c r="AK916" s="17">
        <v>0.69424043814560898</v>
      </c>
      <c r="AL916" s="17"/>
      <c r="AM916" s="17">
        <v>0.80368215549386302</v>
      </c>
      <c r="AN916" s="17">
        <v>0.80479814206912703</v>
      </c>
      <c r="AO916" s="17"/>
      <c r="AP916" s="17">
        <v>0.88939251479220605</v>
      </c>
      <c r="AQ916" s="17">
        <v>0.84370146377081701</v>
      </c>
      <c r="AR916" s="17">
        <v>0.74110914714807796</v>
      </c>
      <c r="AS916" s="17">
        <v>0.70176952512567403</v>
      </c>
      <c r="AT916" s="17">
        <v>0.60455545908215502</v>
      </c>
      <c r="AU916" s="17"/>
      <c r="AV916" s="17">
        <v>0.73264779960161097</v>
      </c>
      <c r="AW916" s="17">
        <v>0.81078315793471301</v>
      </c>
      <c r="AX916" s="17">
        <v>0.76931133318601397</v>
      </c>
      <c r="AY916" s="17">
        <v>0.88856800499300603</v>
      </c>
      <c r="AZ916" s="17">
        <v>0.83247664826685797</v>
      </c>
      <c r="BA916" s="17">
        <v>0.93534208359892301</v>
      </c>
      <c r="BB916" s="17"/>
      <c r="BC916" s="17">
        <v>0.84898172166733998</v>
      </c>
      <c r="BD916" s="17">
        <v>0.82107278410969498</v>
      </c>
      <c r="BE916" s="17">
        <v>0.733271331075525</v>
      </c>
      <c r="BF916" s="17"/>
      <c r="BG916" s="17">
        <v>0.84368013407104803</v>
      </c>
      <c r="BH916" s="17">
        <v>0.79263520224075101</v>
      </c>
      <c r="BI916" s="17">
        <v>0.78591731612745697</v>
      </c>
      <c r="BJ916" s="17">
        <v>0.61914976504108199</v>
      </c>
      <c r="BK916" s="17">
        <v>0.94061472094665599</v>
      </c>
      <c r="BL916" s="17"/>
      <c r="BM916" s="17">
        <v>0.80110829077920498</v>
      </c>
      <c r="BN916" s="17">
        <v>0.86706927723787597</v>
      </c>
    </row>
    <row r="917" spans="2:66" x14ac:dyDescent="0.35">
      <c r="B917" t="s">
        <v>351</v>
      </c>
      <c r="C917" s="17">
        <v>0.134616498646564</v>
      </c>
      <c r="D917" s="17">
        <v>0.15628024838652499</v>
      </c>
      <c r="E917" s="17">
        <v>0.11184718529401701</v>
      </c>
      <c r="F917" s="17"/>
      <c r="G917" s="17">
        <v>0.19570619671533701</v>
      </c>
      <c r="H917" s="17">
        <v>0.27115174024408101</v>
      </c>
      <c r="I917" s="17">
        <v>0.137752996473293</v>
      </c>
      <c r="J917" s="17">
        <v>9.72049005922304E-2</v>
      </c>
      <c r="K917" s="17">
        <v>5.2941901230562E-2</v>
      </c>
      <c r="L917" s="17">
        <v>6.1024167858747501E-2</v>
      </c>
      <c r="M917" s="17"/>
      <c r="N917" s="17">
        <v>0.201582006214543</v>
      </c>
      <c r="O917" s="17">
        <v>0.14090081133596699</v>
      </c>
      <c r="P917" s="17">
        <v>8.5462980753398504E-2</v>
      </c>
      <c r="Q917" s="17">
        <v>9.1862160492465303E-2</v>
      </c>
      <c r="R917" s="17"/>
      <c r="S917" s="17">
        <v>0.25759041010294298</v>
      </c>
      <c r="T917" s="17">
        <v>9.2229298367033197E-2</v>
      </c>
      <c r="U917" s="17">
        <v>5.4676660825944301E-2</v>
      </c>
      <c r="V917" s="17">
        <v>9.9006148164163296E-2</v>
      </c>
      <c r="W917" s="17">
        <v>8.0310192708443195E-2</v>
      </c>
      <c r="X917" s="17">
        <v>0.106524229086518</v>
      </c>
      <c r="Y917" s="17">
        <v>0.12720647360523599</v>
      </c>
      <c r="Z917" s="17">
        <v>0.21453521977016701</v>
      </c>
      <c r="AA917" s="17">
        <v>0.150320606476221</v>
      </c>
      <c r="AB917" s="17">
        <v>0.15064633555616699</v>
      </c>
      <c r="AC917" s="17">
        <v>0.14766082752617099</v>
      </c>
      <c r="AD917" s="17">
        <v>4.7672009306757503E-2</v>
      </c>
      <c r="AE917" s="17"/>
      <c r="AF917" s="17">
        <v>0.22339216346116</v>
      </c>
      <c r="AG917" s="17">
        <v>0.106194160674752</v>
      </c>
      <c r="AH917" s="17">
        <v>7.4504815254194903E-2</v>
      </c>
      <c r="AI917" s="17">
        <v>0.105823179680842</v>
      </c>
      <c r="AJ917" s="17">
        <v>5.4636929368491301E-2</v>
      </c>
      <c r="AK917" s="17">
        <v>0.24589970443376899</v>
      </c>
      <c r="AL917" s="17"/>
      <c r="AM917" s="17">
        <v>0.13223749303812499</v>
      </c>
      <c r="AN917" s="17">
        <v>0.13882741415081001</v>
      </c>
      <c r="AO917" s="17"/>
      <c r="AP917" s="17">
        <v>8.2251079581899894E-2</v>
      </c>
      <c r="AQ917" s="17">
        <v>0.12167507400890699</v>
      </c>
      <c r="AR917" s="17">
        <v>0.193688346711063</v>
      </c>
      <c r="AS917" s="17">
        <v>0.19674953299051201</v>
      </c>
      <c r="AT917" s="17">
        <v>0.15919402213914599</v>
      </c>
      <c r="AU917" s="17"/>
      <c r="AV917" s="17">
        <v>0.18564115577495899</v>
      </c>
      <c r="AW917" s="17">
        <v>0.12822519798087501</v>
      </c>
      <c r="AX917" s="17">
        <v>0.17916184389677201</v>
      </c>
      <c r="AY917" s="17">
        <v>6.5199552852769099E-2</v>
      </c>
      <c r="AZ917" s="17">
        <v>8.2099072112138002E-2</v>
      </c>
      <c r="BA917" s="17">
        <v>4.8622082599305901E-2</v>
      </c>
      <c r="BB917" s="17"/>
      <c r="BC917" s="17">
        <v>0.13420799981131201</v>
      </c>
      <c r="BD917" s="17">
        <v>0.11899831075265201</v>
      </c>
      <c r="BE917" s="17">
        <v>0.16662667599320399</v>
      </c>
      <c r="BF917" s="17"/>
      <c r="BG917" s="17">
        <v>0.11350392965053099</v>
      </c>
      <c r="BH917" s="17">
        <v>0.146079362101211</v>
      </c>
      <c r="BI917" s="17">
        <v>0.154818126770327</v>
      </c>
      <c r="BJ917" s="17">
        <v>0.19304651831987801</v>
      </c>
      <c r="BK917" s="17">
        <v>5.93852790533443E-2</v>
      </c>
      <c r="BL917" s="17"/>
      <c r="BM917" s="17">
        <v>0.14067207653071201</v>
      </c>
      <c r="BN917" s="17">
        <v>8.9964584722389204E-2</v>
      </c>
    </row>
    <row r="918" spans="2:66" x14ac:dyDescent="0.35">
      <c r="B918" t="s">
        <v>352</v>
      </c>
      <c r="C918" s="17">
        <v>3.3582805098049E-2</v>
      </c>
      <c r="D918" s="17">
        <v>4.3096436322824401E-2</v>
      </c>
      <c r="E918" s="17">
        <v>2.3515300550120698E-2</v>
      </c>
      <c r="F918" s="17"/>
      <c r="G918" s="17">
        <v>3.8237410091565199E-2</v>
      </c>
      <c r="H918" s="17">
        <v>7.4906159881025294E-2</v>
      </c>
      <c r="I918" s="17">
        <v>5.8753349326347397E-2</v>
      </c>
      <c r="J918" s="17">
        <v>2.33734729778277E-2</v>
      </c>
      <c r="K918" s="17">
        <v>8.6631620966090804E-3</v>
      </c>
      <c r="L918" s="17">
        <v>0</v>
      </c>
      <c r="M918" s="17"/>
      <c r="N918" s="17">
        <v>4.83105659914842E-2</v>
      </c>
      <c r="O918" s="17">
        <v>3.8966519453286101E-2</v>
      </c>
      <c r="P918" s="17">
        <v>3.35215480635657E-2</v>
      </c>
      <c r="Q918" s="17">
        <v>1.0866051431311601E-2</v>
      </c>
      <c r="R918" s="17"/>
      <c r="S918" s="17">
        <v>9.6152753045598505E-2</v>
      </c>
      <c r="T918" s="17">
        <v>0</v>
      </c>
      <c r="U918" s="17">
        <v>1.32657412086626E-2</v>
      </c>
      <c r="V918" s="17">
        <v>1.5969351586023601E-2</v>
      </c>
      <c r="W918" s="17">
        <v>8.0820674403888806E-2</v>
      </c>
      <c r="X918" s="17">
        <v>0</v>
      </c>
      <c r="Y918" s="17">
        <v>2.8959614739776599E-2</v>
      </c>
      <c r="Z918" s="17">
        <v>3.07091011960181E-2</v>
      </c>
      <c r="AA918" s="17">
        <v>3.3310075330930798E-2</v>
      </c>
      <c r="AB918" s="17">
        <v>2.00237576442511E-2</v>
      </c>
      <c r="AC918" s="17">
        <v>2.3327719842261001E-2</v>
      </c>
      <c r="AD918" s="17">
        <v>0</v>
      </c>
      <c r="AE918" s="17"/>
      <c r="AF918" s="17">
        <v>9.5538330142053401E-2</v>
      </c>
      <c r="AG918" s="17">
        <v>1.0964065456237199E-2</v>
      </c>
      <c r="AH918" s="17">
        <v>9.8183358754105297E-3</v>
      </c>
      <c r="AI918" s="17">
        <v>1.3722964631200501E-2</v>
      </c>
      <c r="AJ918" s="17">
        <v>0</v>
      </c>
      <c r="AK918" s="17">
        <v>3.0674956997885701E-2</v>
      </c>
      <c r="AL918" s="17"/>
      <c r="AM918" s="17">
        <v>3.9883057257124897E-2</v>
      </c>
      <c r="AN918" s="17">
        <v>2.4836418230792801E-2</v>
      </c>
      <c r="AO918" s="17"/>
      <c r="AP918" s="17">
        <v>1.7305432749827598E-2</v>
      </c>
      <c r="AQ918" s="17">
        <v>1.7109747320471699E-2</v>
      </c>
      <c r="AR918" s="17">
        <v>3.6499969344109401E-2</v>
      </c>
      <c r="AS918" s="17">
        <v>7.4524768986433398E-2</v>
      </c>
      <c r="AT918" s="17">
        <v>0.157825345889303</v>
      </c>
      <c r="AU918" s="17"/>
      <c r="AV918" s="17">
        <v>5.08064698176562E-2</v>
      </c>
      <c r="AW918" s="17">
        <v>4.8287274022629799E-2</v>
      </c>
      <c r="AX918" s="17">
        <v>3.3026283943910002E-2</v>
      </c>
      <c r="AY918" s="17">
        <v>1.79726518371622E-2</v>
      </c>
      <c r="AZ918" s="17">
        <v>0</v>
      </c>
      <c r="BA918" s="17">
        <v>1.6035833801771499E-2</v>
      </c>
      <c r="BB918" s="17"/>
      <c r="BC918" s="17">
        <v>1.1395159184856099E-2</v>
      </c>
      <c r="BD918" s="17">
        <v>3.0483235105120202E-2</v>
      </c>
      <c r="BE918" s="17">
        <v>5.5489128273936802E-2</v>
      </c>
      <c r="BF918" s="17"/>
      <c r="BG918" s="17">
        <v>4.2815936278420702E-2</v>
      </c>
      <c r="BH918" s="17">
        <v>3.54427234109903E-2</v>
      </c>
      <c r="BI918" s="17">
        <v>3.7448468794044398E-2</v>
      </c>
      <c r="BJ918" s="17">
        <v>9.3212074038874104E-2</v>
      </c>
      <c r="BK918" s="17">
        <v>0</v>
      </c>
      <c r="BL918" s="17"/>
      <c r="BM918" s="17">
        <v>3.6666623281134202E-2</v>
      </c>
      <c r="BN918" s="17">
        <v>2.1325258689218599E-2</v>
      </c>
    </row>
    <row r="919" spans="2:66" x14ac:dyDescent="0.35">
      <c r="B919" t="s">
        <v>353</v>
      </c>
      <c r="C919" s="17">
        <v>1.42019752533089E-2</v>
      </c>
      <c r="D919" s="17">
        <v>1.76613739062839E-2</v>
      </c>
      <c r="E919" s="17">
        <v>1.0546503323106599E-2</v>
      </c>
      <c r="F919" s="17"/>
      <c r="G919" s="17">
        <v>3.01403915046249E-2</v>
      </c>
      <c r="H919" s="17">
        <v>2.7062730666167399E-2</v>
      </c>
      <c r="I919" s="17">
        <v>3.2179506285880802E-2</v>
      </c>
      <c r="J919" s="17">
        <v>0</v>
      </c>
      <c r="K919" s="17">
        <v>0</v>
      </c>
      <c r="L919" s="17">
        <v>0</v>
      </c>
      <c r="M919" s="17"/>
      <c r="N919" s="17">
        <v>1.7673979358687902E-2</v>
      </c>
      <c r="O919" s="17">
        <v>1.62010562193197E-2</v>
      </c>
      <c r="P919" s="17">
        <v>1.12139494668846E-2</v>
      </c>
      <c r="Q919" s="17">
        <v>1.10325781565028E-2</v>
      </c>
      <c r="R919" s="17"/>
      <c r="S919" s="17">
        <v>2.6835107963055899E-2</v>
      </c>
      <c r="T919" s="17">
        <v>3.6075425513542599E-2</v>
      </c>
      <c r="U919" s="17">
        <v>0</v>
      </c>
      <c r="V919" s="17">
        <v>0</v>
      </c>
      <c r="W919" s="17">
        <v>0</v>
      </c>
      <c r="X919" s="17">
        <v>0</v>
      </c>
      <c r="Y919" s="17">
        <v>0</v>
      </c>
      <c r="Z919" s="17">
        <v>2.9003366287225201E-2</v>
      </c>
      <c r="AA919" s="17">
        <v>4.62362659405883E-2</v>
      </c>
      <c r="AB919" s="17">
        <v>0</v>
      </c>
      <c r="AC919" s="17">
        <v>0</v>
      </c>
      <c r="AD919" s="17">
        <v>0</v>
      </c>
      <c r="AE919" s="17"/>
      <c r="AF919" s="17">
        <v>1.91549045859018E-2</v>
      </c>
      <c r="AG919" s="17">
        <v>1.39007682652364E-2</v>
      </c>
      <c r="AH919" s="17">
        <v>1.12351842785583E-2</v>
      </c>
      <c r="AI919" s="17">
        <v>1.34244685603235E-2</v>
      </c>
      <c r="AJ919" s="17">
        <v>0</v>
      </c>
      <c r="AK919" s="17">
        <v>2.91849004227367E-2</v>
      </c>
      <c r="AL919" s="17"/>
      <c r="AM919" s="17">
        <v>1.53216339478013E-2</v>
      </c>
      <c r="AN919" s="17">
        <v>1.26983674923289E-2</v>
      </c>
      <c r="AO919" s="17"/>
      <c r="AP919" s="17">
        <v>5.6796947088923301E-3</v>
      </c>
      <c r="AQ919" s="17">
        <v>0</v>
      </c>
      <c r="AR919" s="17">
        <v>1.7186428091868901E-2</v>
      </c>
      <c r="AS919" s="17">
        <v>1.8032705642814E-2</v>
      </c>
      <c r="AT919" s="17">
        <v>7.8425172889396294E-2</v>
      </c>
      <c r="AU919" s="17"/>
      <c r="AV919" s="17">
        <v>1.9443179554913401E-2</v>
      </c>
      <c r="AW919" s="17">
        <v>1.27043700617819E-2</v>
      </c>
      <c r="AX919" s="17">
        <v>1.8500538973303799E-2</v>
      </c>
      <c r="AY919" s="17">
        <v>9.4280202743543193E-3</v>
      </c>
      <c r="AZ919" s="17">
        <v>4.3193995893546597E-2</v>
      </c>
      <c r="BA919" s="17">
        <v>0</v>
      </c>
      <c r="BB919" s="17"/>
      <c r="BC919" s="17">
        <v>0</v>
      </c>
      <c r="BD919" s="17">
        <v>6.2709123033621696E-3</v>
      </c>
      <c r="BE919" s="17">
        <v>3.6894502416929799E-2</v>
      </c>
      <c r="BF919" s="17"/>
      <c r="BG919" s="17">
        <v>0</v>
      </c>
      <c r="BH919" s="17">
        <v>1.96529219704023E-2</v>
      </c>
      <c r="BI919" s="17">
        <v>1.7787613861403598E-2</v>
      </c>
      <c r="BJ919" s="17">
        <v>0</v>
      </c>
      <c r="BK919" s="17">
        <v>0</v>
      </c>
      <c r="BL919" s="17"/>
      <c r="BM919" s="17">
        <v>1.6390679433804099E-2</v>
      </c>
      <c r="BN919" s="17">
        <v>0</v>
      </c>
    </row>
    <row r="920" spans="2:66" x14ac:dyDescent="0.35">
      <c r="B920" t="s">
        <v>354</v>
      </c>
      <c r="C920" s="17">
        <v>3.9244658142714396E-3</v>
      </c>
      <c r="D920" s="17">
        <v>7.6100360639378096E-3</v>
      </c>
      <c r="E920" s="17">
        <v>0</v>
      </c>
      <c r="F920" s="17"/>
      <c r="G920" s="17">
        <v>1.04368578855773E-2</v>
      </c>
      <c r="H920" s="17">
        <v>6.6743638365046798E-3</v>
      </c>
      <c r="I920" s="17">
        <v>8.1174789263866697E-3</v>
      </c>
      <c r="J920" s="17">
        <v>0</v>
      </c>
      <c r="K920" s="17">
        <v>0</v>
      </c>
      <c r="L920" s="17">
        <v>0</v>
      </c>
      <c r="M920" s="17"/>
      <c r="N920" s="17">
        <v>1.3885299755710701E-2</v>
      </c>
      <c r="O920" s="17">
        <v>0</v>
      </c>
      <c r="P920" s="17">
        <v>0</v>
      </c>
      <c r="Q920" s="17">
        <v>0</v>
      </c>
      <c r="R920" s="17"/>
      <c r="S920" s="17">
        <v>8.3990507428809494E-3</v>
      </c>
      <c r="T920" s="17">
        <v>0</v>
      </c>
      <c r="U920" s="17">
        <v>0</v>
      </c>
      <c r="V920" s="17">
        <v>0</v>
      </c>
      <c r="W920" s="17">
        <v>0</v>
      </c>
      <c r="X920" s="17">
        <v>1.59760952281277E-2</v>
      </c>
      <c r="Y920" s="17">
        <v>0</v>
      </c>
      <c r="Z920" s="17">
        <v>0</v>
      </c>
      <c r="AA920" s="17">
        <v>1.22179872384618E-2</v>
      </c>
      <c r="AB920" s="17">
        <v>0</v>
      </c>
      <c r="AC920" s="17">
        <v>0</v>
      </c>
      <c r="AD920" s="17">
        <v>0</v>
      </c>
      <c r="AE920" s="17"/>
      <c r="AF920" s="17">
        <v>4.6027178307312599E-3</v>
      </c>
      <c r="AG920" s="17">
        <v>4.9640070958290204E-3</v>
      </c>
      <c r="AH920" s="17">
        <v>1.08084986678264E-2</v>
      </c>
      <c r="AI920" s="17">
        <v>0</v>
      </c>
      <c r="AJ920" s="17">
        <v>0</v>
      </c>
      <c r="AK920" s="17">
        <v>0</v>
      </c>
      <c r="AL920" s="17"/>
      <c r="AM920" s="17">
        <v>4.3769173997148898E-3</v>
      </c>
      <c r="AN920" s="17">
        <v>3.3056729177055001E-3</v>
      </c>
      <c r="AO920" s="17"/>
      <c r="AP920" s="17">
        <v>0</v>
      </c>
      <c r="AQ920" s="17">
        <v>5.9715205054025802E-3</v>
      </c>
      <c r="AR920" s="17">
        <v>6.0181474153585901E-3</v>
      </c>
      <c r="AS920" s="17">
        <v>8.9234672545669101E-3</v>
      </c>
      <c r="AT920" s="17">
        <v>0</v>
      </c>
      <c r="AU920" s="17"/>
      <c r="AV920" s="17">
        <v>7.7678919360839298E-3</v>
      </c>
      <c r="AW920" s="17">
        <v>0</v>
      </c>
      <c r="AX920" s="17">
        <v>0</v>
      </c>
      <c r="AY920" s="17">
        <v>0</v>
      </c>
      <c r="AZ920" s="17">
        <v>2.2214471145925001E-2</v>
      </c>
      <c r="BA920" s="17">
        <v>0</v>
      </c>
      <c r="BB920" s="17"/>
      <c r="BC920" s="17">
        <v>0</v>
      </c>
      <c r="BD920" s="17">
        <v>6.7445989807661403E-3</v>
      </c>
      <c r="BE920" s="17">
        <v>3.8495507738020699E-3</v>
      </c>
      <c r="BF920" s="17"/>
      <c r="BG920" s="17">
        <v>0</v>
      </c>
      <c r="BH920" s="17">
        <v>3.0446454695861901E-3</v>
      </c>
      <c r="BI920" s="17">
        <v>0</v>
      </c>
      <c r="BJ920" s="17">
        <v>9.4591642600165698E-2</v>
      </c>
      <c r="BK920" s="17">
        <v>0</v>
      </c>
      <c r="BL920" s="17"/>
      <c r="BM920" s="17">
        <v>2.5392563994670902E-3</v>
      </c>
      <c r="BN920" s="17">
        <v>2.1640879350516101E-2</v>
      </c>
    </row>
    <row r="921" spans="2:66" x14ac:dyDescent="0.35">
      <c r="B921" t="s">
        <v>282</v>
      </c>
      <c r="C921" s="17">
        <v>9.0336312308913098E-3</v>
      </c>
      <c r="D921" s="17">
        <v>1.19400846423032E-2</v>
      </c>
      <c r="E921" s="17">
        <v>5.95468458192892E-3</v>
      </c>
      <c r="F921" s="17"/>
      <c r="G921" s="17">
        <v>0</v>
      </c>
      <c r="H921" s="17">
        <v>2.6621334873377801E-2</v>
      </c>
      <c r="I921" s="17">
        <v>8.8799252863453696E-3</v>
      </c>
      <c r="J921" s="17">
        <v>1.60283967619693E-2</v>
      </c>
      <c r="K921" s="17">
        <v>0</v>
      </c>
      <c r="L921" s="17">
        <v>0</v>
      </c>
      <c r="M921" s="17"/>
      <c r="N921" s="17">
        <v>0</v>
      </c>
      <c r="O921" s="17">
        <v>0</v>
      </c>
      <c r="P921" s="17">
        <v>1.14693205131859E-2</v>
      </c>
      <c r="Q921" s="17">
        <v>2.6961009069900298E-2</v>
      </c>
      <c r="R921" s="17"/>
      <c r="S921" s="17">
        <v>8.4410742270939094E-3</v>
      </c>
      <c r="T921" s="17">
        <v>1.15404408752508E-2</v>
      </c>
      <c r="U921" s="17">
        <v>0</v>
      </c>
      <c r="V921" s="17">
        <v>1.6532016678739998E-2</v>
      </c>
      <c r="W921" s="17">
        <v>0</v>
      </c>
      <c r="X921" s="17">
        <v>1.43948746639229E-2</v>
      </c>
      <c r="Y921" s="17">
        <v>0</v>
      </c>
      <c r="Z921" s="17">
        <v>2.9346160723757401E-2</v>
      </c>
      <c r="AA921" s="17">
        <v>0</v>
      </c>
      <c r="AB921" s="17">
        <v>1.8171324576075398E-2</v>
      </c>
      <c r="AC921" s="17">
        <v>2.36034330991194E-2</v>
      </c>
      <c r="AD921" s="17">
        <v>0</v>
      </c>
      <c r="AE921" s="17"/>
      <c r="AF921" s="17">
        <v>1.9654408003223201E-2</v>
      </c>
      <c r="AG921" s="17">
        <v>4.4726986760491999E-3</v>
      </c>
      <c r="AH921" s="17">
        <v>9.5971403344907395E-3</v>
      </c>
      <c r="AI921" s="17">
        <v>0</v>
      </c>
      <c r="AJ921" s="17">
        <v>1.4173963284669199E-2</v>
      </c>
      <c r="AK921" s="17">
        <v>0</v>
      </c>
      <c r="AL921" s="17"/>
      <c r="AM921" s="17">
        <v>4.49874286337124E-3</v>
      </c>
      <c r="AN921" s="17">
        <v>1.55339851392358E-2</v>
      </c>
      <c r="AO921" s="17"/>
      <c r="AP921" s="17">
        <v>5.3712781671747803E-3</v>
      </c>
      <c r="AQ921" s="17">
        <v>1.15421943944016E-2</v>
      </c>
      <c r="AR921" s="17">
        <v>5.4979612895219403E-3</v>
      </c>
      <c r="AS921" s="17">
        <v>0</v>
      </c>
      <c r="AT921" s="17">
        <v>0</v>
      </c>
      <c r="AU921" s="17"/>
      <c r="AV921" s="17">
        <v>3.6935033147766799E-3</v>
      </c>
      <c r="AW921" s="17">
        <v>0</v>
      </c>
      <c r="AX921" s="17">
        <v>0</v>
      </c>
      <c r="AY921" s="17">
        <v>1.8831770042707901E-2</v>
      </c>
      <c r="AZ921" s="17">
        <v>2.0015812581532601E-2</v>
      </c>
      <c r="BA921" s="17">
        <v>0</v>
      </c>
      <c r="BB921" s="17"/>
      <c r="BC921" s="17">
        <v>5.4151193364915503E-3</v>
      </c>
      <c r="BD921" s="17">
        <v>1.6430158748403801E-2</v>
      </c>
      <c r="BE921" s="17">
        <v>3.8688114666020298E-3</v>
      </c>
      <c r="BF921" s="17"/>
      <c r="BG921" s="17">
        <v>0</v>
      </c>
      <c r="BH921" s="17">
        <v>3.1451448070593298E-3</v>
      </c>
      <c r="BI921" s="17">
        <v>4.02847444676832E-3</v>
      </c>
      <c r="BJ921" s="17">
        <v>0</v>
      </c>
      <c r="BK921" s="17">
        <v>0</v>
      </c>
      <c r="BL921" s="17"/>
      <c r="BM921" s="17">
        <v>2.6230735756769502E-3</v>
      </c>
      <c r="BN921" s="17">
        <v>0</v>
      </c>
    </row>
    <row r="922" spans="2:66" x14ac:dyDescent="0.35">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c r="BM922" s="17"/>
      <c r="BN922" s="17"/>
    </row>
    <row r="923" spans="2:66" x14ac:dyDescent="0.35">
      <c r="B923" s="6" t="s">
        <v>362</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c r="BM923" s="17"/>
      <c r="BN923" s="17"/>
    </row>
    <row r="924" spans="2:66" x14ac:dyDescent="0.35">
      <c r="B924" s="24" t="s">
        <v>184</v>
      </c>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c r="AK924" s="17"/>
      <c r="AL924" s="17"/>
      <c r="AM924" s="17"/>
      <c r="AN924" s="17"/>
      <c r="AO924" s="17"/>
      <c r="AP924" s="17"/>
      <c r="AQ924" s="17"/>
      <c r="AR924" s="17"/>
      <c r="AS924" s="17"/>
      <c r="AT924" s="17"/>
      <c r="AU924" s="17"/>
      <c r="AV924" s="17"/>
      <c r="AW924" s="17"/>
      <c r="AX924" s="17"/>
      <c r="AY924" s="17"/>
      <c r="AZ924" s="17"/>
      <c r="BA924" s="17"/>
      <c r="BB924" s="17"/>
      <c r="BC924" s="17"/>
      <c r="BD924" s="17"/>
      <c r="BE924" s="17"/>
      <c r="BF924" s="17"/>
      <c r="BG924" s="17"/>
      <c r="BH924" s="17"/>
      <c r="BI924" s="17"/>
      <c r="BJ924" s="17"/>
      <c r="BK924" s="17"/>
      <c r="BL924" s="17"/>
      <c r="BM924" s="17"/>
      <c r="BN924" s="17"/>
    </row>
    <row r="925" spans="2:66" x14ac:dyDescent="0.35">
      <c r="B925" t="s">
        <v>350</v>
      </c>
      <c r="C925" s="17">
        <v>0.888184016536258</v>
      </c>
      <c r="D925" s="17">
        <v>0.86234463912924297</v>
      </c>
      <c r="E925" s="17">
        <v>0.91154170771929499</v>
      </c>
      <c r="F925" s="17"/>
      <c r="G925" s="17">
        <v>0.827189701434761</v>
      </c>
      <c r="H925" s="17">
        <v>0.79791657528970295</v>
      </c>
      <c r="I925" s="17">
        <v>0.84429544923334399</v>
      </c>
      <c r="J925" s="17">
        <v>0.90171289544755795</v>
      </c>
      <c r="K925" s="17">
        <v>0.95675272473488404</v>
      </c>
      <c r="L925" s="17">
        <v>0.98640726841948401</v>
      </c>
      <c r="M925" s="17"/>
      <c r="N925" s="17">
        <v>0.86155748005751298</v>
      </c>
      <c r="O925" s="17">
        <v>0.88998301566471305</v>
      </c>
      <c r="P925" s="17">
        <v>0.91530817986587498</v>
      </c>
      <c r="Q925" s="17">
        <v>0.886531019390005</v>
      </c>
      <c r="R925" s="17"/>
      <c r="S925" s="17">
        <v>0.774912495032265</v>
      </c>
      <c r="T925" s="17">
        <v>0.89977624250104904</v>
      </c>
      <c r="U925" s="17">
        <v>0.91581947125582297</v>
      </c>
      <c r="V925" s="17">
        <v>0.91179233554332895</v>
      </c>
      <c r="W925" s="17">
        <v>0.88231669252488099</v>
      </c>
      <c r="X925" s="17">
        <v>0.88213960156008298</v>
      </c>
      <c r="Y925" s="17">
        <v>0.98391781651508903</v>
      </c>
      <c r="Z925" s="17">
        <v>0.94679877498503195</v>
      </c>
      <c r="AA925" s="17">
        <v>0.82860192024990997</v>
      </c>
      <c r="AB925" s="17">
        <v>0.92261931193199398</v>
      </c>
      <c r="AC925" s="17">
        <v>0.96460056805070404</v>
      </c>
      <c r="AD925" s="17">
        <v>0.91253842424093301</v>
      </c>
      <c r="AE925" s="17"/>
      <c r="AF925" s="17">
        <v>0.81298680720500904</v>
      </c>
      <c r="AG925" s="17">
        <v>0.917300303916878</v>
      </c>
      <c r="AH925" s="17">
        <v>0.91776442267606995</v>
      </c>
      <c r="AI925" s="17">
        <v>0.90677704432700401</v>
      </c>
      <c r="AJ925" s="17">
        <v>0.89206543392777404</v>
      </c>
      <c r="AK925" s="17">
        <v>0.91743332841037495</v>
      </c>
      <c r="AL925" s="17"/>
      <c r="AM925" s="17">
        <v>0.88696953957542701</v>
      </c>
      <c r="AN925" s="17">
        <v>0.88913125945998495</v>
      </c>
      <c r="AO925" s="17"/>
      <c r="AP925" s="17">
        <v>0.91408295198144196</v>
      </c>
      <c r="AQ925" s="17">
        <v>0.91514847502190499</v>
      </c>
      <c r="AR925" s="17">
        <v>0.87647480587414905</v>
      </c>
      <c r="AS925" s="17">
        <v>0.81390713541559001</v>
      </c>
      <c r="AT925" s="17">
        <v>0.67505625318555296</v>
      </c>
      <c r="AU925" s="17"/>
      <c r="AV925" s="17">
        <v>0.83899672368222999</v>
      </c>
      <c r="AW925" s="17">
        <v>0.89552120121318302</v>
      </c>
      <c r="AX925" s="17">
        <v>0.87745064893306601</v>
      </c>
      <c r="AY925" s="17">
        <v>0.92856236086734401</v>
      </c>
      <c r="AZ925" s="17">
        <v>0.98069459882754495</v>
      </c>
      <c r="BA925" s="17">
        <v>0.909097702705154</v>
      </c>
      <c r="BB925" s="17"/>
      <c r="BC925" s="17">
        <v>0.89361774809303995</v>
      </c>
      <c r="BD925" s="17">
        <v>0.91490284564174695</v>
      </c>
      <c r="BE925" s="17">
        <v>0.84420237538645604</v>
      </c>
      <c r="BF925" s="17"/>
      <c r="BG925" s="17">
        <v>0.88202222218156001</v>
      </c>
      <c r="BH925" s="17">
        <v>0.89560734712480905</v>
      </c>
      <c r="BI925" s="17">
        <v>0.87600774955956995</v>
      </c>
      <c r="BJ925" s="17">
        <v>0.71883872541615901</v>
      </c>
      <c r="BK925" s="17">
        <v>0.94393882034704701</v>
      </c>
      <c r="BL925" s="17"/>
      <c r="BM925" s="17">
        <v>0.89345763392514899</v>
      </c>
      <c r="BN925" s="17">
        <v>0.89238948155605402</v>
      </c>
    </row>
    <row r="926" spans="2:66" x14ac:dyDescent="0.35">
      <c r="B926" t="s">
        <v>351</v>
      </c>
      <c r="C926" s="17">
        <v>6.3006305070219107E-2</v>
      </c>
      <c r="D926" s="17">
        <v>7.4320859264672107E-2</v>
      </c>
      <c r="E926" s="17">
        <v>5.2886765899055797E-2</v>
      </c>
      <c r="F926" s="17"/>
      <c r="G926" s="17">
        <v>9.9547452128446706E-2</v>
      </c>
      <c r="H926" s="17">
        <v>9.4825899442031E-2</v>
      </c>
      <c r="I926" s="17">
        <v>0.108496956732284</v>
      </c>
      <c r="J926" s="17">
        <v>5.3716860220245702E-2</v>
      </c>
      <c r="K926" s="17">
        <v>2.5897385382095701E-2</v>
      </c>
      <c r="L926" s="17">
        <v>6.4862608184233696E-3</v>
      </c>
      <c r="M926" s="17"/>
      <c r="N926" s="17">
        <v>8.5092151587971093E-2</v>
      </c>
      <c r="O926" s="17">
        <v>4.8707136517663403E-2</v>
      </c>
      <c r="P926" s="17">
        <v>6.2009996858927399E-2</v>
      </c>
      <c r="Q926" s="17">
        <v>5.6930385685718302E-2</v>
      </c>
      <c r="R926" s="17"/>
      <c r="S926" s="17">
        <v>0.10378036978145599</v>
      </c>
      <c r="T926" s="17">
        <v>7.0499893857903007E-2</v>
      </c>
      <c r="U926" s="17">
        <v>5.0550609871541301E-2</v>
      </c>
      <c r="V926" s="17">
        <v>6.4105369545833304E-2</v>
      </c>
      <c r="W926" s="17">
        <v>9.3602263445278597E-2</v>
      </c>
      <c r="X926" s="17">
        <v>5.8951592133298099E-2</v>
      </c>
      <c r="Y926" s="17">
        <v>0</v>
      </c>
      <c r="Z926" s="17">
        <v>2.67485702127465E-2</v>
      </c>
      <c r="AA926" s="17">
        <v>0.125714819386048</v>
      </c>
      <c r="AB926" s="17">
        <v>0</v>
      </c>
      <c r="AC926" s="17">
        <v>3.5399431949296303E-2</v>
      </c>
      <c r="AD926" s="17">
        <v>4.40182738169324E-2</v>
      </c>
      <c r="AE926" s="17"/>
      <c r="AF926" s="17">
        <v>8.2102554606279299E-2</v>
      </c>
      <c r="AG926" s="17">
        <v>5.65368799640825E-2</v>
      </c>
      <c r="AH926" s="17">
        <v>3.9673137723082501E-2</v>
      </c>
      <c r="AI926" s="17">
        <v>5.4586010233625498E-2</v>
      </c>
      <c r="AJ926" s="17">
        <v>8.4129469551425404E-2</v>
      </c>
      <c r="AK926" s="17">
        <v>5.6281115541031997E-2</v>
      </c>
      <c r="AL926" s="17"/>
      <c r="AM926" s="17">
        <v>6.1980572347065901E-2</v>
      </c>
      <c r="AN926" s="17">
        <v>6.4752521541476302E-2</v>
      </c>
      <c r="AO926" s="17"/>
      <c r="AP926" s="17">
        <v>5.86543010449821E-2</v>
      </c>
      <c r="AQ926" s="17">
        <v>3.6862391539439099E-2</v>
      </c>
      <c r="AR926" s="17">
        <v>7.4430663550725404E-2</v>
      </c>
      <c r="AS926" s="17">
        <v>0.10519375994194199</v>
      </c>
      <c r="AT926" s="17">
        <v>0.153921333162297</v>
      </c>
      <c r="AU926" s="17"/>
      <c r="AV926" s="17">
        <v>8.2048910602442293E-2</v>
      </c>
      <c r="AW926" s="17">
        <v>5.9829076906598798E-2</v>
      </c>
      <c r="AX926" s="17">
        <v>0.122549351066934</v>
      </c>
      <c r="AY926" s="17">
        <v>5.1694222076593098E-2</v>
      </c>
      <c r="AZ926" s="17">
        <v>1.93054011724553E-2</v>
      </c>
      <c r="BA926" s="17">
        <v>3.5206707146013698E-2</v>
      </c>
      <c r="BB926" s="17"/>
      <c r="BC926" s="17">
        <v>7.5058049370378202E-2</v>
      </c>
      <c r="BD926" s="17">
        <v>4.8746992740902197E-2</v>
      </c>
      <c r="BE926" s="17">
        <v>8.6609800940027598E-2</v>
      </c>
      <c r="BF926" s="17"/>
      <c r="BG926" s="17">
        <v>7.3825023452391697E-2</v>
      </c>
      <c r="BH926" s="17">
        <v>6.14025191551529E-2</v>
      </c>
      <c r="BI926" s="17">
        <v>7.2857255765977097E-2</v>
      </c>
      <c r="BJ926" s="17">
        <v>0.18787081052858701</v>
      </c>
      <c r="BK926" s="17">
        <v>2.71702760416829E-2</v>
      </c>
      <c r="BL926" s="17"/>
      <c r="BM926" s="17">
        <v>6.3368259004595501E-2</v>
      </c>
      <c r="BN926" s="17">
        <v>6.3971710082403599E-2</v>
      </c>
    </row>
    <row r="927" spans="2:66" x14ac:dyDescent="0.35">
      <c r="B927" t="s">
        <v>352</v>
      </c>
      <c r="C927" s="17">
        <v>1.99084015166025E-2</v>
      </c>
      <c r="D927" s="17">
        <v>2.8059431178470599E-2</v>
      </c>
      <c r="E927" s="17">
        <v>1.24217066449724E-2</v>
      </c>
      <c r="F927" s="17"/>
      <c r="G927" s="17">
        <v>2.8251447458477501E-2</v>
      </c>
      <c r="H927" s="17">
        <v>4.9739467638610597E-2</v>
      </c>
      <c r="I927" s="17">
        <v>1.9023144739570098E-2</v>
      </c>
      <c r="J927" s="17">
        <v>1.4959674043114801E-2</v>
      </c>
      <c r="K927" s="17">
        <v>9.3364651828499907E-3</v>
      </c>
      <c r="L927" s="17">
        <v>0</v>
      </c>
      <c r="M927" s="17"/>
      <c r="N927" s="17">
        <v>2.9242490594164498E-2</v>
      </c>
      <c r="O927" s="17">
        <v>2.84777353072183E-2</v>
      </c>
      <c r="P927" s="17">
        <v>1.07510234940231E-2</v>
      </c>
      <c r="Q927" s="17">
        <v>1.0605379256208899E-2</v>
      </c>
      <c r="R927" s="17"/>
      <c r="S927" s="17">
        <v>5.6852471857007203E-2</v>
      </c>
      <c r="T927" s="17">
        <v>1.9549134443620601E-2</v>
      </c>
      <c r="U927" s="17">
        <v>0</v>
      </c>
      <c r="V927" s="17">
        <v>0</v>
      </c>
      <c r="W927" s="17">
        <v>0</v>
      </c>
      <c r="X927" s="17">
        <v>1.5647784329174699E-2</v>
      </c>
      <c r="Y927" s="17">
        <v>1.6082183484911299E-2</v>
      </c>
      <c r="Z927" s="17">
        <v>0</v>
      </c>
      <c r="AA927" s="17">
        <v>2.3544548248539202E-2</v>
      </c>
      <c r="AB927" s="17">
        <v>3.11799247454384E-2</v>
      </c>
      <c r="AC927" s="17">
        <v>0</v>
      </c>
      <c r="AD927" s="17">
        <v>4.34433019421347E-2</v>
      </c>
      <c r="AE927" s="17"/>
      <c r="AF927" s="17">
        <v>4.3331031187705801E-2</v>
      </c>
      <c r="AG927" s="17">
        <v>1.2984067969349301E-2</v>
      </c>
      <c r="AH927" s="17">
        <v>2.28203231546809E-2</v>
      </c>
      <c r="AI927" s="17">
        <v>1.59707989541635E-2</v>
      </c>
      <c r="AJ927" s="17">
        <v>0</v>
      </c>
      <c r="AK927" s="17">
        <v>0</v>
      </c>
      <c r="AL927" s="17"/>
      <c r="AM927" s="17">
        <v>2.5593735549339799E-2</v>
      </c>
      <c r="AN927" s="17">
        <v>1.24479999841926E-2</v>
      </c>
      <c r="AO927" s="17"/>
      <c r="AP927" s="17">
        <v>5.3949019084345903E-3</v>
      </c>
      <c r="AQ927" s="17">
        <v>5.8155648970475001E-3</v>
      </c>
      <c r="AR927" s="17">
        <v>3.0239059749216399E-2</v>
      </c>
      <c r="AS927" s="17">
        <v>7.0134133234312002E-2</v>
      </c>
      <c r="AT927" s="17">
        <v>0</v>
      </c>
      <c r="AU927" s="17"/>
      <c r="AV927" s="17">
        <v>4.7747210139439202E-2</v>
      </c>
      <c r="AW927" s="17">
        <v>1.53526651712342E-2</v>
      </c>
      <c r="AX927" s="17">
        <v>0</v>
      </c>
      <c r="AY927" s="17">
        <v>0</v>
      </c>
      <c r="AZ927" s="17">
        <v>0</v>
      </c>
      <c r="BA927" s="17">
        <v>0</v>
      </c>
      <c r="BB927" s="17"/>
      <c r="BC927" s="17">
        <v>2.0997260845866599E-2</v>
      </c>
      <c r="BD927" s="17">
        <v>1.7158310551896899E-2</v>
      </c>
      <c r="BE927" s="17">
        <v>2.26559760835282E-2</v>
      </c>
      <c r="BF927" s="17"/>
      <c r="BG927" s="17">
        <v>0</v>
      </c>
      <c r="BH927" s="17">
        <v>1.95001431848606E-2</v>
      </c>
      <c r="BI927" s="17">
        <v>2.4293167707441801E-2</v>
      </c>
      <c r="BJ927" s="17">
        <v>4.8765712848203899E-2</v>
      </c>
      <c r="BK927" s="17">
        <v>2.8890903611269898E-2</v>
      </c>
      <c r="BL927" s="17"/>
      <c r="BM927" s="17">
        <v>1.64144361799664E-2</v>
      </c>
      <c r="BN927" s="17">
        <v>3.3442360042577099E-2</v>
      </c>
    </row>
    <row r="928" spans="2:66" x14ac:dyDescent="0.35">
      <c r="B928" t="s">
        <v>353</v>
      </c>
      <c r="C928" s="17">
        <v>1.16864055294105E-2</v>
      </c>
      <c r="D928" s="17">
        <v>1.0774055077660501E-2</v>
      </c>
      <c r="E928" s="17">
        <v>1.26317309534011E-2</v>
      </c>
      <c r="F928" s="17"/>
      <c r="G928" s="17">
        <v>1.7960085373807999E-2</v>
      </c>
      <c r="H928" s="17">
        <v>2.9008586838655901E-2</v>
      </c>
      <c r="I928" s="17">
        <v>8.5903562212848502E-3</v>
      </c>
      <c r="J928" s="17">
        <v>1.49069412894257E-2</v>
      </c>
      <c r="K928" s="17">
        <v>0</v>
      </c>
      <c r="L928" s="17">
        <v>0</v>
      </c>
      <c r="M928" s="17"/>
      <c r="N928" s="17">
        <v>1.45030769742598E-2</v>
      </c>
      <c r="O928" s="17">
        <v>1.6275732905694E-2</v>
      </c>
      <c r="P928" s="17">
        <v>0</v>
      </c>
      <c r="Q928" s="17">
        <v>1.51908790716383E-2</v>
      </c>
      <c r="R928" s="17"/>
      <c r="S928" s="17">
        <v>2.82820595646921E-2</v>
      </c>
      <c r="T928" s="17">
        <v>0</v>
      </c>
      <c r="U928" s="17">
        <v>3.3629918872636201E-2</v>
      </c>
      <c r="V928" s="17">
        <v>1.2089098109696401E-2</v>
      </c>
      <c r="W928" s="17">
        <v>2.4081044029840501E-2</v>
      </c>
      <c r="X928" s="17">
        <v>1.5047197597717599E-2</v>
      </c>
      <c r="Y928" s="17">
        <v>0</v>
      </c>
      <c r="Z928" s="17">
        <v>2.6452654802221299E-2</v>
      </c>
      <c r="AA928" s="17">
        <v>0</v>
      </c>
      <c r="AB928" s="17">
        <v>0</v>
      </c>
      <c r="AC928" s="17">
        <v>0</v>
      </c>
      <c r="AD928" s="17">
        <v>0</v>
      </c>
      <c r="AE928" s="17"/>
      <c r="AF928" s="17">
        <v>2.19020573382071E-2</v>
      </c>
      <c r="AG928" s="17">
        <v>4.7693332520179297E-3</v>
      </c>
      <c r="AH928" s="17">
        <v>0</v>
      </c>
      <c r="AI928" s="17">
        <v>2.2666146485206699E-2</v>
      </c>
      <c r="AJ928" s="17">
        <v>1.11259651616203E-2</v>
      </c>
      <c r="AK928" s="17">
        <v>0</v>
      </c>
      <c r="AL928" s="17"/>
      <c r="AM928" s="17">
        <v>1.36354081216318E-2</v>
      </c>
      <c r="AN928" s="17">
        <v>9.1581041471753503E-3</v>
      </c>
      <c r="AO928" s="17"/>
      <c r="AP928" s="17">
        <v>1.6767832460495902E-2</v>
      </c>
      <c r="AQ928" s="17">
        <v>1.1811763468999001E-2</v>
      </c>
      <c r="AR928" s="17">
        <v>1.40341230038112E-2</v>
      </c>
      <c r="AS928" s="17">
        <v>0</v>
      </c>
      <c r="AT928" s="17">
        <v>5.5233549548202997E-2</v>
      </c>
      <c r="AU928" s="17"/>
      <c r="AV928" s="17">
        <v>7.7262972325103201E-3</v>
      </c>
      <c r="AW928" s="17">
        <v>2.1928161787742401E-2</v>
      </c>
      <c r="AX928" s="17">
        <v>0</v>
      </c>
      <c r="AY928" s="17">
        <v>1.01276355829112E-2</v>
      </c>
      <c r="AZ928" s="17">
        <v>0</v>
      </c>
      <c r="BA928" s="17">
        <v>1.94796912346515E-2</v>
      </c>
      <c r="BB928" s="17"/>
      <c r="BC928" s="17">
        <v>5.0738053455021198E-3</v>
      </c>
      <c r="BD928" s="17">
        <v>6.1057813514347496E-3</v>
      </c>
      <c r="BE928" s="17">
        <v>1.8584607121591799E-2</v>
      </c>
      <c r="BF928" s="17"/>
      <c r="BG928" s="17">
        <v>0</v>
      </c>
      <c r="BH928" s="17">
        <v>1.15790012451456E-2</v>
      </c>
      <c r="BI928" s="17">
        <v>1.3026647272658599E-2</v>
      </c>
      <c r="BJ928" s="17">
        <v>0</v>
      </c>
      <c r="BK928" s="17">
        <v>0</v>
      </c>
      <c r="BL928" s="17"/>
      <c r="BM928" s="17">
        <v>9.7467375067150606E-3</v>
      </c>
      <c r="BN928" s="17">
        <v>0</v>
      </c>
    </row>
    <row r="929" spans="2:66" x14ac:dyDescent="0.35">
      <c r="B929" t="s">
        <v>354</v>
      </c>
      <c r="C929" s="17">
        <v>5.3085311875168796E-3</v>
      </c>
      <c r="D929" s="17">
        <v>8.4922402310532094E-3</v>
      </c>
      <c r="E929" s="17">
        <v>2.3652710628144099E-3</v>
      </c>
      <c r="F929" s="17"/>
      <c r="G929" s="17">
        <v>8.3794264262219004E-3</v>
      </c>
      <c r="H929" s="17">
        <v>1.4058843779716199E-2</v>
      </c>
      <c r="I929" s="17">
        <v>1.02721960041815E-2</v>
      </c>
      <c r="J929" s="17">
        <v>0</v>
      </c>
      <c r="K929" s="17">
        <v>0</v>
      </c>
      <c r="L929" s="17">
        <v>0</v>
      </c>
      <c r="M929" s="17"/>
      <c r="N929" s="17">
        <v>9.6048007860915097E-3</v>
      </c>
      <c r="O929" s="17">
        <v>6.4287371376725699E-3</v>
      </c>
      <c r="P929" s="17">
        <v>0</v>
      </c>
      <c r="Q929" s="17">
        <v>4.8126075954422302E-3</v>
      </c>
      <c r="R929" s="17"/>
      <c r="S929" s="17">
        <v>1.78803947453843E-2</v>
      </c>
      <c r="T929" s="17">
        <v>0</v>
      </c>
      <c r="U929" s="17">
        <v>0</v>
      </c>
      <c r="V929" s="17">
        <v>0</v>
      </c>
      <c r="W929" s="17">
        <v>0</v>
      </c>
      <c r="X929" s="17">
        <v>1.36787562454595E-2</v>
      </c>
      <c r="Y929" s="17">
        <v>0</v>
      </c>
      <c r="Z929" s="17">
        <v>0</v>
      </c>
      <c r="AA929" s="17">
        <v>0</v>
      </c>
      <c r="AB929" s="17">
        <v>1.6601797469481899E-2</v>
      </c>
      <c r="AC929" s="17">
        <v>0</v>
      </c>
      <c r="AD929" s="17">
        <v>0</v>
      </c>
      <c r="AE929" s="17"/>
      <c r="AF929" s="17">
        <v>1.7283061604110101E-2</v>
      </c>
      <c r="AG929" s="17">
        <v>0</v>
      </c>
      <c r="AH929" s="17">
        <v>0</v>
      </c>
      <c r="AI929" s="17">
        <v>0</v>
      </c>
      <c r="AJ929" s="17">
        <v>0</v>
      </c>
      <c r="AK929" s="17">
        <v>2.6285556048592701E-2</v>
      </c>
      <c r="AL929" s="17"/>
      <c r="AM929" s="17">
        <v>7.1804585708187298E-3</v>
      </c>
      <c r="AN929" s="17">
        <v>2.84466257199599E-3</v>
      </c>
      <c r="AO929" s="17"/>
      <c r="AP929" s="17">
        <v>0</v>
      </c>
      <c r="AQ929" s="17">
        <v>5.7150531582313398E-3</v>
      </c>
      <c r="AR929" s="17">
        <v>0</v>
      </c>
      <c r="AS929" s="17">
        <v>1.0764971408156399E-2</v>
      </c>
      <c r="AT929" s="17">
        <v>0.115788864103946</v>
      </c>
      <c r="AU929" s="17"/>
      <c r="AV929" s="17">
        <v>1.5803385925109301E-2</v>
      </c>
      <c r="AW929" s="17">
        <v>0</v>
      </c>
      <c r="AX929" s="17">
        <v>0</v>
      </c>
      <c r="AY929" s="17">
        <v>0</v>
      </c>
      <c r="AZ929" s="17">
        <v>0</v>
      </c>
      <c r="BA929" s="17">
        <v>0</v>
      </c>
      <c r="BB929" s="17"/>
      <c r="BC929" s="17">
        <v>0</v>
      </c>
      <c r="BD929" s="17">
        <v>0</v>
      </c>
      <c r="BE929" s="17">
        <v>1.43662992410426E-2</v>
      </c>
      <c r="BF929" s="17"/>
      <c r="BG929" s="17">
        <v>1.4148055406385E-2</v>
      </c>
      <c r="BH929" s="17">
        <v>6.2611135938133002E-3</v>
      </c>
      <c r="BI929" s="17">
        <v>0</v>
      </c>
      <c r="BJ929" s="17">
        <v>4.4524751207049601E-2</v>
      </c>
      <c r="BK929" s="17">
        <v>0</v>
      </c>
      <c r="BL929" s="17"/>
      <c r="BM929" s="17">
        <v>7.5091450245332297E-3</v>
      </c>
      <c r="BN929" s="17">
        <v>1.0196448318964799E-2</v>
      </c>
    </row>
    <row r="930" spans="2:66" x14ac:dyDescent="0.35">
      <c r="B930" t="s">
        <v>282</v>
      </c>
      <c r="C930" s="17">
        <v>1.19063401599931E-2</v>
      </c>
      <c r="D930" s="17">
        <v>1.6008775118900399E-2</v>
      </c>
      <c r="E930" s="17">
        <v>8.1528177204616692E-3</v>
      </c>
      <c r="F930" s="17"/>
      <c r="G930" s="17">
        <v>1.8671887178284899E-2</v>
      </c>
      <c r="H930" s="17">
        <v>1.44506270112833E-2</v>
      </c>
      <c r="I930" s="17">
        <v>9.3218970693364107E-3</v>
      </c>
      <c r="J930" s="17">
        <v>1.4703628999655801E-2</v>
      </c>
      <c r="K930" s="17">
        <v>8.0134247001703001E-3</v>
      </c>
      <c r="L930" s="17">
        <v>7.1064707620930104E-3</v>
      </c>
      <c r="M930" s="17"/>
      <c r="N930" s="17">
        <v>0</v>
      </c>
      <c r="O930" s="17">
        <v>1.0127642467039E-2</v>
      </c>
      <c r="P930" s="17">
        <v>1.19307997811746E-2</v>
      </c>
      <c r="Q930" s="17">
        <v>2.5929729000987001E-2</v>
      </c>
      <c r="R930" s="17"/>
      <c r="S930" s="17">
        <v>1.8292209019194799E-2</v>
      </c>
      <c r="T930" s="17">
        <v>1.0174729197427601E-2</v>
      </c>
      <c r="U930" s="17">
        <v>0</v>
      </c>
      <c r="V930" s="17">
        <v>1.2013196801140999E-2</v>
      </c>
      <c r="W930" s="17">
        <v>0</v>
      </c>
      <c r="X930" s="17">
        <v>1.45350681342669E-2</v>
      </c>
      <c r="Y930" s="17">
        <v>0</v>
      </c>
      <c r="Z930" s="17">
        <v>0</v>
      </c>
      <c r="AA930" s="17">
        <v>2.21387121155028E-2</v>
      </c>
      <c r="AB930" s="17">
        <v>2.9598965853085898E-2</v>
      </c>
      <c r="AC930" s="17">
        <v>0</v>
      </c>
      <c r="AD930" s="17">
        <v>0</v>
      </c>
      <c r="AE930" s="17"/>
      <c r="AF930" s="17">
        <v>2.2394488058688902E-2</v>
      </c>
      <c r="AG930" s="17">
        <v>8.4094148976725704E-3</v>
      </c>
      <c r="AH930" s="17">
        <v>1.9742116446167201E-2</v>
      </c>
      <c r="AI930" s="17">
        <v>0</v>
      </c>
      <c r="AJ930" s="17">
        <v>1.26791313591806E-2</v>
      </c>
      <c r="AK930" s="17">
        <v>0</v>
      </c>
      <c r="AL930" s="17"/>
      <c r="AM930" s="17">
        <v>4.6402858357169801E-3</v>
      </c>
      <c r="AN930" s="17">
        <v>2.1665452295174401E-2</v>
      </c>
      <c r="AO930" s="17"/>
      <c r="AP930" s="17">
        <v>5.1000126046452801E-3</v>
      </c>
      <c r="AQ930" s="17">
        <v>2.46467519143783E-2</v>
      </c>
      <c r="AR930" s="17">
        <v>4.8213478220979497E-3</v>
      </c>
      <c r="AS930" s="17">
        <v>0</v>
      </c>
      <c r="AT930" s="17">
        <v>0</v>
      </c>
      <c r="AU930" s="17"/>
      <c r="AV930" s="17">
        <v>7.6774724182691904E-3</v>
      </c>
      <c r="AW930" s="17">
        <v>7.3688949212416801E-3</v>
      </c>
      <c r="AX930" s="17">
        <v>0</v>
      </c>
      <c r="AY930" s="17">
        <v>9.6157814731518392E-3</v>
      </c>
      <c r="AZ930" s="17">
        <v>0</v>
      </c>
      <c r="BA930" s="17">
        <v>3.62158989141807E-2</v>
      </c>
      <c r="BB930" s="17"/>
      <c r="BC930" s="17">
        <v>5.2531363452135403E-3</v>
      </c>
      <c r="BD930" s="17">
        <v>1.3086069714018701E-2</v>
      </c>
      <c r="BE930" s="17">
        <v>1.35809412273541E-2</v>
      </c>
      <c r="BF930" s="17"/>
      <c r="BG930" s="17">
        <v>3.0004698959662901E-2</v>
      </c>
      <c r="BH930" s="17">
        <v>5.6498756962187896E-3</v>
      </c>
      <c r="BI930" s="17">
        <v>1.3815179694352199E-2</v>
      </c>
      <c r="BJ930" s="17">
        <v>0</v>
      </c>
      <c r="BK930" s="17">
        <v>0</v>
      </c>
      <c r="BL930" s="17"/>
      <c r="BM930" s="17">
        <v>9.5037883590403903E-3</v>
      </c>
      <c r="BN930" s="17">
        <v>0</v>
      </c>
    </row>
    <row r="931" spans="2:66" x14ac:dyDescent="0.35">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c r="BM931" s="17"/>
      <c r="BN931" s="17"/>
    </row>
    <row r="932" spans="2:66" x14ac:dyDescent="0.35">
      <c r="B932" s="6" t="s">
        <v>378</v>
      </c>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c r="AV932" s="17"/>
      <c r="AW932" s="17"/>
      <c r="AX932" s="17"/>
      <c r="AY932" s="17"/>
      <c r="AZ932" s="17"/>
      <c r="BA932" s="17"/>
      <c r="BB932" s="17"/>
      <c r="BC932" s="17"/>
      <c r="BD932" s="17"/>
      <c r="BE932" s="17"/>
      <c r="BF932" s="17"/>
      <c r="BG932" s="17"/>
      <c r="BH932" s="17"/>
      <c r="BI932" s="17"/>
      <c r="BJ932" s="17"/>
      <c r="BK932" s="17"/>
      <c r="BL932" s="17"/>
      <c r="BM932" s="17"/>
      <c r="BN932" s="17"/>
    </row>
    <row r="933" spans="2:66" x14ac:dyDescent="0.35">
      <c r="B933" s="24" t="s">
        <v>101</v>
      </c>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c r="AK933" s="17"/>
      <c r="AL933" s="17"/>
      <c r="AM933" s="17"/>
      <c r="AN933" s="17"/>
      <c r="AO933" s="17"/>
      <c r="AP933" s="17"/>
      <c r="AQ933" s="17"/>
      <c r="AR933" s="17"/>
      <c r="AS933" s="17"/>
      <c r="AT933" s="17"/>
      <c r="AU933" s="17"/>
      <c r="AV933" s="17"/>
      <c r="AW933" s="17"/>
      <c r="AX933" s="17"/>
      <c r="AY933" s="17"/>
      <c r="AZ933" s="17"/>
      <c r="BA933" s="17"/>
      <c r="BB933" s="17"/>
      <c r="BC933" s="17"/>
      <c r="BD933" s="17"/>
      <c r="BE933" s="17"/>
      <c r="BF933" s="17"/>
      <c r="BG933" s="17"/>
      <c r="BH933" s="17"/>
      <c r="BI933" s="17"/>
      <c r="BJ933" s="17"/>
      <c r="BK933" s="17"/>
      <c r="BL933" s="17"/>
      <c r="BM933" s="17"/>
      <c r="BN933" s="17"/>
    </row>
    <row r="934" spans="2:66" x14ac:dyDescent="0.35">
      <c r="B934" t="s">
        <v>363</v>
      </c>
      <c r="C934" s="17">
        <v>0.74011037181252803</v>
      </c>
      <c r="D934" s="17">
        <v>0.71546019312174103</v>
      </c>
      <c r="E934" s="17">
        <v>0.76385087849627897</v>
      </c>
      <c r="F934" s="17"/>
      <c r="G934" s="17">
        <v>0.50194379877252104</v>
      </c>
      <c r="H934" s="17">
        <v>0.610054625504731</v>
      </c>
      <c r="I934" s="17">
        <v>0.72167902968975195</v>
      </c>
      <c r="J934" s="17">
        <v>0.81259834163992595</v>
      </c>
      <c r="K934" s="17">
        <v>0.84467159421884497</v>
      </c>
      <c r="L934" s="17">
        <v>0.89070025306164702</v>
      </c>
      <c r="M934" s="17"/>
      <c r="N934" s="17">
        <v>0.71202321378545097</v>
      </c>
      <c r="O934" s="17">
        <v>0.72139593345044795</v>
      </c>
      <c r="P934" s="17">
        <v>0.78438806855587095</v>
      </c>
      <c r="Q934" s="17">
        <v>0.75512763491306401</v>
      </c>
      <c r="R934" s="17"/>
      <c r="S934" s="17">
        <v>0.59629041503047397</v>
      </c>
      <c r="T934" s="17">
        <v>0.79097306591522298</v>
      </c>
      <c r="U934" s="17">
        <v>0.84296769437369801</v>
      </c>
      <c r="V934" s="17">
        <v>0.80848201401698905</v>
      </c>
      <c r="W934" s="17">
        <v>0.73972536933344102</v>
      </c>
      <c r="X934" s="17">
        <v>0.702663251808475</v>
      </c>
      <c r="Y934" s="17">
        <v>0.81768939772631399</v>
      </c>
      <c r="Z934" s="17">
        <v>0.66959844127325996</v>
      </c>
      <c r="AA934" s="17">
        <v>0.72381907970478798</v>
      </c>
      <c r="AB934" s="17">
        <v>0.687513938727639</v>
      </c>
      <c r="AC934" s="17">
        <v>0.82559896915985798</v>
      </c>
      <c r="AD934" s="17">
        <v>0.78442943454870295</v>
      </c>
      <c r="AE934" s="17"/>
      <c r="AF934" s="17">
        <v>0.63272697059719496</v>
      </c>
      <c r="AG934" s="17">
        <v>0.76839381816918095</v>
      </c>
      <c r="AH934" s="17">
        <v>0.74090588759675502</v>
      </c>
      <c r="AI934" s="17">
        <v>0.78586289667367604</v>
      </c>
      <c r="AJ934" s="17">
        <v>0.83334096226054499</v>
      </c>
      <c r="AK934" s="17">
        <v>0.76391438246840004</v>
      </c>
      <c r="AL934" s="17"/>
      <c r="AM934" s="17">
        <v>0.76770968765845404</v>
      </c>
      <c r="AN934" s="17">
        <v>0.70031701926086198</v>
      </c>
      <c r="AO934" s="17"/>
      <c r="AP934" s="17">
        <v>0.80947475344504605</v>
      </c>
      <c r="AQ934" s="17">
        <v>0.77440413687791498</v>
      </c>
      <c r="AR934" s="17">
        <v>0.69887422741744298</v>
      </c>
      <c r="AS934" s="17">
        <v>0.62991783330383</v>
      </c>
      <c r="AT934" s="17">
        <v>0.61340031800249295</v>
      </c>
      <c r="AU934" s="17"/>
      <c r="AV934" s="17">
        <v>0.69693658963885696</v>
      </c>
      <c r="AW934" s="17">
        <v>0.79491895879916996</v>
      </c>
      <c r="AX934" s="17">
        <v>0.751166800175466</v>
      </c>
      <c r="AY934" s="17">
        <v>0.75329789243499801</v>
      </c>
      <c r="AZ934" s="17">
        <v>0.76875006037040094</v>
      </c>
      <c r="BA934" s="17">
        <v>0.80277927294658102</v>
      </c>
      <c r="BB934" s="17"/>
      <c r="BC934" s="17">
        <v>0.78269740153358403</v>
      </c>
      <c r="BD934" s="17">
        <v>0.75565361421774402</v>
      </c>
      <c r="BE934" s="17">
        <v>0.69859089927900597</v>
      </c>
      <c r="BF934" s="17"/>
      <c r="BG934" s="17">
        <v>0.75462581021535802</v>
      </c>
      <c r="BH934" s="17">
        <v>0.74822275078494405</v>
      </c>
      <c r="BI934" s="17">
        <v>0.77279721456336903</v>
      </c>
      <c r="BJ934" s="17">
        <v>0.656431111250385</v>
      </c>
      <c r="BK934" s="17">
        <v>0.69153931725942397</v>
      </c>
      <c r="BL934" s="17"/>
      <c r="BM934" s="17">
        <v>0.749269068475797</v>
      </c>
      <c r="BN934" s="17">
        <v>0.68341547420655802</v>
      </c>
    </row>
    <row r="935" spans="2:66" x14ac:dyDescent="0.35">
      <c r="B935" t="s">
        <v>364</v>
      </c>
      <c r="C935" s="17">
        <v>0.64077754273508303</v>
      </c>
      <c r="D935" s="17">
        <v>0.61789389557176599</v>
      </c>
      <c r="E935" s="17">
        <v>0.66328160997292396</v>
      </c>
      <c r="F935" s="17"/>
      <c r="G935" s="17">
        <v>0.42689664103953801</v>
      </c>
      <c r="H935" s="17">
        <v>0.57710638771678702</v>
      </c>
      <c r="I935" s="17">
        <v>0.63504011649897096</v>
      </c>
      <c r="J935" s="17">
        <v>0.697662057122724</v>
      </c>
      <c r="K935" s="17">
        <v>0.745618884387934</v>
      </c>
      <c r="L935" s="17">
        <v>0.72317186022884905</v>
      </c>
      <c r="M935" s="17"/>
      <c r="N935" s="17">
        <v>0.63618388524903102</v>
      </c>
      <c r="O935" s="17">
        <v>0.62968327189487705</v>
      </c>
      <c r="P935" s="17">
        <v>0.66081982654159099</v>
      </c>
      <c r="Q935" s="17">
        <v>0.63787185831410698</v>
      </c>
      <c r="R935" s="17"/>
      <c r="S935" s="17">
        <v>0.58638260348170701</v>
      </c>
      <c r="T935" s="17">
        <v>0.69382552882825899</v>
      </c>
      <c r="U935" s="17">
        <v>0.72823837031654604</v>
      </c>
      <c r="V935" s="17">
        <v>0.68907076064402795</v>
      </c>
      <c r="W935" s="17">
        <v>0.60351157708949499</v>
      </c>
      <c r="X935" s="17">
        <v>0.64091800607822202</v>
      </c>
      <c r="Y935" s="17">
        <v>0.61912893896004295</v>
      </c>
      <c r="Z935" s="17">
        <v>0.62305506332151495</v>
      </c>
      <c r="AA935" s="17">
        <v>0.56815142777291305</v>
      </c>
      <c r="AB935" s="17">
        <v>0.61124953250825398</v>
      </c>
      <c r="AC935" s="17">
        <v>0.70298604308239698</v>
      </c>
      <c r="AD935" s="17">
        <v>0.70495659285317502</v>
      </c>
      <c r="AE935" s="17"/>
      <c r="AF935" s="17">
        <v>0.57174703290222495</v>
      </c>
      <c r="AG935" s="17">
        <v>0.67979636960552603</v>
      </c>
      <c r="AH935" s="17">
        <v>0.591870439783036</v>
      </c>
      <c r="AI935" s="17">
        <v>0.65354741770704805</v>
      </c>
      <c r="AJ935" s="17">
        <v>0.72758675862792899</v>
      </c>
      <c r="AK935" s="17">
        <v>0.66433958616009703</v>
      </c>
      <c r="AL935" s="17"/>
      <c r="AM935" s="17">
        <v>0.67295108658686198</v>
      </c>
      <c r="AN935" s="17">
        <v>0.59498180682885504</v>
      </c>
      <c r="AO935" s="17"/>
      <c r="AP935" s="17">
        <v>0.64113622636297496</v>
      </c>
      <c r="AQ935" s="17">
        <v>0.65931992626769298</v>
      </c>
      <c r="AR935" s="17">
        <v>0.64467557917342599</v>
      </c>
      <c r="AS935" s="17">
        <v>0.59260416834011398</v>
      </c>
      <c r="AT935" s="17">
        <v>0.55050577610222096</v>
      </c>
      <c r="AU935" s="17"/>
      <c r="AV935" s="17">
        <v>0.63019291350714701</v>
      </c>
      <c r="AW935" s="17">
        <v>0.64524527600930104</v>
      </c>
      <c r="AX935" s="17">
        <v>0.69499359326671095</v>
      </c>
      <c r="AY935" s="17">
        <v>0.67516136170850205</v>
      </c>
      <c r="AZ935" s="17">
        <v>0.62546284058708201</v>
      </c>
      <c r="BA935" s="17">
        <v>0.704166820636141</v>
      </c>
      <c r="BB935" s="17"/>
      <c r="BC935" s="17">
        <v>0.66439398691170803</v>
      </c>
      <c r="BD935" s="17">
        <v>0.645382072880889</v>
      </c>
      <c r="BE935" s="17">
        <v>0.62431041756889905</v>
      </c>
      <c r="BF935" s="17"/>
      <c r="BG935" s="17">
        <v>0.47365316132258301</v>
      </c>
      <c r="BH935" s="17">
        <v>0.67275132186189202</v>
      </c>
      <c r="BI935" s="17">
        <v>0.70123107379852501</v>
      </c>
      <c r="BJ935" s="17">
        <v>0.60283885100577805</v>
      </c>
      <c r="BK935" s="17">
        <v>0.55370594468263301</v>
      </c>
      <c r="BL935" s="17"/>
      <c r="BM935" s="17">
        <v>0.64021688580791503</v>
      </c>
      <c r="BN935" s="17">
        <v>0.56507502516477603</v>
      </c>
    </row>
    <row r="936" spans="2:66" x14ac:dyDescent="0.35">
      <c r="B936" t="s">
        <v>365</v>
      </c>
      <c r="C936" s="17">
        <v>0.55351824113772896</v>
      </c>
      <c r="D936" s="17">
        <v>0.53950496084807598</v>
      </c>
      <c r="E936" s="17">
        <v>0.56990952432942199</v>
      </c>
      <c r="F936" s="17"/>
      <c r="G936" s="17">
        <v>0.24712981449309501</v>
      </c>
      <c r="H936" s="17">
        <v>0.403856936916</v>
      </c>
      <c r="I936" s="17">
        <v>0.52417971229023297</v>
      </c>
      <c r="J936" s="17">
        <v>0.59034190293877697</v>
      </c>
      <c r="K936" s="17">
        <v>0.71877674643093903</v>
      </c>
      <c r="L936" s="17">
        <v>0.76244185908468598</v>
      </c>
      <c r="M936" s="17"/>
      <c r="N936" s="17">
        <v>0.54554658848265203</v>
      </c>
      <c r="O936" s="17">
        <v>0.51994323252172003</v>
      </c>
      <c r="P936" s="17">
        <v>0.58466305188940204</v>
      </c>
      <c r="Q936" s="17">
        <v>0.570396600773869</v>
      </c>
      <c r="R936" s="17"/>
      <c r="S936" s="17">
        <v>0.42651497666063798</v>
      </c>
      <c r="T936" s="17">
        <v>0.59557536177370796</v>
      </c>
      <c r="U936" s="17">
        <v>0.63579429840966195</v>
      </c>
      <c r="V936" s="17">
        <v>0.61988263690621004</v>
      </c>
      <c r="W936" s="17">
        <v>0.60115321996207005</v>
      </c>
      <c r="X936" s="17">
        <v>0.54366402496887001</v>
      </c>
      <c r="Y936" s="17">
        <v>0.59621531695254804</v>
      </c>
      <c r="Z936" s="17">
        <v>0.57551781993012896</v>
      </c>
      <c r="AA936" s="17">
        <v>0.51653969864568205</v>
      </c>
      <c r="AB936" s="17">
        <v>0.54287852981344298</v>
      </c>
      <c r="AC936" s="17">
        <v>0.54526585022304996</v>
      </c>
      <c r="AD936" s="17">
        <v>0.500316944218134</v>
      </c>
      <c r="AE936" s="17"/>
      <c r="AF936" s="17">
        <v>0.42125382903891201</v>
      </c>
      <c r="AG936" s="17">
        <v>0.56956885938564505</v>
      </c>
      <c r="AH936" s="17">
        <v>0.58593451743720804</v>
      </c>
      <c r="AI936" s="17">
        <v>0.60793508135197005</v>
      </c>
      <c r="AJ936" s="17">
        <v>0.67811988530173595</v>
      </c>
      <c r="AK936" s="17">
        <v>0.572604164459385</v>
      </c>
      <c r="AL936" s="17"/>
      <c r="AM936" s="17">
        <v>0.60546830276185104</v>
      </c>
      <c r="AN936" s="17">
        <v>0.479012786759765</v>
      </c>
      <c r="AO936" s="17"/>
      <c r="AP936" s="17">
        <v>0.607203146418266</v>
      </c>
      <c r="AQ936" s="17">
        <v>0.53568604935767306</v>
      </c>
      <c r="AR936" s="17">
        <v>0.52975526605194601</v>
      </c>
      <c r="AS936" s="17">
        <v>0.45976084857457999</v>
      </c>
      <c r="AT936" s="17">
        <v>0.49817775578344697</v>
      </c>
      <c r="AU936" s="17"/>
      <c r="AV936" s="17">
        <v>0.50387001230045103</v>
      </c>
      <c r="AW936" s="17">
        <v>0.65094587691234895</v>
      </c>
      <c r="AX936" s="17">
        <v>0.60628381801284104</v>
      </c>
      <c r="AY936" s="17">
        <v>0.56587083635425195</v>
      </c>
      <c r="AZ936" s="17">
        <v>0.43287300532606598</v>
      </c>
      <c r="BA936" s="17">
        <v>0.64172955895025596</v>
      </c>
      <c r="BB936" s="17"/>
      <c r="BC936" s="17">
        <v>0.55735764351126305</v>
      </c>
      <c r="BD936" s="17">
        <v>0.55344690288738196</v>
      </c>
      <c r="BE936" s="17">
        <v>0.55971293373739595</v>
      </c>
      <c r="BF936" s="17"/>
      <c r="BG936" s="17">
        <v>0.47853543747833899</v>
      </c>
      <c r="BH936" s="17">
        <v>0.56544493030647203</v>
      </c>
      <c r="BI936" s="17">
        <v>0.59854632381560402</v>
      </c>
      <c r="BJ936" s="17">
        <v>0.39002876721392399</v>
      </c>
      <c r="BK936" s="17">
        <v>0.53531500975207502</v>
      </c>
      <c r="BL936" s="17"/>
      <c r="BM936" s="17">
        <v>0.55124313492452903</v>
      </c>
      <c r="BN936" s="17">
        <v>0.50169658356941205</v>
      </c>
    </row>
    <row r="937" spans="2:66" x14ac:dyDescent="0.35">
      <c r="B937" t="s">
        <v>366</v>
      </c>
      <c r="C937" s="17">
        <v>0.47264177737534102</v>
      </c>
      <c r="D937" s="17">
        <v>0.44728474492039699</v>
      </c>
      <c r="E937" s="17">
        <v>0.49774367850731799</v>
      </c>
      <c r="F937" s="17"/>
      <c r="G937" s="17">
        <v>0.28061933613496398</v>
      </c>
      <c r="H937" s="17">
        <v>0.42874665930677902</v>
      </c>
      <c r="I937" s="17">
        <v>0.452361632235392</v>
      </c>
      <c r="J937" s="17">
        <v>0.50909288119588703</v>
      </c>
      <c r="K937" s="17">
        <v>0.55569974903860997</v>
      </c>
      <c r="L937" s="17">
        <v>0.56731425619779197</v>
      </c>
      <c r="M937" s="17"/>
      <c r="N937" s="17">
        <v>0.44555740072886302</v>
      </c>
      <c r="O937" s="17">
        <v>0.45165329858271602</v>
      </c>
      <c r="P937" s="17">
        <v>0.51868523243842901</v>
      </c>
      <c r="Q937" s="17">
        <v>0.48469066234766101</v>
      </c>
      <c r="R937" s="17"/>
      <c r="S937" s="17">
        <v>0.39509315789461202</v>
      </c>
      <c r="T937" s="17">
        <v>0.47825016126711101</v>
      </c>
      <c r="U937" s="17">
        <v>0.440346228586394</v>
      </c>
      <c r="V937" s="17">
        <v>0.59587370879597301</v>
      </c>
      <c r="W937" s="17">
        <v>0.49792146215802702</v>
      </c>
      <c r="X937" s="17">
        <v>0.45402270545643397</v>
      </c>
      <c r="Y937" s="17">
        <v>0.52352595269992197</v>
      </c>
      <c r="Z937" s="17">
        <v>0.50720212684225396</v>
      </c>
      <c r="AA937" s="17">
        <v>0.45226503257734302</v>
      </c>
      <c r="AB937" s="17">
        <v>0.44524491612936801</v>
      </c>
      <c r="AC937" s="17">
        <v>0.48899462776593999</v>
      </c>
      <c r="AD937" s="17">
        <v>0.47066076105253302</v>
      </c>
      <c r="AE937" s="17"/>
      <c r="AF937" s="17">
        <v>0.40750298675834801</v>
      </c>
      <c r="AG937" s="17">
        <v>0.49608338461831603</v>
      </c>
      <c r="AH937" s="17">
        <v>0.47690464229639101</v>
      </c>
      <c r="AI937" s="17">
        <v>0.49736190845029699</v>
      </c>
      <c r="AJ937" s="17">
        <v>0.52665627957555095</v>
      </c>
      <c r="AK937" s="17">
        <v>0.44828781239501297</v>
      </c>
      <c r="AL937" s="17"/>
      <c r="AM937" s="17">
        <v>0.49637422380477197</v>
      </c>
      <c r="AN937" s="17">
        <v>0.43988665625509599</v>
      </c>
      <c r="AO937" s="17"/>
      <c r="AP937" s="17">
        <v>0.51583004717686398</v>
      </c>
      <c r="AQ937" s="17">
        <v>0.47272476579171901</v>
      </c>
      <c r="AR937" s="17">
        <v>0.48071327354634602</v>
      </c>
      <c r="AS937" s="17">
        <v>0.37143593160460803</v>
      </c>
      <c r="AT937" s="17">
        <v>0.41290298678475401</v>
      </c>
      <c r="AU937" s="17"/>
      <c r="AV937" s="17">
        <v>0.46268177043012598</v>
      </c>
      <c r="AW937" s="17">
        <v>0.44507210460046698</v>
      </c>
      <c r="AX937" s="17">
        <v>0.46043814494780899</v>
      </c>
      <c r="AY937" s="17">
        <v>0.52522163218208995</v>
      </c>
      <c r="AZ937" s="17">
        <v>0.47586663563896903</v>
      </c>
      <c r="BA937" s="17">
        <v>0.542464374139495</v>
      </c>
      <c r="BB937" s="17"/>
      <c r="BC937" s="17">
        <v>0.46548831451792599</v>
      </c>
      <c r="BD937" s="17">
        <v>0.489801929041005</v>
      </c>
      <c r="BE937" s="17">
        <v>0.45951005551201901</v>
      </c>
      <c r="BF937" s="17"/>
      <c r="BG937" s="17">
        <v>0.43211048594467</v>
      </c>
      <c r="BH937" s="17">
        <v>0.481299305401864</v>
      </c>
      <c r="BI937" s="17">
        <v>0.52611890236134795</v>
      </c>
      <c r="BJ937" s="17">
        <v>0.39816119832823199</v>
      </c>
      <c r="BK937" s="17">
        <v>0.39459699779193202</v>
      </c>
      <c r="BL937" s="17"/>
      <c r="BM937" s="17">
        <v>0.47326140843252101</v>
      </c>
      <c r="BN937" s="17">
        <v>0.39542173391654001</v>
      </c>
    </row>
    <row r="938" spans="2:66" x14ac:dyDescent="0.35">
      <c r="B938" t="s">
        <v>367</v>
      </c>
      <c r="C938" s="17">
        <v>0.39754381330476601</v>
      </c>
      <c r="D938" s="17">
        <v>0.36259390005276898</v>
      </c>
      <c r="E938" s="17">
        <v>0.42963816185537301</v>
      </c>
      <c r="F938" s="17"/>
      <c r="G938" s="17">
        <v>0.37105845087695699</v>
      </c>
      <c r="H938" s="17">
        <v>0.41454142288552598</v>
      </c>
      <c r="I938" s="17">
        <v>0.38894087663430499</v>
      </c>
      <c r="J938" s="17">
        <v>0.39937079763722899</v>
      </c>
      <c r="K938" s="17">
        <v>0.38743649008515102</v>
      </c>
      <c r="L938" s="17">
        <v>0.41356174588182898</v>
      </c>
      <c r="M938" s="17"/>
      <c r="N938" s="17">
        <v>0.43207203549322998</v>
      </c>
      <c r="O938" s="17">
        <v>0.38731247147693998</v>
      </c>
      <c r="P938" s="17">
        <v>0.39930371879931797</v>
      </c>
      <c r="Q938" s="17">
        <v>0.36937205031246001</v>
      </c>
      <c r="R938" s="17"/>
      <c r="S938" s="17">
        <v>0.336258278485499</v>
      </c>
      <c r="T938" s="17">
        <v>0.44213638571831898</v>
      </c>
      <c r="U938" s="17">
        <v>0.39872213681493202</v>
      </c>
      <c r="V938" s="17">
        <v>0.437995767662964</v>
      </c>
      <c r="W938" s="17">
        <v>0.44650923497845901</v>
      </c>
      <c r="X938" s="17">
        <v>0.45331666491380301</v>
      </c>
      <c r="Y938" s="17">
        <v>0.40287932362219098</v>
      </c>
      <c r="Z938" s="17">
        <v>0.37573317884511698</v>
      </c>
      <c r="AA938" s="17">
        <v>0.34529874028801899</v>
      </c>
      <c r="AB938" s="17">
        <v>0.38068385669928301</v>
      </c>
      <c r="AC938" s="17">
        <v>0.37508524591943598</v>
      </c>
      <c r="AD938" s="17">
        <v>0.37784485638502402</v>
      </c>
      <c r="AE938" s="17"/>
      <c r="AF938" s="17">
        <v>0.36507465514228099</v>
      </c>
      <c r="AG938" s="17">
        <v>0.40423168089463402</v>
      </c>
      <c r="AH938" s="17">
        <v>0.35621771388059398</v>
      </c>
      <c r="AI938" s="17">
        <v>0.44208444792194002</v>
      </c>
      <c r="AJ938" s="17">
        <v>0.430025008629496</v>
      </c>
      <c r="AK938" s="17">
        <v>0.402042488040525</v>
      </c>
      <c r="AL938" s="17"/>
      <c r="AM938" s="17">
        <v>0.39134150393418399</v>
      </c>
      <c r="AN938" s="17">
        <v>0.40563606189978502</v>
      </c>
      <c r="AO938" s="17"/>
      <c r="AP938" s="17">
        <v>0.331475293651251</v>
      </c>
      <c r="AQ938" s="17">
        <v>0.40774960580272801</v>
      </c>
      <c r="AR938" s="17">
        <v>0.420796099514199</v>
      </c>
      <c r="AS938" s="17">
        <v>0.44624408466745702</v>
      </c>
      <c r="AT938" s="17">
        <v>0.47168680543897501</v>
      </c>
      <c r="AU938" s="17"/>
      <c r="AV938" s="17">
        <v>0.41320035373486302</v>
      </c>
      <c r="AW938" s="17">
        <v>0.35857519013025801</v>
      </c>
      <c r="AX938" s="17">
        <v>0.39514278213612097</v>
      </c>
      <c r="AY938" s="17">
        <v>0.36307113066949598</v>
      </c>
      <c r="AZ938" s="17">
        <v>0.57572234386631105</v>
      </c>
      <c r="BA938" s="17">
        <v>0.427530038145224</v>
      </c>
      <c r="BB938" s="17"/>
      <c r="BC938" s="17">
        <v>0.49734905784127897</v>
      </c>
      <c r="BD938" s="17">
        <v>0.36463717488291802</v>
      </c>
      <c r="BE938" s="17">
        <v>0.38073155768949501</v>
      </c>
      <c r="BF938" s="17"/>
      <c r="BG938" s="17">
        <v>0.34510845156086101</v>
      </c>
      <c r="BH938" s="17">
        <v>0.44752380824195398</v>
      </c>
      <c r="BI938" s="17">
        <v>0.42559214796785999</v>
      </c>
      <c r="BJ938" s="17">
        <v>0.39575496084633799</v>
      </c>
      <c r="BK938" s="17">
        <v>0.1956918295124</v>
      </c>
      <c r="BL938" s="17"/>
      <c r="BM938" s="17">
        <v>0.43078821478463297</v>
      </c>
      <c r="BN938" s="17">
        <v>0.241985322241805</v>
      </c>
    </row>
    <row r="939" spans="2:66" x14ac:dyDescent="0.35">
      <c r="B939" t="s">
        <v>368</v>
      </c>
      <c r="C939" s="17">
        <v>0.3870860855321</v>
      </c>
      <c r="D939" s="17">
        <v>0.384584506925089</v>
      </c>
      <c r="E939" s="17">
        <v>0.38846706914558499</v>
      </c>
      <c r="F939" s="17"/>
      <c r="G939" s="17">
        <v>0.35425723974323797</v>
      </c>
      <c r="H939" s="17">
        <v>0.34852397760663401</v>
      </c>
      <c r="I939" s="17">
        <v>0.410070823884784</v>
      </c>
      <c r="J939" s="17">
        <v>0.42197188025649102</v>
      </c>
      <c r="K939" s="17">
        <v>0.44418334464141002</v>
      </c>
      <c r="L939" s="17">
        <v>0.35517268326381402</v>
      </c>
      <c r="M939" s="17"/>
      <c r="N939" s="17">
        <v>0.36270728558697402</v>
      </c>
      <c r="O939" s="17">
        <v>0.42297100403184601</v>
      </c>
      <c r="P939" s="17">
        <v>0.35922656053357899</v>
      </c>
      <c r="Q939" s="17">
        <v>0.40291969306795</v>
      </c>
      <c r="R939" s="17"/>
      <c r="S939" s="17">
        <v>0.40794052762177702</v>
      </c>
      <c r="T939" s="17">
        <v>0.42355381893813299</v>
      </c>
      <c r="U939" s="17">
        <v>0.388759635798889</v>
      </c>
      <c r="V939" s="17">
        <v>0.37543946834508701</v>
      </c>
      <c r="W939" s="17">
        <v>0.36330432118386302</v>
      </c>
      <c r="X939" s="17">
        <v>0.37460923524918499</v>
      </c>
      <c r="Y939" s="17">
        <v>0.37548020861673098</v>
      </c>
      <c r="Z939" s="17">
        <v>0.45880636078953602</v>
      </c>
      <c r="AA939" s="17">
        <v>0.38673470380328401</v>
      </c>
      <c r="AB939" s="17">
        <v>0.37821516329883997</v>
      </c>
      <c r="AC939" s="17">
        <v>0.319084268081961</v>
      </c>
      <c r="AD939" s="17">
        <v>0.333076246364508</v>
      </c>
      <c r="AE939" s="17"/>
      <c r="AF939" s="17">
        <v>0.40897441764688702</v>
      </c>
      <c r="AG939" s="17">
        <v>0.42135724590128598</v>
      </c>
      <c r="AH939" s="17">
        <v>0.39835858207465402</v>
      </c>
      <c r="AI939" s="17">
        <v>0.38366830539290397</v>
      </c>
      <c r="AJ939" s="17">
        <v>0.28840506386763798</v>
      </c>
      <c r="AK939" s="17">
        <v>0.28851499708481698</v>
      </c>
      <c r="AL939" s="17"/>
      <c r="AM939" s="17">
        <v>0.37317857796159098</v>
      </c>
      <c r="AN939" s="17">
        <v>0.40484464841270401</v>
      </c>
      <c r="AO939" s="17"/>
      <c r="AP939" s="17">
        <v>0.36866554661058198</v>
      </c>
      <c r="AQ939" s="17">
        <v>0.44916817975220302</v>
      </c>
      <c r="AR939" s="17">
        <v>0.39397581006275301</v>
      </c>
      <c r="AS939" s="17">
        <v>0.38143875350012202</v>
      </c>
      <c r="AT939" s="17">
        <v>0.35085975154235699</v>
      </c>
      <c r="AU939" s="17"/>
      <c r="AV939" s="17">
        <v>0.40497308153137501</v>
      </c>
      <c r="AW939" s="17">
        <v>0.33809296069875</v>
      </c>
      <c r="AX939" s="17">
        <v>0.41793784406267898</v>
      </c>
      <c r="AY939" s="17">
        <v>0.354723881433893</v>
      </c>
      <c r="AZ939" s="17">
        <v>0.50332613933092996</v>
      </c>
      <c r="BA939" s="17">
        <v>0.45165687099189</v>
      </c>
      <c r="BB939" s="17"/>
      <c r="BC939" s="17">
        <v>0.506115629278999</v>
      </c>
      <c r="BD939" s="17">
        <v>0.36046645861202398</v>
      </c>
      <c r="BE939" s="17">
        <v>0.33646649403456502</v>
      </c>
      <c r="BF939" s="17"/>
      <c r="BG939" s="17">
        <v>0.35892373219623602</v>
      </c>
      <c r="BH939" s="17">
        <v>0.40899677502912601</v>
      </c>
      <c r="BI939" s="17">
        <v>0.41937096705675903</v>
      </c>
      <c r="BJ939" s="17">
        <v>0.32095736741535302</v>
      </c>
      <c r="BK939" s="17">
        <v>0.28283540984530497</v>
      </c>
      <c r="BL939" s="17"/>
      <c r="BM939" s="17">
        <v>0.400814387981139</v>
      </c>
      <c r="BN939" s="17">
        <v>0.29165661820005201</v>
      </c>
    </row>
    <row r="940" spans="2:66" x14ac:dyDescent="0.35">
      <c r="B940" t="s">
        <v>369</v>
      </c>
      <c r="C940" s="17">
        <v>0.38366120248526198</v>
      </c>
      <c r="D940" s="17">
        <v>0.370756066430104</v>
      </c>
      <c r="E940" s="17">
        <v>0.39618383811042601</v>
      </c>
      <c r="F940" s="17"/>
      <c r="G940" s="17">
        <v>0.30376236959916803</v>
      </c>
      <c r="H940" s="17">
        <v>0.31053426688359698</v>
      </c>
      <c r="I940" s="17">
        <v>0.34359296623213398</v>
      </c>
      <c r="J940" s="17">
        <v>0.40476527339600898</v>
      </c>
      <c r="K940" s="17">
        <v>0.459125881076338</v>
      </c>
      <c r="L940" s="17">
        <v>0.46117755199376398</v>
      </c>
      <c r="M940" s="17"/>
      <c r="N940" s="17">
        <v>0.34668457728657598</v>
      </c>
      <c r="O940" s="17">
        <v>0.38359884745051198</v>
      </c>
      <c r="P940" s="17">
        <v>0.425323386968813</v>
      </c>
      <c r="Q940" s="17">
        <v>0.39120022814028999</v>
      </c>
      <c r="R940" s="17"/>
      <c r="S940" s="17">
        <v>0.34012912753497199</v>
      </c>
      <c r="T940" s="17">
        <v>0.42255205124252498</v>
      </c>
      <c r="U940" s="17">
        <v>0.449121935658993</v>
      </c>
      <c r="V940" s="17">
        <v>0.48815996281926899</v>
      </c>
      <c r="W940" s="17">
        <v>0.36209893022732997</v>
      </c>
      <c r="X940" s="17">
        <v>0.363247661101745</v>
      </c>
      <c r="Y940" s="17">
        <v>0.405769763243508</v>
      </c>
      <c r="Z940" s="17">
        <v>0.32732617972080302</v>
      </c>
      <c r="AA940" s="17">
        <v>0.354504930685486</v>
      </c>
      <c r="AB940" s="17">
        <v>0.33948013976133001</v>
      </c>
      <c r="AC940" s="17">
        <v>0.36362766438073102</v>
      </c>
      <c r="AD940" s="17">
        <v>0.32991033374998202</v>
      </c>
      <c r="AE940" s="17"/>
      <c r="AF940" s="17">
        <v>0.30864376101080698</v>
      </c>
      <c r="AG940" s="17">
        <v>0.388479957057908</v>
      </c>
      <c r="AH940" s="17">
        <v>0.43841900278526302</v>
      </c>
      <c r="AI940" s="17">
        <v>0.40179572094077598</v>
      </c>
      <c r="AJ940" s="17">
        <v>0.43505900524827401</v>
      </c>
      <c r="AK940" s="17">
        <v>0.41162147320467002</v>
      </c>
      <c r="AL940" s="17"/>
      <c r="AM940" s="17">
        <v>0.39847389674726802</v>
      </c>
      <c r="AN940" s="17">
        <v>0.36299258262800599</v>
      </c>
      <c r="AO940" s="17"/>
      <c r="AP940" s="17">
        <v>0.43500549916209602</v>
      </c>
      <c r="AQ940" s="17">
        <v>0.41220035779249597</v>
      </c>
      <c r="AR940" s="17">
        <v>0.34407826899938199</v>
      </c>
      <c r="AS940" s="17">
        <v>0.28046308833265898</v>
      </c>
      <c r="AT940" s="17">
        <v>0.21573345455686399</v>
      </c>
      <c r="AU940" s="17"/>
      <c r="AV940" s="17">
        <v>0.36390751933941401</v>
      </c>
      <c r="AW940" s="17">
        <v>0.40077257172506697</v>
      </c>
      <c r="AX940" s="17">
        <v>0.36713520014790901</v>
      </c>
      <c r="AY940" s="17">
        <v>0.41158206470522102</v>
      </c>
      <c r="AZ940" s="17">
        <v>0.40206380386006602</v>
      </c>
      <c r="BA940" s="17">
        <v>0.41596506193259603</v>
      </c>
      <c r="BB940" s="17"/>
      <c r="BC940" s="17">
        <v>0.40667181130604102</v>
      </c>
      <c r="BD940" s="17">
        <v>0.39789728284889497</v>
      </c>
      <c r="BE940" s="17">
        <v>0.356336137087086</v>
      </c>
      <c r="BF940" s="17"/>
      <c r="BG940" s="17">
        <v>0.33303155687041602</v>
      </c>
      <c r="BH940" s="17">
        <v>0.38072325332932699</v>
      </c>
      <c r="BI940" s="17">
        <v>0.45452555112614701</v>
      </c>
      <c r="BJ940" s="17">
        <v>0.399948801995123</v>
      </c>
      <c r="BK940" s="17">
        <v>0.29510589626219202</v>
      </c>
      <c r="BL940" s="17"/>
      <c r="BM940" s="17">
        <v>0.37292999976764102</v>
      </c>
      <c r="BN940" s="17">
        <v>0.31936595988268901</v>
      </c>
    </row>
    <row r="941" spans="2:66" x14ac:dyDescent="0.35">
      <c r="B941" t="s">
        <v>370</v>
      </c>
      <c r="C941" s="17">
        <v>0.331187306916365</v>
      </c>
      <c r="D941" s="17">
        <v>0.23448095175699901</v>
      </c>
      <c r="E941" s="17">
        <v>0.42414302066255499</v>
      </c>
      <c r="F941" s="17"/>
      <c r="G941" s="17">
        <v>0.29931240675335302</v>
      </c>
      <c r="H941" s="17">
        <v>0.37536783715590399</v>
      </c>
      <c r="I941" s="17">
        <v>0.335273883437468</v>
      </c>
      <c r="J941" s="17">
        <v>0.406178814833066</v>
      </c>
      <c r="K941" s="17">
        <v>0.29712141478680099</v>
      </c>
      <c r="L941" s="17">
        <v>0.27514450807548502</v>
      </c>
      <c r="M941" s="17"/>
      <c r="N941" s="17">
        <v>0.299282998116643</v>
      </c>
      <c r="O941" s="17">
        <v>0.32086878832982502</v>
      </c>
      <c r="P941" s="17">
        <v>0.346853032904472</v>
      </c>
      <c r="Q941" s="17">
        <v>0.36411089515071599</v>
      </c>
      <c r="R941" s="17"/>
      <c r="S941" s="17">
        <v>0.24317162534113701</v>
      </c>
      <c r="T941" s="17">
        <v>0.37251272691459297</v>
      </c>
      <c r="U941" s="17">
        <v>0.38255254001691102</v>
      </c>
      <c r="V941" s="17">
        <v>0.31978099743466198</v>
      </c>
      <c r="W941" s="17">
        <v>0.31268629955051402</v>
      </c>
      <c r="X941" s="17">
        <v>0.39834755303645297</v>
      </c>
      <c r="Y941" s="17">
        <v>0.43089153889995702</v>
      </c>
      <c r="Z941" s="17">
        <v>0.353748141805447</v>
      </c>
      <c r="AA941" s="17">
        <v>0.29697332995727999</v>
      </c>
      <c r="AB941" s="17">
        <v>0.33559350750302402</v>
      </c>
      <c r="AC941" s="17">
        <v>0.259251314914489</v>
      </c>
      <c r="AD941" s="17">
        <v>0.23721804554801601</v>
      </c>
      <c r="AE941" s="17"/>
      <c r="AF941" s="17">
        <v>0.29756838918572298</v>
      </c>
      <c r="AG941" s="17">
        <v>0.295565223966469</v>
      </c>
      <c r="AH941" s="17">
        <v>0.41269238554978499</v>
      </c>
      <c r="AI941" s="17">
        <v>0.32410594559220302</v>
      </c>
      <c r="AJ941" s="17">
        <v>0.395645164917514</v>
      </c>
      <c r="AK941" s="17">
        <v>0.36553311472766598</v>
      </c>
      <c r="AL941" s="17"/>
      <c r="AM941" s="17">
        <v>0.32768098584199701</v>
      </c>
      <c r="AN941" s="17">
        <v>0.33379140454828399</v>
      </c>
      <c r="AO941" s="17"/>
      <c r="AP941" s="17">
        <v>0.29834344569393001</v>
      </c>
      <c r="AQ941" s="17">
        <v>0.38158039835437801</v>
      </c>
      <c r="AR941" s="17">
        <v>0.32661073113864802</v>
      </c>
      <c r="AS941" s="17">
        <v>0.30335630777397599</v>
      </c>
      <c r="AT941" s="17">
        <v>0.29409649828522799</v>
      </c>
      <c r="AU941" s="17"/>
      <c r="AV941" s="17">
        <v>0.32360354227530103</v>
      </c>
      <c r="AW941" s="17">
        <v>0.24583270291797099</v>
      </c>
      <c r="AX941" s="17">
        <v>0.368885261299774</v>
      </c>
      <c r="AY941" s="17">
        <v>0.35487344589499598</v>
      </c>
      <c r="AZ941" s="17">
        <v>0.55391075798914302</v>
      </c>
      <c r="BA941" s="17">
        <v>0.32906573190279598</v>
      </c>
      <c r="BB941" s="17"/>
      <c r="BC941" s="17">
        <v>0.44521591753606099</v>
      </c>
      <c r="BD941" s="17">
        <v>0.34414729589841903</v>
      </c>
      <c r="BE941" s="17">
        <v>0.22515392264940501</v>
      </c>
      <c r="BF941" s="17"/>
      <c r="BG941" s="17">
        <v>0.27315909978061098</v>
      </c>
      <c r="BH941" s="17">
        <v>0.34433055707619498</v>
      </c>
      <c r="BI941" s="17">
        <v>0.37588280172782301</v>
      </c>
      <c r="BJ941" s="17">
        <v>0.20959970016398399</v>
      </c>
      <c r="BK941" s="17">
        <v>0.265607775175283</v>
      </c>
      <c r="BL941" s="17"/>
      <c r="BM941" s="17">
        <v>0.33270049871714602</v>
      </c>
      <c r="BN941" s="17">
        <v>0.252647819005269</v>
      </c>
    </row>
    <row r="942" spans="2:66" x14ac:dyDescent="0.35">
      <c r="B942" t="s">
        <v>371</v>
      </c>
      <c r="C942" s="17">
        <v>0.31214826038772298</v>
      </c>
      <c r="D942" s="17">
        <v>0.31860804103613399</v>
      </c>
      <c r="E942" s="17">
        <v>0.30544925963760999</v>
      </c>
      <c r="F942" s="17"/>
      <c r="G942" s="17">
        <v>0.38452064917332801</v>
      </c>
      <c r="H942" s="17">
        <v>0.29800970644377001</v>
      </c>
      <c r="I942" s="17">
        <v>0.25667244307922998</v>
      </c>
      <c r="J942" s="17">
        <v>0.29171701354333601</v>
      </c>
      <c r="K942" s="17">
        <v>0.27717813936705799</v>
      </c>
      <c r="L942" s="17">
        <v>0.360529729801846</v>
      </c>
      <c r="M942" s="17"/>
      <c r="N942" s="17">
        <v>0.31863315191390401</v>
      </c>
      <c r="O942" s="17">
        <v>0.31004741561107402</v>
      </c>
      <c r="P942" s="17">
        <v>0.28493963466285099</v>
      </c>
      <c r="Q942" s="17">
        <v>0.328648455049179</v>
      </c>
      <c r="R942" s="17"/>
      <c r="S942" s="17">
        <v>0.44682354307491801</v>
      </c>
      <c r="T942" s="17">
        <v>0.30102508754135798</v>
      </c>
      <c r="U942" s="17">
        <v>0.210207120643811</v>
      </c>
      <c r="V942" s="17">
        <v>0.29390037260412699</v>
      </c>
      <c r="W942" s="17">
        <v>0.30639807963402599</v>
      </c>
      <c r="X942" s="17">
        <v>0.31122909739346</v>
      </c>
      <c r="Y942" s="17">
        <v>0.27977075007922098</v>
      </c>
      <c r="Z942" s="17">
        <v>0.295287726307017</v>
      </c>
      <c r="AA942" s="17">
        <v>0.30172106057882297</v>
      </c>
      <c r="AB942" s="17">
        <v>0.375131313092048</v>
      </c>
      <c r="AC942" s="17">
        <v>0.21141499511380599</v>
      </c>
      <c r="AD942" s="17">
        <v>0.20221329955172501</v>
      </c>
      <c r="AE942" s="17"/>
      <c r="AF942" s="17">
        <v>0.39277586415617499</v>
      </c>
      <c r="AG942" s="17">
        <v>0.32258307250844098</v>
      </c>
      <c r="AH942" s="17">
        <v>0.35666916091228401</v>
      </c>
      <c r="AI942" s="17">
        <v>0.246873446400315</v>
      </c>
      <c r="AJ942" s="17">
        <v>0.202717919870225</v>
      </c>
      <c r="AK942" s="17">
        <v>0.202532359923869</v>
      </c>
      <c r="AL942" s="17"/>
      <c r="AM942" s="17">
        <v>0.29131903061111702</v>
      </c>
      <c r="AN942" s="17">
        <v>0.34046775463735501</v>
      </c>
      <c r="AO942" s="17"/>
      <c r="AP942" s="17">
        <v>0.27200143152043399</v>
      </c>
      <c r="AQ942" s="17">
        <v>0.351264863073453</v>
      </c>
      <c r="AR942" s="17">
        <v>0.32010095852090897</v>
      </c>
      <c r="AS942" s="17">
        <v>0.31282532132981899</v>
      </c>
      <c r="AT942" s="17">
        <v>0.32694793385927101</v>
      </c>
      <c r="AU942" s="17"/>
      <c r="AV942" s="17">
        <v>0.35886027220991401</v>
      </c>
      <c r="AW942" s="17">
        <v>0.24799230242096201</v>
      </c>
      <c r="AX942" s="17">
        <v>0.32746824345785103</v>
      </c>
      <c r="AY942" s="17">
        <v>0.237388895747353</v>
      </c>
      <c r="AZ942" s="17">
        <v>0.47747563787763098</v>
      </c>
      <c r="BA942" s="17">
        <v>0.26276903445212701</v>
      </c>
      <c r="BB942" s="17"/>
      <c r="BC942" s="17">
        <v>0.42007765931297703</v>
      </c>
      <c r="BD942" s="17">
        <v>0.28831912035255602</v>
      </c>
      <c r="BE942" s="17">
        <v>0.28106051509393698</v>
      </c>
      <c r="BF942" s="17"/>
      <c r="BG942" s="17">
        <v>0.265778734718146</v>
      </c>
      <c r="BH942" s="17">
        <v>0.34909266208080197</v>
      </c>
      <c r="BI942" s="17">
        <v>0.32616831480902497</v>
      </c>
      <c r="BJ942" s="17">
        <v>0.26129133535512</v>
      </c>
      <c r="BK942" s="17">
        <v>0.197514063730548</v>
      </c>
      <c r="BL942" s="17"/>
      <c r="BM942" s="17">
        <v>0.33547841454157901</v>
      </c>
      <c r="BN942" s="17">
        <v>0.212271768663823</v>
      </c>
    </row>
    <row r="943" spans="2:66" x14ac:dyDescent="0.35">
      <c r="B943" t="s">
        <v>372</v>
      </c>
      <c r="C943" s="17">
        <v>0.294624681900022</v>
      </c>
      <c r="D943" s="17">
        <v>0.26522240468289798</v>
      </c>
      <c r="E943" s="17">
        <v>0.32280517069188702</v>
      </c>
      <c r="F943" s="17"/>
      <c r="G943" s="17">
        <v>0.18529180992741801</v>
      </c>
      <c r="H943" s="17">
        <v>0.30535721813864702</v>
      </c>
      <c r="I943" s="17">
        <v>0.301250215734084</v>
      </c>
      <c r="J943" s="17">
        <v>0.31632649174692601</v>
      </c>
      <c r="K943" s="17">
        <v>0.36168374743995602</v>
      </c>
      <c r="L943" s="17">
        <v>0.29058613932522598</v>
      </c>
      <c r="M943" s="17"/>
      <c r="N943" s="17">
        <v>0.29540367699072601</v>
      </c>
      <c r="O943" s="17">
        <v>0.28129308779197398</v>
      </c>
      <c r="P943" s="17">
        <v>0.30366119809712</v>
      </c>
      <c r="Q943" s="17">
        <v>0.300573262634171</v>
      </c>
      <c r="R943" s="17"/>
      <c r="S943" s="17">
        <v>0.248921493549463</v>
      </c>
      <c r="T943" s="17">
        <v>0.31083117253825998</v>
      </c>
      <c r="U943" s="17">
        <v>0.29663798275282999</v>
      </c>
      <c r="V943" s="17">
        <v>0.36761244176032898</v>
      </c>
      <c r="W943" s="17">
        <v>0.29144679184199601</v>
      </c>
      <c r="X943" s="17">
        <v>0.264454876287116</v>
      </c>
      <c r="Y943" s="17">
        <v>0.29348202856644701</v>
      </c>
      <c r="Z943" s="17">
        <v>0.269963891786206</v>
      </c>
      <c r="AA943" s="17">
        <v>0.29585432213455698</v>
      </c>
      <c r="AB943" s="17">
        <v>0.289894106469195</v>
      </c>
      <c r="AC943" s="17">
        <v>0.36496704820214898</v>
      </c>
      <c r="AD943" s="17">
        <v>0.23832419186724699</v>
      </c>
      <c r="AE943" s="17"/>
      <c r="AF943" s="17">
        <v>0.26447370920222102</v>
      </c>
      <c r="AG943" s="17">
        <v>0.32941625056004098</v>
      </c>
      <c r="AH943" s="17">
        <v>0.3023357359694</v>
      </c>
      <c r="AI943" s="17">
        <v>0.27250311469087102</v>
      </c>
      <c r="AJ943" s="17">
        <v>0.28846782789121</v>
      </c>
      <c r="AK943" s="17">
        <v>0.321585464475934</v>
      </c>
      <c r="AL943" s="17"/>
      <c r="AM943" s="17">
        <v>0.31750126485181202</v>
      </c>
      <c r="AN943" s="17">
        <v>0.26307526982698698</v>
      </c>
      <c r="AO943" s="17"/>
      <c r="AP943" s="17">
        <v>0.31046082336231001</v>
      </c>
      <c r="AQ943" s="17">
        <v>0.29609261424516498</v>
      </c>
      <c r="AR943" s="17">
        <v>0.27070053156686702</v>
      </c>
      <c r="AS943" s="17">
        <v>0.28643272519119201</v>
      </c>
      <c r="AT943" s="17">
        <v>0.28906085506089901</v>
      </c>
      <c r="AU943" s="17"/>
      <c r="AV943" s="17">
        <v>0.29011868056726298</v>
      </c>
      <c r="AW943" s="17">
        <v>0.29065162838591602</v>
      </c>
      <c r="AX943" s="17">
        <v>0.28781577044672002</v>
      </c>
      <c r="AY943" s="17">
        <v>0.31254499336511998</v>
      </c>
      <c r="AZ943" s="17">
        <v>0.33647489450386397</v>
      </c>
      <c r="BA943" s="17">
        <v>0.35333890201147899</v>
      </c>
      <c r="BB943" s="17"/>
      <c r="BC943" s="17">
        <v>0.310149446122787</v>
      </c>
      <c r="BD943" s="17">
        <v>0.32062031326181401</v>
      </c>
      <c r="BE943" s="17">
        <v>0.26845378241691997</v>
      </c>
      <c r="BF943" s="17"/>
      <c r="BG943" s="17">
        <v>0.30406912525074797</v>
      </c>
      <c r="BH943" s="17">
        <v>0.28723222710901603</v>
      </c>
      <c r="BI943" s="17">
        <v>0.33415481297125399</v>
      </c>
      <c r="BJ943" s="17">
        <v>0.24688732169047201</v>
      </c>
      <c r="BK943" s="17">
        <v>0.278158724629259</v>
      </c>
      <c r="BL943" s="17"/>
      <c r="BM943" s="17">
        <v>0.28998352819816597</v>
      </c>
      <c r="BN943" s="17">
        <v>0.27092269640690397</v>
      </c>
    </row>
    <row r="944" spans="2:66" x14ac:dyDescent="0.35">
      <c r="B944" t="s">
        <v>373</v>
      </c>
      <c r="C944" s="17">
        <v>0.26189936705243</v>
      </c>
      <c r="D944" s="17">
        <v>0.22104884014908299</v>
      </c>
      <c r="E944" s="17">
        <v>0.30101749309000198</v>
      </c>
      <c r="F944" s="17"/>
      <c r="G944" s="17">
        <v>0.181622661974217</v>
      </c>
      <c r="H944" s="17">
        <v>0.24325683878034099</v>
      </c>
      <c r="I944" s="17">
        <v>0.265599608035546</v>
      </c>
      <c r="J944" s="17">
        <v>0.29128907401210802</v>
      </c>
      <c r="K944" s="17">
        <v>0.27717858879089302</v>
      </c>
      <c r="L944" s="17">
        <v>0.29345431730174698</v>
      </c>
      <c r="M944" s="17"/>
      <c r="N944" s="17">
        <v>0.29787311968220997</v>
      </c>
      <c r="O944" s="17">
        <v>0.28523886086949901</v>
      </c>
      <c r="P944" s="17">
        <v>0.24260828594945499</v>
      </c>
      <c r="Q944" s="17">
        <v>0.21608530913822899</v>
      </c>
      <c r="R944" s="17"/>
      <c r="S944" s="17">
        <v>0.26742519041705098</v>
      </c>
      <c r="T944" s="17">
        <v>0.28865239297024298</v>
      </c>
      <c r="U944" s="17">
        <v>0.33302686589555203</v>
      </c>
      <c r="V944" s="17">
        <v>0.244314217994543</v>
      </c>
      <c r="W944" s="17">
        <v>0.20597176809638301</v>
      </c>
      <c r="X944" s="17">
        <v>0.18968674570163799</v>
      </c>
      <c r="Y944" s="17">
        <v>0.27918033099932898</v>
      </c>
      <c r="Z944" s="17">
        <v>0.221778211286803</v>
      </c>
      <c r="AA944" s="17">
        <v>0.26240505233754902</v>
      </c>
      <c r="AB944" s="17">
        <v>0.24113824452928001</v>
      </c>
      <c r="AC944" s="17">
        <v>0.33897045569655698</v>
      </c>
      <c r="AD944" s="17">
        <v>0.26920236497240602</v>
      </c>
      <c r="AE944" s="17"/>
      <c r="AF944" s="17">
        <v>0.25853309179435702</v>
      </c>
      <c r="AG944" s="17">
        <v>0.304568164272149</v>
      </c>
      <c r="AH944" s="17">
        <v>0.23857377732378701</v>
      </c>
      <c r="AI944" s="17">
        <v>0.2114739149621</v>
      </c>
      <c r="AJ944" s="17">
        <v>0.26733903735020897</v>
      </c>
      <c r="AK944" s="17">
        <v>0.270712455830868</v>
      </c>
      <c r="AL944" s="17"/>
      <c r="AM944" s="17">
        <v>0.25915393520145102</v>
      </c>
      <c r="AN944" s="17">
        <v>0.26647254967630801</v>
      </c>
      <c r="AO944" s="17"/>
      <c r="AP944" s="17">
        <v>0.23846271942101799</v>
      </c>
      <c r="AQ944" s="17">
        <v>0.25199138782623998</v>
      </c>
      <c r="AR944" s="17">
        <v>0.28616657477817697</v>
      </c>
      <c r="AS944" s="17">
        <v>0.32012830142666299</v>
      </c>
      <c r="AT944" s="17">
        <v>0.366314814565733</v>
      </c>
      <c r="AU944" s="17"/>
      <c r="AV944" s="17">
        <v>0.31044490305743799</v>
      </c>
      <c r="AW944" s="17">
        <v>0.20963041060242199</v>
      </c>
      <c r="AX944" s="17">
        <v>0.27250190796331802</v>
      </c>
      <c r="AY944" s="17">
        <v>0.20953105649237599</v>
      </c>
      <c r="AZ944" s="17">
        <v>0.47249643368625899</v>
      </c>
      <c r="BA944" s="17">
        <v>0.243272278595841</v>
      </c>
      <c r="BB944" s="17"/>
      <c r="BC944" s="17">
        <v>0.40779451735523098</v>
      </c>
      <c r="BD944" s="17">
        <v>0.22935491628044999</v>
      </c>
      <c r="BE944" s="17">
        <v>0.208634141242137</v>
      </c>
      <c r="BF944" s="17"/>
      <c r="BG944" s="17">
        <v>0.23821312260011099</v>
      </c>
      <c r="BH944" s="17">
        <v>0.29568724355536202</v>
      </c>
      <c r="BI944" s="17">
        <v>0.30578475604768002</v>
      </c>
      <c r="BJ944" s="17">
        <v>0.17005810573736499</v>
      </c>
      <c r="BK944" s="17">
        <v>6.8131677314927599E-2</v>
      </c>
      <c r="BL944" s="17"/>
      <c r="BM944" s="17">
        <v>0.28629545355633801</v>
      </c>
      <c r="BN944" s="17">
        <v>9.1716884352561798E-2</v>
      </c>
    </row>
    <row r="945" spans="2:66" x14ac:dyDescent="0.35">
      <c r="B945" t="s">
        <v>374</v>
      </c>
      <c r="C945" s="17">
        <v>0.20486668687812501</v>
      </c>
      <c r="D945" s="17">
        <v>0.199986501074222</v>
      </c>
      <c r="E945" s="17">
        <v>0.21063466980517301</v>
      </c>
      <c r="F945" s="17"/>
      <c r="G945" s="17">
        <v>0.15509652306764099</v>
      </c>
      <c r="H945" s="17">
        <v>0.118699830578332</v>
      </c>
      <c r="I945" s="17">
        <v>0.17777176652407201</v>
      </c>
      <c r="J945" s="17">
        <v>0.19118776939015</v>
      </c>
      <c r="K945" s="17">
        <v>0.25257865561756498</v>
      </c>
      <c r="L945" s="17">
        <v>0.30930683967801298</v>
      </c>
      <c r="M945" s="17"/>
      <c r="N945" s="17">
        <v>0.18993049341357299</v>
      </c>
      <c r="O945" s="17">
        <v>0.16923883154416799</v>
      </c>
      <c r="P945" s="17">
        <v>0.26857417064009398</v>
      </c>
      <c r="Q945" s="17">
        <v>0.20336520985776799</v>
      </c>
      <c r="R945" s="17"/>
      <c r="S945" s="17">
        <v>0.179491128399799</v>
      </c>
      <c r="T945" s="17">
        <v>0.255101288811453</v>
      </c>
      <c r="U945" s="17">
        <v>0.29118374430615301</v>
      </c>
      <c r="V945" s="17">
        <v>0.27255998563761002</v>
      </c>
      <c r="W945" s="17">
        <v>0.22537894383221199</v>
      </c>
      <c r="X945" s="17">
        <v>0.25373413815868101</v>
      </c>
      <c r="Y945" s="17">
        <v>0.15764811050128</v>
      </c>
      <c r="Z945" s="17">
        <v>0.116671626536277</v>
      </c>
      <c r="AA945" s="17">
        <v>0.146880922414898</v>
      </c>
      <c r="AB945" s="17">
        <v>0.10528440061050499</v>
      </c>
      <c r="AC945" s="17">
        <v>0.20260195429109701</v>
      </c>
      <c r="AD945" s="17">
        <v>0.235764481311215</v>
      </c>
      <c r="AE945" s="17"/>
      <c r="AF945" s="17">
        <v>0.112927270160307</v>
      </c>
      <c r="AG945" s="17">
        <v>0.214109936227416</v>
      </c>
      <c r="AH945" s="17">
        <v>0.19635368103928799</v>
      </c>
      <c r="AI945" s="17">
        <v>0.22645075411804899</v>
      </c>
      <c r="AJ945" s="17">
        <v>0.32610814772629698</v>
      </c>
      <c r="AK945" s="17">
        <v>0.297606492344548</v>
      </c>
      <c r="AL945" s="17"/>
      <c r="AM945" s="17">
        <v>0.205435935329842</v>
      </c>
      <c r="AN945" s="17">
        <v>0.20427089763216599</v>
      </c>
      <c r="AO945" s="17"/>
      <c r="AP945" s="17">
        <v>0.20371141777733001</v>
      </c>
      <c r="AQ945" s="17">
        <v>0.207017824483966</v>
      </c>
      <c r="AR945" s="17">
        <v>0.21605744614429601</v>
      </c>
      <c r="AS945" s="17">
        <v>0.16341010744307699</v>
      </c>
      <c r="AT945" s="17">
        <v>0.14049361201659899</v>
      </c>
      <c r="AU945" s="17"/>
      <c r="AV945" s="17">
        <v>0.17271505699505599</v>
      </c>
      <c r="AW945" s="17">
        <v>0.20653659821780901</v>
      </c>
      <c r="AX945" s="17">
        <v>0.32044329300485003</v>
      </c>
      <c r="AY945" s="17">
        <v>0.201472453763718</v>
      </c>
      <c r="AZ945" s="17">
        <v>0.29611851461305599</v>
      </c>
      <c r="BA945" s="17">
        <v>0.20784301663853799</v>
      </c>
      <c r="BB945" s="17"/>
      <c r="BC945" s="17">
        <v>0.25124314910823797</v>
      </c>
      <c r="BD945" s="17">
        <v>0.200970320583088</v>
      </c>
      <c r="BE945" s="17">
        <v>0.18571476368786799</v>
      </c>
      <c r="BF945" s="17"/>
      <c r="BG945" s="17">
        <v>0.14811785613713199</v>
      </c>
      <c r="BH945" s="17">
        <v>0.21947585972518099</v>
      </c>
      <c r="BI945" s="17">
        <v>0.22672832887372901</v>
      </c>
      <c r="BJ945" s="17">
        <v>0.26585198400730098</v>
      </c>
      <c r="BK945" s="17">
        <v>0.14616604317165199</v>
      </c>
      <c r="BL945" s="17"/>
      <c r="BM945" s="17">
        <v>0.20781531801858599</v>
      </c>
      <c r="BN945" s="17">
        <v>0.17386070232721099</v>
      </c>
    </row>
    <row r="946" spans="2:66" x14ac:dyDescent="0.35">
      <c r="B946" t="s">
        <v>375</v>
      </c>
      <c r="C946" s="17">
        <v>0.187806572993124</v>
      </c>
      <c r="D946" s="17">
        <v>0.186829515309725</v>
      </c>
      <c r="E946" s="17">
        <v>0.18870944125757999</v>
      </c>
      <c r="F946" s="17"/>
      <c r="G946" s="17">
        <v>0.217502445679153</v>
      </c>
      <c r="H946" s="17">
        <v>0.212757079500034</v>
      </c>
      <c r="I946" s="17">
        <v>0.16772585302417301</v>
      </c>
      <c r="J946" s="17">
        <v>0.18011632383855</v>
      </c>
      <c r="K946" s="17">
        <v>0.15390612296633199</v>
      </c>
      <c r="L946" s="17">
        <v>0.192949844922891</v>
      </c>
      <c r="M946" s="17"/>
      <c r="N946" s="17">
        <v>0.180983747673054</v>
      </c>
      <c r="O946" s="17">
        <v>0.20869945206812801</v>
      </c>
      <c r="P946" s="17">
        <v>0.16909537050734899</v>
      </c>
      <c r="Q946" s="17">
        <v>0.188605929288505</v>
      </c>
      <c r="R946" s="17"/>
      <c r="S946" s="17">
        <v>0.16453533600475301</v>
      </c>
      <c r="T946" s="17">
        <v>0.211865922315157</v>
      </c>
      <c r="U946" s="17">
        <v>0.152230070337881</v>
      </c>
      <c r="V946" s="17">
        <v>0.249296802561391</v>
      </c>
      <c r="W946" s="17">
        <v>0.19191273977365</v>
      </c>
      <c r="X946" s="17">
        <v>0.200057756466234</v>
      </c>
      <c r="Y946" s="17">
        <v>0.17166523608838599</v>
      </c>
      <c r="Z946" s="17">
        <v>0.22094899638493201</v>
      </c>
      <c r="AA946" s="17">
        <v>0.18515201126267999</v>
      </c>
      <c r="AB946" s="17">
        <v>0.18751335086087501</v>
      </c>
      <c r="AC946" s="17">
        <v>9.6130756711333407E-2</v>
      </c>
      <c r="AD946" s="17">
        <v>0.21965427471013099</v>
      </c>
      <c r="AE946" s="17"/>
      <c r="AF946" s="17">
        <v>0.19253347879383301</v>
      </c>
      <c r="AG946" s="17">
        <v>0.19762712831805401</v>
      </c>
      <c r="AH946" s="17">
        <v>0.197334766442431</v>
      </c>
      <c r="AI946" s="17">
        <v>0.17961037439767799</v>
      </c>
      <c r="AJ946" s="17">
        <v>0.15494249682102401</v>
      </c>
      <c r="AK946" s="17">
        <v>0.17313967929781901</v>
      </c>
      <c r="AL946" s="17"/>
      <c r="AM946" s="17">
        <v>0.17195416243709799</v>
      </c>
      <c r="AN946" s="17">
        <v>0.209344746016321</v>
      </c>
      <c r="AO946" s="17"/>
      <c r="AP946" s="17">
        <v>0.17372979371458999</v>
      </c>
      <c r="AQ946" s="17">
        <v>0.19485293218489799</v>
      </c>
      <c r="AR946" s="17">
        <v>0.195164399631855</v>
      </c>
      <c r="AS946" s="17">
        <v>0.175307569314435</v>
      </c>
      <c r="AT946" s="17">
        <v>0.22375234781565601</v>
      </c>
      <c r="AU946" s="17"/>
      <c r="AV946" s="17">
        <v>0.21625223483768299</v>
      </c>
      <c r="AW946" s="17">
        <v>0.14116923360473099</v>
      </c>
      <c r="AX946" s="17">
        <v>0.17778498606512699</v>
      </c>
      <c r="AY946" s="17">
        <v>0.17156750916937599</v>
      </c>
      <c r="AZ946" s="17">
        <v>0.24049455707713599</v>
      </c>
      <c r="BA946" s="17">
        <v>0.20389046383901299</v>
      </c>
      <c r="BB946" s="17"/>
      <c r="BC946" s="17">
        <v>0.24448229190166401</v>
      </c>
      <c r="BD946" s="17">
        <v>0.17583191120202399</v>
      </c>
      <c r="BE946" s="17">
        <v>0.16090246986387299</v>
      </c>
      <c r="BF946" s="17"/>
      <c r="BG946" s="17">
        <v>0.18382034511102299</v>
      </c>
      <c r="BH946" s="17">
        <v>0.21623695330852</v>
      </c>
      <c r="BI946" s="17">
        <v>0.19800689524595599</v>
      </c>
      <c r="BJ946" s="17">
        <v>0.173460647353848</v>
      </c>
      <c r="BK946" s="17">
        <v>5.7721585692581297E-2</v>
      </c>
      <c r="BL946" s="17"/>
      <c r="BM946" s="17">
        <v>0.210939787008081</v>
      </c>
      <c r="BN946" s="17">
        <v>8.4502959021086593E-2</v>
      </c>
    </row>
    <row r="947" spans="2:66" x14ac:dyDescent="0.35">
      <c r="B947" t="s">
        <v>376</v>
      </c>
      <c r="C947" s="17">
        <v>0.13719894473904401</v>
      </c>
      <c r="D947" s="17">
        <v>0.144565236129543</v>
      </c>
      <c r="E947" s="17">
        <v>0.13069299607873899</v>
      </c>
      <c r="F947" s="17"/>
      <c r="G947" s="17">
        <v>0.17726557612767699</v>
      </c>
      <c r="H947" s="17">
        <v>0.222672148095101</v>
      </c>
      <c r="I947" s="17">
        <v>0.13744703820943199</v>
      </c>
      <c r="J947" s="17">
        <v>9.4529252083144902E-2</v>
      </c>
      <c r="K947" s="17">
        <v>0.112535310887365</v>
      </c>
      <c r="L947" s="17">
        <v>9.1684293475718298E-2</v>
      </c>
      <c r="M947" s="17"/>
      <c r="N947" s="17">
        <v>0.20136028384687299</v>
      </c>
      <c r="O947" s="17">
        <v>0.13096621111198101</v>
      </c>
      <c r="P947" s="17">
        <v>0.105916657926522</v>
      </c>
      <c r="Q947" s="17">
        <v>0.100122704942047</v>
      </c>
      <c r="R947" s="17"/>
      <c r="S947" s="17">
        <v>0.22137726065714999</v>
      </c>
      <c r="T947" s="17">
        <v>0.165047305635109</v>
      </c>
      <c r="U947" s="17">
        <v>0.14359719823452199</v>
      </c>
      <c r="V947" s="17">
        <v>0.111623893655343</v>
      </c>
      <c r="W947" s="17">
        <v>8.6357212423178398E-2</v>
      </c>
      <c r="X947" s="17">
        <v>0.124255905591898</v>
      </c>
      <c r="Y947" s="17">
        <v>0.11054775949818101</v>
      </c>
      <c r="Z947" s="17">
        <v>9.2704852475060204E-2</v>
      </c>
      <c r="AA947" s="17">
        <v>0.125130955795447</v>
      </c>
      <c r="AB947" s="17">
        <v>0.119656453323871</v>
      </c>
      <c r="AC947" s="17">
        <v>6.6384334814566695E-2</v>
      </c>
      <c r="AD947" s="17">
        <v>0.187816757309576</v>
      </c>
      <c r="AE947" s="17"/>
      <c r="AF947" s="17">
        <v>0.226187114754862</v>
      </c>
      <c r="AG947" s="17">
        <v>0.110768164806685</v>
      </c>
      <c r="AH947" s="17">
        <v>0.10285348816884</v>
      </c>
      <c r="AI947" s="17">
        <v>9.6264303812593002E-2</v>
      </c>
      <c r="AJ947" s="17">
        <v>0.123906476623257</v>
      </c>
      <c r="AK947" s="17">
        <v>0.10973029246016899</v>
      </c>
      <c r="AL947" s="17"/>
      <c r="AM947" s="17">
        <v>0.14003858753251799</v>
      </c>
      <c r="AN947" s="17">
        <v>0.13295042585924399</v>
      </c>
      <c r="AO947" s="17"/>
      <c r="AP947" s="17">
        <v>7.9433489274556998E-2</v>
      </c>
      <c r="AQ947" s="17">
        <v>0.122307064387067</v>
      </c>
      <c r="AR947" s="17">
        <v>0.17955455163293199</v>
      </c>
      <c r="AS947" s="17">
        <v>0.22937969038893199</v>
      </c>
      <c r="AT947" s="17">
        <v>0.28818053397612098</v>
      </c>
      <c r="AU947" s="17"/>
      <c r="AV947" s="17">
        <v>0.17732021883993199</v>
      </c>
      <c r="AW947" s="17">
        <v>7.9656464065647206E-2</v>
      </c>
      <c r="AX947" s="17">
        <v>0.114598172990913</v>
      </c>
      <c r="AY947" s="17">
        <v>0.113580482217134</v>
      </c>
      <c r="AZ947" s="17">
        <v>0.263316812934628</v>
      </c>
      <c r="BA947" s="17">
        <v>0.15269270002811</v>
      </c>
      <c r="BB947" s="17"/>
      <c r="BC947" s="17">
        <v>0.188601633646091</v>
      </c>
      <c r="BD947" s="17">
        <v>0.106969636680569</v>
      </c>
      <c r="BE947" s="17">
        <v>0.150041904051162</v>
      </c>
      <c r="BF947" s="17"/>
      <c r="BG947" s="17">
        <v>0.111579598337</v>
      </c>
      <c r="BH947" s="17">
        <v>0.16162825329800901</v>
      </c>
      <c r="BI947" s="17">
        <v>0.13449771829704901</v>
      </c>
      <c r="BJ947" s="17">
        <v>9.2769376593686198E-2</v>
      </c>
      <c r="BK947" s="17">
        <v>7.6735705732219106E-2</v>
      </c>
      <c r="BL947" s="17"/>
      <c r="BM947" s="17">
        <v>0.15344985144835899</v>
      </c>
      <c r="BN947" s="17">
        <v>8.0445807741029801E-2</v>
      </c>
    </row>
    <row r="948" spans="2:66" x14ac:dyDescent="0.35">
      <c r="B948" t="s">
        <v>377</v>
      </c>
      <c r="C948" s="17">
        <v>9.4491904040216498E-2</v>
      </c>
      <c r="D948" s="17">
        <v>7.8105627308082098E-2</v>
      </c>
      <c r="E948" s="17">
        <v>0.10894385248739601</v>
      </c>
      <c r="F948" s="17"/>
      <c r="G948" s="17">
        <v>9.8504400817780599E-2</v>
      </c>
      <c r="H948" s="17">
        <v>0.13369793235576</v>
      </c>
      <c r="I948" s="17">
        <v>9.5739730631044004E-2</v>
      </c>
      <c r="J948" s="17">
        <v>0.11793451119407999</v>
      </c>
      <c r="K948" s="17">
        <v>8.5330807875619405E-2</v>
      </c>
      <c r="L948" s="17">
        <v>4.5961131227367898E-2</v>
      </c>
      <c r="M948" s="17"/>
      <c r="N948" s="17">
        <v>0.106751310707417</v>
      </c>
      <c r="O948" s="17">
        <v>0.10898171654132</v>
      </c>
      <c r="P948" s="17">
        <v>7.4111121723838394E-2</v>
      </c>
      <c r="Q948" s="17">
        <v>8.3705970357146497E-2</v>
      </c>
      <c r="R948" s="17"/>
      <c r="S948" s="17">
        <v>0.12853090548245599</v>
      </c>
      <c r="T948" s="17">
        <v>0.10167569966018999</v>
      </c>
      <c r="U948" s="17">
        <v>9.6288917249945594E-2</v>
      </c>
      <c r="V948" s="17">
        <v>5.4101813268291297E-2</v>
      </c>
      <c r="W948" s="17">
        <v>8.7048592874671898E-2</v>
      </c>
      <c r="X948" s="17">
        <v>8.2629904027541001E-2</v>
      </c>
      <c r="Y948" s="17">
        <v>0.102712646466733</v>
      </c>
      <c r="Z948" s="17">
        <v>4.6455079264389701E-2</v>
      </c>
      <c r="AA948" s="17">
        <v>9.6737711734400295E-2</v>
      </c>
      <c r="AB948" s="17">
        <v>3.8510584505546501E-2</v>
      </c>
      <c r="AC948" s="17">
        <v>0.21133649623164</v>
      </c>
      <c r="AD948" s="17">
        <v>8.0020065968949297E-2</v>
      </c>
      <c r="AE948" s="17"/>
      <c r="AF948" s="17">
        <v>0.12528398285210901</v>
      </c>
      <c r="AG948" s="17">
        <v>9.8303143223071696E-2</v>
      </c>
      <c r="AH948" s="17">
        <v>6.6281419793971202E-2</v>
      </c>
      <c r="AI948" s="17">
        <v>7.4500648040193601E-2</v>
      </c>
      <c r="AJ948" s="17">
        <v>6.5479254749922694E-2</v>
      </c>
      <c r="AK948" s="17">
        <v>0.12723262619082801</v>
      </c>
      <c r="AL948" s="17"/>
      <c r="AM948" s="17">
        <v>8.8456786919468497E-2</v>
      </c>
      <c r="AN948" s="17">
        <v>0.10372509806156401</v>
      </c>
      <c r="AO948" s="17"/>
      <c r="AP948" s="17">
        <v>7.3163902625086E-2</v>
      </c>
      <c r="AQ948" s="17">
        <v>0.10288472676508301</v>
      </c>
      <c r="AR948" s="17">
        <v>0.100265677837961</v>
      </c>
      <c r="AS948" s="17">
        <v>0.13268116837831401</v>
      </c>
      <c r="AT948" s="17">
        <v>0.216593095788264</v>
      </c>
      <c r="AU948" s="17"/>
      <c r="AV948" s="17">
        <v>0.11063770712524899</v>
      </c>
      <c r="AW948" s="17">
        <v>6.9335810042214993E-2</v>
      </c>
      <c r="AX948" s="17">
        <v>8.7112238207951206E-2</v>
      </c>
      <c r="AY948" s="17">
        <v>5.2160065162246402E-2</v>
      </c>
      <c r="AZ948" s="17">
        <v>0.261885316934305</v>
      </c>
      <c r="BA948" s="17">
        <v>7.6672985409630703E-2</v>
      </c>
      <c r="BB948" s="17"/>
      <c r="BC948" s="17">
        <v>0.17247071278451101</v>
      </c>
      <c r="BD948" s="17">
        <v>6.7898310851463098E-2</v>
      </c>
      <c r="BE948" s="17">
        <v>7.3622130618456197E-2</v>
      </c>
      <c r="BF948" s="17"/>
      <c r="BG948" s="17">
        <v>0.10095779141465</v>
      </c>
      <c r="BH948" s="17">
        <v>0.10825338173747499</v>
      </c>
      <c r="BI948" s="17">
        <v>9.4836485804813103E-2</v>
      </c>
      <c r="BJ948" s="17">
        <v>7.4034042265955502E-2</v>
      </c>
      <c r="BK948" s="17">
        <v>5.86343905289698E-2</v>
      </c>
      <c r="BL948" s="17"/>
      <c r="BM948" s="17">
        <v>0.107061216444782</v>
      </c>
      <c r="BN948" s="17">
        <v>6.2197784048646197E-2</v>
      </c>
    </row>
    <row r="949" spans="2:66" x14ac:dyDescent="0.35">
      <c r="B949" t="s">
        <v>117</v>
      </c>
      <c r="C949" s="17">
        <v>1.1536941676495899E-2</v>
      </c>
      <c r="D949" s="17">
        <v>1.1245977009410201E-2</v>
      </c>
      <c r="E949" s="17">
        <v>1.08901272653517E-2</v>
      </c>
      <c r="F949" s="17"/>
      <c r="G949" s="17">
        <v>1.8042444638123701E-2</v>
      </c>
      <c r="H949" s="17">
        <v>1.67474290458672E-2</v>
      </c>
      <c r="I949" s="17">
        <v>1.6249404118221001E-2</v>
      </c>
      <c r="J949" s="17">
        <v>8.6868865083204495E-3</v>
      </c>
      <c r="K949" s="17">
        <v>6.9840573756161E-3</v>
      </c>
      <c r="L949" s="17">
        <v>4.5055937380162796E-3</v>
      </c>
      <c r="M949" s="17"/>
      <c r="N949" s="17">
        <v>3.8244613324736601E-3</v>
      </c>
      <c r="O949" s="17">
        <v>1.42473155814334E-2</v>
      </c>
      <c r="P949" s="17">
        <v>6.5904379130967998E-3</v>
      </c>
      <c r="Q949" s="17">
        <v>2.15951501783983E-2</v>
      </c>
      <c r="R949" s="17"/>
      <c r="S949" s="17">
        <v>6.8721461391021499E-3</v>
      </c>
      <c r="T949" s="17">
        <v>7.3760884911177197E-3</v>
      </c>
      <c r="U949" s="17">
        <v>1.2537493968388E-2</v>
      </c>
      <c r="V949" s="17">
        <v>5.7106696758278397E-3</v>
      </c>
      <c r="W949" s="17">
        <v>1.5397879213137899E-2</v>
      </c>
      <c r="X949" s="17">
        <v>5.1913400742056703E-3</v>
      </c>
      <c r="Y949" s="17">
        <v>1.2323297180915099E-2</v>
      </c>
      <c r="Z949" s="17">
        <v>2.3949992141029001E-2</v>
      </c>
      <c r="AA949" s="17">
        <v>1.3301262649041599E-2</v>
      </c>
      <c r="AB949" s="17">
        <v>1.9277490183245101E-2</v>
      </c>
      <c r="AC949" s="17">
        <v>2.8124026701798401E-2</v>
      </c>
      <c r="AD949" s="17">
        <v>0</v>
      </c>
      <c r="AE949" s="17"/>
      <c r="AF949" s="17">
        <v>2.00695697731493E-2</v>
      </c>
      <c r="AG949" s="17">
        <v>5.3904876864598796E-3</v>
      </c>
      <c r="AH949" s="17">
        <v>7.8716613602858709E-3</v>
      </c>
      <c r="AI949" s="17">
        <v>1.38834838512161E-2</v>
      </c>
      <c r="AJ949" s="17">
        <v>9.6829034102279901E-3</v>
      </c>
      <c r="AK949" s="17">
        <v>9.38893563158524E-3</v>
      </c>
      <c r="AL949" s="17"/>
      <c r="AM949" s="17">
        <v>9.4139105372082997E-3</v>
      </c>
      <c r="AN949" s="17">
        <v>1.34212812652529E-2</v>
      </c>
      <c r="AO949" s="17"/>
      <c r="AP949" s="17">
        <v>1.4831528416677E-2</v>
      </c>
      <c r="AQ949" s="17">
        <v>1.1422982747115999E-2</v>
      </c>
      <c r="AR949" s="17">
        <v>9.9381425497911107E-3</v>
      </c>
      <c r="AS949" s="17">
        <v>1.3157860515866499E-2</v>
      </c>
      <c r="AT949" s="17">
        <v>0</v>
      </c>
      <c r="AU949" s="17"/>
      <c r="AV949" s="17">
        <v>1.6435563625570498E-2</v>
      </c>
      <c r="AW949" s="17">
        <v>2.5520785807010399E-3</v>
      </c>
      <c r="AX949" s="17">
        <v>0</v>
      </c>
      <c r="AY949" s="17">
        <v>7.6201118119602904E-3</v>
      </c>
      <c r="AZ949" s="17">
        <v>7.5805159942868702E-3</v>
      </c>
      <c r="BA949" s="17">
        <v>1.84488974467239E-2</v>
      </c>
      <c r="BB949" s="17"/>
      <c r="BC949" s="17">
        <v>8.3782225071519102E-3</v>
      </c>
      <c r="BD949" s="17">
        <v>1.4714584160015899E-2</v>
      </c>
      <c r="BE949" s="17">
        <v>5.2807734133669803E-3</v>
      </c>
      <c r="BF949" s="17"/>
      <c r="BG949" s="17">
        <v>0</v>
      </c>
      <c r="BH949" s="17">
        <v>2.1907378501896998E-3</v>
      </c>
      <c r="BI949" s="17">
        <v>8.5805632832260201E-3</v>
      </c>
      <c r="BJ949" s="17">
        <v>0</v>
      </c>
      <c r="BK949" s="17">
        <v>0</v>
      </c>
      <c r="BL949" s="17"/>
      <c r="BM949" s="17">
        <v>1.83275151668988E-3</v>
      </c>
      <c r="BN949" s="17">
        <v>0</v>
      </c>
    </row>
    <row r="950" spans="2:66" x14ac:dyDescent="0.35">
      <c r="B950" t="s">
        <v>98</v>
      </c>
      <c r="C950" s="17">
        <v>1.8430273991200001E-2</v>
      </c>
      <c r="D950" s="17">
        <v>2.24027995801311E-2</v>
      </c>
      <c r="E950" s="17">
        <v>1.4647873485087601E-2</v>
      </c>
      <c r="F950" s="17"/>
      <c r="G950" s="17">
        <v>2.61180780867631E-2</v>
      </c>
      <c r="H950" s="17">
        <v>1.08380128998499E-2</v>
      </c>
      <c r="I950" s="17">
        <v>2.6493359660144999E-2</v>
      </c>
      <c r="J950" s="17">
        <v>1.46473346639706E-2</v>
      </c>
      <c r="K950" s="17">
        <v>2.2212829199517801E-2</v>
      </c>
      <c r="L950" s="17">
        <v>1.3508284356192699E-2</v>
      </c>
      <c r="M950" s="17"/>
      <c r="N950" s="17">
        <v>6.9886514720501596E-3</v>
      </c>
      <c r="O950" s="17">
        <v>2.4660298920707199E-2</v>
      </c>
      <c r="P950" s="17">
        <v>1.3372659415158901E-2</v>
      </c>
      <c r="Q950" s="17">
        <v>2.6985321707627598E-2</v>
      </c>
      <c r="R950" s="17"/>
      <c r="S950" s="17">
        <v>2.14695137462627E-2</v>
      </c>
      <c r="T950" s="17">
        <v>1.5117479477245699E-2</v>
      </c>
      <c r="U950" s="17">
        <v>6.2232434142011498E-3</v>
      </c>
      <c r="V950" s="17">
        <v>1.22776276838192E-2</v>
      </c>
      <c r="W950" s="17">
        <v>2.3083137611245801E-2</v>
      </c>
      <c r="X950" s="17">
        <v>4.2833833615863001E-2</v>
      </c>
      <c r="Y950" s="17">
        <v>1.7764130103478298E-2</v>
      </c>
      <c r="Z950" s="17">
        <v>2.34802227427689E-2</v>
      </c>
      <c r="AA950" s="17">
        <v>8.8984570925891293E-3</v>
      </c>
      <c r="AB950" s="17">
        <v>1.9045599772065401E-2</v>
      </c>
      <c r="AC950" s="17">
        <v>0</v>
      </c>
      <c r="AD950" s="17">
        <v>4.4698013654500601E-2</v>
      </c>
      <c r="AE950" s="17"/>
      <c r="AF950" s="17">
        <v>1.6204138852896899E-2</v>
      </c>
      <c r="AG950" s="17">
        <v>1.44141450146582E-2</v>
      </c>
      <c r="AH950" s="17">
        <v>2.1136951168836599E-2</v>
      </c>
      <c r="AI950" s="17">
        <v>2.56274856952497E-2</v>
      </c>
      <c r="AJ950" s="17">
        <v>1.46479684092371E-2</v>
      </c>
      <c r="AK950" s="17">
        <v>2.72052901252305E-2</v>
      </c>
      <c r="AL950" s="17"/>
      <c r="AM950" s="17">
        <v>1.18448385574945E-2</v>
      </c>
      <c r="AN950" s="17">
        <v>2.79049341918251E-2</v>
      </c>
      <c r="AO950" s="17"/>
      <c r="AP950" s="17">
        <v>1.94204199213397E-2</v>
      </c>
      <c r="AQ950" s="17">
        <v>1.9872733543526099E-2</v>
      </c>
      <c r="AR950" s="17">
        <v>1.45413194242449E-2</v>
      </c>
      <c r="AS950" s="17">
        <v>2.4577475858770601E-2</v>
      </c>
      <c r="AT950" s="17">
        <v>3.9845950657630198E-2</v>
      </c>
      <c r="AU950" s="17"/>
      <c r="AV950" s="17">
        <v>1.6140298899975401E-2</v>
      </c>
      <c r="AW950" s="17">
        <v>1.3600507116039299E-2</v>
      </c>
      <c r="AX950" s="17">
        <v>5.9229129576781397E-3</v>
      </c>
      <c r="AY950" s="17">
        <v>2.3639418658059502E-2</v>
      </c>
      <c r="AZ950" s="17">
        <v>1.5977953261280601E-2</v>
      </c>
      <c r="BA950" s="17">
        <v>6.5412565896158896E-3</v>
      </c>
      <c r="BB950" s="17"/>
      <c r="BC950" s="17">
        <v>8.4716139375131897E-3</v>
      </c>
      <c r="BD950" s="17">
        <v>2.3378650753678499E-2</v>
      </c>
      <c r="BE950" s="17">
        <v>2.0014170510366702E-2</v>
      </c>
      <c r="BF950" s="17"/>
      <c r="BG950" s="17">
        <v>3.2629194680431503E-2</v>
      </c>
      <c r="BH950" s="17">
        <v>8.7796043947643392E-3</v>
      </c>
      <c r="BI950" s="17">
        <v>8.4716338110602304E-3</v>
      </c>
      <c r="BJ950" s="17">
        <v>1.9521784105340001E-2</v>
      </c>
      <c r="BK950" s="17">
        <v>6.9228525610508504E-2</v>
      </c>
      <c r="BL950" s="17"/>
      <c r="BM950" s="17">
        <v>1.267684266136E-2</v>
      </c>
      <c r="BN950" s="17">
        <v>5.7726662867837501E-2</v>
      </c>
    </row>
    <row r="951" spans="2:66" x14ac:dyDescent="0.35">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c r="AZ951" s="17"/>
      <c r="BA951" s="17"/>
      <c r="BB951" s="17"/>
      <c r="BC951" s="17"/>
      <c r="BD951" s="17"/>
      <c r="BE951" s="17"/>
      <c r="BF951" s="17"/>
      <c r="BG951" s="17"/>
      <c r="BH951" s="17"/>
      <c r="BI951" s="17"/>
      <c r="BJ951" s="17"/>
      <c r="BK951" s="17"/>
      <c r="BL951" s="17"/>
      <c r="BM951" s="17"/>
      <c r="BN951" s="17"/>
    </row>
    <row r="952" spans="2:66" x14ac:dyDescent="0.35">
      <c r="B952" s="6" t="s">
        <v>386</v>
      </c>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c r="AX952" s="17"/>
      <c r="AY952" s="17"/>
      <c r="AZ952" s="17"/>
      <c r="BA952" s="17"/>
      <c r="BB952" s="17"/>
      <c r="BC952" s="17"/>
      <c r="BD952" s="17"/>
      <c r="BE952" s="17"/>
      <c r="BF952" s="17"/>
      <c r="BG952" s="17"/>
      <c r="BH952" s="17"/>
      <c r="BI952" s="17"/>
      <c r="BJ952" s="17"/>
      <c r="BK952" s="17"/>
      <c r="BL952" s="17"/>
      <c r="BM952" s="17"/>
      <c r="BN952" s="17"/>
    </row>
    <row r="953" spans="2:66" x14ac:dyDescent="0.35">
      <c r="B953" s="24" t="s">
        <v>101</v>
      </c>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c r="AX953" s="17"/>
      <c r="AY953" s="17"/>
      <c r="AZ953" s="17"/>
      <c r="BA953" s="17"/>
      <c r="BB953" s="17"/>
      <c r="BC953" s="17"/>
      <c r="BD953" s="17"/>
      <c r="BE953" s="17"/>
      <c r="BF953" s="17"/>
      <c r="BG953" s="17"/>
      <c r="BH953" s="17"/>
      <c r="BI953" s="17"/>
      <c r="BJ953" s="17"/>
      <c r="BK953" s="17"/>
      <c r="BL953" s="17"/>
      <c r="BM953" s="17"/>
      <c r="BN953" s="17"/>
    </row>
    <row r="954" spans="2:66" x14ac:dyDescent="0.35">
      <c r="B954" t="s">
        <v>379</v>
      </c>
      <c r="C954" s="17">
        <v>0.75412560987007704</v>
      </c>
      <c r="D954" s="17">
        <v>0.73119944392214797</v>
      </c>
      <c r="E954" s="17">
        <v>0.77722981386648404</v>
      </c>
      <c r="F954" s="17"/>
      <c r="G954" s="17">
        <v>0.62582297530709396</v>
      </c>
      <c r="H954" s="17">
        <v>0.75080839447876502</v>
      </c>
      <c r="I954" s="17">
        <v>0.73997049843654705</v>
      </c>
      <c r="J954" s="17">
        <v>0.78793506466571395</v>
      </c>
      <c r="K954" s="17">
        <v>0.79911643872384996</v>
      </c>
      <c r="L954" s="17">
        <v>0.79603100127661897</v>
      </c>
      <c r="M954" s="17"/>
      <c r="N954" s="17">
        <v>0.72655871585222398</v>
      </c>
      <c r="O954" s="17">
        <v>0.77000033449373295</v>
      </c>
      <c r="P954" s="17">
        <v>0.76115458930962698</v>
      </c>
      <c r="Q954" s="17">
        <v>0.75937072107418302</v>
      </c>
      <c r="R954" s="17"/>
      <c r="S954" s="17">
        <v>0.70090040021917999</v>
      </c>
      <c r="T954" s="17">
        <v>0.75938650038261002</v>
      </c>
      <c r="U954" s="17">
        <v>0.76631529113498797</v>
      </c>
      <c r="V954" s="17">
        <v>0.77395622174388701</v>
      </c>
      <c r="W954" s="17">
        <v>0.771133947669568</v>
      </c>
      <c r="X954" s="17">
        <v>0.78220727918960198</v>
      </c>
      <c r="Y954" s="17">
        <v>0.81867784363377505</v>
      </c>
      <c r="Z954" s="17">
        <v>0.75397048793631205</v>
      </c>
      <c r="AA954" s="17">
        <v>0.72918574993983998</v>
      </c>
      <c r="AB954" s="17">
        <v>0.73426552408352697</v>
      </c>
      <c r="AC954" s="17">
        <v>0.70340232848029005</v>
      </c>
      <c r="AD954" s="17">
        <v>0.82738628754124899</v>
      </c>
      <c r="AE954" s="17"/>
      <c r="AF954" s="17">
        <v>0.70408917053695197</v>
      </c>
      <c r="AG954" s="17">
        <v>0.78839639264827799</v>
      </c>
      <c r="AH954" s="17">
        <v>0.74767748942411005</v>
      </c>
      <c r="AI954" s="17">
        <v>0.76017649543606802</v>
      </c>
      <c r="AJ954" s="17">
        <v>0.77405979874237796</v>
      </c>
      <c r="AK954" s="17">
        <v>0.76227145265545904</v>
      </c>
      <c r="AL954" s="17"/>
      <c r="AM954" s="17">
        <v>0.75581400123277898</v>
      </c>
      <c r="AN954" s="17">
        <v>0.75235817310642095</v>
      </c>
      <c r="AO954" s="17"/>
      <c r="AP954" s="17">
        <v>0.77555394127952804</v>
      </c>
      <c r="AQ954" s="17">
        <v>0.74783870581365497</v>
      </c>
      <c r="AR954" s="17">
        <v>0.74675609866832104</v>
      </c>
      <c r="AS954" s="17">
        <v>0.72854253589180995</v>
      </c>
      <c r="AT954" s="17">
        <v>0.59720656084860002</v>
      </c>
      <c r="AU954" s="17"/>
      <c r="AV954" s="17">
        <v>0.71226540851074305</v>
      </c>
      <c r="AW954" s="17">
        <v>0.759531386501204</v>
      </c>
      <c r="AX954" s="17">
        <v>0.75739441203865898</v>
      </c>
      <c r="AY954" s="17">
        <v>0.77588186131860404</v>
      </c>
      <c r="AZ954" s="17">
        <v>0.83366177883947201</v>
      </c>
      <c r="BA954" s="17">
        <v>0.79986656960565095</v>
      </c>
      <c r="BB954" s="17"/>
      <c r="BC954" s="17">
        <v>0.77445876880875197</v>
      </c>
      <c r="BD954" s="17">
        <v>0.74561881661374296</v>
      </c>
      <c r="BE954" s="17">
        <v>0.75355122877590197</v>
      </c>
      <c r="BF954" s="17"/>
      <c r="BG954" s="17">
        <v>0.74586674637859296</v>
      </c>
      <c r="BH954" s="17">
        <v>0.77253257999977598</v>
      </c>
      <c r="BI954" s="17">
        <v>0.76155183316716801</v>
      </c>
      <c r="BJ954" s="17">
        <v>0.66399486752779802</v>
      </c>
      <c r="BK954" s="17">
        <v>0.78715528463048101</v>
      </c>
      <c r="BL954" s="17"/>
      <c r="BM954" s="17">
        <v>0.768175142158942</v>
      </c>
      <c r="BN954" s="17">
        <v>0.75865665104578095</v>
      </c>
    </row>
    <row r="955" spans="2:66" x14ac:dyDescent="0.35">
      <c r="B955" t="s">
        <v>380</v>
      </c>
      <c r="C955" s="17">
        <v>0.61085652363522402</v>
      </c>
      <c r="D955" s="17">
        <v>0.62388141926436302</v>
      </c>
      <c r="E955" s="17">
        <v>0.59819015063157599</v>
      </c>
      <c r="F955" s="17"/>
      <c r="G955" s="17">
        <v>0.56552222377186401</v>
      </c>
      <c r="H955" s="17">
        <v>0.64799088193792997</v>
      </c>
      <c r="I955" s="17">
        <v>0.59484184074048796</v>
      </c>
      <c r="J955" s="17">
        <v>0.60294610224892098</v>
      </c>
      <c r="K955" s="17">
        <v>0.59196489803004404</v>
      </c>
      <c r="L955" s="17">
        <v>0.64276323210735498</v>
      </c>
      <c r="M955" s="17"/>
      <c r="N955" s="17">
        <v>0.67193188098800904</v>
      </c>
      <c r="O955" s="17">
        <v>0.602786905574071</v>
      </c>
      <c r="P955" s="17">
        <v>0.62642469655423305</v>
      </c>
      <c r="Q955" s="17">
        <v>0.53955896427383299</v>
      </c>
      <c r="R955" s="17"/>
      <c r="S955" s="17">
        <v>0.65495410400430698</v>
      </c>
      <c r="T955" s="17">
        <v>0.61930962090129704</v>
      </c>
      <c r="U955" s="17">
        <v>0.64520189153561802</v>
      </c>
      <c r="V955" s="17">
        <v>0.629853305194225</v>
      </c>
      <c r="W955" s="17">
        <v>0.57686384750119002</v>
      </c>
      <c r="X955" s="17">
        <v>0.593872998963904</v>
      </c>
      <c r="Y955" s="17">
        <v>0.62367679403427601</v>
      </c>
      <c r="Z955" s="17">
        <v>0.62460468607309505</v>
      </c>
      <c r="AA955" s="17">
        <v>0.59016594456929194</v>
      </c>
      <c r="AB955" s="17">
        <v>0.57334497948396501</v>
      </c>
      <c r="AC955" s="17">
        <v>0.54577361153202197</v>
      </c>
      <c r="AD955" s="17">
        <v>0.59550420944496096</v>
      </c>
      <c r="AE955" s="17"/>
      <c r="AF955" s="17">
        <v>0.61887981856844998</v>
      </c>
      <c r="AG955" s="17">
        <v>0.63833881946290405</v>
      </c>
      <c r="AH955" s="17">
        <v>0.59693077493782898</v>
      </c>
      <c r="AI955" s="17">
        <v>0.60347562957617495</v>
      </c>
      <c r="AJ955" s="17">
        <v>0.61626993232187299</v>
      </c>
      <c r="AK955" s="17">
        <v>0.48451538632417701</v>
      </c>
      <c r="AL955" s="17"/>
      <c r="AM955" s="17">
        <v>0.60653780163077498</v>
      </c>
      <c r="AN955" s="17">
        <v>0.61777598364981401</v>
      </c>
      <c r="AO955" s="17"/>
      <c r="AP955" s="17">
        <v>0.56841705035406298</v>
      </c>
      <c r="AQ955" s="17">
        <v>0.58897741293316397</v>
      </c>
      <c r="AR955" s="17">
        <v>0.65606634589215596</v>
      </c>
      <c r="AS955" s="17">
        <v>0.61801349722752796</v>
      </c>
      <c r="AT955" s="17">
        <v>0.71100869293625402</v>
      </c>
      <c r="AU955" s="17"/>
      <c r="AV955" s="17">
        <v>0.63526015304273198</v>
      </c>
      <c r="AW955" s="17">
        <v>0.59560979777531398</v>
      </c>
      <c r="AX955" s="17">
        <v>0.60076792273977497</v>
      </c>
      <c r="AY955" s="17">
        <v>0.63171111999047502</v>
      </c>
      <c r="AZ955" s="17">
        <v>0.63893926480624796</v>
      </c>
      <c r="BA955" s="17">
        <v>0.62737673883089995</v>
      </c>
      <c r="BB955" s="17"/>
      <c r="BC955" s="17">
        <v>0.67427010410999799</v>
      </c>
      <c r="BD955" s="17">
        <v>0.57165141585093504</v>
      </c>
      <c r="BE955" s="17">
        <v>0.62948526752211398</v>
      </c>
      <c r="BF955" s="17"/>
      <c r="BG955" s="17">
        <v>0.55545841030002296</v>
      </c>
      <c r="BH955" s="17">
        <v>0.62697267119121103</v>
      </c>
      <c r="BI955" s="17">
        <v>0.65476482529720803</v>
      </c>
      <c r="BJ955" s="17">
        <v>0.503956886561989</v>
      </c>
      <c r="BK955" s="17">
        <v>0.57808042650688996</v>
      </c>
      <c r="BL955" s="17"/>
      <c r="BM955" s="17">
        <v>0.61528659563124899</v>
      </c>
      <c r="BN955" s="17">
        <v>0.56092865279107496</v>
      </c>
    </row>
    <row r="956" spans="2:66" x14ac:dyDescent="0.35">
      <c r="B956" t="s">
        <v>381</v>
      </c>
      <c r="C956" s="17">
        <v>0.428180101234511</v>
      </c>
      <c r="D956" s="17">
        <v>0.461763474424223</v>
      </c>
      <c r="E956" s="17">
        <v>0.39456867013793001</v>
      </c>
      <c r="F956" s="17"/>
      <c r="G956" s="17">
        <v>0.49866920338471499</v>
      </c>
      <c r="H956" s="17">
        <v>0.51775732282722697</v>
      </c>
      <c r="I956" s="17">
        <v>0.41850492394484001</v>
      </c>
      <c r="J956" s="17">
        <v>0.38575307487850402</v>
      </c>
      <c r="K956" s="17">
        <v>0.37506116507604698</v>
      </c>
      <c r="L956" s="17">
        <v>0.38603688063291203</v>
      </c>
      <c r="M956" s="17"/>
      <c r="N956" s="17">
        <v>0.52582512350620902</v>
      </c>
      <c r="O956" s="17">
        <v>0.45778520991039701</v>
      </c>
      <c r="P956" s="17">
        <v>0.37944687575154301</v>
      </c>
      <c r="Q956" s="17">
        <v>0.33510466679312101</v>
      </c>
      <c r="R956" s="17"/>
      <c r="S956" s="17">
        <v>0.52063663534762805</v>
      </c>
      <c r="T956" s="17">
        <v>0.49501976098468697</v>
      </c>
      <c r="U956" s="17">
        <v>0.424963430761231</v>
      </c>
      <c r="V956" s="17">
        <v>0.37839319031573998</v>
      </c>
      <c r="W956" s="17">
        <v>0.42160895174728102</v>
      </c>
      <c r="X956" s="17">
        <v>0.42365448263535999</v>
      </c>
      <c r="Y956" s="17">
        <v>0.33918992057901198</v>
      </c>
      <c r="Z956" s="17">
        <v>0.415061538528115</v>
      </c>
      <c r="AA956" s="17">
        <v>0.37529281764324302</v>
      </c>
      <c r="AB956" s="17">
        <v>0.43781876283195098</v>
      </c>
      <c r="AC956" s="17">
        <v>0.38401944679981698</v>
      </c>
      <c r="AD956" s="17">
        <v>0.38868383400245199</v>
      </c>
      <c r="AE956" s="17"/>
      <c r="AF956" s="17">
        <v>0.482651307948746</v>
      </c>
      <c r="AG956" s="17">
        <v>0.43512182947533601</v>
      </c>
      <c r="AH956" s="17">
        <v>0.386900372071392</v>
      </c>
      <c r="AI956" s="17">
        <v>0.38342791736184101</v>
      </c>
      <c r="AJ956" s="17">
        <v>0.43015592309194101</v>
      </c>
      <c r="AK956" s="17">
        <v>0.37858070919966402</v>
      </c>
      <c r="AL956" s="17"/>
      <c r="AM956" s="17">
        <v>0.41558180351984803</v>
      </c>
      <c r="AN956" s="17">
        <v>0.44555191299993802</v>
      </c>
      <c r="AO956" s="17"/>
      <c r="AP956" s="17">
        <v>0.326048398418056</v>
      </c>
      <c r="AQ956" s="17">
        <v>0.41707547391445898</v>
      </c>
      <c r="AR956" s="17">
        <v>0.49490983458989402</v>
      </c>
      <c r="AS956" s="17">
        <v>0.52054136831673803</v>
      </c>
      <c r="AT956" s="17">
        <v>0.59945631294854296</v>
      </c>
      <c r="AU956" s="17"/>
      <c r="AV956" s="17">
        <v>0.48095901993912299</v>
      </c>
      <c r="AW956" s="17">
        <v>0.44855109667254001</v>
      </c>
      <c r="AX956" s="17">
        <v>0.40972362962271103</v>
      </c>
      <c r="AY956" s="17">
        <v>0.35318384075987702</v>
      </c>
      <c r="AZ956" s="17">
        <v>0.53700394355676495</v>
      </c>
      <c r="BA956" s="17">
        <v>0.37390048215572602</v>
      </c>
      <c r="BB956" s="17"/>
      <c r="BC956" s="17">
        <v>0.48805666242831303</v>
      </c>
      <c r="BD956" s="17">
        <v>0.38877980154813702</v>
      </c>
      <c r="BE956" s="17">
        <v>0.46031929591454102</v>
      </c>
      <c r="BF956" s="17"/>
      <c r="BG956" s="17">
        <v>0.35045074866683401</v>
      </c>
      <c r="BH956" s="17">
        <v>0.48336968888105197</v>
      </c>
      <c r="BI956" s="17">
        <v>0.44396708347991798</v>
      </c>
      <c r="BJ956" s="17">
        <v>0.46037228921176598</v>
      </c>
      <c r="BK956" s="17">
        <v>0.27633340123245198</v>
      </c>
      <c r="BL956" s="17"/>
      <c r="BM956" s="17">
        <v>0.46164953461620001</v>
      </c>
      <c r="BN956" s="17">
        <v>0.31891897342554698</v>
      </c>
    </row>
    <row r="957" spans="2:66" x14ac:dyDescent="0.35">
      <c r="B957" t="s">
        <v>382</v>
      </c>
      <c r="C957" s="17">
        <v>0.26962060172219798</v>
      </c>
      <c r="D957" s="17">
        <v>0.27310833140405699</v>
      </c>
      <c r="E957" s="17">
        <v>0.26657352248688898</v>
      </c>
      <c r="F957" s="17"/>
      <c r="G957" s="17">
        <v>0.19872398273022199</v>
      </c>
      <c r="H957" s="17">
        <v>0.25266039724611999</v>
      </c>
      <c r="I957" s="17">
        <v>0.25147384794503203</v>
      </c>
      <c r="J957" s="17">
        <v>0.204789970971196</v>
      </c>
      <c r="K957" s="17">
        <v>0.27575161252541502</v>
      </c>
      <c r="L957" s="17">
        <v>0.393729737268389</v>
      </c>
      <c r="M957" s="17"/>
      <c r="N957" s="17">
        <v>0.27074853097842599</v>
      </c>
      <c r="O957" s="17">
        <v>0.268716016772234</v>
      </c>
      <c r="P957" s="17">
        <v>0.28376985218598</v>
      </c>
      <c r="Q957" s="17">
        <v>0.26120534900424902</v>
      </c>
      <c r="R957" s="17"/>
      <c r="S957" s="17">
        <v>0.26688095148267299</v>
      </c>
      <c r="T957" s="17">
        <v>0.29078348515015001</v>
      </c>
      <c r="U957" s="17">
        <v>0.30749564895714698</v>
      </c>
      <c r="V957" s="17">
        <v>0.30089081061017497</v>
      </c>
      <c r="W957" s="17">
        <v>0.29931955499478302</v>
      </c>
      <c r="X957" s="17">
        <v>0.227262799201087</v>
      </c>
      <c r="Y957" s="17">
        <v>0.23598082169999199</v>
      </c>
      <c r="Z957" s="17">
        <v>0.23505384240343299</v>
      </c>
      <c r="AA957" s="17">
        <v>0.265820628768411</v>
      </c>
      <c r="AB957" s="17">
        <v>0.29280958998261197</v>
      </c>
      <c r="AC957" s="17">
        <v>0.21106878493540199</v>
      </c>
      <c r="AD957" s="17">
        <v>0.23136047136600199</v>
      </c>
      <c r="AE957" s="17"/>
      <c r="AF957" s="17">
        <v>0.27642965691399102</v>
      </c>
      <c r="AG957" s="17">
        <v>0.27317000655111101</v>
      </c>
      <c r="AH957" s="17">
        <v>0.21551844586254901</v>
      </c>
      <c r="AI957" s="17">
        <v>0.28038592920608801</v>
      </c>
      <c r="AJ957" s="17">
        <v>0.28434113802965499</v>
      </c>
      <c r="AK957" s="17">
        <v>0.295713908511266</v>
      </c>
      <c r="AL957" s="17"/>
      <c r="AM957" s="17">
        <v>0.27244005978225599</v>
      </c>
      <c r="AN957" s="17">
        <v>0.265160299030677</v>
      </c>
      <c r="AO957" s="17"/>
      <c r="AP957" s="17">
        <v>0.25742486392715902</v>
      </c>
      <c r="AQ957" s="17">
        <v>0.26342381880821297</v>
      </c>
      <c r="AR957" s="17">
        <v>0.27186980379261999</v>
      </c>
      <c r="AS957" s="17">
        <v>0.28621268144045298</v>
      </c>
      <c r="AT957" s="17">
        <v>0.28883144934477101</v>
      </c>
      <c r="AU957" s="17"/>
      <c r="AV957" s="17">
        <v>0.27020595978921103</v>
      </c>
      <c r="AW957" s="17">
        <v>0.25951650902350798</v>
      </c>
      <c r="AX957" s="17">
        <v>0.30010516807077797</v>
      </c>
      <c r="AY957" s="17">
        <v>0.29468857914227198</v>
      </c>
      <c r="AZ957" s="17">
        <v>0.31512706308004801</v>
      </c>
      <c r="BA957" s="17">
        <v>0.35172227679812801</v>
      </c>
      <c r="BB957" s="17"/>
      <c r="BC957" s="17">
        <v>0.30616580761484702</v>
      </c>
      <c r="BD957" s="17">
        <v>0.25016614537480197</v>
      </c>
      <c r="BE957" s="17">
        <v>0.28760063945230102</v>
      </c>
      <c r="BF957" s="17"/>
      <c r="BG957" s="17">
        <v>0.25156196876258802</v>
      </c>
      <c r="BH957" s="17">
        <v>0.275766146530457</v>
      </c>
      <c r="BI957" s="17">
        <v>0.31727170944886901</v>
      </c>
      <c r="BJ957" s="17">
        <v>0.22306541522099901</v>
      </c>
      <c r="BK957" s="17">
        <v>0.15718157726367399</v>
      </c>
      <c r="BL957" s="17"/>
      <c r="BM957" s="17">
        <v>0.27181096546954298</v>
      </c>
      <c r="BN957" s="17">
        <v>0.17242672989687799</v>
      </c>
    </row>
    <row r="958" spans="2:66" x14ac:dyDescent="0.35">
      <c r="B958" t="s">
        <v>383</v>
      </c>
      <c r="C958" s="17">
        <v>0.23052326068592299</v>
      </c>
      <c r="D958" s="17">
        <v>0.22465126085828299</v>
      </c>
      <c r="E958" s="17">
        <v>0.234418747929172</v>
      </c>
      <c r="F958" s="17"/>
      <c r="G958" s="17">
        <v>0.29785392307251801</v>
      </c>
      <c r="H958" s="17">
        <v>0.32680887992499602</v>
      </c>
      <c r="I958" s="17">
        <v>0.226871474010091</v>
      </c>
      <c r="J958" s="17">
        <v>0.20343849667302499</v>
      </c>
      <c r="K958" s="17">
        <v>0.1955692379176</v>
      </c>
      <c r="L958" s="17">
        <v>0.15549011384045899</v>
      </c>
      <c r="M958" s="17"/>
      <c r="N958" s="17">
        <v>0.31170743512774501</v>
      </c>
      <c r="O958" s="17">
        <v>0.22992193130593799</v>
      </c>
      <c r="P958" s="17">
        <v>0.20994257995238899</v>
      </c>
      <c r="Q958" s="17">
        <v>0.15894735346404501</v>
      </c>
      <c r="R958" s="17"/>
      <c r="S958" s="17">
        <v>0.29541491877876103</v>
      </c>
      <c r="T958" s="17">
        <v>0.23700572833146599</v>
      </c>
      <c r="U958" s="17">
        <v>0.186682799662929</v>
      </c>
      <c r="V958" s="17">
        <v>0.20174727433464801</v>
      </c>
      <c r="W958" s="17">
        <v>0.26527604411654099</v>
      </c>
      <c r="X958" s="17">
        <v>0.23774906046641001</v>
      </c>
      <c r="Y958" s="17">
        <v>0.21815036426222401</v>
      </c>
      <c r="Z958" s="17">
        <v>0.19857711329121999</v>
      </c>
      <c r="AA958" s="17">
        <v>0.20537690006546</v>
      </c>
      <c r="AB958" s="17">
        <v>0.239502590568311</v>
      </c>
      <c r="AC958" s="17">
        <v>0.21121204639253599</v>
      </c>
      <c r="AD958" s="17">
        <v>0.173269548337008</v>
      </c>
      <c r="AE958" s="17"/>
      <c r="AF958" s="17">
        <v>0.31286206936552402</v>
      </c>
      <c r="AG958" s="17">
        <v>0.22469107071809999</v>
      </c>
      <c r="AH958" s="17">
        <v>0.205807944398507</v>
      </c>
      <c r="AI958" s="17">
        <v>0.187182986910789</v>
      </c>
      <c r="AJ958" s="17">
        <v>0.18258595529000701</v>
      </c>
      <c r="AK958" s="17">
        <v>0.16819036950027899</v>
      </c>
      <c r="AL958" s="17"/>
      <c r="AM958" s="17">
        <v>0.23170990100786101</v>
      </c>
      <c r="AN958" s="17">
        <v>0.22686163633377401</v>
      </c>
      <c r="AO958" s="17"/>
      <c r="AP958" s="17">
        <v>0.14534527604880501</v>
      </c>
      <c r="AQ958" s="17">
        <v>0.22852802780359999</v>
      </c>
      <c r="AR958" s="17">
        <v>0.27424244289294403</v>
      </c>
      <c r="AS958" s="17">
        <v>0.31991506152669602</v>
      </c>
      <c r="AT958" s="17">
        <v>0.445062923745629</v>
      </c>
      <c r="AU958" s="17"/>
      <c r="AV958" s="17">
        <v>0.30395346334685402</v>
      </c>
      <c r="AW958" s="17">
        <v>0.14949640812839299</v>
      </c>
      <c r="AX958" s="17">
        <v>0.24714400587324001</v>
      </c>
      <c r="AY958" s="17">
        <v>0.14393181607849201</v>
      </c>
      <c r="AZ958" s="17">
        <v>0.47130035804423698</v>
      </c>
      <c r="BA958" s="17">
        <v>0.18349875413895</v>
      </c>
      <c r="BB958" s="17"/>
      <c r="BC958" s="17">
        <v>0.33241989926563098</v>
      </c>
      <c r="BD958" s="17">
        <v>0.206082487734952</v>
      </c>
      <c r="BE958" s="17">
        <v>0.203379375765884</v>
      </c>
      <c r="BF958" s="17"/>
      <c r="BG958" s="17">
        <v>0.18182264410093699</v>
      </c>
      <c r="BH958" s="17">
        <v>0.26590076728078099</v>
      </c>
      <c r="BI958" s="17">
        <v>0.272500399943155</v>
      </c>
      <c r="BJ958" s="17">
        <v>0.23035488427372</v>
      </c>
      <c r="BK958" s="17">
        <v>3.9877534613924001E-2</v>
      </c>
      <c r="BL958" s="17"/>
      <c r="BM958" s="17">
        <v>0.25216164324908003</v>
      </c>
      <c r="BN958" s="17">
        <v>8.3952930929068206E-2</v>
      </c>
    </row>
    <row r="959" spans="2:66" x14ac:dyDescent="0.35">
      <c r="B959" t="s">
        <v>384</v>
      </c>
      <c r="C959" s="17">
        <v>0.202877617980219</v>
      </c>
      <c r="D959" s="17">
        <v>0.203722448503418</v>
      </c>
      <c r="E959" s="17">
        <v>0.20105155494206101</v>
      </c>
      <c r="F959" s="17"/>
      <c r="G959" s="17">
        <v>0.35530740634250402</v>
      </c>
      <c r="H959" s="17">
        <v>0.30303130853073201</v>
      </c>
      <c r="I959" s="17">
        <v>0.191559096293557</v>
      </c>
      <c r="J959" s="17">
        <v>0.18824854610007899</v>
      </c>
      <c r="K959" s="17">
        <v>9.27104787917961E-2</v>
      </c>
      <c r="L959" s="17">
        <v>0.114733120934277</v>
      </c>
      <c r="M959" s="17"/>
      <c r="N959" s="17">
        <v>0.24405211196221799</v>
      </c>
      <c r="O959" s="17">
        <v>0.22958789954751599</v>
      </c>
      <c r="P959" s="17">
        <v>0.180500797998707</v>
      </c>
      <c r="Q959" s="17">
        <v>0.149131742072482</v>
      </c>
      <c r="R959" s="17"/>
      <c r="S959" s="17">
        <v>0.261782010421994</v>
      </c>
      <c r="T959" s="17">
        <v>0.227487022010149</v>
      </c>
      <c r="U959" s="17">
        <v>0.14477913441795101</v>
      </c>
      <c r="V959" s="17">
        <v>0.137649476971693</v>
      </c>
      <c r="W959" s="17">
        <v>0.25487389631636798</v>
      </c>
      <c r="X959" s="17">
        <v>0.24074172021531801</v>
      </c>
      <c r="Y959" s="17">
        <v>0.181052356115699</v>
      </c>
      <c r="Z959" s="17">
        <v>0.224252163317018</v>
      </c>
      <c r="AA959" s="17">
        <v>0.18819766142775901</v>
      </c>
      <c r="AB959" s="17">
        <v>0.18499604377272499</v>
      </c>
      <c r="AC959" s="17">
        <v>0.143058467330274</v>
      </c>
      <c r="AD959" s="17">
        <v>0.175039927297308</v>
      </c>
      <c r="AE959" s="17"/>
      <c r="AF959" s="17">
        <v>0.256541412984158</v>
      </c>
      <c r="AG959" s="17">
        <v>0.180723688216928</v>
      </c>
      <c r="AH959" s="17">
        <v>0.209026733961549</v>
      </c>
      <c r="AI959" s="17">
        <v>0.17131478097585301</v>
      </c>
      <c r="AJ959" s="17">
        <v>0.18326308041039599</v>
      </c>
      <c r="AK959" s="17">
        <v>0.18612364879940299</v>
      </c>
      <c r="AL959" s="17"/>
      <c r="AM959" s="17">
        <v>0.19134083557215401</v>
      </c>
      <c r="AN959" s="17">
        <v>0.21944477299950199</v>
      </c>
      <c r="AO959" s="17"/>
      <c r="AP959" s="17">
        <v>0.15851347950872299</v>
      </c>
      <c r="AQ959" s="17">
        <v>0.19992429693091901</v>
      </c>
      <c r="AR959" s="17">
        <v>0.23745924861461401</v>
      </c>
      <c r="AS959" s="17">
        <v>0.25382833223583701</v>
      </c>
      <c r="AT959" s="17">
        <v>0.28742019057632601</v>
      </c>
      <c r="AU959" s="17"/>
      <c r="AV959" s="17">
        <v>0.25100583859537801</v>
      </c>
      <c r="AW959" s="17">
        <v>0.13722416016812899</v>
      </c>
      <c r="AX959" s="17">
        <v>0.19720913784779401</v>
      </c>
      <c r="AY959" s="17">
        <v>0.19827448956351301</v>
      </c>
      <c r="AZ959" s="17">
        <v>0.208323352800658</v>
      </c>
      <c r="BA959" s="17">
        <v>0.20498261929282399</v>
      </c>
      <c r="BB959" s="17"/>
      <c r="BC959" s="17">
        <v>0.21748943926933001</v>
      </c>
      <c r="BD959" s="17">
        <v>0.175915339262154</v>
      </c>
      <c r="BE959" s="17">
        <v>0.23255682920020301</v>
      </c>
      <c r="BF959" s="17"/>
      <c r="BG959" s="17">
        <v>0.14139046349351</v>
      </c>
      <c r="BH959" s="17">
        <v>0.22652181871530599</v>
      </c>
      <c r="BI959" s="17">
        <v>0.216371842716476</v>
      </c>
      <c r="BJ959" s="17">
        <v>0.27967786131967998</v>
      </c>
      <c r="BK959" s="17">
        <v>0.12557254153932801</v>
      </c>
      <c r="BL959" s="17"/>
      <c r="BM959" s="17">
        <v>0.21261058706379601</v>
      </c>
      <c r="BN959" s="17">
        <v>0.16123165300702999</v>
      </c>
    </row>
    <row r="960" spans="2:66" x14ac:dyDescent="0.35">
      <c r="B960" t="s">
        <v>385</v>
      </c>
      <c r="C960" s="17">
        <v>0.15210613124365399</v>
      </c>
      <c r="D960" s="17">
        <v>0.14131498428782399</v>
      </c>
      <c r="E960" s="17">
        <v>0.16046263097702501</v>
      </c>
      <c r="F960" s="17"/>
      <c r="G960" s="17">
        <v>0.206331434367932</v>
      </c>
      <c r="H960" s="17">
        <v>0.19511730251925</v>
      </c>
      <c r="I960" s="17">
        <v>0.15374281678454399</v>
      </c>
      <c r="J960" s="17">
        <v>0.15187510729680501</v>
      </c>
      <c r="K960" s="17">
        <v>0.12558061757896899</v>
      </c>
      <c r="L960" s="17">
        <v>9.7595198355767104E-2</v>
      </c>
      <c r="M960" s="17"/>
      <c r="N960" s="17">
        <v>0.166655202177724</v>
      </c>
      <c r="O960" s="17">
        <v>0.18808234658902601</v>
      </c>
      <c r="P960" s="17">
        <v>0.113974328987432</v>
      </c>
      <c r="Q960" s="17">
        <v>0.130583180128336</v>
      </c>
      <c r="R960" s="17"/>
      <c r="S960" s="17">
        <v>0.17576440908424301</v>
      </c>
      <c r="T960" s="17">
        <v>0.14609289153508301</v>
      </c>
      <c r="U960" s="17">
        <v>0.10128993888457501</v>
      </c>
      <c r="V960" s="17">
        <v>0.106783039605678</v>
      </c>
      <c r="W960" s="17">
        <v>0.16470388494283</v>
      </c>
      <c r="X960" s="17">
        <v>0.203280399022542</v>
      </c>
      <c r="Y960" s="17">
        <v>0.122623093509396</v>
      </c>
      <c r="Z960" s="17">
        <v>6.0991580112290597E-2</v>
      </c>
      <c r="AA960" s="17">
        <v>0.15166701891016099</v>
      </c>
      <c r="AB960" s="17">
        <v>0.22900768959579099</v>
      </c>
      <c r="AC960" s="17">
        <v>0.15401587766753799</v>
      </c>
      <c r="AD960" s="17">
        <v>0.123524571119022</v>
      </c>
      <c r="AE960" s="17"/>
      <c r="AF960" s="17">
        <v>0.19484919259186501</v>
      </c>
      <c r="AG960" s="17">
        <v>0.14472370173173599</v>
      </c>
      <c r="AH960" s="17">
        <v>0.14553664556346099</v>
      </c>
      <c r="AI960" s="17">
        <v>0.13835748500034301</v>
      </c>
      <c r="AJ960" s="17">
        <v>9.7350055215612796E-2</v>
      </c>
      <c r="AK960" s="17">
        <v>0.152660322463257</v>
      </c>
      <c r="AL960" s="17"/>
      <c r="AM960" s="17">
        <v>0.14649228724682301</v>
      </c>
      <c r="AN960" s="17">
        <v>0.159957837020654</v>
      </c>
      <c r="AO960" s="17"/>
      <c r="AP960" s="17">
        <v>9.7555726648210994E-2</v>
      </c>
      <c r="AQ960" s="17">
        <v>0.15527105001151401</v>
      </c>
      <c r="AR960" s="17">
        <v>0.168167265949246</v>
      </c>
      <c r="AS960" s="17">
        <v>0.22085342436800001</v>
      </c>
      <c r="AT960" s="17">
        <v>0.26599394798287501</v>
      </c>
      <c r="AU960" s="17"/>
      <c r="AV960" s="17">
        <v>0.21898386622313201</v>
      </c>
      <c r="AW960" s="17">
        <v>8.3771632722089706E-2</v>
      </c>
      <c r="AX960" s="17">
        <v>0.122045695108374</v>
      </c>
      <c r="AY960" s="17">
        <v>9.2594740560091898E-2</v>
      </c>
      <c r="AZ960" s="17">
        <v>0.291407557488713</v>
      </c>
      <c r="BA960" s="17">
        <v>9.19621555002888E-2</v>
      </c>
      <c r="BB960" s="17"/>
      <c r="BC960" s="17">
        <v>0.26644816344528399</v>
      </c>
      <c r="BD960" s="17">
        <v>0.119169453682339</v>
      </c>
      <c r="BE960" s="17">
        <v>0.114235128539957</v>
      </c>
      <c r="BF960" s="17"/>
      <c r="BG960" s="17">
        <v>0.19201010107014399</v>
      </c>
      <c r="BH960" s="17">
        <v>0.160064836256855</v>
      </c>
      <c r="BI960" s="17">
        <v>0.16922775427037001</v>
      </c>
      <c r="BJ960" s="17">
        <v>0.182463752431617</v>
      </c>
      <c r="BK960" s="17">
        <v>6.1833349087778197E-2</v>
      </c>
      <c r="BL960" s="17"/>
      <c r="BM960" s="17">
        <v>0.165284980795007</v>
      </c>
      <c r="BN960" s="17">
        <v>8.9746551599948696E-2</v>
      </c>
    </row>
    <row r="961" spans="2:66" x14ac:dyDescent="0.35">
      <c r="B961" t="s">
        <v>117</v>
      </c>
      <c r="C961" s="17">
        <v>2.55303066804973E-2</v>
      </c>
      <c r="D961" s="17">
        <v>2.30017374161131E-2</v>
      </c>
      <c r="E961" s="17">
        <v>2.71341448620127E-2</v>
      </c>
      <c r="F961" s="17"/>
      <c r="G961" s="17">
        <v>2.9220145444259101E-2</v>
      </c>
      <c r="H961" s="17">
        <v>1.14609250709552E-2</v>
      </c>
      <c r="I961" s="17">
        <v>2.7691882126328601E-2</v>
      </c>
      <c r="J961" s="17">
        <v>2.9881484074772102E-2</v>
      </c>
      <c r="K961" s="17">
        <v>3.11928088297019E-2</v>
      </c>
      <c r="L961" s="17">
        <v>2.5484489387287101E-2</v>
      </c>
      <c r="M961" s="17"/>
      <c r="N961" s="17">
        <v>8.9180856164517396E-3</v>
      </c>
      <c r="O961" s="17">
        <v>2.8542846260119499E-2</v>
      </c>
      <c r="P961" s="17">
        <v>2.2101245626492301E-2</v>
      </c>
      <c r="Q961" s="17">
        <v>4.3791722264240697E-2</v>
      </c>
      <c r="R961" s="17"/>
      <c r="S961" s="17">
        <v>2.8836690118898899E-2</v>
      </c>
      <c r="T961" s="17">
        <v>2.6497342515951299E-2</v>
      </c>
      <c r="U961" s="17">
        <v>3.1780778780274001E-2</v>
      </c>
      <c r="V961" s="17">
        <v>2.9534396229051501E-2</v>
      </c>
      <c r="W961" s="17">
        <v>5.08220574400065E-2</v>
      </c>
      <c r="X961" s="17">
        <v>3.2358897689557103E-2</v>
      </c>
      <c r="Y961" s="17">
        <v>6.4556537012167899E-3</v>
      </c>
      <c r="Z961" s="17">
        <v>2.4649683425173499E-2</v>
      </c>
      <c r="AA961" s="17">
        <v>1.7677429117821799E-2</v>
      </c>
      <c r="AB961" s="17">
        <v>6.8481887237021701E-3</v>
      </c>
      <c r="AC961" s="17">
        <v>3.7073123136947897E-2</v>
      </c>
      <c r="AD961" s="17">
        <v>1.5156058769353199E-2</v>
      </c>
      <c r="AE961" s="17"/>
      <c r="AF961" s="17">
        <v>1.6193162034624401E-2</v>
      </c>
      <c r="AG961" s="17">
        <v>1.43140259723855E-2</v>
      </c>
      <c r="AH961" s="17">
        <v>4.4294267118806803E-2</v>
      </c>
      <c r="AI961" s="17">
        <v>2.8057049903707301E-2</v>
      </c>
      <c r="AJ961" s="17">
        <v>4.6962336761473898E-2</v>
      </c>
      <c r="AK961" s="17">
        <v>2.9342097009893198E-2</v>
      </c>
      <c r="AL961" s="17"/>
      <c r="AM961" s="17">
        <v>2.3011904151240901E-2</v>
      </c>
      <c r="AN961" s="17">
        <v>2.6912919350098999E-2</v>
      </c>
      <c r="AO961" s="17"/>
      <c r="AP961" s="17">
        <v>2.3888650056231898E-2</v>
      </c>
      <c r="AQ961" s="17">
        <v>3.18328179587282E-2</v>
      </c>
      <c r="AR961" s="17">
        <v>2.5888398998262101E-2</v>
      </c>
      <c r="AS961" s="17">
        <v>1.7104207922515401E-2</v>
      </c>
      <c r="AT961" s="17">
        <v>0</v>
      </c>
      <c r="AU961" s="17"/>
      <c r="AV961" s="17">
        <v>2.36373940084279E-2</v>
      </c>
      <c r="AW961" s="17">
        <v>2.1373724824684401E-2</v>
      </c>
      <c r="AX961" s="17">
        <v>1.9008926620588999E-2</v>
      </c>
      <c r="AY961" s="17">
        <v>3.1819218940303103E-2</v>
      </c>
      <c r="AZ961" s="17">
        <v>0</v>
      </c>
      <c r="BA961" s="17">
        <v>5.5733965364679103E-2</v>
      </c>
      <c r="BB961" s="17"/>
      <c r="BC961" s="17">
        <v>8.3691709424665896E-3</v>
      </c>
      <c r="BD961" s="17">
        <v>3.6837253771033703E-2</v>
      </c>
      <c r="BE961" s="17">
        <v>1.37102541641242E-2</v>
      </c>
      <c r="BF961" s="17"/>
      <c r="BG961" s="17">
        <v>2.8373082402463501E-2</v>
      </c>
      <c r="BH961" s="17">
        <v>2.19892858369343E-2</v>
      </c>
      <c r="BI961" s="17">
        <v>1.36660112140926E-2</v>
      </c>
      <c r="BJ961" s="17">
        <v>1.75641443869613E-2</v>
      </c>
      <c r="BK961" s="17">
        <v>2.2913690787104299E-2</v>
      </c>
      <c r="BL961" s="17"/>
      <c r="BM961" s="17">
        <v>2.3032455801841201E-2</v>
      </c>
      <c r="BN961" s="17">
        <v>2.1675835587451099E-2</v>
      </c>
    </row>
    <row r="962" spans="2:66" x14ac:dyDescent="0.35">
      <c r="B962" t="s">
        <v>98</v>
      </c>
      <c r="C962" s="17">
        <v>3.6128561732923802E-2</v>
      </c>
      <c r="D962" s="17">
        <v>3.98849606736464E-2</v>
      </c>
      <c r="E962" s="17">
        <v>3.2644119270963098E-2</v>
      </c>
      <c r="F962" s="17"/>
      <c r="G962" s="17">
        <v>1.14727623324052E-2</v>
      </c>
      <c r="H962" s="17">
        <v>2.76043899607714E-2</v>
      </c>
      <c r="I962" s="17">
        <v>4.67806991139555E-2</v>
      </c>
      <c r="J962" s="17">
        <v>1.7973931484732499E-2</v>
      </c>
      <c r="K962" s="17">
        <v>7.7844073677214007E-2</v>
      </c>
      <c r="L962" s="17">
        <v>3.7540191928846701E-2</v>
      </c>
      <c r="M962" s="17"/>
      <c r="N962" s="17">
        <v>1.8674205036888401E-2</v>
      </c>
      <c r="O962" s="17">
        <v>3.3842707335225201E-2</v>
      </c>
      <c r="P962" s="17">
        <v>3.9807380855191997E-2</v>
      </c>
      <c r="Q962" s="17">
        <v>5.4736732120566699E-2</v>
      </c>
      <c r="R962" s="17"/>
      <c r="S962" s="17">
        <v>1.36982203957722E-2</v>
      </c>
      <c r="T962" s="17">
        <v>4.8728970332763702E-2</v>
      </c>
      <c r="U962" s="17">
        <v>3.05004114177184E-2</v>
      </c>
      <c r="V962" s="17">
        <v>3.5428632496052E-2</v>
      </c>
      <c r="W962" s="17">
        <v>1.4258433477223E-2</v>
      </c>
      <c r="X962" s="17">
        <v>1.5751675047202599E-2</v>
      </c>
      <c r="Y962" s="17">
        <v>3.59845859646215E-2</v>
      </c>
      <c r="Z962" s="17">
        <v>4.63330229882521E-2</v>
      </c>
      <c r="AA962" s="17">
        <v>3.9425500299190099E-2</v>
      </c>
      <c r="AB962" s="17">
        <v>5.6576144537845603E-2</v>
      </c>
      <c r="AC962" s="17">
        <v>8.5866314501126903E-2</v>
      </c>
      <c r="AD962" s="17">
        <v>4.5620233667864503E-2</v>
      </c>
      <c r="AE962" s="17"/>
      <c r="AF962" s="17">
        <v>2.8318346434072699E-2</v>
      </c>
      <c r="AG962" s="17">
        <v>3.3934958642230201E-2</v>
      </c>
      <c r="AH962" s="17">
        <v>3.2144336749196797E-2</v>
      </c>
      <c r="AI962" s="17">
        <v>6.1262364127339999E-2</v>
      </c>
      <c r="AJ962" s="17">
        <v>2.76079223236111E-2</v>
      </c>
      <c r="AK962" s="17">
        <v>2.9336987074388299E-2</v>
      </c>
      <c r="AL962" s="17"/>
      <c r="AM962" s="17">
        <v>3.5667217273424902E-2</v>
      </c>
      <c r="AN962" s="17">
        <v>3.7039352241366799E-2</v>
      </c>
      <c r="AO962" s="17"/>
      <c r="AP962" s="17">
        <v>5.62390063050692E-2</v>
      </c>
      <c r="AQ962" s="17">
        <v>4.0426044587643199E-2</v>
      </c>
      <c r="AR962" s="17">
        <v>1.56787368976577E-2</v>
      </c>
      <c r="AS962" s="17">
        <v>2.7965310468047198E-2</v>
      </c>
      <c r="AT962" s="17">
        <v>1.9007790310474601E-2</v>
      </c>
      <c r="AU962" s="17"/>
      <c r="AV962" s="17">
        <v>2.29465516451417E-2</v>
      </c>
      <c r="AW962" s="17">
        <v>3.9776477685136799E-2</v>
      </c>
      <c r="AX962" s="17">
        <v>3.7742226513240197E-2</v>
      </c>
      <c r="AY962" s="17">
        <v>4.2459654453668498E-2</v>
      </c>
      <c r="AZ962" s="17">
        <v>7.5805159942868702E-3</v>
      </c>
      <c r="BA962" s="17">
        <v>3.66924008047739E-2</v>
      </c>
      <c r="BB962" s="17"/>
      <c r="BC962" s="17">
        <v>2.5140624996067701E-2</v>
      </c>
      <c r="BD962" s="17">
        <v>4.3795479625027903E-2</v>
      </c>
      <c r="BE962" s="17">
        <v>3.18196591835882E-2</v>
      </c>
      <c r="BF962" s="17"/>
      <c r="BG962" s="17">
        <v>5.5201007604683099E-2</v>
      </c>
      <c r="BH962" s="17">
        <v>1.52213212231006E-2</v>
      </c>
      <c r="BI962" s="17">
        <v>2.2910544602959802E-2</v>
      </c>
      <c r="BJ962" s="17">
        <v>0</v>
      </c>
      <c r="BK962" s="17">
        <v>8.8016826537968496E-2</v>
      </c>
      <c r="BL962" s="17"/>
      <c r="BM962" s="17">
        <v>2.17543627465198E-2</v>
      </c>
      <c r="BN962" s="17">
        <v>6.7650223794959705E-2</v>
      </c>
    </row>
    <row r="963" spans="2:66" x14ac:dyDescent="0.35">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c r="AK963" s="17"/>
      <c r="AL963" s="17"/>
      <c r="AM963" s="17"/>
      <c r="AN963" s="17"/>
      <c r="AO963" s="17"/>
      <c r="AP963" s="17"/>
      <c r="AQ963" s="17"/>
      <c r="AR963" s="17"/>
      <c r="AS963" s="17"/>
      <c r="AT963" s="17"/>
      <c r="AU963" s="17"/>
      <c r="AV963" s="17"/>
      <c r="AW963" s="17"/>
      <c r="AX963" s="17"/>
      <c r="AY963" s="17"/>
      <c r="AZ963" s="17"/>
      <c r="BA963" s="17"/>
      <c r="BB963" s="17"/>
      <c r="BC963" s="17"/>
      <c r="BD963" s="17"/>
      <c r="BE963" s="17"/>
      <c r="BF963" s="17"/>
      <c r="BG963" s="17"/>
      <c r="BH963" s="17"/>
      <c r="BI963" s="17"/>
      <c r="BJ963" s="17"/>
      <c r="BK963" s="17"/>
      <c r="BL963" s="17"/>
      <c r="BM963" s="17"/>
      <c r="BN963" s="17"/>
    </row>
    <row r="964" spans="2:66" x14ac:dyDescent="0.35">
      <c r="B964" s="6" t="s">
        <v>397</v>
      </c>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c r="AJ964" s="17"/>
      <c r="AK964" s="17"/>
      <c r="AL964" s="17"/>
      <c r="AM964" s="17"/>
      <c r="AN964" s="17"/>
      <c r="AO964" s="17"/>
      <c r="AP964" s="17"/>
      <c r="AQ964" s="17"/>
      <c r="AR964" s="17"/>
      <c r="AS964" s="17"/>
      <c r="AT964" s="17"/>
      <c r="AU964" s="17"/>
      <c r="AV964" s="17"/>
      <c r="AW964" s="17"/>
      <c r="AX964" s="17"/>
      <c r="AY964" s="17"/>
      <c r="AZ964" s="17"/>
      <c r="BA964" s="17"/>
      <c r="BB964" s="17"/>
      <c r="BC964" s="17"/>
      <c r="BD964" s="17"/>
      <c r="BE964" s="17"/>
      <c r="BF964" s="17"/>
      <c r="BG964" s="17"/>
      <c r="BH964" s="17"/>
      <c r="BI964" s="17"/>
      <c r="BJ964" s="17"/>
      <c r="BK964" s="17"/>
      <c r="BL964" s="17"/>
      <c r="BM964" s="17"/>
      <c r="BN964" s="17"/>
    </row>
    <row r="965" spans="2:66" x14ac:dyDescent="0.35">
      <c r="B965" s="24" t="s">
        <v>101</v>
      </c>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7"/>
      <c r="AL965" s="17"/>
      <c r="AM965" s="17"/>
      <c r="AN965" s="17"/>
      <c r="AO965" s="17"/>
      <c r="AP965" s="17"/>
      <c r="AQ965" s="17"/>
      <c r="AR965" s="17"/>
      <c r="AS965" s="17"/>
      <c r="AT965" s="17"/>
      <c r="AU965" s="17"/>
      <c r="AV965" s="17"/>
      <c r="AW965" s="17"/>
      <c r="AX965" s="17"/>
      <c r="AY965" s="17"/>
      <c r="AZ965" s="17"/>
      <c r="BA965" s="17"/>
      <c r="BB965" s="17"/>
      <c r="BC965" s="17"/>
      <c r="BD965" s="17"/>
      <c r="BE965" s="17"/>
      <c r="BF965" s="17"/>
      <c r="BG965" s="17"/>
      <c r="BH965" s="17"/>
      <c r="BI965" s="17"/>
      <c r="BJ965" s="17"/>
      <c r="BK965" s="17"/>
      <c r="BL965" s="17"/>
      <c r="BM965" s="17"/>
      <c r="BN965" s="17"/>
    </row>
    <row r="966" spans="2:66" x14ac:dyDescent="0.35">
      <c r="B966" t="s">
        <v>387</v>
      </c>
      <c r="C966" s="17">
        <v>0.52672356831747003</v>
      </c>
      <c r="D966" s="17">
        <v>0.483282348784697</v>
      </c>
      <c r="E966" s="17">
        <v>0.56870925833992803</v>
      </c>
      <c r="F966" s="17"/>
      <c r="G966" s="17">
        <v>0.44823163737673399</v>
      </c>
      <c r="H966" s="17">
        <v>0.47162462221408602</v>
      </c>
      <c r="I966" s="17">
        <v>0.52550639675062705</v>
      </c>
      <c r="J966" s="17">
        <v>0.60315803456442396</v>
      </c>
      <c r="K966" s="17">
        <v>0.61207266333416699</v>
      </c>
      <c r="L966" s="17">
        <v>0.50565142627432602</v>
      </c>
      <c r="M966" s="17"/>
      <c r="N966" s="17">
        <v>0.482067099509361</v>
      </c>
      <c r="O966" s="17">
        <v>0.52755217548264</v>
      </c>
      <c r="P966" s="17">
        <v>0.54958737218109299</v>
      </c>
      <c r="Q966" s="17">
        <v>0.554322182120917</v>
      </c>
      <c r="R966" s="17"/>
      <c r="S966" s="17">
        <v>0.43792083260653802</v>
      </c>
      <c r="T966" s="17">
        <v>0.58051163415347495</v>
      </c>
      <c r="U966" s="17">
        <v>0.599435918955184</v>
      </c>
      <c r="V966" s="17">
        <v>0.51034755869235904</v>
      </c>
      <c r="W966" s="17">
        <v>0.51201266926196298</v>
      </c>
      <c r="X966" s="17">
        <v>0.59309808153171495</v>
      </c>
      <c r="Y966" s="17">
        <v>0.50789789156128595</v>
      </c>
      <c r="Z966" s="17">
        <v>0.52001973828457304</v>
      </c>
      <c r="AA966" s="17">
        <v>0.54382105051070195</v>
      </c>
      <c r="AB966" s="17">
        <v>0.46762079224487602</v>
      </c>
      <c r="AC966" s="17">
        <v>0.56719707632407002</v>
      </c>
      <c r="AD966" s="17">
        <v>0.50381578814670702</v>
      </c>
      <c r="AE966" s="17"/>
      <c r="AF966" s="17">
        <v>0.466694409758801</v>
      </c>
      <c r="AG966" s="17">
        <v>0.54753389595039204</v>
      </c>
      <c r="AH966" s="17">
        <v>0.55542197652093395</v>
      </c>
      <c r="AI966" s="17">
        <v>0.55540527102606796</v>
      </c>
      <c r="AJ966" s="17">
        <v>0.528355436570211</v>
      </c>
      <c r="AK966" s="17">
        <v>0.522258796789558</v>
      </c>
      <c r="AL966" s="17"/>
      <c r="AM966" s="17">
        <v>0.49897793023513498</v>
      </c>
      <c r="AN966" s="17">
        <v>0.56510703158354902</v>
      </c>
      <c r="AO966" s="17"/>
      <c r="AP966" s="17">
        <v>0.54824283432221299</v>
      </c>
      <c r="AQ966" s="17">
        <v>0.56312264527160505</v>
      </c>
      <c r="AR966" s="17">
        <v>0.51823575448597703</v>
      </c>
      <c r="AS966" s="17">
        <v>0.50207232514491196</v>
      </c>
      <c r="AT966" s="17">
        <v>0.20876667186733799</v>
      </c>
      <c r="AU966" s="17"/>
      <c r="AV966" s="17">
        <v>0.48359086491304099</v>
      </c>
      <c r="AW966" s="17">
        <v>0.50604352783703499</v>
      </c>
      <c r="AX966" s="17">
        <v>0.60437475192160806</v>
      </c>
      <c r="AY966" s="17">
        <v>0.57288797909889699</v>
      </c>
      <c r="AZ966" s="17">
        <v>0.61833818720203604</v>
      </c>
      <c r="BA966" s="17">
        <v>0.53576728566530096</v>
      </c>
      <c r="BB966" s="17"/>
      <c r="BC966" s="17">
        <v>0.58813596460467799</v>
      </c>
      <c r="BD966" s="17">
        <v>0.52701642592502695</v>
      </c>
      <c r="BE966" s="17">
        <v>0.48195112020554698</v>
      </c>
      <c r="BF966" s="17"/>
      <c r="BG966" s="17">
        <v>0.52752311623215598</v>
      </c>
      <c r="BH966" s="17">
        <v>0.52794003084779795</v>
      </c>
      <c r="BI966" s="17">
        <v>0.55142563000244604</v>
      </c>
      <c r="BJ966" s="17">
        <v>0.43388624753947103</v>
      </c>
      <c r="BK966" s="17">
        <v>0.55084119756984096</v>
      </c>
      <c r="BL966" s="17"/>
      <c r="BM966" s="17">
        <v>0.52787190323744804</v>
      </c>
      <c r="BN966" s="17">
        <v>0.52377847445439796</v>
      </c>
    </row>
    <row r="967" spans="2:66" x14ac:dyDescent="0.35">
      <c r="B967" t="s">
        <v>388</v>
      </c>
      <c r="C967" s="17">
        <v>0.17024189789687499</v>
      </c>
      <c r="D967" s="17">
        <v>0.190720080944521</v>
      </c>
      <c r="E967" s="17">
        <v>0.15013908194563999</v>
      </c>
      <c r="F967" s="17"/>
      <c r="G967" s="17">
        <v>0.22853650221206201</v>
      </c>
      <c r="H967" s="17">
        <v>0.23444128338887699</v>
      </c>
      <c r="I967" s="17">
        <v>0.120833295157908</v>
      </c>
      <c r="J967" s="17">
        <v>0.15596005040882099</v>
      </c>
      <c r="K967" s="17">
        <v>0.13351785412491601</v>
      </c>
      <c r="L967" s="17">
        <v>0.15529966156723399</v>
      </c>
      <c r="M967" s="17"/>
      <c r="N967" s="17">
        <v>0.22206711556411901</v>
      </c>
      <c r="O967" s="17">
        <v>0.17776663614662799</v>
      </c>
      <c r="P967" s="17">
        <v>0.145048390184327</v>
      </c>
      <c r="Q967" s="17">
        <v>0.128797051626663</v>
      </c>
      <c r="R967" s="17"/>
      <c r="S967" s="17">
        <v>0.24189124513429799</v>
      </c>
      <c r="T967" s="17">
        <v>0.17768248147287299</v>
      </c>
      <c r="U967" s="17">
        <v>0.12634343917292301</v>
      </c>
      <c r="V967" s="17">
        <v>0.14687917392168201</v>
      </c>
      <c r="W967" s="17">
        <v>0.199349926399253</v>
      </c>
      <c r="X967" s="17">
        <v>0.16969413261660901</v>
      </c>
      <c r="Y967" s="17">
        <v>0.11504992661239</v>
      </c>
      <c r="Z967" s="17">
        <v>0.141287603991232</v>
      </c>
      <c r="AA967" s="17">
        <v>0.137624754645255</v>
      </c>
      <c r="AB967" s="17">
        <v>0.203799882590294</v>
      </c>
      <c r="AC967" s="17">
        <v>0.13526735833110601</v>
      </c>
      <c r="AD967" s="17">
        <v>0.18832033227631001</v>
      </c>
      <c r="AE967" s="17"/>
      <c r="AF967" s="17">
        <v>0.20068074575578401</v>
      </c>
      <c r="AG967" s="17">
        <v>0.16458160113967099</v>
      </c>
      <c r="AH967" s="17">
        <v>0.118695163828083</v>
      </c>
      <c r="AI967" s="17">
        <v>0.142904638372194</v>
      </c>
      <c r="AJ967" s="17">
        <v>0.19303755494784799</v>
      </c>
      <c r="AK967" s="17">
        <v>0.224109172752159</v>
      </c>
      <c r="AL967" s="17"/>
      <c r="AM967" s="17">
        <v>0.179749944087055</v>
      </c>
      <c r="AN967" s="17">
        <v>0.156766006075059</v>
      </c>
      <c r="AO967" s="17"/>
      <c r="AP967" s="17">
        <v>0.14711260393550701</v>
      </c>
      <c r="AQ967" s="17">
        <v>0.157821007157358</v>
      </c>
      <c r="AR967" s="17">
        <v>0.163897962968276</v>
      </c>
      <c r="AS967" s="17">
        <v>0.20352060972799299</v>
      </c>
      <c r="AT967" s="17">
        <v>0.31507582822081598</v>
      </c>
      <c r="AU967" s="17"/>
      <c r="AV967" s="17">
        <v>0.19784494664984001</v>
      </c>
      <c r="AW967" s="17">
        <v>0.16503427189453801</v>
      </c>
      <c r="AX967" s="17">
        <v>0.18543075757218799</v>
      </c>
      <c r="AY967" s="17">
        <v>0.18083881126845899</v>
      </c>
      <c r="AZ967" s="17">
        <v>0.14386809330540901</v>
      </c>
      <c r="BA967" s="17">
        <v>8.8828445102119402E-2</v>
      </c>
      <c r="BB967" s="17"/>
      <c r="BC967" s="17">
        <v>0.13968098105896601</v>
      </c>
      <c r="BD967" s="17">
        <v>0.13707364707702099</v>
      </c>
      <c r="BE967" s="17">
        <v>0.25189783353355799</v>
      </c>
      <c r="BF967" s="17"/>
      <c r="BG967" s="17">
        <v>0.20973502728021201</v>
      </c>
      <c r="BH967" s="17">
        <v>0.188096183101674</v>
      </c>
      <c r="BI967" s="17">
        <v>0.153059486906163</v>
      </c>
      <c r="BJ967" s="17">
        <v>0.135706636260257</v>
      </c>
      <c r="BK967" s="17">
        <v>0.15965243513649999</v>
      </c>
      <c r="BL967" s="17"/>
      <c r="BM967" s="17">
        <v>0.19163216550503601</v>
      </c>
      <c r="BN967" s="17">
        <v>0.15411151083532601</v>
      </c>
    </row>
    <row r="968" spans="2:66" x14ac:dyDescent="0.35">
      <c r="B968" t="s">
        <v>389</v>
      </c>
      <c r="C968" s="17">
        <v>0.14941023321465299</v>
      </c>
      <c r="D968" s="17">
        <v>0.17995657344732299</v>
      </c>
      <c r="E968" s="17">
        <v>0.119388213619659</v>
      </c>
      <c r="F968" s="17"/>
      <c r="G968" s="17">
        <v>0.181875264333658</v>
      </c>
      <c r="H968" s="17">
        <v>0.179903941146142</v>
      </c>
      <c r="I968" s="17">
        <v>0.14244243630754699</v>
      </c>
      <c r="J968" s="17">
        <v>0.12782610297345301</v>
      </c>
      <c r="K968" s="17">
        <v>6.9689420522453305E-2</v>
      </c>
      <c r="L968" s="17">
        <v>0.179608156492539</v>
      </c>
      <c r="M968" s="17"/>
      <c r="N968" s="17">
        <v>0.136770795335238</v>
      </c>
      <c r="O968" s="17">
        <v>0.132198872951963</v>
      </c>
      <c r="P968" s="17">
        <v>0.17161184362440901</v>
      </c>
      <c r="Q968" s="17">
        <v>0.161450148313347</v>
      </c>
      <c r="R968" s="17"/>
      <c r="S968" s="17">
        <v>0.178128404699751</v>
      </c>
      <c r="T968" s="17">
        <v>0.12481531182184701</v>
      </c>
      <c r="U968" s="17">
        <v>0.147590549382178</v>
      </c>
      <c r="V968" s="17">
        <v>0.134747925867964</v>
      </c>
      <c r="W968" s="17">
        <v>0.193902853461698</v>
      </c>
      <c r="X968" s="17">
        <v>0.13522951729977001</v>
      </c>
      <c r="Y968" s="17">
        <v>0.12815374554556</v>
      </c>
      <c r="Z968" s="17">
        <v>0.15223038768889299</v>
      </c>
      <c r="AA968" s="17">
        <v>0.140949008891261</v>
      </c>
      <c r="AB968" s="17">
        <v>0.176178077425406</v>
      </c>
      <c r="AC968" s="17">
        <v>0.133584033878549</v>
      </c>
      <c r="AD968" s="17">
        <v>0.139562686028504</v>
      </c>
      <c r="AE968" s="17"/>
      <c r="AF968" s="17">
        <v>0.16701685330524399</v>
      </c>
      <c r="AG968" s="17">
        <v>0.14842509103069099</v>
      </c>
      <c r="AH968" s="17">
        <v>0.124064111038789</v>
      </c>
      <c r="AI968" s="17">
        <v>0.129537225847704</v>
      </c>
      <c r="AJ968" s="17">
        <v>0.17782502531314701</v>
      </c>
      <c r="AK968" s="17">
        <v>0.13567906836625199</v>
      </c>
      <c r="AL968" s="17"/>
      <c r="AM968" s="17">
        <v>0.154188667291346</v>
      </c>
      <c r="AN968" s="17">
        <v>0.14368969545860499</v>
      </c>
      <c r="AO968" s="17"/>
      <c r="AP968" s="17">
        <v>0.122526528594747</v>
      </c>
      <c r="AQ968" s="17">
        <v>0.164104870752322</v>
      </c>
      <c r="AR968" s="17">
        <v>0.15092765061348101</v>
      </c>
      <c r="AS968" s="17">
        <v>0.134648107329399</v>
      </c>
      <c r="AT968" s="17">
        <v>0.19993801634974201</v>
      </c>
      <c r="AU968" s="17"/>
      <c r="AV968" s="17">
        <v>0.14201427139651199</v>
      </c>
      <c r="AW968" s="17">
        <v>0.161997571654036</v>
      </c>
      <c r="AX968" s="17">
        <v>0.14784644405288699</v>
      </c>
      <c r="AY968" s="17">
        <v>0.21786498267382101</v>
      </c>
      <c r="AZ968" s="17">
        <v>0.122780717438911</v>
      </c>
      <c r="BA968" s="17">
        <v>8.4592577113051695E-2</v>
      </c>
      <c r="BB968" s="17"/>
      <c r="BC968" s="17">
        <v>0.13981127677675501</v>
      </c>
      <c r="BD968" s="17">
        <v>0.12906363455683101</v>
      </c>
      <c r="BE968" s="17">
        <v>0.19815728842922201</v>
      </c>
      <c r="BF968" s="17"/>
      <c r="BG968" s="17">
        <v>0.21719525077469801</v>
      </c>
      <c r="BH968" s="17">
        <v>0.157365912741988</v>
      </c>
      <c r="BI968" s="17">
        <v>0.100250768256767</v>
      </c>
      <c r="BJ968" s="17">
        <v>0.15335446932541899</v>
      </c>
      <c r="BK968" s="17">
        <v>0.27235203190690999</v>
      </c>
      <c r="BL968" s="17"/>
      <c r="BM968" s="17">
        <v>0.16714256646447501</v>
      </c>
      <c r="BN968" s="17">
        <v>0.24481665963990301</v>
      </c>
    </row>
    <row r="969" spans="2:66" x14ac:dyDescent="0.35">
      <c r="B969" t="s">
        <v>390</v>
      </c>
      <c r="C969" s="17">
        <v>0.11711565110575201</v>
      </c>
      <c r="D969" s="17">
        <v>0.148725791105981</v>
      </c>
      <c r="E969" s="17">
        <v>8.6872785076659895E-2</v>
      </c>
      <c r="F969" s="17"/>
      <c r="G969" s="17">
        <v>0.197678173063709</v>
      </c>
      <c r="H969" s="17">
        <v>0.15549163895347301</v>
      </c>
      <c r="I969" s="17">
        <v>0.103055552574098</v>
      </c>
      <c r="J969" s="17">
        <v>8.9179170326144794E-2</v>
      </c>
      <c r="K969" s="17">
        <v>8.6583923662422499E-2</v>
      </c>
      <c r="L969" s="17">
        <v>8.6718350337516403E-2</v>
      </c>
      <c r="M969" s="17"/>
      <c r="N969" s="17">
        <v>0.14994277958813099</v>
      </c>
      <c r="O969" s="17">
        <v>0.106626142946249</v>
      </c>
      <c r="P969" s="17">
        <v>0.11535743870146301</v>
      </c>
      <c r="Q969" s="17">
        <v>9.5947842923485793E-2</v>
      </c>
      <c r="R969" s="17"/>
      <c r="S969" s="17">
        <v>0.17180954476951399</v>
      </c>
      <c r="T969" s="17">
        <v>9.7742261596050595E-2</v>
      </c>
      <c r="U969" s="17">
        <v>0.121131709451271</v>
      </c>
      <c r="V969" s="17">
        <v>0.119104674523141</v>
      </c>
      <c r="W969" s="17">
        <v>0.14294256625757801</v>
      </c>
      <c r="X969" s="17">
        <v>9.8370718721035103E-2</v>
      </c>
      <c r="Y969" s="17">
        <v>9.7200927859578998E-2</v>
      </c>
      <c r="Z969" s="17">
        <v>5.9147379992972801E-2</v>
      </c>
      <c r="AA969" s="17">
        <v>0.11459005055763299</v>
      </c>
      <c r="AB969" s="17">
        <v>0.11517022287386899</v>
      </c>
      <c r="AC969" s="17">
        <v>7.4370150937139806E-2</v>
      </c>
      <c r="AD969" s="17">
        <v>0.142211434293016</v>
      </c>
      <c r="AE969" s="17"/>
      <c r="AF969" s="17">
        <v>0.14300923841910201</v>
      </c>
      <c r="AG969" s="17">
        <v>0.108037947235559</v>
      </c>
      <c r="AH969" s="17">
        <v>0.122653135303207</v>
      </c>
      <c r="AI969" s="17">
        <v>0.113109299889322</v>
      </c>
      <c r="AJ969" s="17">
        <v>7.7963403665375505E-2</v>
      </c>
      <c r="AK969" s="17">
        <v>0.122252575455172</v>
      </c>
      <c r="AL969" s="17"/>
      <c r="AM969" s="17">
        <v>0.11730832735682099</v>
      </c>
      <c r="AN969" s="17">
        <v>0.11767276142595599</v>
      </c>
      <c r="AO969" s="17"/>
      <c r="AP969" s="17">
        <v>9.8255990633003498E-2</v>
      </c>
      <c r="AQ969" s="17">
        <v>9.8546887140990996E-2</v>
      </c>
      <c r="AR969" s="17">
        <v>0.13222698380908299</v>
      </c>
      <c r="AS969" s="17">
        <v>0.166974010982054</v>
      </c>
      <c r="AT969" s="17">
        <v>9.8899177884103406E-2</v>
      </c>
      <c r="AU969" s="17"/>
      <c r="AV969" s="17">
        <v>0.13286469247039201</v>
      </c>
      <c r="AW969" s="17">
        <v>0.124424337612458</v>
      </c>
      <c r="AX969" s="17">
        <v>0.122120646597599</v>
      </c>
      <c r="AY969" s="17">
        <v>0.12930873957116701</v>
      </c>
      <c r="AZ969" s="17">
        <v>8.7498821829229106E-2</v>
      </c>
      <c r="BA969" s="17">
        <v>3.6871607140157199E-2</v>
      </c>
      <c r="BB969" s="17"/>
      <c r="BC969" s="17">
        <v>8.3932886679971799E-2</v>
      </c>
      <c r="BD969" s="17">
        <v>0.116934106303308</v>
      </c>
      <c r="BE969" s="17">
        <v>0.15850881368872899</v>
      </c>
      <c r="BF969" s="17"/>
      <c r="BG969" s="17">
        <v>0.139087391490125</v>
      </c>
      <c r="BH969" s="17">
        <v>0.121710562365828</v>
      </c>
      <c r="BI969" s="17">
        <v>0.107890355819311</v>
      </c>
      <c r="BJ969" s="17">
        <v>0.12837668604548</v>
      </c>
      <c r="BK969" s="17">
        <v>0.13582183832751801</v>
      </c>
      <c r="BL969" s="17"/>
      <c r="BM969" s="17">
        <v>0.124550093049757</v>
      </c>
      <c r="BN969" s="17">
        <v>0.13409907161513199</v>
      </c>
    </row>
    <row r="970" spans="2:66" x14ac:dyDescent="0.35">
      <c r="B970" t="s">
        <v>391</v>
      </c>
      <c r="C970" s="17">
        <v>0.11534738629881799</v>
      </c>
      <c r="D970" s="17">
        <v>0.117556288183066</v>
      </c>
      <c r="E970" s="17">
        <v>0.11182310644592799</v>
      </c>
      <c r="F970" s="17"/>
      <c r="G970" s="17">
        <v>0.189313516258373</v>
      </c>
      <c r="H970" s="17">
        <v>0.163757268983837</v>
      </c>
      <c r="I970" s="17">
        <v>0.122768816763516</v>
      </c>
      <c r="J970" s="17">
        <v>9.5929331075099794E-2</v>
      </c>
      <c r="K970" s="17">
        <v>7.5379753505754404E-2</v>
      </c>
      <c r="L970" s="17">
        <v>6.3185688100248702E-2</v>
      </c>
      <c r="M970" s="17"/>
      <c r="N970" s="17">
        <v>0.14522959521230899</v>
      </c>
      <c r="O970" s="17">
        <v>0.13784144666428799</v>
      </c>
      <c r="P970" s="17">
        <v>8.7642504097516297E-2</v>
      </c>
      <c r="Q970" s="17">
        <v>8.2054787079360605E-2</v>
      </c>
      <c r="R970" s="17"/>
      <c r="S970" s="17">
        <v>0.10611512226171201</v>
      </c>
      <c r="T970" s="17">
        <v>0.159317426509786</v>
      </c>
      <c r="U970" s="17">
        <v>0.121209239752282</v>
      </c>
      <c r="V970" s="17">
        <v>8.8315556230681505E-2</v>
      </c>
      <c r="W970" s="17">
        <v>0.11611069322331501</v>
      </c>
      <c r="X970" s="17">
        <v>0.15736600859323299</v>
      </c>
      <c r="Y970" s="17">
        <v>5.4474663189694801E-2</v>
      </c>
      <c r="Z970" s="17">
        <v>5.9436143509826803E-2</v>
      </c>
      <c r="AA970" s="17">
        <v>7.3717871831509102E-2</v>
      </c>
      <c r="AB970" s="17">
        <v>0.152184227205652</v>
      </c>
      <c r="AC970" s="17">
        <v>7.6601275684076001E-2</v>
      </c>
      <c r="AD970" s="17">
        <v>0.24973896775309501</v>
      </c>
      <c r="AE970" s="17"/>
      <c r="AF970" s="17">
        <v>0.12640706313296901</v>
      </c>
      <c r="AG970" s="17">
        <v>0.10093305705123599</v>
      </c>
      <c r="AH970" s="17">
        <v>0.13022753717282901</v>
      </c>
      <c r="AI970" s="17">
        <v>0.12243368520601</v>
      </c>
      <c r="AJ970" s="17">
        <v>8.8951433658613702E-2</v>
      </c>
      <c r="AK970" s="17">
        <v>0.132163229076038</v>
      </c>
      <c r="AL970" s="17"/>
      <c r="AM970" s="17">
        <v>9.2727870252607203E-2</v>
      </c>
      <c r="AN970" s="17">
        <v>0.14597346897345001</v>
      </c>
      <c r="AO970" s="17"/>
      <c r="AP970" s="17">
        <v>4.5899387274672201E-2</v>
      </c>
      <c r="AQ970" s="17">
        <v>0.13361027443370599</v>
      </c>
      <c r="AR970" s="17">
        <v>0.16123506122390799</v>
      </c>
      <c r="AS970" s="17">
        <v>0.119038042420234</v>
      </c>
      <c r="AT970" s="17">
        <v>0.18657005093968099</v>
      </c>
      <c r="AU970" s="17"/>
      <c r="AV970" s="17">
        <v>0.13578496124265901</v>
      </c>
      <c r="AW970" s="17">
        <v>7.8311139365042803E-2</v>
      </c>
      <c r="AX970" s="17">
        <v>0.141755522966478</v>
      </c>
      <c r="AY970" s="17">
        <v>8.7086205314690898E-2</v>
      </c>
      <c r="AZ970" s="17">
        <v>0.20724700204278099</v>
      </c>
      <c r="BA970" s="17">
        <v>6.9456779760150897E-2</v>
      </c>
      <c r="BB970" s="17"/>
      <c r="BC970" s="17">
        <v>0.15473429258923799</v>
      </c>
      <c r="BD970" s="17">
        <v>0.104155304066065</v>
      </c>
      <c r="BE970" s="17">
        <v>0.105615370035525</v>
      </c>
      <c r="BF970" s="17"/>
      <c r="BG970" s="17">
        <v>0.128794855988134</v>
      </c>
      <c r="BH970" s="17">
        <v>0.13311590335427601</v>
      </c>
      <c r="BI970" s="17">
        <v>0.112222257402893</v>
      </c>
      <c r="BJ970" s="17">
        <v>0.135833587565695</v>
      </c>
      <c r="BK970" s="17">
        <v>6.1152444087654002E-2</v>
      </c>
      <c r="BL970" s="17"/>
      <c r="BM970" s="17">
        <v>0.13240980522238399</v>
      </c>
      <c r="BN970" s="17">
        <v>7.8433244150978104E-2</v>
      </c>
    </row>
    <row r="971" spans="2:66" x14ac:dyDescent="0.35">
      <c r="B971" t="s">
        <v>392</v>
      </c>
      <c r="C971" s="17">
        <v>0.112510013385441</v>
      </c>
      <c r="D971" s="17">
        <v>0.139267158637497</v>
      </c>
      <c r="E971" s="17">
        <v>8.6000609208985002E-2</v>
      </c>
      <c r="F971" s="17"/>
      <c r="G971" s="17">
        <v>0.145811097132867</v>
      </c>
      <c r="H971" s="17">
        <v>0.12203130820847399</v>
      </c>
      <c r="I971" s="17">
        <v>9.7347741377631594E-2</v>
      </c>
      <c r="J971" s="17">
        <v>0.100834905219449</v>
      </c>
      <c r="K971" s="17">
        <v>0.10780148094032301</v>
      </c>
      <c r="L971" s="17">
        <v>0.107483740502557</v>
      </c>
      <c r="M971" s="17"/>
      <c r="N971" s="17">
        <v>0.119281321068313</v>
      </c>
      <c r="O971" s="17">
        <v>0.106833067273378</v>
      </c>
      <c r="P971" s="17">
        <v>0.10305715761542</v>
      </c>
      <c r="Q971" s="17">
        <v>0.121217509613126</v>
      </c>
      <c r="R971" s="17"/>
      <c r="S971" s="17">
        <v>0.14157532196314801</v>
      </c>
      <c r="T971" s="17">
        <v>0.11569955546081501</v>
      </c>
      <c r="U971" s="17">
        <v>7.8457216169970798E-2</v>
      </c>
      <c r="V971" s="17">
        <v>0.112636111386982</v>
      </c>
      <c r="W971" s="17">
        <v>0.105198669188574</v>
      </c>
      <c r="X971" s="17">
        <v>9.5663335537166105E-2</v>
      </c>
      <c r="Y971" s="17">
        <v>7.3160912793767199E-2</v>
      </c>
      <c r="Z971" s="17">
        <v>9.5301619827338993E-2</v>
      </c>
      <c r="AA971" s="17">
        <v>0.13651516125833499</v>
      </c>
      <c r="AB971" s="17">
        <v>0.122254748561787</v>
      </c>
      <c r="AC971" s="17">
        <v>0.13474497976260399</v>
      </c>
      <c r="AD971" s="17">
        <v>9.4844073363951897E-2</v>
      </c>
      <c r="AE971" s="17"/>
      <c r="AF971" s="17">
        <v>0.12639604822868</v>
      </c>
      <c r="AG971" s="17">
        <v>0.10060746127732199</v>
      </c>
      <c r="AH971" s="17">
        <v>0.108359991820224</v>
      </c>
      <c r="AI971" s="17">
        <v>0.10444455096732901</v>
      </c>
      <c r="AJ971" s="17">
        <v>0.110881735120897</v>
      </c>
      <c r="AK971" s="17">
        <v>0.15174926471730399</v>
      </c>
      <c r="AL971" s="17"/>
      <c r="AM971" s="17">
        <v>0.118985541116471</v>
      </c>
      <c r="AN971" s="17">
        <v>0.103012951395745</v>
      </c>
      <c r="AO971" s="17"/>
      <c r="AP971" s="17">
        <v>0.107708568266754</v>
      </c>
      <c r="AQ971" s="17">
        <v>8.4691310909897496E-2</v>
      </c>
      <c r="AR971" s="17">
        <v>0.117541022828139</v>
      </c>
      <c r="AS971" s="17">
        <v>0.12600214019426001</v>
      </c>
      <c r="AT971" s="17">
        <v>0.16003738261362899</v>
      </c>
      <c r="AU971" s="17"/>
      <c r="AV971" s="17">
        <v>0.114800025758171</v>
      </c>
      <c r="AW971" s="17">
        <v>0.12774028452265601</v>
      </c>
      <c r="AX971" s="17">
        <v>0.102802091748559</v>
      </c>
      <c r="AY971" s="17">
        <v>0.14074060449605899</v>
      </c>
      <c r="AZ971" s="17">
        <v>0.11189063813015</v>
      </c>
      <c r="BA971" s="17">
        <v>6.28379337609202E-2</v>
      </c>
      <c r="BB971" s="17"/>
      <c r="BC971" s="17">
        <v>9.8189469286000503E-2</v>
      </c>
      <c r="BD971" s="17">
        <v>8.9283994273543194E-2</v>
      </c>
      <c r="BE971" s="17">
        <v>0.15975313783020401</v>
      </c>
      <c r="BF971" s="17"/>
      <c r="BG971" s="17">
        <v>0.116005243735925</v>
      </c>
      <c r="BH971" s="17">
        <v>0.100360411427164</v>
      </c>
      <c r="BI971" s="17">
        <v>0.102189562443136</v>
      </c>
      <c r="BJ971" s="17">
        <v>7.3833043866303599E-2</v>
      </c>
      <c r="BK971" s="17">
        <v>0.24228217706107999</v>
      </c>
      <c r="BL971" s="17"/>
      <c r="BM971" s="17">
        <v>0.102916918202243</v>
      </c>
      <c r="BN971" s="17">
        <v>0.20330398717255599</v>
      </c>
    </row>
    <row r="972" spans="2:66" x14ac:dyDescent="0.35">
      <c r="B972" t="s">
        <v>117</v>
      </c>
      <c r="C972" s="17">
        <v>0.109240284539719</v>
      </c>
      <c r="D972" s="17">
        <v>8.9021413372982999E-2</v>
      </c>
      <c r="E972" s="17">
        <v>0.12850489352394101</v>
      </c>
      <c r="F972" s="17"/>
      <c r="G972" s="17">
        <v>5.4157002446114599E-2</v>
      </c>
      <c r="H972" s="17">
        <v>6.4453614408897505E-2</v>
      </c>
      <c r="I972" s="17">
        <v>9.8375035768639096E-2</v>
      </c>
      <c r="J972" s="17">
        <v>9.5283020956108605E-2</v>
      </c>
      <c r="K972" s="17">
        <v>0.129184801062427</v>
      </c>
      <c r="L972" s="17">
        <v>0.189162134388596</v>
      </c>
      <c r="M972" s="17"/>
      <c r="N972" s="17">
        <v>7.5095910703184901E-2</v>
      </c>
      <c r="O972" s="17">
        <v>0.103196394306152</v>
      </c>
      <c r="P972" s="17">
        <v>0.11928881722476201</v>
      </c>
      <c r="Q972" s="17">
        <v>0.143376852793623</v>
      </c>
      <c r="R972" s="17"/>
      <c r="S972" s="17">
        <v>8.0802749773402197E-2</v>
      </c>
      <c r="T972" s="17">
        <v>0.13585379857485899</v>
      </c>
      <c r="U972" s="17">
        <v>6.0902581235799898E-2</v>
      </c>
      <c r="V972" s="17">
        <v>0.111498852198248</v>
      </c>
      <c r="W972" s="17">
        <v>7.0692050494064906E-2</v>
      </c>
      <c r="X972" s="17">
        <v>0.113414582585636</v>
      </c>
      <c r="Y972" s="17">
        <v>0.134248956675562</v>
      </c>
      <c r="Z972" s="17">
        <v>0.17607523544829901</v>
      </c>
      <c r="AA972" s="17">
        <v>0.10176396849266001</v>
      </c>
      <c r="AB972" s="17">
        <v>0.13092193746279801</v>
      </c>
      <c r="AC972" s="17">
        <v>0.13407230030049799</v>
      </c>
      <c r="AD972" s="17">
        <v>9.1648247588292098E-2</v>
      </c>
      <c r="AE972" s="17"/>
      <c r="AF972" s="17">
        <v>7.9412751928966296E-2</v>
      </c>
      <c r="AG972" s="17">
        <v>9.9448475176175902E-2</v>
      </c>
      <c r="AH972" s="17">
        <v>0.105557625379087</v>
      </c>
      <c r="AI972" s="17">
        <v>0.14797602218911601</v>
      </c>
      <c r="AJ972" s="17">
        <v>0.140208178047844</v>
      </c>
      <c r="AK972" s="17">
        <v>0.121901177870972</v>
      </c>
      <c r="AL972" s="17"/>
      <c r="AM972" s="17">
        <v>0.12275671077227999</v>
      </c>
      <c r="AN972" s="17">
        <v>8.8464948639079402E-2</v>
      </c>
      <c r="AO972" s="17"/>
      <c r="AP972" s="17">
        <v>0.16672837485740799</v>
      </c>
      <c r="AQ972" s="17">
        <v>0.10487439513996701</v>
      </c>
      <c r="AR972" s="17">
        <v>9.1280585146714305E-2</v>
      </c>
      <c r="AS972" s="17">
        <v>5.3854232280612001E-2</v>
      </c>
      <c r="AT972" s="17">
        <v>2.1220615308624399E-2</v>
      </c>
      <c r="AU972" s="17"/>
      <c r="AV972" s="17">
        <v>8.4786434356996093E-2</v>
      </c>
      <c r="AW972" s="17">
        <v>0.11658928038300399</v>
      </c>
      <c r="AX972" s="17">
        <v>8.03543434146161E-2</v>
      </c>
      <c r="AY972" s="17">
        <v>7.8217170141620704E-2</v>
      </c>
      <c r="AZ972" s="17">
        <v>3.9756225788019302E-2</v>
      </c>
      <c r="BA972" s="17">
        <v>0.237344638200259</v>
      </c>
      <c r="BB972" s="17"/>
      <c r="BC972" s="17">
        <v>7.7661036336337502E-2</v>
      </c>
      <c r="BD972" s="17">
        <v>0.137176654701959</v>
      </c>
      <c r="BE972" s="17">
        <v>6.5985164475049804E-2</v>
      </c>
      <c r="BF972" s="17"/>
      <c r="BG972" s="17">
        <v>7.2994120879461805E-2</v>
      </c>
      <c r="BH972" s="17">
        <v>9.2646804526235096E-2</v>
      </c>
      <c r="BI972" s="17">
        <v>0.109084787461071</v>
      </c>
      <c r="BJ972" s="17">
        <v>5.4285163237659098E-2</v>
      </c>
      <c r="BK972" s="17">
        <v>0.107600373845279</v>
      </c>
      <c r="BL972" s="17"/>
      <c r="BM972" s="17">
        <v>8.9435378676478106E-2</v>
      </c>
      <c r="BN972" s="17">
        <v>9.5263531478702104E-2</v>
      </c>
    </row>
    <row r="973" spans="2:66" x14ac:dyDescent="0.35">
      <c r="B973" t="s">
        <v>393</v>
      </c>
      <c r="C973" s="17">
        <v>0.102130981400137</v>
      </c>
      <c r="D973" s="17">
        <v>0.139574648211409</v>
      </c>
      <c r="E973" s="17">
        <v>6.6126526398380403E-2</v>
      </c>
      <c r="F973" s="17"/>
      <c r="G973" s="17">
        <v>0.173573661733365</v>
      </c>
      <c r="H973" s="17">
        <v>0.13691372228242699</v>
      </c>
      <c r="I973" s="17">
        <v>7.7234959368921496E-2</v>
      </c>
      <c r="J973" s="17">
        <v>9.14171786331201E-2</v>
      </c>
      <c r="K973" s="17">
        <v>7.9579454381908402E-2</v>
      </c>
      <c r="L973" s="17">
        <v>7.0197106883329002E-2</v>
      </c>
      <c r="M973" s="17"/>
      <c r="N973" s="17">
        <v>0.126556341483542</v>
      </c>
      <c r="O973" s="17">
        <v>9.5335531589539696E-2</v>
      </c>
      <c r="P973" s="17">
        <v>8.8583555323934096E-2</v>
      </c>
      <c r="Q973" s="17">
        <v>9.4260744058473594E-2</v>
      </c>
      <c r="R973" s="17"/>
      <c r="S973" s="17">
        <v>0.12696154587952599</v>
      </c>
      <c r="T973" s="17">
        <v>7.2526992383601205E-2</v>
      </c>
      <c r="U973" s="17">
        <v>7.9121175236763694E-2</v>
      </c>
      <c r="V973" s="17">
        <v>0.130772903738575</v>
      </c>
      <c r="W973" s="17">
        <v>0.113367761544961</v>
      </c>
      <c r="X973" s="17">
        <v>0.115129275154349</v>
      </c>
      <c r="Y973" s="17">
        <v>0.10178936784447901</v>
      </c>
      <c r="Z973" s="17">
        <v>8.2240034474536997E-2</v>
      </c>
      <c r="AA973" s="17">
        <v>0.10246088794784899</v>
      </c>
      <c r="AB973" s="17">
        <v>0.108150004058523</v>
      </c>
      <c r="AC973" s="17">
        <v>5.7011422466386998E-2</v>
      </c>
      <c r="AD973" s="17">
        <v>0.108424921367186</v>
      </c>
      <c r="AE973" s="17"/>
      <c r="AF973" s="17">
        <v>0.11347497581744399</v>
      </c>
      <c r="AG973" s="17">
        <v>0.121136518984548</v>
      </c>
      <c r="AH973" s="17">
        <v>8.2776771891196907E-2</v>
      </c>
      <c r="AI973" s="17">
        <v>8.2845060582358798E-2</v>
      </c>
      <c r="AJ973" s="17">
        <v>7.2961868661423804E-2</v>
      </c>
      <c r="AK973" s="17">
        <v>0.121495178545173</v>
      </c>
      <c r="AL973" s="17"/>
      <c r="AM973" s="17">
        <v>0.105211374687135</v>
      </c>
      <c r="AN973" s="17">
        <v>9.8484497307299093E-2</v>
      </c>
      <c r="AO973" s="17"/>
      <c r="AP973" s="17">
        <v>8.2177591455611307E-2</v>
      </c>
      <c r="AQ973" s="17">
        <v>0.103371434098658</v>
      </c>
      <c r="AR973" s="17">
        <v>0.119133635635816</v>
      </c>
      <c r="AS973" s="17">
        <v>0.106444514496273</v>
      </c>
      <c r="AT973" s="17">
        <v>0.187409107338527</v>
      </c>
      <c r="AU973" s="17"/>
      <c r="AV973" s="17">
        <v>0.12955374568234801</v>
      </c>
      <c r="AW973" s="17">
        <v>7.6845559850873602E-2</v>
      </c>
      <c r="AX973" s="17">
        <v>7.0298897648626194E-2</v>
      </c>
      <c r="AY973" s="17">
        <v>0.12744904774562199</v>
      </c>
      <c r="AZ973" s="17">
        <v>0.13555661406251299</v>
      </c>
      <c r="BA973" s="17">
        <v>5.0979473888637397E-2</v>
      </c>
      <c r="BB973" s="17"/>
      <c r="BC973" s="17">
        <v>0.102494111014648</v>
      </c>
      <c r="BD973" s="17">
        <v>8.9956055732134402E-2</v>
      </c>
      <c r="BE973" s="17">
        <v>0.126841727335222</v>
      </c>
      <c r="BF973" s="17"/>
      <c r="BG973" s="17">
        <v>0.13653861148034599</v>
      </c>
      <c r="BH973" s="17">
        <v>9.5298001476152194E-2</v>
      </c>
      <c r="BI973" s="17">
        <v>9.6863970862436602E-2</v>
      </c>
      <c r="BJ973" s="17">
        <v>0.20945587666200299</v>
      </c>
      <c r="BK973" s="17">
        <v>0.128998638375043</v>
      </c>
      <c r="BL973" s="17"/>
      <c r="BM973" s="17">
        <v>0.102037089297828</v>
      </c>
      <c r="BN973" s="17">
        <v>0.147615994560718</v>
      </c>
    </row>
    <row r="974" spans="2:66" x14ac:dyDescent="0.35">
      <c r="B974" t="s">
        <v>394</v>
      </c>
      <c r="C974" s="17">
        <v>9.6490944889857697E-2</v>
      </c>
      <c r="D974" s="17">
        <v>0.116405258259792</v>
      </c>
      <c r="E974" s="17">
        <v>7.7549937999120994E-2</v>
      </c>
      <c r="F974" s="17"/>
      <c r="G974" s="17">
        <v>0.131791426305333</v>
      </c>
      <c r="H974" s="17">
        <v>0.13027456283338901</v>
      </c>
      <c r="I974" s="17">
        <v>7.5677281564801802E-2</v>
      </c>
      <c r="J974" s="17">
        <v>7.1916054945093302E-2</v>
      </c>
      <c r="K974" s="17">
        <v>6.7172931280457607E-2</v>
      </c>
      <c r="L974" s="17">
        <v>0.10188504016328299</v>
      </c>
      <c r="M974" s="17"/>
      <c r="N974" s="17">
        <v>0.124305670375314</v>
      </c>
      <c r="O974" s="17">
        <v>9.0418445580407097E-2</v>
      </c>
      <c r="P974" s="17">
        <v>7.6399521023924305E-2</v>
      </c>
      <c r="Q974" s="17">
        <v>9.1947264315300606E-2</v>
      </c>
      <c r="R974" s="17"/>
      <c r="S974" s="17">
        <v>0.135336059756579</v>
      </c>
      <c r="T974" s="17">
        <v>7.6018107459748796E-2</v>
      </c>
      <c r="U974" s="17">
        <v>0.127467989031879</v>
      </c>
      <c r="V974" s="17">
        <v>8.8679575892804896E-2</v>
      </c>
      <c r="W974" s="17">
        <v>9.8285622815177304E-2</v>
      </c>
      <c r="X974" s="17">
        <v>8.5940161639343093E-2</v>
      </c>
      <c r="Y974" s="17">
        <v>6.1087481054144702E-2</v>
      </c>
      <c r="Z974" s="17">
        <v>4.6430557880700801E-2</v>
      </c>
      <c r="AA974" s="17">
        <v>0.120095174007155</v>
      </c>
      <c r="AB974" s="17">
        <v>0.102447900764572</v>
      </c>
      <c r="AC974" s="17">
        <v>7.6411632616468994E-2</v>
      </c>
      <c r="AD974" s="17">
        <v>6.2360926662407501E-2</v>
      </c>
      <c r="AE974" s="17"/>
      <c r="AF974" s="17">
        <v>0.107560821772667</v>
      </c>
      <c r="AG974" s="17">
        <v>9.1228840743838899E-2</v>
      </c>
      <c r="AH974" s="17">
        <v>0.11639094896937</v>
      </c>
      <c r="AI974" s="17">
        <v>8.6033745753395494E-2</v>
      </c>
      <c r="AJ974" s="17">
        <v>6.4187041021394706E-2</v>
      </c>
      <c r="AK974" s="17">
        <v>0.121550257198711</v>
      </c>
      <c r="AL974" s="17"/>
      <c r="AM974" s="17">
        <v>0.105707947716718</v>
      </c>
      <c r="AN974" s="17">
        <v>8.4097330995973302E-2</v>
      </c>
      <c r="AO974" s="17"/>
      <c r="AP974" s="17">
        <v>7.8395456393252502E-2</v>
      </c>
      <c r="AQ974" s="17">
        <v>9.2081928709012897E-2</v>
      </c>
      <c r="AR974" s="17">
        <v>8.3945796483659393E-2</v>
      </c>
      <c r="AS974" s="17">
        <v>0.10132263605948399</v>
      </c>
      <c r="AT974" s="17">
        <v>0.26010583350279598</v>
      </c>
      <c r="AU974" s="17"/>
      <c r="AV974" s="17">
        <v>0.10627065220187</v>
      </c>
      <c r="AW974" s="17">
        <v>9.1763744871334194E-2</v>
      </c>
      <c r="AX974" s="17">
        <v>0.120413249271048</v>
      </c>
      <c r="AY974" s="17">
        <v>0.11113092160219799</v>
      </c>
      <c r="AZ974" s="17">
        <v>8.1407949280957501E-2</v>
      </c>
      <c r="BA974" s="17">
        <v>4.9790402054123002E-2</v>
      </c>
      <c r="BB974" s="17"/>
      <c r="BC974" s="17">
        <v>7.4669528129026899E-2</v>
      </c>
      <c r="BD974" s="17">
        <v>8.4401301976308102E-2</v>
      </c>
      <c r="BE974" s="17">
        <v>0.13573904358657701</v>
      </c>
      <c r="BF974" s="17"/>
      <c r="BG974" s="17">
        <v>9.4324675718703704E-2</v>
      </c>
      <c r="BH974" s="17">
        <v>0.10036384512421299</v>
      </c>
      <c r="BI974" s="17">
        <v>8.6011022233805898E-2</v>
      </c>
      <c r="BJ974" s="17">
        <v>0.13326866184665001</v>
      </c>
      <c r="BK974" s="17">
        <v>0.13608024210366401</v>
      </c>
      <c r="BL974" s="17"/>
      <c r="BM974" s="17">
        <v>9.9376990347099403E-2</v>
      </c>
      <c r="BN974" s="17">
        <v>0.135429658113908</v>
      </c>
    </row>
    <row r="975" spans="2:66" x14ac:dyDescent="0.35">
      <c r="B975" t="s">
        <v>395</v>
      </c>
      <c r="C975" s="17">
        <v>7.5106726367624999E-2</v>
      </c>
      <c r="D975" s="17">
        <v>9.3665397265824499E-2</v>
      </c>
      <c r="E975" s="17">
        <v>5.7382080207385201E-2</v>
      </c>
      <c r="F975" s="17"/>
      <c r="G975" s="17">
        <v>7.2731811473027999E-2</v>
      </c>
      <c r="H975" s="17">
        <v>8.4655871719052506E-2</v>
      </c>
      <c r="I975" s="17">
        <v>5.7276393237847702E-2</v>
      </c>
      <c r="J975" s="17">
        <v>7.1961367742299998E-2</v>
      </c>
      <c r="K975" s="17">
        <v>6.2153885356525003E-2</v>
      </c>
      <c r="L975" s="17">
        <v>9.4581588012790999E-2</v>
      </c>
      <c r="M975" s="17"/>
      <c r="N975" s="17">
        <v>6.3641041281930794E-2</v>
      </c>
      <c r="O975" s="17">
        <v>7.9468058428524599E-2</v>
      </c>
      <c r="P975" s="17">
        <v>8.5351423924588596E-2</v>
      </c>
      <c r="Q975" s="17">
        <v>7.5154463394642698E-2</v>
      </c>
      <c r="R975" s="17"/>
      <c r="S975" s="17">
        <v>9.7820929197640197E-2</v>
      </c>
      <c r="T975" s="17">
        <v>5.2964056073301902E-2</v>
      </c>
      <c r="U975" s="17">
        <v>6.6413906666961106E-2</v>
      </c>
      <c r="V975" s="17">
        <v>7.0167470366083395E-2</v>
      </c>
      <c r="W975" s="17">
        <v>7.2509435717029197E-2</v>
      </c>
      <c r="X975" s="17">
        <v>0.11476123798341401</v>
      </c>
      <c r="Y975" s="17">
        <v>9.6478505035179199E-2</v>
      </c>
      <c r="Z975" s="17">
        <v>5.70269337698628E-2</v>
      </c>
      <c r="AA975" s="17">
        <v>7.0412493068148202E-2</v>
      </c>
      <c r="AB975" s="17">
        <v>5.0351954862910497E-2</v>
      </c>
      <c r="AC975" s="17">
        <v>8.6009531935293204E-2</v>
      </c>
      <c r="AD975" s="17">
        <v>3.0186274149034902E-2</v>
      </c>
      <c r="AE975" s="17"/>
      <c r="AF975" s="17">
        <v>0.10214212014709501</v>
      </c>
      <c r="AG975" s="17">
        <v>7.44826008978519E-2</v>
      </c>
      <c r="AH975" s="17">
        <v>7.6704815064326706E-2</v>
      </c>
      <c r="AI975" s="17">
        <v>6.1939129414015498E-2</v>
      </c>
      <c r="AJ975" s="17">
        <v>2.8748435122244401E-2</v>
      </c>
      <c r="AK975" s="17">
        <v>8.4571903114265906E-2</v>
      </c>
      <c r="AL975" s="17"/>
      <c r="AM975" s="17">
        <v>8.74210360780759E-2</v>
      </c>
      <c r="AN975" s="17">
        <v>5.6974446535792901E-2</v>
      </c>
      <c r="AO975" s="17"/>
      <c r="AP975" s="17">
        <v>5.9171048663575497E-2</v>
      </c>
      <c r="AQ975" s="17">
        <v>8.9843532706811696E-2</v>
      </c>
      <c r="AR975" s="17">
        <v>4.6836688038992401E-2</v>
      </c>
      <c r="AS975" s="17">
        <v>0.100660943397976</v>
      </c>
      <c r="AT975" s="17">
        <v>7.8642641593788698E-2</v>
      </c>
      <c r="AU975" s="17"/>
      <c r="AV975" s="17">
        <v>6.9322589290169406E-2</v>
      </c>
      <c r="AW975" s="17">
        <v>8.4228350131073895E-2</v>
      </c>
      <c r="AX975" s="17">
        <v>6.9762032928278997E-2</v>
      </c>
      <c r="AY975" s="17">
        <v>0.136061891511468</v>
      </c>
      <c r="AZ975" s="17">
        <v>6.3238557283803704E-2</v>
      </c>
      <c r="BA975" s="17">
        <v>4.3246840182462297E-2</v>
      </c>
      <c r="BB975" s="17"/>
      <c r="BC975" s="17">
        <v>5.7059381665767003E-2</v>
      </c>
      <c r="BD975" s="17">
        <v>6.9169418010252504E-2</v>
      </c>
      <c r="BE975" s="17">
        <v>0.10127999568045699</v>
      </c>
      <c r="BF975" s="17"/>
      <c r="BG975" s="17">
        <v>0.13964767298890399</v>
      </c>
      <c r="BH975" s="17">
        <v>6.40708861784616E-2</v>
      </c>
      <c r="BI975" s="17">
        <v>6.2225772249521402E-2</v>
      </c>
      <c r="BJ975" s="17">
        <v>0.108798300518855</v>
      </c>
      <c r="BK975" s="17">
        <v>0.10600973765619599</v>
      </c>
      <c r="BL975" s="17"/>
      <c r="BM975" s="17">
        <v>7.6420815133048603E-2</v>
      </c>
      <c r="BN975" s="17">
        <v>0.106654995549278</v>
      </c>
    </row>
    <row r="976" spans="2:66" x14ac:dyDescent="0.35">
      <c r="B976" t="s">
        <v>396</v>
      </c>
      <c r="C976" s="17">
        <v>4.8912969983174501E-2</v>
      </c>
      <c r="D976" s="17">
        <v>5.27014728403183E-2</v>
      </c>
      <c r="E976" s="17">
        <v>4.5460238964964997E-2</v>
      </c>
      <c r="F976" s="17"/>
      <c r="G976" s="17">
        <v>3.3100821564639601E-2</v>
      </c>
      <c r="H976" s="17">
        <v>7.7117830847778901E-2</v>
      </c>
      <c r="I976" s="17">
        <v>6.6890243199559704E-2</v>
      </c>
      <c r="J976" s="17">
        <v>3.27359430940206E-2</v>
      </c>
      <c r="K976" s="17">
        <v>2.8174235555573999E-2</v>
      </c>
      <c r="L976" s="17">
        <v>4.8879062954928797E-2</v>
      </c>
      <c r="M976" s="17"/>
      <c r="N976" s="17">
        <v>5.47706222111881E-2</v>
      </c>
      <c r="O976" s="17">
        <v>4.9439522475454203E-2</v>
      </c>
      <c r="P976" s="17">
        <v>4.54178888980422E-2</v>
      </c>
      <c r="Q976" s="17">
        <v>4.5884601450155403E-2</v>
      </c>
      <c r="R976" s="17"/>
      <c r="S976" s="17">
        <v>6.2562420871648303E-2</v>
      </c>
      <c r="T976" s="17">
        <v>3.7722226940427199E-2</v>
      </c>
      <c r="U976" s="17">
        <v>3.5703334615077499E-2</v>
      </c>
      <c r="V976" s="17">
        <v>5.2514899304520898E-2</v>
      </c>
      <c r="W976" s="17">
        <v>7.15047861893401E-2</v>
      </c>
      <c r="X976" s="17">
        <v>3.2889951939896002E-2</v>
      </c>
      <c r="Y976" s="17">
        <v>4.9383354009616402E-2</v>
      </c>
      <c r="Z976" s="17">
        <v>2.3785810227225701E-2</v>
      </c>
      <c r="AA976" s="17">
        <v>5.7687973944727702E-2</v>
      </c>
      <c r="AB976" s="17">
        <v>5.6365629469046101E-2</v>
      </c>
      <c r="AC976" s="17">
        <v>3.9316754425481097E-2</v>
      </c>
      <c r="AD976" s="17">
        <v>4.7100003690823698E-2</v>
      </c>
      <c r="AE976" s="17"/>
      <c r="AF976" s="17">
        <v>8.2423504802514494E-2</v>
      </c>
      <c r="AG976" s="17">
        <v>4.0859985324779101E-2</v>
      </c>
      <c r="AH976" s="17">
        <v>5.14718214458195E-2</v>
      </c>
      <c r="AI976" s="17">
        <v>3.3827858120831597E-2</v>
      </c>
      <c r="AJ976" s="17">
        <v>2.87125770739225E-2</v>
      </c>
      <c r="AK976" s="17">
        <v>1.8220800976367899E-2</v>
      </c>
      <c r="AL976" s="17"/>
      <c r="AM976" s="17">
        <v>5.3670615157118198E-2</v>
      </c>
      <c r="AN976" s="17">
        <v>4.2509278780184297E-2</v>
      </c>
      <c r="AO976" s="17"/>
      <c r="AP976" s="17">
        <v>4.5894172197159099E-2</v>
      </c>
      <c r="AQ976" s="17">
        <v>4.0171704221473099E-2</v>
      </c>
      <c r="AR976" s="17">
        <v>3.68727768993335E-2</v>
      </c>
      <c r="AS976" s="17">
        <v>7.5648165382618204E-2</v>
      </c>
      <c r="AT976" s="17">
        <v>0.12670204829787399</v>
      </c>
      <c r="AU976" s="17"/>
      <c r="AV976" s="17">
        <v>6.37439072168174E-2</v>
      </c>
      <c r="AW976" s="17">
        <v>3.9589850312269102E-2</v>
      </c>
      <c r="AX976" s="17">
        <v>3.8224734508550601E-2</v>
      </c>
      <c r="AY976" s="17">
        <v>4.3192077583141898E-2</v>
      </c>
      <c r="AZ976" s="17">
        <v>4.6635403327045397E-2</v>
      </c>
      <c r="BA976" s="17">
        <v>5.9036946447434402E-2</v>
      </c>
      <c r="BB976" s="17"/>
      <c r="BC976" s="17">
        <v>5.3883211703415597E-2</v>
      </c>
      <c r="BD976" s="17">
        <v>5.1949376584313402E-2</v>
      </c>
      <c r="BE976" s="17">
        <v>4.5366169751748599E-2</v>
      </c>
      <c r="BF976" s="17"/>
      <c r="BG976" s="17">
        <v>3.9941393338187803E-2</v>
      </c>
      <c r="BH976" s="17">
        <v>4.9024790939053001E-2</v>
      </c>
      <c r="BI976" s="17">
        <v>5.3849602294794401E-2</v>
      </c>
      <c r="BJ976" s="17">
        <v>5.7292611276303702E-2</v>
      </c>
      <c r="BK976" s="17">
        <v>2.7969649515591999E-2</v>
      </c>
      <c r="BL976" s="17"/>
      <c r="BM976" s="17">
        <v>4.7540481804314097E-2</v>
      </c>
      <c r="BN976" s="17">
        <v>3.4754819316859899E-2</v>
      </c>
    </row>
    <row r="977" spans="2:66" x14ac:dyDescent="0.35">
      <c r="B977" t="s">
        <v>237</v>
      </c>
      <c r="C977" s="17">
        <v>2.01998409432903E-2</v>
      </c>
      <c r="D977" s="17">
        <v>2.0065249509792701E-2</v>
      </c>
      <c r="E977" s="17">
        <v>2.04306314504961E-2</v>
      </c>
      <c r="F977" s="17"/>
      <c r="G977" s="17">
        <v>1.3804471175079901E-2</v>
      </c>
      <c r="H977" s="17">
        <v>5.4926142294448701E-3</v>
      </c>
      <c r="I977" s="17">
        <v>2.0460409586306599E-2</v>
      </c>
      <c r="J977" s="17">
        <v>1.52713425629656E-2</v>
      </c>
      <c r="K977" s="17">
        <v>4.1924546208678401E-2</v>
      </c>
      <c r="L977" s="17">
        <v>2.5648021391651701E-2</v>
      </c>
      <c r="M977" s="17"/>
      <c r="N977" s="17">
        <v>3.1097353245785699E-2</v>
      </c>
      <c r="O977" s="17">
        <v>1.1907095644804799E-2</v>
      </c>
      <c r="P977" s="17">
        <v>1.7407728328811298E-2</v>
      </c>
      <c r="Q977" s="17">
        <v>1.9830029788846199E-2</v>
      </c>
      <c r="R977" s="17"/>
      <c r="S977" s="17">
        <v>1.42478063915346E-2</v>
      </c>
      <c r="T977" s="17">
        <v>1.8712476418194599E-2</v>
      </c>
      <c r="U977" s="17">
        <v>1.8162246361213601E-2</v>
      </c>
      <c r="V977" s="17">
        <v>1.15508113771398E-2</v>
      </c>
      <c r="W977" s="17">
        <v>2.9040837262165199E-2</v>
      </c>
      <c r="X977" s="17">
        <v>1.04263534149818E-2</v>
      </c>
      <c r="Y977" s="17">
        <v>4.8056662546037299E-2</v>
      </c>
      <c r="Z977" s="17">
        <v>2.4163650954121301E-2</v>
      </c>
      <c r="AA977" s="17">
        <v>2.2470989576848701E-2</v>
      </c>
      <c r="AB977" s="17">
        <v>1.2866169676067201E-2</v>
      </c>
      <c r="AC977" s="17">
        <v>2.8227415003794401E-2</v>
      </c>
      <c r="AD977" s="17">
        <v>1.5017745932595101E-2</v>
      </c>
      <c r="AE977" s="17"/>
      <c r="AF977" s="17">
        <v>1.37953749581733E-2</v>
      </c>
      <c r="AG977" s="17">
        <v>1.7835042262733899E-2</v>
      </c>
      <c r="AH977" s="17">
        <v>1.5121990810295499E-2</v>
      </c>
      <c r="AI977" s="17">
        <v>1.67249315186371E-2</v>
      </c>
      <c r="AJ977" s="17">
        <v>4.5435681273825003E-2</v>
      </c>
      <c r="AK977" s="17">
        <v>3.67767101980708E-2</v>
      </c>
      <c r="AL977" s="17"/>
      <c r="AM977" s="17">
        <v>1.9259282467450199E-2</v>
      </c>
      <c r="AN977" s="17">
        <v>2.1677625959141002E-2</v>
      </c>
      <c r="AO977" s="17"/>
      <c r="AP977" s="17">
        <v>1.6915833959533499E-2</v>
      </c>
      <c r="AQ977" s="17">
        <v>1.5806062618990199E-2</v>
      </c>
      <c r="AR977" s="17">
        <v>3.4903180775585803E-2</v>
      </c>
      <c r="AS977" s="17">
        <v>1.2802508380995E-2</v>
      </c>
      <c r="AT977" s="17">
        <v>2.1917769568288802E-2</v>
      </c>
      <c r="AU977" s="17"/>
      <c r="AV977" s="17">
        <v>2.0100676518033499E-2</v>
      </c>
      <c r="AW977" s="17">
        <v>3.1221929862697499E-2</v>
      </c>
      <c r="AX977" s="17">
        <v>1.27131088449326E-2</v>
      </c>
      <c r="AY977" s="17">
        <v>1.13018055638373E-2</v>
      </c>
      <c r="AZ977" s="17">
        <v>2.3868674884974999E-2</v>
      </c>
      <c r="BA977" s="17">
        <v>2.55201409830163E-2</v>
      </c>
      <c r="BB977" s="17"/>
      <c r="BC977" s="17">
        <v>2.9111161915151701E-2</v>
      </c>
      <c r="BD977" s="17">
        <v>1.4556154465661201E-2</v>
      </c>
      <c r="BE977" s="17">
        <v>2.15205993081263E-2</v>
      </c>
      <c r="BF977" s="17"/>
      <c r="BG977" s="17">
        <v>1.0526075940144699E-2</v>
      </c>
      <c r="BH977" s="17">
        <v>1.7692723472526099E-2</v>
      </c>
      <c r="BI977" s="17">
        <v>3.0621570772327099E-2</v>
      </c>
      <c r="BJ977" s="17">
        <v>0</v>
      </c>
      <c r="BK977" s="17">
        <v>1.1487504002206401E-2</v>
      </c>
      <c r="BL977" s="17"/>
      <c r="BM977" s="17">
        <v>1.6521628595345499E-2</v>
      </c>
      <c r="BN977" s="17">
        <v>8.8293596481750294E-3</v>
      </c>
    </row>
    <row r="978" spans="2:66" x14ac:dyDescent="0.35">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c r="AV978" s="17"/>
      <c r="AW978" s="17"/>
      <c r="AX978" s="17"/>
      <c r="AY978" s="17"/>
      <c r="AZ978" s="17"/>
      <c r="BA978" s="17"/>
      <c r="BB978" s="17"/>
      <c r="BC978" s="17"/>
      <c r="BD978" s="17"/>
      <c r="BE978" s="17"/>
      <c r="BF978" s="17"/>
      <c r="BG978" s="17"/>
      <c r="BH978" s="17"/>
      <c r="BI978" s="17"/>
      <c r="BJ978" s="17"/>
      <c r="BK978" s="17"/>
      <c r="BL978" s="17"/>
      <c r="BM978" s="17"/>
      <c r="BN978" s="17"/>
    </row>
    <row r="979" spans="2:66" x14ac:dyDescent="0.35">
      <c r="B979" s="6" t="s">
        <v>412</v>
      </c>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c r="BM979" s="17"/>
      <c r="BN979" s="17"/>
    </row>
    <row r="980" spans="2:66" x14ac:dyDescent="0.35">
      <c r="B980" s="24" t="s">
        <v>101</v>
      </c>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c r="AV980" s="17"/>
      <c r="AW980" s="17"/>
      <c r="AX980" s="17"/>
      <c r="AY980" s="17"/>
      <c r="AZ980" s="17"/>
      <c r="BA980" s="17"/>
      <c r="BB980" s="17"/>
      <c r="BC980" s="17"/>
      <c r="BD980" s="17"/>
      <c r="BE980" s="17"/>
      <c r="BF980" s="17"/>
      <c r="BG980" s="17"/>
      <c r="BH980" s="17"/>
      <c r="BI980" s="17"/>
      <c r="BJ980" s="17"/>
      <c r="BK980" s="17"/>
      <c r="BL980" s="17"/>
      <c r="BM980" s="17"/>
      <c r="BN980" s="17"/>
    </row>
    <row r="981" spans="2:66" x14ac:dyDescent="0.35">
      <c r="B981" t="s">
        <v>398</v>
      </c>
      <c r="C981" s="17">
        <v>0.51941390255667497</v>
      </c>
      <c r="D981" s="17">
        <v>0.51034680938645605</v>
      </c>
      <c r="E981" s="17">
        <v>0.527848540493146</v>
      </c>
      <c r="F981" s="17"/>
      <c r="G981" s="17">
        <v>0.46614726831334602</v>
      </c>
      <c r="H981" s="17">
        <v>0.43327224771315198</v>
      </c>
      <c r="I981" s="17">
        <v>0.462997813535448</v>
      </c>
      <c r="J981" s="17">
        <v>0.52769414562684902</v>
      </c>
      <c r="K981" s="17">
        <v>0.58800461877243504</v>
      </c>
      <c r="L981" s="17">
        <v>0.618089419721641</v>
      </c>
      <c r="M981" s="17"/>
      <c r="N981" s="17">
        <v>0.55334889010174004</v>
      </c>
      <c r="O981" s="17">
        <v>0.48252584065950399</v>
      </c>
      <c r="P981" s="17">
        <v>0.54377518814086001</v>
      </c>
      <c r="Q981" s="17">
        <v>0.49981674298142797</v>
      </c>
      <c r="R981" s="17"/>
      <c r="S981" s="17">
        <v>0.51173489940225503</v>
      </c>
      <c r="T981" s="17">
        <v>0.57639656223503799</v>
      </c>
      <c r="U981" s="17">
        <v>0.55892478634999099</v>
      </c>
      <c r="V981" s="17">
        <v>0.56305349131776905</v>
      </c>
      <c r="W981" s="17">
        <v>0.47778722300454401</v>
      </c>
      <c r="X981" s="17">
        <v>0.49112984647927799</v>
      </c>
      <c r="Y981" s="17">
        <v>0.54494803972280104</v>
      </c>
      <c r="Z981" s="17">
        <v>0.59814856203586098</v>
      </c>
      <c r="AA981" s="17">
        <v>0.469176967578191</v>
      </c>
      <c r="AB981" s="17">
        <v>0.443305739600728</v>
      </c>
      <c r="AC981" s="17">
        <v>0.46118218305423098</v>
      </c>
      <c r="AD981" s="17">
        <v>0.592165466191509</v>
      </c>
      <c r="AE981" s="17"/>
      <c r="AF981" s="17">
        <v>0.48125002019858198</v>
      </c>
      <c r="AG981" s="17">
        <v>0.52312872121139598</v>
      </c>
      <c r="AH981" s="17">
        <v>0.53095399098572305</v>
      </c>
      <c r="AI981" s="17">
        <v>0.54453635223126395</v>
      </c>
      <c r="AJ981" s="17">
        <v>0.55467759990986998</v>
      </c>
      <c r="AK981" s="17">
        <v>0.49053898932467599</v>
      </c>
      <c r="AL981" s="17"/>
      <c r="AM981" s="17">
        <v>0.52506418695586199</v>
      </c>
      <c r="AN981" s="17">
        <v>0.51390063873753999</v>
      </c>
      <c r="AO981" s="17"/>
      <c r="AP981" s="17">
        <v>0.50335331780222203</v>
      </c>
      <c r="AQ981" s="17">
        <v>0.55945196151440002</v>
      </c>
      <c r="AR981" s="17">
        <v>0.52070005677598596</v>
      </c>
      <c r="AS981" s="17">
        <v>0.46794331991050397</v>
      </c>
      <c r="AT981" s="17">
        <v>0.61452665559911901</v>
      </c>
      <c r="AU981" s="17"/>
      <c r="AV981" s="17">
        <v>0.49631477591143103</v>
      </c>
      <c r="AW981" s="17">
        <v>0.51997159503763402</v>
      </c>
      <c r="AX981" s="17">
        <v>0.46006062074107001</v>
      </c>
      <c r="AY981" s="17">
        <v>0.54719211142175495</v>
      </c>
      <c r="AZ981" s="17">
        <v>0.58479389245401403</v>
      </c>
      <c r="BA981" s="17">
        <v>0.61893617908287302</v>
      </c>
      <c r="BB981" s="17"/>
      <c r="BC981" s="17">
        <v>0.56091584817656703</v>
      </c>
      <c r="BD981" s="17">
        <v>0.49291036912507802</v>
      </c>
      <c r="BE981" s="17">
        <v>0.52323967669751403</v>
      </c>
      <c r="BF981" s="17"/>
      <c r="BG981" s="17">
        <v>0.511551531348861</v>
      </c>
      <c r="BH981" s="17">
        <v>0.52687723458994196</v>
      </c>
      <c r="BI981" s="17">
        <v>0.54933583343946002</v>
      </c>
      <c r="BJ981" s="17">
        <v>0.46303484159866098</v>
      </c>
      <c r="BK981" s="17">
        <v>0.47451486317353497</v>
      </c>
      <c r="BL981" s="17"/>
      <c r="BM981" s="17">
        <v>0.52437287638427799</v>
      </c>
      <c r="BN981" s="17">
        <v>0.471858450211455</v>
      </c>
    </row>
    <row r="982" spans="2:66" x14ac:dyDescent="0.35">
      <c r="B982" t="s">
        <v>399</v>
      </c>
      <c r="C982" s="17">
        <v>0.31632425837900302</v>
      </c>
      <c r="D982" s="17">
        <v>0.31752614947511199</v>
      </c>
      <c r="E982" s="17">
        <v>0.31573599195439001</v>
      </c>
      <c r="F982" s="17"/>
      <c r="G982" s="17">
        <v>0.284071130849747</v>
      </c>
      <c r="H982" s="17">
        <v>0.34566196026506901</v>
      </c>
      <c r="I982" s="17">
        <v>0.30512252559813602</v>
      </c>
      <c r="J982" s="17">
        <v>0.29266969344285998</v>
      </c>
      <c r="K982" s="17">
        <v>0.36730312664644199</v>
      </c>
      <c r="L982" s="17">
        <v>0.30780246453388899</v>
      </c>
      <c r="M982" s="17"/>
      <c r="N982" s="17">
        <v>0.32999925725343399</v>
      </c>
      <c r="O982" s="17">
        <v>0.31513791488249798</v>
      </c>
      <c r="P982" s="17">
        <v>0.28975776736612202</v>
      </c>
      <c r="Q982" s="17">
        <v>0.32524471024834201</v>
      </c>
      <c r="R982" s="17"/>
      <c r="S982" s="17">
        <v>0.30551482161459198</v>
      </c>
      <c r="T982" s="17">
        <v>0.30632191499620298</v>
      </c>
      <c r="U982" s="17">
        <v>0.31401641151632798</v>
      </c>
      <c r="V982" s="17">
        <v>0.295345768370055</v>
      </c>
      <c r="W982" s="17">
        <v>0.33530302987289901</v>
      </c>
      <c r="X982" s="17">
        <v>0.27970633680082302</v>
      </c>
      <c r="Y982" s="17">
        <v>0.37522020826553498</v>
      </c>
      <c r="Z982" s="17">
        <v>0.31796627499653302</v>
      </c>
      <c r="AA982" s="17">
        <v>0.29778761442568502</v>
      </c>
      <c r="AB982" s="17">
        <v>0.26415889255458003</v>
      </c>
      <c r="AC982" s="17">
        <v>0.384581161390669</v>
      </c>
      <c r="AD982" s="17">
        <v>0.49621367404795302</v>
      </c>
      <c r="AE982" s="17"/>
      <c r="AF982" s="17">
        <v>0.28505743650767101</v>
      </c>
      <c r="AG982" s="17">
        <v>0.32781339076030303</v>
      </c>
      <c r="AH982" s="17">
        <v>0.31528051838598498</v>
      </c>
      <c r="AI982" s="17">
        <v>0.32543350286725098</v>
      </c>
      <c r="AJ982" s="17">
        <v>0.32205720752261902</v>
      </c>
      <c r="AK982" s="17">
        <v>0.36732541387923601</v>
      </c>
      <c r="AL982" s="17"/>
      <c r="AM982" s="17">
        <v>0.309828337628895</v>
      </c>
      <c r="AN982" s="17">
        <v>0.326677468807483</v>
      </c>
      <c r="AO982" s="17"/>
      <c r="AP982" s="17">
        <v>0.28261474769422501</v>
      </c>
      <c r="AQ982" s="17">
        <v>0.32235002141427399</v>
      </c>
      <c r="AR982" s="17">
        <v>0.32203007557632801</v>
      </c>
      <c r="AS982" s="17">
        <v>0.33954809725317497</v>
      </c>
      <c r="AT982" s="17">
        <v>0.26759903884021202</v>
      </c>
      <c r="AU982" s="17"/>
      <c r="AV982" s="17">
        <v>0.298039059319607</v>
      </c>
      <c r="AW982" s="17">
        <v>0.30138506576841201</v>
      </c>
      <c r="AX982" s="17">
        <v>0.32085970123188801</v>
      </c>
      <c r="AY982" s="17">
        <v>0.38129605786110299</v>
      </c>
      <c r="AZ982" s="17">
        <v>0.30981390832764399</v>
      </c>
      <c r="BA982" s="17">
        <v>0.34607614602283399</v>
      </c>
      <c r="BB982" s="17"/>
      <c r="BC982" s="17">
        <v>0.31171814124799502</v>
      </c>
      <c r="BD982" s="17">
        <v>0.31448959190116599</v>
      </c>
      <c r="BE982" s="17">
        <v>0.31700898205514999</v>
      </c>
      <c r="BF982" s="17"/>
      <c r="BG982" s="17">
        <v>0.30092904002464099</v>
      </c>
      <c r="BH982" s="17">
        <v>0.3245062333848</v>
      </c>
      <c r="BI982" s="17">
        <v>0.321174674665546</v>
      </c>
      <c r="BJ982" s="17">
        <v>0.24533485521815801</v>
      </c>
      <c r="BK982" s="17">
        <v>0.34846286233996199</v>
      </c>
      <c r="BL982" s="17"/>
      <c r="BM982" s="17">
        <v>0.32065350723388802</v>
      </c>
      <c r="BN982" s="17">
        <v>0.32459961669315501</v>
      </c>
    </row>
    <row r="983" spans="2:66" x14ac:dyDescent="0.35">
      <c r="B983" t="s">
        <v>400</v>
      </c>
      <c r="C983" s="17">
        <v>0.31537312902593001</v>
      </c>
      <c r="D983" s="17">
        <v>0.34158646962563399</v>
      </c>
      <c r="E983" s="17">
        <v>0.28936706240431398</v>
      </c>
      <c r="F983" s="17"/>
      <c r="G983" s="17">
        <v>0.27937309755616202</v>
      </c>
      <c r="H983" s="17">
        <v>0.24742925868160101</v>
      </c>
      <c r="I983" s="17">
        <v>0.27941536716557303</v>
      </c>
      <c r="J983" s="17">
        <v>0.36011131648614803</v>
      </c>
      <c r="K983" s="17">
        <v>0.33390256934577001</v>
      </c>
      <c r="L983" s="17">
        <v>0.37523637539589799</v>
      </c>
      <c r="M983" s="17"/>
      <c r="N983" s="17">
        <v>0.31399902553808801</v>
      </c>
      <c r="O983" s="17">
        <v>0.31866430789269101</v>
      </c>
      <c r="P983" s="17">
        <v>0.316974428192901</v>
      </c>
      <c r="Q983" s="17">
        <v>0.31276672392058502</v>
      </c>
      <c r="R983" s="17"/>
      <c r="S983" s="17">
        <v>0.25050031101359099</v>
      </c>
      <c r="T983" s="17">
        <v>0.332359735683247</v>
      </c>
      <c r="U983" s="17">
        <v>0.33786290308936501</v>
      </c>
      <c r="V983" s="17">
        <v>0.25662428169965601</v>
      </c>
      <c r="W983" s="17">
        <v>0.27641448735326102</v>
      </c>
      <c r="X983" s="17">
        <v>0.31105891330201402</v>
      </c>
      <c r="Y983" s="17">
        <v>0.34555327041941197</v>
      </c>
      <c r="Z983" s="17">
        <v>0.29520704725436497</v>
      </c>
      <c r="AA983" s="17">
        <v>0.36566993918488599</v>
      </c>
      <c r="AB983" s="17">
        <v>0.34187056593757498</v>
      </c>
      <c r="AC983" s="17">
        <v>0.33815141413621003</v>
      </c>
      <c r="AD983" s="17">
        <v>0.40899845567946802</v>
      </c>
      <c r="AE983" s="17"/>
      <c r="AF983" s="17">
        <v>0.27067065500960702</v>
      </c>
      <c r="AG983" s="17">
        <v>0.31729898590479</v>
      </c>
      <c r="AH983" s="17">
        <v>0.32117282564147598</v>
      </c>
      <c r="AI983" s="17">
        <v>0.33627127665781498</v>
      </c>
      <c r="AJ983" s="17">
        <v>0.34914714574848998</v>
      </c>
      <c r="AK983" s="17">
        <v>0.35587674563594002</v>
      </c>
      <c r="AL983" s="17"/>
      <c r="AM983" s="17">
        <v>0.30701806389036801</v>
      </c>
      <c r="AN983" s="17">
        <v>0.32474488814913</v>
      </c>
      <c r="AO983" s="17"/>
      <c r="AP983" s="17">
        <v>0.31918449922470199</v>
      </c>
      <c r="AQ983" s="17">
        <v>0.30332737230232998</v>
      </c>
      <c r="AR983" s="17">
        <v>0.32395769421642001</v>
      </c>
      <c r="AS983" s="17">
        <v>0.28899798466565302</v>
      </c>
      <c r="AT983" s="17">
        <v>0.16746037507323899</v>
      </c>
      <c r="AU983" s="17"/>
      <c r="AV983" s="17">
        <v>0.29888565757684998</v>
      </c>
      <c r="AW983" s="17">
        <v>0.285788889068606</v>
      </c>
      <c r="AX983" s="17">
        <v>0.328995836492808</v>
      </c>
      <c r="AY983" s="17">
        <v>0.33069373452460898</v>
      </c>
      <c r="AZ983" s="17">
        <v>0.37814402173278699</v>
      </c>
      <c r="BA983" s="17">
        <v>0.34267923745961598</v>
      </c>
      <c r="BB983" s="17"/>
      <c r="BC983" s="17">
        <v>0.35711776856021499</v>
      </c>
      <c r="BD983" s="17">
        <v>0.317144751848288</v>
      </c>
      <c r="BE983" s="17">
        <v>0.30057741146147499</v>
      </c>
      <c r="BF983" s="17"/>
      <c r="BG983" s="17">
        <v>0.360021835494852</v>
      </c>
      <c r="BH983" s="17">
        <v>0.31984180863793599</v>
      </c>
      <c r="BI983" s="17">
        <v>0.32902786865479899</v>
      </c>
      <c r="BJ983" s="17">
        <v>0.30347546820072502</v>
      </c>
      <c r="BK983" s="17">
        <v>0.22845958549475201</v>
      </c>
      <c r="BL983" s="17"/>
      <c r="BM983" s="17">
        <v>0.32640758760285699</v>
      </c>
      <c r="BN983" s="17">
        <v>0.24581784234839599</v>
      </c>
    </row>
    <row r="984" spans="2:66" x14ac:dyDescent="0.35">
      <c r="B984" t="s">
        <v>401</v>
      </c>
      <c r="C984" s="17">
        <v>0.31212869469042798</v>
      </c>
      <c r="D984" s="17">
        <v>0.30321061590491299</v>
      </c>
      <c r="E984" s="17">
        <v>0.32236233576984402</v>
      </c>
      <c r="F984" s="17"/>
      <c r="G984" s="17">
        <v>0.36513704177426698</v>
      </c>
      <c r="H984" s="17">
        <v>0.387841258078513</v>
      </c>
      <c r="I984" s="17">
        <v>0.31288249600838097</v>
      </c>
      <c r="J984" s="17">
        <v>0.275320778803467</v>
      </c>
      <c r="K984" s="17">
        <v>0.28405259671084698</v>
      </c>
      <c r="L984" s="17">
        <v>0.26311026647570701</v>
      </c>
      <c r="M984" s="17"/>
      <c r="N984" s="17">
        <v>0.33077701188959202</v>
      </c>
      <c r="O984" s="17">
        <v>0.30755298308433998</v>
      </c>
      <c r="P984" s="17">
        <v>0.34039488998423101</v>
      </c>
      <c r="Q984" s="17">
        <v>0.272976985935725</v>
      </c>
      <c r="R984" s="17"/>
      <c r="S984" s="17">
        <v>0.35982860512412601</v>
      </c>
      <c r="T984" s="17">
        <v>0.30107238269258102</v>
      </c>
      <c r="U984" s="17">
        <v>0.33266489589489201</v>
      </c>
      <c r="V984" s="17">
        <v>0.32357725773920198</v>
      </c>
      <c r="W984" s="17">
        <v>0.293710279683978</v>
      </c>
      <c r="X984" s="17">
        <v>0.34778909402586</v>
      </c>
      <c r="Y984" s="17">
        <v>0.25319502604060101</v>
      </c>
      <c r="Z984" s="17">
        <v>0.34061327658414903</v>
      </c>
      <c r="AA984" s="17">
        <v>0.29252413002081001</v>
      </c>
      <c r="AB984" s="17">
        <v>0.322870557690634</v>
      </c>
      <c r="AC984" s="17">
        <v>0.26838306710596599</v>
      </c>
      <c r="AD984" s="17">
        <v>0.216589346477329</v>
      </c>
      <c r="AE984" s="17"/>
      <c r="AF984" s="17">
        <v>0.34804687831529102</v>
      </c>
      <c r="AG984" s="17">
        <v>0.31533495797174199</v>
      </c>
      <c r="AH984" s="17">
        <v>0.32341793045890399</v>
      </c>
      <c r="AI984" s="17">
        <v>0.301694095092159</v>
      </c>
      <c r="AJ984" s="17">
        <v>0.25026720182901602</v>
      </c>
      <c r="AK984" s="17">
        <v>0.25969593306612898</v>
      </c>
      <c r="AL984" s="17"/>
      <c r="AM984" s="17">
        <v>0.31171311438822003</v>
      </c>
      <c r="AN984" s="17">
        <v>0.31029114958547699</v>
      </c>
      <c r="AO984" s="17"/>
      <c r="AP984" s="17">
        <v>0.27346845898158301</v>
      </c>
      <c r="AQ984" s="17">
        <v>0.31547551596918499</v>
      </c>
      <c r="AR984" s="17">
        <v>0.31460293416306101</v>
      </c>
      <c r="AS984" s="17">
        <v>0.36625399887787702</v>
      </c>
      <c r="AT984" s="17">
        <v>0.42067485693225898</v>
      </c>
      <c r="AU984" s="17"/>
      <c r="AV984" s="17">
        <v>0.34224830506387899</v>
      </c>
      <c r="AW984" s="17">
        <v>0.29638174142725698</v>
      </c>
      <c r="AX984" s="17">
        <v>0.29986834287846198</v>
      </c>
      <c r="AY984" s="17">
        <v>0.26499643180354798</v>
      </c>
      <c r="AZ984" s="17">
        <v>0.34639187536879801</v>
      </c>
      <c r="BA984" s="17">
        <v>0.33381479654062701</v>
      </c>
      <c r="BB984" s="17"/>
      <c r="BC984" s="17">
        <v>0.34583362815159002</v>
      </c>
      <c r="BD984" s="17">
        <v>0.29923367951389102</v>
      </c>
      <c r="BE984" s="17">
        <v>0.29684655027944401</v>
      </c>
      <c r="BF984" s="17"/>
      <c r="BG984" s="17">
        <v>0.30479415568654999</v>
      </c>
      <c r="BH984" s="17">
        <v>0.31333488930344</v>
      </c>
      <c r="BI984" s="17">
        <v>0.34143649533646803</v>
      </c>
      <c r="BJ984" s="17">
        <v>0.32136761020118398</v>
      </c>
      <c r="BK984" s="17">
        <v>0.25636802302057099</v>
      </c>
      <c r="BL984" s="17"/>
      <c r="BM984" s="17">
        <v>0.31193925636057401</v>
      </c>
      <c r="BN984" s="17">
        <v>0.27140856495599402</v>
      </c>
    </row>
    <row r="985" spans="2:66" x14ac:dyDescent="0.35">
      <c r="B985" t="s">
        <v>402</v>
      </c>
      <c r="C985" s="17">
        <v>0.244001318000822</v>
      </c>
      <c r="D985" s="17">
        <v>0.22586995399595899</v>
      </c>
      <c r="E985" s="17">
        <v>0.260942973289844</v>
      </c>
      <c r="F985" s="17"/>
      <c r="G985" s="17">
        <v>0.20709591286586901</v>
      </c>
      <c r="H985" s="17">
        <v>0.25262733135691401</v>
      </c>
      <c r="I985" s="17">
        <v>0.21314103648514801</v>
      </c>
      <c r="J985" s="17">
        <v>0.24688669490191001</v>
      </c>
      <c r="K985" s="17">
        <v>0.26044145067454499</v>
      </c>
      <c r="L985" s="17">
        <v>0.27311846652146299</v>
      </c>
      <c r="M985" s="17"/>
      <c r="N985" s="17">
        <v>0.22447435077554001</v>
      </c>
      <c r="O985" s="17">
        <v>0.22593568746678999</v>
      </c>
      <c r="P985" s="17">
        <v>0.26368672739896798</v>
      </c>
      <c r="Q985" s="17">
        <v>0.26811140372127901</v>
      </c>
      <c r="R985" s="17"/>
      <c r="S985" s="17">
        <v>0.23203126291460599</v>
      </c>
      <c r="T985" s="17">
        <v>0.22873237332232499</v>
      </c>
      <c r="U985" s="17">
        <v>0.28100477762343901</v>
      </c>
      <c r="V985" s="17">
        <v>0.20241829557733601</v>
      </c>
      <c r="W985" s="17">
        <v>0.32128602353348901</v>
      </c>
      <c r="X985" s="17">
        <v>0.22545313272374901</v>
      </c>
      <c r="Y985" s="17">
        <v>0.25933338761788799</v>
      </c>
      <c r="Z985" s="17">
        <v>0.21259371882377501</v>
      </c>
      <c r="AA985" s="17">
        <v>0.263921131654831</v>
      </c>
      <c r="AB985" s="17">
        <v>0.27962020784590502</v>
      </c>
      <c r="AC985" s="17">
        <v>0.192824688549809</v>
      </c>
      <c r="AD985" s="17">
        <v>0.17298330374877499</v>
      </c>
      <c r="AE985" s="17"/>
      <c r="AF985" s="17">
        <v>0.23563791782096999</v>
      </c>
      <c r="AG985" s="17">
        <v>0.21886735636920401</v>
      </c>
      <c r="AH985" s="17">
        <v>0.257795394714391</v>
      </c>
      <c r="AI985" s="17">
        <v>0.23642466351256</v>
      </c>
      <c r="AJ985" s="17">
        <v>0.29955107170814599</v>
      </c>
      <c r="AK985" s="17">
        <v>0.28523689619140902</v>
      </c>
      <c r="AL985" s="17"/>
      <c r="AM985" s="17">
        <v>0.24695924461056101</v>
      </c>
      <c r="AN985" s="17">
        <v>0.239180386428169</v>
      </c>
      <c r="AO985" s="17"/>
      <c r="AP985" s="17">
        <v>0.30445762780388502</v>
      </c>
      <c r="AQ985" s="17">
        <v>0.22976632643957701</v>
      </c>
      <c r="AR985" s="17">
        <v>0.22891576607718001</v>
      </c>
      <c r="AS985" s="17">
        <v>0.21931062081946501</v>
      </c>
      <c r="AT985" s="17">
        <v>0.20281349758197201</v>
      </c>
      <c r="AU985" s="17"/>
      <c r="AV985" s="17">
        <v>0.245151384620137</v>
      </c>
      <c r="AW985" s="17">
        <v>0.240128035915987</v>
      </c>
      <c r="AX985" s="17">
        <v>0.29654156526965703</v>
      </c>
      <c r="AY985" s="17">
        <v>0.25010179378549702</v>
      </c>
      <c r="AZ985" s="17">
        <v>0.23019928656022501</v>
      </c>
      <c r="BA985" s="17">
        <v>0.20892959483986301</v>
      </c>
      <c r="BB985" s="17"/>
      <c r="BC985" s="17">
        <v>0.25814850849871801</v>
      </c>
      <c r="BD985" s="17">
        <v>0.265393716833634</v>
      </c>
      <c r="BE985" s="17">
        <v>0.21516282755423299</v>
      </c>
      <c r="BF985" s="17"/>
      <c r="BG985" s="17">
        <v>0.25208736931813502</v>
      </c>
      <c r="BH985" s="17">
        <v>0.26075691320188299</v>
      </c>
      <c r="BI985" s="17">
        <v>0.23001472333857201</v>
      </c>
      <c r="BJ985" s="17">
        <v>0.25046457109264197</v>
      </c>
      <c r="BK985" s="17">
        <v>0.25402829964399598</v>
      </c>
      <c r="BL985" s="17"/>
      <c r="BM985" s="17">
        <v>0.259340231499054</v>
      </c>
      <c r="BN985" s="17">
        <v>0.25320367273407102</v>
      </c>
    </row>
    <row r="986" spans="2:66" x14ac:dyDescent="0.35">
      <c r="B986" t="s">
        <v>403</v>
      </c>
      <c r="C986" s="17">
        <v>0.21136745658396999</v>
      </c>
      <c r="D986" s="17">
        <v>0.20523875140852799</v>
      </c>
      <c r="E986" s="17">
        <v>0.21740934777072901</v>
      </c>
      <c r="F986" s="17"/>
      <c r="G986" s="17">
        <v>0.13028556094431301</v>
      </c>
      <c r="H986" s="17">
        <v>0.110337593665027</v>
      </c>
      <c r="I986" s="17">
        <v>0.20342062343827599</v>
      </c>
      <c r="J986" s="17">
        <v>0.23782225304551499</v>
      </c>
      <c r="K986" s="17">
        <v>0.25019398496567702</v>
      </c>
      <c r="L986" s="17">
        <v>0.30672493590400302</v>
      </c>
      <c r="M986" s="17"/>
      <c r="N986" s="17">
        <v>0.16340934020266101</v>
      </c>
      <c r="O986" s="17">
        <v>0.22494871066552</v>
      </c>
      <c r="P986" s="17">
        <v>0.23165095351304801</v>
      </c>
      <c r="Q986" s="17">
        <v>0.232636928876822</v>
      </c>
      <c r="R986" s="17"/>
      <c r="S986" s="17">
        <v>0.123497803226507</v>
      </c>
      <c r="T986" s="17">
        <v>0.215428086766873</v>
      </c>
      <c r="U986" s="17">
        <v>0.21855462717510599</v>
      </c>
      <c r="V986" s="17">
        <v>0.30206728650029901</v>
      </c>
      <c r="W986" s="17">
        <v>0.21409173654869801</v>
      </c>
      <c r="X986" s="17">
        <v>0.166704902546912</v>
      </c>
      <c r="Y986" s="17">
        <v>0.286636103952357</v>
      </c>
      <c r="Z986" s="17">
        <v>0.19923090476442401</v>
      </c>
      <c r="AA986" s="17">
        <v>0.19134271346499801</v>
      </c>
      <c r="AB986" s="17">
        <v>0.25853424715846102</v>
      </c>
      <c r="AC986" s="17">
        <v>0.190804667569801</v>
      </c>
      <c r="AD986" s="17">
        <v>0.22087352798627399</v>
      </c>
      <c r="AE986" s="17"/>
      <c r="AF986" s="17">
        <v>0.13929834293808199</v>
      </c>
      <c r="AG986" s="17">
        <v>0.227477972253743</v>
      </c>
      <c r="AH986" s="17">
        <v>0.19375502844400599</v>
      </c>
      <c r="AI986" s="17">
        <v>0.23214771936195699</v>
      </c>
      <c r="AJ986" s="17">
        <v>0.292335139421459</v>
      </c>
      <c r="AK986" s="17">
        <v>0.28148928611005702</v>
      </c>
      <c r="AL986" s="17"/>
      <c r="AM986" s="17">
        <v>0.22380082914662799</v>
      </c>
      <c r="AN986" s="17">
        <v>0.193983954168442</v>
      </c>
      <c r="AO986" s="17"/>
      <c r="AP986" s="17">
        <v>0.25929435298551001</v>
      </c>
      <c r="AQ986" s="17">
        <v>0.248220269216883</v>
      </c>
      <c r="AR986" s="17">
        <v>0.16556962117774901</v>
      </c>
      <c r="AS986" s="17">
        <v>0.149257584174396</v>
      </c>
      <c r="AT986" s="17">
        <v>8.5933609349091999E-2</v>
      </c>
      <c r="AU986" s="17"/>
      <c r="AV986" s="17">
        <v>0.169122264858311</v>
      </c>
      <c r="AW986" s="17">
        <v>0.27690132107023002</v>
      </c>
      <c r="AX986" s="17">
        <v>0.22932289835761599</v>
      </c>
      <c r="AY986" s="17">
        <v>0.24384242598066</v>
      </c>
      <c r="AZ986" s="17">
        <v>0.235274640507566</v>
      </c>
      <c r="BA986" s="17">
        <v>0.184612955073019</v>
      </c>
      <c r="BB986" s="17"/>
      <c r="BC986" s="17">
        <v>0.217412349369876</v>
      </c>
      <c r="BD986" s="17">
        <v>0.199823745211721</v>
      </c>
      <c r="BE986" s="17">
        <v>0.22619326611843699</v>
      </c>
      <c r="BF986" s="17"/>
      <c r="BG986" s="17">
        <v>0.19360811433206901</v>
      </c>
      <c r="BH986" s="17">
        <v>0.223906039793727</v>
      </c>
      <c r="BI986" s="17">
        <v>0.20580735233196301</v>
      </c>
      <c r="BJ986" s="17">
        <v>0.14858377824160299</v>
      </c>
      <c r="BK986" s="17">
        <v>0.23111299967584001</v>
      </c>
      <c r="BL986" s="17"/>
      <c r="BM986" s="17">
        <v>0.21895508537089101</v>
      </c>
      <c r="BN986" s="17">
        <v>0.212016198146466</v>
      </c>
    </row>
    <row r="987" spans="2:66" x14ac:dyDescent="0.35">
      <c r="B987" t="s">
        <v>404</v>
      </c>
      <c r="C987" s="17">
        <v>0.195371071097068</v>
      </c>
      <c r="D987" s="17">
        <v>0.177718940882931</v>
      </c>
      <c r="E987" s="17">
        <v>0.21255761849822999</v>
      </c>
      <c r="F987" s="17"/>
      <c r="G987" s="17">
        <v>0.25031389663668102</v>
      </c>
      <c r="H987" s="17">
        <v>0.202498653056321</v>
      </c>
      <c r="I987" s="17">
        <v>0.23520680796138299</v>
      </c>
      <c r="J987" s="17">
        <v>0.18157793186889101</v>
      </c>
      <c r="K987" s="17">
        <v>0.189264638242437</v>
      </c>
      <c r="L987" s="17">
        <v>0.136013183542018</v>
      </c>
      <c r="M987" s="17"/>
      <c r="N987" s="17">
        <v>0.20595606748171799</v>
      </c>
      <c r="O987" s="17">
        <v>0.21298934138863601</v>
      </c>
      <c r="P987" s="17">
        <v>0.17670917908821299</v>
      </c>
      <c r="Q987" s="17">
        <v>0.179367942465196</v>
      </c>
      <c r="R987" s="17"/>
      <c r="S987" s="17">
        <v>0.19742380132616799</v>
      </c>
      <c r="T987" s="17">
        <v>0.19908577567097499</v>
      </c>
      <c r="U987" s="17">
        <v>0.174423810421379</v>
      </c>
      <c r="V987" s="17">
        <v>0.17927685532218601</v>
      </c>
      <c r="W987" s="17">
        <v>0.32880126748612598</v>
      </c>
      <c r="X987" s="17">
        <v>0.24447495363635299</v>
      </c>
      <c r="Y987" s="17">
        <v>0.158932602550024</v>
      </c>
      <c r="Z987" s="17">
        <v>0.15465642520521999</v>
      </c>
      <c r="AA987" s="17">
        <v>0.200697490149991</v>
      </c>
      <c r="AB987" s="17">
        <v>0.115266497621416</v>
      </c>
      <c r="AC987" s="17">
        <v>0.19435479508891301</v>
      </c>
      <c r="AD987" s="17">
        <v>0.18846347348439499</v>
      </c>
      <c r="AE987" s="17"/>
      <c r="AF987" s="17">
        <v>0.215477824840757</v>
      </c>
      <c r="AG987" s="17">
        <v>0.20341692650611801</v>
      </c>
      <c r="AH987" s="17">
        <v>0.213246308917241</v>
      </c>
      <c r="AI987" s="17">
        <v>0.16870189099909899</v>
      </c>
      <c r="AJ987" s="17">
        <v>0.176415728210193</v>
      </c>
      <c r="AK987" s="17">
        <v>0.140825768969188</v>
      </c>
      <c r="AL987" s="17"/>
      <c r="AM987" s="17">
        <v>0.18277014264952099</v>
      </c>
      <c r="AN987" s="17">
        <v>0.213425940269965</v>
      </c>
      <c r="AO987" s="17"/>
      <c r="AP987" s="17">
        <v>0.19623325953565501</v>
      </c>
      <c r="AQ987" s="17">
        <v>0.20560145834764501</v>
      </c>
      <c r="AR987" s="17">
        <v>0.20751331081194299</v>
      </c>
      <c r="AS987" s="17">
        <v>0.18182469441006399</v>
      </c>
      <c r="AT987" s="17">
        <v>0.139061887115521</v>
      </c>
      <c r="AU987" s="17"/>
      <c r="AV987" s="17">
        <v>0.21152038844629001</v>
      </c>
      <c r="AW987" s="17">
        <v>0.18908710009875601</v>
      </c>
      <c r="AX987" s="17">
        <v>0.19927790739378701</v>
      </c>
      <c r="AY987" s="17">
        <v>0.233643310984293</v>
      </c>
      <c r="AZ987" s="17">
        <v>0.14107796499367201</v>
      </c>
      <c r="BA987" s="17">
        <v>0.163422783757909</v>
      </c>
      <c r="BB987" s="17"/>
      <c r="BC987" s="17">
        <v>0.189781205001541</v>
      </c>
      <c r="BD987" s="17">
        <v>0.18505920595599901</v>
      </c>
      <c r="BE987" s="17">
        <v>0.21062862686255601</v>
      </c>
      <c r="BF987" s="17"/>
      <c r="BG987" s="17">
        <v>0.173245933361001</v>
      </c>
      <c r="BH987" s="17">
        <v>0.20667084060044899</v>
      </c>
      <c r="BI987" s="17">
        <v>0.19640616515951301</v>
      </c>
      <c r="BJ987" s="17">
        <v>0.22558880119168601</v>
      </c>
      <c r="BK987" s="17">
        <v>0.184880558564021</v>
      </c>
      <c r="BL987" s="17"/>
      <c r="BM987" s="17">
        <v>0.20120890913786599</v>
      </c>
      <c r="BN987" s="17">
        <v>0.19430021885597701</v>
      </c>
    </row>
    <row r="988" spans="2:66" x14ac:dyDescent="0.35">
      <c r="B988" t="s">
        <v>405</v>
      </c>
      <c r="C988" s="17">
        <v>0.14564252029087599</v>
      </c>
      <c r="D988" s="17">
        <v>0.14107006028646801</v>
      </c>
      <c r="E988" s="17">
        <v>0.15081855866965399</v>
      </c>
      <c r="F988" s="17"/>
      <c r="G988" s="17">
        <v>0.12996883804996201</v>
      </c>
      <c r="H988" s="17">
        <v>0.135064628284224</v>
      </c>
      <c r="I988" s="17">
        <v>0.167273682386017</v>
      </c>
      <c r="J988" s="17">
        <v>0.11891892776990599</v>
      </c>
      <c r="K988" s="17">
        <v>0.14177698471681399</v>
      </c>
      <c r="L988" s="17">
        <v>0.17143332553284699</v>
      </c>
      <c r="M988" s="17"/>
      <c r="N988" s="17">
        <v>0.13829434383192599</v>
      </c>
      <c r="O988" s="17">
        <v>0.12108002160897199</v>
      </c>
      <c r="P988" s="17">
        <v>0.16330479725105501</v>
      </c>
      <c r="Q988" s="17">
        <v>0.162236426509698</v>
      </c>
      <c r="R988" s="17"/>
      <c r="S988" s="17">
        <v>0.161674245252455</v>
      </c>
      <c r="T988" s="17">
        <v>0.121483563744057</v>
      </c>
      <c r="U988" s="17">
        <v>0.115145953889949</v>
      </c>
      <c r="V988" s="17">
        <v>0.14780590045855899</v>
      </c>
      <c r="W988" s="17">
        <v>0.121016746581212</v>
      </c>
      <c r="X988" s="17">
        <v>0.140735056594465</v>
      </c>
      <c r="Y988" s="17">
        <v>0.167544027695642</v>
      </c>
      <c r="Z988" s="17">
        <v>0.19925831051616499</v>
      </c>
      <c r="AA988" s="17">
        <v>0.16835672462331799</v>
      </c>
      <c r="AB988" s="17">
        <v>0.157214519468409</v>
      </c>
      <c r="AC988" s="17">
        <v>0.106619573490961</v>
      </c>
      <c r="AD988" s="17">
        <v>0.14059365714222199</v>
      </c>
      <c r="AE988" s="17"/>
      <c r="AF988" s="17">
        <v>0.12979901287462201</v>
      </c>
      <c r="AG988" s="17">
        <v>0.16591674719368399</v>
      </c>
      <c r="AH988" s="17">
        <v>0.150913747219586</v>
      </c>
      <c r="AI988" s="17">
        <v>0.14530256582451001</v>
      </c>
      <c r="AJ988" s="17">
        <v>0.12074266706603499</v>
      </c>
      <c r="AK988" s="17">
        <v>0.15240222819572399</v>
      </c>
      <c r="AL988" s="17"/>
      <c r="AM988" s="17">
        <v>0.16357658523749699</v>
      </c>
      <c r="AN988" s="17">
        <v>0.120067011974338</v>
      </c>
      <c r="AO988" s="17"/>
      <c r="AP988" s="17">
        <v>0.17253252346905601</v>
      </c>
      <c r="AQ988" s="17">
        <v>0.128362131964078</v>
      </c>
      <c r="AR988" s="17">
        <v>0.12879844017932701</v>
      </c>
      <c r="AS988" s="17">
        <v>0.14851489640611401</v>
      </c>
      <c r="AT988" s="17">
        <v>0.150863419341529</v>
      </c>
      <c r="AU988" s="17"/>
      <c r="AV988" s="17">
        <v>0.137189816869425</v>
      </c>
      <c r="AW988" s="17">
        <v>0.163403663714147</v>
      </c>
      <c r="AX988" s="17">
        <v>0.140808578792221</v>
      </c>
      <c r="AY988" s="17">
        <v>0.17288734958867699</v>
      </c>
      <c r="AZ988" s="17">
        <v>0.13871472559926501</v>
      </c>
      <c r="BA988" s="17">
        <v>0.162825783111156</v>
      </c>
      <c r="BB988" s="17"/>
      <c r="BC988" s="17">
        <v>9.5867969097188394E-2</v>
      </c>
      <c r="BD988" s="17">
        <v>0.16399718784137199</v>
      </c>
      <c r="BE988" s="17">
        <v>0.162751232628387</v>
      </c>
      <c r="BF988" s="17"/>
      <c r="BG988" s="17">
        <v>0.14095972746579399</v>
      </c>
      <c r="BH988" s="17">
        <v>0.15082832835766999</v>
      </c>
      <c r="BI988" s="17">
        <v>0.135764795707603</v>
      </c>
      <c r="BJ988" s="17">
        <v>0.26522631142438302</v>
      </c>
      <c r="BK988" s="17">
        <v>0.13024323928885101</v>
      </c>
      <c r="BL988" s="17"/>
      <c r="BM988" s="17">
        <v>0.14921570991966299</v>
      </c>
      <c r="BN988" s="17">
        <v>0.161477569306752</v>
      </c>
    </row>
    <row r="989" spans="2:66" x14ac:dyDescent="0.35">
      <c r="B989" t="s">
        <v>406</v>
      </c>
      <c r="C989" s="17">
        <v>0.142573234026209</v>
      </c>
      <c r="D989" s="17">
        <v>0.16606082929174101</v>
      </c>
      <c r="E989" s="17">
        <v>0.117409312037907</v>
      </c>
      <c r="F989" s="17"/>
      <c r="G989" s="17">
        <v>0.15936908555967999</v>
      </c>
      <c r="H989" s="17">
        <v>0.217279181255256</v>
      </c>
      <c r="I989" s="17">
        <v>0.165726073601348</v>
      </c>
      <c r="J989" s="17">
        <v>0.10328908528889599</v>
      </c>
      <c r="K989" s="17">
        <v>8.7324327037135094E-2</v>
      </c>
      <c r="L989" s="17">
        <v>0.120589686849469</v>
      </c>
      <c r="M989" s="17"/>
      <c r="N989" s="17">
        <v>0.16422921402396001</v>
      </c>
      <c r="O989" s="17">
        <v>0.151763458509172</v>
      </c>
      <c r="P989" s="17">
        <v>0.1236494123573</v>
      </c>
      <c r="Q989" s="17">
        <v>0.126622121724354</v>
      </c>
      <c r="R989" s="17"/>
      <c r="S989" s="17">
        <v>0.23101026802389199</v>
      </c>
      <c r="T989" s="17">
        <v>0.111697277780898</v>
      </c>
      <c r="U989" s="17">
        <v>0.140751539179373</v>
      </c>
      <c r="V989" s="17">
        <v>0.17268516583006899</v>
      </c>
      <c r="W989" s="17">
        <v>7.7716756580866603E-2</v>
      </c>
      <c r="X989" s="17">
        <v>0.15754190348675001</v>
      </c>
      <c r="Y989" s="17">
        <v>0.12819720607975599</v>
      </c>
      <c r="Z989" s="17">
        <v>8.0879428129544906E-2</v>
      </c>
      <c r="AA989" s="17">
        <v>8.3418706912061297E-2</v>
      </c>
      <c r="AB989" s="17">
        <v>0.14422546366624101</v>
      </c>
      <c r="AC989" s="17">
        <v>0.152440396157833</v>
      </c>
      <c r="AD989" s="17">
        <v>0.20118090364729099</v>
      </c>
      <c r="AE989" s="17"/>
      <c r="AF989" s="17">
        <v>0.210301072303268</v>
      </c>
      <c r="AG989" s="17">
        <v>0.13058562508006</v>
      </c>
      <c r="AH989" s="17">
        <v>9.7006365822601304E-2</v>
      </c>
      <c r="AI989" s="17">
        <v>0.133576196318307</v>
      </c>
      <c r="AJ989" s="17">
        <v>9.4824664702780795E-2</v>
      </c>
      <c r="AK989" s="17">
        <v>0.13161643065499601</v>
      </c>
      <c r="AL989" s="17"/>
      <c r="AM989" s="17">
        <v>0.14313105060435899</v>
      </c>
      <c r="AN989" s="17">
        <v>0.14279277860514999</v>
      </c>
      <c r="AO989" s="17"/>
      <c r="AP989" s="17">
        <v>8.0352422808782201E-2</v>
      </c>
      <c r="AQ989" s="17">
        <v>0.13918386628606899</v>
      </c>
      <c r="AR989" s="17">
        <v>0.160393915439109</v>
      </c>
      <c r="AS989" s="17">
        <v>0.23933193768734601</v>
      </c>
      <c r="AT989" s="17">
        <v>0.28452436597394698</v>
      </c>
      <c r="AU989" s="17"/>
      <c r="AV989" s="17">
        <v>0.15566818628172499</v>
      </c>
      <c r="AW989" s="17">
        <v>0.124752678082174</v>
      </c>
      <c r="AX989" s="17">
        <v>0.16987699545170101</v>
      </c>
      <c r="AY989" s="17">
        <v>9.7666352005164103E-2</v>
      </c>
      <c r="AZ989" s="17">
        <v>0.20735273414618299</v>
      </c>
      <c r="BA989" s="17">
        <v>9.2918300534116705E-2</v>
      </c>
      <c r="BB989" s="17"/>
      <c r="BC989" s="17">
        <v>0.15915789401358099</v>
      </c>
      <c r="BD989" s="17">
        <v>0.12942116707662199</v>
      </c>
      <c r="BE989" s="17">
        <v>0.16204622637209501</v>
      </c>
      <c r="BF989" s="17"/>
      <c r="BG989" s="17">
        <v>0.16145653765714299</v>
      </c>
      <c r="BH989" s="17">
        <v>0.13341369525711999</v>
      </c>
      <c r="BI989" s="17">
        <v>0.152764922418376</v>
      </c>
      <c r="BJ989" s="17">
        <v>0.20772712439493299</v>
      </c>
      <c r="BK989" s="17">
        <v>0.16052478016021399</v>
      </c>
      <c r="BL989" s="17"/>
      <c r="BM989" s="17">
        <v>0.13799614875826699</v>
      </c>
      <c r="BN989" s="17">
        <v>0.17144713934289299</v>
      </c>
    </row>
    <row r="990" spans="2:66" x14ac:dyDescent="0.35">
      <c r="B990" t="s">
        <v>407</v>
      </c>
      <c r="C990" s="17">
        <v>0.131582546047469</v>
      </c>
      <c r="D990" s="17">
        <v>0.13619860647537799</v>
      </c>
      <c r="E990" s="17">
        <v>0.127730409967833</v>
      </c>
      <c r="F990" s="17"/>
      <c r="G990" s="17">
        <v>0.14105339645429801</v>
      </c>
      <c r="H990" s="17">
        <v>9.9101989529718895E-2</v>
      </c>
      <c r="I990" s="17">
        <v>0.150183959830713</v>
      </c>
      <c r="J990" s="17">
        <v>0.1526633596975</v>
      </c>
      <c r="K990" s="17">
        <v>0.13632501783610301</v>
      </c>
      <c r="L990" s="17">
        <v>0.116476473221375</v>
      </c>
      <c r="M990" s="17"/>
      <c r="N990" s="17">
        <v>0.12567196076529299</v>
      </c>
      <c r="O990" s="17">
        <v>0.14092483464036601</v>
      </c>
      <c r="P990" s="17">
        <v>0.1225640103641</v>
      </c>
      <c r="Q990" s="17">
        <v>0.13828476674711099</v>
      </c>
      <c r="R990" s="17"/>
      <c r="S990" s="17">
        <v>9.5585082819294606E-2</v>
      </c>
      <c r="T990" s="17">
        <v>0.17026838415137899</v>
      </c>
      <c r="U990" s="17">
        <v>0.177836923308445</v>
      </c>
      <c r="V990" s="17">
        <v>0.11940134147918</v>
      </c>
      <c r="W990" s="17">
        <v>0.113132588364954</v>
      </c>
      <c r="X990" s="17">
        <v>0.12021074185715799</v>
      </c>
      <c r="Y990" s="17">
        <v>0.121490795403859</v>
      </c>
      <c r="Z990" s="17">
        <v>0.107161981745326</v>
      </c>
      <c r="AA990" s="17">
        <v>0.14225949212327499</v>
      </c>
      <c r="AB990" s="17">
        <v>0.15020984475924401</v>
      </c>
      <c r="AC990" s="17">
        <v>0.13618488789868299</v>
      </c>
      <c r="AD990" s="17">
        <v>7.84911942254779E-2</v>
      </c>
      <c r="AE990" s="17"/>
      <c r="AF990" s="17">
        <v>0.109751721046187</v>
      </c>
      <c r="AG990" s="17">
        <v>0.13860794008621699</v>
      </c>
      <c r="AH990" s="17">
        <v>0.106459491842869</v>
      </c>
      <c r="AI990" s="17">
        <v>0.16051090718476399</v>
      </c>
      <c r="AJ990" s="17">
        <v>0.1322824013309</v>
      </c>
      <c r="AK990" s="17">
        <v>0.166295653563718</v>
      </c>
      <c r="AL990" s="17"/>
      <c r="AM990" s="17">
        <v>0.121857681992925</v>
      </c>
      <c r="AN990" s="17">
        <v>0.14507322908631501</v>
      </c>
      <c r="AO990" s="17"/>
      <c r="AP990" s="17">
        <v>0.14355569537875101</v>
      </c>
      <c r="AQ990" s="17">
        <v>0.13992304594926999</v>
      </c>
      <c r="AR990" s="17">
        <v>0.13651369681096701</v>
      </c>
      <c r="AS990" s="17">
        <v>0.12595876207324799</v>
      </c>
      <c r="AT990" s="17">
        <v>6.6639523159964506E-2</v>
      </c>
      <c r="AU990" s="17"/>
      <c r="AV990" s="17">
        <v>0.12464984177567499</v>
      </c>
      <c r="AW990" s="17">
        <v>0.12604464268915699</v>
      </c>
      <c r="AX990" s="17">
        <v>0.16524930245185199</v>
      </c>
      <c r="AY990" s="17">
        <v>0.112737053260217</v>
      </c>
      <c r="AZ990" s="17">
        <v>0.14395134150972899</v>
      </c>
      <c r="BA990" s="17">
        <v>0.134176508637743</v>
      </c>
      <c r="BB990" s="17"/>
      <c r="BC990" s="17">
        <v>0.15028237172998099</v>
      </c>
      <c r="BD990" s="17">
        <v>0.15063502549636401</v>
      </c>
      <c r="BE990" s="17">
        <v>9.4426159986333996E-2</v>
      </c>
      <c r="BF990" s="17"/>
      <c r="BG990" s="17">
        <v>0.131042256418751</v>
      </c>
      <c r="BH990" s="17">
        <v>0.143065870156908</v>
      </c>
      <c r="BI990" s="17">
        <v>0.12731684063423801</v>
      </c>
      <c r="BJ990" s="17">
        <v>0.227284423010224</v>
      </c>
      <c r="BK990" s="17">
        <v>5.6528425826303998E-2</v>
      </c>
      <c r="BL990" s="17"/>
      <c r="BM990" s="17">
        <v>0.14110110317341501</v>
      </c>
      <c r="BN990" s="17">
        <v>9.60404111752763E-2</v>
      </c>
    </row>
    <row r="991" spans="2:66" x14ac:dyDescent="0.35">
      <c r="B991" t="s">
        <v>408</v>
      </c>
      <c r="C991" s="17">
        <v>0.118293499118238</v>
      </c>
      <c r="D991" s="17">
        <v>0.117135654354143</v>
      </c>
      <c r="E991" s="17">
        <v>0.120005462339789</v>
      </c>
      <c r="F991" s="17"/>
      <c r="G991" s="17">
        <v>0.17579752322891901</v>
      </c>
      <c r="H991" s="17">
        <v>0.16346161209683399</v>
      </c>
      <c r="I991" s="17">
        <v>0.109126967329828</v>
      </c>
      <c r="J991" s="17">
        <v>9.7240186529787997E-2</v>
      </c>
      <c r="K991" s="17">
        <v>6.8967915593839704E-2</v>
      </c>
      <c r="L991" s="17">
        <v>0.100778104680272</v>
      </c>
      <c r="M991" s="17"/>
      <c r="N991" s="17">
        <v>0.137342780054588</v>
      </c>
      <c r="O991" s="17">
        <v>0.14146870412537199</v>
      </c>
      <c r="P991" s="17">
        <v>8.7510602961455505E-2</v>
      </c>
      <c r="Q991" s="17">
        <v>9.6556227451548904E-2</v>
      </c>
      <c r="R991" s="17"/>
      <c r="S991" s="17">
        <v>0.17393036909828799</v>
      </c>
      <c r="T991" s="17">
        <v>0.11741978057590299</v>
      </c>
      <c r="U991" s="17">
        <v>6.0582764338834402E-2</v>
      </c>
      <c r="V991" s="17">
        <v>0.112881953292892</v>
      </c>
      <c r="W991" s="17">
        <v>0.114026263193934</v>
      </c>
      <c r="X991" s="17">
        <v>0.14657084044740901</v>
      </c>
      <c r="Y991" s="17">
        <v>9.0859882348037393E-2</v>
      </c>
      <c r="Z991" s="17">
        <v>5.90497408479966E-2</v>
      </c>
      <c r="AA991" s="17">
        <v>0.10349932443416</v>
      </c>
      <c r="AB991" s="17">
        <v>0.133495759345857</v>
      </c>
      <c r="AC991" s="17">
        <v>0.14224362507837901</v>
      </c>
      <c r="AD991" s="17">
        <v>7.8395259439796E-2</v>
      </c>
      <c r="AE991" s="17"/>
      <c r="AF991" s="17">
        <v>0.155055733705147</v>
      </c>
      <c r="AG991" s="17">
        <v>0.11473107665424501</v>
      </c>
      <c r="AH991" s="17">
        <v>0.126316012055225</v>
      </c>
      <c r="AI991" s="17">
        <v>8.3034635732717105E-2</v>
      </c>
      <c r="AJ991" s="17">
        <v>7.6203891032496404E-2</v>
      </c>
      <c r="AK991" s="17">
        <v>0.14574767464803701</v>
      </c>
      <c r="AL991" s="17"/>
      <c r="AM991" s="17">
        <v>0.132977327243433</v>
      </c>
      <c r="AN991" s="17">
        <v>9.8297703402038403E-2</v>
      </c>
      <c r="AO991" s="17"/>
      <c r="AP991" s="17">
        <v>0.117814928726811</v>
      </c>
      <c r="AQ991" s="17">
        <v>8.8930182466834304E-2</v>
      </c>
      <c r="AR991" s="17">
        <v>0.13495626803937799</v>
      </c>
      <c r="AS991" s="17">
        <v>0.118377976288526</v>
      </c>
      <c r="AT991" s="17">
        <v>0.25968654724791002</v>
      </c>
      <c r="AU991" s="17"/>
      <c r="AV991" s="17">
        <v>0.140869085745881</v>
      </c>
      <c r="AW991" s="17">
        <v>0.12061253572471101</v>
      </c>
      <c r="AX991" s="17">
        <v>7.5846810988807897E-2</v>
      </c>
      <c r="AY991" s="17">
        <v>0.108452320095327</v>
      </c>
      <c r="AZ991" s="17">
        <v>3.8931699805882597E-2</v>
      </c>
      <c r="BA991" s="17">
        <v>0.112379653640479</v>
      </c>
      <c r="BB991" s="17"/>
      <c r="BC991" s="17">
        <v>7.1879737454227502E-2</v>
      </c>
      <c r="BD991" s="17">
        <v>0.122328653730276</v>
      </c>
      <c r="BE991" s="17">
        <v>0.151694803824904</v>
      </c>
      <c r="BF991" s="17"/>
      <c r="BG991" s="17">
        <v>0.12517217096906999</v>
      </c>
      <c r="BH991" s="17">
        <v>0.12541349644088801</v>
      </c>
      <c r="BI991" s="17">
        <v>0.105692649174074</v>
      </c>
      <c r="BJ991" s="17">
        <v>7.2585590642373604E-2</v>
      </c>
      <c r="BK991" s="17">
        <v>0.13629229947208901</v>
      </c>
      <c r="BL991" s="17"/>
      <c r="BM991" s="17">
        <v>0.12537406168112</v>
      </c>
      <c r="BN991" s="17">
        <v>0.12155092237597601</v>
      </c>
    </row>
    <row r="992" spans="2:66" x14ac:dyDescent="0.35">
      <c r="B992" t="s">
        <v>409</v>
      </c>
      <c r="C992" s="17">
        <v>8.4844126823670596E-2</v>
      </c>
      <c r="D992" s="17">
        <v>7.8203901730198394E-2</v>
      </c>
      <c r="E992" s="17">
        <v>9.1736582371113706E-2</v>
      </c>
      <c r="F992" s="17"/>
      <c r="G992" s="17">
        <v>0.108525526973745</v>
      </c>
      <c r="H992" s="17">
        <v>0.104696492841223</v>
      </c>
      <c r="I992" s="17">
        <v>9.1618165647601002E-2</v>
      </c>
      <c r="J992" s="17">
        <v>9.2628885241007E-2</v>
      </c>
      <c r="K992" s="17">
        <v>6.6458204553690794E-2</v>
      </c>
      <c r="L992" s="17">
        <v>5.3440211266474698E-2</v>
      </c>
      <c r="M992" s="17"/>
      <c r="N992" s="17">
        <v>7.3199617708269896E-2</v>
      </c>
      <c r="O992" s="17">
        <v>8.5960507194998495E-2</v>
      </c>
      <c r="P992" s="17">
        <v>8.7432006564355902E-2</v>
      </c>
      <c r="Q992" s="17">
        <v>9.1411872167399502E-2</v>
      </c>
      <c r="R992" s="17"/>
      <c r="S992" s="17">
        <v>9.0398432725610697E-2</v>
      </c>
      <c r="T992" s="17">
        <v>8.9476214149889502E-2</v>
      </c>
      <c r="U992" s="17">
        <v>0.122363911105175</v>
      </c>
      <c r="V992" s="17">
        <v>8.9531219360617503E-2</v>
      </c>
      <c r="W992" s="17">
        <v>4.9599568414265799E-2</v>
      </c>
      <c r="X992" s="17">
        <v>0.10400440271695</v>
      </c>
      <c r="Y992" s="17">
        <v>9.6671882206458698E-2</v>
      </c>
      <c r="Z992" s="17">
        <v>8.2451079956544104E-2</v>
      </c>
      <c r="AA992" s="17">
        <v>7.5666969810338797E-2</v>
      </c>
      <c r="AB992" s="17">
        <v>6.9388815333790294E-2</v>
      </c>
      <c r="AC992" s="17">
        <v>5.6860024805470297E-2</v>
      </c>
      <c r="AD992" s="17">
        <v>4.7911994811287502E-2</v>
      </c>
      <c r="AE992" s="17"/>
      <c r="AF992" s="17">
        <v>8.9203422991181003E-2</v>
      </c>
      <c r="AG992" s="17">
        <v>9.0890856892497998E-2</v>
      </c>
      <c r="AH992" s="17">
        <v>8.5315500556810905E-2</v>
      </c>
      <c r="AI992" s="17">
        <v>9.8831077362541306E-2</v>
      </c>
      <c r="AJ992" s="17">
        <v>3.6824543802638603E-2</v>
      </c>
      <c r="AK992" s="17">
        <v>8.2564181493689798E-2</v>
      </c>
      <c r="AL992" s="17"/>
      <c r="AM992" s="17">
        <v>8.1298213402341404E-2</v>
      </c>
      <c r="AN992" s="17">
        <v>9.0477015688607998E-2</v>
      </c>
      <c r="AO992" s="17"/>
      <c r="AP992" s="17">
        <v>9.4145684428854806E-2</v>
      </c>
      <c r="AQ992" s="17">
        <v>7.5823260964774999E-2</v>
      </c>
      <c r="AR992" s="17">
        <v>8.1794174284606697E-2</v>
      </c>
      <c r="AS992" s="17">
        <v>7.9408344558983907E-2</v>
      </c>
      <c r="AT992" s="17">
        <v>0.11538407476792401</v>
      </c>
      <c r="AU992" s="17"/>
      <c r="AV992" s="17">
        <v>0.102537377102574</v>
      </c>
      <c r="AW992" s="17">
        <v>7.9193744574196007E-2</v>
      </c>
      <c r="AX992" s="17">
        <v>8.5798252727859001E-2</v>
      </c>
      <c r="AY992" s="17">
        <v>8.7191626784233894E-2</v>
      </c>
      <c r="AZ992" s="17">
        <v>4.6463767055949699E-2</v>
      </c>
      <c r="BA992" s="17">
        <v>9.3478078976172801E-2</v>
      </c>
      <c r="BB992" s="17"/>
      <c r="BC992" s="17">
        <v>6.8650292372624697E-2</v>
      </c>
      <c r="BD992" s="17">
        <v>8.9067940459296793E-2</v>
      </c>
      <c r="BE992" s="17">
        <v>9.5378835131086498E-2</v>
      </c>
      <c r="BF992" s="17"/>
      <c r="BG992" s="17">
        <v>9.9508652487987806E-2</v>
      </c>
      <c r="BH992" s="17">
        <v>8.2931611949130193E-2</v>
      </c>
      <c r="BI992" s="17">
        <v>7.9064851029046798E-2</v>
      </c>
      <c r="BJ992" s="17">
        <v>7.5072918425512794E-2</v>
      </c>
      <c r="BK992" s="17">
        <v>0.106281894162079</v>
      </c>
      <c r="BL992" s="17"/>
      <c r="BM992" s="17">
        <v>8.56404499610674E-2</v>
      </c>
      <c r="BN992" s="17">
        <v>9.9060311246127894E-2</v>
      </c>
    </row>
    <row r="993" spans="2:66" x14ac:dyDescent="0.35">
      <c r="B993" t="s">
        <v>410</v>
      </c>
      <c r="C993" s="17">
        <v>7.0562088744191107E-2</v>
      </c>
      <c r="D993" s="17">
        <v>7.8520658613785294E-2</v>
      </c>
      <c r="E993" s="17">
        <v>6.3150218238846395E-2</v>
      </c>
      <c r="F993" s="17"/>
      <c r="G993" s="17">
        <v>5.7996283468992299E-2</v>
      </c>
      <c r="H993" s="17">
        <v>7.3725089517469894E-2</v>
      </c>
      <c r="I993" s="17">
        <v>6.4645482034863797E-2</v>
      </c>
      <c r="J993" s="17">
        <v>7.1840172698862906E-2</v>
      </c>
      <c r="K993" s="17">
        <v>5.9516249226930502E-2</v>
      </c>
      <c r="L993" s="17">
        <v>8.7517276082572107E-2</v>
      </c>
      <c r="M993" s="17"/>
      <c r="N993" s="17">
        <v>7.5905228311508602E-2</v>
      </c>
      <c r="O993" s="17">
        <v>6.4732280472936901E-2</v>
      </c>
      <c r="P993" s="17">
        <v>6.8314271390827505E-2</v>
      </c>
      <c r="Q993" s="17">
        <v>7.3962544641867398E-2</v>
      </c>
      <c r="R993" s="17"/>
      <c r="S993" s="17">
        <v>8.15581292292578E-2</v>
      </c>
      <c r="T993" s="17">
        <v>6.2895562368208799E-2</v>
      </c>
      <c r="U993" s="17">
        <v>3.5974232933020003E-2</v>
      </c>
      <c r="V993" s="17">
        <v>8.8098278098802302E-2</v>
      </c>
      <c r="W993" s="17">
        <v>3.4833148024084097E-2</v>
      </c>
      <c r="X993" s="17">
        <v>7.0219507432984204E-2</v>
      </c>
      <c r="Y993" s="17">
        <v>4.8805514630729602E-2</v>
      </c>
      <c r="Z993" s="17">
        <v>0.12791307119005901</v>
      </c>
      <c r="AA993" s="17">
        <v>9.2749332405744705E-2</v>
      </c>
      <c r="AB993" s="17">
        <v>8.3596631907041405E-2</v>
      </c>
      <c r="AC993" s="17">
        <v>6.5454223072406406E-2</v>
      </c>
      <c r="AD993" s="17">
        <v>4.6877970127755499E-2</v>
      </c>
      <c r="AE993" s="17"/>
      <c r="AF993" s="17">
        <v>7.5839825771954E-2</v>
      </c>
      <c r="AG993" s="17">
        <v>6.9721082490143499E-2</v>
      </c>
      <c r="AH993" s="17">
        <v>8.8675693583545601E-2</v>
      </c>
      <c r="AI993" s="17">
        <v>6.48257977638379E-2</v>
      </c>
      <c r="AJ993" s="17">
        <v>6.3881389810914402E-2</v>
      </c>
      <c r="AK993" s="17">
        <v>3.6889027269557999E-2</v>
      </c>
      <c r="AL993" s="17"/>
      <c r="AM993" s="17">
        <v>8.1696606578555098E-2</v>
      </c>
      <c r="AN993" s="17">
        <v>5.5263876349305199E-2</v>
      </c>
      <c r="AO993" s="17"/>
      <c r="AP993" s="17">
        <v>7.9624145594566695E-2</v>
      </c>
      <c r="AQ993" s="17">
        <v>5.4249641914517303E-2</v>
      </c>
      <c r="AR993" s="17">
        <v>8.0966052187876197E-2</v>
      </c>
      <c r="AS993" s="17">
        <v>5.4247361908828402E-2</v>
      </c>
      <c r="AT993" s="17">
        <v>0.103250531858331</v>
      </c>
      <c r="AU993" s="17"/>
      <c r="AV993" s="17">
        <v>8.2833264278960594E-2</v>
      </c>
      <c r="AW993" s="17">
        <v>6.8618412292728498E-2</v>
      </c>
      <c r="AX993" s="17">
        <v>7.4956797506531794E-2</v>
      </c>
      <c r="AY993" s="17">
        <v>5.8217922667300498E-2</v>
      </c>
      <c r="AZ993" s="17">
        <v>3.93563705080291E-2</v>
      </c>
      <c r="BA993" s="17">
        <v>6.7597298463661998E-2</v>
      </c>
      <c r="BB993" s="17"/>
      <c r="BC993" s="17">
        <v>6.3566191869066493E-2</v>
      </c>
      <c r="BD993" s="17">
        <v>7.1397623951904396E-2</v>
      </c>
      <c r="BE993" s="17">
        <v>7.0429522723015101E-2</v>
      </c>
      <c r="BF993" s="17"/>
      <c r="BG993" s="17">
        <v>7.7325539238331395E-2</v>
      </c>
      <c r="BH993" s="17">
        <v>6.1281126837583397E-2</v>
      </c>
      <c r="BI993" s="17">
        <v>7.6888405719196598E-2</v>
      </c>
      <c r="BJ993" s="17">
        <v>5.9875039110645303E-2</v>
      </c>
      <c r="BK993" s="17">
        <v>0.10567401261030999</v>
      </c>
      <c r="BL993" s="17"/>
      <c r="BM993" s="17">
        <v>6.3902928605424E-2</v>
      </c>
      <c r="BN993" s="17">
        <v>9.5076385588357404E-2</v>
      </c>
    </row>
    <row r="994" spans="2:66" x14ac:dyDescent="0.35">
      <c r="B994" t="s">
        <v>117</v>
      </c>
      <c r="C994" s="17">
        <v>2.2968753038447701E-2</v>
      </c>
      <c r="D994" s="17">
        <v>2.1460565324266101E-2</v>
      </c>
      <c r="E994" s="17">
        <v>2.45524575967234E-2</v>
      </c>
      <c r="F994" s="17"/>
      <c r="G994" s="17">
        <v>2.1989128647799599E-2</v>
      </c>
      <c r="H994" s="17">
        <v>2.77832058299659E-2</v>
      </c>
      <c r="I994" s="17">
        <v>2.7229800844800599E-2</v>
      </c>
      <c r="J994" s="17">
        <v>3.6240810470672999E-2</v>
      </c>
      <c r="K994" s="17">
        <v>2.4304293728952198E-2</v>
      </c>
      <c r="L994" s="17">
        <v>4.5888555719897804E-3</v>
      </c>
      <c r="M994" s="17"/>
      <c r="N994" s="17">
        <v>1.32365593167682E-2</v>
      </c>
      <c r="O994" s="17">
        <v>2.57236602567028E-2</v>
      </c>
      <c r="P994" s="17">
        <v>2.4280330625487699E-2</v>
      </c>
      <c r="Q994" s="17">
        <v>2.9841685095903101E-2</v>
      </c>
      <c r="R994" s="17"/>
      <c r="S994" s="17">
        <v>1.07293379384407E-2</v>
      </c>
      <c r="T994" s="17">
        <v>1.52795575084678E-2</v>
      </c>
      <c r="U994" s="17">
        <v>1.91937763373391E-2</v>
      </c>
      <c r="V994" s="17">
        <v>1.1615117328376201E-2</v>
      </c>
      <c r="W994" s="17">
        <v>5.2095089404339399E-2</v>
      </c>
      <c r="X994" s="17">
        <v>3.7707965664706598E-2</v>
      </c>
      <c r="Y994" s="17">
        <v>1.847731337077E-2</v>
      </c>
      <c r="Z994" s="17">
        <v>2.3535499236220399E-2</v>
      </c>
      <c r="AA994" s="17">
        <v>2.6251682254225198E-2</v>
      </c>
      <c r="AB994" s="17">
        <v>1.8885819333300798E-2</v>
      </c>
      <c r="AC994" s="17">
        <v>5.6652958427968199E-2</v>
      </c>
      <c r="AD994" s="17">
        <v>0</v>
      </c>
      <c r="AE994" s="17"/>
      <c r="AF994" s="17">
        <v>3.4650303969176899E-2</v>
      </c>
      <c r="AG994" s="17">
        <v>1.7527803294945101E-2</v>
      </c>
      <c r="AH994" s="17">
        <v>1.7582022686173801E-2</v>
      </c>
      <c r="AI994" s="17">
        <v>1.7522038130295001E-2</v>
      </c>
      <c r="AJ994" s="17">
        <v>3.7328913189587899E-2</v>
      </c>
      <c r="AK994" s="17">
        <v>0</v>
      </c>
      <c r="AL994" s="17"/>
      <c r="AM994" s="17">
        <v>1.8729016439530299E-2</v>
      </c>
      <c r="AN994" s="17">
        <v>2.9147322974299401E-2</v>
      </c>
      <c r="AO994" s="17"/>
      <c r="AP994" s="17">
        <v>2.53937751760978E-2</v>
      </c>
      <c r="AQ994" s="17">
        <v>2.7501360362943799E-2</v>
      </c>
      <c r="AR994" s="17">
        <v>2.6969479610819001E-2</v>
      </c>
      <c r="AS994" s="17">
        <v>8.3237939381478106E-3</v>
      </c>
      <c r="AT994" s="17">
        <v>0</v>
      </c>
      <c r="AU994" s="17"/>
      <c r="AV994" s="17">
        <v>2.1678361364668899E-2</v>
      </c>
      <c r="AW994" s="17">
        <v>1.5640447058626501E-2</v>
      </c>
      <c r="AX994" s="17">
        <v>2.5161595749646E-2</v>
      </c>
      <c r="AY994" s="17">
        <v>3.8330141053671699E-3</v>
      </c>
      <c r="AZ994" s="17">
        <v>1.6179511693830001E-2</v>
      </c>
      <c r="BA994" s="17">
        <v>3.76935634027976E-2</v>
      </c>
      <c r="BB994" s="17"/>
      <c r="BC994" s="17">
        <v>2.3024958212002102E-2</v>
      </c>
      <c r="BD994" s="17">
        <v>2.3272577717848599E-2</v>
      </c>
      <c r="BE994" s="17">
        <v>8.7015576956959093E-3</v>
      </c>
      <c r="BF994" s="17"/>
      <c r="BG994" s="17">
        <v>5.8479948210904296E-3</v>
      </c>
      <c r="BH994" s="17">
        <v>1.35879662315176E-2</v>
      </c>
      <c r="BI994" s="17">
        <v>1.8014695448748501E-2</v>
      </c>
      <c r="BJ994" s="17">
        <v>0</v>
      </c>
      <c r="BK994" s="17">
        <v>5.5196960911385699E-3</v>
      </c>
      <c r="BL994" s="17"/>
      <c r="BM994" s="17">
        <v>1.2323185059104701E-2</v>
      </c>
      <c r="BN994" s="17">
        <v>4.2424692020065899E-3</v>
      </c>
    </row>
    <row r="995" spans="2:66" x14ac:dyDescent="0.35">
      <c r="B995" t="s">
        <v>411</v>
      </c>
      <c r="C995" s="17">
        <v>7.3307053669309803E-3</v>
      </c>
      <c r="D995" s="17">
        <v>8.5065603541452095E-3</v>
      </c>
      <c r="E995" s="17">
        <v>6.22037046317238E-3</v>
      </c>
      <c r="F995" s="17"/>
      <c r="G995" s="17">
        <v>3.4704945424792002E-3</v>
      </c>
      <c r="H995" s="17">
        <v>0</v>
      </c>
      <c r="I995" s="17">
        <v>1.26021073407606E-2</v>
      </c>
      <c r="J995" s="17">
        <v>1.50985765225299E-2</v>
      </c>
      <c r="K995" s="17">
        <v>1.14643912001183E-2</v>
      </c>
      <c r="L995" s="17">
        <v>2.5453071787478201E-3</v>
      </c>
      <c r="M995" s="17"/>
      <c r="N995" s="17">
        <v>5.9419879173813204E-3</v>
      </c>
      <c r="O995" s="17">
        <v>8.5406738698905697E-3</v>
      </c>
      <c r="P995" s="17">
        <v>2.1397858197189602E-3</v>
      </c>
      <c r="Q995" s="17">
        <v>1.22578109546773E-2</v>
      </c>
      <c r="R995" s="17"/>
      <c r="S995" s="17">
        <v>1.02233866542716E-2</v>
      </c>
      <c r="T995" s="17">
        <v>3.7952587017796601E-3</v>
      </c>
      <c r="U995" s="17">
        <v>0</v>
      </c>
      <c r="V995" s="17">
        <v>5.9220989261291896E-3</v>
      </c>
      <c r="W995" s="17">
        <v>0</v>
      </c>
      <c r="X995" s="17">
        <v>0</v>
      </c>
      <c r="Y995" s="17">
        <v>6.0499899256713499E-3</v>
      </c>
      <c r="Z995" s="17">
        <v>0</v>
      </c>
      <c r="AA995" s="17">
        <v>4.4628540573338604E-3</v>
      </c>
      <c r="AB995" s="17">
        <v>3.2234583296009901E-2</v>
      </c>
      <c r="AC995" s="17">
        <v>1.9838705344417701E-2</v>
      </c>
      <c r="AD995" s="17">
        <v>0</v>
      </c>
      <c r="AE995" s="17"/>
      <c r="AF995" s="17">
        <v>8.1651685943566893E-3</v>
      </c>
      <c r="AG995" s="17">
        <v>7.4038265623073201E-3</v>
      </c>
      <c r="AH995" s="17">
        <v>7.1659671400666697E-3</v>
      </c>
      <c r="AI995" s="17">
        <v>6.6291359594455998E-3</v>
      </c>
      <c r="AJ995" s="17">
        <v>1.0245131331148001E-2</v>
      </c>
      <c r="AK995" s="17">
        <v>0</v>
      </c>
      <c r="AL995" s="17"/>
      <c r="AM995" s="17">
        <v>5.3901155946056104E-3</v>
      </c>
      <c r="AN995" s="17">
        <v>1.01361602740684E-2</v>
      </c>
      <c r="AO995" s="17"/>
      <c r="AP995" s="17">
        <v>6.7186578333363403E-3</v>
      </c>
      <c r="AQ995" s="17">
        <v>4.4327849707752201E-3</v>
      </c>
      <c r="AR995" s="17">
        <v>6.6039491523026701E-3</v>
      </c>
      <c r="AS995" s="17">
        <v>1.32440429136226E-2</v>
      </c>
      <c r="AT995" s="17">
        <v>0</v>
      </c>
      <c r="AU995" s="17"/>
      <c r="AV995" s="17">
        <v>6.1359923890370897E-3</v>
      </c>
      <c r="AW995" s="17">
        <v>1.32259309736591E-2</v>
      </c>
      <c r="AX995" s="17">
        <v>0</v>
      </c>
      <c r="AY995" s="17">
        <v>0</v>
      </c>
      <c r="AZ995" s="17">
        <v>0</v>
      </c>
      <c r="BA995" s="17">
        <v>0</v>
      </c>
      <c r="BB995" s="17"/>
      <c r="BC995" s="17">
        <v>4.4253638770149102E-3</v>
      </c>
      <c r="BD995" s="17">
        <v>9.0156975894386208E-3</v>
      </c>
      <c r="BE995" s="17">
        <v>5.1188933442748797E-3</v>
      </c>
      <c r="BF995" s="17"/>
      <c r="BG995" s="17">
        <v>5.5616565670429203E-3</v>
      </c>
      <c r="BH995" s="17">
        <v>0</v>
      </c>
      <c r="BI995" s="17">
        <v>1.60035377319548E-3</v>
      </c>
      <c r="BJ995" s="17">
        <v>0</v>
      </c>
      <c r="BK995" s="17">
        <v>4.8597521449662603E-2</v>
      </c>
      <c r="BL995" s="17"/>
      <c r="BM995" s="17">
        <v>9.08824870327808E-4</v>
      </c>
      <c r="BN995" s="17">
        <v>3.7352326041110002E-2</v>
      </c>
    </row>
    <row r="996" spans="2:66" x14ac:dyDescent="0.35">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c r="AJ996" s="17"/>
      <c r="AK996" s="17"/>
      <c r="AL996" s="17"/>
      <c r="AM996" s="17"/>
      <c r="AN996" s="17"/>
      <c r="AO996" s="17"/>
      <c r="AP996" s="17"/>
      <c r="AQ996" s="17"/>
      <c r="AR996" s="17"/>
      <c r="AS996" s="17"/>
      <c r="AT996" s="17"/>
      <c r="AU996" s="17"/>
      <c r="AV996" s="17"/>
      <c r="AW996" s="17"/>
      <c r="AX996" s="17"/>
      <c r="AY996" s="17"/>
      <c r="AZ996" s="17"/>
      <c r="BA996" s="17"/>
      <c r="BB996" s="17"/>
      <c r="BC996" s="17"/>
      <c r="BD996" s="17"/>
      <c r="BE996" s="17"/>
      <c r="BF996" s="17"/>
      <c r="BG996" s="17"/>
      <c r="BH996" s="17"/>
      <c r="BI996" s="17"/>
      <c r="BJ996" s="17"/>
      <c r="BK996" s="17"/>
      <c r="BL996" s="17"/>
      <c r="BM996" s="17"/>
      <c r="BN996" s="17"/>
    </row>
    <row r="997" spans="2:66" x14ac:dyDescent="0.35">
      <c r="B997" s="6" t="s">
        <v>422</v>
      </c>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c r="AN997" s="17"/>
      <c r="AO997" s="17"/>
      <c r="AP997" s="17"/>
      <c r="AQ997" s="17"/>
      <c r="AR997" s="17"/>
      <c r="AS997" s="17"/>
      <c r="AT997" s="17"/>
      <c r="AU997" s="17"/>
      <c r="AV997" s="17"/>
      <c r="AW997" s="17"/>
      <c r="AX997" s="17"/>
      <c r="AY997" s="17"/>
      <c r="AZ997" s="17"/>
      <c r="BA997" s="17"/>
      <c r="BB997" s="17"/>
      <c r="BC997" s="17"/>
      <c r="BD997" s="17"/>
      <c r="BE997" s="17"/>
      <c r="BF997" s="17"/>
      <c r="BG997" s="17"/>
      <c r="BH997" s="17"/>
      <c r="BI997" s="17"/>
      <c r="BJ997" s="17"/>
      <c r="BK997" s="17"/>
      <c r="BL997" s="17"/>
      <c r="BM997" s="17"/>
      <c r="BN997" s="17"/>
    </row>
    <row r="998" spans="2:66" x14ac:dyDescent="0.35">
      <c r="B998" s="24" t="s">
        <v>101</v>
      </c>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c r="AJ998" s="17"/>
      <c r="AK998" s="17"/>
      <c r="AL998" s="17"/>
      <c r="AM998" s="17"/>
      <c r="AN998" s="17"/>
      <c r="AO998" s="17"/>
      <c r="AP998" s="17"/>
      <c r="AQ998" s="17"/>
      <c r="AR998" s="17"/>
      <c r="AS998" s="17"/>
      <c r="AT998" s="17"/>
      <c r="AU998" s="17"/>
      <c r="AV998" s="17"/>
      <c r="AW998" s="17"/>
      <c r="AX998" s="17"/>
      <c r="AY998" s="17"/>
      <c r="AZ998" s="17"/>
      <c r="BA998" s="17"/>
      <c r="BB998" s="17"/>
      <c r="BC998" s="17"/>
      <c r="BD998" s="17"/>
      <c r="BE998" s="17"/>
      <c r="BF998" s="17"/>
      <c r="BG998" s="17"/>
      <c r="BH998" s="17"/>
      <c r="BI998" s="17"/>
      <c r="BJ998" s="17"/>
      <c r="BK998" s="17"/>
      <c r="BL998" s="17"/>
      <c r="BM998" s="17"/>
      <c r="BN998" s="17"/>
    </row>
    <row r="999" spans="2:66" x14ac:dyDescent="0.35">
      <c r="B999" t="s">
        <v>413</v>
      </c>
      <c r="C999" s="17">
        <v>0.45454056874079402</v>
      </c>
      <c r="D999" s="17">
        <v>0.47080155632147802</v>
      </c>
      <c r="E999" s="17">
        <v>0.43995092099722499</v>
      </c>
      <c r="F999" s="17"/>
      <c r="G999" s="17">
        <v>0.40750887395149299</v>
      </c>
      <c r="H999" s="17">
        <v>0.39745843764297101</v>
      </c>
      <c r="I999" s="17">
        <v>0.43503835397509</v>
      </c>
      <c r="J999" s="17">
        <v>0.45831375417287801</v>
      </c>
      <c r="K999" s="17">
        <v>0.50950925070564701</v>
      </c>
      <c r="L999" s="17">
        <v>0.50824468865306904</v>
      </c>
      <c r="M999" s="17"/>
      <c r="N999" s="17">
        <v>0.46134732570610998</v>
      </c>
      <c r="O999" s="17">
        <v>0.437970140388379</v>
      </c>
      <c r="P999" s="17">
        <v>0.483746753549401</v>
      </c>
      <c r="Q999" s="17">
        <v>0.43588569246146602</v>
      </c>
      <c r="R999" s="17"/>
      <c r="S999" s="17">
        <v>0.39760260948273801</v>
      </c>
      <c r="T999" s="17">
        <v>0.46308395584746398</v>
      </c>
      <c r="U999" s="17">
        <v>0.49972067183966501</v>
      </c>
      <c r="V999" s="17">
        <v>0.48525201524032102</v>
      </c>
      <c r="W999" s="17">
        <v>0.49148789643985802</v>
      </c>
      <c r="X999" s="17">
        <v>0.43814636927581302</v>
      </c>
      <c r="Y999" s="17">
        <v>0.47220151128737098</v>
      </c>
      <c r="Z999" s="17">
        <v>0.37818252199070101</v>
      </c>
      <c r="AA999" s="17">
        <v>0.43388461773769599</v>
      </c>
      <c r="AB999" s="17">
        <v>0.398302285758663</v>
      </c>
      <c r="AC999" s="17">
        <v>0.52984568902246798</v>
      </c>
      <c r="AD999" s="17">
        <v>0.60600822956448996</v>
      </c>
      <c r="AE999" s="17"/>
      <c r="AF999" s="17">
        <v>0.39472787990421099</v>
      </c>
      <c r="AG999" s="17">
        <v>0.46309775025868999</v>
      </c>
      <c r="AH999" s="17">
        <v>0.49678041976777199</v>
      </c>
      <c r="AI999" s="17">
        <v>0.43989867021379397</v>
      </c>
      <c r="AJ999" s="17">
        <v>0.488593162078375</v>
      </c>
      <c r="AK999" s="17">
        <v>0.55561234551644301</v>
      </c>
      <c r="AL999" s="17"/>
      <c r="AM999" s="17">
        <v>0.45858640751659602</v>
      </c>
      <c r="AN999" s="17">
        <v>0.44849606532737801</v>
      </c>
      <c r="AO999" s="17"/>
      <c r="AP999" s="17">
        <v>0.47329034035506701</v>
      </c>
      <c r="AQ999" s="17">
        <v>0.46086899080702798</v>
      </c>
      <c r="AR999" s="17">
        <v>0.43277703518900801</v>
      </c>
      <c r="AS999" s="17">
        <v>0.48824463556446102</v>
      </c>
      <c r="AT999" s="17">
        <v>0.30828576933125501</v>
      </c>
      <c r="AU999" s="17"/>
      <c r="AV999" s="17">
        <v>0.42875092277552801</v>
      </c>
      <c r="AW999" s="17">
        <v>0.447418947709742</v>
      </c>
      <c r="AX999" s="17">
        <v>0.49149588701831898</v>
      </c>
      <c r="AY999" s="17">
        <v>0.59530943409583104</v>
      </c>
      <c r="AZ999" s="17">
        <v>0.43702261684801402</v>
      </c>
      <c r="BA999" s="17">
        <v>0.41333237436301101</v>
      </c>
      <c r="BB999" s="17"/>
      <c r="BC999" s="17">
        <v>0.42847464659770002</v>
      </c>
      <c r="BD999" s="17">
        <v>0.44244007316961598</v>
      </c>
      <c r="BE999" s="17">
        <v>0.51072873936061602</v>
      </c>
      <c r="BF999" s="17"/>
      <c r="BG999" s="17">
        <v>0.44984515053574498</v>
      </c>
      <c r="BH999" s="17">
        <v>0.451223174663821</v>
      </c>
      <c r="BI999" s="17">
        <v>0.47402815529140302</v>
      </c>
      <c r="BJ999" s="17">
        <v>0.46291855967509099</v>
      </c>
      <c r="BK999" s="17">
        <v>0.46128098525779399</v>
      </c>
      <c r="BL999" s="17"/>
      <c r="BM999" s="17">
        <v>0.45099799308628002</v>
      </c>
      <c r="BN999" s="17">
        <v>0.46165991084431002</v>
      </c>
    </row>
    <row r="1000" spans="2:66" x14ac:dyDescent="0.35">
      <c r="B1000" t="s">
        <v>414</v>
      </c>
      <c r="C1000" s="17">
        <v>0.43555146921464799</v>
      </c>
      <c r="D1000" s="17">
        <v>0.42334557499628001</v>
      </c>
      <c r="E1000" s="17">
        <v>0.445657569300904</v>
      </c>
      <c r="F1000" s="17"/>
      <c r="G1000" s="17">
        <v>0.35188373719461302</v>
      </c>
      <c r="H1000" s="17">
        <v>0.39235003233769999</v>
      </c>
      <c r="I1000" s="17">
        <v>0.39361409835197803</v>
      </c>
      <c r="J1000" s="17">
        <v>0.45218609841109803</v>
      </c>
      <c r="K1000" s="17">
        <v>0.45402862942296202</v>
      </c>
      <c r="L1000" s="17">
        <v>0.53456449431922404</v>
      </c>
      <c r="M1000" s="17"/>
      <c r="N1000" s="17">
        <v>0.42417613051555902</v>
      </c>
      <c r="O1000" s="17">
        <v>0.42626365949543199</v>
      </c>
      <c r="P1000" s="17">
        <v>0.42685472913434003</v>
      </c>
      <c r="Q1000" s="17">
        <v>0.46397731641746198</v>
      </c>
      <c r="R1000" s="17"/>
      <c r="S1000" s="17">
        <v>0.36445972378171598</v>
      </c>
      <c r="T1000" s="17">
        <v>0.47761972782500201</v>
      </c>
      <c r="U1000" s="17">
        <v>0.48998202598895402</v>
      </c>
      <c r="V1000" s="17">
        <v>0.44258551733525198</v>
      </c>
      <c r="W1000" s="17">
        <v>0.48509243749682301</v>
      </c>
      <c r="X1000" s="17">
        <v>0.38376938379255499</v>
      </c>
      <c r="Y1000" s="17">
        <v>0.47827427040100101</v>
      </c>
      <c r="Z1000" s="17">
        <v>0.33963749637935498</v>
      </c>
      <c r="AA1000" s="17">
        <v>0.40844938066669401</v>
      </c>
      <c r="AB1000" s="17">
        <v>0.460850298155555</v>
      </c>
      <c r="AC1000" s="17">
        <v>0.461165384666615</v>
      </c>
      <c r="AD1000" s="17">
        <v>0.45143621486110802</v>
      </c>
      <c r="AE1000" s="17"/>
      <c r="AF1000" s="17">
        <v>0.40306462236401103</v>
      </c>
      <c r="AG1000" s="17">
        <v>0.44029169964530501</v>
      </c>
      <c r="AH1000" s="17">
        <v>0.39655303940557701</v>
      </c>
      <c r="AI1000" s="17">
        <v>0.43697875869652503</v>
      </c>
      <c r="AJ1000" s="17">
        <v>0.51668735292140999</v>
      </c>
      <c r="AK1000" s="17">
        <v>0.48914991325630602</v>
      </c>
      <c r="AL1000" s="17"/>
      <c r="AM1000" s="17">
        <v>0.45334748937463898</v>
      </c>
      <c r="AN1000" s="17">
        <v>0.41112076771314099</v>
      </c>
      <c r="AO1000" s="17"/>
      <c r="AP1000" s="17">
        <v>0.45211209711979</v>
      </c>
      <c r="AQ1000" s="17">
        <v>0.47873254223869699</v>
      </c>
      <c r="AR1000" s="17">
        <v>0.40868269370669102</v>
      </c>
      <c r="AS1000" s="17">
        <v>0.37219728722163897</v>
      </c>
      <c r="AT1000" s="17">
        <v>0.42389152145090497</v>
      </c>
      <c r="AU1000" s="17"/>
      <c r="AV1000" s="17">
        <v>0.42240303359886</v>
      </c>
      <c r="AW1000" s="17">
        <v>0.465710248914323</v>
      </c>
      <c r="AX1000" s="17">
        <v>0.40510366609239501</v>
      </c>
      <c r="AY1000" s="17">
        <v>0.498951225369069</v>
      </c>
      <c r="AZ1000" s="17">
        <v>0.35929258656194102</v>
      </c>
      <c r="BA1000" s="17">
        <v>0.46157271756442603</v>
      </c>
      <c r="BB1000" s="17"/>
      <c r="BC1000" s="17">
        <v>0.41750058035381299</v>
      </c>
      <c r="BD1000" s="17">
        <v>0.45169213352203702</v>
      </c>
      <c r="BE1000" s="17">
        <v>0.43306475349006701</v>
      </c>
      <c r="BF1000" s="17"/>
      <c r="BG1000" s="17">
        <v>0.400406523253791</v>
      </c>
      <c r="BH1000" s="17">
        <v>0.43338337016189199</v>
      </c>
      <c r="BI1000" s="17">
        <v>0.47184732424715098</v>
      </c>
      <c r="BJ1000" s="17">
        <v>0.4479625962064</v>
      </c>
      <c r="BK1000" s="17">
        <v>0.43881250133816502</v>
      </c>
      <c r="BL1000" s="17"/>
      <c r="BM1000" s="17">
        <v>0.42799465580065799</v>
      </c>
      <c r="BN1000" s="17">
        <v>0.44092978225560198</v>
      </c>
    </row>
    <row r="1001" spans="2:66" x14ac:dyDescent="0.35">
      <c r="B1001" t="s">
        <v>415</v>
      </c>
      <c r="C1001" s="17">
        <v>0.37799289493481503</v>
      </c>
      <c r="D1001" s="17">
        <v>0.38347781342839998</v>
      </c>
      <c r="E1001" s="17">
        <v>0.37255715496981601</v>
      </c>
      <c r="F1001" s="17"/>
      <c r="G1001" s="17">
        <v>0.49148132421010399</v>
      </c>
      <c r="H1001" s="17">
        <v>0.514141127296594</v>
      </c>
      <c r="I1001" s="17">
        <v>0.40191680984024197</v>
      </c>
      <c r="J1001" s="17">
        <v>0.34582311679745797</v>
      </c>
      <c r="K1001" s="17">
        <v>0.31763774393242999</v>
      </c>
      <c r="L1001" s="17">
        <v>0.238554616261903</v>
      </c>
      <c r="M1001" s="17"/>
      <c r="N1001" s="17">
        <v>0.41652682010525699</v>
      </c>
      <c r="O1001" s="17">
        <v>0.38885033505786298</v>
      </c>
      <c r="P1001" s="17">
        <v>0.35329366663419398</v>
      </c>
      <c r="Q1001" s="17">
        <v>0.34452966852590799</v>
      </c>
      <c r="R1001" s="17"/>
      <c r="S1001" s="17">
        <v>0.53470916409952296</v>
      </c>
      <c r="T1001" s="17">
        <v>0.38544871724796098</v>
      </c>
      <c r="U1001" s="17">
        <v>0.32001362689704599</v>
      </c>
      <c r="V1001" s="17">
        <v>0.35082322928743698</v>
      </c>
      <c r="W1001" s="17">
        <v>0.327954816052695</v>
      </c>
      <c r="X1001" s="17">
        <v>0.403100103880773</v>
      </c>
      <c r="Y1001" s="17">
        <v>0.28937819045083901</v>
      </c>
      <c r="Z1001" s="17">
        <v>0.38704385320963502</v>
      </c>
      <c r="AA1001" s="17">
        <v>0.35390048210632902</v>
      </c>
      <c r="AB1001" s="17">
        <v>0.37569203876626101</v>
      </c>
      <c r="AC1001" s="17">
        <v>0.31887129883590198</v>
      </c>
      <c r="AD1001" s="17">
        <v>0.31211788866496898</v>
      </c>
      <c r="AE1001" s="17"/>
      <c r="AF1001" s="17">
        <v>0.47984786729347001</v>
      </c>
      <c r="AG1001" s="17">
        <v>0.370674392816214</v>
      </c>
      <c r="AH1001" s="17">
        <v>0.33676980673560503</v>
      </c>
      <c r="AI1001" s="17">
        <v>0.35166136712239399</v>
      </c>
      <c r="AJ1001" s="17">
        <v>0.26561860882926303</v>
      </c>
      <c r="AK1001" s="17">
        <v>0.349121591964214</v>
      </c>
      <c r="AL1001" s="17"/>
      <c r="AM1001" s="17">
        <v>0.386400488820556</v>
      </c>
      <c r="AN1001" s="17">
        <v>0.36755162962842702</v>
      </c>
      <c r="AO1001" s="17"/>
      <c r="AP1001" s="17">
        <v>0.29847918651132499</v>
      </c>
      <c r="AQ1001" s="17">
        <v>0.38657317159578602</v>
      </c>
      <c r="AR1001" s="17">
        <v>0.41201454843875301</v>
      </c>
      <c r="AS1001" s="17">
        <v>0.44531662024219798</v>
      </c>
      <c r="AT1001" s="17">
        <v>0.56967563277419597</v>
      </c>
      <c r="AU1001" s="17"/>
      <c r="AV1001" s="17">
        <v>0.42273841853119198</v>
      </c>
      <c r="AW1001" s="17">
        <v>0.32219764953768998</v>
      </c>
      <c r="AX1001" s="17">
        <v>0.38886135092204599</v>
      </c>
      <c r="AY1001" s="17">
        <v>0.31277751045437202</v>
      </c>
      <c r="AZ1001" s="17">
        <v>0.48433120713812999</v>
      </c>
      <c r="BA1001" s="17">
        <v>0.37802756670106702</v>
      </c>
      <c r="BB1001" s="17"/>
      <c r="BC1001" s="17">
        <v>0.35383343153070801</v>
      </c>
      <c r="BD1001" s="17">
        <v>0.40004924482270199</v>
      </c>
      <c r="BE1001" s="17">
        <v>0.37726201059442899</v>
      </c>
      <c r="BF1001" s="17"/>
      <c r="BG1001" s="17">
        <v>0.42220275900236398</v>
      </c>
      <c r="BH1001" s="17">
        <v>0.42364733160961698</v>
      </c>
      <c r="BI1001" s="17">
        <v>0.37297419424585998</v>
      </c>
      <c r="BJ1001" s="17">
        <v>0.40526394925280101</v>
      </c>
      <c r="BK1001" s="17">
        <v>0.22633609773723301</v>
      </c>
      <c r="BL1001" s="17"/>
      <c r="BM1001" s="17">
        <v>0.42341127541005802</v>
      </c>
      <c r="BN1001" s="17">
        <v>0.26773900459965699</v>
      </c>
    </row>
    <row r="1002" spans="2:66" x14ac:dyDescent="0.35">
      <c r="B1002" t="s">
        <v>416</v>
      </c>
      <c r="C1002" s="17">
        <v>0.34265649099964302</v>
      </c>
      <c r="D1002" s="17">
        <v>0.31462742505525298</v>
      </c>
      <c r="E1002" s="17">
        <v>0.37064709138380803</v>
      </c>
      <c r="F1002" s="17"/>
      <c r="G1002" s="17">
        <v>0.32492621594121601</v>
      </c>
      <c r="H1002" s="17">
        <v>0.29511613611190302</v>
      </c>
      <c r="I1002" s="17">
        <v>0.30121034805478603</v>
      </c>
      <c r="J1002" s="17">
        <v>0.32697777024743702</v>
      </c>
      <c r="K1002" s="17">
        <v>0.37405941041740498</v>
      </c>
      <c r="L1002" s="17">
        <v>0.418441898534885</v>
      </c>
      <c r="M1002" s="17"/>
      <c r="N1002" s="17">
        <v>0.35554517614938203</v>
      </c>
      <c r="O1002" s="17">
        <v>0.34496867444308099</v>
      </c>
      <c r="P1002" s="17">
        <v>0.33123725638384499</v>
      </c>
      <c r="Q1002" s="17">
        <v>0.33796129400489</v>
      </c>
      <c r="R1002" s="17"/>
      <c r="S1002" s="17">
        <v>0.316301464862699</v>
      </c>
      <c r="T1002" s="17">
        <v>0.365859391943608</v>
      </c>
      <c r="U1002" s="17">
        <v>0.40181937089645098</v>
      </c>
      <c r="V1002" s="17">
        <v>0.28869899478432398</v>
      </c>
      <c r="W1002" s="17">
        <v>0.29795534790586198</v>
      </c>
      <c r="X1002" s="17">
        <v>0.312177062526029</v>
      </c>
      <c r="Y1002" s="17">
        <v>0.35140560643395502</v>
      </c>
      <c r="Z1002" s="17">
        <v>0.44734903617938399</v>
      </c>
      <c r="AA1002" s="17">
        <v>0.368686581750577</v>
      </c>
      <c r="AB1002" s="17">
        <v>0.34045039770104002</v>
      </c>
      <c r="AC1002" s="17">
        <v>0.29718333073534697</v>
      </c>
      <c r="AD1002" s="17">
        <v>0.39040707856446599</v>
      </c>
      <c r="AE1002" s="17"/>
      <c r="AF1002" s="17">
        <v>0.305119515817599</v>
      </c>
      <c r="AG1002" s="17">
        <v>0.36243412988564899</v>
      </c>
      <c r="AH1002" s="17">
        <v>0.34060316843607003</v>
      </c>
      <c r="AI1002" s="17">
        <v>0.37262444165314901</v>
      </c>
      <c r="AJ1002" s="17">
        <v>0.33328163793798299</v>
      </c>
      <c r="AK1002" s="17">
        <v>0.34397713766314902</v>
      </c>
      <c r="AL1002" s="17"/>
      <c r="AM1002" s="17">
        <v>0.34151078155592601</v>
      </c>
      <c r="AN1002" s="17">
        <v>0.34555003645853399</v>
      </c>
      <c r="AO1002" s="17"/>
      <c r="AP1002" s="17">
        <v>0.36276142809089401</v>
      </c>
      <c r="AQ1002" s="17">
        <v>0.334244021174116</v>
      </c>
      <c r="AR1002" s="17">
        <v>0.338628664478692</v>
      </c>
      <c r="AS1002" s="17">
        <v>0.33659981872328498</v>
      </c>
      <c r="AT1002" s="17">
        <v>0.26631436297503203</v>
      </c>
      <c r="AU1002" s="17"/>
      <c r="AV1002" s="17">
        <v>0.35645632044390202</v>
      </c>
      <c r="AW1002" s="17">
        <v>0.308192612633643</v>
      </c>
      <c r="AX1002" s="17">
        <v>0.42312103386059702</v>
      </c>
      <c r="AY1002" s="17">
        <v>0.28222872896977202</v>
      </c>
      <c r="AZ1002" s="17">
        <v>0.38423498005419798</v>
      </c>
      <c r="BA1002" s="17">
        <v>0.35478866169329099</v>
      </c>
      <c r="BB1002" s="17"/>
      <c r="BC1002" s="17">
        <v>0.41807691437725503</v>
      </c>
      <c r="BD1002" s="17">
        <v>0.33186933443445099</v>
      </c>
      <c r="BE1002" s="17">
        <v>0.295643566134836</v>
      </c>
      <c r="BF1002" s="17"/>
      <c r="BG1002" s="17">
        <v>0.30040707683109902</v>
      </c>
      <c r="BH1002" s="17">
        <v>0.37903831561890899</v>
      </c>
      <c r="BI1002" s="17">
        <v>0.39052861747349799</v>
      </c>
      <c r="BJ1002" s="17">
        <v>0.19188450479596</v>
      </c>
      <c r="BK1002" s="17">
        <v>0.13396929639892599</v>
      </c>
      <c r="BL1002" s="17"/>
      <c r="BM1002" s="17">
        <v>0.366189261648458</v>
      </c>
      <c r="BN1002" s="17">
        <v>0.147370552597275</v>
      </c>
    </row>
    <row r="1003" spans="2:66" x14ac:dyDescent="0.35">
      <c r="B1003" t="s">
        <v>417</v>
      </c>
      <c r="C1003" s="17">
        <v>0.303979652706382</v>
      </c>
      <c r="D1003" s="17">
        <v>0.26973019121185898</v>
      </c>
      <c r="E1003" s="17">
        <v>0.33790773995319501</v>
      </c>
      <c r="F1003" s="17"/>
      <c r="G1003" s="17">
        <v>0.28651445785569202</v>
      </c>
      <c r="H1003" s="17">
        <v>0.28667151797880702</v>
      </c>
      <c r="I1003" s="17">
        <v>0.26269923013101998</v>
      </c>
      <c r="J1003" s="17">
        <v>0.32507203269803397</v>
      </c>
      <c r="K1003" s="17">
        <v>0.27681137656195298</v>
      </c>
      <c r="L1003" s="17">
        <v>0.36433548201444399</v>
      </c>
      <c r="M1003" s="17"/>
      <c r="N1003" s="17">
        <v>0.30916601052984699</v>
      </c>
      <c r="O1003" s="17">
        <v>0.30028798471161</v>
      </c>
      <c r="P1003" s="17">
        <v>0.29498359238997901</v>
      </c>
      <c r="Q1003" s="17">
        <v>0.31112444205453599</v>
      </c>
      <c r="R1003" s="17"/>
      <c r="S1003" s="17">
        <v>0.24890866219141999</v>
      </c>
      <c r="T1003" s="17">
        <v>0.31922419600128099</v>
      </c>
      <c r="U1003" s="17">
        <v>0.266934150279455</v>
      </c>
      <c r="V1003" s="17">
        <v>0.32039968463755097</v>
      </c>
      <c r="W1003" s="17">
        <v>0.36172665843566298</v>
      </c>
      <c r="X1003" s="17">
        <v>0.36000136335882499</v>
      </c>
      <c r="Y1003" s="17">
        <v>0.28516750453699202</v>
      </c>
      <c r="Z1003" s="17">
        <v>0.36268157992315803</v>
      </c>
      <c r="AA1003" s="17">
        <v>0.30625440855176</v>
      </c>
      <c r="AB1003" s="17">
        <v>0.29606970858528198</v>
      </c>
      <c r="AC1003" s="17">
        <v>0.27054251976336802</v>
      </c>
      <c r="AD1003" s="17">
        <v>0.28471550198234802</v>
      </c>
      <c r="AE1003" s="17"/>
      <c r="AF1003" s="17">
        <v>0.29284472425602198</v>
      </c>
      <c r="AG1003" s="17">
        <v>0.31205733284228898</v>
      </c>
      <c r="AH1003" s="17">
        <v>0.32969313528890298</v>
      </c>
      <c r="AI1003" s="17">
        <v>0.30242108829161501</v>
      </c>
      <c r="AJ1003" s="17">
        <v>0.30256249165646998</v>
      </c>
      <c r="AK1003" s="17">
        <v>0.25922689452450098</v>
      </c>
      <c r="AL1003" s="17"/>
      <c r="AM1003" s="17">
        <v>0.30749710833403099</v>
      </c>
      <c r="AN1003" s="17">
        <v>0.298802984944956</v>
      </c>
      <c r="AO1003" s="17"/>
      <c r="AP1003" s="17">
        <v>0.32687458754647802</v>
      </c>
      <c r="AQ1003" s="17">
        <v>0.29868112829750598</v>
      </c>
      <c r="AR1003" s="17">
        <v>0.26884459328383797</v>
      </c>
      <c r="AS1003" s="17">
        <v>0.32535628815018702</v>
      </c>
      <c r="AT1003" s="17">
        <v>0.26220597101869098</v>
      </c>
      <c r="AU1003" s="17"/>
      <c r="AV1003" s="17">
        <v>0.30551580165034098</v>
      </c>
      <c r="AW1003" s="17">
        <v>0.31543977230115799</v>
      </c>
      <c r="AX1003" s="17">
        <v>0.34130233524139197</v>
      </c>
      <c r="AY1003" s="17">
        <v>0.221083297144298</v>
      </c>
      <c r="AZ1003" s="17">
        <v>0.33405969978181099</v>
      </c>
      <c r="BA1003" s="17">
        <v>0.36298372372223903</v>
      </c>
      <c r="BB1003" s="17"/>
      <c r="BC1003" s="17">
        <v>0.349873728548521</v>
      </c>
      <c r="BD1003" s="17">
        <v>0.31990795643485598</v>
      </c>
      <c r="BE1003" s="17">
        <v>0.245277366237868</v>
      </c>
      <c r="BF1003" s="17"/>
      <c r="BG1003" s="17">
        <v>0.276183559572999</v>
      </c>
      <c r="BH1003" s="17">
        <v>0.345904792848516</v>
      </c>
      <c r="BI1003" s="17">
        <v>0.321594645684048</v>
      </c>
      <c r="BJ1003" s="17">
        <v>0.168550319704841</v>
      </c>
      <c r="BK1003" s="17">
        <v>0.122242950191556</v>
      </c>
      <c r="BL1003" s="17"/>
      <c r="BM1003" s="17">
        <v>0.334511714180876</v>
      </c>
      <c r="BN1003" s="17">
        <v>0.132958217215458</v>
      </c>
    </row>
    <row r="1004" spans="2:66" x14ac:dyDescent="0.35">
      <c r="B1004" t="s">
        <v>418</v>
      </c>
      <c r="C1004" s="17">
        <v>0.221512087066281</v>
      </c>
      <c r="D1004" s="17">
        <v>0.23397654829047401</v>
      </c>
      <c r="E1004" s="17">
        <v>0.210450956253774</v>
      </c>
      <c r="F1004" s="17"/>
      <c r="G1004" s="17">
        <v>0.28254567539178799</v>
      </c>
      <c r="H1004" s="17">
        <v>0.27275530731883202</v>
      </c>
      <c r="I1004" s="17">
        <v>0.17577158986666799</v>
      </c>
      <c r="J1004" s="17">
        <v>0.21158676705212601</v>
      </c>
      <c r="K1004" s="17">
        <v>0.22025107037731201</v>
      </c>
      <c r="L1004" s="17">
        <v>0.18499865656009101</v>
      </c>
      <c r="M1004" s="17"/>
      <c r="N1004" s="17">
        <v>0.25050872186016798</v>
      </c>
      <c r="O1004" s="17">
        <v>0.244037878710751</v>
      </c>
      <c r="P1004" s="17">
        <v>0.207393919462486</v>
      </c>
      <c r="Q1004" s="17">
        <v>0.17300589189114901</v>
      </c>
      <c r="R1004" s="17"/>
      <c r="S1004" s="17">
        <v>0.251178487000561</v>
      </c>
      <c r="T1004" s="17">
        <v>0.25215972277869902</v>
      </c>
      <c r="U1004" s="17">
        <v>0.18814592204292099</v>
      </c>
      <c r="V1004" s="17">
        <v>0.20236004826342299</v>
      </c>
      <c r="W1004" s="17">
        <v>0.24319659025540299</v>
      </c>
      <c r="X1004" s="17">
        <v>0.22679584114167101</v>
      </c>
      <c r="Y1004" s="17">
        <v>0.21829353718436301</v>
      </c>
      <c r="Z1004" s="17">
        <v>0.235325616417527</v>
      </c>
      <c r="AA1004" s="17">
        <v>0.21526759333418399</v>
      </c>
      <c r="AB1004" s="17">
        <v>0.232094063255365</v>
      </c>
      <c r="AC1004" s="17">
        <v>0.13461160353488</v>
      </c>
      <c r="AD1004" s="17">
        <v>0.15731091823333801</v>
      </c>
      <c r="AE1004" s="17"/>
      <c r="AF1004" s="17">
        <v>0.24508218688781899</v>
      </c>
      <c r="AG1004" s="17">
        <v>0.23513126762835901</v>
      </c>
      <c r="AH1004" s="17">
        <v>0.22800946115795301</v>
      </c>
      <c r="AI1004" s="17">
        <v>0.21070443784692</v>
      </c>
      <c r="AJ1004" s="17">
        <v>0.137674445651501</v>
      </c>
      <c r="AK1004" s="17">
        <v>0.22871926189049899</v>
      </c>
      <c r="AL1004" s="17"/>
      <c r="AM1004" s="17">
        <v>0.23127733462570599</v>
      </c>
      <c r="AN1004" s="17">
        <v>0.206927948396188</v>
      </c>
      <c r="AO1004" s="17"/>
      <c r="AP1004" s="17">
        <v>0.19332527716184</v>
      </c>
      <c r="AQ1004" s="17">
        <v>0.22243952852139301</v>
      </c>
      <c r="AR1004" s="17">
        <v>0.22804497948342101</v>
      </c>
      <c r="AS1004" s="17">
        <v>0.27645413626309501</v>
      </c>
      <c r="AT1004" s="17">
        <v>0.23510727184053401</v>
      </c>
      <c r="AU1004" s="17"/>
      <c r="AV1004" s="17">
        <v>0.258744856626553</v>
      </c>
      <c r="AW1004" s="17">
        <v>0.19273700422126799</v>
      </c>
      <c r="AX1004" s="17">
        <v>0.211238580639075</v>
      </c>
      <c r="AY1004" s="17">
        <v>0.20068886652321799</v>
      </c>
      <c r="AZ1004" s="17">
        <v>0.19769994591357201</v>
      </c>
      <c r="BA1004" s="17">
        <v>0.23468592120161599</v>
      </c>
      <c r="BB1004" s="17"/>
      <c r="BC1004" s="17">
        <v>0.22286036092821801</v>
      </c>
      <c r="BD1004" s="17">
        <v>0.225052998291942</v>
      </c>
      <c r="BE1004" s="17">
        <v>0.218788654549258</v>
      </c>
      <c r="BF1004" s="17"/>
      <c r="BG1004" s="17">
        <v>0.19543201291863099</v>
      </c>
      <c r="BH1004" s="17">
        <v>0.24485656963462399</v>
      </c>
      <c r="BI1004" s="17">
        <v>0.27495224846394301</v>
      </c>
      <c r="BJ1004" s="17">
        <v>0.146829965465265</v>
      </c>
      <c r="BK1004" s="17">
        <v>2.7452311194532401E-2</v>
      </c>
      <c r="BL1004" s="17"/>
      <c r="BM1004" s="17">
        <v>0.23678015106994699</v>
      </c>
      <c r="BN1004" s="17">
        <v>5.5075634558451401E-2</v>
      </c>
    </row>
    <row r="1005" spans="2:66" x14ac:dyDescent="0.35">
      <c r="B1005" t="s">
        <v>419</v>
      </c>
      <c r="C1005" s="17">
        <v>0.191086413468085</v>
      </c>
      <c r="D1005" s="17">
        <v>0.20275214249573301</v>
      </c>
      <c r="E1005" s="17">
        <v>0.18065408743658901</v>
      </c>
      <c r="F1005" s="17"/>
      <c r="G1005" s="17">
        <v>0.21816771105035301</v>
      </c>
      <c r="H1005" s="17">
        <v>0.183436026969233</v>
      </c>
      <c r="I1005" s="17">
        <v>0.209231542694677</v>
      </c>
      <c r="J1005" s="17">
        <v>0.212623748682124</v>
      </c>
      <c r="K1005" s="17">
        <v>0.191412108122233</v>
      </c>
      <c r="L1005" s="17">
        <v>0.146956144985043</v>
      </c>
      <c r="M1005" s="17"/>
      <c r="N1005" s="17">
        <v>0.20919289089644399</v>
      </c>
      <c r="O1005" s="17">
        <v>0.198612973186022</v>
      </c>
      <c r="P1005" s="17">
        <v>0.15329968364225399</v>
      </c>
      <c r="Q1005" s="17">
        <v>0.19796028964022899</v>
      </c>
      <c r="R1005" s="17"/>
      <c r="S1005" s="17">
        <v>0.19076810939144201</v>
      </c>
      <c r="T1005" s="17">
        <v>0.19271884741426701</v>
      </c>
      <c r="U1005" s="17">
        <v>0.22419846845966299</v>
      </c>
      <c r="V1005" s="17">
        <v>0.195424772005724</v>
      </c>
      <c r="W1005" s="17">
        <v>0.150629965166591</v>
      </c>
      <c r="X1005" s="17">
        <v>0.164825632258845</v>
      </c>
      <c r="Y1005" s="17">
        <v>0.18992485689314401</v>
      </c>
      <c r="Z1005" s="17">
        <v>0.200911357540243</v>
      </c>
      <c r="AA1005" s="17">
        <v>0.193953824666448</v>
      </c>
      <c r="AB1005" s="17">
        <v>0.190713506853044</v>
      </c>
      <c r="AC1005" s="17">
        <v>0.24098840732131399</v>
      </c>
      <c r="AD1005" s="17">
        <v>0.154410008859169</v>
      </c>
      <c r="AE1005" s="17"/>
      <c r="AF1005" s="17">
        <v>0.177883191597699</v>
      </c>
      <c r="AG1005" s="17">
        <v>0.198878680470184</v>
      </c>
      <c r="AH1005" s="17">
        <v>0.22421493670312501</v>
      </c>
      <c r="AI1005" s="17">
        <v>0.18393958812392899</v>
      </c>
      <c r="AJ1005" s="17">
        <v>0.18104303051055701</v>
      </c>
      <c r="AK1005" s="17">
        <v>0.17294525597214599</v>
      </c>
      <c r="AL1005" s="17"/>
      <c r="AM1005" s="17">
        <v>0.16338329544358601</v>
      </c>
      <c r="AN1005" s="17">
        <v>0.22937718990709399</v>
      </c>
      <c r="AO1005" s="17"/>
      <c r="AP1005" s="17">
        <v>0.159615828625327</v>
      </c>
      <c r="AQ1005" s="17">
        <v>0.19094170687956499</v>
      </c>
      <c r="AR1005" s="17">
        <v>0.22644216072815901</v>
      </c>
      <c r="AS1005" s="17">
        <v>0.19826878231214801</v>
      </c>
      <c r="AT1005" s="17">
        <v>0.257883623569923</v>
      </c>
      <c r="AU1005" s="17"/>
      <c r="AV1005" s="17">
        <v>0.193328872474479</v>
      </c>
      <c r="AW1005" s="17">
        <v>0.17746266640637501</v>
      </c>
      <c r="AX1005" s="17">
        <v>0.25039530055425202</v>
      </c>
      <c r="AY1005" s="17">
        <v>0.19949102921358</v>
      </c>
      <c r="AZ1005" s="17">
        <v>0.23409525277194901</v>
      </c>
      <c r="BA1005" s="17">
        <v>0.18886269758268701</v>
      </c>
      <c r="BB1005" s="17"/>
      <c r="BC1005" s="17">
        <v>0.25847211057130198</v>
      </c>
      <c r="BD1005" s="17">
        <v>0.16426563176426101</v>
      </c>
      <c r="BE1005" s="17">
        <v>0.201811413575122</v>
      </c>
      <c r="BF1005" s="17"/>
      <c r="BG1005" s="17">
        <v>0.19515716356966301</v>
      </c>
      <c r="BH1005" s="17">
        <v>0.19665276910440899</v>
      </c>
      <c r="BI1005" s="17">
        <v>0.18924887630731199</v>
      </c>
      <c r="BJ1005" s="17">
        <v>0.32090259271719401</v>
      </c>
      <c r="BK1005" s="17">
        <v>0.166308165800231</v>
      </c>
      <c r="BL1005" s="17"/>
      <c r="BM1005" s="17">
        <v>0.196408373663988</v>
      </c>
      <c r="BN1005" s="17">
        <v>0.20208045393132701</v>
      </c>
    </row>
    <row r="1006" spans="2:66" x14ac:dyDescent="0.35">
      <c r="B1006" t="s">
        <v>420</v>
      </c>
      <c r="C1006" s="17">
        <v>0.16768475104252301</v>
      </c>
      <c r="D1006" s="17">
        <v>0.16215509543235701</v>
      </c>
      <c r="E1006" s="17">
        <v>0.17093663197355599</v>
      </c>
      <c r="F1006" s="17"/>
      <c r="G1006" s="17">
        <v>0.15344574896652699</v>
      </c>
      <c r="H1006" s="17">
        <v>0.17983048657443601</v>
      </c>
      <c r="I1006" s="17">
        <v>0.17078551709269901</v>
      </c>
      <c r="J1006" s="17">
        <v>0.142979939403342</v>
      </c>
      <c r="K1006" s="17">
        <v>0.186448843414423</v>
      </c>
      <c r="L1006" s="17">
        <v>0.172131809271762</v>
      </c>
      <c r="M1006" s="17"/>
      <c r="N1006" s="17">
        <v>0.150958134668119</v>
      </c>
      <c r="O1006" s="17">
        <v>0.171819675533122</v>
      </c>
      <c r="P1006" s="17">
        <v>0.190384299973439</v>
      </c>
      <c r="Q1006" s="17">
        <v>0.16418171159789999</v>
      </c>
      <c r="R1006" s="17"/>
      <c r="S1006" s="17">
        <v>0.18267031069748799</v>
      </c>
      <c r="T1006" s="17">
        <v>0.17752852652839399</v>
      </c>
      <c r="U1006" s="17">
        <v>0.169798246105862</v>
      </c>
      <c r="V1006" s="17">
        <v>0.18404915876474601</v>
      </c>
      <c r="W1006" s="17">
        <v>0.11530713529346601</v>
      </c>
      <c r="X1006" s="17">
        <v>0.181467706143424</v>
      </c>
      <c r="Y1006" s="17">
        <v>0.15860841033774001</v>
      </c>
      <c r="Z1006" s="17">
        <v>0.174317655631096</v>
      </c>
      <c r="AA1006" s="17">
        <v>0.160761601693833</v>
      </c>
      <c r="AB1006" s="17">
        <v>0.14347917250443401</v>
      </c>
      <c r="AC1006" s="17">
        <v>0.162620180173256</v>
      </c>
      <c r="AD1006" s="17">
        <v>0.20375366450427501</v>
      </c>
      <c r="AE1006" s="17"/>
      <c r="AF1006" s="17">
        <v>0.17808918353177</v>
      </c>
      <c r="AG1006" s="17">
        <v>0.17545337945751799</v>
      </c>
      <c r="AH1006" s="17">
        <v>0.172601567417517</v>
      </c>
      <c r="AI1006" s="17">
        <v>0.15484785764631601</v>
      </c>
      <c r="AJ1006" s="17">
        <v>0.17147858781915601</v>
      </c>
      <c r="AK1006" s="17">
        <v>0.101886066799455</v>
      </c>
      <c r="AL1006" s="17"/>
      <c r="AM1006" s="17">
        <v>0.16432674135914499</v>
      </c>
      <c r="AN1006" s="17">
        <v>0.17239761801808001</v>
      </c>
      <c r="AO1006" s="17"/>
      <c r="AP1006" s="17">
        <v>0.18239286835197899</v>
      </c>
      <c r="AQ1006" s="17">
        <v>0.14691846174463299</v>
      </c>
      <c r="AR1006" s="17">
        <v>0.18693490689741599</v>
      </c>
      <c r="AS1006" s="17">
        <v>0.15134220638475801</v>
      </c>
      <c r="AT1006" s="17">
        <v>9.8331453287378495E-2</v>
      </c>
      <c r="AU1006" s="17"/>
      <c r="AV1006" s="17">
        <v>0.17312972530426801</v>
      </c>
      <c r="AW1006" s="17">
        <v>0.166251083706624</v>
      </c>
      <c r="AX1006" s="17">
        <v>0.163103319720491</v>
      </c>
      <c r="AY1006" s="17">
        <v>0.15281422098544001</v>
      </c>
      <c r="AZ1006" s="17">
        <v>0.185445623317295</v>
      </c>
      <c r="BA1006" s="17">
        <v>0.17746058464299799</v>
      </c>
      <c r="BB1006" s="17"/>
      <c r="BC1006" s="17">
        <v>0.184282527675451</v>
      </c>
      <c r="BD1006" s="17">
        <v>0.17775045730768499</v>
      </c>
      <c r="BE1006" s="17">
        <v>0.15081110631355299</v>
      </c>
      <c r="BF1006" s="17"/>
      <c r="BG1006" s="17">
        <v>0.18466398943450599</v>
      </c>
      <c r="BH1006" s="17">
        <v>0.19007918509996599</v>
      </c>
      <c r="BI1006" s="17">
        <v>0.14474331996082501</v>
      </c>
      <c r="BJ1006" s="17">
        <v>0.18765104824102299</v>
      </c>
      <c r="BK1006" s="17">
        <v>0.14653103474884699</v>
      </c>
      <c r="BL1006" s="17"/>
      <c r="BM1006" s="17">
        <v>0.18919429326259099</v>
      </c>
      <c r="BN1006" s="17">
        <v>0.15604597652218</v>
      </c>
    </row>
    <row r="1007" spans="2:66" x14ac:dyDescent="0.35">
      <c r="B1007" t="s">
        <v>421</v>
      </c>
      <c r="C1007" s="17">
        <v>0.10312490554548399</v>
      </c>
      <c r="D1007" s="17">
        <v>0.12166152469376799</v>
      </c>
      <c r="E1007" s="17">
        <v>8.5559858643643405E-2</v>
      </c>
      <c r="F1007" s="17"/>
      <c r="G1007" s="17">
        <v>0.101002857785081</v>
      </c>
      <c r="H1007" s="17">
        <v>0.15406961967689001</v>
      </c>
      <c r="I1007" s="17">
        <v>0.119773298480235</v>
      </c>
      <c r="J1007" s="17">
        <v>8.1167489826718703E-2</v>
      </c>
      <c r="K1007" s="17">
        <v>6.9415859791142606E-2</v>
      </c>
      <c r="L1007" s="17">
        <v>8.98884148404612E-2</v>
      </c>
      <c r="M1007" s="17"/>
      <c r="N1007" s="17">
        <v>0.116813211035285</v>
      </c>
      <c r="O1007" s="17">
        <v>0.105362507725453</v>
      </c>
      <c r="P1007" s="17">
        <v>8.9180099499093099E-2</v>
      </c>
      <c r="Q1007" s="17">
        <v>9.7825318260020597E-2</v>
      </c>
      <c r="R1007" s="17"/>
      <c r="S1007" s="17">
        <v>0.165323574560551</v>
      </c>
      <c r="T1007" s="17">
        <v>6.5291062510387896E-2</v>
      </c>
      <c r="U1007" s="17">
        <v>9.6846950346659702E-2</v>
      </c>
      <c r="V1007" s="17">
        <v>0.117491392209672</v>
      </c>
      <c r="W1007" s="17">
        <v>9.9016358583839795E-2</v>
      </c>
      <c r="X1007" s="17">
        <v>0.114608011245365</v>
      </c>
      <c r="Y1007" s="17">
        <v>6.6723654897194007E-2</v>
      </c>
      <c r="Z1007" s="17">
        <v>5.95973904829031E-2</v>
      </c>
      <c r="AA1007" s="17">
        <v>8.6966926028563998E-2</v>
      </c>
      <c r="AB1007" s="17">
        <v>0.14421009216184399</v>
      </c>
      <c r="AC1007" s="17">
        <v>5.65618229488822E-2</v>
      </c>
      <c r="AD1007" s="17">
        <v>9.4649525282290897E-2</v>
      </c>
      <c r="AE1007" s="17"/>
      <c r="AF1007" s="17">
        <v>0.134728849664179</v>
      </c>
      <c r="AG1007" s="17">
        <v>9.5713270935453898E-2</v>
      </c>
      <c r="AH1007" s="17">
        <v>8.8493684843860901E-2</v>
      </c>
      <c r="AI1007" s="17">
        <v>9.2062367602834802E-2</v>
      </c>
      <c r="AJ1007" s="17">
        <v>8.5360849648893802E-2</v>
      </c>
      <c r="AK1007" s="17">
        <v>0.104537885343221</v>
      </c>
      <c r="AL1007" s="17"/>
      <c r="AM1007" s="17">
        <v>0.110275649159201</v>
      </c>
      <c r="AN1007" s="17">
        <v>9.2469264770330503E-2</v>
      </c>
      <c r="AO1007" s="17"/>
      <c r="AP1007" s="17">
        <v>6.8862594989477305E-2</v>
      </c>
      <c r="AQ1007" s="17">
        <v>0.10206636961287301</v>
      </c>
      <c r="AR1007" s="17">
        <v>0.110903325210371</v>
      </c>
      <c r="AS1007" s="17">
        <v>0.145301206193862</v>
      </c>
      <c r="AT1007" s="17">
        <v>0.278165834694382</v>
      </c>
      <c r="AU1007" s="17"/>
      <c r="AV1007" s="17">
        <v>0.117794662457685</v>
      </c>
      <c r="AW1007" s="17">
        <v>0.13606759597144399</v>
      </c>
      <c r="AX1007" s="17">
        <v>8.4748890368509494E-2</v>
      </c>
      <c r="AY1007" s="17">
        <v>7.9279655835514301E-2</v>
      </c>
      <c r="AZ1007" s="17">
        <v>0.119298614376446</v>
      </c>
      <c r="BA1007" s="17">
        <v>5.0608470659107403E-2</v>
      </c>
      <c r="BB1007" s="17"/>
      <c r="BC1007" s="17">
        <v>0.104277784997534</v>
      </c>
      <c r="BD1007" s="17">
        <v>7.7811618880437403E-2</v>
      </c>
      <c r="BE1007" s="17">
        <v>0.14271755103445</v>
      </c>
      <c r="BF1007" s="17"/>
      <c r="BG1007" s="17">
        <v>0.14401788900138801</v>
      </c>
      <c r="BH1007" s="17">
        <v>9.3434319607756403E-2</v>
      </c>
      <c r="BI1007" s="17">
        <v>0.101702105241816</v>
      </c>
      <c r="BJ1007" s="17">
        <v>0.21224617116715599</v>
      </c>
      <c r="BK1007" s="17">
        <v>0.118409837460683</v>
      </c>
      <c r="BL1007" s="17"/>
      <c r="BM1007" s="17">
        <v>0.101700131302657</v>
      </c>
      <c r="BN1007" s="17">
        <v>0.14012304170391701</v>
      </c>
    </row>
    <row r="1008" spans="2:66" x14ac:dyDescent="0.35">
      <c r="B1008" t="s">
        <v>117</v>
      </c>
      <c r="C1008" s="17">
        <v>4.0326475282046498E-2</v>
      </c>
      <c r="D1008" s="17">
        <v>3.9107897789695902E-2</v>
      </c>
      <c r="E1008" s="17">
        <v>4.0725990696470003E-2</v>
      </c>
      <c r="F1008" s="17"/>
      <c r="G1008" s="17">
        <v>4.4239454030960301E-2</v>
      </c>
      <c r="H1008" s="17">
        <v>3.3263357215276602E-2</v>
      </c>
      <c r="I1008" s="17">
        <v>5.35467324828287E-2</v>
      </c>
      <c r="J1008" s="17">
        <v>4.7674130028909599E-2</v>
      </c>
      <c r="K1008" s="17">
        <v>4.26187945635845E-2</v>
      </c>
      <c r="L1008" s="17">
        <v>2.52912351247109E-2</v>
      </c>
      <c r="M1008" s="17"/>
      <c r="N1008" s="17">
        <v>1.1170376399563E-2</v>
      </c>
      <c r="O1008" s="17">
        <v>4.44231919360661E-2</v>
      </c>
      <c r="P1008" s="17">
        <v>5.0926782227025798E-2</v>
      </c>
      <c r="Q1008" s="17">
        <v>5.8921549012336302E-2</v>
      </c>
      <c r="R1008" s="17"/>
      <c r="S1008" s="17">
        <v>1.75007300170139E-2</v>
      </c>
      <c r="T1008" s="17">
        <v>3.0492075429475501E-2</v>
      </c>
      <c r="U1008" s="17">
        <v>4.9869180985556802E-2</v>
      </c>
      <c r="V1008" s="17">
        <v>3.5700254285815899E-2</v>
      </c>
      <c r="W1008" s="17">
        <v>5.0799770001899197E-2</v>
      </c>
      <c r="X1008" s="17">
        <v>6.32249960203876E-2</v>
      </c>
      <c r="Y1008" s="17">
        <v>4.2727899804508397E-2</v>
      </c>
      <c r="Z1008" s="17">
        <v>4.7676028053747203E-2</v>
      </c>
      <c r="AA1008" s="17">
        <v>4.0649176280828501E-2</v>
      </c>
      <c r="AB1008" s="17">
        <v>3.8265945146367802E-2</v>
      </c>
      <c r="AC1008" s="17">
        <v>5.5997248376975298E-2</v>
      </c>
      <c r="AD1008" s="17">
        <v>4.70377223227623E-2</v>
      </c>
      <c r="AE1008" s="17"/>
      <c r="AF1008" s="17">
        <v>3.8728693313572697E-2</v>
      </c>
      <c r="AG1008" s="17">
        <v>3.7174339888889199E-2</v>
      </c>
      <c r="AH1008" s="17">
        <v>2.6016934304590799E-2</v>
      </c>
      <c r="AI1008" s="17">
        <v>4.8211778270469199E-2</v>
      </c>
      <c r="AJ1008" s="17">
        <v>6.4237423561237197E-2</v>
      </c>
      <c r="AK1008" s="17">
        <v>2.7656103103350801E-2</v>
      </c>
      <c r="AL1008" s="17"/>
      <c r="AM1008" s="17">
        <v>3.7702682812891498E-2</v>
      </c>
      <c r="AN1008" s="17">
        <v>4.3125490502684299E-2</v>
      </c>
      <c r="AO1008" s="17"/>
      <c r="AP1008" s="17">
        <v>6.1443626141128298E-2</v>
      </c>
      <c r="AQ1008" s="17">
        <v>4.76845771016031E-2</v>
      </c>
      <c r="AR1008" s="17">
        <v>4.4191740038266702E-2</v>
      </c>
      <c r="AS1008" s="17">
        <v>4.1335692105933502E-3</v>
      </c>
      <c r="AT1008" s="17">
        <v>0</v>
      </c>
      <c r="AU1008" s="17"/>
      <c r="AV1008" s="17">
        <v>3.2185155858512997E-2</v>
      </c>
      <c r="AW1008" s="17">
        <v>4.4780597660298599E-2</v>
      </c>
      <c r="AX1008" s="17">
        <v>1.84155653217043E-2</v>
      </c>
      <c r="AY1008" s="17">
        <v>1.9302076775221701E-2</v>
      </c>
      <c r="AZ1008" s="17">
        <v>1.53667858046033E-2</v>
      </c>
      <c r="BA1008" s="17">
        <v>6.26702887005266E-2</v>
      </c>
      <c r="BB1008" s="17"/>
      <c r="BC1008" s="17">
        <v>2.5775734785452101E-2</v>
      </c>
      <c r="BD1008" s="17">
        <v>4.3440179845230298E-2</v>
      </c>
      <c r="BE1008" s="17">
        <v>2.2163274993848601E-2</v>
      </c>
      <c r="BF1008" s="17"/>
      <c r="BG1008" s="17">
        <v>4.07806318240145E-2</v>
      </c>
      <c r="BH1008" s="17">
        <v>1.5604271892586299E-2</v>
      </c>
      <c r="BI1008" s="17">
        <v>1.7977120968268399E-2</v>
      </c>
      <c r="BJ1008" s="17">
        <v>3.7404439165972497E-2</v>
      </c>
      <c r="BK1008" s="17">
        <v>6.8291960992616599E-2</v>
      </c>
      <c r="BL1008" s="17"/>
      <c r="BM1008" s="17">
        <v>1.9718316291802401E-2</v>
      </c>
      <c r="BN1008" s="17">
        <v>6.1144760718497303E-2</v>
      </c>
    </row>
    <row r="1009" spans="2:66" x14ac:dyDescent="0.35">
      <c r="B1009" t="s">
        <v>237</v>
      </c>
      <c r="C1009" s="17">
        <v>6.5970657442066599E-3</v>
      </c>
      <c r="D1009" s="17">
        <v>6.1925793631302404E-3</v>
      </c>
      <c r="E1009" s="17">
        <v>7.02395915050813E-3</v>
      </c>
      <c r="F1009" s="17"/>
      <c r="G1009" s="17">
        <v>3.2741724422740998E-3</v>
      </c>
      <c r="H1009" s="17">
        <v>0</v>
      </c>
      <c r="I1009" s="17">
        <v>1.01791421836542E-2</v>
      </c>
      <c r="J1009" s="17">
        <v>6.0246268566582599E-3</v>
      </c>
      <c r="K1009" s="17">
        <v>6.6383337738823303E-3</v>
      </c>
      <c r="L1009" s="17">
        <v>1.1729589833856901E-2</v>
      </c>
      <c r="M1009" s="17"/>
      <c r="N1009" s="17">
        <v>3.6786737585428101E-3</v>
      </c>
      <c r="O1009" s="17">
        <v>6.5489754480300196E-3</v>
      </c>
      <c r="P1009" s="17">
        <v>8.9154150022620008E-3</v>
      </c>
      <c r="Q1009" s="17">
        <v>7.8702816661295992E-3</v>
      </c>
      <c r="R1009" s="17"/>
      <c r="S1009" s="17">
        <v>6.7878241814516398E-3</v>
      </c>
      <c r="T1009" s="17">
        <v>0</v>
      </c>
      <c r="U1009" s="17">
        <v>5.8165597660962097E-3</v>
      </c>
      <c r="V1009" s="17">
        <v>6.46373455986992E-3</v>
      </c>
      <c r="W1009" s="17">
        <v>1.46565813508587E-2</v>
      </c>
      <c r="X1009" s="17">
        <v>1.01901261047716E-2</v>
      </c>
      <c r="Y1009" s="17">
        <v>5.9400865280582098E-3</v>
      </c>
      <c r="Z1009" s="17">
        <v>0</v>
      </c>
      <c r="AA1009" s="17">
        <v>4.4764547610264098E-3</v>
      </c>
      <c r="AB1009" s="17">
        <v>1.87251258675738E-2</v>
      </c>
      <c r="AC1009" s="17">
        <v>0</v>
      </c>
      <c r="AD1009" s="17">
        <v>0</v>
      </c>
      <c r="AE1009" s="17"/>
      <c r="AF1009" s="17">
        <v>4.0767595809773202E-3</v>
      </c>
      <c r="AG1009" s="17">
        <v>7.1849661589455599E-3</v>
      </c>
      <c r="AH1009" s="17">
        <v>7.2760741313738697E-3</v>
      </c>
      <c r="AI1009" s="17">
        <v>9.0689385652813707E-3</v>
      </c>
      <c r="AJ1009" s="17">
        <v>4.9791824787616002E-3</v>
      </c>
      <c r="AK1009" s="17">
        <v>8.7731084041828694E-3</v>
      </c>
      <c r="AL1009" s="17"/>
      <c r="AM1009" s="17">
        <v>6.8340771380797196E-3</v>
      </c>
      <c r="AN1009" s="17">
        <v>6.3075555470202202E-3</v>
      </c>
      <c r="AO1009" s="17"/>
      <c r="AP1009" s="17">
        <v>4.1152076000723096E-3</v>
      </c>
      <c r="AQ1009" s="17">
        <v>6.7016046646602703E-3</v>
      </c>
      <c r="AR1009" s="17">
        <v>4.1252389198501403E-3</v>
      </c>
      <c r="AS1009" s="17">
        <v>4.1617344267544801E-3</v>
      </c>
      <c r="AT1009" s="17">
        <v>0</v>
      </c>
      <c r="AU1009" s="17"/>
      <c r="AV1009" s="17">
        <v>1.3925904189972999E-3</v>
      </c>
      <c r="AW1009" s="17">
        <v>2.4872056194340702E-3</v>
      </c>
      <c r="AX1009" s="17">
        <v>1.2757612169693001E-2</v>
      </c>
      <c r="AY1009" s="17">
        <v>2.0816432055974401E-2</v>
      </c>
      <c r="AZ1009" s="17">
        <v>8.5989956995431698E-3</v>
      </c>
      <c r="BA1009" s="17">
        <v>0</v>
      </c>
      <c r="BB1009" s="17"/>
      <c r="BC1009" s="17">
        <v>6.5397314715682298E-3</v>
      </c>
      <c r="BD1009" s="17">
        <v>6.0358589416690603E-3</v>
      </c>
      <c r="BE1009" s="17">
        <v>7.1869518064784496E-3</v>
      </c>
      <c r="BF1009" s="17"/>
      <c r="BG1009" s="17">
        <v>1.18280033438296E-2</v>
      </c>
      <c r="BH1009" s="17">
        <v>4.5094581302545702E-3</v>
      </c>
      <c r="BI1009" s="17">
        <v>0</v>
      </c>
      <c r="BJ1009" s="17">
        <v>0</v>
      </c>
      <c r="BK1009" s="17">
        <v>4.0263986018233902E-2</v>
      </c>
      <c r="BL1009" s="17"/>
      <c r="BM1009" s="17">
        <v>5.7053744592363799E-3</v>
      </c>
      <c r="BN1009" s="17">
        <v>3.0947124227838799E-2</v>
      </c>
    </row>
    <row r="1010" spans="2:66" x14ac:dyDescent="0.35">
      <c r="B1010" t="s">
        <v>98</v>
      </c>
      <c r="C1010" s="17">
        <v>1.8666222438738701E-2</v>
      </c>
      <c r="D1010" s="17">
        <v>2.1438941070444101E-2</v>
      </c>
      <c r="E1010" s="17">
        <v>1.6054805417882099E-2</v>
      </c>
      <c r="F1010" s="17"/>
      <c r="G1010" s="17">
        <v>3.4704945424792002E-3</v>
      </c>
      <c r="H1010" s="17">
        <v>5.5010658262131902E-3</v>
      </c>
      <c r="I1010" s="17">
        <v>3.37049191737986E-2</v>
      </c>
      <c r="J1010" s="17">
        <v>2.05169569611626E-2</v>
      </c>
      <c r="K1010" s="17">
        <v>1.8938870338771199E-2</v>
      </c>
      <c r="L1010" s="17">
        <v>2.5663080257849101E-2</v>
      </c>
      <c r="M1010" s="17"/>
      <c r="N1010" s="17">
        <v>1.45830588425235E-2</v>
      </c>
      <c r="O1010" s="17">
        <v>2.2531037593527699E-2</v>
      </c>
      <c r="P1010" s="17">
        <v>1.3281214025E-2</v>
      </c>
      <c r="Q1010" s="17">
        <v>2.40945350216633E-2</v>
      </c>
      <c r="R1010" s="17"/>
      <c r="S1010" s="17">
        <v>7.1188010085973296E-3</v>
      </c>
      <c r="T1010" s="17">
        <v>1.91948387291292E-2</v>
      </c>
      <c r="U1010" s="17">
        <v>6.13787460467447E-3</v>
      </c>
      <c r="V1010" s="17">
        <v>2.34050570268859E-2</v>
      </c>
      <c r="W1010" s="17">
        <v>0</v>
      </c>
      <c r="X1010" s="17">
        <v>1.63858822638949E-2</v>
      </c>
      <c r="Y1010" s="17">
        <v>4.2225701401820297E-2</v>
      </c>
      <c r="Z1010" s="17">
        <v>0</v>
      </c>
      <c r="AA1010" s="17">
        <v>2.6257137033263499E-2</v>
      </c>
      <c r="AB1010" s="17">
        <v>3.1832278703550897E-2</v>
      </c>
      <c r="AC1010" s="17">
        <v>3.02344522876953E-2</v>
      </c>
      <c r="AD1010" s="17">
        <v>1.5030215379681701E-2</v>
      </c>
      <c r="AE1010" s="17"/>
      <c r="AF1010" s="17">
        <v>1.1784104952000199E-2</v>
      </c>
      <c r="AG1010" s="17">
        <v>1.6064063725295299E-2</v>
      </c>
      <c r="AH1010" s="17">
        <v>2.5385414479172901E-2</v>
      </c>
      <c r="AI1010" s="17">
        <v>2.4042716242337201E-2</v>
      </c>
      <c r="AJ1010" s="17">
        <v>2.8773987394988099E-2</v>
      </c>
      <c r="AK1010" s="17">
        <v>9.7035248149264508E-3</v>
      </c>
      <c r="AL1010" s="17"/>
      <c r="AM1010" s="17">
        <v>1.8992019352872098E-2</v>
      </c>
      <c r="AN1010" s="17">
        <v>1.8336321237557698E-2</v>
      </c>
      <c r="AO1010" s="17"/>
      <c r="AP1010" s="17">
        <v>1.32819053945307E-2</v>
      </c>
      <c r="AQ1010" s="17">
        <v>8.8744272260359094E-3</v>
      </c>
      <c r="AR1010" s="17">
        <v>1.391274129733E-2</v>
      </c>
      <c r="AS1010" s="17">
        <v>2.5974459582067799E-2</v>
      </c>
      <c r="AT1010" s="17">
        <v>0</v>
      </c>
      <c r="AU1010" s="17"/>
      <c r="AV1010" s="17">
        <v>7.3631062685575602E-3</v>
      </c>
      <c r="AW1010" s="17">
        <v>2.39061967725838E-2</v>
      </c>
      <c r="AX1010" s="17">
        <v>6.1769804207976496E-3</v>
      </c>
      <c r="AY1010" s="17">
        <v>4.3117956667855402E-2</v>
      </c>
      <c r="AZ1010" s="17">
        <v>0</v>
      </c>
      <c r="BA1010" s="17">
        <v>1.8929384660337702E-2</v>
      </c>
      <c r="BB1010" s="17"/>
      <c r="BC1010" s="17">
        <v>6.2392650078927497E-3</v>
      </c>
      <c r="BD1010" s="17">
        <v>2.1094399289603102E-2</v>
      </c>
      <c r="BE1010" s="17">
        <v>2.3572412737202099E-2</v>
      </c>
      <c r="BF1010" s="17"/>
      <c r="BG1010" s="17">
        <v>1.08238480140032E-2</v>
      </c>
      <c r="BH1010" s="17">
        <v>2.2850560780667498E-3</v>
      </c>
      <c r="BI1010" s="17">
        <v>6.8187143651505097E-3</v>
      </c>
      <c r="BJ1010" s="17">
        <v>0</v>
      </c>
      <c r="BK1010" s="17">
        <v>0.16170284568864901</v>
      </c>
      <c r="BL1010" s="17"/>
      <c r="BM1010" s="17">
        <v>3.68037173274401E-3</v>
      </c>
      <c r="BN1010" s="17">
        <v>0.12428570910131601</v>
      </c>
    </row>
    <row r="1011" spans="2:66" x14ac:dyDescent="0.35">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c r="BE1011" s="17"/>
      <c r="BF1011" s="17"/>
      <c r="BG1011" s="17"/>
      <c r="BH1011" s="17"/>
      <c r="BI1011" s="17"/>
      <c r="BJ1011" s="17"/>
      <c r="BK1011" s="17"/>
      <c r="BL1011" s="17"/>
      <c r="BM1011" s="17"/>
      <c r="BN1011" s="17"/>
    </row>
    <row r="1012" spans="2:66" x14ac:dyDescent="0.35">
      <c r="B1012" s="6" t="s">
        <v>429</v>
      </c>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c r="BA1012" s="17"/>
      <c r="BB1012" s="17"/>
      <c r="BC1012" s="17"/>
      <c r="BD1012" s="17"/>
      <c r="BE1012" s="17"/>
      <c r="BF1012" s="17"/>
      <c r="BG1012" s="17"/>
      <c r="BH1012" s="17"/>
      <c r="BI1012" s="17"/>
      <c r="BJ1012" s="17"/>
      <c r="BK1012" s="17"/>
      <c r="BL1012" s="17"/>
      <c r="BM1012" s="17"/>
      <c r="BN1012" s="17"/>
    </row>
    <row r="1013" spans="2:66" x14ac:dyDescent="0.35">
      <c r="B1013" s="24" t="s">
        <v>101</v>
      </c>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c r="AY1013" s="17"/>
      <c r="AZ1013" s="17"/>
      <c r="BA1013" s="17"/>
      <c r="BB1013" s="17"/>
      <c r="BC1013" s="17"/>
      <c r="BD1013" s="17"/>
      <c r="BE1013" s="17"/>
      <c r="BF1013" s="17"/>
      <c r="BG1013" s="17"/>
      <c r="BH1013" s="17"/>
      <c r="BI1013" s="17"/>
      <c r="BJ1013" s="17"/>
      <c r="BK1013" s="17"/>
      <c r="BL1013" s="17"/>
      <c r="BM1013" s="17"/>
      <c r="BN1013" s="17"/>
    </row>
    <row r="1014" spans="2:66" x14ac:dyDescent="0.35">
      <c r="B1014" t="s">
        <v>157</v>
      </c>
      <c r="C1014" s="17">
        <v>4.2452808725630002E-2</v>
      </c>
      <c r="D1014" s="17">
        <v>5.8255449488349098E-2</v>
      </c>
      <c r="E1014" s="17">
        <v>2.7254364310739899E-2</v>
      </c>
      <c r="F1014" s="17"/>
      <c r="G1014" s="17">
        <v>3.7493850752300703E-2</v>
      </c>
      <c r="H1014" s="17">
        <v>0.100696578532692</v>
      </c>
      <c r="I1014" s="17">
        <v>4.5502045666465901E-2</v>
      </c>
      <c r="J1014" s="17">
        <v>2.3739288812515798E-2</v>
      </c>
      <c r="K1014" s="17">
        <v>1.4480983756011199E-2</v>
      </c>
      <c r="L1014" s="17">
        <v>2.9674473578162001E-2</v>
      </c>
      <c r="M1014" s="17"/>
      <c r="N1014" s="17">
        <v>6.5155498293652095E-2</v>
      </c>
      <c r="O1014" s="17">
        <v>3.84076307373225E-2</v>
      </c>
      <c r="P1014" s="17">
        <v>4.3913542973676202E-2</v>
      </c>
      <c r="Q1014" s="17">
        <v>2.1497372878176199E-2</v>
      </c>
      <c r="R1014" s="17"/>
      <c r="S1014" s="17">
        <v>8.6784986381539003E-2</v>
      </c>
      <c r="T1014" s="17">
        <v>2.24651054945815E-2</v>
      </c>
      <c r="U1014" s="17">
        <v>2.34927642433411E-2</v>
      </c>
      <c r="V1014" s="17">
        <v>2.9378610696745001E-2</v>
      </c>
      <c r="W1014" s="17">
        <v>3.5188435424473502E-2</v>
      </c>
      <c r="X1014" s="17">
        <v>1.6217462251888099E-2</v>
      </c>
      <c r="Y1014" s="17">
        <v>3.58144432208908E-2</v>
      </c>
      <c r="Z1014" s="17">
        <v>2.25690613751258E-2</v>
      </c>
      <c r="AA1014" s="17">
        <v>4.7821281452509898E-2</v>
      </c>
      <c r="AB1014" s="17">
        <v>5.1477817162936701E-2</v>
      </c>
      <c r="AC1014" s="17">
        <v>5.9868919852982899E-2</v>
      </c>
      <c r="AD1014" s="17">
        <v>7.6341179162015604E-2</v>
      </c>
      <c r="AE1014" s="17"/>
      <c r="AF1014" s="17">
        <v>8.0922176758480596E-2</v>
      </c>
      <c r="AG1014" s="17">
        <v>3.07288918583867E-2</v>
      </c>
      <c r="AH1014" s="17">
        <v>2.50959417806637E-2</v>
      </c>
      <c r="AI1014" s="17">
        <v>2.7760156950686302E-2</v>
      </c>
      <c r="AJ1014" s="17">
        <v>2.7936759709167199E-2</v>
      </c>
      <c r="AK1014" s="17">
        <v>4.6088040242477098E-2</v>
      </c>
      <c r="AL1014" s="17"/>
      <c r="AM1014" s="17">
        <v>5.5081105174459799E-2</v>
      </c>
      <c r="AN1014" s="17">
        <v>2.48357685543058E-2</v>
      </c>
      <c r="AO1014" s="17"/>
      <c r="AP1014" s="17">
        <v>1.28346384184194E-2</v>
      </c>
      <c r="AQ1014" s="17">
        <v>2.2979465565003299E-2</v>
      </c>
      <c r="AR1014" s="17">
        <v>4.0104241709033303E-2</v>
      </c>
      <c r="AS1014" s="17">
        <v>0.104117890263996</v>
      </c>
      <c r="AT1014" s="17">
        <v>0.16422247076791999</v>
      </c>
      <c r="AU1014" s="17"/>
      <c r="AV1014" s="17">
        <v>5.2966571861861399E-2</v>
      </c>
      <c r="AW1014" s="17">
        <v>4.24058214820048E-2</v>
      </c>
      <c r="AX1014" s="17">
        <v>4.3402594248402801E-2</v>
      </c>
      <c r="AY1014" s="17">
        <v>5.8399244566705699E-2</v>
      </c>
      <c r="AZ1014" s="17">
        <v>1.5419256289491499E-2</v>
      </c>
      <c r="BA1014" s="17">
        <v>7.0143724686983202E-3</v>
      </c>
      <c r="BB1014" s="17"/>
      <c r="BC1014" s="17">
        <v>1.88997332644677E-2</v>
      </c>
      <c r="BD1014" s="17">
        <v>2.2983883364716101E-2</v>
      </c>
      <c r="BE1014" s="17">
        <v>8.9490824289768997E-2</v>
      </c>
      <c r="BF1014" s="17"/>
      <c r="BG1014" s="17">
        <v>5.5311367727285399E-2</v>
      </c>
      <c r="BH1014" s="17">
        <v>4.04131407703427E-2</v>
      </c>
      <c r="BI1014" s="17">
        <v>3.91417368271905E-2</v>
      </c>
      <c r="BJ1014" s="17">
        <v>7.5394762517523806E-2</v>
      </c>
      <c r="BK1014" s="17">
        <v>5.6895033369127497E-2</v>
      </c>
      <c r="BL1014" s="17"/>
      <c r="BM1014" s="17">
        <v>4.2847645493718001E-2</v>
      </c>
      <c r="BN1014" s="17">
        <v>6.1175767510980701E-2</v>
      </c>
    </row>
    <row r="1015" spans="2:66" x14ac:dyDescent="0.35">
      <c r="B1015" t="s">
        <v>158</v>
      </c>
      <c r="C1015" s="17">
        <v>0.14846529991615301</v>
      </c>
      <c r="D1015" s="17">
        <v>0.16046260916273999</v>
      </c>
      <c r="E1015" s="17">
        <v>0.136512234350396</v>
      </c>
      <c r="F1015" s="17"/>
      <c r="G1015" s="17">
        <v>0.156652672136249</v>
      </c>
      <c r="H1015" s="17">
        <v>0.15258516658305399</v>
      </c>
      <c r="I1015" s="17">
        <v>0.17522961629719599</v>
      </c>
      <c r="J1015" s="17">
        <v>0.18031704600761</v>
      </c>
      <c r="K1015" s="17">
        <v>0.10853967422508901</v>
      </c>
      <c r="L1015" s="17">
        <v>0.119002470774853</v>
      </c>
      <c r="M1015" s="17"/>
      <c r="N1015" s="17">
        <v>0.14475090240732999</v>
      </c>
      <c r="O1015" s="17">
        <v>0.17912744355030299</v>
      </c>
      <c r="P1015" s="17">
        <v>0.130119728073161</v>
      </c>
      <c r="Q1015" s="17">
        <v>0.135097922444785</v>
      </c>
      <c r="R1015" s="17"/>
      <c r="S1015" s="17">
        <v>0.151938200625132</v>
      </c>
      <c r="T1015" s="17">
        <v>0.14784152183645699</v>
      </c>
      <c r="U1015" s="17">
        <v>0.17528059976136701</v>
      </c>
      <c r="V1015" s="17">
        <v>0.13205841065230001</v>
      </c>
      <c r="W1015" s="17">
        <v>0.131750068861472</v>
      </c>
      <c r="X1015" s="17">
        <v>0.14765523383092499</v>
      </c>
      <c r="Y1015" s="17">
        <v>0.16561403765683599</v>
      </c>
      <c r="Z1015" s="17">
        <v>0.20151330426495201</v>
      </c>
      <c r="AA1015" s="17">
        <v>0.14595166893349301</v>
      </c>
      <c r="AB1015" s="17">
        <v>0.12056078722352</v>
      </c>
      <c r="AC1015" s="17">
        <v>0.160601399279336</v>
      </c>
      <c r="AD1015" s="17">
        <v>0.110473209698181</v>
      </c>
      <c r="AE1015" s="17"/>
      <c r="AF1015" s="17">
        <v>0.15787260550774401</v>
      </c>
      <c r="AG1015" s="17">
        <v>0.149032322771151</v>
      </c>
      <c r="AH1015" s="17">
        <v>0.177687888217616</v>
      </c>
      <c r="AI1015" s="17">
        <v>0.133518394001685</v>
      </c>
      <c r="AJ1015" s="17">
        <v>0.102705476307429</v>
      </c>
      <c r="AK1015" s="17">
        <v>0.169083938659538</v>
      </c>
      <c r="AL1015" s="17"/>
      <c r="AM1015" s="17">
        <v>0.15653636293118001</v>
      </c>
      <c r="AN1015" s="17">
        <v>0.136856398214347</v>
      </c>
      <c r="AO1015" s="17"/>
      <c r="AP1015" s="17">
        <v>0.13415300937055999</v>
      </c>
      <c r="AQ1015" s="17">
        <v>0.16193450073111601</v>
      </c>
      <c r="AR1015" s="17">
        <v>0.14850391521742401</v>
      </c>
      <c r="AS1015" s="17">
        <v>0.18263423362320699</v>
      </c>
      <c r="AT1015" s="17">
        <v>0.15947170965878599</v>
      </c>
      <c r="AU1015" s="17"/>
      <c r="AV1015" s="17">
        <v>0.16762902202071001</v>
      </c>
      <c r="AW1015" s="17">
        <v>0.17828674285460899</v>
      </c>
      <c r="AX1015" s="17">
        <v>0.17001328276795899</v>
      </c>
      <c r="AY1015" s="17">
        <v>0.151125451712496</v>
      </c>
      <c r="AZ1015" s="17">
        <v>0.128499408404431</v>
      </c>
      <c r="BA1015" s="17">
        <v>3.1470822590209897E-2</v>
      </c>
      <c r="BB1015" s="17"/>
      <c r="BC1015" s="17">
        <v>0.13006289441730301</v>
      </c>
      <c r="BD1015" s="17">
        <v>0.14663088239786001</v>
      </c>
      <c r="BE1015" s="17">
        <v>0.176449737015519</v>
      </c>
      <c r="BF1015" s="17"/>
      <c r="BG1015" s="17">
        <v>0.12931106254146499</v>
      </c>
      <c r="BH1015" s="17">
        <v>0.151009202456242</v>
      </c>
      <c r="BI1015" s="17">
        <v>0.14376445202538399</v>
      </c>
      <c r="BJ1015" s="17">
        <v>0.28658045434569801</v>
      </c>
      <c r="BK1015" s="17">
        <v>0.14674286280318799</v>
      </c>
      <c r="BL1015" s="17"/>
      <c r="BM1015" s="17">
        <v>0.14746353059450601</v>
      </c>
      <c r="BN1015" s="17">
        <v>0.17910050153556001</v>
      </c>
    </row>
    <row r="1016" spans="2:66" x14ac:dyDescent="0.35">
      <c r="B1016" t="s">
        <v>159</v>
      </c>
      <c r="C1016" s="17">
        <v>0.339006121306618</v>
      </c>
      <c r="D1016" s="17">
        <v>0.304256085335185</v>
      </c>
      <c r="E1016" s="17">
        <v>0.37455858474409498</v>
      </c>
      <c r="F1016" s="17"/>
      <c r="G1016" s="17">
        <v>0.217517230746925</v>
      </c>
      <c r="H1016" s="17">
        <v>0.24047281266765</v>
      </c>
      <c r="I1016" s="17">
        <v>0.33008335040462</v>
      </c>
      <c r="J1016" s="17">
        <v>0.35857421218033297</v>
      </c>
      <c r="K1016" s="17">
        <v>0.42463750752167501</v>
      </c>
      <c r="L1016" s="17">
        <v>0.43412405629106399</v>
      </c>
      <c r="M1016" s="17"/>
      <c r="N1016" s="17">
        <v>0.30557102792433399</v>
      </c>
      <c r="O1016" s="17">
        <v>0.32033725920642703</v>
      </c>
      <c r="P1016" s="17">
        <v>0.37149208098794501</v>
      </c>
      <c r="Q1016" s="17">
        <v>0.367583348898329</v>
      </c>
      <c r="R1016" s="17"/>
      <c r="S1016" s="17">
        <v>0.26390839581970799</v>
      </c>
      <c r="T1016" s="17">
        <v>0.334829682559172</v>
      </c>
      <c r="U1016" s="17">
        <v>0.34159249192365598</v>
      </c>
      <c r="V1016" s="17">
        <v>0.36606341355878502</v>
      </c>
      <c r="W1016" s="17">
        <v>0.30424681610681398</v>
      </c>
      <c r="X1016" s="17">
        <v>0.38708537989231601</v>
      </c>
      <c r="Y1016" s="17">
        <v>0.38121609468578299</v>
      </c>
      <c r="Z1016" s="17">
        <v>0.25886373400150697</v>
      </c>
      <c r="AA1016" s="17">
        <v>0.375725113032778</v>
      </c>
      <c r="AB1016" s="17">
        <v>0.37130477551615698</v>
      </c>
      <c r="AC1016" s="17">
        <v>0.31456375635887701</v>
      </c>
      <c r="AD1016" s="17">
        <v>0.35897924148112997</v>
      </c>
      <c r="AE1016" s="17"/>
      <c r="AF1016" s="17">
        <v>0.26255878988565801</v>
      </c>
      <c r="AG1016" s="17">
        <v>0.35399634704966598</v>
      </c>
      <c r="AH1016" s="17">
        <v>0.352214575561275</v>
      </c>
      <c r="AI1016" s="17">
        <v>0.37340452198110602</v>
      </c>
      <c r="AJ1016" s="17">
        <v>0.40937679705840502</v>
      </c>
      <c r="AK1016" s="17">
        <v>0.33449876686941299</v>
      </c>
      <c r="AL1016" s="17"/>
      <c r="AM1016" s="17">
        <v>0.36970508993832502</v>
      </c>
      <c r="AN1016" s="17">
        <v>0.29434215939300101</v>
      </c>
      <c r="AO1016" s="17"/>
      <c r="AP1016" s="17">
        <v>0.403067592508632</v>
      </c>
      <c r="AQ1016" s="17">
        <v>0.33634985740638701</v>
      </c>
      <c r="AR1016" s="17">
        <v>0.31096041026110599</v>
      </c>
      <c r="AS1016" s="17">
        <v>0.26274733174111398</v>
      </c>
      <c r="AT1016" s="17">
        <v>0.20562553738584699</v>
      </c>
      <c r="AU1016" s="17"/>
      <c r="AV1016" s="17">
        <v>0.26787797336969998</v>
      </c>
      <c r="AW1016" s="17">
        <v>0.35423825771883199</v>
      </c>
      <c r="AX1016" s="17">
        <v>0.34882337415498499</v>
      </c>
      <c r="AY1016" s="17">
        <v>0.35569427067577802</v>
      </c>
      <c r="AZ1016" s="17">
        <v>0.26058325518442899</v>
      </c>
      <c r="BA1016" s="17">
        <v>0.50691895432070599</v>
      </c>
      <c r="BB1016" s="17"/>
      <c r="BC1016" s="17">
        <v>0.240969081444387</v>
      </c>
      <c r="BD1016" s="17">
        <v>0.40583803903628202</v>
      </c>
      <c r="BE1016" s="17">
        <v>0.30175634042946198</v>
      </c>
      <c r="BF1016" s="17"/>
      <c r="BG1016" s="17">
        <v>0.25717890484202799</v>
      </c>
      <c r="BH1016" s="17">
        <v>0.29904839826144702</v>
      </c>
      <c r="BI1016" s="17">
        <v>0.35416799316285802</v>
      </c>
      <c r="BJ1016" s="17">
        <v>0.26220480802583102</v>
      </c>
      <c r="BK1016" s="17">
        <v>0.50121016410057895</v>
      </c>
      <c r="BL1016" s="17"/>
      <c r="BM1016" s="17">
        <v>0.29220654521480599</v>
      </c>
      <c r="BN1016" s="17">
        <v>0.44590565776819102</v>
      </c>
    </row>
    <row r="1017" spans="2:66" x14ac:dyDescent="0.35">
      <c r="B1017" t="s">
        <v>160</v>
      </c>
      <c r="C1017" s="17">
        <v>0.34469111403138403</v>
      </c>
      <c r="D1017" s="17">
        <v>0.330349552333568</v>
      </c>
      <c r="E1017" s="17">
        <v>0.36037318716497702</v>
      </c>
      <c r="F1017" s="17"/>
      <c r="G1017" s="17">
        <v>0.43910097325940101</v>
      </c>
      <c r="H1017" s="17">
        <v>0.35316318269514002</v>
      </c>
      <c r="I1017" s="17">
        <v>0.35610097610566999</v>
      </c>
      <c r="J1017" s="17">
        <v>0.31882379225337198</v>
      </c>
      <c r="K1017" s="17">
        <v>0.32591269645395299</v>
      </c>
      <c r="L1017" s="17">
        <v>0.29929930236550201</v>
      </c>
      <c r="M1017" s="17"/>
      <c r="N1017" s="17">
        <v>0.36085450145651499</v>
      </c>
      <c r="O1017" s="17">
        <v>0.34076352631546297</v>
      </c>
      <c r="P1017" s="17">
        <v>0.34158969425969898</v>
      </c>
      <c r="Q1017" s="17">
        <v>0.33511389692305998</v>
      </c>
      <c r="R1017" s="17"/>
      <c r="S1017" s="17">
        <v>0.35490647641425199</v>
      </c>
      <c r="T1017" s="17">
        <v>0.35107293940075002</v>
      </c>
      <c r="U1017" s="17">
        <v>0.36348525836550399</v>
      </c>
      <c r="V1017" s="17">
        <v>0.336384285559715</v>
      </c>
      <c r="W1017" s="17">
        <v>0.43057985436982499</v>
      </c>
      <c r="X1017" s="17">
        <v>0.33683056641255299</v>
      </c>
      <c r="Y1017" s="17">
        <v>0.32560595310547003</v>
      </c>
      <c r="Z1017" s="17">
        <v>0.37751292427835198</v>
      </c>
      <c r="AA1017" s="17">
        <v>0.32011120736193899</v>
      </c>
      <c r="AB1017" s="17">
        <v>0.31306877288241702</v>
      </c>
      <c r="AC1017" s="17">
        <v>0.32972970189024198</v>
      </c>
      <c r="AD1017" s="17">
        <v>0.28414654717572602</v>
      </c>
      <c r="AE1017" s="17"/>
      <c r="AF1017" s="17">
        <v>0.34732380070593599</v>
      </c>
      <c r="AG1017" s="17">
        <v>0.349545607805334</v>
      </c>
      <c r="AH1017" s="17">
        <v>0.32232846257711201</v>
      </c>
      <c r="AI1017" s="17">
        <v>0.34920163639544899</v>
      </c>
      <c r="AJ1017" s="17">
        <v>0.32830930447915102</v>
      </c>
      <c r="AK1017" s="17">
        <v>0.374634783821018</v>
      </c>
      <c r="AL1017" s="17"/>
      <c r="AM1017" s="17">
        <v>0.321952248973357</v>
      </c>
      <c r="AN1017" s="17">
        <v>0.37820689902007198</v>
      </c>
      <c r="AO1017" s="17"/>
      <c r="AP1017" s="17">
        <v>0.331527601151345</v>
      </c>
      <c r="AQ1017" s="17">
        <v>0.34192771359472202</v>
      </c>
      <c r="AR1017" s="17">
        <v>0.36180039282776</v>
      </c>
      <c r="AS1017" s="17">
        <v>0.33771311943747001</v>
      </c>
      <c r="AT1017" s="17">
        <v>0.35172196906271702</v>
      </c>
      <c r="AU1017" s="17"/>
      <c r="AV1017" s="17">
        <v>0.37454693365793701</v>
      </c>
      <c r="AW1017" s="17">
        <v>0.31585764295366597</v>
      </c>
      <c r="AX1017" s="17">
        <v>0.36007696892185098</v>
      </c>
      <c r="AY1017" s="17">
        <v>0.33612328296225402</v>
      </c>
      <c r="AZ1017" s="17">
        <v>0.33573988355061402</v>
      </c>
      <c r="BA1017" s="17">
        <v>0.358647515712745</v>
      </c>
      <c r="BB1017" s="17"/>
      <c r="BC1017" s="17">
        <v>0.42720056059456402</v>
      </c>
      <c r="BD1017" s="17">
        <v>0.31522968075682201</v>
      </c>
      <c r="BE1017" s="17">
        <v>0.32914434818845401</v>
      </c>
      <c r="BF1017" s="17"/>
      <c r="BG1017" s="17">
        <v>0.33572262243078999</v>
      </c>
      <c r="BH1017" s="17">
        <v>0.37774280938369997</v>
      </c>
      <c r="BI1017" s="17">
        <v>0.361217125952493</v>
      </c>
      <c r="BJ1017" s="17">
        <v>0.32070871627209802</v>
      </c>
      <c r="BK1017" s="17">
        <v>0.212583773388933</v>
      </c>
      <c r="BL1017" s="17"/>
      <c r="BM1017" s="17">
        <v>0.37087633165385803</v>
      </c>
      <c r="BN1017" s="17">
        <v>0.237603282100281</v>
      </c>
    </row>
    <row r="1018" spans="2:66" x14ac:dyDescent="0.35">
      <c r="B1018" t="s">
        <v>161</v>
      </c>
      <c r="C1018" s="17">
        <v>0.12538465602021501</v>
      </c>
      <c r="D1018" s="17">
        <v>0.14667630368015799</v>
      </c>
      <c r="E1018" s="17">
        <v>0.101301629429793</v>
      </c>
      <c r="F1018" s="17"/>
      <c r="G1018" s="17">
        <v>0.14923527310512399</v>
      </c>
      <c r="H1018" s="17">
        <v>0.15308225952146401</v>
      </c>
      <c r="I1018" s="17">
        <v>9.3084011526047394E-2</v>
      </c>
      <c r="J1018" s="17">
        <v>0.11854566074617</v>
      </c>
      <c r="K1018" s="17">
        <v>0.12642913804327099</v>
      </c>
      <c r="L1018" s="17">
        <v>0.117899696990419</v>
      </c>
      <c r="M1018" s="17"/>
      <c r="N1018" s="17">
        <v>0.123668069918169</v>
      </c>
      <c r="O1018" s="17">
        <v>0.121364140190485</v>
      </c>
      <c r="P1018" s="17">
        <v>0.112884953705519</v>
      </c>
      <c r="Q1018" s="17">
        <v>0.14070745885565</v>
      </c>
      <c r="R1018" s="17"/>
      <c r="S1018" s="17">
        <v>0.14246194075936899</v>
      </c>
      <c r="T1018" s="17">
        <v>0.14379075070903999</v>
      </c>
      <c r="U1018" s="17">
        <v>9.6148885706132906E-2</v>
      </c>
      <c r="V1018" s="17">
        <v>0.136115279532455</v>
      </c>
      <c r="W1018" s="17">
        <v>9.8234825237415599E-2</v>
      </c>
      <c r="X1018" s="17">
        <v>0.112211357612318</v>
      </c>
      <c r="Y1018" s="17">
        <v>9.1749471331020099E-2</v>
      </c>
      <c r="Z1018" s="17">
        <v>0.139540976080062</v>
      </c>
      <c r="AA1018" s="17">
        <v>0.11039072921928</v>
      </c>
      <c r="AB1018" s="17">
        <v>0.14358784721496901</v>
      </c>
      <c r="AC1018" s="17">
        <v>0.135236222618562</v>
      </c>
      <c r="AD1018" s="17">
        <v>0.17005982248294699</v>
      </c>
      <c r="AE1018" s="17"/>
      <c r="AF1018" s="17">
        <v>0.151322627142181</v>
      </c>
      <c r="AG1018" s="17">
        <v>0.11669683051546199</v>
      </c>
      <c r="AH1018" s="17">
        <v>0.12267313186333401</v>
      </c>
      <c r="AI1018" s="17">
        <v>0.116115290671074</v>
      </c>
      <c r="AJ1018" s="17">
        <v>0.13167166244584699</v>
      </c>
      <c r="AK1018" s="17">
        <v>7.5694470407553796E-2</v>
      </c>
      <c r="AL1018" s="17"/>
      <c r="AM1018" s="17">
        <v>9.6725192982677705E-2</v>
      </c>
      <c r="AN1018" s="17">
        <v>0.165758774818274</v>
      </c>
      <c r="AO1018" s="17"/>
      <c r="AP1018" s="17">
        <v>0.118417158551044</v>
      </c>
      <c r="AQ1018" s="17">
        <v>0.136808462702772</v>
      </c>
      <c r="AR1018" s="17">
        <v>0.13863103998467599</v>
      </c>
      <c r="AS1018" s="17">
        <v>0.112787424934213</v>
      </c>
      <c r="AT1018" s="17">
        <v>0.11895831312473</v>
      </c>
      <c r="AU1018" s="17"/>
      <c r="AV1018" s="17">
        <v>0.13697949908979101</v>
      </c>
      <c r="AW1018" s="17">
        <v>0.109211534990888</v>
      </c>
      <c r="AX1018" s="17">
        <v>7.7683779906801906E-2</v>
      </c>
      <c r="AY1018" s="17">
        <v>9.8657750082767295E-2</v>
      </c>
      <c r="AZ1018" s="17">
        <v>0.25975819657103499</v>
      </c>
      <c r="BA1018" s="17">
        <v>9.5948334907641306E-2</v>
      </c>
      <c r="BB1018" s="17"/>
      <c r="BC1018" s="17">
        <v>0.18286773027927899</v>
      </c>
      <c r="BD1018" s="17">
        <v>0.109317514444321</v>
      </c>
      <c r="BE1018" s="17">
        <v>0.10315875007679701</v>
      </c>
      <c r="BF1018" s="17"/>
      <c r="BG1018" s="17">
        <v>0.222476042458432</v>
      </c>
      <c r="BH1018" s="17">
        <v>0.13178644912826801</v>
      </c>
      <c r="BI1018" s="17">
        <v>0.101708692032074</v>
      </c>
      <c r="BJ1018" s="17">
        <v>5.5111258838849299E-2</v>
      </c>
      <c r="BK1018" s="17">
        <v>8.25681663381721E-2</v>
      </c>
      <c r="BL1018" s="17"/>
      <c r="BM1018" s="17">
        <v>0.146605947043111</v>
      </c>
      <c r="BN1018" s="17">
        <v>7.6214791084986605E-2</v>
      </c>
    </row>
    <row r="1019" spans="2:66" x14ac:dyDescent="0.35">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17"/>
      <c r="AH1019" s="17"/>
      <c r="AI1019" s="17"/>
      <c r="AJ1019" s="17"/>
      <c r="AK1019" s="17"/>
      <c r="AL1019" s="17"/>
      <c r="AM1019" s="17"/>
      <c r="AN1019" s="17"/>
      <c r="AO1019" s="17"/>
      <c r="AP1019" s="17"/>
      <c r="AQ1019" s="17"/>
      <c r="AR1019" s="17"/>
      <c r="AS1019" s="17"/>
      <c r="AT1019" s="17"/>
      <c r="AU1019" s="17"/>
      <c r="AV1019" s="17"/>
      <c r="AW1019" s="17"/>
      <c r="AX1019" s="17"/>
      <c r="AY1019" s="17"/>
      <c r="AZ1019" s="17"/>
      <c r="BA1019" s="17"/>
      <c r="BB1019" s="17"/>
      <c r="BC1019" s="17"/>
      <c r="BD1019" s="17"/>
      <c r="BE1019" s="17"/>
      <c r="BF1019" s="17"/>
      <c r="BG1019" s="17"/>
      <c r="BH1019" s="17"/>
      <c r="BI1019" s="17"/>
      <c r="BJ1019" s="17"/>
      <c r="BK1019" s="17"/>
      <c r="BL1019" s="17"/>
      <c r="BM1019" s="17"/>
      <c r="BN1019" s="17"/>
    </row>
    <row r="1020" spans="2:66" x14ac:dyDescent="0.35">
      <c r="B1020" s="6" t="s">
        <v>430</v>
      </c>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c r="AT1020" s="17"/>
      <c r="AU1020" s="17"/>
      <c r="AV1020" s="17"/>
      <c r="AW1020" s="17"/>
      <c r="AX1020" s="17"/>
      <c r="AY1020" s="17"/>
      <c r="AZ1020" s="17"/>
      <c r="BA1020" s="17"/>
      <c r="BB1020" s="17"/>
      <c r="BC1020" s="17"/>
      <c r="BD1020" s="17"/>
      <c r="BE1020" s="17"/>
      <c r="BF1020" s="17"/>
      <c r="BG1020" s="17"/>
      <c r="BH1020" s="17"/>
      <c r="BI1020" s="17"/>
      <c r="BJ1020" s="17"/>
      <c r="BK1020" s="17"/>
      <c r="BL1020" s="17"/>
      <c r="BM1020" s="17"/>
      <c r="BN1020" s="17"/>
    </row>
    <row r="1021" spans="2:66" x14ac:dyDescent="0.35">
      <c r="B1021" s="24" t="s">
        <v>101</v>
      </c>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c r="BH1021" s="17"/>
      <c r="BI1021" s="17"/>
      <c r="BJ1021" s="17"/>
      <c r="BK1021" s="17"/>
      <c r="BL1021" s="17"/>
      <c r="BM1021" s="17"/>
      <c r="BN1021" s="17"/>
    </row>
    <row r="1022" spans="2:66" x14ac:dyDescent="0.35">
      <c r="B1022" t="s">
        <v>157</v>
      </c>
      <c r="C1022" s="17">
        <v>0.19269160436077701</v>
      </c>
      <c r="D1022" s="17">
        <v>0.21857748082134101</v>
      </c>
      <c r="E1022" s="17">
        <v>0.167375582226089</v>
      </c>
      <c r="F1022" s="17"/>
      <c r="G1022" s="17">
        <v>0.186866231441632</v>
      </c>
      <c r="H1022" s="17">
        <v>0.229957554498853</v>
      </c>
      <c r="I1022" s="17">
        <v>0.16672338168891301</v>
      </c>
      <c r="J1022" s="17">
        <v>0.15775805097785101</v>
      </c>
      <c r="K1022" s="17">
        <v>0.196257636851498</v>
      </c>
      <c r="L1022" s="17">
        <v>0.21307036627797299</v>
      </c>
      <c r="M1022" s="17"/>
      <c r="N1022" s="17">
        <v>0.194972431546761</v>
      </c>
      <c r="O1022" s="17">
        <v>0.182590248223162</v>
      </c>
      <c r="P1022" s="17">
        <v>0.17998636299738499</v>
      </c>
      <c r="Q1022" s="17">
        <v>0.213143210564431</v>
      </c>
      <c r="R1022" s="17"/>
      <c r="S1022" s="17">
        <v>0.18804724646989401</v>
      </c>
      <c r="T1022" s="17">
        <v>0.21104398004632399</v>
      </c>
      <c r="U1022" s="17">
        <v>0.166647957425546</v>
      </c>
      <c r="V1022" s="17">
        <v>0.21249220896579499</v>
      </c>
      <c r="W1022" s="17">
        <v>0.177000838789276</v>
      </c>
      <c r="X1022" s="17">
        <v>0.16165744456925699</v>
      </c>
      <c r="Y1022" s="17">
        <v>0.199553905237115</v>
      </c>
      <c r="Z1022" s="17">
        <v>0.14914652126870501</v>
      </c>
      <c r="AA1022" s="17">
        <v>0.181592934626889</v>
      </c>
      <c r="AB1022" s="17">
        <v>0.199895807742304</v>
      </c>
      <c r="AC1022" s="17">
        <v>0.22363588682985899</v>
      </c>
      <c r="AD1022" s="17">
        <v>0.28189864893833</v>
      </c>
      <c r="AE1022" s="17"/>
      <c r="AF1022" s="17">
        <v>0.21229099910167401</v>
      </c>
      <c r="AG1022" s="17">
        <v>0.180317414039703</v>
      </c>
      <c r="AH1022" s="17">
        <v>0.15416415226637201</v>
      </c>
      <c r="AI1022" s="17">
        <v>0.19277012550545</v>
      </c>
      <c r="AJ1022" s="17">
        <v>0.22745302327221301</v>
      </c>
      <c r="AK1022" s="17">
        <v>0.1968330367834</v>
      </c>
      <c r="AL1022" s="17"/>
      <c r="AM1022" s="17">
        <v>0.17931201102003999</v>
      </c>
      <c r="AN1022" s="17">
        <v>0.211862655798435</v>
      </c>
      <c r="AO1022" s="17"/>
      <c r="AP1022" s="17">
        <v>0.20508574592921799</v>
      </c>
      <c r="AQ1022" s="17">
        <v>0.17569130239099701</v>
      </c>
      <c r="AR1022" s="17">
        <v>0.19077684647318699</v>
      </c>
      <c r="AS1022" s="17">
        <v>0.212417526151327</v>
      </c>
      <c r="AT1022" s="17">
        <v>0.18273014550535999</v>
      </c>
      <c r="AU1022" s="17"/>
      <c r="AV1022" s="17">
        <v>0.21518931915689499</v>
      </c>
      <c r="AW1022" s="17">
        <v>0.134911770908929</v>
      </c>
      <c r="AX1022" s="17">
        <v>0.16562193434431499</v>
      </c>
      <c r="AY1022" s="17">
        <v>0.21449598383047599</v>
      </c>
      <c r="AZ1022" s="17">
        <v>0.27635779207303302</v>
      </c>
      <c r="BA1022" s="17">
        <v>0.134354029626995</v>
      </c>
      <c r="BB1022" s="17"/>
      <c r="BC1022" s="17">
        <v>0.253563202092566</v>
      </c>
      <c r="BD1022" s="17">
        <v>0.17950139956298</v>
      </c>
      <c r="BE1022" s="17">
        <v>0.17194402628719899</v>
      </c>
      <c r="BF1022" s="17"/>
      <c r="BG1022" s="17">
        <v>0.31838082577817001</v>
      </c>
      <c r="BH1022" s="17">
        <v>0.193374690164132</v>
      </c>
      <c r="BI1022" s="17">
        <v>0.15149939158805001</v>
      </c>
      <c r="BJ1022" s="17">
        <v>0.110680306027678</v>
      </c>
      <c r="BK1022" s="17">
        <v>0.220425302024119</v>
      </c>
      <c r="BL1022" s="17"/>
      <c r="BM1022" s="17">
        <v>0.21380182075375301</v>
      </c>
      <c r="BN1022" s="17">
        <v>0.19503092205827899</v>
      </c>
    </row>
    <row r="1023" spans="2:66" x14ac:dyDescent="0.35">
      <c r="B1023" t="s">
        <v>158</v>
      </c>
      <c r="C1023" s="17">
        <v>0.39118277485990399</v>
      </c>
      <c r="D1023" s="17">
        <v>0.38354656187682801</v>
      </c>
      <c r="E1023" s="17">
        <v>0.39665420303889198</v>
      </c>
      <c r="F1023" s="17"/>
      <c r="G1023" s="17">
        <v>0.39695790942041398</v>
      </c>
      <c r="H1023" s="17">
        <v>0.33512076387893702</v>
      </c>
      <c r="I1023" s="17">
        <v>0.39313048859781302</v>
      </c>
      <c r="J1023" s="17">
        <v>0.427600291318599</v>
      </c>
      <c r="K1023" s="17">
        <v>0.37881939645135299</v>
      </c>
      <c r="L1023" s="17">
        <v>0.41035067909874201</v>
      </c>
      <c r="M1023" s="17"/>
      <c r="N1023" s="17">
        <v>0.38472695614071201</v>
      </c>
      <c r="O1023" s="17">
        <v>0.38965235229917999</v>
      </c>
      <c r="P1023" s="17">
        <v>0.39934970667314101</v>
      </c>
      <c r="Q1023" s="17">
        <v>0.38866047530014097</v>
      </c>
      <c r="R1023" s="17"/>
      <c r="S1023" s="17">
        <v>0.34741124006791602</v>
      </c>
      <c r="T1023" s="17">
        <v>0.38860977283399301</v>
      </c>
      <c r="U1023" s="17">
        <v>0.42498518573067301</v>
      </c>
      <c r="V1023" s="17">
        <v>0.419177606887146</v>
      </c>
      <c r="W1023" s="17">
        <v>0.40899209956242899</v>
      </c>
      <c r="X1023" s="17">
        <v>0.35530616695070499</v>
      </c>
      <c r="Y1023" s="17">
        <v>0.394678200017759</v>
      </c>
      <c r="Z1023" s="17">
        <v>0.47429351296313399</v>
      </c>
      <c r="AA1023" s="17">
        <v>0.39443781014677698</v>
      </c>
      <c r="AB1023" s="17">
        <v>0.38135626229747099</v>
      </c>
      <c r="AC1023" s="17">
        <v>0.41126976828685302</v>
      </c>
      <c r="AD1023" s="17">
        <v>0.36222645449836999</v>
      </c>
      <c r="AE1023" s="17"/>
      <c r="AF1023" s="17">
        <v>0.35343750202345398</v>
      </c>
      <c r="AG1023" s="17">
        <v>0.38565481322622203</v>
      </c>
      <c r="AH1023" s="17">
        <v>0.44342366924070098</v>
      </c>
      <c r="AI1023" s="17">
        <v>0.40882988146038401</v>
      </c>
      <c r="AJ1023" s="17">
        <v>0.399220314529876</v>
      </c>
      <c r="AK1023" s="17">
        <v>0.382474583072688</v>
      </c>
      <c r="AL1023" s="17"/>
      <c r="AM1023" s="17">
        <v>0.38419362986930899</v>
      </c>
      <c r="AN1023" s="17">
        <v>0.40266372455543897</v>
      </c>
      <c r="AO1023" s="17"/>
      <c r="AP1023" s="17">
        <v>0.40513354480594699</v>
      </c>
      <c r="AQ1023" s="17">
        <v>0.395376744394003</v>
      </c>
      <c r="AR1023" s="17">
        <v>0.40238769616699999</v>
      </c>
      <c r="AS1023" s="17">
        <v>0.34701736506410802</v>
      </c>
      <c r="AT1023" s="17">
        <v>0.31017251043765098</v>
      </c>
      <c r="AU1023" s="17"/>
      <c r="AV1023" s="17">
        <v>0.37635226574064201</v>
      </c>
      <c r="AW1023" s="17">
        <v>0.35803189594174201</v>
      </c>
      <c r="AX1023" s="17">
        <v>0.38024513966637402</v>
      </c>
      <c r="AY1023" s="17">
        <v>0.402375416344534</v>
      </c>
      <c r="AZ1023" s="17">
        <v>0.41516357788047697</v>
      </c>
      <c r="BA1023" s="17">
        <v>0.46551699307108801</v>
      </c>
      <c r="BB1023" s="17"/>
      <c r="BC1023" s="17">
        <v>0.446777170561592</v>
      </c>
      <c r="BD1023" s="17">
        <v>0.392138657347056</v>
      </c>
      <c r="BE1023" s="17">
        <v>0.35040709341292398</v>
      </c>
      <c r="BF1023" s="17"/>
      <c r="BG1023" s="17">
        <v>0.35109401591818901</v>
      </c>
      <c r="BH1023" s="17">
        <v>0.43465371199908198</v>
      </c>
      <c r="BI1023" s="17">
        <v>0.38713858948902502</v>
      </c>
      <c r="BJ1023" s="17">
        <v>0.29790140084313699</v>
      </c>
      <c r="BK1023" s="17">
        <v>0.31864364193533601</v>
      </c>
      <c r="BL1023" s="17"/>
      <c r="BM1023" s="17">
        <v>0.420999303633531</v>
      </c>
      <c r="BN1023" s="17">
        <v>0.31384400303740001</v>
      </c>
    </row>
    <row r="1024" spans="2:66" x14ac:dyDescent="0.35">
      <c r="B1024" t="s">
        <v>159</v>
      </c>
      <c r="C1024" s="17">
        <v>0.22339887238879899</v>
      </c>
      <c r="D1024" s="17">
        <v>0.190784763066461</v>
      </c>
      <c r="E1024" s="17">
        <v>0.25629897588754702</v>
      </c>
      <c r="F1024" s="17"/>
      <c r="G1024" s="17">
        <v>0.18317378615624699</v>
      </c>
      <c r="H1024" s="17">
        <v>0.15657843353061801</v>
      </c>
      <c r="I1024" s="17">
        <v>0.240177005426918</v>
      </c>
      <c r="J1024" s="17">
        <v>0.21073503643914299</v>
      </c>
      <c r="K1024" s="17">
        <v>0.27744399743922399</v>
      </c>
      <c r="L1024" s="17">
        <v>0.26507879919156102</v>
      </c>
      <c r="M1024" s="17"/>
      <c r="N1024" s="17">
        <v>0.18419293630873601</v>
      </c>
      <c r="O1024" s="17">
        <v>0.23522417544201599</v>
      </c>
      <c r="P1024" s="17">
        <v>0.26083421071127399</v>
      </c>
      <c r="Q1024" s="17">
        <v>0.22412901368041699</v>
      </c>
      <c r="R1024" s="17"/>
      <c r="S1024" s="17">
        <v>0.19388729096380899</v>
      </c>
      <c r="T1024" s="17">
        <v>0.22911946721266899</v>
      </c>
      <c r="U1024" s="17">
        <v>0.25041530367888798</v>
      </c>
      <c r="V1024" s="17">
        <v>0.18374872873960199</v>
      </c>
      <c r="W1024" s="17">
        <v>0.27121340522614701</v>
      </c>
      <c r="X1024" s="17">
        <v>0.25119668704215597</v>
      </c>
      <c r="Y1024" s="17">
        <v>0.24726294487761299</v>
      </c>
      <c r="Z1024" s="17">
        <v>0.105917576293212</v>
      </c>
      <c r="AA1024" s="17">
        <v>0.23261809663990801</v>
      </c>
      <c r="AB1024" s="17">
        <v>0.24068338226833899</v>
      </c>
      <c r="AC1024" s="17">
        <v>0.21065047860324901</v>
      </c>
      <c r="AD1024" s="17">
        <v>0.215480549666386</v>
      </c>
      <c r="AE1024" s="17"/>
      <c r="AF1024" s="17">
        <v>0.178840315097578</v>
      </c>
      <c r="AG1024" s="17">
        <v>0.237390143765143</v>
      </c>
      <c r="AH1024" s="17">
        <v>0.23177933019519101</v>
      </c>
      <c r="AI1024" s="17">
        <v>0.241593317056704</v>
      </c>
      <c r="AJ1024" s="17">
        <v>0.26122246549129602</v>
      </c>
      <c r="AK1024" s="17">
        <v>0.20415436593839201</v>
      </c>
      <c r="AL1024" s="17"/>
      <c r="AM1024" s="17">
        <v>0.22800283120224801</v>
      </c>
      <c r="AN1024" s="17">
        <v>0.214855464378676</v>
      </c>
      <c r="AO1024" s="17"/>
      <c r="AP1024" s="17">
        <v>0.24538028380493801</v>
      </c>
      <c r="AQ1024" s="17">
        <v>0.23641170199348199</v>
      </c>
      <c r="AR1024" s="17">
        <v>0.21031922987698201</v>
      </c>
      <c r="AS1024" s="17">
        <v>0.17410562551159101</v>
      </c>
      <c r="AT1024" s="17">
        <v>0.16588326931205999</v>
      </c>
      <c r="AU1024" s="17"/>
      <c r="AV1024" s="17">
        <v>0.18055392434716599</v>
      </c>
      <c r="AW1024" s="17">
        <v>0.27328066808149098</v>
      </c>
      <c r="AX1024" s="17">
        <v>0.22183168114818899</v>
      </c>
      <c r="AY1024" s="17">
        <v>0.21209599745055399</v>
      </c>
      <c r="AZ1024" s="17">
        <v>0.19838234877318101</v>
      </c>
      <c r="BA1024" s="17">
        <v>0.28124209420102603</v>
      </c>
      <c r="BB1024" s="17"/>
      <c r="BC1024" s="17">
        <v>0.16556068140625901</v>
      </c>
      <c r="BD1024" s="17">
        <v>0.25346583584514198</v>
      </c>
      <c r="BE1024" s="17">
        <v>0.20429828359472399</v>
      </c>
      <c r="BF1024" s="17"/>
      <c r="BG1024" s="17">
        <v>0.15273424235039901</v>
      </c>
      <c r="BH1024" s="17">
        <v>0.18625813551783299</v>
      </c>
      <c r="BI1024" s="17">
        <v>0.243750271843094</v>
      </c>
      <c r="BJ1024" s="17">
        <v>0.20479815069180701</v>
      </c>
      <c r="BK1024" s="17">
        <v>0.297798488825745</v>
      </c>
      <c r="BL1024" s="17"/>
      <c r="BM1024" s="17">
        <v>0.180780028861388</v>
      </c>
      <c r="BN1024" s="17">
        <v>0.27627872929519298</v>
      </c>
    </row>
    <row r="1025" spans="2:66" x14ac:dyDescent="0.35">
      <c r="B1025" t="s">
        <v>160</v>
      </c>
      <c r="C1025" s="17">
        <v>0.15473596912986001</v>
      </c>
      <c r="D1025" s="17">
        <v>0.16274308439025501</v>
      </c>
      <c r="E1025" s="17">
        <v>0.14769165066822401</v>
      </c>
      <c r="F1025" s="17"/>
      <c r="G1025" s="17">
        <v>0.17078655188029801</v>
      </c>
      <c r="H1025" s="17">
        <v>0.18800050993348</v>
      </c>
      <c r="I1025" s="17">
        <v>0.16692027247874699</v>
      </c>
      <c r="J1025" s="17">
        <v>0.17808164325546799</v>
      </c>
      <c r="K1025" s="17">
        <v>0.13653242979989499</v>
      </c>
      <c r="L1025" s="17">
        <v>0.10034567702076699</v>
      </c>
      <c r="M1025" s="17"/>
      <c r="N1025" s="17">
        <v>0.174963772605366</v>
      </c>
      <c r="O1025" s="17">
        <v>0.15248165916571699</v>
      </c>
      <c r="P1025" s="17">
        <v>0.137814715259443</v>
      </c>
      <c r="Q1025" s="17">
        <v>0.15256495566404299</v>
      </c>
      <c r="R1025" s="17"/>
      <c r="S1025" s="17">
        <v>0.16823609214426599</v>
      </c>
      <c r="T1025" s="17">
        <v>0.141051814397017</v>
      </c>
      <c r="U1025" s="17">
        <v>0.128326883877662</v>
      </c>
      <c r="V1025" s="17">
        <v>0.14864229598141901</v>
      </c>
      <c r="W1025" s="17">
        <v>0.142793656422148</v>
      </c>
      <c r="X1025" s="17">
        <v>0.199802410498406</v>
      </c>
      <c r="Y1025" s="17">
        <v>0.13439045879483699</v>
      </c>
      <c r="Z1025" s="17">
        <v>0.234961815675748</v>
      </c>
      <c r="AA1025" s="17">
        <v>0.156536575281741</v>
      </c>
      <c r="AB1025" s="17">
        <v>0.159184555085643</v>
      </c>
      <c r="AC1025" s="17">
        <v>0.124822438608426</v>
      </c>
      <c r="AD1025" s="17">
        <v>0.110409652448632</v>
      </c>
      <c r="AE1025" s="17"/>
      <c r="AF1025" s="17">
        <v>0.16887729338076701</v>
      </c>
      <c r="AG1025" s="17">
        <v>0.17286212781277999</v>
      </c>
      <c r="AH1025" s="17">
        <v>0.13370565216312399</v>
      </c>
      <c r="AI1025" s="17">
        <v>0.13775830235172201</v>
      </c>
      <c r="AJ1025" s="17">
        <v>0.11210419670661501</v>
      </c>
      <c r="AK1025" s="17">
        <v>0.18989636166319701</v>
      </c>
      <c r="AL1025" s="17"/>
      <c r="AM1025" s="17">
        <v>0.165081405760658</v>
      </c>
      <c r="AN1025" s="17">
        <v>0.14004739118010801</v>
      </c>
      <c r="AO1025" s="17"/>
      <c r="AP1025" s="17">
        <v>0.122876595446638</v>
      </c>
      <c r="AQ1025" s="17">
        <v>0.17252236482276001</v>
      </c>
      <c r="AR1025" s="17">
        <v>0.15021077157056201</v>
      </c>
      <c r="AS1025" s="17">
        <v>0.18867564057201699</v>
      </c>
      <c r="AT1025" s="17">
        <v>0.199269958952835</v>
      </c>
      <c r="AU1025" s="17"/>
      <c r="AV1025" s="17">
        <v>0.17397333751972999</v>
      </c>
      <c r="AW1025" s="17">
        <v>0.18670608192642901</v>
      </c>
      <c r="AX1025" s="17">
        <v>0.19483183583501301</v>
      </c>
      <c r="AY1025" s="17">
        <v>0.14297081222861999</v>
      </c>
      <c r="AZ1025" s="17">
        <v>8.6692306070064298E-2</v>
      </c>
      <c r="BA1025" s="17">
        <v>0.10577203672864301</v>
      </c>
      <c r="BB1025" s="17"/>
      <c r="BC1025" s="17">
        <v>0.11323407215954299</v>
      </c>
      <c r="BD1025" s="17">
        <v>0.15514275062833099</v>
      </c>
      <c r="BE1025" s="17">
        <v>0.197668603649721</v>
      </c>
      <c r="BF1025" s="17"/>
      <c r="BG1025" s="17">
        <v>0.12793325081167001</v>
      </c>
      <c r="BH1025" s="17">
        <v>0.141517730873332</v>
      </c>
      <c r="BI1025" s="17">
        <v>0.18561974548155899</v>
      </c>
      <c r="BJ1025" s="17">
        <v>0.30865183701163301</v>
      </c>
      <c r="BK1025" s="17">
        <v>0.146745263022277</v>
      </c>
      <c r="BL1025" s="17"/>
      <c r="BM1025" s="17">
        <v>0.139297904247634</v>
      </c>
      <c r="BN1025" s="17">
        <v>0.18420954120208999</v>
      </c>
    </row>
    <row r="1026" spans="2:66" x14ac:dyDescent="0.35">
      <c r="B1026" t="s">
        <v>161</v>
      </c>
      <c r="C1026" s="17">
        <v>3.7990779260660301E-2</v>
      </c>
      <c r="D1026" s="17">
        <v>4.4348109845114898E-2</v>
      </c>
      <c r="E1026" s="17">
        <v>3.1979588179247197E-2</v>
      </c>
      <c r="F1026" s="17"/>
      <c r="G1026" s="17">
        <v>6.2215521101409703E-2</v>
      </c>
      <c r="H1026" s="17">
        <v>9.0342738158112196E-2</v>
      </c>
      <c r="I1026" s="17">
        <v>3.30488518076099E-2</v>
      </c>
      <c r="J1026" s="17">
        <v>2.5824978008939299E-2</v>
      </c>
      <c r="K1026" s="17">
        <v>1.09465394580302E-2</v>
      </c>
      <c r="L1026" s="17">
        <v>1.1154478410956599E-2</v>
      </c>
      <c r="M1026" s="17"/>
      <c r="N1026" s="17">
        <v>6.1143903398425098E-2</v>
      </c>
      <c r="O1026" s="17">
        <v>4.0051564869924401E-2</v>
      </c>
      <c r="P1026" s="17">
        <v>2.20150043587574E-2</v>
      </c>
      <c r="Q1026" s="17">
        <v>2.1502344790967801E-2</v>
      </c>
      <c r="R1026" s="17"/>
      <c r="S1026" s="17">
        <v>0.102418130354115</v>
      </c>
      <c r="T1026" s="17">
        <v>3.0174965509996401E-2</v>
      </c>
      <c r="U1026" s="17">
        <v>2.9624669287232001E-2</v>
      </c>
      <c r="V1026" s="17">
        <v>3.5939159426037003E-2</v>
      </c>
      <c r="W1026" s="17">
        <v>0</v>
      </c>
      <c r="X1026" s="17">
        <v>3.2037290939475598E-2</v>
      </c>
      <c r="Y1026" s="17">
        <v>2.4114491072674899E-2</v>
      </c>
      <c r="Z1026" s="17">
        <v>3.5680573799200997E-2</v>
      </c>
      <c r="AA1026" s="17">
        <v>3.4814583304686002E-2</v>
      </c>
      <c r="AB1026" s="17">
        <v>1.8879992606243699E-2</v>
      </c>
      <c r="AC1026" s="17">
        <v>2.9621427671613101E-2</v>
      </c>
      <c r="AD1026" s="17">
        <v>2.99846944482818E-2</v>
      </c>
      <c r="AE1026" s="17"/>
      <c r="AF1026" s="17">
        <v>8.6553890396527694E-2</v>
      </c>
      <c r="AG1026" s="17">
        <v>2.3775501156151999E-2</v>
      </c>
      <c r="AH1026" s="17">
        <v>3.6927196134612802E-2</v>
      </c>
      <c r="AI1026" s="17">
        <v>1.90483736257397E-2</v>
      </c>
      <c r="AJ1026" s="17">
        <v>0</v>
      </c>
      <c r="AK1026" s="17">
        <v>2.6641652542323101E-2</v>
      </c>
      <c r="AL1026" s="17"/>
      <c r="AM1026" s="17">
        <v>4.34101221477445E-2</v>
      </c>
      <c r="AN1026" s="17">
        <v>3.0570764087340701E-2</v>
      </c>
      <c r="AO1026" s="17"/>
      <c r="AP1026" s="17">
        <v>2.1523830013259498E-2</v>
      </c>
      <c r="AQ1026" s="17">
        <v>1.9997886398758501E-2</v>
      </c>
      <c r="AR1026" s="17">
        <v>4.6305455912268499E-2</v>
      </c>
      <c r="AS1026" s="17">
        <v>7.7783842700958103E-2</v>
      </c>
      <c r="AT1026" s="17">
        <v>0.14194411579209301</v>
      </c>
      <c r="AU1026" s="17"/>
      <c r="AV1026" s="17">
        <v>5.3931153235567401E-2</v>
      </c>
      <c r="AW1026" s="17">
        <v>4.7069583141409299E-2</v>
      </c>
      <c r="AX1026" s="17">
        <v>3.7469409006109497E-2</v>
      </c>
      <c r="AY1026" s="17">
        <v>2.8061790145815099E-2</v>
      </c>
      <c r="AZ1026" s="17">
        <v>2.34039752032453E-2</v>
      </c>
      <c r="BA1026" s="17">
        <v>1.3114846372248501E-2</v>
      </c>
      <c r="BB1026" s="17"/>
      <c r="BC1026" s="17">
        <v>2.086487378004E-2</v>
      </c>
      <c r="BD1026" s="17">
        <v>1.9751356616491401E-2</v>
      </c>
      <c r="BE1026" s="17">
        <v>7.5681993055431496E-2</v>
      </c>
      <c r="BF1026" s="17"/>
      <c r="BG1026" s="17">
        <v>4.9857665141572603E-2</v>
      </c>
      <c r="BH1026" s="17">
        <v>4.4195731445620903E-2</v>
      </c>
      <c r="BI1026" s="17">
        <v>3.19920015982713E-2</v>
      </c>
      <c r="BJ1026" s="17">
        <v>7.7968305425743595E-2</v>
      </c>
      <c r="BK1026" s="17">
        <v>1.63873041925225E-2</v>
      </c>
      <c r="BL1026" s="17"/>
      <c r="BM1026" s="17">
        <v>4.5120942503693098E-2</v>
      </c>
      <c r="BN1026" s="17">
        <v>3.0636804407038001E-2</v>
      </c>
    </row>
    <row r="1027" spans="2:66" x14ac:dyDescent="0.35">
      <c r="C1027" s="17"/>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c r="AD1027" s="17"/>
      <c r="AE1027" s="17"/>
      <c r="AF1027" s="17"/>
      <c r="AG1027" s="17"/>
      <c r="AH1027" s="17"/>
      <c r="AI1027" s="17"/>
      <c r="AJ1027" s="17"/>
      <c r="AK1027" s="17"/>
      <c r="AL1027" s="17"/>
      <c r="AM1027" s="17"/>
      <c r="AN1027" s="17"/>
      <c r="AO1027" s="17"/>
      <c r="AP1027" s="17"/>
      <c r="AQ1027" s="17"/>
      <c r="AR1027" s="17"/>
      <c r="AS1027" s="17"/>
      <c r="AT1027" s="17"/>
      <c r="AU1027" s="17"/>
      <c r="AV1027" s="17"/>
      <c r="AW1027" s="17"/>
      <c r="AX1027" s="17"/>
      <c r="AY1027" s="17"/>
      <c r="AZ1027" s="17"/>
      <c r="BA1027" s="17"/>
      <c r="BB1027" s="17"/>
      <c r="BC1027" s="17"/>
      <c r="BD1027" s="17"/>
      <c r="BE1027" s="17"/>
      <c r="BF1027" s="17"/>
      <c r="BG1027" s="17"/>
      <c r="BH1027" s="17"/>
      <c r="BI1027" s="17"/>
      <c r="BJ1027" s="17"/>
      <c r="BK1027" s="17"/>
      <c r="BL1027" s="17"/>
      <c r="BM1027" s="17"/>
      <c r="BN1027" s="17"/>
    </row>
    <row r="1028" spans="2:66" x14ac:dyDescent="0.35">
      <c r="B1028" s="6" t="s">
        <v>431</v>
      </c>
      <c r="C1028" s="17"/>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c r="AD1028" s="17"/>
      <c r="AE1028" s="17"/>
      <c r="AF1028" s="17"/>
      <c r="AG1028" s="17"/>
      <c r="AH1028" s="17"/>
      <c r="AI1028" s="17"/>
      <c r="AJ1028" s="17"/>
      <c r="AK1028" s="17"/>
      <c r="AL1028" s="17"/>
      <c r="AM1028" s="17"/>
      <c r="AN1028" s="17"/>
      <c r="AO1028" s="17"/>
      <c r="AP1028" s="17"/>
      <c r="AQ1028" s="17"/>
      <c r="AR1028" s="17"/>
      <c r="AS1028" s="17"/>
      <c r="AT1028" s="17"/>
      <c r="AU1028" s="17"/>
      <c r="AV1028" s="17"/>
      <c r="AW1028" s="17"/>
      <c r="AX1028" s="17"/>
      <c r="AY1028" s="17"/>
      <c r="AZ1028" s="17"/>
      <c r="BA1028" s="17"/>
      <c r="BB1028" s="17"/>
      <c r="BC1028" s="17"/>
      <c r="BD1028" s="17"/>
      <c r="BE1028" s="17"/>
      <c r="BF1028" s="17"/>
      <c r="BG1028" s="17"/>
      <c r="BH1028" s="17"/>
      <c r="BI1028" s="17"/>
      <c r="BJ1028" s="17"/>
      <c r="BK1028" s="17"/>
      <c r="BL1028" s="17"/>
      <c r="BM1028" s="17"/>
      <c r="BN1028" s="17"/>
    </row>
    <row r="1029" spans="2:66" x14ac:dyDescent="0.35">
      <c r="B1029" s="24" t="s">
        <v>101</v>
      </c>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c r="AY1029" s="17"/>
      <c r="AZ1029" s="17"/>
      <c r="BA1029" s="17"/>
      <c r="BB1029" s="17"/>
      <c r="BC1029" s="17"/>
      <c r="BD1029" s="17"/>
      <c r="BE1029" s="17"/>
      <c r="BF1029" s="17"/>
      <c r="BG1029" s="17"/>
      <c r="BH1029" s="17"/>
      <c r="BI1029" s="17"/>
      <c r="BJ1029" s="17"/>
      <c r="BK1029" s="17"/>
      <c r="BL1029" s="17"/>
      <c r="BM1029" s="17"/>
      <c r="BN1029" s="17"/>
    </row>
    <row r="1030" spans="2:66" x14ac:dyDescent="0.35">
      <c r="B1030" t="s">
        <v>157</v>
      </c>
      <c r="C1030" s="17">
        <v>0.13681549500735399</v>
      </c>
      <c r="D1030" s="17">
        <v>0.158105690406696</v>
      </c>
      <c r="E1030" s="17">
        <v>0.116731748561096</v>
      </c>
      <c r="F1030" s="17"/>
      <c r="G1030" s="17">
        <v>9.2904513702015301E-2</v>
      </c>
      <c r="H1030" s="17">
        <v>0.15676608137569401</v>
      </c>
      <c r="I1030" s="17">
        <v>0.16698655679811</v>
      </c>
      <c r="J1030" s="17">
        <v>0.14312483221993799</v>
      </c>
      <c r="K1030" s="17">
        <v>0.14562531066006601</v>
      </c>
      <c r="L1030" s="17">
        <v>0.11426756324816199</v>
      </c>
      <c r="M1030" s="17"/>
      <c r="N1030" s="17">
        <v>0.15147563709930301</v>
      </c>
      <c r="O1030" s="17">
        <v>0.124486567128593</v>
      </c>
      <c r="P1030" s="17">
        <v>0.123211544844699</v>
      </c>
      <c r="Q1030" s="17">
        <v>0.14423067482197599</v>
      </c>
      <c r="R1030" s="17"/>
      <c r="S1030" s="17">
        <v>0.15688168945070799</v>
      </c>
      <c r="T1030" s="17">
        <v>0.12917432768447601</v>
      </c>
      <c r="U1030" s="17">
        <v>0.10943282262052501</v>
      </c>
      <c r="V1030" s="17">
        <v>0.13043873782156001</v>
      </c>
      <c r="W1030" s="17">
        <v>0.12104306543547901</v>
      </c>
      <c r="X1030" s="17">
        <v>0.11753959237412701</v>
      </c>
      <c r="Y1030" s="17">
        <v>0.16423341792899501</v>
      </c>
      <c r="Z1030" s="17">
        <v>0.115760998068282</v>
      </c>
      <c r="AA1030" s="17">
        <v>8.8120303377607206E-2</v>
      </c>
      <c r="AB1030" s="17">
        <v>0.16971681161744501</v>
      </c>
      <c r="AC1030" s="17">
        <v>0.18496996784435901</v>
      </c>
      <c r="AD1030" s="17">
        <v>0.21746502532339601</v>
      </c>
      <c r="AE1030" s="17"/>
      <c r="AF1030" s="17">
        <v>0.15368048772955101</v>
      </c>
      <c r="AG1030" s="17">
        <v>0.132376296573086</v>
      </c>
      <c r="AH1030" s="17">
        <v>0.12391219150666199</v>
      </c>
      <c r="AI1030" s="17">
        <v>0.11712439430289499</v>
      </c>
      <c r="AJ1030" s="17">
        <v>0.16416306103271999</v>
      </c>
      <c r="AK1030" s="17">
        <v>0.12562407416821</v>
      </c>
      <c r="AL1030" s="17"/>
      <c r="AM1030" s="17">
        <v>0.135672554037365</v>
      </c>
      <c r="AN1030" s="17">
        <v>0.138215079973315</v>
      </c>
      <c r="AO1030" s="17"/>
      <c r="AP1030" s="17">
        <v>0.108659379577998</v>
      </c>
      <c r="AQ1030" s="17">
        <v>0.16817477316250701</v>
      </c>
      <c r="AR1030" s="17">
        <v>0.139210910425942</v>
      </c>
      <c r="AS1030" s="17">
        <v>0.13670401182397801</v>
      </c>
      <c r="AT1030" s="17">
        <v>0.181025467967702</v>
      </c>
      <c r="AU1030" s="17"/>
      <c r="AV1030" s="17">
        <v>0.14667432893089599</v>
      </c>
      <c r="AW1030" s="17">
        <v>0.111884098982918</v>
      </c>
      <c r="AX1030" s="17">
        <v>0.114628486412374</v>
      </c>
      <c r="AY1030" s="17">
        <v>0.134562857671017</v>
      </c>
      <c r="AZ1030" s="17">
        <v>0.223710713740222</v>
      </c>
      <c r="BA1030" s="17">
        <v>9.3259771712665807E-2</v>
      </c>
      <c r="BB1030" s="17"/>
      <c r="BC1030" s="17">
        <v>0.19693165033541499</v>
      </c>
      <c r="BD1030" s="17">
        <v>0.115224452386415</v>
      </c>
      <c r="BE1030" s="17">
        <v>0.12865130805945299</v>
      </c>
      <c r="BF1030" s="17"/>
      <c r="BG1030" s="17">
        <v>0.203489043120792</v>
      </c>
      <c r="BH1030" s="17">
        <v>0.13027010610661</v>
      </c>
      <c r="BI1030" s="17">
        <v>0.120858271926162</v>
      </c>
      <c r="BJ1030" s="17">
        <v>5.62591267772002E-2</v>
      </c>
      <c r="BK1030" s="17">
        <v>0.186595942626953</v>
      </c>
      <c r="BL1030" s="17"/>
      <c r="BM1030" s="17">
        <v>0.142234741127725</v>
      </c>
      <c r="BN1030" s="17">
        <v>0.15643673039887401</v>
      </c>
    </row>
    <row r="1031" spans="2:66" x14ac:dyDescent="0.35">
      <c r="B1031" t="s">
        <v>158</v>
      </c>
      <c r="C1031" s="17">
        <v>0.38395693370984402</v>
      </c>
      <c r="D1031" s="17">
        <v>0.39478327237178901</v>
      </c>
      <c r="E1031" s="17">
        <v>0.371352135008303</v>
      </c>
      <c r="F1031" s="17"/>
      <c r="G1031" s="17">
        <v>0.415504929486601</v>
      </c>
      <c r="H1031" s="17">
        <v>0.39396274354021399</v>
      </c>
      <c r="I1031" s="17">
        <v>0.40340840156591401</v>
      </c>
      <c r="J1031" s="17">
        <v>0.40011165387696301</v>
      </c>
      <c r="K1031" s="17">
        <v>0.38641514818272898</v>
      </c>
      <c r="L1031" s="17">
        <v>0.32430635884528902</v>
      </c>
      <c r="M1031" s="17"/>
      <c r="N1031" s="17">
        <v>0.39956248889714902</v>
      </c>
      <c r="O1031" s="17">
        <v>0.42033994968423</v>
      </c>
      <c r="P1031" s="17">
        <v>0.381148281315627</v>
      </c>
      <c r="Q1031" s="17">
        <v>0.32738379628020797</v>
      </c>
      <c r="R1031" s="17"/>
      <c r="S1031" s="17">
        <v>0.36711253445866499</v>
      </c>
      <c r="T1031" s="17">
        <v>0.36700644043196301</v>
      </c>
      <c r="U1031" s="17">
        <v>0.41276734876925503</v>
      </c>
      <c r="V1031" s="17">
        <v>0.42756216778231798</v>
      </c>
      <c r="W1031" s="17">
        <v>0.409139755304608</v>
      </c>
      <c r="X1031" s="17">
        <v>0.36090884027718301</v>
      </c>
      <c r="Y1031" s="17">
        <v>0.35552400871968398</v>
      </c>
      <c r="Z1031" s="17">
        <v>0.43808902838414698</v>
      </c>
      <c r="AA1031" s="17">
        <v>0.38931085421809902</v>
      </c>
      <c r="AB1031" s="17">
        <v>0.38284985812078698</v>
      </c>
      <c r="AC1031" s="17">
        <v>0.34512854041197899</v>
      </c>
      <c r="AD1031" s="17">
        <v>0.39120118154239902</v>
      </c>
      <c r="AE1031" s="17"/>
      <c r="AF1031" s="17">
        <v>0.38147815471197799</v>
      </c>
      <c r="AG1031" s="17">
        <v>0.397402927859968</v>
      </c>
      <c r="AH1031" s="17">
        <v>0.402538041029533</v>
      </c>
      <c r="AI1031" s="17">
        <v>0.383147513090484</v>
      </c>
      <c r="AJ1031" s="17">
        <v>0.36994782434505402</v>
      </c>
      <c r="AK1031" s="17">
        <v>0.30093039635378699</v>
      </c>
      <c r="AL1031" s="17"/>
      <c r="AM1031" s="17">
        <v>0.36333372964274602</v>
      </c>
      <c r="AN1031" s="17">
        <v>0.41241440612652902</v>
      </c>
      <c r="AO1031" s="17"/>
      <c r="AP1031" s="17">
        <v>0.347369698515545</v>
      </c>
      <c r="AQ1031" s="17">
        <v>0.36651428639153399</v>
      </c>
      <c r="AR1031" s="17">
        <v>0.42440200230875302</v>
      </c>
      <c r="AS1031" s="17">
        <v>0.41915010633143002</v>
      </c>
      <c r="AT1031" s="17">
        <v>0.35201148487260198</v>
      </c>
      <c r="AU1031" s="17"/>
      <c r="AV1031" s="17">
        <v>0.40849242959418097</v>
      </c>
      <c r="AW1031" s="17">
        <v>0.34876467968711899</v>
      </c>
      <c r="AX1031" s="17">
        <v>0.452534589191675</v>
      </c>
      <c r="AY1031" s="17">
        <v>0.38682179803197903</v>
      </c>
      <c r="AZ1031" s="17">
        <v>0.42172962526191698</v>
      </c>
      <c r="BA1031" s="17">
        <v>0.41647551397798699</v>
      </c>
      <c r="BB1031" s="17"/>
      <c r="BC1031" s="17">
        <v>0.45207381716480899</v>
      </c>
      <c r="BD1031" s="17">
        <v>0.37338545475976098</v>
      </c>
      <c r="BE1031" s="17">
        <v>0.364553829972735</v>
      </c>
      <c r="BF1031" s="17"/>
      <c r="BG1031" s="17">
        <v>0.325522938914591</v>
      </c>
      <c r="BH1031" s="17">
        <v>0.40798272526047802</v>
      </c>
      <c r="BI1031" s="17">
        <v>0.41102857088727301</v>
      </c>
      <c r="BJ1031" s="17">
        <v>0.28947370767283898</v>
      </c>
      <c r="BK1031" s="17">
        <v>0.32349145012550801</v>
      </c>
      <c r="BL1031" s="17"/>
      <c r="BM1031" s="17">
        <v>0.39450805207099299</v>
      </c>
      <c r="BN1031" s="17">
        <v>0.31561993425747498</v>
      </c>
    </row>
    <row r="1032" spans="2:66" x14ac:dyDescent="0.35">
      <c r="B1032" t="s">
        <v>159</v>
      </c>
      <c r="C1032" s="17">
        <v>0.25277452076572199</v>
      </c>
      <c r="D1032" s="17">
        <v>0.21616338456343001</v>
      </c>
      <c r="E1032" s="17">
        <v>0.28971654404261099</v>
      </c>
      <c r="F1032" s="17"/>
      <c r="G1032" s="17">
        <v>0.20522282082099899</v>
      </c>
      <c r="H1032" s="17">
        <v>0.16716521027335801</v>
      </c>
      <c r="I1032" s="17">
        <v>0.23281216510702299</v>
      </c>
      <c r="J1032" s="17">
        <v>0.24594941410910201</v>
      </c>
      <c r="K1032" s="17">
        <v>0.253342147704959</v>
      </c>
      <c r="L1032" s="17">
        <v>0.37563297111808203</v>
      </c>
      <c r="M1032" s="17"/>
      <c r="N1032" s="17">
        <v>0.189569998272485</v>
      </c>
      <c r="O1032" s="17">
        <v>0.231050707208522</v>
      </c>
      <c r="P1032" s="17">
        <v>0.30658285287173398</v>
      </c>
      <c r="Q1032" s="17">
        <v>0.300491087908966</v>
      </c>
      <c r="R1032" s="17"/>
      <c r="S1032" s="17">
        <v>0.164243595204496</v>
      </c>
      <c r="T1032" s="17">
        <v>0.30407879217810102</v>
      </c>
      <c r="U1032" s="17">
        <v>0.28522671726138099</v>
      </c>
      <c r="V1032" s="17">
        <v>0.23520954162899199</v>
      </c>
      <c r="W1032" s="17">
        <v>0.28422739649634898</v>
      </c>
      <c r="X1032" s="17">
        <v>0.271520564865739</v>
      </c>
      <c r="Y1032" s="17">
        <v>0.28623451839629499</v>
      </c>
      <c r="Z1032" s="17">
        <v>0.222804744240237</v>
      </c>
      <c r="AA1032" s="17">
        <v>0.28509206363154899</v>
      </c>
      <c r="AB1032" s="17">
        <v>0.21439603448611899</v>
      </c>
      <c r="AC1032" s="17">
        <v>0.24897179943011899</v>
      </c>
      <c r="AD1032" s="17">
        <v>0.232897873348171</v>
      </c>
      <c r="AE1032" s="17"/>
      <c r="AF1032" s="17">
        <v>0.17569570672976301</v>
      </c>
      <c r="AG1032" s="17">
        <v>0.25366049367398502</v>
      </c>
      <c r="AH1032" s="17">
        <v>0.264746308208613</v>
      </c>
      <c r="AI1032" s="17">
        <v>0.27696771787537899</v>
      </c>
      <c r="AJ1032" s="17">
        <v>0.340919316706709</v>
      </c>
      <c r="AK1032" s="17">
        <v>0.32563749964806599</v>
      </c>
      <c r="AL1032" s="17"/>
      <c r="AM1032" s="17">
        <v>0.25625396071336398</v>
      </c>
      <c r="AN1032" s="17">
        <v>0.24846814251875199</v>
      </c>
      <c r="AO1032" s="17"/>
      <c r="AP1032" s="17">
        <v>0.33495784029175901</v>
      </c>
      <c r="AQ1032" s="17">
        <v>0.235809828592699</v>
      </c>
      <c r="AR1032" s="17">
        <v>0.223094437777033</v>
      </c>
      <c r="AS1032" s="17">
        <v>0.177287431194879</v>
      </c>
      <c r="AT1032" s="17">
        <v>8.1611994803520493E-2</v>
      </c>
      <c r="AU1032" s="17"/>
      <c r="AV1032" s="17">
        <v>0.20878074390531301</v>
      </c>
      <c r="AW1032" s="17">
        <v>0.27459897476231798</v>
      </c>
      <c r="AX1032" s="17">
        <v>0.25021963713747403</v>
      </c>
      <c r="AY1032" s="17">
        <v>0.20690066190951001</v>
      </c>
      <c r="AZ1032" s="17">
        <v>0.165415380535328</v>
      </c>
      <c r="BA1032" s="17">
        <v>0.38276175577239302</v>
      </c>
      <c r="BB1032" s="17"/>
      <c r="BC1032" s="17">
        <v>0.19621976879063199</v>
      </c>
      <c r="BD1032" s="17">
        <v>0.30006591383970099</v>
      </c>
      <c r="BE1032" s="17">
        <v>0.203838874045602</v>
      </c>
      <c r="BF1032" s="17"/>
      <c r="BG1032" s="17">
        <v>0.217439934677152</v>
      </c>
      <c r="BH1032" s="17">
        <v>0.21667019445866101</v>
      </c>
      <c r="BI1032" s="17">
        <v>0.27771688619687102</v>
      </c>
      <c r="BJ1032" s="17">
        <v>0.31636608270626998</v>
      </c>
      <c r="BK1032" s="17">
        <v>0.25692864791554498</v>
      </c>
      <c r="BL1032" s="17"/>
      <c r="BM1032" s="17">
        <v>0.21679597695634401</v>
      </c>
      <c r="BN1032" s="17">
        <v>0.27068213881110698</v>
      </c>
    </row>
    <row r="1033" spans="2:66" x14ac:dyDescent="0.35">
      <c r="B1033" t="s">
        <v>160</v>
      </c>
      <c r="C1033" s="17">
        <v>0.17359421951926601</v>
      </c>
      <c r="D1033" s="17">
        <v>0.168287537035577</v>
      </c>
      <c r="E1033" s="17">
        <v>0.17962390113097801</v>
      </c>
      <c r="F1033" s="17"/>
      <c r="G1033" s="17">
        <v>0.20883113090392999</v>
      </c>
      <c r="H1033" s="17">
        <v>0.20190494481083099</v>
      </c>
      <c r="I1033" s="17">
        <v>0.154336850439416</v>
      </c>
      <c r="J1033" s="17">
        <v>0.17189507867770401</v>
      </c>
      <c r="K1033" s="17">
        <v>0.16237656591421301</v>
      </c>
      <c r="L1033" s="17">
        <v>0.15154562305928601</v>
      </c>
      <c r="M1033" s="17"/>
      <c r="N1033" s="17">
        <v>0.19350689252162001</v>
      </c>
      <c r="O1033" s="17">
        <v>0.16991358225206299</v>
      </c>
      <c r="P1033" s="17">
        <v>0.13487421720299</v>
      </c>
      <c r="Q1033" s="17">
        <v>0.190856603386519</v>
      </c>
      <c r="R1033" s="17"/>
      <c r="S1033" s="17">
        <v>0.23520222223652601</v>
      </c>
      <c r="T1033" s="17">
        <v>0.16551163864306501</v>
      </c>
      <c r="U1033" s="17">
        <v>0.12669995535926701</v>
      </c>
      <c r="V1033" s="17">
        <v>0.153847170331599</v>
      </c>
      <c r="W1033" s="17">
        <v>0.136110139094512</v>
      </c>
      <c r="X1033" s="17">
        <v>0.18957217420821099</v>
      </c>
      <c r="Y1033" s="17">
        <v>0.157591845242912</v>
      </c>
      <c r="Z1033" s="17">
        <v>0.163606597282204</v>
      </c>
      <c r="AA1033" s="17">
        <v>0.18898383402785801</v>
      </c>
      <c r="AB1033" s="17">
        <v>0.169983808157708</v>
      </c>
      <c r="AC1033" s="17">
        <v>0.181046480705428</v>
      </c>
      <c r="AD1033" s="17">
        <v>0.143542132162681</v>
      </c>
      <c r="AE1033" s="17"/>
      <c r="AF1033" s="17">
        <v>0.21142636055990699</v>
      </c>
      <c r="AG1033" s="17">
        <v>0.18061364152256601</v>
      </c>
      <c r="AH1033" s="17">
        <v>0.15286980371051601</v>
      </c>
      <c r="AI1033" s="17">
        <v>0.16925801656355299</v>
      </c>
      <c r="AJ1033" s="17">
        <v>9.7046162644506606E-2</v>
      </c>
      <c r="AK1033" s="17">
        <v>0.18192945144568501</v>
      </c>
      <c r="AL1033" s="17"/>
      <c r="AM1033" s="17">
        <v>0.193879244266247</v>
      </c>
      <c r="AN1033" s="17">
        <v>0.14604312833236199</v>
      </c>
      <c r="AO1033" s="17"/>
      <c r="AP1033" s="17">
        <v>0.16218033035568999</v>
      </c>
      <c r="AQ1033" s="17">
        <v>0.20471629506814901</v>
      </c>
      <c r="AR1033" s="17">
        <v>0.156266412009824</v>
      </c>
      <c r="AS1033" s="17">
        <v>0.169808866245545</v>
      </c>
      <c r="AT1033" s="17">
        <v>0.29878550671295601</v>
      </c>
      <c r="AU1033" s="17"/>
      <c r="AV1033" s="17">
        <v>0.181552983793136</v>
      </c>
      <c r="AW1033" s="17">
        <v>0.21026070897026999</v>
      </c>
      <c r="AX1033" s="17">
        <v>0.13905436522237799</v>
      </c>
      <c r="AY1033" s="17">
        <v>0.17731632671008099</v>
      </c>
      <c r="AZ1033" s="17">
        <v>0.15765823502318199</v>
      </c>
      <c r="BA1033" s="17">
        <v>9.5047402185839402E-2</v>
      </c>
      <c r="BB1033" s="17"/>
      <c r="BC1033" s="17">
        <v>0.12869725227946099</v>
      </c>
      <c r="BD1033" s="17">
        <v>0.16323845162009901</v>
      </c>
      <c r="BE1033" s="17">
        <v>0.225171073814043</v>
      </c>
      <c r="BF1033" s="17"/>
      <c r="BG1033" s="17">
        <v>0.17280928852552599</v>
      </c>
      <c r="BH1033" s="17">
        <v>0.19443231222839799</v>
      </c>
      <c r="BI1033" s="17">
        <v>0.150631211135622</v>
      </c>
      <c r="BJ1033" s="17">
        <v>0.20309210478800899</v>
      </c>
      <c r="BK1033" s="17">
        <v>0.16624578904054599</v>
      </c>
      <c r="BL1033" s="17"/>
      <c r="BM1033" s="17">
        <v>0.19089891503352099</v>
      </c>
      <c r="BN1033" s="17">
        <v>0.174771820992497</v>
      </c>
    </row>
    <row r="1034" spans="2:66" x14ac:dyDescent="0.35">
      <c r="B1034" t="s">
        <v>161</v>
      </c>
      <c r="C1034" s="17">
        <v>5.2858830997814202E-2</v>
      </c>
      <c r="D1034" s="17">
        <v>6.26601156225082E-2</v>
      </c>
      <c r="E1034" s="17">
        <v>4.2575671257011699E-2</v>
      </c>
      <c r="F1034" s="17"/>
      <c r="G1034" s="17">
        <v>7.7536605086455199E-2</v>
      </c>
      <c r="H1034" s="17">
        <v>8.0201019999904199E-2</v>
      </c>
      <c r="I1034" s="17">
        <v>4.24560260895376E-2</v>
      </c>
      <c r="J1034" s="17">
        <v>3.8919021116292203E-2</v>
      </c>
      <c r="K1034" s="17">
        <v>5.22408275380319E-2</v>
      </c>
      <c r="L1034" s="17">
        <v>3.4247483729180003E-2</v>
      </c>
      <c r="M1034" s="17"/>
      <c r="N1034" s="17">
        <v>6.5884983209442805E-2</v>
      </c>
      <c r="O1034" s="17">
        <v>5.4209193726592698E-2</v>
      </c>
      <c r="P1034" s="17">
        <v>5.4183103764950002E-2</v>
      </c>
      <c r="Q1034" s="17">
        <v>3.7037837602330301E-2</v>
      </c>
      <c r="R1034" s="17"/>
      <c r="S1034" s="17">
        <v>7.6559958649605603E-2</v>
      </c>
      <c r="T1034" s="17">
        <v>3.4228801062396397E-2</v>
      </c>
      <c r="U1034" s="17">
        <v>6.5873155989572899E-2</v>
      </c>
      <c r="V1034" s="17">
        <v>5.2942382435531198E-2</v>
      </c>
      <c r="W1034" s="17">
        <v>4.9479643669052803E-2</v>
      </c>
      <c r="X1034" s="17">
        <v>6.04588282747405E-2</v>
      </c>
      <c r="Y1034" s="17">
        <v>3.6416209712113699E-2</v>
      </c>
      <c r="Z1034" s="17">
        <v>5.9738632025130203E-2</v>
      </c>
      <c r="AA1034" s="17">
        <v>4.8492944744886197E-2</v>
      </c>
      <c r="AB1034" s="17">
        <v>6.3053487617940301E-2</v>
      </c>
      <c r="AC1034" s="17">
        <v>3.9883211608115303E-2</v>
      </c>
      <c r="AD1034" s="17">
        <v>1.48937876233531E-2</v>
      </c>
      <c r="AE1034" s="17"/>
      <c r="AF1034" s="17">
        <v>7.7719290268800797E-2</v>
      </c>
      <c r="AG1034" s="17">
        <v>3.59466403703948E-2</v>
      </c>
      <c r="AH1034" s="17">
        <v>5.5933655544675699E-2</v>
      </c>
      <c r="AI1034" s="17">
        <v>5.3502358167689501E-2</v>
      </c>
      <c r="AJ1034" s="17">
        <v>2.7923635271010501E-2</v>
      </c>
      <c r="AK1034" s="17">
        <v>6.5878578384251998E-2</v>
      </c>
      <c r="AL1034" s="17"/>
      <c r="AM1034" s="17">
        <v>5.0860511340277498E-2</v>
      </c>
      <c r="AN1034" s="17">
        <v>5.4859243049041898E-2</v>
      </c>
      <c r="AO1034" s="17"/>
      <c r="AP1034" s="17">
        <v>4.6832751259008799E-2</v>
      </c>
      <c r="AQ1034" s="17">
        <v>2.47848167851107E-2</v>
      </c>
      <c r="AR1034" s="17">
        <v>5.7026237478448698E-2</v>
      </c>
      <c r="AS1034" s="17">
        <v>9.7049584404167402E-2</v>
      </c>
      <c r="AT1034" s="17">
        <v>8.6565545643218694E-2</v>
      </c>
      <c r="AU1034" s="17"/>
      <c r="AV1034" s="17">
        <v>5.4499513776474197E-2</v>
      </c>
      <c r="AW1034" s="17">
        <v>5.4491537597373699E-2</v>
      </c>
      <c r="AX1034" s="17">
        <v>4.3562922036098198E-2</v>
      </c>
      <c r="AY1034" s="17">
        <v>9.4398355677412699E-2</v>
      </c>
      <c r="AZ1034" s="17">
        <v>3.1486045439350699E-2</v>
      </c>
      <c r="BA1034" s="17">
        <v>1.2455556351114601E-2</v>
      </c>
      <c r="BB1034" s="17"/>
      <c r="BC1034" s="17">
        <v>2.60775114296826E-2</v>
      </c>
      <c r="BD1034" s="17">
        <v>4.8085727394023503E-2</v>
      </c>
      <c r="BE1034" s="17">
        <v>7.7784914108167402E-2</v>
      </c>
      <c r="BF1034" s="17"/>
      <c r="BG1034" s="17">
        <v>8.0738794761937904E-2</v>
      </c>
      <c r="BH1034" s="17">
        <v>5.0644661945853202E-2</v>
      </c>
      <c r="BI1034" s="17">
        <v>3.9765059854071701E-2</v>
      </c>
      <c r="BJ1034" s="17">
        <v>0.13480897805568201</v>
      </c>
      <c r="BK1034" s="17">
        <v>6.6738170291448295E-2</v>
      </c>
      <c r="BL1034" s="17"/>
      <c r="BM1034" s="17">
        <v>5.5562314811418101E-2</v>
      </c>
      <c r="BN1034" s="17">
        <v>8.2489375540047094E-2</v>
      </c>
    </row>
    <row r="1035" spans="2:66" x14ac:dyDescent="0.35">
      <c r="C1035" s="17"/>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c r="AD1035" s="17"/>
      <c r="AE1035" s="17"/>
      <c r="AF1035" s="17"/>
      <c r="AG1035" s="17"/>
      <c r="AH1035" s="17"/>
      <c r="AI1035" s="17"/>
      <c r="AJ1035" s="17"/>
      <c r="AK1035" s="17"/>
      <c r="AL1035" s="17"/>
      <c r="AM1035" s="17"/>
      <c r="AN1035" s="17"/>
      <c r="AO1035" s="17"/>
      <c r="AP1035" s="17"/>
      <c r="AQ1035" s="17"/>
      <c r="AR1035" s="17"/>
      <c r="AS1035" s="17"/>
      <c r="AT1035" s="17"/>
      <c r="AU1035" s="17"/>
      <c r="AV1035" s="17"/>
      <c r="AW1035" s="17"/>
      <c r="AX1035" s="17"/>
      <c r="AY1035" s="17"/>
      <c r="AZ1035" s="17"/>
      <c r="BA1035" s="17"/>
      <c r="BB1035" s="17"/>
      <c r="BC1035" s="17"/>
      <c r="BD1035" s="17"/>
      <c r="BE1035" s="17"/>
      <c r="BF1035" s="17"/>
      <c r="BG1035" s="17"/>
      <c r="BH1035" s="17"/>
      <c r="BI1035" s="17"/>
      <c r="BJ1035" s="17"/>
      <c r="BK1035" s="17"/>
      <c r="BL1035" s="17"/>
      <c r="BM1035" s="17"/>
      <c r="BN1035" s="17"/>
    </row>
    <row r="1036" spans="2:66" x14ac:dyDescent="0.35">
      <c r="B1036" s="6" t="s">
        <v>432</v>
      </c>
      <c r="C1036" s="17"/>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c r="AD1036" s="17"/>
      <c r="AE1036" s="17"/>
      <c r="AF1036" s="17"/>
      <c r="AG1036" s="17"/>
      <c r="AH1036" s="17"/>
      <c r="AI1036" s="17"/>
      <c r="AJ1036" s="17"/>
      <c r="AK1036" s="17"/>
      <c r="AL1036" s="17"/>
      <c r="AM1036" s="17"/>
      <c r="AN1036" s="17"/>
      <c r="AO1036" s="17"/>
      <c r="AP1036" s="17"/>
      <c r="AQ1036" s="17"/>
      <c r="AR1036" s="17"/>
      <c r="AS1036" s="17"/>
      <c r="AT1036" s="17"/>
      <c r="AU1036" s="17"/>
      <c r="AV1036" s="17"/>
      <c r="AW1036" s="17"/>
      <c r="AX1036" s="17"/>
      <c r="AY1036" s="17"/>
      <c r="AZ1036" s="17"/>
      <c r="BA1036" s="17"/>
      <c r="BB1036" s="17"/>
      <c r="BC1036" s="17"/>
      <c r="BD1036" s="17"/>
      <c r="BE1036" s="17"/>
      <c r="BF1036" s="17"/>
      <c r="BG1036" s="17"/>
      <c r="BH1036" s="17"/>
      <c r="BI1036" s="17"/>
      <c r="BJ1036" s="17"/>
      <c r="BK1036" s="17"/>
      <c r="BL1036" s="17"/>
      <c r="BM1036" s="17"/>
      <c r="BN1036" s="17"/>
    </row>
    <row r="1037" spans="2:66" x14ac:dyDescent="0.35">
      <c r="B1037" s="24" t="s">
        <v>101</v>
      </c>
      <c r="C1037" s="17"/>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c r="AD1037" s="17"/>
      <c r="AE1037" s="17"/>
      <c r="AF1037" s="17"/>
      <c r="AG1037" s="17"/>
      <c r="AH1037" s="17"/>
      <c r="AI1037" s="17"/>
      <c r="AJ1037" s="17"/>
      <c r="AK1037" s="17"/>
      <c r="AL1037" s="17"/>
      <c r="AM1037" s="17"/>
      <c r="AN1037" s="17"/>
      <c r="AO1037" s="17"/>
      <c r="AP1037" s="17"/>
      <c r="AQ1037" s="17"/>
      <c r="AR1037" s="17"/>
      <c r="AS1037" s="17"/>
      <c r="AT1037" s="17"/>
      <c r="AU1037" s="17"/>
      <c r="AV1037" s="17"/>
      <c r="AW1037" s="17"/>
      <c r="AX1037" s="17"/>
      <c r="AY1037" s="17"/>
      <c r="AZ1037" s="17"/>
      <c r="BA1037" s="17"/>
      <c r="BB1037" s="17"/>
      <c r="BC1037" s="17"/>
      <c r="BD1037" s="17"/>
      <c r="BE1037" s="17"/>
      <c r="BF1037" s="17"/>
      <c r="BG1037" s="17"/>
      <c r="BH1037" s="17"/>
      <c r="BI1037" s="17"/>
      <c r="BJ1037" s="17"/>
      <c r="BK1037" s="17"/>
      <c r="BL1037" s="17"/>
      <c r="BM1037" s="17"/>
      <c r="BN1037" s="17"/>
    </row>
    <row r="1038" spans="2:66" x14ac:dyDescent="0.35">
      <c r="B1038" t="s">
        <v>157</v>
      </c>
      <c r="C1038" s="17">
        <v>7.7052204467428095E-2</v>
      </c>
      <c r="D1038" s="17">
        <v>8.0189582776789795E-2</v>
      </c>
      <c r="E1038" s="17">
        <v>7.43730199352612E-2</v>
      </c>
      <c r="F1038" s="17"/>
      <c r="G1038" s="17">
        <v>5.6120487154409697E-2</v>
      </c>
      <c r="H1038" s="17">
        <v>0.115938981211386</v>
      </c>
      <c r="I1038" s="17">
        <v>7.4216368009196898E-2</v>
      </c>
      <c r="J1038" s="17">
        <v>7.3867410818001494E-2</v>
      </c>
      <c r="K1038" s="17">
        <v>7.9278191566543296E-2</v>
      </c>
      <c r="L1038" s="17">
        <v>6.2602361955041999E-2</v>
      </c>
      <c r="M1038" s="17"/>
      <c r="N1038" s="17">
        <v>8.8148412774244497E-2</v>
      </c>
      <c r="O1038" s="17">
        <v>7.2998053721021902E-2</v>
      </c>
      <c r="P1038" s="17">
        <v>8.1025149282275596E-2</v>
      </c>
      <c r="Q1038" s="17">
        <v>6.7007175991621107E-2</v>
      </c>
      <c r="R1038" s="17"/>
      <c r="S1038" s="17">
        <v>0.10144683987313299</v>
      </c>
      <c r="T1038" s="17">
        <v>6.8618671776191797E-2</v>
      </c>
      <c r="U1038" s="17">
        <v>5.9869130665383602E-2</v>
      </c>
      <c r="V1038" s="17">
        <v>7.0694751594206406E-2</v>
      </c>
      <c r="W1038" s="17">
        <v>9.3185360219102203E-2</v>
      </c>
      <c r="X1038" s="17">
        <v>8.0440811271279694E-2</v>
      </c>
      <c r="Y1038" s="17">
        <v>7.2616773125015494E-2</v>
      </c>
      <c r="Z1038" s="17">
        <v>4.6444028075472703E-2</v>
      </c>
      <c r="AA1038" s="17">
        <v>7.0599192359986906E-2</v>
      </c>
      <c r="AB1038" s="17">
        <v>8.1131112588122403E-2</v>
      </c>
      <c r="AC1038" s="17">
        <v>9.8196027361435095E-2</v>
      </c>
      <c r="AD1038" s="17">
        <v>4.52337582327531E-2</v>
      </c>
      <c r="AE1038" s="17"/>
      <c r="AF1038" s="17">
        <v>8.3655977393256406E-2</v>
      </c>
      <c r="AG1038" s="17">
        <v>9.4760901850830498E-2</v>
      </c>
      <c r="AH1038" s="17">
        <v>5.7895183391080303E-2</v>
      </c>
      <c r="AI1038" s="17">
        <v>6.2093925108178898E-2</v>
      </c>
      <c r="AJ1038" s="17">
        <v>5.5431699556087802E-2</v>
      </c>
      <c r="AK1038" s="17">
        <v>9.5324284340764301E-2</v>
      </c>
      <c r="AL1038" s="17"/>
      <c r="AM1038" s="17">
        <v>9.1495511386367495E-2</v>
      </c>
      <c r="AN1038" s="17">
        <v>5.5864377012287601E-2</v>
      </c>
      <c r="AO1038" s="17"/>
      <c r="AP1038" s="17">
        <v>8.6395465857681694E-2</v>
      </c>
      <c r="AQ1038" s="17">
        <v>6.0480999221377098E-2</v>
      </c>
      <c r="AR1038" s="17">
        <v>7.3862267970586995E-2</v>
      </c>
      <c r="AS1038" s="17">
        <v>0.117639932553866</v>
      </c>
      <c r="AT1038" s="17">
        <v>0.100706060159755</v>
      </c>
      <c r="AU1038" s="17"/>
      <c r="AV1038" s="17">
        <v>8.0103545502762205E-2</v>
      </c>
      <c r="AW1038" s="17">
        <v>8.8686090839070406E-2</v>
      </c>
      <c r="AX1038" s="17">
        <v>8.1499859902382593E-2</v>
      </c>
      <c r="AY1038" s="17">
        <v>0.102074277585314</v>
      </c>
      <c r="AZ1038" s="17">
        <v>1.55536119008494E-2</v>
      </c>
      <c r="BA1038" s="17">
        <v>5.7248483050201297E-2</v>
      </c>
      <c r="BB1038" s="17"/>
      <c r="BC1038" s="17">
        <v>6.0375678321420899E-2</v>
      </c>
      <c r="BD1038" s="17">
        <v>7.4002316449343006E-2</v>
      </c>
      <c r="BE1038" s="17">
        <v>9.8068511655543006E-2</v>
      </c>
      <c r="BF1038" s="17"/>
      <c r="BG1038" s="17">
        <v>0.113376799346029</v>
      </c>
      <c r="BH1038" s="17">
        <v>7.5057277892529195E-2</v>
      </c>
      <c r="BI1038" s="17">
        <v>6.3998842522884805E-2</v>
      </c>
      <c r="BJ1038" s="17">
        <v>0.191175607280821</v>
      </c>
      <c r="BK1038" s="17">
        <v>6.7414733070181199E-2</v>
      </c>
      <c r="BL1038" s="17"/>
      <c r="BM1038" s="17">
        <v>8.1319033485704295E-2</v>
      </c>
      <c r="BN1038" s="17">
        <v>9.6052309080584902E-2</v>
      </c>
    </row>
    <row r="1039" spans="2:66" x14ac:dyDescent="0.35">
      <c r="B1039" t="s">
        <v>158</v>
      </c>
      <c r="C1039" s="17">
        <v>0.36260414024969101</v>
      </c>
      <c r="D1039" s="17">
        <v>0.35086866456191401</v>
      </c>
      <c r="E1039" s="17">
        <v>0.37388250984031401</v>
      </c>
      <c r="F1039" s="17"/>
      <c r="G1039" s="17">
        <v>0.339375645577842</v>
      </c>
      <c r="H1039" s="17">
        <v>0.32592265177167601</v>
      </c>
      <c r="I1039" s="17">
        <v>0.40197843327628402</v>
      </c>
      <c r="J1039" s="17">
        <v>0.38646976626817398</v>
      </c>
      <c r="K1039" s="17">
        <v>0.346956343801893</v>
      </c>
      <c r="L1039" s="17">
        <v>0.36730207825415301</v>
      </c>
      <c r="M1039" s="17"/>
      <c r="N1039" s="17">
        <v>0.36086080166997703</v>
      </c>
      <c r="O1039" s="17">
        <v>0.37265805822616299</v>
      </c>
      <c r="P1039" s="17">
        <v>0.360145299848811</v>
      </c>
      <c r="Q1039" s="17">
        <v>0.35996918220782698</v>
      </c>
      <c r="R1039" s="17"/>
      <c r="S1039" s="17">
        <v>0.31957364408940298</v>
      </c>
      <c r="T1039" s="17">
        <v>0.349822331670957</v>
      </c>
      <c r="U1039" s="17">
        <v>0.390277625931234</v>
      </c>
      <c r="V1039" s="17">
        <v>0.323644132903249</v>
      </c>
      <c r="W1039" s="17">
        <v>0.40615797816298299</v>
      </c>
      <c r="X1039" s="17">
        <v>0.42206029374486098</v>
      </c>
      <c r="Y1039" s="17">
        <v>0.39375956133191098</v>
      </c>
      <c r="Z1039" s="17">
        <v>0.38883169844156401</v>
      </c>
      <c r="AA1039" s="17">
        <v>0.32483363819611599</v>
      </c>
      <c r="AB1039" s="17">
        <v>0.39219195253997402</v>
      </c>
      <c r="AC1039" s="17">
        <v>0.28714360477941803</v>
      </c>
      <c r="AD1039" s="17">
        <v>0.43948303983063902</v>
      </c>
      <c r="AE1039" s="17"/>
      <c r="AF1039" s="17">
        <v>0.31516755356110099</v>
      </c>
      <c r="AG1039" s="17">
        <v>0.396903011154846</v>
      </c>
      <c r="AH1039" s="17">
        <v>0.34945886662303899</v>
      </c>
      <c r="AI1039" s="17">
        <v>0.38596457013751301</v>
      </c>
      <c r="AJ1039" s="17">
        <v>0.33469437300275501</v>
      </c>
      <c r="AK1039" s="17">
        <v>0.42144770911635498</v>
      </c>
      <c r="AL1039" s="17"/>
      <c r="AM1039" s="17">
        <v>0.35986923393653197</v>
      </c>
      <c r="AN1039" s="17">
        <v>0.366653855052195</v>
      </c>
      <c r="AO1039" s="17"/>
      <c r="AP1039" s="17">
        <v>0.35775405076417099</v>
      </c>
      <c r="AQ1039" s="17">
        <v>0.36715631937951898</v>
      </c>
      <c r="AR1039" s="17">
        <v>0.36616816965430199</v>
      </c>
      <c r="AS1039" s="17">
        <v>0.36250065571187701</v>
      </c>
      <c r="AT1039" s="17">
        <v>0.29345759183911202</v>
      </c>
      <c r="AU1039" s="17"/>
      <c r="AV1039" s="17">
        <v>0.353042084470437</v>
      </c>
      <c r="AW1039" s="17">
        <v>0.39075287305969802</v>
      </c>
      <c r="AX1039" s="17">
        <v>0.40882833624672299</v>
      </c>
      <c r="AY1039" s="17">
        <v>0.326901193738309</v>
      </c>
      <c r="AZ1039" s="17">
        <v>0.38194491798884</v>
      </c>
      <c r="BA1039" s="17">
        <v>0.34009555705629801</v>
      </c>
      <c r="BB1039" s="17"/>
      <c r="BC1039" s="17">
        <v>0.41512528384223801</v>
      </c>
      <c r="BD1039" s="17">
        <v>0.32931521457895102</v>
      </c>
      <c r="BE1039" s="17">
        <v>0.36585768654617001</v>
      </c>
      <c r="BF1039" s="17"/>
      <c r="BG1039" s="17">
        <v>0.24586671022198101</v>
      </c>
      <c r="BH1039" s="17">
        <v>0.38231849334775903</v>
      </c>
      <c r="BI1039" s="17">
        <v>0.42755947483724699</v>
      </c>
      <c r="BJ1039" s="17">
        <v>0.36320869961389701</v>
      </c>
      <c r="BK1039" s="17">
        <v>0.263527562234668</v>
      </c>
      <c r="BL1039" s="17"/>
      <c r="BM1039" s="17">
        <v>0.36002104067149299</v>
      </c>
      <c r="BN1039" s="17">
        <v>0.286593221448117</v>
      </c>
    </row>
    <row r="1040" spans="2:66" x14ac:dyDescent="0.35">
      <c r="B1040" t="s">
        <v>159</v>
      </c>
      <c r="C1040" s="17">
        <v>0.31331100185576899</v>
      </c>
      <c r="D1040" s="17">
        <v>0.27678618185942799</v>
      </c>
      <c r="E1040" s="17">
        <v>0.34944038349476397</v>
      </c>
      <c r="F1040" s="17"/>
      <c r="G1040" s="17">
        <v>0.25639913331965503</v>
      </c>
      <c r="H1040" s="17">
        <v>0.21295216467049299</v>
      </c>
      <c r="I1040" s="17">
        <v>0.293302042327379</v>
      </c>
      <c r="J1040" s="17">
        <v>0.33025909826767202</v>
      </c>
      <c r="K1040" s="17">
        <v>0.37500673069976498</v>
      </c>
      <c r="L1040" s="17">
        <v>0.39414554070218799</v>
      </c>
      <c r="M1040" s="17"/>
      <c r="N1040" s="17">
        <v>0.25619047821244001</v>
      </c>
      <c r="O1040" s="17">
        <v>0.323976509171789</v>
      </c>
      <c r="P1040" s="17">
        <v>0.33617685069738901</v>
      </c>
      <c r="Q1040" s="17">
        <v>0.341282783095049</v>
      </c>
      <c r="R1040" s="17"/>
      <c r="S1040" s="17">
        <v>0.26624888040832601</v>
      </c>
      <c r="T1040" s="17">
        <v>0.351306901185993</v>
      </c>
      <c r="U1040" s="17">
        <v>0.31521047292191801</v>
      </c>
      <c r="V1040" s="17">
        <v>0.36507756035438899</v>
      </c>
      <c r="W1040" s="17">
        <v>0.299562359561097</v>
      </c>
      <c r="X1040" s="17">
        <v>0.24870907714288301</v>
      </c>
      <c r="Y1040" s="17">
        <v>0.33319128938596199</v>
      </c>
      <c r="Z1040" s="17">
        <v>0.21209631411926</v>
      </c>
      <c r="AA1040" s="17">
        <v>0.35694745211877299</v>
      </c>
      <c r="AB1040" s="17">
        <v>0.28515927099631599</v>
      </c>
      <c r="AC1040" s="17">
        <v>0.36283725513908299</v>
      </c>
      <c r="AD1040" s="17">
        <v>0.35677084766285799</v>
      </c>
      <c r="AE1040" s="17"/>
      <c r="AF1040" s="17">
        <v>0.28526643130937201</v>
      </c>
      <c r="AG1040" s="17">
        <v>0.27751517935803899</v>
      </c>
      <c r="AH1040" s="17">
        <v>0.35006768220203499</v>
      </c>
      <c r="AI1040" s="17">
        <v>0.32962477607275598</v>
      </c>
      <c r="AJ1040" s="17">
        <v>0.404657728976347</v>
      </c>
      <c r="AK1040" s="17">
        <v>0.30597179425584098</v>
      </c>
      <c r="AL1040" s="17"/>
      <c r="AM1040" s="17">
        <v>0.29927362461414703</v>
      </c>
      <c r="AN1040" s="17">
        <v>0.33200189288222998</v>
      </c>
      <c r="AO1040" s="17"/>
      <c r="AP1040" s="17">
        <v>0.37754726803984301</v>
      </c>
      <c r="AQ1040" s="17">
        <v>0.33161952296187103</v>
      </c>
      <c r="AR1040" s="17">
        <v>0.29213637801023001</v>
      </c>
      <c r="AS1040" s="17">
        <v>0.20136193164656899</v>
      </c>
      <c r="AT1040" s="17">
        <v>0.14514833475670899</v>
      </c>
      <c r="AU1040" s="17"/>
      <c r="AV1040" s="17">
        <v>0.27706493256388098</v>
      </c>
      <c r="AW1040" s="17">
        <v>0.32132507556473999</v>
      </c>
      <c r="AX1040" s="17">
        <v>0.27303174741235098</v>
      </c>
      <c r="AY1040" s="17">
        <v>0.29490566024825798</v>
      </c>
      <c r="AZ1040" s="17">
        <v>0.31315322889491998</v>
      </c>
      <c r="BA1040" s="17">
        <v>0.41758251052876699</v>
      </c>
      <c r="BB1040" s="17"/>
      <c r="BC1040" s="17">
        <v>0.27643580271962498</v>
      </c>
      <c r="BD1040" s="17">
        <v>0.37395123658467999</v>
      </c>
      <c r="BE1040" s="17">
        <v>0.24248191198987301</v>
      </c>
      <c r="BF1040" s="17"/>
      <c r="BG1040" s="17">
        <v>0.32498568548043699</v>
      </c>
      <c r="BH1040" s="17">
        <v>0.27888572657330202</v>
      </c>
      <c r="BI1040" s="17">
        <v>0.29501932299795303</v>
      </c>
      <c r="BJ1040" s="17">
        <v>0.25925005477749402</v>
      </c>
      <c r="BK1040" s="17">
        <v>0.40771246613828499</v>
      </c>
      <c r="BL1040" s="17"/>
      <c r="BM1040" s="17">
        <v>0.28641887585550801</v>
      </c>
      <c r="BN1040" s="17">
        <v>0.37335909220529001</v>
      </c>
    </row>
    <row r="1041" spans="2:66" x14ac:dyDescent="0.35">
      <c r="B1041" t="s">
        <v>160</v>
      </c>
      <c r="C1041" s="17">
        <v>0.172819583006671</v>
      </c>
      <c r="D1041" s="17">
        <v>0.19565000225111501</v>
      </c>
      <c r="E1041" s="17">
        <v>0.14946057594621701</v>
      </c>
      <c r="F1041" s="17"/>
      <c r="G1041" s="17">
        <v>0.26602501501205</v>
      </c>
      <c r="H1041" s="17">
        <v>0.22668963595358499</v>
      </c>
      <c r="I1041" s="17">
        <v>0.17060060580634701</v>
      </c>
      <c r="J1041" s="17">
        <v>0.15292766521485601</v>
      </c>
      <c r="K1041" s="17">
        <v>0.121287475784684</v>
      </c>
      <c r="L1041" s="17">
        <v>0.119362957188366</v>
      </c>
      <c r="M1041" s="17"/>
      <c r="N1041" s="17">
        <v>0.206421579445799</v>
      </c>
      <c r="O1041" s="17">
        <v>0.15857203033630499</v>
      </c>
      <c r="P1041" s="17">
        <v>0.159349804398116</v>
      </c>
      <c r="Q1041" s="17">
        <v>0.16162608774818399</v>
      </c>
      <c r="R1041" s="17"/>
      <c r="S1041" s="17">
        <v>0.20319981824557101</v>
      </c>
      <c r="T1041" s="17">
        <v>0.17442688268890399</v>
      </c>
      <c r="U1041" s="17">
        <v>0.16893260188008899</v>
      </c>
      <c r="V1041" s="17">
        <v>0.15188788793307501</v>
      </c>
      <c r="W1041" s="17">
        <v>0.16528267081123801</v>
      </c>
      <c r="X1041" s="17">
        <v>0.16164826125831899</v>
      </c>
      <c r="Y1041" s="17">
        <v>0.140482444812594</v>
      </c>
      <c r="Z1041" s="17">
        <v>0.24801988765178501</v>
      </c>
      <c r="AA1041" s="17">
        <v>0.195270027243336</v>
      </c>
      <c r="AB1041" s="17">
        <v>0.17932471180766299</v>
      </c>
      <c r="AC1041" s="17">
        <v>0.15398342975983001</v>
      </c>
      <c r="AD1041" s="17">
        <v>6.4534078438272205E-2</v>
      </c>
      <c r="AE1041" s="17"/>
      <c r="AF1041" s="17">
        <v>0.20540292046211001</v>
      </c>
      <c r="AG1041" s="17">
        <v>0.183236763606731</v>
      </c>
      <c r="AH1041" s="17">
        <v>0.15967406950816199</v>
      </c>
      <c r="AI1041" s="17">
        <v>0.15092141526422601</v>
      </c>
      <c r="AJ1041" s="17">
        <v>0.133943459981166</v>
      </c>
      <c r="AK1041" s="17">
        <v>0.13935916357762601</v>
      </c>
      <c r="AL1041" s="17"/>
      <c r="AM1041" s="17">
        <v>0.177771341774797</v>
      </c>
      <c r="AN1041" s="17">
        <v>0.16701911906015601</v>
      </c>
      <c r="AO1041" s="17"/>
      <c r="AP1041" s="17">
        <v>0.117427162819406</v>
      </c>
      <c r="AQ1041" s="17">
        <v>0.15920495858658701</v>
      </c>
      <c r="AR1041" s="17">
        <v>0.195917536196762</v>
      </c>
      <c r="AS1041" s="17">
        <v>0.24832295634899301</v>
      </c>
      <c r="AT1041" s="17">
        <v>0.30205249842766102</v>
      </c>
      <c r="AU1041" s="17"/>
      <c r="AV1041" s="17">
        <v>0.210091191276946</v>
      </c>
      <c r="AW1041" s="17">
        <v>0.13396068133608799</v>
      </c>
      <c r="AX1041" s="17">
        <v>0.19668806407380501</v>
      </c>
      <c r="AY1041" s="17">
        <v>0.190373278470098</v>
      </c>
      <c r="AZ1041" s="17">
        <v>0.20148459009820299</v>
      </c>
      <c r="BA1041" s="17">
        <v>0.140234327557483</v>
      </c>
      <c r="BB1041" s="17"/>
      <c r="BC1041" s="17">
        <v>0.18665221687011399</v>
      </c>
      <c r="BD1041" s="17">
        <v>0.16126078570558799</v>
      </c>
      <c r="BE1041" s="17">
        <v>0.19562622489829001</v>
      </c>
      <c r="BF1041" s="17"/>
      <c r="BG1041" s="17">
        <v>0.18582511782776401</v>
      </c>
      <c r="BH1041" s="17">
        <v>0.184536842577775</v>
      </c>
      <c r="BI1041" s="17">
        <v>0.163286010810131</v>
      </c>
      <c r="BJ1041" s="17">
        <v>0.14878199407308601</v>
      </c>
      <c r="BK1041" s="17">
        <v>0.15378866447119099</v>
      </c>
      <c r="BL1041" s="17"/>
      <c r="BM1041" s="17">
        <v>0.184747358378761</v>
      </c>
      <c r="BN1041" s="17">
        <v>0.15263014886600301</v>
      </c>
    </row>
    <row r="1042" spans="2:66" x14ac:dyDescent="0.35">
      <c r="B1042" t="s">
        <v>161</v>
      </c>
      <c r="C1042" s="17">
        <v>7.4213070420441493E-2</v>
      </c>
      <c r="D1042" s="17">
        <v>9.6505568550752999E-2</v>
      </c>
      <c r="E1042" s="17">
        <v>5.28435107834433E-2</v>
      </c>
      <c r="F1042" s="17"/>
      <c r="G1042" s="17">
        <v>8.2079718936042795E-2</v>
      </c>
      <c r="H1042" s="17">
        <v>0.11849656639286001</v>
      </c>
      <c r="I1042" s="17">
        <v>5.9902550580793301E-2</v>
      </c>
      <c r="J1042" s="17">
        <v>5.6476059431295501E-2</v>
      </c>
      <c r="K1042" s="17">
        <v>7.7471258147114697E-2</v>
      </c>
      <c r="L1042" s="17">
        <v>5.6587061900251298E-2</v>
      </c>
      <c r="M1042" s="17"/>
      <c r="N1042" s="17">
        <v>8.8378727897538395E-2</v>
      </c>
      <c r="O1042" s="17">
        <v>7.1795348544720597E-2</v>
      </c>
      <c r="P1042" s="17">
        <v>6.3302895773407294E-2</v>
      </c>
      <c r="Q1042" s="17">
        <v>7.0114770957319397E-2</v>
      </c>
      <c r="R1042" s="17"/>
      <c r="S1042" s="17">
        <v>0.109530817383566</v>
      </c>
      <c r="T1042" s="17">
        <v>5.5825212677953602E-2</v>
      </c>
      <c r="U1042" s="17">
        <v>6.5710168601374894E-2</v>
      </c>
      <c r="V1042" s="17">
        <v>8.8695667215079793E-2</v>
      </c>
      <c r="W1042" s="17">
        <v>3.5811631245579997E-2</v>
      </c>
      <c r="X1042" s="17">
        <v>8.7141556582657695E-2</v>
      </c>
      <c r="Y1042" s="17">
        <v>5.9949931344518002E-2</v>
      </c>
      <c r="Z1042" s="17">
        <v>0.10460807171191799</v>
      </c>
      <c r="AA1042" s="17">
        <v>5.2349690081787303E-2</v>
      </c>
      <c r="AB1042" s="17">
        <v>6.2192952067924002E-2</v>
      </c>
      <c r="AC1042" s="17">
        <v>9.7839682960233598E-2</v>
      </c>
      <c r="AD1042" s="17">
        <v>9.3978275835477701E-2</v>
      </c>
      <c r="AE1042" s="17"/>
      <c r="AF1042" s="17">
        <v>0.11050711727416</v>
      </c>
      <c r="AG1042" s="17">
        <v>4.75841440295535E-2</v>
      </c>
      <c r="AH1042" s="17">
        <v>8.2904198275683794E-2</v>
      </c>
      <c r="AI1042" s="17">
        <v>7.1395313417325093E-2</v>
      </c>
      <c r="AJ1042" s="17">
        <v>7.1272738483644599E-2</v>
      </c>
      <c r="AK1042" s="17">
        <v>3.7897048709414197E-2</v>
      </c>
      <c r="AL1042" s="17"/>
      <c r="AM1042" s="17">
        <v>7.1590288288156695E-2</v>
      </c>
      <c r="AN1042" s="17">
        <v>7.8460755993131098E-2</v>
      </c>
      <c r="AO1042" s="17"/>
      <c r="AP1042" s="17">
        <v>6.08760525188978E-2</v>
      </c>
      <c r="AQ1042" s="17">
        <v>8.1538199850645601E-2</v>
      </c>
      <c r="AR1042" s="17">
        <v>7.1915648168119198E-2</v>
      </c>
      <c r="AS1042" s="17">
        <v>7.0174523738695496E-2</v>
      </c>
      <c r="AT1042" s="17">
        <v>0.158635514816762</v>
      </c>
      <c r="AU1042" s="17"/>
      <c r="AV1042" s="17">
        <v>7.9698246185974195E-2</v>
      </c>
      <c r="AW1042" s="17">
        <v>6.5275279200402797E-2</v>
      </c>
      <c r="AX1042" s="17">
        <v>3.99519923647388E-2</v>
      </c>
      <c r="AY1042" s="17">
        <v>8.5745589958020604E-2</v>
      </c>
      <c r="AZ1042" s="17">
        <v>8.7863651117187899E-2</v>
      </c>
      <c r="BA1042" s="17">
        <v>4.4839121807251602E-2</v>
      </c>
      <c r="BB1042" s="17"/>
      <c r="BC1042" s="17">
        <v>6.1411018246601001E-2</v>
      </c>
      <c r="BD1042" s="17">
        <v>6.1470446681437502E-2</v>
      </c>
      <c r="BE1042" s="17">
        <v>9.7965664910124095E-2</v>
      </c>
      <c r="BF1042" s="17"/>
      <c r="BG1042" s="17">
        <v>0.12994568712378901</v>
      </c>
      <c r="BH1042" s="17">
        <v>7.9201659608633596E-2</v>
      </c>
      <c r="BI1042" s="17">
        <v>5.0136348831783598E-2</v>
      </c>
      <c r="BJ1042" s="17">
        <v>3.7583644254701599E-2</v>
      </c>
      <c r="BK1042" s="17">
        <v>0.107556574085676</v>
      </c>
      <c r="BL1042" s="17"/>
      <c r="BM1042" s="17">
        <v>8.7493691608533194E-2</v>
      </c>
      <c r="BN1042" s="17">
        <v>9.1365228400005799E-2</v>
      </c>
    </row>
    <row r="1043" spans="2:66" x14ac:dyDescent="0.35">
      <c r="C1043" s="17"/>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c r="AD1043" s="17"/>
      <c r="AE1043" s="17"/>
      <c r="AF1043" s="17"/>
      <c r="AG1043" s="17"/>
      <c r="AH1043" s="17"/>
      <c r="AI1043" s="17"/>
      <c r="AJ1043" s="17"/>
      <c r="AK1043" s="17"/>
      <c r="AL1043" s="17"/>
      <c r="AM1043" s="17"/>
      <c r="AN1043" s="17"/>
      <c r="AO1043" s="17"/>
      <c r="AP1043" s="17"/>
      <c r="AQ1043" s="17"/>
      <c r="AR1043" s="17"/>
      <c r="AS1043" s="17"/>
      <c r="AT1043" s="17"/>
      <c r="AU1043" s="17"/>
      <c r="AV1043" s="17"/>
      <c r="AW1043" s="17"/>
      <c r="AX1043" s="17"/>
      <c r="AY1043" s="17"/>
      <c r="AZ1043" s="17"/>
      <c r="BA1043" s="17"/>
      <c r="BB1043" s="17"/>
      <c r="BC1043" s="17"/>
      <c r="BD1043" s="17"/>
      <c r="BE1043" s="17"/>
      <c r="BF1043" s="17"/>
      <c r="BG1043" s="17"/>
      <c r="BH1043" s="17"/>
      <c r="BI1043" s="17"/>
      <c r="BJ1043" s="17"/>
      <c r="BK1043" s="17"/>
      <c r="BL1043" s="17"/>
      <c r="BM1043" s="17"/>
      <c r="BN1043" s="17"/>
    </row>
    <row r="1044" spans="2:66" x14ac:dyDescent="0.35">
      <c r="B1044" s="6" t="s">
        <v>433</v>
      </c>
      <c r="C1044" s="17"/>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c r="AD1044" s="17"/>
      <c r="AE1044" s="17"/>
      <c r="AF1044" s="17"/>
      <c r="AG1044" s="17"/>
      <c r="AH1044" s="17"/>
      <c r="AI1044" s="17"/>
      <c r="AJ1044" s="17"/>
      <c r="AK1044" s="17"/>
      <c r="AL1044" s="17"/>
      <c r="AM1044" s="17"/>
      <c r="AN1044" s="17"/>
      <c r="AO1044" s="17"/>
      <c r="AP1044" s="17"/>
      <c r="AQ1044" s="17"/>
      <c r="AR1044" s="17"/>
      <c r="AS1044" s="17"/>
      <c r="AT1044" s="17"/>
      <c r="AU1044" s="17"/>
      <c r="AV1044" s="17"/>
      <c r="AW1044" s="17"/>
      <c r="AX1044" s="17"/>
      <c r="AY1044" s="17"/>
      <c r="AZ1044" s="17"/>
      <c r="BA1044" s="17"/>
      <c r="BB1044" s="17"/>
      <c r="BC1044" s="17"/>
      <c r="BD1044" s="17"/>
      <c r="BE1044" s="17"/>
      <c r="BF1044" s="17"/>
      <c r="BG1044" s="17"/>
      <c r="BH1044" s="17"/>
      <c r="BI1044" s="17"/>
      <c r="BJ1044" s="17"/>
      <c r="BK1044" s="17"/>
      <c r="BL1044" s="17"/>
      <c r="BM1044" s="17"/>
      <c r="BN1044" s="17"/>
    </row>
    <row r="1045" spans="2:66" x14ac:dyDescent="0.35">
      <c r="B1045" s="24" t="s">
        <v>101</v>
      </c>
      <c r="C1045" s="17"/>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c r="AD1045" s="17"/>
      <c r="AE1045" s="17"/>
      <c r="AF1045" s="17"/>
      <c r="AG1045" s="17"/>
      <c r="AH1045" s="17"/>
      <c r="AI1045" s="17"/>
      <c r="AJ1045" s="17"/>
      <c r="AK1045" s="17"/>
      <c r="AL1045" s="17"/>
      <c r="AM1045" s="17"/>
      <c r="AN1045" s="17"/>
      <c r="AO1045" s="17"/>
      <c r="AP1045" s="17"/>
      <c r="AQ1045" s="17"/>
      <c r="AR1045" s="17"/>
      <c r="AS1045" s="17"/>
      <c r="AT1045" s="17"/>
      <c r="AU1045" s="17"/>
      <c r="AV1045" s="17"/>
      <c r="AW1045" s="17"/>
      <c r="AX1045" s="17"/>
      <c r="AY1045" s="17"/>
      <c r="AZ1045" s="17"/>
      <c r="BA1045" s="17"/>
      <c r="BB1045" s="17"/>
      <c r="BC1045" s="17"/>
      <c r="BD1045" s="17"/>
      <c r="BE1045" s="17"/>
      <c r="BF1045" s="17"/>
      <c r="BG1045" s="17"/>
      <c r="BH1045" s="17"/>
      <c r="BI1045" s="17"/>
      <c r="BJ1045" s="17"/>
      <c r="BK1045" s="17"/>
      <c r="BL1045" s="17"/>
      <c r="BM1045" s="17"/>
      <c r="BN1045" s="17"/>
    </row>
    <row r="1046" spans="2:66" x14ac:dyDescent="0.35">
      <c r="B1046" t="s">
        <v>157</v>
      </c>
      <c r="C1046" s="17">
        <v>0.11789745982757099</v>
      </c>
      <c r="D1046" s="17">
        <v>0.12632623952486299</v>
      </c>
      <c r="E1046" s="17">
        <v>0.10923358173268299</v>
      </c>
      <c r="F1046" s="17"/>
      <c r="G1046" s="17">
        <v>0.12047986761956</v>
      </c>
      <c r="H1046" s="17">
        <v>0.207181133827533</v>
      </c>
      <c r="I1046" s="17">
        <v>0.112771735667987</v>
      </c>
      <c r="J1046" s="17">
        <v>0.104129140380345</v>
      </c>
      <c r="K1046" s="17">
        <v>0.10033786859775</v>
      </c>
      <c r="L1046" s="17">
        <v>7.0373405048199306E-2</v>
      </c>
      <c r="M1046" s="17"/>
      <c r="N1046" s="17">
        <v>0.14495236484521301</v>
      </c>
      <c r="O1046" s="17">
        <v>0.10717575297210399</v>
      </c>
      <c r="P1046" s="17">
        <v>9.6356137899177394E-2</v>
      </c>
      <c r="Q1046" s="17">
        <v>0.116751017299607</v>
      </c>
      <c r="R1046" s="17"/>
      <c r="S1046" s="17">
        <v>0.151986185992772</v>
      </c>
      <c r="T1046" s="17">
        <v>0.10521090728507</v>
      </c>
      <c r="U1046" s="17">
        <v>8.4589516397255302E-2</v>
      </c>
      <c r="V1046" s="17">
        <v>8.2416308429402896E-2</v>
      </c>
      <c r="W1046" s="17">
        <v>0.142440316030916</v>
      </c>
      <c r="X1046" s="17">
        <v>0.15085441199461</v>
      </c>
      <c r="Y1046" s="17">
        <v>7.2574514616564403E-2</v>
      </c>
      <c r="Z1046" s="17">
        <v>4.7142739790497198E-2</v>
      </c>
      <c r="AA1046" s="17">
        <v>0.105308536737998</v>
      </c>
      <c r="AB1046" s="17">
        <v>0.17168956563444401</v>
      </c>
      <c r="AC1046" s="17">
        <v>0.12671328266822601</v>
      </c>
      <c r="AD1046" s="17">
        <v>0.13789854433079399</v>
      </c>
      <c r="AE1046" s="17"/>
      <c r="AF1046" s="17">
        <v>0.16483745047673601</v>
      </c>
      <c r="AG1046" s="17">
        <v>0.11264805792735</v>
      </c>
      <c r="AH1046" s="17">
        <v>8.26913151450092E-2</v>
      </c>
      <c r="AI1046" s="17">
        <v>0.112099079610942</v>
      </c>
      <c r="AJ1046" s="17">
        <v>8.3567409194192394E-2</v>
      </c>
      <c r="AK1046" s="17">
        <v>0.104740883454205</v>
      </c>
      <c r="AL1046" s="17"/>
      <c r="AM1046" s="17">
        <v>0.120359502412606</v>
      </c>
      <c r="AN1046" s="17">
        <v>0.115240147359365</v>
      </c>
      <c r="AO1046" s="17"/>
      <c r="AP1046" s="17">
        <v>8.4067656584220801E-2</v>
      </c>
      <c r="AQ1046" s="17">
        <v>0.103548362543347</v>
      </c>
      <c r="AR1046" s="17">
        <v>0.119254354109114</v>
      </c>
      <c r="AS1046" s="17">
        <v>0.182640239524889</v>
      </c>
      <c r="AT1046" s="17">
        <v>0.26801760894089999</v>
      </c>
      <c r="AU1046" s="17"/>
      <c r="AV1046" s="17">
        <v>0.17045776083998301</v>
      </c>
      <c r="AW1046" s="17">
        <v>7.5066738179165801E-2</v>
      </c>
      <c r="AX1046" s="17">
        <v>0.101642726376362</v>
      </c>
      <c r="AY1046" s="17">
        <v>9.4020195051551195E-2</v>
      </c>
      <c r="AZ1046" s="17">
        <v>0.18292986299217801</v>
      </c>
      <c r="BA1046" s="17">
        <v>7.5048091590814603E-2</v>
      </c>
      <c r="BB1046" s="17"/>
      <c r="BC1046" s="17">
        <v>0.14543702004790801</v>
      </c>
      <c r="BD1046" s="17">
        <v>0.110574127413713</v>
      </c>
      <c r="BE1046" s="17">
        <v>0.109801938411751</v>
      </c>
      <c r="BF1046" s="17"/>
      <c r="BG1046" s="17">
        <v>0.13535084430764099</v>
      </c>
      <c r="BH1046" s="17">
        <v>0.11819812404396</v>
      </c>
      <c r="BI1046" s="17">
        <v>0.139697205395589</v>
      </c>
      <c r="BJ1046" s="17">
        <v>0.15076593576304201</v>
      </c>
      <c r="BK1046" s="17">
        <v>3.9901342170842298E-2</v>
      </c>
      <c r="BL1046" s="17"/>
      <c r="BM1046" s="17">
        <v>0.121001033317751</v>
      </c>
      <c r="BN1046" s="17">
        <v>6.5554790775734201E-2</v>
      </c>
    </row>
    <row r="1047" spans="2:66" x14ac:dyDescent="0.35">
      <c r="B1047" t="s">
        <v>158</v>
      </c>
      <c r="C1047" s="17">
        <v>0.40082061156643101</v>
      </c>
      <c r="D1047" s="17">
        <v>0.37669413976606703</v>
      </c>
      <c r="E1047" s="17">
        <v>0.42534425083482702</v>
      </c>
      <c r="F1047" s="17"/>
      <c r="G1047" s="17">
        <v>0.43235740365038</v>
      </c>
      <c r="H1047" s="17">
        <v>0.42024065815469902</v>
      </c>
      <c r="I1047" s="17">
        <v>0.409362027221369</v>
      </c>
      <c r="J1047" s="17">
        <v>0.42430992304503701</v>
      </c>
      <c r="K1047" s="17">
        <v>0.38488491067563702</v>
      </c>
      <c r="L1047" s="17">
        <v>0.34874416535504799</v>
      </c>
      <c r="M1047" s="17"/>
      <c r="N1047" s="17">
        <v>0.45013373695293402</v>
      </c>
      <c r="O1047" s="17">
        <v>0.422435766503724</v>
      </c>
      <c r="P1047" s="17">
        <v>0.37052499885082602</v>
      </c>
      <c r="Q1047" s="17">
        <v>0.35427566649236603</v>
      </c>
      <c r="R1047" s="17"/>
      <c r="S1047" s="17">
        <v>0.39007497690954102</v>
      </c>
      <c r="T1047" s="17">
        <v>0.415552892916487</v>
      </c>
      <c r="U1047" s="17">
        <v>0.42472068147495901</v>
      </c>
      <c r="V1047" s="17">
        <v>0.38588055965208601</v>
      </c>
      <c r="W1047" s="17">
        <v>0.40583395686151302</v>
      </c>
      <c r="X1047" s="17">
        <v>0.39143229225065501</v>
      </c>
      <c r="Y1047" s="17">
        <v>0.41767904643480802</v>
      </c>
      <c r="Z1047" s="17">
        <v>0.40114224780742702</v>
      </c>
      <c r="AA1047" s="17">
        <v>0.36931352758846803</v>
      </c>
      <c r="AB1047" s="17">
        <v>0.38664463822997303</v>
      </c>
      <c r="AC1047" s="17">
        <v>0.45086299480903802</v>
      </c>
      <c r="AD1047" s="17">
        <v>0.41336512577645101</v>
      </c>
      <c r="AE1047" s="17"/>
      <c r="AF1047" s="17">
        <v>0.36982550463761299</v>
      </c>
      <c r="AG1047" s="17">
        <v>0.442941537200363</v>
      </c>
      <c r="AH1047" s="17">
        <v>0.414106172991697</v>
      </c>
      <c r="AI1047" s="17">
        <v>0.361537082010568</v>
      </c>
      <c r="AJ1047" s="17">
        <v>0.388574107820085</v>
      </c>
      <c r="AK1047" s="17">
        <v>0.44874092578921798</v>
      </c>
      <c r="AL1047" s="17"/>
      <c r="AM1047" s="17">
        <v>0.38128459437052098</v>
      </c>
      <c r="AN1047" s="17">
        <v>0.42669313347419302</v>
      </c>
      <c r="AO1047" s="17"/>
      <c r="AP1047" s="17">
        <v>0.38482784344490301</v>
      </c>
      <c r="AQ1047" s="17">
        <v>0.41346024949444599</v>
      </c>
      <c r="AR1047" s="17">
        <v>0.41924414777206598</v>
      </c>
      <c r="AS1047" s="17">
        <v>0.42016921512583</v>
      </c>
      <c r="AT1047" s="17">
        <v>0.28624900080784499</v>
      </c>
      <c r="AU1047" s="17"/>
      <c r="AV1047" s="17">
        <v>0.42032036412528401</v>
      </c>
      <c r="AW1047" s="17">
        <v>0.40122754921181197</v>
      </c>
      <c r="AX1047" s="17">
        <v>0.485084881988254</v>
      </c>
      <c r="AY1047" s="17">
        <v>0.30070865757165699</v>
      </c>
      <c r="AZ1047" s="17">
        <v>0.41657793558664902</v>
      </c>
      <c r="BA1047" s="17">
        <v>0.40141862219350599</v>
      </c>
      <c r="BB1047" s="17"/>
      <c r="BC1047" s="17">
        <v>0.51485071393633697</v>
      </c>
      <c r="BD1047" s="17">
        <v>0.374530014702251</v>
      </c>
      <c r="BE1047" s="17">
        <v>0.35371987305552299</v>
      </c>
      <c r="BF1047" s="17"/>
      <c r="BG1047" s="17">
        <v>0.31565015591869999</v>
      </c>
      <c r="BH1047" s="17">
        <v>0.44522499496837098</v>
      </c>
      <c r="BI1047" s="17">
        <v>0.45224882960518897</v>
      </c>
      <c r="BJ1047" s="17">
        <v>0.37658905947548099</v>
      </c>
      <c r="BK1047" s="17">
        <v>0.17751587488885601</v>
      </c>
      <c r="BL1047" s="17"/>
      <c r="BM1047" s="17">
        <v>0.42405129701030497</v>
      </c>
      <c r="BN1047" s="17">
        <v>0.22358029946240601</v>
      </c>
    </row>
    <row r="1048" spans="2:66" x14ac:dyDescent="0.35">
      <c r="B1048" t="s">
        <v>159</v>
      </c>
      <c r="C1048" s="17">
        <v>0.22945964647772699</v>
      </c>
      <c r="D1048" s="17">
        <v>0.22608782062633601</v>
      </c>
      <c r="E1048" s="17">
        <v>0.23387818356380599</v>
      </c>
      <c r="F1048" s="17"/>
      <c r="G1048" s="17">
        <v>0.17786939146078201</v>
      </c>
      <c r="H1048" s="17">
        <v>0.11404170793369001</v>
      </c>
      <c r="I1048" s="17">
        <v>0.23136308761409799</v>
      </c>
      <c r="J1048" s="17">
        <v>0.24453503455540601</v>
      </c>
      <c r="K1048" s="17">
        <v>0.28596991720431397</v>
      </c>
      <c r="L1048" s="17">
        <v>0.30630538656775902</v>
      </c>
      <c r="M1048" s="17"/>
      <c r="N1048" s="17">
        <v>0.15700379535367501</v>
      </c>
      <c r="O1048" s="17">
        <v>0.21823580331412001</v>
      </c>
      <c r="P1048" s="17">
        <v>0.29603890814511702</v>
      </c>
      <c r="Q1048" s="17">
        <v>0.26463372604676999</v>
      </c>
      <c r="R1048" s="17"/>
      <c r="S1048" s="17">
        <v>0.17304486901520499</v>
      </c>
      <c r="T1048" s="17">
        <v>0.24772859843098399</v>
      </c>
      <c r="U1048" s="17">
        <v>0.25493338113807601</v>
      </c>
      <c r="V1048" s="17">
        <v>0.241632638839785</v>
      </c>
      <c r="W1048" s="17">
        <v>0.23143718396854099</v>
      </c>
      <c r="X1048" s="17">
        <v>0.242077312367425</v>
      </c>
      <c r="Y1048" s="17">
        <v>0.25438541098292</v>
      </c>
      <c r="Z1048" s="17">
        <v>0.20184746633930101</v>
      </c>
      <c r="AA1048" s="17">
        <v>0.27160174327664099</v>
      </c>
      <c r="AB1048" s="17">
        <v>0.189038746922816</v>
      </c>
      <c r="AC1048" s="17">
        <v>0.20212964378981399</v>
      </c>
      <c r="AD1048" s="17">
        <v>0.24906595529294201</v>
      </c>
      <c r="AE1048" s="17"/>
      <c r="AF1048" s="17">
        <v>0.168947188676532</v>
      </c>
      <c r="AG1048" s="17">
        <v>0.22295520931309901</v>
      </c>
      <c r="AH1048" s="17">
        <v>0.26578924708186003</v>
      </c>
      <c r="AI1048" s="17">
        <v>0.26693200516617899</v>
      </c>
      <c r="AJ1048" s="17">
        <v>0.28543444058746698</v>
      </c>
      <c r="AK1048" s="17">
        <v>0.22165517960290301</v>
      </c>
      <c r="AL1048" s="17"/>
      <c r="AM1048" s="17">
        <v>0.237144488005707</v>
      </c>
      <c r="AN1048" s="17">
        <v>0.21899059736450699</v>
      </c>
      <c r="AO1048" s="17"/>
      <c r="AP1048" s="17">
        <v>0.283755709217206</v>
      </c>
      <c r="AQ1048" s="17">
        <v>0.24447746512745</v>
      </c>
      <c r="AR1048" s="17">
        <v>0.19722987891128299</v>
      </c>
      <c r="AS1048" s="17">
        <v>0.160316771340861</v>
      </c>
      <c r="AT1048" s="17">
        <v>0.14314901923675999</v>
      </c>
      <c r="AU1048" s="17"/>
      <c r="AV1048" s="17">
        <v>0.17852249180639701</v>
      </c>
      <c r="AW1048" s="17">
        <v>0.24638265151615399</v>
      </c>
      <c r="AX1048" s="17">
        <v>0.201785801484137</v>
      </c>
      <c r="AY1048" s="17">
        <v>0.27411842606305897</v>
      </c>
      <c r="AZ1048" s="17">
        <v>0.21700750174490999</v>
      </c>
      <c r="BA1048" s="17">
        <v>0.30036774856068799</v>
      </c>
      <c r="BB1048" s="17"/>
      <c r="BC1048" s="17">
        <v>0.151976868764229</v>
      </c>
      <c r="BD1048" s="17">
        <v>0.29451423691576101</v>
      </c>
      <c r="BE1048" s="17">
        <v>0.18426987905948</v>
      </c>
      <c r="BF1048" s="17"/>
      <c r="BG1048" s="17">
        <v>0.18977163260829599</v>
      </c>
      <c r="BH1048" s="17">
        <v>0.19807305306916301</v>
      </c>
      <c r="BI1048" s="17">
        <v>0.216955012963745</v>
      </c>
      <c r="BJ1048" s="17">
        <v>0.25619262528619702</v>
      </c>
      <c r="BK1048" s="17">
        <v>0.31083523897545801</v>
      </c>
      <c r="BL1048" s="17"/>
      <c r="BM1048" s="17">
        <v>0.19671652605550499</v>
      </c>
      <c r="BN1048" s="17">
        <v>0.29819124293944099</v>
      </c>
    </row>
    <row r="1049" spans="2:66" x14ac:dyDescent="0.35">
      <c r="B1049" t="s">
        <v>160</v>
      </c>
      <c r="C1049" s="17">
        <v>0.18669638109467801</v>
      </c>
      <c r="D1049" s="17">
        <v>0.190799643471148</v>
      </c>
      <c r="E1049" s="17">
        <v>0.18264033444763</v>
      </c>
      <c r="F1049" s="17"/>
      <c r="G1049" s="17">
        <v>0.20428293548845899</v>
      </c>
      <c r="H1049" s="17">
        <v>0.18728790538333601</v>
      </c>
      <c r="I1049" s="17">
        <v>0.19237126435235799</v>
      </c>
      <c r="J1049" s="17">
        <v>0.17690777697631699</v>
      </c>
      <c r="K1049" s="17">
        <v>0.159808974042493</v>
      </c>
      <c r="L1049" s="17">
        <v>0.19591430381202499</v>
      </c>
      <c r="M1049" s="17"/>
      <c r="N1049" s="17">
        <v>0.18479844870711701</v>
      </c>
      <c r="O1049" s="17">
        <v>0.19750782663446001</v>
      </c>
      <c r="P1049" s="17">
        <v>0.15845972441992701</v>
      </c>
      <c r="Q1049" s="17">
        <v>0.198947959975873</v>
      </c>
      <c r="R1049" s="17"/>
      <c r="S1049" s="17">
        <v>0.21170730499242099</v>
      </c>
      <c r="T1049" s="17">
        <v>0.15964113525638299</v>
      </c>
      <c r="U1049" s="17">
        <v>0.17592897221301301</v>
      </c>
      <c r="V1049" s="17">
        <v>0.20281269982609301</v>
      </c>
      <c r="W1049" s="17">
        <v>0.17772292318407401</v>
      </c>
      <c r="X1049" s="17">
        <v>0.16795280971684501</v>
      </c>
      <c r="Y1049" s="17">
        <v>0.18825834262553701</v>
      </c>
      <c r="Z1049" s="17">
        <v>0.23253671731917</v>
      </c>
      <c r="AA1049" s="17">
        <v>0.19123366625083699</v>
      </c>
      <c r="AB1049" s="17">
        <v>0.20243732637957099</v>
      </c>
      <c r="AC1049" s="17">
        <v>0.16377081519233599</v>
      </c>
      <c r="AD1049" s="17">
        <v>0.15432174456615599</v>
      </c>
      <c r="AE1049" s="17"/>
      <c r="AF1049" s="17">
        <v>0.21941057126129801</v>
      </c>
      <c r="AG1049" s="17">
        <v>0.16755526684362801</v>
      </c>
      <c r="AH1049" s="17">
        <v>0.18359243290381699</v>
      </c>
      <c r="AI1049" s="17">
        <v>0.18401985721130601</v>
      </c>
      <c r="AJ1049" s="17">
        <v>0.17290905303722001</v>
      </c>
      <c r="AK1049" s="17">
        <v>0.16917414466054401</v>
      </c>
      <c r="AL1049" s="17"/>
      <c r="AM1049" s="17">
        <v>0.19578623876417101</v>
      </c>
      <c r="AN1049" s="17">
        <v>0.17512284002374501</v>
      </c>
      <c r="AO1049" s="17"/>
      <c r="AP1049" s="17">
        <v>0.16770799128827801</v>
      </c>
      <c r="AQ1049" s="17">
        <v>0.175366669608579</v>
      </c>
      <c r="AR1049" s="17">
        <v>0.20144853830670201</v>
      </c>
      <c r="AS1049" s="17">
        <v>0.17672354038100799</v>
      </c>
      <c r="AT1049" s="17">
        <v>0.28335234556760602</v>
      </c>
      <c r="AU1049" s="17"/>
      <c r="AV1049" s="17">
        <v>0.18149256372775499</v>
      </c>
      <c r="AW1049" s="17">
        <v>0.18280713561207201</v>
      </c>
      <c r="AX1049" s="17">
        <v>0.173601586988165</v>
      </c>
      <c r="AY1049" s="17">
        <v>0.226604209261943</v>
      </c>
      <c r="AZ1049" s="17">
        <v>0.159767312309819</v>
      </c>
      <c r="BA1049" s="17">
        <v>0.19759841680979101</v>
      </c>
      <c r="BB1049" s="17"/>
      <c r="BC1049" s="17">
        <v>0.159912036317397</v>
      </c>
      <c r="BD1049" s="17">
        <v>0.17341825008832401</v>
      </c>
      <c r="BE1049" s="17">
        <v>0.23929529480812101</v>
      </c>
      <c r="BF1049" s="17"/>
      <c r="BG1049" s="17">
        <v>0.22288190188259999</v>
      </c>
      <c r="BH1049" s="17">
        <v>0.17966544209819801</v>
      </c>
      <c r="BI1049" s="17">
        <v>0.17305129847758199</v>
      </c>
      <c r="BJ1049" s="17">
        <v>0.17694359136353</v>
      </c>
      <c r="BK1049" s="17">
        <v>0.28026245170358099</v>
      </c>
      <c r="BL1049" s="17"/>
      <c r="BM1049" s="17">
        <v>0.18672740160363199</v>
      </c>
      <c r="BN1049" s="17">
        <v>0.25635504368656398</v>
      </c>
    </row>
    <row r="1050" spans="2:66" x14ac:dyDescent="0.35">
      <c r="B1050" t="s">
        <v>161</v>
      </c>
      <c r="C1050" s="17">
        <v>6.5125901033591699E-2</v>
      </c>
      <c r="D1050" s="17">
        <v>8.0092156611585599E-2</v>
      </c>
      <c r="E1050" s="17">
        <v>4.8903649421053498E-2</v>
      </c>
      <c r="F1050" s="17"/>
      <c r="G1050" s="17">
        <v>6.5010401780818503E-2</v>
      </c>
      <c r="H1050" s="17">
        <v>7.1248594700741893E-2</v>
      </c>
      <c r="I1050" s="17">
        <v>5.4131885144188402E-2</v>
      </c>
      <c r="J1050" s="17">
        <v>5.0118125042895097E-2</v>
      </c>
      <c r="K1050" s="17">
        <v>6.8998329479804998E-2</v>
      </c>
      <c r="L1050" s="17">
        <v>7.8662739216969299E-2</v>
      </c>
      <c r="M1050" s="17"/>
      <c r="N1050" s="17">
        <v>6.3111654141061305E-2</v>
      </c>
      <c r="O1050" s="17">
        <v>5.4644850575591403E-2</v>
      </c>
      <c r="P1050" s="17">
        <v>7.86202306849524E-2</v>
      </c>
      <c r="Q1050" s="17">
        <v>6.5391630185383298E-2</v>
      </c>
      <c r="R1050" s="17"/>
      <c r="S1050" s="17">
        <v>7.318666309006E-2</v>
      </c>
      <c r="T1050" s="17">
        <v>7.1866466111076097E-2</v>
      </c>
      <c r="U1050" s="17">
        <v>5.9827448776696601E-2</v>
      </c>
      <c r="V1050" s="17">
        <v>8.7257793252633206E-2</v>
      </c>
      <c r="W1050" s="17">
        <v>4.2565619954957098E-2</v>
      </c>
      <c r="X1050" s="17">
        <v>4.7683173670465602E-2</v>
      </c>
      <c r="Y1050" s="17">
        <v>6.7102685340169999E-2</v>
      </c>
      <c r="Z1050" s="17">
        <v>0.117330828743605</v>
      </c>
      <c r="AA1050" s="17">
        <v>6.2542526146056196E-2</v>
      </c>
      <c r="AB1050" s="17">
        <v>5.0189722833196899E-2</v>
      </c>
      <c r="AC1050" s="17">
        <v>5.6523263540585698E-2</v>
      </c>
      <c r="AD1050" s="17">
        <v>4.5348630033658403E-2</v>
      </c>
      <c r="AE1050" s="17"/>
      <c r="AF1050" s="17">
        <v>7.6979284947821497E-2</v>
      </c>
      <c r="AG1050" s="17">
        <v>5.3899928715560097E-2</v>
      </c>
      <c r="AH1050" s="17">
        <v>5.3820831877617999E-2</v>
      </c>
      <c r="AI1050" s="17">
        <v>7.5411976001004299E-2</v>
      </c>
      <c r="AJ1050" s="17">
        <v>6.9514989361035701E-2</v>
      </c>
      <c r="AK1050" s="17">
        <v>5.5688866493129999E-2</v>
      </c>
      <c r="AL1050" s="17"/>
      <c r="AM1050" s="17">
        <v>6.5425176446994804E-2</v>
      </c>
      <c r="AN1050" s="17">
        <v>6.3953281778190305E-2</v>
      </c>
      <c r="AO1050" s="17"/>
      <c r="AP1050" s="17">
        <v>7.9640799465392806E-2</v>
      </c>
      <c r="AQ1050" s="17">
        <v>6.3147253226178104E-2</v>
      </c>
      <c r="AR1050" s="17">
        <v>6.2823080900835104E-2</v>
      </c>
      <c r="AS1050" s="17">
        <v>6.0150233627412501E-2</v>
      </c>
      <c r="AT1050" s="17">
        <v>1.9232025446889001E-2</v>
      </c>
      <c r="AU1050" s="17"/>
      <c r="AV1050" s="17">
        <v>4.9206819500581603E-2</v>
      </c>
      <c r="AW1050" s="17">
        <v>9.45159254807965E-2</v>
      </c>
      <c r="AX1050" s="17">
        <v>3.7885003163082298E-2</v>
      </c>
      <c r="AY1050" s="17">
        <v>0.10454851205179</v>
      </c>
      <c r="AZ1050" s="17">
        <v>2.3717387366443202E-2</v>
      </c>
      <c r="BA1050" s="17">
        <v>2.5567120845200301E-2</v>
      </c>
      <c r="BB1050" s="17"/>
      <c r="BC1050" s="17">
        <v>2.78233609341288E-2</v>
      </c>
      <c r="BD1050" s="17">
        <v>4.6963370879951102E-2</v>
      </c>
      <c r="BE1050" s="17">
        <v>0.112913014665125</v>
      </c>
      <c r="BF1050" s="17"/>
      <c r="BG1050" s="17">
        <v>0.13634546528276201</v>
      </c>
      <c r="BH1050" s="17">
        <v>5.8838385820308002E-2</v>
      </c>
      <c r="BI1050" s="17">
        <v>1.80476535578954E-2</v>
      </c>
      <c r="BJ1050" s="17">
        <v>3.95087881117498E-2</v>
      </c>
      <c r="BK1050" s="17">
        <v>0.19148509226126301</v>
      </c>
      <c r="BL1050" s="17"/>
      <c r="BM1050" s="17">
        <v>7.1503742012807306E-2</v>
      </c>
      <c r="BN1050" s="17">
        <v>0.15631862313585501</v>
      </c>
    </row>
    <row r="1051" spans="2:66" x14ac:dyDescent="0.35">
      <c r="C1051" s="17"/>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c r="AD1051" s="17"/>
      <c r="AE1051" s="17"/>
      <c r="AF1051" s="17"/>
      <c r="AG1051" s="17"/>
      <c r="AH1051" s="17"/>
      <c r="AI1051" s="17"/>
      <c r="AJ1051" s="17"/>
      <c r="AK1051" s="17"/>
      <c r="AL1051" s="17"/>
      <c r="AM1051" s="17"/>
      <c r="AN1051" s="17"/>
      <c r="AO1051" s="17"/>
      <c r="AP1051" s="17"/>
      <c r="AQ1051" s="17"/>
      <c r="AR1051" s="17"/>
      <c r="AS1051" s="17"/>
      <c r="AT1051" s="17"/>
      <c r="AU1051" s="17"/>
      <c r="AV1051" s="17"/>
      <c r="AW1051" s="17"/>
      <c r="AX1051" s="17"/>
      <c r="AY1051" s="17"/>
      <c r="AZ1051" s="17"/>
      <c r="BA1051" s="17"/>
      <c r="BB1051" s="17"/>
      <c r="BC1051" s="17"/>
      <c r="BD1051" s="17"/>
      <c r="BE1051" s="17"/>
      <c r="BF1051" s="17"/>
      <c r="BG1051" s="17"/>
      <c r="BH1051" s="17"/>
      <c r="BI1051" s="17"/>
      <c r="BJ1051" s="17"/>
      <c r="BK1051" s="17"/>
      <c r="BL1051" s="17"/>
      <c r="BM1051" s="17"/>
      <c r="BN1051" s="17"/>
    </row>
    <row r="1052" spans="2:66" x14ac:dyDescent="0.35">
      <c r="B1052" s="6" t="s">
        <v>443</v>
      </c>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row>
    <row r="1053" spans="2:66" x14ac:dyDescent="0.35">
      <c r="B1053" s="24" t="s">
        <v>101</v>
      </c>
      <c r="C1053" s="17"/>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c r="AD1053" s="17"/>
      <c r="AE1053" s="17"/>
      <c r="AF1053" s="17"/>
      <c r="AG1053" s="17"/>
      <c r="AH1053" s="17"/>
      <c r="AI1053" s="17"/>
      <c r="AJ1053" s="17"/>
      <c r="AK1053" s="17"/>
      <c r="AL1053" s="17"/>
      <c r="AM1053" s="17"/>
      <c r="AN1053" s="17"/>
      <c r="AO1053" s="17"/>
      <c r="AP1053" s="17"/>
      <c r="AQ1053" s="17"/>
      <c r="AR1053" s="17"/>
      <c r="AS1053" s="17"/>
      <c r="AT1053" s="17"/>
      <c r="AU1053" s="17"/>
      <c r="AV1053" s="17"/>
      <c r="AW1053" s="17"/>
      <c r="AX1053" s="17"/>
      <c r="AY1053" s="17"/>
      <c r="AZ1053" s="17"/>
      <c r="BA1053" s="17"/>
      <c r="BB1053" s="17"/>
      <c r="BC1053" s="17"/>
      <c r="BD1053" s="17"/>
      <c r="BE1053" s="17"/>
      <c r="BF1053" s="17"/>
      <c r="BG1053" s="17"/>
      <c r="BH1053" s="17"/>
      <c r="BI1053" s="17"/>
      <c r="BJ1053" s="17"/>
      <c r="BK1053" s="17"/>
      <c r="BL1053" s="17"/>
      <c r="BM1053" s="17"/>
      <c r="BN1053" s="17"/>
    </row>
    <row r="1054" spans="2:66" x14ac:dyDescent="0.35">
      <c r="B1054" t="s">
        <v>317</v>
      </c>
      <c r="C1054" s="17">
        <v>9.5044744261711001E-2</v>
      </c>
      <c r="D1054" s="17">
        <v>0.10907865634137701</v>
      </c>
      <c r="E1054" s="17">
        <v>8.1830043280262096E-2</v>
      </c>
      <c r="F1054" s="17"/>
      <c r="G1054" s="17">
        <v>0.111963510068589</v>
      </c>
      <c r="H1054" s="17">
        <v>0.215564473356499</v>
      </c>
      <c r="I1054" s="17">
        <v>9.3807954824618303E-2</v>
      </c>
      <c r="J1054" s="17">
        <v>9.0606746097350699E-2</v>
      </c>
      <c r="K1054" s="17">
        <v>4.5742549664967498E-2</v>
      </c>
      <c r="L1054" s="17">
        <v>2.30970430417301E-2</v>
      </c>
      <c r="M1054" s="17"/>
      <c r="N1054" s="17">
        <v>0.15615036308649</v>
      </c>
      <c r="O1054" s="17">
        <v>5.8847474578056003E-2</v>
      </c>
      <c r="P1054" s="17">
        <v>8.3035146894070794E-2</v>
      </c>
      <c r="Q1054" s="17">
        <v>7.4786664265793307E-2</v>
      </c>
      <c r="R1054" s="17"/>
      <c r="S1054" s="17">
        <v>0.16882885298932501</v>
      </c>
      <c r="T1054" s="17">
        <v>7.8099922304653902E-2</v>
      </c>
      <c r="U1054" s="17">
        <v>5.9637268636457297E-2</v>
      </c>
      <c r="V1054" s="17">
        <v>8.8310200781248793E-2</v>
      </c>
      <c r="W1054" s="17">
        <v>6.3828847102680497E-2</v>
      </c>
      <c r="X1054" s="17">
        <v>6.9271795679215806E-2</v>
      </c>
      <c r="Y1054" s="17">
        <v>7.9647870803847803E-2</v>
      </c>
      <c r="Z1054" s="17">
        <v>9.3634990455771894E-2</v>
      </c>
      <c r="AA1054" s="17">
        <v>0.10118553778717899</v>
      </c>
      <c r="AB1054" s="17">
        <v>5.6702661088427898E-2</v>
      </c>
      <c r="AC1054" s="17">
        <v>0.13744478850692099</v>
      </c>
      <c r="AD1054" s="17">
        <v>0.154589792824672</v>
      </c>
      <c r="AE1054" s="17"/>
      <c r="AF1054" s="17">
        <v>0.16391133872422101</v>
      </c>
      <c r="AG1054" s="17">
        <v>9.6292415369979401E-2</v>
      </c>
      <c r="AH1054" s="17">
        <v>6.0660805145697397E-2</v>
      </c>
      <c r="AI1054" s="17">
        <v>5.7737603489365102E-2</v>
      </c>
      <c r="AJ1054" s="17">
        <v>4.7185580452047397E-2</v>
      </c>
      <c r="AK1054" s="17">
        <v>7.3216684323661296E-2</v>
      </c>
      <c r="AL1054" s="17"/>
      <c r="AM1054" s="17">
        <v>0.104983584320282</v>
      </c>
      <c r="AN1054" s="17">
        <v>8.0437214259065595E-2</v>
      </c>
      <c r="AO1054" s="17"/>
      <c r="AP1054" s="17">
        <v>4.78789411137822E-2</v>
      </c>
      <c r="AQ1054" s="17">
        <v>6.7199638968798603E-2</v>
      </c>
      <c r="AR1054" s="17">
        <v>0.119939941992458</v>
      </c>
      <c r="AS1054" s="17">
        <v>0.18892097830274801</v>
      </c>
      <c r="AT1054" s="17">
        <v>0.31489120855186298</v>
      </c>
      <c r="AU1054" s="17"/>
      <c r="AV1054" s="17">
        <v>0.14165870924753499</v>
      </c>
      <c r="AW1054" s="17">
        <v>7.0136499963829799E-2</v>
      </c>
      <c r="AX1054" s="17">
        <v>4.3871237917989497E-2</v>
      </c>
      <c r="AY1054" s="17">
        <v>8.69804691920288E-2</v>
      </c>
      <c r="AZ1054" s="17">
        <v>0.14970108116779701</v>
      </c>
      <c r="BA1054" s="17">
        <v>5.20746453008206E-2</v>
      </c>
      <c r="BB1054" s="17"/>
      <c r="BC1054" s="17">
        <v>0.106231133647779</v>
      </c>
      <c r="BD1054" s="17">
        <v>7.2230524994498904E-2</v>
      </c>
      <c r="BE1054" s="17">
        <v>0.13128855625799701</v>
      </c>
      <c r="BF1054" s="17"/>
      <c r="BG1054" s="17">
        <v>0.132990523526098</v>
      </c>
      <c r="BH1054" s="17">
        <v>0.10189357328894</v>
      </c>
      <c r="BI1054" s="17">
        <v>9.0821238842444696E-2</v>
      </c>
      <c r="BJ1054" s="17">
        <v>0.187919958743996</v>
      </c>
      <c r="BK1054" s="17">
        <v>2.7726891422438799E-2</v>
      </c>
      <c r="BL1054" s="17"/>
      <c r="BM1054" s="17">
        <v>0.106975095570331</v>
      </c>
      <c r="BN1054" s="17">
        <v>6.4794673716484896E-2</v>
      </c>
    </row>
    <row r="1055" spans="2:66" x14ac:dyDescent="0.35">
      <c r="B1055" t="s">
        <v>316</v>
      </c>
      <c r="C1055" s="17">
        <v>0.26469248391327899</v>
      </c>
      <c r="D1055" s="17">
        <v>0.27140352481555202</v>
      </c>
      <c r="E1055" s="17">
        <v>0.25551228863679998</v>
      </c>
      <c r="F1055" s="17"/>
      <c r="G1055" s="17">
        <v>0.36454349047555801</v>
      </c>
      <c r="H1055" s="17">
        <v>0.364469649061822</v>
      </c>
      <c r="I1055" s="17">
        <v>0.28587805311730502</v>
      </c>
      <c r="J1055" s="17">
        <v>0.21981720983158701</v>
      </c>
      <c r="K1055" s="17">
        <v>0.19543861005053501</v>
      </c>
      <c r="L1055" s="17">
        <v>0.18251725372209399</v>
      </c>
      <c r="M1055" s="17"/>
      <c r="N1055" s="17">
        <v>0.31768539122020001</v>
      </c>
      <c r="O1055" s="17">
        <v>0.29176730419535601</v>
      </c>
      <c r="P1055" s="17">
        <v>0.232032532535805</v>
      </c>
      <c r="Q1055" s="17">
        <v>0.20194498698489999</v>
      </c>
      <c r="R1055" s="17"/>
      <c r="S1055" s="17">
        <v>0.36751010214833502</v>
      </c>
      <c r="T1055" s="17">
        <v>0.27584353615934298</v>
      </c>
      <c r="U1055" s="17">
        <v>0.25142903563635499</v>
      </c>
      <c r="V1055" s="17">
        <v>0.22552576794550999</v>
      </c>
      <c r="W1055" s="17">
        <v>0.26733526237454902</v>
      </c>
      <c r="X1055" s="17">
        <v>0.26704940458958298</v>
      </c>
      <c r="Y1055" s="17">
        <v>0.20685902658566299</v>
      </c>
      <c r="Z1055" s="17">
        <v>0.19792089737527199</v>
      </c>
      <c r="AA1055" s="17">
        <v>0.26831176989790401</v>
      </c>
      <c r="AB1055" s="17">
        <v>0.28372359669617397</v>
      </c>
      <c r="AC1055" s="17">
        <v>0.16380088937670501</v>
      </c>
      <c r="AD1055" s="17">
        <v>0.21849309663111499</v>
      </c>
      <c r="AE1055" s="17"/>
      <c r="AF1055" s="17">
        <v>0.35534933556349002</v>
      </c>
      <c r="AG1055" s="17">
        <v>0.246749684693371</v>
      </c>
      <c r="AH1055" s="17">
        <v>0.24640650325201099</v>
      </c>
      <c r="AI1055" s="17">
        <v>0.247211595330385</v>
      </c>
      <c r="AJ1055" s="17">
        <v>0.18097575269760799</v>
      </c>
      <c r="AK1055" s="17">
        <v>0.19768579666964201</v>
      </c>
      <c r="AL1055" s="17"/>
      <c r="AM1055" s="17">
        <v>0.25145864073507801</v>
      </c>
      <c r="AN1055" s="17">
        <v>0.285346766242006</v>
      </c>
      <c r="AO1055" s="17"/>
      <c r="AP1055" s="17">
        <v>0.167722303570885</v>
      </c>
      <c r="AQ1055" s="17">
        <v>0.28343847629149399</v>
      </c>
      <c r="AR1055" s="17">
        <v>0.30781458671166201</v>
      </c>
      <c r="AS1055" s="17">
        <v>0.343476398400689</v>
      </c>
      <c r="AT1055" s="17">
        <v>0.31061150450776998</v>
      </c>
      <c r="AU1055" s="17"/>
      <c r="AV1055" s="17">
        <v>0.32522174063661202</v>
      </c>
      <c r="AW1055" s="17">
        <v>0.221191765738182</v>
      </c>
      <c r="AX1055" s="17">
        <v>0.341232782478472</v>
      </c>
      <c r="AY1055" s="17">
        <v>0.16463709521199199</v>
      </c>
      <c r="AZ1055" s="17">
        <v>0.43271391792833502</v>
      </c>
      <c r="BA1055" s="17">
        <v>0.20486547113173301</v>
      </c>
      <c r="BB1055" s="17"/>
      <c r="BC1055" s="17">
        <v>0.33534677723601097</v>
      </c>
      <c r="BD1055" s="17">
        <v>0.235145773161889</v>
      </c>
      <c r="BE1055" s="17">
        <v>0.26148477365202799</v>
      </c>
      <c r="BF1055" s="17"/>
      <c r="BG1055" s="17">
        <v>0.241183719946054</v>
      </c>
      <c r="BH1055" s="17">
        <v>0.32266481529072299</v>
      </c>
      <c r="BI1055" s="17">
        <v>0.283939989532556</v>
      </c>
      <c r="BJ1055" s="17">
        <v>0.148288295427909</v>
      </c>
      <c r="BK1055" s="17">
        <v>5.20973378941283E-2</v>
      </c>
      <c r="BL1055" s="17"/>
      <c r="BM1055" s="17">
        <v>0.30935006904234802</v>
      </c>
      <c r="BN1055" s="17">
        <v>7.4355388957978302E-2</v>
      </c>
    </row>
    <row r="1056" spans="2:66" x14ac:dyDescent="0.35">
      <c r="B1056" t="s">
        <v>315</v>
      </c>
      <c r="C1056" s="17">
        <v>0.36344980391555698</v>
      </c>
      <c r="D1056" s="17">
        <v>0.34488047559996898</v>
      </c>
      <c r="E1056" s="17">
        <v>0.38334643988647199</v>
      </c>
      <c r="F1056" s="17"/>
      <c r="G1056" s="17">
        <v>0.30463665857639799</v>
      </c>
      <c r="H1056" s="17">
        <v>0.28064290112950002</v>
      </c>
      <c r="I1056" s="17">
        <v>0.31655203520460501</v>
      </c>
      <c r="J1056" s="17">
        <v>0.38112848215112199</v>
      </c>
      <c r="K1056" s="17">
        <v>0.41028637223544101</v>
      </c>
      <c r="L1056" s="17">
        <v>0.462386782924184</v>
      </c>
      <c r="M1056" s="17"/>
      <c r="N1056" s="17">
        <v>0.31131710034108401</v>
      </c>
      <c r="O1056" s="17">
        <v>0.36352960176078902</v>
      </c>
      <c r="P1056" s="17">
        <v>0.388863039062745</v>
      </c>
      <c r="Q1056" s="17">
        <v>0.40322578976152801</v>
      </c>
      <c r="R1056" s="17"/>
      <c r="S1056" s="17">
        <v>0.29562487539934801</v>
      </c>
      <c r="T1056" s="17">
        <v>0.374211682339261</v>
      </c>
      <c r="U1056" s="17">
        <v>0.377442750054021</v>
      </c>
      <c r="V1056" s="17">
        <v>0.42053111695629902</v>
      </c>
      <c r="W1056" s="17">
        <v>0.39733133335672299</v>
      </c>
      <c r="X1056" s="17">
        <v>0.34628359863834302</v>
      </c>
      <c r="Y1056" s="17">
        <v>0.380615772951857</v>
      </c>
      <c r="Z1056" s="17">
        <v>0.43476885500993301</v>
      </c>
      <c r="AA1056" s="17">
        <v>0.33180530491616</v>
      </c>
      <c r="AB1056" s="17">
        <v>0.36688920024046601</v>
      </c>
      <c r="AC1056" s="17">
        <v>0.40044761581245097</v>
      </c>
      <c r="AD1056" s="17">
        <v>0.29938775305774801</v>
      </c>
      <c r="AE1056" s="17"/>
      <c r="AF1056" s="17">
        <v>0.29016032972702399</v>
      </c>
      <c r="AG1056" s="17">
        <v>0.36129968827227998</v>
      </c>
      <c r="AH1056" s="17">
        <v>0.37672263442756898</v>
      </c>
      <c r="AI1056" s="17">
        <v>0.39922799676760501</v>
      </c>
      <c r="AJ1056" s="17">
        <v>0.42131307742005403</v>
      </c>
      <c r="AK1056" s="17">
        <v>0.45504565257382001</v>
      </c>
      <c r="AL1056" s="17"/>
      <c r="AM1056" s="17">
        <v>0.371922504935709</v>
      </c>
      <c r="AN1056" s="17">
        <v>0.35054420992255397</v>
      </c>
      <c r="AO1056" s="17"/>
      <c r="AP1056" s="17">
        <v>0.45173953592835397</v>
      </c>
      <c r="AQ1056" s="17">
        <v>0.32517951368576398</v>
      </c>
      <c r="AR1056" s="17">
        <v>0.34811063075999898</v>
      </c>
      <c r="AS1056" s="17">
        <v>0.27336960642483499</v>
      </c>
      <c r="AT1056" s="17">
        <v>0.22626731686329701</v>
      </c>
      <c r="AU1056" s="17"/>
      <c r="AV1056" s="17">
        <v>0.31251872190783903</v>
      </c>
      <c r="AW1056" s="17">
        <v>0.39267411952015702</v>
      </c>
      <c r="AX1056" s="17">
        <v>0.37999541084863803</v>
      </c>
      <c r="AY1056" s="17">
        <v>0.40659332698678902</v>
      </c>
      <c r="AZ1056" s="17">
        <v>0.233619843576026</v>
      </c>
      <c r="BA1056" s="17">
        <v>0.43608599331761999</v>
      </c>
      <c r="BB1056" s="17"/>
      <c r="BC1056" s="17">
        <v>0.32530543607926499</v>
      </c>
      <c r="BD1056" s="17">
        <v>0.427996438702898</v>
      </c>
      <c r="BE1056" s="17">
        <v>0.30730046158702801</v>
      </c>
      <c r="BF1056" s="17"/>
      <c r="BG1056" s="17">
        <v>0.26884225264744799</v>
      </c>
      <c r="BH1056" s="17">
        <v>0.36963624146853702</v>
      </c>
      <c r="BI1056" s="17">
        <v>0.37703463529460002</v>
      </c>
      <c r="BJ1056" s="17">
        <v>0.45490841909287699</v>
      </c>
      <c r="BK1056" s="17">
        <v>0.34457999088729302</v>
      </c>
      <c r="BL1056" s="17"/>
      <c r="BM1056" s="17">
        <v>0.35316559415043902</v>
      </c>
      <c r="BN1056" s="17">
        <v>0.37010937381220899</v>
      </c>
    </row>
    <row r="1057" spans="2:66" x14ac:dyDescent="0.35">
      <c r="B1057" t="s">
        <v>314</v>
      </c>
      <c r="C1057" s="17">
        <v>0.15315704704308</v>
      </c>
      <c r="D1057" s="17">
        <v>0.148520431516586</v>
      </c>
      <c r="E1057" s="17">
        <v>0.15843267583061299</v>
      </c>
      <c r="F1057" s="17"/>
      <c r="G1057" s="17">
        <v>0.10811707375334</v>
      </c>
      <c r="H1057" s="17">
        <v>9.0686822522519597E-2</v>
      </c>
      <c r="I1057" s="17">
        <v>0.185682590707689</v>
      </c>
      <c r="J1057" s="17">
        <v>0.17772785981372599</v>
      </c>
      <c r="K1057" s="17">
        <v>0.15300976409455699</v>
      </c>
      <c r="L1057" s="17">
        <v>0.187984459170838</v>
      </c>
      <c r="M1057" s="17"/>
      <c r="N1057" s="17">
        <v>0.13378115538386401</v>
      </c>
      <c r="O1057" s="17">
        <v>0.15931420373296001</v>
      </c>
      <c r="P1057" s="17">
        <v>0.160591414867127</v>
      </c>
      <c r="Q1057" s="17">
        <v>0.16173583608776601</v>
      </c>
      <c r="R1057" s="17"/>
      <c r="S1057" s="17">
        <v>9.5063927479206695E-2</v>
      </c>
      <c r="T1057" s="17">
        <v>0.13594821320810499</v>
      </c>
      <c r="U1057" s="17">
        <v>0.20637110407190601</v>
      </c>
      <c r="V1057" s="17">
        <v>0.14168687537230201</v>
      </c>
      <c r="W1057" s="17">
        <v>0.171230724350555</v>
      </c>
      <c r="X1057" s="17">
        <v>0.19371427462305499</v>
      </c>
      <c r="Y1057" s="17">
        <v>0.21188659989289399</v>
      </c>
      <c r="Z1057" s="17">
        <v>0.15425233388360399</v>
      </c>
      <c r="AA1057" s="17">
        <v>0.137776617982905</v>
      </c>
      <c r="AB1057" s="17">
        <v>0.158960895438086</v>
      </c>
      <c r="AC1057" s="17">
        <v>8.6032774314608595E-2</v>
      </c>
      <c r="AD1057" s="17">
        <v>0.22006762776483599</v>
      </c>
      <c r="AE1057" s="17"/>
      <c r="AF1057" s="17">
        <v>0.11589590806087401</v>
      </c>
      <c r="AG1057" s="17">
        <v>0.158541054150871</v>
      </c>
      <c r="AH1057" s="17">
        <v>0.17165418927444601</v>
      </c>
      <c r="AI1057" s="17">
        <v>0.15952315475773399</v>
      </c>
      <c r="AJ1057" s="17">
        <v>0.18896433785889</v>
      </c>
      <c r="AK1057" s="17">
        <v>0.161244925336406</v>
      </c>
      <c r="AL1057" s="17"/>
      <c r="AM1057" s="17">
        <v>0.15566802288973799</v>
      </c>
      <c r="AN1057" s="17">
        <v>0.150680338259432</v>
      </c>
      <c r="AO1057" s="17"/>
      <c r="AP1057" s="17">
        <v>0.15354666484701601</v>
      </c>
      <c r="AQ1057" s="17">
        <v>0.18498460876338799</v>
      </c>
      <c r="AR1057" s="17">
        <v>0.13813442464109299</v>
      </c>
      <c r="AS1057" s="17">
        <v>0.11243301459964</v>
      </c>
      <c r="AT1057" s="17">
        <v>0.107966560417739</v>
      </c>
      <c r="AU1057" s="17"/>
      <c r="AV1057" s="17">
        <v>0.12673836870676999</v>
      </c>
      <c r="AW1057" s="17">
        <v>0.17828000540766001</v>
      </c>
      <c r="AX1057" s="17">
        <v>0.154212461442987</v>
      </c>
      <c r="AY1057" s="17">
        <v>0.19671196825047699</v>
      </c>
      <c r="AZ1057" s="17">
        <v>0.134398064419435</v>
      </c>
      <c r="BA1057" s="17">
        <v>0.137166943498087</v>
      </c>
      <c r="BB1057" s="17"/>
      <c r="BC1057" s="17">
        <v>0.132702850631573</v>
      </c>
      <c r="BD1057" s="17">
        <v>0.15450756899531501</v>
      </c>
      <c r="BE1057" s="17">
        <v>0.16489907555182801</v>
      </c>
      <c r="BF1057" s="17"/>
      <c r="BG1057" s="17">
        <v>0.175784628936733</v>
      </c>
      <c r="BH1057" s="17">
        <v>0.124896529314543</v>
      </c>
      <c r="BI1057" s="17">
        <v>0.15539802403578801</v>
      </c>
      <c r="BJ1057" s="17">
        <v>0.11635231148752199</v>
      </c>
      <c r="BK1057" s="17">
        <v>0.26635260239625402</v>
      </c>
      <c r="BL1057" s="17"/>
      <c r="BM1057" s="17">
        <v>0.13321210399680999</v>
      </c>
      <c r="BN1057" s="17">
        <v>0.231643371713459</v>
      </c>
    </row>
    <row r="1058" spans="2:66" x14ac:dyDescent="0.35">
      <c r="B1058" t="s">
        <v>313</v>
      </c>
      <c r="C1058" s="17">
        <v>9.1731485076652505E-2</v>
      </c>
      <c r="D1058" s="17">
        <v>9.95896484839255E-2</v>
      </c>
      <c r="E1058" s="17">
        <v>8.4521853318643203E-2</v>
      </c>
      <c r="F1058" s="17"/>
      <c r="G1058" s="17">
        <v>6.21982009322843E-2</v>
      </c>
      <c r="H1058" s="17">
        <v>2.83619296010219E-2</v>
      </c>
      <c r="I1058" s="17">
        <v>7.0455700887250006E-2</v>
      </c>
      <c r="J1058" s="17">
        <v>0.10300972386097799</v>
      </c>
      <c r="K1058" s="17">
        <v>0.167300547884358</v>
      </c>
      <c r="L1058" s="17">
        <v>0.120443805686056</v>
      </c>
      <c r="M1058" s="17"/>
      <c r="N1058" s="17">
        <v>6.5895086842670994E-2</v>
      </c>
      <c r="O1058" s="17">
        <v>8.1614149987211004E-2</v>
      </c>
      <c r="P1058" s="17">
        <v>0.110132097279545</v>
      </c>
      <c r="Q1058" s="17">
        <v>0.11550389615169999</v>
      </c>
      <c r="R1058" s="17"/>
      <c r="S1058" s="17">
        <v>5.5297323249828403E-2</v>
      </c>
      <c r="T1058" s="17">
        <v>0.108965171349337</v>
      </c>
      <c r="U1058" s="17">
        <v>7.3700112581975799E-2</v>
      </c>
      <c r="V1058" s="17">
        <v>7.6020012766838105E-2</v>
      </c>
      <c r="W1058" s="17">
        <v>7.77236778232306E-2</v>
      </c>
      <c r="X1058" s="17">
        <v>9.0734810138831098E-2</v>
      </c>
      <c r="Y1058" s="17">
        <v>9.5942422140612105E-2</v>
      </c>
      <c r="Z1058" s="17">
        <v>7.0758610561905605E-2</v>
      </c>
      <c r="AA1058" s="17">
        <v>0.107468522196561</v>
      </c>
      <c r="AB1058" s="17">
        <v>0.101834257321089</v>
      </c>
      <c r="AC1058" s="17">
        <v>0.17477215037779001</v>
      </c>
      <c r="AD1058" s="17">
        <v>0.107461729721628</v>
      </c>
      <c r="AE1058" s="17"/>
      <c r="AF1058" s="17">
        <v>4.3555378959486003E-2</v>
      </c>
      <c r="AG1058" s="17">
        <v>0.10283525298242099</v>
      </c>
      <c r="AH1058" s="17">
        <v>0.11063481876241101</v>
      </c>
      <c r="AI1058" s="17">
        <v>0.10470891214208899</v>
      </c>
      <c r="AJ1058" s="17">
        <v>0.12904581528206099</v>
      </c>
      <c r="AK1058" s="17">
        <v>9.4399806731184199E-2</v>
      </c>
      <c r="AL1058" s="17"/>
      <c r="AM1058" s="17">
        <v>9.2254049319181297E-2</v>
      </c>
      <c r="AN1058" s="17">
        <v>9.1640517438671798E-2</v>
      </c>
      <c r="AO1058" s="17"/>
      <c r="AP1058" s="17">
        <v>0.137993481617908</v>
      </c>
      <c r="AQ1058" s="17">
        <v>0.102049201201573</v>
      </c>
      <c r="AR1058" s="17">
        <v>5.6446057535396901E-2</v>
      </c>
      <c r="AS1058" s="17">
        <v>6.5801515815137102E-2</v>
      </c>
      <c r="AT1058" s="17">
        <v>4.0263409659330597E-2</v>
      </c>
      <c r="AU1058" s="17"/>
      <c r="AV1058" s="17">
        <v>5.8730223181596597E-2</v>
      </c>
      <c r="AW1058" s="17">
        <v>0.12943098359583399</v>
      </c>
      <c r="AX1058" s="17">
        <v>6.8396240673335607E-2</v>
      </c>
      <c r="AY1058" s="17">
        <v>0.13683053527620301</v>
      </c>
      <c r="AZ1058" s="17">
        <v>2.4336955054387901E-2</v>
      </c>
      <c r="BA1058" s="17">
        <v>9.4980539762585997E-2</v>
      </c>
      <c r="BB1058" s="17"/>
      <c r="BC1058" s="17">
        <v>5.7401722464780501E-2</v>
      </c>
      <c r="BD1058" s="17">
        <v>7.7958653299324096E-2</v>
      </c>
      <c r="BE1058" s="17">
        <v>0.123024550266277</v>
      </c>
      <c r="BF1058" s="17"/>
      <c r="BG1058" s="17">
        <v>0.163321016765924</v>
      </c>
      <c r="BH1058" s="17">
        <v>5.8297523119863498E-2</v>
      </c>
      <c r="BI1058" s="17">
        <v>5.9125989867010599E-2</v>
      </c>
      <c r="BJ1058" s="17">
        <v>9.2531015247696594E-2</v>
      </c>
      <c r="BK1058" s="17">
        <v>0.28630236908032602</v>
      </c>
      <c r="BL1058" s="17"/>
      <c r="BM1058" s="17">
        <v>7.5459309692564897E-2</v>
      </c>
      <c r="BN1058" s="17">
        <v>0.24146475857204699</v>
      </c>
    </row>
    <row r="1059" spans="2:66" x14ac:dyDescent="0.35">
      <c r="B1059" t="s">
        <v>117</v>
      </c>
      <c r="C1059" s="17">
        <v>3.1924435789721199E-2</v>
      </c>
      <c r="D1059" s="17">
        <v>2.65272632425901E-2</v>
      </c>
      <c r="E1059" s="17">
        <v>3.6356699047209097E-2</v>
      </c>
      <c r="F1059" s="17"/>
      <c r="G1059" s="17">
        <v>4.85410661938303E-2</v>
      </c>
      <c r="H1059" s="17">
        <v>2.0274224328637701E-2</v>
      </c>
      <c r="I1059" s="17">
        <v>4.7623665258532198E-2</v>
      </c>
      <c r="J1059" s="17">
        <v>2.77099782452358E-2</v>
      </c>
      <c r="K1059" s="17">
        <v>2.8222156070140302E-2</v>
      </c>
      <c r="L1059" s="17">
        <v>2.3570655455098E-2</v>
      </c>
      <c r="M1059" s="17"/>
      <c r="N1059" s="17">
        <v>1.5170903125692199E-2</v>
      </c>
      <c r="O1059" s="17">
        <v>4.4927265745628497E-2</v>
      </c>
      <c r="P1059" s="17">
        <v>2.5345769360707301E-2</v>
      </c>
      <c r="Q1059" s="17">
        <v>4.2802826748313101E-2</v>
      </c>
      <c r="R1059" s="17"/>
      <c r="S1059" s="17">
        <v>1.7674918733957299E-2</v>
      </c>
      <c r="T1059" s="17">
        <v>2.6931474639301001E-2</v>
      </c>
      <c r="U1059" s="17">
        <v>3.1419729019285199E-2</v>
      </c>
      <c r="V1059" s="17">
        <v>4.7926026177802297E-2</v>
      </c>
      <c r="W1059" s="17">
        <v>2.25501549922619E-2</v>
      </c>
      <c r="X1059" s="17">
        <v>3.29461163309719E-2</v>
      </c>
      <c r="Y1059" s="17">
        <v>2.5048307625125801E-2</v>
      </c>
      <c r="Z1059" s="17">
        <v>4.8664312713513798E-2</v>
      </c>
      <c r="AA1059" s="17">
        <v>5.3452247219292003E-2</v>
      </c>
      <c r="AB1059" s="17">
        <v>3.1889389215757097E-2</v>
      </c>
      <c r="AC1059" s="17">
        <v>3.7501781611524003E-2</v>
      </c>
      <c r="AD1059" s="17">
        <v>0</v>
      </c>
      <c r="AE1059" s="17"/>
      <c r="AF1059" s="17">
        <v>3.1127708964905298E-2</v>
      </c>
      <c r="AG1059" s="17">
        <v>3.4281904531077302E-2</v>
      </c>
      <c r="AH1059" s="17">
        <v>3.3921049137864701E-2</v>
      </c>
      <c r="AI1059" s="17">
        <v>3.1590737512821501E-2</v>
      </c>
      <c r="AJ1059" s="17">
        <v>3.2515436289340303E-2</v>
      </c>
      <c r="AK1059" s="17">
        <v>1.8407134365286699E-2</v>
      </c>
      <c r="AL1059" s="17"/>
      <c r="AM1059" s="17">
        <v>2.3713197800011101E-2</v>
      </c>
      <c r="AN1059" s="17">
        <v>4.1350953878270501E-2</v>
      </c>
      <c r="AO1059" s="17"/>
      <c r="AP1059" s="17">
        <v>4.11190729220548E-2</v>
      </c>
      <c r="AQ1059" s="17">
        <v>3.7148561088982603E-2</v>
      </c>
      <c r="AR1059" s="17">
        <v>2.9554358359392199E-2</v>
      </c>
      <c r="AS1059" s="17">
        <v>1.5998486456950199E-2</v>
      </c>
      <c r="AT1059" s="17">
        <v>0</v>
      </c>
      <c r="AU1059" s="17"/>
      <c r="AV1059" s="17">
        <v>3.5132236319646501E-2</v>
      </c>
      <c r="AW1059" s="17">
        <v>8.2866257743372009E-3</v>
      </c>
      <c r="AX1059" s="17">
        <v>1.22918666385781E-2</v>
      </c>
      <c r="AY1059" s="17">
        <v>8.2466050825103394E-3</v>
      </c>
      <c r="AZ1059" s="17">
        <v>2.52301378540189E-2</v>
      </c>
      <c r="BA1059" s="17">
        <v>7.4826406989152397E-2</v>
      </c>
      <c r="BB1059" s="17"/>
      <c r="BC1059" s="17">
        <v>4.3012079940591599E-2</v>
      </c>
      <c r="BD1059" s="17">
        <v>3.2161040846074802E-2</v>
      </c>
      <c r="BE1059" s="17">
        <v>1.20025826848419E-2</v>
      </c>
      <c r="BF1059" s="17"/>
      <c r="BG1059" s="17">
        <v>1.7877858177743299E-2</v>
      </c>
      <c r="BH1059" s="17">
        <v>2.26113175173937E-2</v>
      </c>
      <c r="BI1059" s="17">
        <v>3.3680122427601399E-2</v>
      </c>
      <c r="BJ1059" s="17">
        <v>0</v>
      </c>
      <c r="BK1059" s="17">
        <v>2.29408083195606E-2</v>
      </c>
      <c r="BL1059" s="17"/>
      <c r="BM1059" s="17">
        <v>2.1837827547507401E-2</v>
      </c>
      <c r="BN1059" s="17">
        <v>1.7632433227822299E-2</v>
      </c>
    </row>
    <row r="1060" spans="2:66" x14ac:dyDescent="0.35">
      <c r="B1060" t="s">
        <v>319</v>
      </c>
      <c r="C1060" s="17">
        <v>0.35973722817498999</v>
      </c>
      <c r="D1060" s="17">
        <v>0.380482181156929</v>
      </c>
      <c r="E1060" s="17">
        <v>0.33734233191706198</v>
      </c>
      <c r="F1060" s="17"/>
      <c r="G1060" s="17">
        <v>0.47650700054414702</v>
      </c>
      <c r="H1060" s="17">
        <v>0.58003412241832097</v>
      </c>
      <c r="I1060" s="17">
        <v>0.37968600794192298</v>
      </c>
      <c r="J1060" s="17">
        <v>0.31042395592893801</v>
      </c>
      <c r="K1060" s="17">
        <v>0.241181159715503</v>
      </c>
      <c r="L1060" s="17">
        <v>0.20561429676382401</v>
      </c>
      <c r="M1060" s="17"/>
      <c r="N1060" s="17">
        <v>0.47383575430668901</v>
      </c>
      <c r="O1060" s="17">
        <v>0.35061477877341202</v>
      </c>
      <c r="P1060" s="17">
        <v>0.31506767942987501</v>
      </c>
      <c r="Q1060" s="17">
        <v>0.27673165125069299</v>
      </c>
      <c r="R1060" s="17"/>
      <c r="S1060" s="17">
        <v>0.53633895513765995</v>
      </c>
      <c r="T1060" s="17">
        <v>0.353943458463997</v>
      </c>
      <c r="U1060" s="17">
        <v>0.31106630427281201</v>
      </c>
      <c r="V1060" s="17">
        <v>0.31383596872675901</v>
      </c>
      <c r="W1060" s="17">
        <v>0.33116410947723002</v>
      </c>
      <c r="X1060" s="17">
        <v>0.33632120026879903</v>
      </c>
      <c r="Y1060" s="17">
        <v>0.28650689738951102</v>
      </c>
      <c r="Z1060" s="17">
        <v>0.29155588783104402</v>
      </c>
      <c r="AA1060" s="17">
        <v>0.36949730768508299</v>
      </c>
      <c r="AB1060" s="17">
        <v>0.340426257784602</v>
      </c>
      <c r="AC1060" s="17">
        <v>0.301245677883626</v>
      </c>
      <c r="AD1060" s="17">
        <v>0.37308288945578799</v>
      </c>
      <c r="AE1060" s="17"/>
      <c r="AF1060" s="17">
        <v>0.51926067428771105</v>
      </c>
      <c r="AG1060" s="17">
        <v>0.34304210006335101</v>
      </c>
      <c r="AH1060" s="17">
        <v>0.30706730839770802</v>
      </c>
      <c r="AI1060" s="17">
        <v>0.30494919881975002</v>
      </c>
      <c r="AJ1060" s="17">
        <v>0.228161333149655</v>
      </c>
      <c r="AK1060" s="17">
        <v>0.270902480993303</v>
      </c>
      <c r="AL1060" s="17"/>
      <c r="AM1060" s="17">
        <v>0.35644222505536</v>
      </c>
      <c r="AN1060" s="17">
        <v>0.36578398050107103</v>
      </c>
      <c r="AO1060" s="17"/>
      <c r="AP1060" s="17">
        <v>0.21560124468466799</v>
      </c>
      <c r="AQ1060" s="17">
        <v>0.35063811526029298</v>
      </c>
      <c r="AR1060" s="17">
        <v>0.42775452870412001</v>
      </c>
      <c r="AS1060" s="17">
        <v>0.53239737670343801</v>
      </c>
      <c r="AT1060" s="17">
        <v>0.62550271305963401</v>
      </c>
      <c r="AU1060" s="17"/>
      <c r="AV1060" s="17">
        <v>0.46688044988414701</v>
      </c>
      <c r="AW1060" s="17">
        <v>0.29132826570201198</v>
      </c>
      <c r="AX1060" s="17">
        <v>0.38510402039646102</v>
      </c>
      <c r="AY1060" s="17">
        <v>0.251617564404021</v>
      </c>
      <c r="AZ1060" s="17">
        <v>0.58241499909613204</v>
      </c>
      <c r="BA1060" s="17">
        <v>0.25694011643255399</v>
      </c>
      <c r="BB1060" s="17"/>
      <c r="BC1060" s="17">
        <v>0.44157791088379</v>
      </c>
      <c r="BD1060" s="17">
        <v>0.30737629815638801</v>
      </c>
      <c r="BE1060" s="17">
        <v>0.392773329910025</v>
      </c>
      <c r="BF1060" s="17"/>
      <c r="BG1060" s="17">
        <v>0.374174243472152</v>
      </c>
      <c r="BH1060" s="17">
        <v>0.42455838857966299</v>
      </c>
      <c r="BI1060" s="17">
        <v>0.37476122837500098</v>
      </c>
      <c r="BJ1060" s="17">
        <v>0.33620825417190497</v>
      </c>
      <c r="BK1060" s="17">
        <v>7.9824229316567102E-2</v>
      </c>
      <c r="BL1060" s="17"/>
      <c r="BM1060" s="17">
        <v>0.41632516461267899</v>
      </c>
      <c r="BN1060" s="17">
        <v>0.139150062674463</v>
      </c>
    </row>
    <row r="1061" spans="2:66" x14ac:dyDescent="0.35">
      <c r="B1061" t="s">
        <v>318</v>
      </c>
      <c r="C1061" s="17">
        <v>0.24488853211973199</v>
      </c>
      <c r="D1061" s="17">
        <v>0.24811008000051099</v>
      </c>
      <c r="E1061" s="17">
        <v>0.242954529149257</v>
      </c>
      <c r="F1061" s="17"/>
      <c r="G1061" s="17">
        <v>0.17031527468562499</v>
      </c>
      <c r="H1061" s="17">
        <v>0.119048752123541</v>
      </c>
      <c r="I1061" s="17">
        <v>0.256138291594939</v>
      </c>
      <c r="J1061" s="17">
        <v>0.28073758367470403</v>
      </c>
      <c r="K1061" s="17">
        <v>0.32031031197891502</v>
      </c>
      <c r="L1061" s="17">
        <v>0.30842826485689401</v>
      </c>
      <c r="M1061" s="17"/>
      <c r="N1061" s="17">
        <v>0.19967624222653499</v>
      </c>
      <c r="O1061" s="17">
        <v>0.24092835372017099</v>
      </c>
      <c r="P1061" s="17">
        <v>0.27072351214667201</v>
      </c>
      <c r="Q1061" s="17">
        <v>0.27723973223946602</v>
      </c>
      <c r="R1061" s="17"/>
      <c r="S1061" s="17">
        <v>0.150361250729035</v>
      </c>
      <c r="T1061" s="17">
        <v>0.24491338455744099</v>
      </c>
      <c r="U1061" s="17">
        <v>0.28007121665388202</v>
      </c>
      <c r="V1061" s="17">
        <v>0.21770688813913999</v>
      </c>
      <c r="W1061" s="17">
        <v>0.248954402173786</v>
      </c>
      <c r="X1061" s="17">
        <v>0.28444908476188602</v>
      </c>
      <c r="Y1061" s="17">
        <v>0.30782902203350598</v>
      </c>
      <c r="Z1061" s="17">
        <v>0.22501094444551001</v>
      </c>
      <c r="AA1061" s="17">
        <v>0.245245140179466</v>
      </c>
      <c r="AB1061" s="17">
        <v>0.26079515275917498</v>
      </c>
      <c r="AC1061" s="17">
        <v>0.26080492469239802</v>
      </c>
      <c r="AD1061" s="17">
        <v>0.327529357486464</v>
      </c>
      <c r="AE1061" s="17"/>
      <c r="AF1061" s="17">
        <v>0.15945128702035999</v>
      </c>
      <c r="AG1061" s="17">
        <v>0.26137630713329202</v>
      </c>
      <c r="AH1061" s="17">
        <v>0.28228900803685802</v>
      </c>
      <c r="AI1061" s="17">
        <v>0.26423206689982398</v>
      </c>
      <c r="AJ1061" s="17">
        <v>0.31801015314094999</v>
      </c>
      <c r="AK1061" s="17">
        <v>0.25564473206758997</v>
      </c>
      <c r="AL1061" s="17"/>
      <c r="AM1061" s="17">
        <v>0.24792207220892001</v>
      </c>
      <c r="AN1061" s="17">
        <v>0.24232085569810399</v>
      </c>
      <c r="AO1061" s="17"/>
      <c r="AP1061" s="17">
        <v>0.29154014646492399</v>
      </c>
      <c r="AQ1061" s="17">
        <v>0.28703380996496097</v>
      </c>
      <c r="AR1061" s="17">
        <v>0.19458048217648999</v>
      </c>
      <c r="AS1061" s="17">
        <v>0.17823453041477699</v>
      </c>
      <c r="AT1061" s="17">
        <v>0.14822997007706901</v>
      </c>
      <c r="AU1061" s="17"/>
      <c r="AV1061" s="17">
        <v>0.18546859188836701</v>
      </c>
      <c r="AW1061" s="17">
        <v>0.30771098900349397</v>
      </c>
      <c r="AX1061" s="17">
        <v>0.222608702116322</v>
      </c>
      <c r="AY1061" s="17">
        <v>0.33354250352668002</v>
      </c>
      <c r="AZ1061" s="17">
        <v>0.15873501947382301</v>
      </c>
      <c r="BA1061" s="17">
        <v>0.232147483260673</v>
      </c>
      <c r="BB1061" s="17"/>
      <c r="BC1061" s="17">
        <v>0.19010457309635301</v>
      </c>
      <c r="BD1061" s="17">
        <v>0.23246622229463901</v>
      </c>
      <c r="BE1061" s="17">
        <v>0.28792362581810499</v>
      </c>
      <c r="BF1061" s="17"/>
      <c r="BG1061" s="17">
        <v>0.339105645702656</v>
      </c>
      <c r="BH1061" s="17">
        <v>0.18319405243440601</v>
      </c>
      <c r="BI1061" s="17">
        <v>0.21452401390279799</v>
      </c>
      <c r="BJ1061" s="17">
        <v>0.20888332673521801</v>
      </c>
      <c r="BK1061" s="17">
        <v>0.55265497147658005</v>
      </c>
      <c r="BL1061" s="17"/>
      <c r="BM1061" s="17">
        <v>0.208671413689375</v>
      </c>
      <c r="BN1061" s="17">
        <v>0.47310813028550602</v>
      </c>
    </row>
    <row r="1062" spans="2:66" x14ac:dyDescent="0.35">
      <c r="B1062" t="s">
        <v>320</v>
      </c>
      <c r="C1062" s="17">
        <v>0.11484869605525801</v>
      </c>
      <c r="D1062" s="17">
        <v>0.13237210115641801</v>
      </c>
      <c r="E1062" s="17">
        <v>9.4387802767805506E-2</v>
      </c>
      <c r="F1062" s="17"/>
      <c r="G1062" s="17">
        <v>0.306191725858523</v>
      </c>
      <c r="H1062" s="17">
        <v>0.46098537029477898</v>
      </c>
      <c r="I1062" s="17">
        <v>0.123547716346984</v>
      </c>
      <c r="J1062" s="17">
        <v>2.96863722542332E-2</v>
      </c>
      <c r="K1062" s="17">
        <v>-7.9129152263412703E-2</v>
      </c>
      <c r="L1062" s="17">
        <v>-0.10281396809307</v>
      </c>
      <c r="M1062" s="17"/>
      <c r="N1062" s="17">
        <v>0.27415951208015499</v>
      </c>
      <c r="O1062" s="17">
        <v>0.109686425053241</v>
      </c>
      <c r="P1062" s="17">
        <v>4.4344167283203402E-2</v>
      </c>
      <c r="Q1062" s="17">
        <v>-5.0808098877214202E-4</v>
      </c>
      <c r="R1062" s="17"/>
      <c r="S1062" s="17">
        <v>0.385977704408625</v>
      </c>
      <c r="T1062" s="17">
        <v>0.109030073906556</v>
      </c>
      <c r="U1062" s="17">
        <v>3.0995087618930599E-2</v>
      </c>
      <c r="V1062" s="17">
        <v>9.6129080587619001E-2</v>
      </c>
      <c r="W1062" s="17">
        <v>8.2209707303443999E-2</v>
      </c>
      <c r="X1062" s="17">
        <v>5.1872115506912599E-2</v>
      </c>
      <c r="Y1062" s="17">
        <v>-2.1322124643995501E-2</v>
      </c>
      <c r="Z1062" s="17">
        <v>6.6544943385533906E-2</v>
      </c>
      <c r="AA1062" s="17">
        <v>0.124252167505617</v>
      </c>
      <c r="AB1062" s="17">
        <v>7.9631105025427404E-2</v>
      </c>
      <c r="AC1062" s="17">
        <v>4.0440753191228099E-2</v>
      </c>
      <c r="AD1062" s="17">
        <v>4.55535319693239E-2</v>
      </c>
      <c r="AE1062" s="17"/>
      <c r="AF1062" s="17">
        <v>0.35980938726735101</v>
      </c>
      <c r="AG1062" s="17">
        <v>8.16657929300591E-2</v>
      </c>
      <c r="AH1062" s="17">
        <v>2.4778300360850401E-2</v>
      </c>
      <c r="AI1062" s="17">
        <v>4.0717131919926298E-2</v>
      </c>
      <c r="AJ1062" s="17">
        <v>-8.9848819991295306E-2</v>
      </c>
      <c r="AK1062" s="17">
        <v>1.5257748925713599E-2</v>
      </c>
      <c r="AL1062" s="17"/>
      <c r="AM1062" s="17">
        <v>0.10852015284644</v>
      </c>
      <c r="AN1062" s="17">
        <v>0.12346312480296701</v>
      </c>
      <c r="AO1062" s="17"/>
      <c r="AP1062" s="17">
        <v>-7.5938901780256404E-2</v>
      </c>
      <c r="AQ1062" s="17">
        <v>6.3604305295331204E-2</v>
      </c>
      <c r="AR1062" s="17">
        <v>0.23317404652762999</v>
      </c>
      <c r="AS1062" s="17">
        <v>0.35416284628866102</v>
      </c>
      <c r="AT1062" s="17">
        <v>0.477272742982564</v>
      </c>
      <c r="AU1062" s="17"/>
      <c r="AV1062" s="17">
        <v>0.281411857995781</v>
      </c>
      <c r="AW1062" s="17">
        <v>-1.6382723301482001E-2</v>
      </c>
      <c r="AX1062" s="17">
        <v>0.162495318280139</v>
      </c>
      <c r="AY1062" s="17">
        <v>-8.1924939122659399E-2</v>
      </c>
      <c r="AZ1062" s="17">
        <v>0.42367997962230802</v>
      </c>
      <c r="BA1062" s="17">
        <v>2.47926331718804E-2</v>
      </c>
      <c r="BB1062" s="17"/>
      <c r="BC1062" s="17">
        <v>0.25147333778743702</v>
      </c>
      <c r="BD1062" s="17">
        <v>7.4910075861748304E-2</v>
      </c>
      <c r="BE1062" s="17">
        <v>0.10484970409192</v>
      </c>
      <c r="BF1062" s="17"/>
      <c r="BG1062" s="17">
        <v>3.5068597769495502E-2</v>
      </c>
      <c r="BH1062" s="17">
        <v>0.24136433614525701</v>
      </c>
      <c r="BI1062" s="17">
        <v>0.16023721447220199</v>
      </c>
      <c r="BJ1062" s="17">
        <v>0.127324927436687</v>
      </c>
      <c r="BK1062" s="17">
        <v>-0.47283074216001297</v>
      </c>
      <c r="BL1062" s="17"/>
      <c r="BM1062" s="17">
        <v>0.20765375092330399</v>
      </c>
      <c r="BN1062" s="17">
        <v>-0.33395806761104302</v>
      </c>
    </row>
    <row r="1063" spans="2:66" x14ac:dyDescent="0.35">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c r="AF1063" s="17"/>
      <c r="AG1063" s="17"/>
      <c r="AH1063" s="17"/>
      <c r="AI1063" s="17"/>
      <c r="AJ1063" s="17"/>
      <c r="AK1063" s="17"/>
      <c r="AL1063" s="17"/>
      <c r="AM1063" s="17"/>
      <c r="AN1063" s="17"/>
      <c r="AO1063" s="17"/>
      <c r="AP1063" s="17"/>
      <c r="AQ1063" s="17"/>
      <c r="AR1063" s="17"/>
      <c r="AS1063" s="17"/>
      <c r="AT1063" s="17"/>
      <c r="AU1063" s="17"/>
      <c r="AV1063" s="17"/>
      <c r="AW1063" s="17"/>
      <c r="AX1063" s="17"/>
      <c r="AY1063" s="17"/>
      <c r="AZ1063" s="17"/>
      <c r="BA1063" s="17"/>
      <c r="BB1063" s="17"/>
      <c r="BC1063" s="17"/>
      <c r="BD1063" s="17"/>
      <c r="BE1063" s="17"/>
      <c r="BF1063" s="17"/>
      <c r="BG1063" s="17"/>
      <c r="BH1063" s="17"/>
      <c r="BI1063" s="17"/>
      <c r="BJ1063" s="17"/>
      <c r="BK1063" s="17"/>
      <c r="BL1063" s="17"/>
      <c r="BM1063" s="17"/>
      <c r="BN1063" s="17"/>
    </row>
    <row r="1064" spans="2:66" x14ac:dyDescent="0.35">
      <c r="B1064" s="6" t="s">
        <v>444</v>
      </c>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c r="AG1064" s="17"/>
      <c r="AH1064" s="17"/>
      <c r="AI1064" s="17"/>
      <c r="AJ1064" s="17"/>
      <c r="AK1064" s="17"/>
      <c r="AL1064" s="17"/>
      <c r="AM1064" s="17"/>
      <c r="AN1064" s="17"/>
      <c r="AO1064" s="17"/>
      <c r="AP1064" s="17"/>
      <c r="AQ1064" s="17"/>
      <c r="AR1064" s="17"/>
      <c r="AS1064" s="17"/>
      <c r="AT1064" s="17"/>
      <c r="AU1064" s="17"/>
      <c r="AV1064" s="17"/>
      <c r="AW1064" s="17"/>
      <c r="AX1064" s="17"/>
      <c r="AY1064" s="17"/>
      <c r="AZ1064" s="17"/>
      <c r="BA1064" s="17"/>
      <c r="BB1064" s="17"/>
      <c r="BC1064" s="17"/>
      <c r="BD1064" s="17"/>
      <c r="BE1064" s="17"/>
      <c r="BF1064" s="17"/>
      <c r="BG1064" s="17"/>
      <c r="BH1064" s="17"/>
      <c r="BI1064" s="17"/>
      <c r="BJ1064" s="17"/>
      <c r="BK1064" s="17"/>
      <c r="BL1064" s="17"/>
      <c r="BM1064" s="17"/>
      <c r="BN1064" s="17"/>
    </row>
    <row r="1065" spans="2:66" x14ac:dyDescent="0.35">
      <c r="B1065" s="24" t="s">
        <v>101</v>
      </c>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c r="AY1065" s="17"/>
      <c r="AZ1065" s="17"/>
      <c r="BA1065" s="17"/>
      <c r="BB1065" s="17"/>
      <c r="BC1065" s="17"/>
      <c r="BD1065" s="17"/>
      <c r="BE1065" s="17"/>
      <c r="BF1065" s="17"/>
      <c r="BG1065" s="17"/>
      <c r="BH1065" s="17"/>
      <c r="BI1065" s="17"/>
      <c r="BJ1065" s="17"/>
      <c r="BK1065" s="17"/>
      <c r="BL1065" s="17"/>
      <c r="BM1065" s="17"/>
      <c r="BN1065" s="17"/>
    </row>
    <row r="1066" spans="2:66" x14ac:dyDescent="0.35">
      <c r="B1066" t="s">
        <v>317</v>
      </c>
      <c r="C1066" s="17">
        <v>9.4179435129396305E-2</v>
      </c>
      <c r="D1066" s="17">
        <v>0.103947878454359</v>
      </c>
      <c r="E1066" s="17">
        <v>8.5119332227828706E-2</v>
      </c>
      <c r="F1066" s="17"/>
      <c r="G1066" s="17">
        <v>0.14209210343946699</v>
      </c>
      <c r="H1066" s="17">
        <v>0.19593670483683701</v>
      </c>
      <c r="I1066" s="17">
        <v>0.100676973873779</v>
      </c>
      <c r="J1066" s="17">
        <v>6.9758150144113198E-2</v>
      </c>
      <c r="K1066" s="17">
        <v>3.65751513932632E-2</v>
      </c>
      <c r="L1066" s="17">
        <v>3.2437509066549901E-2</v>
      </c>
      <c r="M1066" s="17"/>
      <c r="N1066" s="17">
        <v>0.14197248001423601</v>
      </c>
      <c r="O1066" s="17">
        <v>8.07893342013669E-2</v>
      </c>
      <c r="P1066" s="17">
        <v>7.9359801375743805E-2</v>
      </c>
      <c r="Q1066" s="17">
        <v>6.5142214520603106E-2</v>
      </c>
      <c r="R1066" s="17"/>
      <c r="S1066" s="17">
        <v>0.17822932058841501</v>
      </c>
      <c r="T1066" s="17">
        <v>8.6011107578085097E-2</v>
      </c>
      <c r="U1066" s="17">
        <v>5.4011146792431797E-2</v>
      </c>
      <c r="V1066" s="17">
        <v>8.8769105732869003E-2</v>
      </c>
      <c r="W1066" s="17">
        <v>5.7754098568477102E-2</v>
      </c>
      <c r="X1066" s="17">
        <v>8.5905394601358098E-2</v>
      </c>
      <c r="Y1066" s="17">
        <v>7.3374992865790703E-2</v>
      </c>
      <c r="Z1066" s="17">
        <v>8.1755505097515405E-2</v>
      </c>
      <c r="AA1066" s="17">
        <v>0.110228268971124</v>
      </c>
      <c r="AB1066" s="17">
        <v>5.0672142255494899E-2</v>
      </c>
      <c r="AC1066" s="17">
        <v>8.84557331210441E-2</v>
      </c>
      <c r="AD1066" s="17">
        <v>0.12504939128627199</v>
      </c>
      <c r="AE1066" s="17"/>
      <c r="AF1066" s="17">
        <v>0.16659085451453201</v>
      </c>
      <c r="AG1066" s="17">
        <v>8.2144436197066295E-2</v>
      </c>
      <c r="AH1066" s="17">
        <v>8.7534136076812194E-2</v>
      </c>
      <c r="AI1066" s="17">
        <v>5.6439506763362499E-2</v>
      </c>
      <c r="AJ1066" s="17">
        <v>4.6683396987118597E-2</v>
      </c>
      <c r="AK1066" s="17">
        <v>5.5290394316920198E-2</v>
      </c>
      <c r="AL1066" s="17"/>
      <c r="AM1066" s="17">
        <v>0.105317133604635</v>
      </c>
      <c r="AN1066" s="17">
        <v>7.9044186109591394E-2</v>
      </c>
      <c r="AO1066" s="17"/>
      <c r="AP1066" s="17">
        <v>4.1717800385144201E-2</v>
      </c>
      <c r="AQ1066" s="17">
        <v>7.8500077321553605E-2</v>
      </c>
      <c r="AR1066" s="17">
        <v>0.117142582942711</v>
      </c>
      <c r="AS1066" s="17">
        <v>0.172929507046366</v>
      </c>
      <c r="AT1066" s="17">
        <v>0.27693727362938397</v>
      </c>
      <c r="AU1066" s="17"/>
      <c r="AV1066" s="17">
        <v>0.143804733475385</v>
      </c>
      <c r="AW1066" s="17">
        <v>7.3152930837019306E-2</v>
      </c>
      <c r="AX1066" s="17">
        <v>5.6655155894785397E-2</v>
      </c>
      <c r="AY1066" s="17">
        <v>7.1476812967270001E-2</v>
      </c>
      <c r="AZ1066" s="17">
        <v>0.111625325158291</v>
      </c>
      <c r="BA1066" s="17">
        <v>6.4650899907178996E-2</v>
      </c>
      <c r="BB1066" s="17"/>
      <c r="BC1066" s="17">
        <v>9.3176318543661193E-2</v>
      </c>
      <c r="BD1066" s="17">
        <v>8.7000312224193396E-2</v>
      </c>
      <c r="BE1066" s="17">
        <v>0.106711227901785</v>
      </c>
      <c r="BF1066" s="17"/>
      <c r="BG1066" s="17">
        <v>0.12905075678125699</v>
      </c>
      <c r="BH1066" s="17">
        <v>0.106820078211353</v>
      </c>
      <c r="BI1066" s="17">
        <v>8.52966696075909E-2</v>
      </c>
      <c r="BJ1066" s="17">
        <v>0.167972800184437</v>
      </c>
      <c r="BK1066" s="17">
        <v>3.8465320563325897E-2</v>
      </c>
      <c r="BL1066" s="17"/>
      <c r="BM1066" s="17">
        <v>0.11045277169485899</v>
      </c>
      <c r="BN1066" s="17">
        <v>6.8432629013758101E-2</v>
      </c>
    </row>
    <row r="1067" spans="2:66" x14ac:dyDescent="0.35">
      <c r="B1067" t="s">
        <v>316</v>
      </c>
      <c r="C1067" s="17">
        <v>0.26776076697594398</v>
      </c>
      <c r="D1067" s="17">
        <v>0.26660363927598002</v>
      </c>
      <c r="E1067" s="17">
        <v>0.26724275929075902</v>
      </c>
      <c r="F1067" s="17"/>
      <c r="G1067" s="17">
        <v>0.341746952523164</v>
      </c>
      <c r="H1067" s="17">
        <v>0.39778936076652499</v>
      </c>
      <c r="I1067" s="17">
        <v>0.25716872788232897</v>
      </c>
      <c r="J1067" s="17">
        <v>0.265368249177169</v>
      </c>
      <c r="K1067" s="17">
        <v>0.23036286885288801</v>
      </c>
      <c r="L1067" s="17">
        <v>0.148005659224548</v>
      </c>
      <c r="M1067" s="17"/>
      <c r="N1067" s="17">
        <v>0.36038322878449602</v>
      </c>
      <c r="O1067" s="17">
        <v>0.26866096378905802</v>
      </c>
      <c r="P1067" s="17">
        <v>0.232263241644109</v>
      </c>
      <c r="Q1067" s="17">
        <v>0.197843928723302</v>
      </c>
      <c r="R1067" s="17"/>
      <c r="S1067" s="17">
        <v>0.347876944309434</v>
      </c>
      <c r="T1067" s="17">
        <v>0.260785915556701</v>
      </c>
      <c r="U1067" s="17">
        <v>0.27285651928270399</v>
      </c>
      <c r="V1067" s="17">
        <v>0.26774941744999597</v>
      </c>
      <c r="W1067" s="17">
        <v>0.25759789705053199</v>
      </c>
      <c r="X1067" s="17">
        <v>0.232664901156029</v>
      </c>
      <c r="Y1067" s="17">
        <v>0.18847866533223101</v>
      </c>
      <c r="Z1067" s="17">
        <v>0.220308479167421</v>
      </c>
      <c r="AA1067" s="17">
        <v>0.23253260905247</v>
      </c>
      <c r="AB1067" s="17">
        <v>0.37366885263274902</v>
      </c>
      <c r="AC1067" s="17">
        <v>0.210366874596841</v>
      </c>
      <c r="AD1067" s="17">
        <v>0.221890687186998</v>
      </c>
      <c r="AE1067" s="17"/>
      <c r="AF1067" s="17">
        <v>0.353782849249688</v>
      </c>
      <c r="AG1067" s="17">
        <v>0.26722228536111597</v>
      </c>
      <c r="AH1067" s="17">
        <v>0.184182720091739</v>
      </c>
      <c r="AI1067" s="17">
        <v>0.25576439355418401</v>
      </c>
      <c r="AJ1067" s="17">
        <v>0.178485081975856</v>
      </c>
      <c r="AK1067" s="17">
        <v>0.29125754012634603</v>
      </c>
      <c r="AL1067" s="17"/>
      <c r="AM1067" s="17">
        <v>0.25941576624803298</v>
      </c>
      <c r="AN1067" s="17">
        <v>0.280320650927326</v>
      </c>
      <c r="AO1067" s="17"/>
      <c r="AP1067" s="17">
        <v>0.18446149425641101</v>
      </c>
      <c r="AQ1067" s="17">
        <v>0.262401388884203</v>
      </c>
      <c r="AR1067" s="17">
        <v>0.32422988489354798</v>
      </c>
      <c r="AS1067" s="17">
        <v>0.35296339075765698</v>
      </c>
      <c r="AT1067" s="17">
        <v>0.43419217239354202</v>
      </c>
      <c r="AU1067" s="17"/>
      <c r="AV1067" s="17">
        <v>0.31890701446023401</v>
      </c>
      <c r="AW1067" s="17">
        <v>0.25594670564069</v>
      </c>
      <c r="AX1067" s="17">
        <v>0.29753796826370199</v>
      </c>
      <c r="AY1067" s="17">
        <v>0.17969885511168501</v>
      </c>
      <c r="AZ1067" s="17">
        <v>0.471976028927656</v>
      </c>
      <c r="BA1067" s="17">
        <v>0.17883432276887101</v>
      </c>
      <c r="BB1067" s="17"/>
      <c r="BC1067" s="17">
        <v>0.34723052116488001</v>
      </c>
      <c r="BD1067" s="17">
        <v>0.229178383696268</v>
      </c>
      <c r="BE1067" s="17">
        <v>0.288935602306573</v>
      </c>
      <c r="BF1067" s="17"/>
      <c r="BG1067" s="17">
        <v>0.23053375634940801</v>
      </c>
      <c r="BH1067" s="17">
        <v>0.29982838708171999</v>
      </c>
      <c r="BI1067" s="17">
        <v>0.30768454885517099</v>
      </c>
      <c r="BJ1067" s="17">
        <v>0.20899550508742401</v>
      </c>
      <c r="BK1067" s="17">
        <v>9.8692576318380298E-2</v>
      </c>
      <c r="BL1067" s="17"/>
      <c r="BM1067" s="17">
        <v>0.288505019119215</v>
      </c>
      <c r="BN1067" s="17">
        <v>0.124216058815905</v>
      </c>
    </row>
    <row r="1068" spans="2:66" x14ac:dyDescent="0.35">
      <c r="B1068" t="s">
        <v>315</v>
      </c>
      <c r="C1068" s="17">
        <v>0.38702951219209702</v>
      </c>
      <c r="D1068" s="17">
        <v>0.36906800570647402</v>
      </c>
      <c r="E1068" s="17">
        <v>0.40644973934066703</v>
      </c>
      <c r="F1068" s="17"/>
      <c r="G1068" s="17">
        <v>0.33381698363567203</v>
      </c>
      <c r="H1068" s="17">
        <v>0.24462727217426</v>
      </c>
      <c r="I1068" s="17">
        <v>0.39260412831778502</v>
      </c>
      <c r="J1068" s="17">
        <v>0.410610273829701</v>
      </c>
      <c r="K1068" s="17">
        <v>0.41263045107833102</v>
      </c>
      <c r="L1068" s="17">
        <v>0.49789611458118799</v>
      </c>
      <c r="M1068" s="17"/>
      <c r="N1068" s="17">
        <v>0.313732776102221</v>
      </c>
      <c r="O1068" s="17">
        <v>0.40221103975842598</v>
      </c>
      <c r="P1068" s="17">
        <v>0.41032655026228698</v>
      </c>
      <c r="Q1068" s="17">
        <v>0.43219604907363401</v>
      </c>
      <c r="R1068" s="17"/>
      <c r="S1068" s="17">
        <v>0.31299122486945502</v>
      </c>
      <c r="T1068" s="17">
        <v>0.39120357940608602</v>
      </c>
      <c r="U1068" s="17">
        <v>0.39180087868232599</v>
      </c>
      <c r="V1068" s="17">
        <v>0.38423366378363899</v>
      </c>
      <c r="W1068" s="17">
        <v>0.47714656704118902</v>
      </c>
      <c r="X1068" s="17">
        <v>0.39625726578846199</v>
      </c>
      <c r="Y1068" s="17">
        <v>0.43561908904951202</v>
      </c>
      <c r="Z1068" s="17">
        <v>0.484644675941657</v>
      </c>
      <c r="AA1068" s="17">
        <v>0.39904369385298699</v>
      </c>
      <c r="AB1068" s="17">
        <v>0.308735769883207</v>
      </c>
      <c r="AC1068" s="17">
        <v>0.44258567615245598</v>
      </c>
      <c r="AD1068" s="17">
        <v>0.30950319834678702</v>
      </c>
      <c r="AE1068" s="17"/>
      <c r="AF1068" s="17">
        <v>0.32019601920290702</v>
      </c>
      <c r="AG1068" s="17">
        <v>0.36835267848005598</v>
      </c>
      <c r="AH1068" s="17">
        <v>0.45109881908376598</v>
      </c>
      <c r="AI1068" s="17">
        <v>0.40852197130633899</v>
      </c>
      <c r="AJ1068" s="17">
        <v>0.45195825431402897</v>
      </c>
      <c r="AK1068" s="17">
        <v>0.43833144329010199</v>
      </c>
      <c r="AL1068" s="17"/>
      <c r="AM1068" s="17">
        <v>0.39625347907119801</v>
      </c>
      <c r="AN1068" s="17">
        <v>0.37428350201999699</v>
      </c>
      <c r="AO1068" s="17"/>
      <c r="AP1068" s="17">
        <v>0.46784093167852098</v>
      </c>
      <c r="AQ1068" s="17">
        <v>0.380420250648703</v>
      </c>
      <c r="AR1068" s="17">
        <v>0.36042987405210802</v>
      </c>
      <c r="AS1068" s="17">
        <v>0.30019288159503499</v>
      </c>
      <c r="AT1068" s="17">
        <v>0.16452146803763101</v>
      </c>
      <c r="AU1068" s="17"/>
      <c r="AV1068" s="17">
        <v>0.34565441981227302</v>
      </c>
      <c r="AW1068" s="17">
        <v>0.38943497546010297</v>
      </c>
      <c r="AX1068" s="17">
        <v>0.45224492112690101</v>
      </c>
      <c r="AY1068" s="17">
        <v>0.40760754175150399</v>
      </c>
      <c r="AZ1068" s="17">
        <v>0.26203957575683501</v>
      </c>
      <c r="BA1068" s="17">
        <v>0.47568477620687699</v>
      </c>
      <c r="BB1068" s="17"/>
      <c r="BC1068" s="17">
        <v>0.33964410911540499</v>
      </c>
      <c r="BD1068" s="17">
        <v>0.44507946297275103</v>
      </c>
      <c r="BE1068" s="17">
        <v>0.32931404464005898</v>
      </c>
      <c r="BF1068" s="17"/>
      <c r="BG1068" s="17">
        <v>0.330049578966087</v>
      </c>
      <c r="BH1068" s="17">
        <v>0.39302797784089399</v>
      </c>
      <c r="BI1068" s="17">
        <v>0.39270487294110501</v>
      </c>
      <c r="BJ1068" s="17">
        <v>0.39181180297635698</v>
      </c>
      <c r="BK1068" s="17">
        <v>0.35139814185753598</v>
      </c>
      <c r="BL1068" s="17"/>
      <c r="BM1068" s="17">
        <v>0.38273673916031498</v>
      </c>
      <c r="BN1068" s="17">
        <v>0.36074963763138701</v>
      </c>
    </row>
    <row r="1069" spans="2:66" x14ac:dyDescent="0.35">
      <c r="B1069" t="s">
        <v>314</v>
      </c>
      <c r="C1069" s="17">
        <v>0.135867768616485</v>
      </c>
      <c r="D1069" s="17">
        <v>0.13608596319983601</v>
      </c>
      <c r="E1069" s="17">
        <v>0.13534916250417001</v>
      </c>
      <c r="F1069" s="17"/>
      <c r="G1069" s="17">
        <v>9.0165417525555597E-2</v>
      </c>
      <c r="H1069" s="17">
        <v>9.9570945833348801E-2</v>
      </c>
      <c r="I1069" s="17">
        <v>0.14665872636249799</v>
      </c>
      <c r="J1069" s="17">
        <v>0.13206651336136199</v>
      </c>
      <c r="K1069" s="17">
        <v>0.14100345202923201</v>
      </c>
      <c r="L1069" s="17">
        <v>0.186799654987543</v>
      </c>
      <c r="M1069" s="17"/>
      <c r="N1069" s="17">
        <v>0.10758221437785601</v>
      </c>
      <c r="O1069" s="17">
        <v>0.141162496968922</v>
      </c>
      <c r="P1069" s="17">
        <v>0.154090327353131</v>
      </c>
      <c r="Q1069" s="17">
        <v>0.14521522644179699</v>
      </c>
      <c r="R1069" s="17"/>
      <c r="S1069" s="17">
        <v>7.3042720555775001E-2</v>
      </c>
      <c r="T1069" s="17">
        <v>0.12433020158045199</v>
      </c>
      <c r="U1069" s="17">
        <v>0.175945628182819</v>
      </c>
      <c r="V1069" s="17">
        <v>0.12915974872157401</v>
      </c>
      <c r="W1069" s="17">
        <v>0.13632354289509399</v>
      </c>
      <c r="X1069" s="17">
        <v>0.17230681888532901</v>
      </c>
      <c r="Y1069" s="17">
        <v>0.163573725275554</v>
      </c>
      <c r="Z1069" s="17">
        <v>9.5411232425410594E-2</v>
      </c>
      <c r="AA1069" s="17">
        <v>0.124453205349803</v>
      </c>
      <c r="AB1069" s="17">
        <v>0.16431063345080199</v>
      </c>
      <c r="AC1069" s="17">
        <v>0.142639476969773</v>
      </c>
      <c r="AD1069" s="17">
        <v>0.20627938879657401</v>
      </c>
      <c r="AE1069" s="17"/>
      <c r="AF1069" s="17">
        <v>8.44249544059653E-2</v>
      </c>
      <c r="AG1069" s="17">
        <v>0.15822561083307099</v>
      </c>
      <c r="AH1069" s="17">
        <v>0.140449725240192</v>
      </c>
      <c r="AI1069" s="17">
        <v>0.136598082007407</v>
      </c>
      <c r="AJ1069" s="17">
        <v>0.19438464455948201</v>
      </c>
      <c r="AK1069" s="17">
        <v>0.12956900470744701</v>
      </c>
      <c r="AL1069" s="17"/>
      <c r="AM1069" s="17">
        <v>0.13782136963682401</v>
      </c>
      <c r="AN1069" s="17">
        <v>0.13405930739110999</v>
      </c>
      <c r="AO1069" s="17"/>
      <c r="AP1069" s="17">
        <v>0.14423473963319</v>
      </c>
      <c r="AQ1069" s="17">
        <v>0.15255431468783101</v>
      </c>
      <c r="AR1069" s="17">
        <v>0.117648413301504</v>
      </c>
      <c r="AS1069" s="17">
        <v>0.10322028169301101</v>
      </c>
      <c r="AT1069" s="17">
        <v>8.2441663972354598E-2</v>
      </c>
      <c r="AU1069" s="17"/>
      <c r="AV1069" s="17">
        <v>0.100517121514914</v>
      </c>
      <c r="AW1069" s="17">
        <v>0.16263853332560099</v>
      </c>
      <c r="AX1069" s="17">
        <v>0.113943193358779</v>
      </c>
      <c r="AY1069" s="17">
        <v>0.19222768594311301</v>
      </c>
      <c r="AZ1069" s="17">
        <v>0.122962781558847</v>
      </c>
      <c r="BA1069" s="17">
        <v>0.15686735097976801</v>
      </c>
      <c r="BB1069" s="17"/>
      <c r="BC1069" s="17">
        <v>0.13058430362117701</v>
      </c>
      <c r="BD1069" s="17">
        <v>0.13380037575539699</v>
      </c>
      <c r="BE1069" s="17">
        <v>0.14514742314723</v>
      </c>
      <c r="BF1069" s="17"/>
      <c r="BG1069" s="17">
        <v>0.150673043759358</v>
      </c>
      <c r="BH1069" s="17">
        <v>0.11870903493629301</v>
      </c>
      <c r="BI1069" s="17">
        <v>0.119046074326146</v>
      </c>
      <c r="BJ1069" s="17">
        <v>9.4563156932306894E-2</v>
      </c>
      <c r="BK1069" s="17">
        <v>0.27612530279900099</v>
      </c>
      <c r="BL1069" s="17"/>
      <c r="BM1069" s="17">
        <v>0.123932242414784</v>
      </c>
      <c r="BN1069" s="17">
        <v>0.23411283491662399</v>
      </c>
    </row>
    <row r="1070" spans="2:66" x14ac:dyDescent="0.35">
      <c r="B1070" t="s">
        <v>313</v>
      </c>
      <c r="C1070" s="17">
        <v>7.3556693327279002E-2</v>
      </c>
      <c r="D1070" s="17">
        <v>8.5055607426742397E-2</v>
      </c>
      <c r="E1070" s="17">
        <v>6.27077215061978E-2</v>
      </c>
      <c r="F1070" s="17"/>
      <c r="G1070" s="17">
        <v>4.7559026325056201E-2</v>
      </c>
      <c r="H1070" s="17">
        <v>2.86323441724236E-2</v>
      </c>
      <c r="I1070" s="17">
        <v>5.9977878175814299E-2</v>
      </c>
      <c r="J1070" s="17">
        <v>7.9191539459638499E-2</v>
      </c>
      <c r="K1070" s="17">
        <v>0.13476682562259201</v>
      </c>
      <c r="L1070" s="17">
        <v>9.2840429229216995E-2</v>
      </c>
      <c r="M1070" s="17"/>
      <c r="N1070" s="17">
        <v>4.6471193977155899E-2</v>
      </c>
      <c r="O1070" s="17">
        <v>6.2175181036716501E-2</v>
      </c>
      <c r="P1070" s="17">
        <v>8.5660234829268905E-2</v>
      </c>
      <c r="Q1070" s="17">
        <v>0.105248530002364</v>
      </c>
      <c r="R1070" s="17"/>
      <c r="S1070" s="17">
        <v>5.2145883745725E-2</v>
      </c>
      <c r="T1070" s="17">
        <v>9.3184240189085304E-2</v>
      </c>
      <c r="U1070" s="17">
        <v>5.5750838303606103E-2</v>
      </c>
      <c r="V1070" s="17">
        <v>7.6650200888648698E-2</v>
      </c>
      <c r="W1070" s="17">
        <v>4.8627739452446202E-2</v>
      </c>
      <c r="X1070" s="17">
        <v>8.0424038270850498E-2</v>
      </c>
      <c r="Y1070" s="17">
        <v>0.102438571208642</v>
      </c>
      <c r="Z1070" s="17">
        <v>5.86587283414607E-2</v>
      </c>
      <c r="AA1070" s="17">
        <v>6.6640990929819705E-2</v>
      </c>
      <c r="AB1070" s="17">
        <v>6.37319588985618E-2</v>
      </c>
      <c r="AC1070" s="17">
        <v>9.7254944781015998E-2</v>
      </c>
      <c r="AD1070" s="17">
        <v>0.122309027761592</v>
      </c>
      <c r="AE1070" s="17"/>
      <c r="AF1070" s="17">
        <v>3.9543460656013898E-2</v>
      </c>
      <c r="AG1070" s="17">
        <v>8.3158019288396903E-2</v>
      </c>
      <c r="AH1070" s="17">
        <v>8.4972129691937903E-2</v>
      </c>
      <c r="AI1070" s="17">
        <v>9.7657625105367393E-2</v>
      </c>
      <c r="AJ1070" s="17">
        <v>8.7017378541679097E-2</v>
      </c>
      <c r="AK1070" s="17">
        <v>4.7891345971859803E-2</v>
      </c>
      <c r="AL1070" s="17"/>
      <c r="AM1070" s="17">
        <v>6.7473128773622507E-2</v>
      </c>
      <c r="AN1070" s="17">
        <v>8.1603294575353494E-2</v>
      </c>
      <c r="AO1070" s="17"/>
      <c r="AP1070" s="17">
        <v>9.6068052241152793E-2</v>
      </c>
      <c r="AQ1070" s="17">
        <v>9.3972800617810007E-2</v>
      </c>
      <c r="AR1070" s="17">
        <v>4.2671883403764599E-2</v>
      </c>
      <c r="AS1070" s="17">
        <v>6.2690108931146696E-2</v>
      </c>
      <c r="AT1070" s="17">
        <v>4.1907421967088E-2</v>
      </c>
      <c r="AU1070" s="17"/>
      <c r="AV1070" s="17">
        <v>4.8633541304393797E-2</v>
      </c>
      <c r="AW1070" s="17">
        <v>9.8067919078744806E-2</v>
      </c>
      <c r="AX1070" s="17">
        <v>5.4680831521033202E-2</v>
      </c>
      <c r="AY1070" s="17">
        <v>0.120599866468283</v>
      </c>
      <c r="AZ1070" s="17">
        <v>2.3816836940731102E-2</v>
      </c>
      <c r="BA1070" s="17">
        <v>4.3809292356202602E-2</v>
      </c>
      <c r="BB1070" s="17"/>
      <c r="BC1070" s="17">
        <v>4.4457057480561599E-2</v>
      </c>
      <c r="BD1070" s="17">
        <v>6.4485229819036802E-2</v>
      </c>
      <c r="BE1070" s="17">
        <v>0.104423393556037</v>
      </c>
      <c r="BF1070" s="17"/>
      <c r="BG1070" s="17">
        <v>0.12052990742287201</v>
      </c>
      <c r="BH1070" s="17">
        <v>4.9189314032921101E-2</v>
      </c>
      <c r="BI1070" s="17">
        <v>5.8812994366212602E-2</v>
      </c>
      <c r="BJ1070" s="17">
        <v>9.4747994557160903E-2</v>
      </c>
      <c r="BK1070" s="17">
        <v>0.20722731117495999</v>
      </c>
      <c r="BL1070" s="17"/>
      <c r="BM1070" s="17">
        <v>6.08470107560403E-2</v>
      </c>
      <c r="BN1070" s="17">
        <v>0.18120022466813601</v>
      </c>
    </row>
    <row r="1071" spans="2:66" x14ac:dyDescent="0.35">
      <c r="B1071" t="s">
        <v>117</v>
      </c>
      <c r="C1071" s="17">
        <v>4.1605823758799003E-2</v>
      </c>
      <c r="D1071" s="17">
        <v>3.92389059366091E-2</v>
      </c>
      <c r="E1071" s="17">
        <v>4.3131285130377998E-2</v>
      </c>
      <c r="F1071" s="17"/>
      <c r="G1071" s="17">
        <v>4.4619516551085897E-2</v>
      </c>
      <c r="H1071" s="17">
        <v>3.3443372216605198E-2</v>
      </c>
      <c r="I1071" s="17">
        <v>4.2913565387794797E-2</v>
      </c>
      <c r="J1071" s="17">
        <v>4.30052740280156E-2</v>
      </c>
      <c r="K1071" s="17">
        <v>4.46612510236934E-2</v>
      </c>
      <c r="L1071" s="17">
        <v>4.2020632910953301E-2</v>
      </c>
      <c r="M1071" s="17"/>
      <c r="N1071" s="17">
        <v>2.9858106744035301E-2</v>
      </c>
      <c r="O1071" s="17">
        <v>4.5000984245509697E-2</v>
      </c>
      <c r="P1071" s="17">
        <v>3.8299844535460398E-2</v>
      </c>
      <c r="Q1071" s="17">
        <v>5.4354051238299603E-2</v>
      </c>
      <c r="R1071" s="17"/>
      <c r="S1071" s="17">
        <v>3.57139059311967E-2</v>
      </c>
      <c r="T1071" s="17">
        <v>4.44849556895906E-2</v>
      </c>
      <c r="U1071" s="17">
        <v>4.9634988756112601E-2</v>
      </c>
      <c r="V1071" s="17">
        <v>5.3437863423273398E-2</v>
      </c>
      <c r="W1071" s="17">
        <v>2.25501549922619E-2</v>
      </c>
      <c r="X1071" s="17">
        <v>3.2441581297970999E-2</v>
      </c>
      <c r="Y1071" s="17">
        <v>3.6514956268269602E-2</v>
      </c>
      <c r="Z1071" s="17">
        <v>5.9221379026534897E-2</v>
      </c>
      <c r="AA1071" s="17">
        <v>6.7101231843795794E-2</v>
      </c>
      <c r="AB1071" s="17">
        <v>3.8880642879186099E-2</v>
      </c>
      <c r="AC1071" s="17">
        <v>1.8697294378870299E-2</v>
      </c>
      <c r="AD1071" s="17">
        <v>1.4968306621775901E-2</v>
      </c>
      <c r="AE1071" s="17"/>
      <c r="AF1071" s="17">
        <v>3.54618619708943E-2</v>
      </c>
      <c r="AG1071" s="17">
        <v>4.0896969840293902E-2</v>
      </c>
      <c r="AH1071" s="17">
        <v>5.1762469815553103E-2</v>
      </c>
      <c r="AI1071" s="17">
        <v>4.5018421263339999E-2</v>
      </c>
      <c r="AJ1071" s="17">
        <v>4.1471243621834797E-2</v>
      </c>
      <c r="AK1071" s="17">
        <v>3.7660271587324802E-2</v>
      </c>
      <c r="AL1071" s="17"/>
      <c r="AM1071" s="17">
        <v>3.3719122665687898E-2</v>
      </c>
      <c r="AN1071" s="17">
        <v>5.0689058976622001E-2</v>
      </c>
      <c r="AO1071" s="17"/>
      <c r="AP1071" s="17">
        <v>6.5676981805581194E-2</v>
      </c>
      <c r="AQ1071" s="17">
        <v>3.2151167839899297E-2</v>
      </c>
      <c r="AR1071" s="17">
        <v>3.7877361406364003E-2</v>
      </c>
      <c r="AS1071" s="17">
        <v>8.0038299767831601E-3</v>
      </c>
      <c r="AT1071" s="17">
        <v>0</v>
      </c>
      <c r="AU1071" s="17"/>
      <c r="AV1071" s="17">
        <v>4.2483169432799998E-2</v>
      </c>
      <c r="AW1071" s="17">
        <v>2.0758935657842498E-2</v>
      </c>
      <c r="AX1071" s="17">
        <v>2.4937929834799401E-2</v>
      </c>
      <c r="AY1071" s="17">
        <v>2.8389237758144201E-2</v>
      </c>
      <c r="AZ1071" s="17">
        <v>7.5794516576398298E-3</v>
      </c>
      <c r="BA1071" s="17">
        <v>8.0153357781102899E-2</v>
      </c>
      <c r="BB1071" s="17"/>
      <c r="BC1071" s="17">
        <v>4.4907690074315797E-2</v>
      </c>
      <c r="BD1071" s="17">
        <v>4.0456235532354501E-2</v>
      </c>
      <c r="BE1071" s="17">
        <v>2.54683084483158E-2</v>
      </c>
      <c r="BF1071" s="17"/>
      <c r="BG1071" s="17">
        <v>3.9162956721018098E-2</v>
      </c>
      <c r="BH1071" s="17">
        <v>3.2425207896818499E-2</v>
      </c>
      <c r="BI1071" s="17">
        <v>3.6454839903774197E-2</v>
      </c>
      <c r="BJ1071" s="17">
        <v>4.1908740262313601E-2</v>
      </c>
      <c r="BK1071" s="17">
        <v>2.8091347286796499E-2</v>
      </c>
      <c r="BL1071" s="17"/>
      <c r="BM1071" s="17">
        <v>3.3526216854786302E-2</v>
      </c>
      <c r="BN1071" s="17">
        <v>3.1288614954189699E-2</v>
      </c>
    </row>
    <row r="1072" spans="2:66" x14ac:dyDescent="0.35">
      <c r="B1072" t="s">
        <v>319</v>
      </c>
      <c r="C1072" s="17">
        <v>0.36194020210534</v>
      </c>
      <c r="D1072" s="17">
        <v>0.37055151773033801</v>
      </c>
      <c r="E1072" s="17">
        <v>0.352362091518587</v>
      </c>
      <c r="F1072" s="17"/>
      <c r="G1072" s="17">
        <v>0.48383905596263099</v>
      </c>
      <c r="H1072" s="17">
        <v>0.59372606560336205</v>
      </c>
      <c r="I1072" s="17">
        <v>0.35784570175610803</v>
      </c>
      <c r="J1072" s="17">
        <v>0.33512639932128302</v>
      </c>
      <c r="K1072" s="17">
        <v>0.26693802024615099</v>
      </c>
      <c r="L1072" s="17">
        <v>0.18044316829109799</v>
      </c>
      <c r="M1072" s="17"/>
      <c r="N1072" s="17">
        <v>0.50235570879873104</v>
      </c>
      <c r="O1072" s="17">
        <v>0.34945029799042499</v>
      </c>
      <c r="P1072" s="17">
        <v>0.311623043019853</v>
      </c>
      <c r="Q1072" s="17">
        <v>0.26298614324390601</v>
      </c>
      <c r="R1072" s="17"/>
      <c r="S1072" s="17">
        <v>0.52610626489784795</v>
      </c>
      <c r="T1072" s="17">
        <v>0.346797023134786</v>
      </c>
      <c r="U1072" s="17">
        <v>0.32686766607513601</v>
      </c>
      <c r="V1072" s="17">
        <v>0.35651852318286498</v>
      </c>
      <c r="W1072" s="17">
        <v>0.31535199561900901</v>
      </c>
      <c r="X1072" s="17">
        <v>0.31857029575738699</v>
      </c>
      <c r="Y1072" s="17">
        <v>0.26185365819802198</v>
      </c>
      <c r="Z1072" s="17">
        <v>0.30206398426493603</v>
      </c>
      <c r="AA1072" s="17">
        <v>0.34276087802359501</v>
      </c>
      <c r="AB1072" s="17">
        <v>0.42434099488824401</v>
      </c>
      <c r="AC1072" s="17">
        <v>0.29882260771788499</v>
      </c>
      <c r="AD1072" s="17">
        <v>0.34694007847327002</v>
      </c>
      <c r="AE1072" s="17"/>
      <c r="AF1072" s="17">
        <v>0.52037370376421899</v>
      </c>
      <c r="AG1072" s="17">
        <v>0.34936672155818199</v>
      </c>
      <c r="AH1072" s="17">
        <v>0.27171685616855101</v>
      </c>
      <c r="AI1072" s="17">
        <v>0.31220390031754602</v>
      </c>
      <c r="AJ1072" s="17">
        <v>0.22516847896297501</v>
      </c>
      <c r="AK1072" s="17">
        <v>0.34654793444326598</v>
      </c>
      <c r="AL1072" s="17"/>
      <c r="AM1072" s="17">
        <v>0.36473289985266799</v>
      </c>
      <c r="AN1072" s="17">
        <v>0.35936483703691702</v>
      </c>
      <c r="AO1072" s="17"/>
      <c r="AP1072" s="17">
        <v>0.22617929464155501</v>
      </c>
      <c r="AQ1072" s="17">
        <v>0.34090146620575701</v>
      </c>
      <c r="AR1072" s="17">
        <v>0.441372467836259</v>
      </c>
      <c r="AS1072" s="17">
        <v>0.52589289780402404</v>
      </c>
      <c r="AT1072" s="17">
        <v>0.71112944602292605</v>
      </c>
      <c r="AU1072" s="17"/>
      <c r="AV1072" s="17">
        <v>0.46271174793561898</v>
      </c>
      <c r="AW1072" s="17">
        <v>0.32909963647770901</v>
      </c>
      <c r="AX1072" s="17">
        <v>0.35419312415848803</v>
      </c>
      <c r="AY1072" s="17">
        <v>0.25117566807895497</v>
      </c>
      <c r="AZ1072" s="17">
        <v>0.58360135408594704</v>
      </c>
      <c r="BA1072" s="17">
        <v>0.24348522267604999</v>
      </c>
      <c r="BB1072" s="17"/>
      <c r="BC1072" s="17">
        <v>0.440406839708541</v>
      </c>
      <c r="BD1072" s="17">
        <v>0.31617869592046099</v>
      </c>
      <c r="BE1072" s="17">
        <v>0.395646830208358</v>
      </c>
      <c r="BF1072" s="17"/>
      <c r="BG1072" s="17">
        <v>0.35958451313066497</v>
      </c>
      <c r="BH1072" s="17">
        <v>0.40664846529307302</v>
      </c>
      <c r="BI1072" s="17">
        <v>0.39298121846276202</v>
      </c>
      <c r="BJ1072" s="17">
        <v>0.37696830527186098</v>
      </c>
      <c r="BK1072" s="17">
        <v>0.13715789688170599</v>
      </c>
      <c r="BL1072" s="17"/>
      <c r="BM1072" s="17">
        <v>0.39895779081407401</v>
      </c>
      <c r="BN1072" s="17">
        <v>0.19264868782966299</v>
      </c>
    </row>
    <row r="1073" spans="2:66" x14ac:dyDescent="0.35">
      <c r="B1073" t="s">
        <v>318</v>
      </c>
      <c r="C1073" s="17">
        <v>0.20942446194376399</v>
      </c>
      <c r="D1073" s="17">
        <v>0.22114157062657899</v>
      </c>
      <c r="E1073" s="17">
        <v>0.198056884010367</v>
      </c>
      <c r="F1073" s="17"/>
      <c r="G1073" s="17">
        <v>0.137724443850612</v>
      </c>
      <c r="H1073" s="17">
        <v>0.12820329000577199</v>
      </c>
      <c r="I1073" s="17">
        <v>0.20663660453831201</v>
      </c>
      <c r="J1073" s="17">
        <v>0.21125805282099999</v>
      </c>
      <c r="K1073" s="17">
        <v>0.27577027765182399</v>
      </c>
      <c r="L1073" s="17">
        <v>0.27964008421676001</v>
      </c>
      <c r="M1073" s="17"/>
      <c r="N1073" s="17">
        <v>0.15405340835501199</v>
      </c>
      <c r="O1073" s="17">
        <v>0.20333767800563901</v>
      </c>
      <c r="P1073" s="17">
        <v>0.23975056218240001</v>
      </c>
      <c r="Q1073" s="17">
        <v>0.25046375644416102</v>
      </c>
      <c r="R1073" s="17"/>
      <c r="S1073" s="17">
        <v>0.1251886043015</v>
      </c>
      <c r="T1073" s="17">
        <v>0.21751444176953799</v>
      </c>
      <c r="U1073" s="17">
        <v>0.231696466486425</v>
      </c>
      <c r="V1073" s="17">
        <v>0.205809949610222</v>
      </c>
      <c r="W1073" s="17">
        <v>0.18495128234753999</v>
      </c>
      <c r="X1073" s="17">
        <v>0.25273085715617999</v>
      </c>
      <c r="Y1073" s="17">
        <v>0.266012296484197</v>
      </c>
      <c r="Z1073" s="17">
        <v>0.15406996076687099</v>
      </c>
      <c r="AA1073" s="17">
        <v>0.19109419627962301</v>
      </c>
      <c r="AB1073" s="17">
        <v>0.228042592349364</v>
      </c>
      <c r="AC1073" s="17">
        <v>0.23989442175078901</v>
      </c>
      <c r="AD1073" s="17">
        <v>0.32858841655816701</v>
      </c>
      <c r="AE1073" s="17"/>
      <c r="AF1073" s="17">
        <v>0.123968415061979</v>
      </c>
      <c r="AG1073" s="17">
        <v>0.24138363012146799</v>
      </c>
      <c r="AH1073" s="17">
        <v>0.22542185493212999</v>
      </c>
      <c r="AI1073" s="17">
        <v>0.23425570711277399</v>
      </c>
      <c r="AJ1073" s="17">
        <v>0.28140202310116103</v>
      </c>
      <c r="AK1073" s="17">
        <v>0.17746035067930699</v>
      </c>
      <c r="AL1073" s="17"/>
      <c r="AM1073" s="17">
        <v>0.205294498410446</v>
      </c>
      <c r="AN1073" s="17">
        <v>0.215662601966464</v>
      </c>
      <c r="AO1073" s="17"/>
      <c r="AP1073" s="17">
        <v>0.240302791874343</v>
      </c>
      <c r="AQ1073" s="17">
        <v>0.246527115305641</v>
      </c>
      <c r="AR1073" s="17">
        <v>0.16032029670526901</v>
      </c>
      <c r="AS1073" s="17">
        <v>0.16591039062415799</v>
      </c>
      <c r="AT1073" s="17">
        <v>0.12434908593944299</v>
      </c>
      <c r="AU1073" s="17"/>
      <c r="AV1073" s="17">
        <v>0.149150662819308</v>
      </c>
      <c r="AW1073" s="17">
        <v>0.26070645240434498</v>
      </c>
      <c r="AX1073" s="17">
        <v>0.16862402487981201</v>
      </c>
      <c r="AY1073" s="17">
        <v>0.31282755241139698</v>
      </c>
      <c r="AZ1073" s="17">
        <v>0.14677961849957799</v>
      </c>
      <c r="BA1073" s="17">
        <v>0.20067664333597099</v>
      </c>
      <c r="BB1073" s="17"/>
      <c r="BC1073" s="17">
        <v>0.17504136110173801</v>
      </c>
      <c r="BD1073" s="17">
        <v>0.198285605574434</v>
      </c>
      <c r="BE1073" s="17">
        <v>0.249570816703267</v>
      </c>
      <c r="BF1073" s="17"/>
      <c r="BG1073" s="17">
        <v>0.27120295118222898</v>
      </c>
      <c r="BH1073" s="17">
        <v>0.16789834896921399</v>
      </c>
      <c r="BI1073" s="17">
        <v>0.17785906869235801</v>
      </c>
      <c r="BJ1073" s="17">
        <v>0.189311151489468</v>
      </c>
      <c r="BK1073" s="17">
        <v>0.48335261397396101</v>
      </c>
      <c r="BL1073" s="17"/>
      <c r="BM1073" s="17">
        <v>0.184779253170825</v>
      </c>
      <c r="BN1073" s="17">
        <v>0.41531305958476</v>
      </c>
    </row>
    <row r="1074" spans="2:66" x14ac:dyDescent="0.35">
      <c r="B1074" t="s">
        <v>320</v>
      </c>
      <c r="C1074" s="17">
        <v>0.15251574016157601</v>
      </c>
      <c r="D1074" s="17">
        <v>0.14940994710375999</v>
      </c>
      <c r="E1074" s="17">
        <v>0.15430520750821999</v>
      </c>
      <c r="F1074" s="17"/>
      <c r="G1074" s="17">
        <v>0.34611461211201899</v>
      </c>
      <c r="H1074" s="17">
        <v>0.46552277559758998</v>
      </c>
      <c r="I1074" s="17">
        <v>0.15120909721779599</v>
      </c>
      <c r="J1074" s="17">
        <v>0.123868346500282</v>
      </c>
      <c r="K1074" s="17">
        <v>-8.8322574056722298E-3</v>
      </c>
      <c r="L1074" s="17">
        <v>-9.9196915925661697E-2</v>
      </c>
      <c r="M1074" s="17"/>
      <c r="N1074" s="17">
        <v>0.34830230044372001</v>
      </c>
      <c r="O1074" s="17">
        <v>0.146112619984786</v>
      </c>
      <c r="P1074" s="17">
        <v>7.1872480837452596E-2</v>
      </c>
      <c r="Q1074" s="17">
        <v>1.25223867997445E-2</v>
      </c>
      <c r="R1074" s="17"/>
      <c r="S1074" s="17">
        <v>0.40091766059634798</v>
      </c>
      <c r="T1074" s="17">
        <v>0.12928258136524801</v>
      </c>
      <c r="U1074" s="17">
        <v>9.5171199588711203E-2</v>
      </c>
      <c r="V1074" s="17">
        <v>0.150708573572643</v>
      </c>
      <c r="W1074" s="17">
        <v>0.13040071327146799</v>
      </c>
      <c r="X1074" s="17">
        <v>6.5839438601207098E-2</v>
      </c>
      <c r="Y1074" s="17">
        <v>-4.1586382861750204E-3</v>
      </c>
      <c r="Z1074" s="17">
        <v>0.14799402349806501</v>
      </c>
      <c r="AA1074" s="17">
        <v>0.15166668174397199</v>
      </c>
      <c r="AB1074" s="17">
        <v>0.19629840253888001</v>
      </c>
      <c r="AC1074" s="17">
        <v>5.8928185967095398E-2</v>
      </c>
      <c r="AD1074" s="17">
        <v>1.83516619151038E-2</v>
      </c>
      <c r="AE1074" s="17"/>
      <c r="AF1074" s="17">
        <v>0.39640528870224001</v>
      </c>
      <c r="AG1074" s="17">
        <v>0.107983091436713</v>
      </c>
      <c r="AH1074" s="17">
        <v>4.6295001236421399E-2</v>
      </c>
      <c r="AI1074" s="17">
        <v>7.7948193204771699E-2</v>
      </c>
      <c r="AJ1074" s="17">
        <v>-5.6233544138186403E-2</v>
      </c>
      <c r="AK1074" s="17">
        <v>0.16908758376395899</v>
      </c>
      <c r="AL1074" s="17"/>
      <c r="AM1074" s="17">
        <v>0.15943840144222099</v>
      </c>
      <c r="AN1074" s="17">
        <v>0.14370223507045399</v>
      </c>
      <c r="AO1074" s="17"/>
      <c r="AP1074" s="17">
        <v>-1.4123497232787999E-2</v>
      </c>
      <c r="AQ1074" s="17">
        <v>9.43743509001152E-2</v>
      </c>
      <c r="AR1074" s="17">
        <v>0.28105217113099001</v>
      </c>
      <c r="AS1074" s="17">
        <v>0.35998250717986602</v>
      </c>
      <c r="AT1074" s="17">
        <v>0.586780360083484</v>
      </c>
      <c r="AU1074" s="17"/>
      <c r="AV1074" s="17">
        <v>0.31356108511630998</v>
      </c>
      <c r="AW1074" s="17">
        <v>6.8393184073364005E-2</v>
      </c>
      <c r="AX1074" s="17">
        <v>0.18556909927867599</v>
      </c>
      <c r="AY1074" s="17">
        <v>-6.1651884332441398E-2</v>
      </c>
      <c r="AZ1074" s="17">
        <v>0.43682173558637</v>
      </c>
      <c r="BA1074" s="17">
        <v>4.2808579340078798E-2</v>
      </c>
      <c r="BB1074" s="17"/>
      <c r="BC1074" s="17">
        <v>0.26536547860680298</v>
      </c>
      <c r="BD1074" s="17">
        <v>0.117893090346027</v>
      </c>
      <c r="BE1074" s="17">
        <v>0.146076013505092</v>
      </c>
      <c r="BF1074" s="17"/>
      <c r="BG1074" s="17">
        <v>8.8381561948436299E-2</v>
      </c>
      <c r="BH1074" s="17">
        <v>0.23875011632385901</v>
      </c>
      <c r="BI1074" s="17">
        <v>0.215122149770404</v>
      </c>
      <c r="BJ1074" s="17">
        <v>0.187657153782394</v>
      </c>
      <c r="BK1074" s="17">
        <v>-0.34619471709225502</v>
      </c>
      <c r="BL1074" s="17"/>
      <c r="BM1074" s="17">
        <v>0.21417853764324901</v>
      </c>
      <c r="BN1074" s="17">
        <v>-0.22266437175509601</v>
      </c>
    </row>
    <row r="1075" spans="2:66" x14ac:dyDescent="0.35">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c r="AZ1075" s="17"/>
      <c r="BA1075" s="17"/>
      <c r="BB1075" s="17"/>
      <c r="BC1075" s="17"/>
      <c r="BD1075" s="17"/>
      <c r="BE1075" s="17"/>
      <c r="BF1075" s="17"/>
      <c r="BG1075" s="17"/>
      <c r="BH1075" s="17"/>
      <c r="BI1075" s="17"/>
      <c r="BJ1075" s="17"/>
      <c r="BK1075" s="17"/>
      <c r="BL1075" s="17"/>
      <c r="BM1075" s="17"/>
      <c r="BN1075" s="17"/>
    </row>
    <row r="1076" spans="2:66" x14ac:dyDescent="0.35">
      <c r="B1076" s="6" t="s">
        <v>445</v>
      </c>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c r="AY1076" s="17"/>
      <c r="AZ1076" s="17"/>
      <c r="BA1076" s="17"/>
      <c r="BB1076" s="17"/>
      <c r="BC1076" s="17"/>
      <c r="BD1076" s="17"/>
      <c r="BE1076" s="17"/>
      <c r="BF1076" s="17"/>
      <c r="BG1076" s="17"/>
      <c r="BH1076" s="17"/>
      <c r="BI1076" s="17"/>
      <c r="BJ1076" s="17"/>
      <c r="BK1076" s="17"/>
      <c r="BL1076" s="17"/>
      <c r="BM1076" s="17"/>
      <c r="BN1076" s="17"/>
    </row>
    <row r="1077" spans="2:66" x14ac:dyDescent="0.35">
      <c r="B1077" s="24" t="s">
        <v>101</v>
      </c>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7"/>
      <c r="AS1077" s="17"/>
      <c r="AT1077" s="17"/>
      <c r="AU1077" s="17"/>
      <c r="AV1077" s="17"/>
      <c r="AW1077" s="17"/>
      <c r="AX1077" s="17"/>
      <c r="AY1077" s="17"/>
      <c r="AZ1077" s="17"/>
      <c r="BA1077" s="17"/>
      <c r="BB1077" s="17"/>
      <c r="BC1077" s="17"/>
      <c r="BD1077" s="17"/>
      <c r="BE1077" s="17"/>
      <c r="BF1077" s="17"/>
      <c r="BG1077" s="17"/>
      <c r="BH1077" s="17"/>
      <c r="BI1077" s="17"/>
      <c r="BJ1077" s="17"/>
      <c r="BK1077" s="17"/>
      <c r="BL1077" s="17"/>
      <c r="BM1077" s="17"/>
      <c r="BN1077" s="17"/>
    </row>
    <row r="1078" spans="2:66" x14ac:dyDescent="0.35">
      <c r="B1078" t="s">
        <v>317</v>
      </c>
      <c r="C1078" s="17">
        <v>0.12728523947652101</v>
      </c>
      <c r="D1078" s="17">
        <v>0.14854848514305999</v>
      </c>
      <c r="E1078" s="17">
        <v>0.10718079559450901</v>
      </c>
      <c r="F1078" s="17"/>
      <c r="G1078" s="17">
        <v>0.18439137961538801</v>
      </c>
      <c r="H1078" s="17">
        <v>0.29775887979343102</v>
      </c>
      <c r="I1078" s="17">
        <v>0.112347983733768</v>
      </c>
      <c r="J1078" s="17">
        <v>9.0222216067077796E-2</v>
      </c>
      <c r="K1078" s="17">
        <v>6.0279527575747303E-2</v>
      </c>
      <c r="L1078" s="17">
        <v>3.7231595817833203E-2</v>
      </c>
      <c r="M1078" s="17"/>
      <c r="N1078" s="17">
        <v>0.20586884435307401</v>
      </c>
      <c r="O1078" s="17">
        <v>0.104278994823534</v>
      </c>
      <c r="P1078" s="17">
        <v>9.6869200773213496E-2</v>
      </c>
      <c r="Q1078" s="17">
        <v>8.6783843291944496E-2</v>
      </c>
      <c r="R1078" s="17"/>
      <c r="S1078" s="17">
        <v>0.24302294648113301</v>
      </c>
      <c r="T1078" s="17">
        <v>8.2337187755133406E-2</v>
      </c>
      <c r="U1078" s="17">
        <v>6.6014522134510298E-2</v>
      </c>
      <c r="V1078" s="17">
        <v>0.117167752840994</v>
      </c>
      <c r="W1078" s="17">
        <v>8.5741251997845103E-2</v>
      </c>
      <c r="X1078" s="17">
        <v>0.13354714768258</v>
      </c>
      <c r="Y1078" s="17">
        <v>9.7371227590465598E-2</v>
      </c>
      <c r="Z1078" s="17">
        <v>0.105174828772371</v>
      </c>
      <c r="AA1078" s="17">
        <v>0.14204020714914101</v>
      </c>
      <c r="AB1078" s="17">
        <v>0.10149008443789399</v>
      </c>
      <c r="AC1078" s="17">
        <v>0.145792127769797</v>
      </c>
      <c r="AD1078" s="17">
        <v>0.15667856039720901</v>
      </c>
      <c r="AE1078" s="17"/>
      <c r="AF1078" s="17">
        <v>0.244418231161979</v>
      </c>
      <c r="AG1078" s="17">
        <v>0.102480852735981</v>
      </c>
      <c r="AH1078" s="17">
        <v>8.7287643764565701E-2</v>
      </c>
      <c r="AI1078" s="17">
        <v>7.2976027701768698E-2</v>
      </c>
      <c r="AJ1078" s="17">
        <v>7.0227441041470301E-2</v>
      </c>
      <c r="AK1078" s="17">
        <v>9.3966488509050899E-2</v>
      </c>
      <c r="AL1078" s="17"/>
      <c r="AM1078" s="17">
        <v>0.13964034144572501</v>
      </c>
      <c r="AN1078" s="17">
        <v>0.11065739783784299</v>
      </c>
      <c r="AO1078" s="17"/>
      <c r="AP1078" s="17">
        <v>5.4462040725591201E-2</v>
      </c>
      <c r="AQ1078" s="17">
        <v>8.6756880188804703E-2</v>
      </c>
      <c r="AR1078" s="17">
        <v>0.15940882287428901</v>
      </c>
      <c r="AS1078" s="17">
        <v>0.24388556107562201</v>
      </c>
      <c r="AT1078" s="17">
        <v>0.439834617601711</v>
      </c>
      <c r="AU1078" s="17"/>
      <c r="AV1078" s="17">
        <v>0.191090613993249</v>
      </c>
      <c r="AW1078" s="17">
        <v>9.6242517854615198E-2</v>
      </c>
      <c r="AX1078" s="17">
        <v>9.53484500461141E-2</v>
      </c>
      <c r="AY1078" s="17">
        <v>7.0987774780176302E-2</v>
      </c>
      <c r="AZ1078" s="17">
        <v>0.21433486030459101</v>
      </c>
      <c r="BA1078" s="17">
        <v>9.0096949633479306E-2</v>
      </c>
      <c r="BB1078" s="17"/>
      <c r="BC1078" s="17">
        <v>0.13407495744977899</v>
      </c>
      <c r="BD1078" s="17">
        <v>0.10435258014021299</v>
      </c>
      <c r="BE1078" s="17">
        <v>0.168593306869876</v>
      </c>
      <c r="BF1078" s="17"/>
      <c r="BG1078" s="17">
        <v>0.13438130912462101</v>
      </c>
      <c r="BH1078" s="17">
        <v>0.15181221525571501</v>
      </c>
      <c r="BI1078" s="17">
        <v>0.120503896709151</v>
      </c>
      <c r="BJ1078" s="17">
        <v>0.21141039618934801</v>
      </c>
      <c r="BK1078" s="17">
        <v>2.7590159797522999E-2</v>
      </c>
      <c r="BL1078" s="17"/>
      <c r="BM1078" s="17">
        <v>0.14896384790089401</v>
      </c>
      <c r="BN1078" s="17">
        <v>7.0125137232812496E-2</v>
      </c>
    </row>
    <row r="1079" spans="2:66" x14ac:dyDescent="0.35">
      <c r="B1079" t="s">
        <v>316</v>
      </c>
      <c r="C1079" s="17">
        <v>0.28522109146937602</v>
      </c>
      <c r="D1079" s="17">
        <v>0.27625016068346597</v>
      </c>
      <c r="E1079" s="17">
        <v>0.29240765878589597</v>
      </c>
      <c r="F1079" s="17"/>
      <c r="G1079" s="17">
        <v>0.32174449286930601</v>
      </c>
      <c r="H1079" s="17">
        <v>0.32010591265632399</v>
      </c>
      <c r="I1079" s="17">
        <v>0.31333241414103602</v>
      </c>
      <c r="J1079" s="17">
        <v>0.321847383217086</v>
      </c>
      <c r="K1079" s="17">
        <v>0.22865824037055399</v>
      </c>
      <c r="L1079" s="17">
        <v>0.21800556361642101</v>
      </c>
      <c r="M1079" s="17"/>
      <c r="N1079" s="17">
        <v>0.33829876270894899</v>
      </c>
      <c r="O1079" s="17">
        <v>0.30741880145230899</v>
      </c>
      <c r="P1079" s="17">
        <v>0.28601716526551002</v>
      </c>
      <c r="Q1079" s="17">
        <v>0.20852402990885399</v>
      </c>
      <c r="R1079" s="17"/>
      <c r="S1079" s="17">
        <v>0.34059417425738597</v>
      </c>
      <c r="T1079" s="17">
        <v>0.32513520205123903</v>
      </c>
      <c r="U1079" s="17">
        <v>0.302335959094502</v>
      </c>
      <c r="V1079" s="17">
        <v>0.27990705115334702</v>
      </c>
      <c r="W1079" s="17">
        <v>0.212785635811478</v>
      </c>
      <c r="X1079" s="17">
        <v>0.23576174944442899</v>
      </c>
      <c r="Y1079" s="17">
        <v>0.225067958779126</v>
      </c>
      <c r="Z1079" s="17">
        <v>0.174940936819793</v>
      </c>
      <c r="AA1079" s="17">
        <v>0.229052052744909</v>
      </c>
      <c r="AB1079" s="17">
        <v>0.41254881688887601</v>
      </c>
      <c r="AC1079" s="17">
        <v>0.26990264146580101</v>
      </c>
      <c r="AD1079" s="17">
        <v>0.29869222254122502</v>
      </c>
      <c r="AE1079" s="17"/>
      <c r="AF1079" s="17">
        <v>0.30983801440281999</v>
      </c>
      <c r="AG1079" s="17">
        <v>0.29580985974657997</v>
      </c>
      <c r="AH1079" s="17">
        <v>0.24076631859700201</v>
      </c>
      <c r="AI1079" s="17">
        <v>0.30065052752104898</v>
      </c>
      <c r="AJ1079" s="17">
        <v>0.21928572995633</v>
      </c>
      <c r="AK1079" s="17">
        <v>0.31252042871428898</v>
      </c>
      <c r="AL1079" s="17"/>
      <c r="AM1079" s="17">
        <v>0.27729810034455099</v>
      </c>
      <c r="AN1079" s="17">
        <v>0.29724461468038998</v>
      </c>
      <c r="AO1079" s="17"/>
      <c r="AP1079" s="17">
        <v>0.22066532935643501</v>
      </c>
      <c r="AQ1079" s="17">
        <v>0.28099934442646102</v>
      </c>
      <c r="AR1079" s="17">
        <v>0.34015748844923999</v>
      </c>
      <c r="AS1079" s="17">
        <v>0.35147350500233998</v>
      </c>
      <c r="AT1079" s="17">
        <v>0.24477447041380801</v>
      </c>
      <c r="AU1079" s="17"/>
      <c r="AV1079" s="17">
        <v>0.32073291765034001</v>
      </c>
      <c r="AW1079" s="17">
        <v>0.26968659302057901</v>
      </c>
      <c r="AX1079" s="17">
        <v>0.33870378659118</v>
      </c>
      <c r="AY1079" s="17">
        <v>0.232366900175112</v>
      </c>
      <c r="AZ1079" s="17">
        <v>0.36048172290667801</v>
      </c>
      <c r="BA1079" s="17">
        <v>0.238545918229388</v>
      </c>
      <c r="BB1079" s="17"/>
      <c r="BC1079" s="17">
        <v>0.34573728825058597</v>
      </c>
      <c r="BD1079" s="17">
        <v>0.25092905841735802</v>
      </c>
      <c r="BE1079" s="17">
        <v>0.30268095747302698</v>
      </c>
      <c r="BF1079" s="17"/>
      <c r="BG1079" s="17">
        <v>0.24681301688927201</v>
      </c>
      <c r="BH1079" s="17">
        <v>0.320154866320154</v>
      </c>
      <c r="BI1079" s="17">
        <v>0.31678931473202498</v>
      </c>
      <c r="BJ1079" s="17">
        <v>0.16909724548048199</v>
      </c>
      <c r="BK1079" s="17">
        <v>0.14086110939514199</v>
      </c>
      <c r="BL1079" s="17"/>
      <c r="BM1079" s="17">
        <v>0.30817014630101403</v>
      </c>
      <c r="BN1079" s="17">
        <v>0.147394793796949</v>
      </c>
    </row>
    <row r="1080" spans="2:66" x14ac:dyDescent="0.35">
      <c r="B1080" t="s">
        <v>315</v>
      </c>
      <c r="C1080" s="17">
        <v>0.371491415396976</v>
      </c>
      <c r="D1080" s="17">
        <v>0.36579015192622699</v>
      </c>
      <c r="E1080" s="17">
        <v>0.37888123069107599</v>
      </c>
      <c r="F1080" s="17"/>
      <c r="G1080" s="17">
        <v>0.33687202470377697</v>
      </c>
      <c r="H1080" s="17">
        <v>0.26775534478252999</v>
      </c>
      <c r="I1080" s="17">
        <v>0.35472848228263998</v>
      </c>
      <c r="J1080" s="17">
        <v>0.370100124306732</v>
      </c>
      <c r="K1080" s="17">
        <v>0.417890652812348</v>
      </c>
      <c r="L1080" s="17">
        <v>0.462759844566204</v>
      </c>
      <c r="M1080" s="17"/>
      <c r="N1080" s="17">
        <v>0.302350156023306</v>
      </c>
      <c r="O1080" s="17">
        <v>0.36682502637681003</v>
      </c>
      <c r="P1080" s="17">
        <v>0.37924880588333998</v>
      </c>
      <c r="Q1080" s="17">
        <v>0.446420066121402</v>
      </c>
      <c r="R1080" s="17"/>
      <c r="S1080" s="17">
        <v>0.289419405423613</v>
      </c>
      <c r="T1080" s="17">
        <v>0.36513500359484502</v>
      </c>
      <c r="U1080" s="17">
        <v>0.40460107874694801</v>
      </c>
      <c r="V1080" s="17">
        <v>0.34902552718577501</v>
      </c>
      <c r="W1080" s="17">
        <v>0.493098369572187</v>
      </c>
      <c r="X1080" s="17">
        <v>0.38347230051233699</v>
      </c>
      <c r="Y1080" s="17">
        <v>0.41728334841107501</v>
      </c>
      <c r="Z1080" s="17">
        <v>0.50617761672643402</v>
      </c>
      <c r="AA1080" s="17">
        <v>0.39900338060233798</v>
      </c>
      <c r="AB1080" s="17">
        <v>0.26398429345567798</v>
      </c>
      <c r="AC1080" s="17">
        <v>0.39136414576650502</v>
      </c>
      <c r="AD1080" s="17">
        <v>0.32758525838404701</v>
      </c>
      <c r="AE1080" s="17"/>
      <c r="AF1080" s="17">
        <v>0.29935737140982299</v>
      </c>
      <c r="AG1080" s="17">
        <v>0.367676943472099</v>
      </c>
      <c r="AH1080" s="17">
        <v>0.38565789363354902</v>
      </c>
      <c r="AI1080" s="17">
        <v>0.40138769495585702</v>
      </c>
      <c r="AJ1080" s="17">
        <v>0.463913417566855</v>
      </c>
      <c r="AK1080" s="17">
        <v>0.41429188755415403</v>
      </c>
      <c r="AL1080" s="17"/>
      <c r="AM1080" s="17">
        <v>0.37111700983072499</v>
      </c>
      <c r="AN1080" s="17">
        <v>0.37119586129464199</v>
      </c>
      <c r="AO1080" s="17"/>
      <c r="AP1080" s="17">
        <v>0.45354216943784298</v>
      </c>
      <c r="AQ1080" s="17">
        <v>0.38431981262287501</v>
      </c>
      <c r="AR1080" s="17">
        <v>0.326072605845179</v>
      </c>
      <c r="AS1080" s="17">
        <v>0.27445437741191597</v>
      </c>
      <c r="AT1080" s="17">
        <v>0.251427644593193</v>
      </c>
      <c r="AU1080" s="17"/>
      <c r="AV1080" s="17">
        <v>0.30166278777348499</v>
      </c>
      <c r="AW1080" s="17">
        <v>0.39023303595782</v>
      </c>
      <c r="AX1080" s="17">
        <v>0.39103949817163602</v>
      </c>
      <c r="AY1080" s="17">
        <v>0.469139711374151</v>
      </c>
      <c r="AZ1080" s="17">
        <v>0.28108613729342702</v>
      </c>
      <c r="BA1080" s="17">
        <v>0.42431138837343801</v>
      </c>
      <c r="BB1080" s="17"/>
      <c r="BC1080" s="17">
        <v>0.30358870569350999</v>
      </c>
      <c r="BD1080" s="17">
        <v>0.43699069395400503</v>
      </c>
      <c r="BE1080" s="17">
        <v>0.32641089530637701</v>
      </c>
      <c r="BF1080" s="17"/>
      <c r="BG1080" s="17">
        <v>0.34724816713761503</v>
      </c>
      <c r="BH1080" s="17">
        <v>0.35966023175279399</v>
      </c>
      <c r="BI1080" s="17">
        <v>0.36787514792554998</v>
      </c>
      <c r="BJ1080" s="17">
        <v>0.52607957909626901</v>
      </c>
      <c r="BK1080" s="17">
        <v>0.40838251492368299</v>
      </c>
      <c r="BL1080" s="17"/>
      <c r="BM1080" s="17">
        <v>0.35763198839069299</v>
      </c>
      <c r="BN1080" s="17">
        <v>0.43561695911245901</v>
      </c>
    </row>
    <row r="1081" spans="2:66" x14ac:dyDescent="0.35">
      <c r="B1081" t="s">
        <v>314</v>
      </c>
      <c r="C1081" s="17">
        <v>0.11523629586470301</v>
      </c>
      <c r="D1081" s="17">
        <v>0.10335882830871</v>
      </c>
      <c r="E1081" s="17">
        <v>0.12640935807213899</v>
      </c>
      <c r="F1081" s="17"/>
      <c r="G1081" s="17">
        <v>7.9239235693317006E-2</v>
      </c>
      <c r="H1081" s="17">
        <v>5.9058770231685098E-2</v>
      </c>
      <c r="I1081" s="17">
        <v>0.13491941285786899</v>
      </c>
      <c r="J1081" s="17">
        <v>0.11300570298964301</v>
      </c>
      <c r="K1081" s="17">
        <v>0.140420388848495</v>
      </c>
      <c r="L1081" s="17">
        <v>0.154000856849906</v>
      </c>
      <c r="M1081" s="17"/>
      <c r="N1081" s="17">
        <v>8.5851455438727103E-2</v>
      </c>
      <c r="O1081" s="17">
        <v>0.114718315689101</v>
      </c>
      <c r="P1081" s="17">
        <v>0.14955618537803</v>
      </c>
      <c r="Q1081" s="17">
        <v>0.115323755333037</v>
      </c>
      <c r="R1081" s="17"/>
      <c r="S1081" s="17">
        <v>7.0725548892960205E-2</v>
      </c>
      <c r="T1081" s="17">
        <v>0.119816135972047</v>
      </c>
      <c r="U1081" s="17">
        <v>0.121728270063233</v>
      </c>
      <c r="V1081" s="17">
        <v>0.123461796953034</v>
      </c>
      <c r="W1081" s="17">
        <v>0.12941382886542299</v>
      </c>
      <c r="X1081" s="17">
        <v>0.14991435259427599</v>
      </c>
      <c r="Y1081" s="17">
        <v>0.14618919669413999</v>
      </c>
      <c r="Z1081" s="17">
        <v>8.34119555120129E-2</v>
      </c>
      <c r="AA1081" s="17">
        <v>0.12814264561209199</v>
      </c>
      <c r="AB1081" s="17">
        <v>0.101198746955002</v>
      </c>
      <c r="AC1081" s="17">
        <v>0.105689042033</v>
      </c>
      <c r="AD1081" s="17">
        <v>9.3847126971652595E-2</v>
      </c>
      <c r="AE1081" s="17"/>
      <c r="AF1081" s="17">
        <v>7.8602424432718601E-2</v>
      </c>
      <c r="AG1081" s="17">
        <v>0.128250314200026</v>
      </c>
      <c r="AH1081" s="17">
        <v>0.15345211267372599</v>
      </c>
      <c r="AI1081" s="17">
        <v>0.10869677760938801</v>
      </c>
      <c r="AJ1081" s="17">
        <v>0.148542952726639</v>
      </c>
      <c r="AK1081" s="17">
        <v>7.6722767628747995E-2</v>
      </c>
      <c r="AL1081" s="17"/>
      <c r="AM1081" s="17">
        <v>0.115656932401107</v>
      </c>
      <c r="AN1081" s="17">
        <v>0.115456630099458</v>
      </c>
      <c r="AO1081" s="17"/>
      <c r="AP1081" s="17">
        <v>0.13282993880759</v>
      </c>
      <c r="AQ1081" s="17">
        <v>0.14823297639389099</v>
      </c>
      <c r="AR1081" s="17">
        <v>9.3786266113872502E-2</v>
      </c>
      <c r="AS1081" s="17">
        <v>6.2929467896109495E-2</v>
      </c>
      <c r="AT1081" s="17">
        <v>6.3963267391287895E-2</v>
      </c>
      <c r="AU1081" s="17"/>
      <c r="AV1081" s="17">
        <v>0.11070379760225101</v>
      </c>
      <c r="AW1081" s="17">
        <v>0.138925309299641</v>
      </c>
      <c r="AX1081" s="17">
        <v>0.107247224010919</v>
      </c>
      <c r="AY1081" s="17">
        <v>0.10983873287666</v>
      </c>
      <c r="AZ1081" s="17">
        <v>8.9724748939998905E-2</v>
      </c>
      <c r="BA1081" s="17">
        <v>9.4951853386599103E-2</v>
      </c>
      <c r="BB1081" s="17"/>
      <c r="BC1081" s="17">
        <v>0.13337324291209501</v>
      </c>
      <c r="BD1081" s="17">
        <v>0.11328215497621601</v>
      </c>
      <c r="BE1081" s="17">
        <v>9.5694043227379802E-2</v>
      </c>
      <c r="BF1081" s="17"/>
      <c r="BG1081" s="17">
        <v>0.164779623846357</v>
      </c>
      <c r="BH1081" s="17">
        <v>9.3503578389423206E-2</v>
      </c>
      <c r="BI1081" s="17">
        <v>0.115667910815349</v>
      </c>
      <c r="BJ1081" s="17">
        <v>7.3758601653802394E-2</v>
      </c>
      <c r="BK1081" s="17">
        <v>0.191810056485931</v>
      </c>
      <c r="BL1081" s="17"/>
      <c r="BM1081" s="17">
        <v>0.10515072739782</v>
      </c>
      <c r="BN1081" s="17">
        <v>0.16449360827516701</v>
      </c>
    </row>
    <row r="1082" spans="2:66" x14ac:dyDescent="0.35">
      <c r="B1082" t="s">
        <v>313</v>
      </c>
      <c r="C1082" s="17">
        <v>6.4404953811608504E-2</v>
      </c>
      <c r="D1082" s="17">
        <v>7.3874927173626898E-2</v>
      </c>
      <c r="E1082" s="17">
        <v>5.5489106028242897E-2</v>
      </c>
      <c r="F1082" s="17"/>
      <c r="G1082" s="17">
        <v>3.6941742549514801E-2</v>
      </c>
      <c r="H1082" s="17">
        <v>2.95551946950759E-2</v>
      </c>
      <c r="I1082" s="17">
        <v>4.5308554151834997E-2</v>
      </c>
      <c r="J1082" s="17">
        <v>5.8756546265557701E-2</v>
      </c>
      <c r="K1082" s="17">
        <v>0.121342275290081</v>
      </c>
      <c r="L1082" s="17">
        <v>9.2916917100722002E-2</v>
      </c>
      <c r="M1082" s="17"/>
      <c r="N1082" s="17">
        <v>4.36795052407669E-2</v>
      </c>
      <c r="O1082" s="17">
        <v>6.1508980139168098E-2</v>
      </c>
      <c r="P1082" s="17">
        <v>6.1324455301007802E-2</v>
      </c>
      <c r="Q1082" s="17">
        <v>9.3588811682256301E-2</v>
      </c>
      <c r="R1082" s="17"/>
      <c r="S1082" s="17">
        <v>4.2348445671691E-2</v>
      </c>
      <c r="T1082" s="17">
        <v>7.4048534474635205E-2</v>
      </c>
      <c r="U1082" s="17">
        <v>7.9871148722646307E-2</v>
      </c>
      <c r="V1082" s="17">
        <v>5.8676829845324997E-2</v>
      </c>
      <c r="W1082" s="17">
        <v>3.4465204221926303E-2</v>
      </c>
      <c r="X1082" s="17">
        <v>6.4727145308666703E-2</v>
      </c>
      <c r="Y1082" s="17">
        <v>8.3767658431139994E-2</v>
      </c>
      <c r="Z1082" s="17">
        <v>3.4858594906574697E-2</v>
      </c>
      <c r="AA1082" s="17">
        <v>6.1930340558580897E-2</v>
      </c>
      <c r="AB1082" s="17">
        <v>8.2313608373751498E-2</v>
      </c>
      <c r="AC1082" s="17">
        <v>6.7468837200871795E-2</v>
      </c>
      <c r="AD1082" s="17">
        <v>0.108228525084091</v>
      </c>
      <c r="AE1082" s="17"/>
      <c r="AF1082" s="17">
        <v>3.6262967583238298E-2</v>
      </c>
      <c r="AG1082" s="17">
        <v>7.0155316224189398E-2</v>
      </c>
      <c r="AH1082" s="17">
        <v>8.85113149451425E-2</v>
      </c>
      <c r="AI1082" s="17">
        <v>7.02514909452642E-2</v>
      </c>
      <c r="AJ1082" s="17">
        <v>6.5290694606643898E-2</v>
      </c>
      <c r="AK1082" s="17">
        <v>8.4126509780701395E-2</v>
      </c>
      <c r="AL1082" s="17"/>
      <c r="AM1082" s="17">
        <v>6.5228212978447997E-2</v>
      </c>
      <c r="AN1082" s="17">
        <v>6.3693555997832094E-2</v>
      </c>
      <c r="AO1082" s="17"/>
      <c r="AP1082" s="17">
        <v>8.8433623461698294E-2</v>
      </c>
      <c r="AQ1082" s="17">
        <v>6.0437375168873902E-2</v>
      </c>
      <c r="AR1082" s="17">
        <v>4.49925384997669E-2</v>
      </c>
      <c r="AS1082" s="17">
        <v>5.9534800360373702E-2</v>
      </c>
      <c r="AT1082" s="17">
        <v>0</v>
      </c>
      <c r="AU1082" s="17"/>
      <c r="AV1082" s="17">
        <v>3.7339549955540501E-2</v>
      </c>
      <c r="AW1082" s="17">
        <v>9.1936792431715694E-2</v>
      </c>
      <c r="AX1082" s="17">
        <v>4.2714172881269101E-2</v>
      </c>
      <c r="AY1082" s="17">
        <v>9.79233646575072E-2</v>
      </c>
      <c r="AZ1082" s="17">
        <v>3.9212562903378698E-2</v>
      </c>
      <c r="BA1082" s="17">
        <v>7.0725424229850994E-2</v>
      </c>
      <c r="BB1082" s="17"/>
      <c r="BC1082" s="17">
        <v>3.40844909705963E-2</v>
      </c>
      <c r="BD1082" s="17">
        <v>5.8550151542419E-2</v>
      </c>
      <c r="BE1082" s="17">
        <v>8.8098669579709396E-2</v>
      </c>
      <c r="BF1082" s="17"/>
      <c r="BG1082" s="17">
        <v>9.5491852420523896E-2</v>
      </c>
      <c r="BH1082" s="17">
        <v>4.7903354900457801E-2</v>
      </c>
      <c r="BI1082" s="17">
        <v>4.5349935744428901E-2</v>
      </c>
      <c r="BJ1082" s="17">
        <v>1.9654177580098301E-2</v>
      </c>
      <c r="BK1082" s="17">
        <v>0.20317679899322899</v>
      </c>
      <c r="BL1082" s="17"/>
      <c r="BM1082" s="17">
        <v>5.5679744824290299E-2</v>
      </c>
      <c r="BN1082" s="17">
        <v>0.160710688004048</v>
      </c>
    </row>
    <row r="1083" spans="2:66" x14ac:dyDescent="0.35">
      <c r="B1083" t="s">
        <v>117</v>
      </c>
      <c r="C1083" s="17">
        <v>3.63610039808153E-2</v>
      </c>
      <c r="D1083" s="17">
        <v>3.2177446764910397E-2</v>
      </c>
      <c r="E1083" s="17">
        <v>3.9631850828137902E-2</v>
      </c>
      <c r="F1083" s="17"/>
      <c r="G1083" s="17">
        <v>4.08111245686976E-2</v>
      </c>
      <c r="H1083" s="17">
        <v>2.57658978409539E-2</v>
      </c>
      <c r="I1083" s="17">
        <v>3.9363152832852397E-2</v>
      </c>
      <c r="J1083" s="17">
        <v>4.6068027153904297E-2</v>
      </c>
      <c r="K1083" s="17">
        <v>3.1408915102775298E-2</v>
      </c>
      <c r="L1083" s="17">
        <v>3.5085222048914101E-2</v>
      </c>
      <c r="M1083" s="17"/>
      <c r="N1083" s="17">
        <v>2.39512762351765E-2</v>
      </c>
      <c r="O1083" s="17">
        <v>4.5249881519077703E-2</v>
      </c>
      <c r="P1083" s="17">
        <v>2.6984187398898699E-2</v>
      </c>
      <c r="Q1083" s="17">
        <v>4.93594936625067E-2</v>
      </c>
      <c r="R1083" s="17"/>
      <c r="S1083" s="17">
        <v>1.38894792732172E-2</v>
      </c>
      <c r="T1083" s="17">
        <v>3.3527936152101402E-2</v>
      </c>
      <c r="U1083" s="17">
        <v>2.5449021238160001E-2</v>
      </c>
      <c r="V1083" s="17">
        <v>7.1761042021526097E-2</v>
      </c>
      <c r="W1083" s="17">
        <v>4.4495709531141098E-2</v>
      </c>
      <c r="X1083" s="17">
        <v>3.2577304457711002E-2</v>
      </c>
      <c r="Y1083" s="17">
        <v>3.0320610094052999E-2</v>
      </c>
      <c r="Z1083" s="17">
        <v>9.5436067262813298E-2</v>
      </c>
      <c r="AA1083" s="17">
        <v>3.9831373332938701E-2</v>
      </c>
      <c r="AB1083" s="17">
        <v>3.8464449888798199E-2</v>
      </c>
      <c r="AC1083" s="17">
        <v>1.97832057640242E-2</v>
      </c>
      <c r="AD1083" s="17">
        <v>1.4968306621775901E-2</v>
      </c>
      <c r="AE1083" s="17"/>
      <c r="AF1083" s="17">
        <v>3.1520991009420997E-2</v>
      </c>
      <c r="AG1083" s="17">
        <v>3.5626713621125398E-2</v>
      </c>
      <c r="AH1083" s="17">
        <v>4.4324716386014498E-2</v>
      </c>
      <c r="AI1083" s="17">
        <v>4.6037481266673203E-2</v>
      </c>
      <c r="AJ1083" s="17">
        <v>3.2739764102061503E-2</v>
      </c>
      <c r="AK1083" s="17">
        <v>1.8371917813057002E-2</v>
      </c>
      <c r="AL1083" s="17"/>
      <c r="AM1083" s="17">
        <v>3.10594029994452E-2</v>
      </c>
      <c r="AN1083" s="17">
        <v>4.1751940089835397E-2</v>
      </c>
      <c r="AO1083" s="17"/>
      <c r="AP1083" s="17">
        <v>5.00668982108416E-2</v>
      </c>
      <c r="AQ1083" s="17">
        <v>3.9253611199094401E-2</v>
      </c>
      <c r="AR1083" s="17">
        <v>3.5582278217652703E-2</v>
      </c>
      <c r="AS1083" s="17">
        <v>7.7222882536388503E-3</v>
      </c>
      <c r="AT1083" s="17">
        <v>0</v>
      </c>
      <c r="AU1083" s="17"/>
      <c r="AV1083" s="17">
        <v>3.8470333025134702E-2</v>
      </c>
      <c r="AW1083" s="17">
        <v>1.2975751435629601E-2</v>
      </c>
      <c r="AX1083" s="17">
        <v>2.4946868298881E-2</v>
      </c>
      <c r="AY1083" s="17">
        <v>1.97435161363936E-2</v>
      </c>
      <c r="AZ1083" s="17">
        <v>1.51599676519267E-2</v>
      </c>
      <c r="BA1083" s="17">
        <v>8.1368466147244606E-2</v>
      </c>
      <c r="BB1083" s="17"/>
      <c r="BC1083" s="17">
        <v>4.9141314723433097E-2</v>
      </c>
      <c r="BD1083" s="17">
        <v>3.5895360969788202E-2</v>
      </c>
      <c r="BE1083" s="17">
        <v>1.8522127543630099E-2</v>
      </c>
      <c r="BF1083" s="17"/>
      <c r="BG1083" s="17">
        <v>1.1286030581610301E-2</v>
      </c>
      <c r="BH1083" s="17">
        <v>2.69657533814559E-2</v>
      </c>
      <c r="BI1083" s="17">
        <v>3.3813794073496398E-2</v>
      </c>
      <c r="BJ1083" s="17">
        <v>0</v>
      </c>
      <c r="BK1083" s="17">
        <v>2.8179360404492801E-2</v>
      </c>
      <c r="BL1083" s="17"/>
      <c r="BM1083" s="17">
        <v>2.4403545185288499E-2</v>
      </c>
      <c r="BN1083" s="17">
        <v>2.1658813578565101E-2</v>
      </c>
    </row>
    <row r="1084" spans="2:66" x14ac:dyDescent="0.35">
      <c r="B1084" t="s">
        <v>319</v>
      </c>
      <c r="C1084" s="17">
        <v>0.412506330945897</v>
      </c>
      <c r="D1084" s="17">
        <v>0.42479864582652599</v>
      </c>
      <c r="E1084" s="17">
        <v>0.39958845438040502</v>
      </c>
      <c r="F1084" s="17"/>
      <c r="G1084" s="17">
        <v>0.50613587248469405</v>
      </c>
      <c r="H1084" s="17">
        <v>0.61786479244975501</v>
      </c>
      <c r="I1084" s="17">
        <v>0.425680397874803</v>
      </c>
      <c r="J1084" s="17">
        <v>0.41206959928416398</v>
      </c>
      <c r="K1084" s="17">
        <v>0.28893776794630099</v>
      </c>
      <c r="L1084" s="17">
        <v>0.25523715943425501</v>
      </c>
      <c r="M1084" s="17"/>
      <c r="N1084" s="17">
        <v>0.54416760706202305</v>
      </c>
      <c r="O1084" s="17">
        <v>0.41169779627584302</v>
      </c>
      <c r="P1084" s="17">
        <v>0.382886366038723</v>
      </c>
      <c r="Q1084" s="17">
        <v>0.29530787320079799</v>
      </c>
      <c r="R1084" s="17"/>
      <c r="S1084" s="17">
        <v>0.58361712073851901</v>
      </c>
      <c r="T1084" s="17">
        <v>0.40747238980637202</v>
      </c>
      <c r="U1084" s="17">
        <v>0.36835048122901198</v>
      </c>
      <c r="V1084" s="17">
        <v>0.39707480399434097</v>
      </c>
      <c r="W1084" s="17">
        <v>0.29852688780932302</v>
      </c>
      <c r="X1084" s="17">
        <v>0.36930889712700998</v>
      </c>
      <c r="Y1084" s="17">
        <v>0.32243918636959201</v>
      </c>
      <c r="Z1084" s="17">
        <v>0.280115765592165</v>
      </c>
      <c r="AA1084" s="17">
        <v>0.37109225989404998</v>
      </c>
      <c r="AB1084" s="17">
        <v>0.51403890132676999</v>
      </c>
      <c r="AC1084" s="17">
        <v>0.415694769235599</v>
      </c>
      <c r="AD1084" s="17">
        <v>0.45537078293843403</v>
      </c>
      <c r="AE1084" s="17"/>
      <c r="AF1084" s="17">
        <v>0.55425624556479902</v>
      </c>
      <c r="AG1084" s="17">
        <v>0.39829071248255998</v>
      </c>
      <c r="AH1084" s="17">
        <v>0.32805396236156797</v>
      </c>
      <c r="AI1084" s="17">
        <v>0.37362655522281801</v>
      </c>
      <c r="AJ1084" s="17">
        <v>0.2895131709978</v>
      </c>
      <c r="AK1084" s="17">
        <v>0.40648691722334002</v>
      </c>
      <c r="AL1084" s="17"/>
      <c r="AM1084" s="17">
        <v>0.416938441790276</v>
      </c>
      <c r="AN1084" s="17">
        <v>0.40790201251823299</v>
      </c>
      <c r="AO1084" s="17"/>
      <c r="AP1084" s="17">
        <v>0.27512737008202698</v>
      </c>
      <c r="AQ1084" s="17">
        <v>0.36775622461526603</v>
      </c>
      <c r="AR1084" s="17">
        <v>0.49956631132352802</v>
      </c>
      <c r="AS1084" s="17">
        <v>0.59535906607796196</v>
      </c>
      <c r="AT1084" s="17">
        <v>0.68460908801551901</v>
      </c>
      <c r="AU1084" s="17"/>
      <c r="AV1084" s="17">
        <v>0.51182353164358896</v>
      </c>
      <c r="AW1084" s="17">
        <v>0.36592911087519397</v>
      </c>
      <c r="AX1084" s="17">
        <v>0.43405223663729398</v>
      </c>
      <c r="AY1084" s="17">
        <v>0.30335467495528901</v>
      </c>
      <c r="AZ1084" s="17">
        <v>0.57481658321126905</v>
      </c>
      <c r="BA1084" s="17">
        <v>0.32864286786286701</v>
      </c>
      <c r="BB1084" s="17"/>
      <c r="BC1084" s="17">
        <v>0.47981224570036601</v>
      </c>
      <c r="BD1084" s="17">
        <v>0.355281638557571</v>
      </c>
      <c r="BE1084" s="17">
        <v>0.47127426434290298</v>
      </c>
      <c r="BF1084" s="17"/>
      <c r="BG1084" s="17">
        <v>0.38119432601389303</v>
      </c>
      <c r="BH1084" s="17">
        <v>0.47196708157586897</v>
      </c>
      <c r="BI1084" s="17">
        <v>0.437293211441176</v>
      </c>
      <c r="BJ1084" s="17">
        <v>0.38050764166982998</v>
      </c>
      <c r="BK1084" s="17">
        <v>0.16845126919266501</v>
      </c>
      <c r="BL1084" s="17"/>
      <c r="BM1084" s="17">
        <v>0.45713399420190798</v>
      </c>
      <c r="BN1084" s="17">
        <v>0.217519931029761</v>
      </c>
    </row>
    <row r="1085" spans="2:66" x14ac:dyDescent="0.35">
      <c r="B1085" t="s">
        <v>318</v>
      </c>
      <c r="C1085" s="17">
        <v>0.17964124967631201</v>
      </c>
      <c r="D1085" s="17">
        <v>0.177233755482337</v>
      </c>
      <c r="E1085" s="17">
        <v>0.18189846410038199</v>
      </c>
      <c r="F1085" s="17"/>
      <c r="G1085" s="17">
        <v>0.11618097824283199</v>
      </c>
      <c r="H1085" s="17">
        <v>8.8613964926761005E-2</v>
      </c>
      <c r="I1085" s="17">
        <v>0.180227967009704</v>
      </c>
      <c r="J1085" s="17">
        <v>0.17176224925520001</v>
      </c>
      <c r="K1085" s="17">
        <v>0.26176266413857602</v>
      </c>
      <c r="L1085" s="17">
        <v>0.246917773950628</v>
      </c>
      <c r="M1085" s="17"/>
      <c r="N1085" s="17">
        <v>0.12953096067949399</v>
      </c>
      <c r="O1085" s="17">
        <v>0.17622729582826999</v>
      </c>
      <c r="P1085" s="17">
        <v>0.210880640679038</v>
      </c>
      <c r="Q1085" s="17">
        <v>0.20891256701529301</v>
      </c>
      <c r="R1085" s="17"/>
      <c r="S1085" s="17">
        <v>0.113073994564651</v>
      </c>
      <c r="T1085" s="17">
        <v>0.19386467044668201</v>
      </c>
      <c r="U1085" s="17">
        <v>0.20159941878588</v>
      </c>
      <c r="V1085" s="17">
        <v>0.18213862679835899</v>
      </c>
      <c r="W1085" s="17">
        <v>0.16387903308735</v>
      </c>
      <c r="X1085" s="17">
        <v>0.21464149790294201</v>
      </c>
      <c r="Y1085" s="17">
        <v>0.22995685512528</v>
      </c>
      <c r="Z1085" s="17">
        <v>0.118270550418588</v>
      </c>
      <c r="AA1085" s="17">
        <v>0.190072986170673</v>
      </c>
      <c r="AB1085" s="17">
        <v>0.18351235532875401</v>
      </c>
      <c r="AC1085" s="17">
        <v>0.17315787923387199</v>
      </c>
      <c r="AD1085" s="17">
        <v>0.20207565205574299</v>
      </c>
      <c r="AE1085" s="17"/>
      <c r="AF1085" s="17">
        <v>0.114865392015957</v>
      </c>
      <c r="AG1085" s="17">
        <v>0.198405630424215</v>
      </c>
      <c r="AH1085" s="17">
        <v>0.24196342761886899</v>
      </c>
      <c r="AI1085" s="17">
        <v>0.17894826855465201</v>
      </c>
      <c r="AJ1085" s="17">
        <v>0.213833647333283</v>
      </c>
      <c r="AK1085" s="17">
        <v>0.16084927740944899</v>
      </c>
      <c r="AL1085" s="17"/>
      <c r="AM1085" s="17">
        <v>0.180885145379555</v>
      </c>
      <c r="AN1085" s="17">
        <v>0.17915018609729</v>
      </c>
      <c r="AO1085" s="17"/>
      <c r="AP1085" s="17">
        <v>0.221263562269289</v>
      </c>
      <c r="AQ1085" s="17">
        <v>0.20867035156276401</v>
      </c>
      <c r="AR1085" s="17">
        <v>0.13877880461363901</v>
      </c>
      <c r="AS1085" s="17">
        <v>0.122464268256483</v>
      </c>
      <c r="AT1085" s="17">
        <v>6.3963267391287895E-2</v>
      </c>
      <c r="AU1085" s="17"/>
      <c r="AV1085" s="17">
        <v>0.148043347557792</v>
      </c>
      <c r="AW1085" s="17">
        <v>0.23086210173135599</v>
      </c>
      <c r="AX1085" s="17">
        <v>0.14996139689218799</v>
      </c>
      <c r="AY1085" s="17">
        <v>0.207762097534167</v>
      </c>
      <c r="AZ1085" s="17">
        <v>0.12893731184337801</v>
      </c>
      <c r="BA1085" s="17">
        <v>0.16567727761645001</v>
      </c>
      <c r="BB1085" s="17"/>
      <c r="BC1085" s="17">
        <v>0.167457733882691</v>
      </c>
      <c r="BD1085" s="17">
        <v>0.17183230651863601</v>
      </c>
      <c r="BE1085" s="17">
        <v>0.183792712807089</v>
      </c>
      <c r="BF1085" s="17"/>
      <c r="BG1085" s="17">
        <v>0.26027147626688102</v>
      </c>
      <c r="BH1085" s="17">
        <v>0.14140693328988099</v>
      </c>
      <c r="BI1085" s="17">
        <v>0.16101784655977699</v>
      </c>
      <c r="BJ1085" s="17">
        <v>9.3412779233900706E-2</v>
      </c>
      <c r="BK1085" s="17">
        <v>0.39498685547915902</v>
      </c>
      <c r="BL1085" s="17"/>
      <c r="BM1085" s="17">
        <v>0.16083047222211</v>
      </c>
      <c r="BN1085" s="17">
        <v>0.32520429627921499</v>
      </c>
    </row>
    <row r="1086" spans="2:66" x14ac:dyDescent="0.35">
      <c r="B1086" t="s">
        <v>320</v>
      </c>
      <c r="C1086" s="17">
        <v>0.23286508126958499</v>
      </c>
      <c r="D1086" s="17">
        <v>0.24756489034418899</v>
      </c>
      <c r="E1086" s="17">
        <v>0.217689990280023</v>
      </c>
      <c r="F1086" s="17"/>
      <c r="G1086" s="17">
        <v>0.38995489424186203</v>
      </c>
      <c r="H1086" s="17">
        <v>0.52925082752299402</v>
      </c>
      <c r="I1086" s="17">
        <v>0.24545243086509999</v>
      </c>
      <c r="J1086" s="17">
        <v>0.240307350028963</v>
      </c>
      <c r="K1086" s="17">
        <v>2.71751038077254E-2</v>
      </c>
      <c r="L1086" s="17">
        <v>8.31938548362696E-3</v>
      </c>
      <c r="M1086" s="17"/>
      <c r="N1086" s="17">
        <v>0.41463664638252901</v>
      </c>
      <c r="O1086" s="17">
        <v>0.23547050044757301</v>
      </c>
      <c r="P1086" s="17">
        <v>0.172005725359686</v>
      </c>
      <c r="Q1086" s="17">
        <v>8.6395306185504603E-2</v>
      </c>
      <c r="R1086" s="17"/>
      <c r="S1086" s="17">
        <v>0.47054312617386701</v>
      </c>
      <c r="T1086" s="17">
        <v>0.21360771935969</v>
      </c>
      <c r="U1086" s="17">
        <v>0.16675106244313201</v>
      </c>
      <c r="V1086" s="17">
        <v>0.21493617719598199</v>
      </c>
      <c r="W1086" s="17">
        <v>0.13464785472197299</v>
      </c>
      <c r="X1086" s="17">
        <v>0.154667399224067</v>
      </c>
      <c r="Y1086" s="17">
        <v>9.2482331244311905E-2</v>
      </c>
      <c r="Z1086" s="17">
        <v>0.161845215173577</v>
      </c>
      <c r="AA1086" s="17">
        <v>0.18101927372337701</v>
      </c>
      <c r="AB1086" s="17">
        <v>0.33052654599801601</v>
      </c>
      <c r="AC1086" s="17">
        <v>0.24253689000172601</v>
      </c>
      <c r="AD1086" s="17">
        <v>0.25329513088269101</v>
      </c>
      <c r="AE1086" s="17"/>
      <c r="AF1086" s="17">
        <v>0.439390853548842</v>
      </c>
      <c r="AG1086" s="17">
        <v>0.19988508205834499</v>
      </c>
      <c r="AH1086" s="17">
        <v>8.6090534742699107E-2</v>
      </c>
      <c r="AI1086" s="17">
        <v>0.194678286668166</v>
      </c>
      <c r="AJ1086" s="17">
        <v>7.5679523664517898E-2</v>
      </c>
      <c r="AK1086" s="17">
        <v>0.245637639813891</v>
      </c>
      <c r="AL1086" s="17"/>
      <c r="AM1086" s="17">
        <v>0.23605329641072101</v>
      </c>
      <c r="AN1086" s="17">
        <v>0.22875182642094299</v>
      </c>
      <c r="AO1086" s="17"/>
      <c r="AP1086" s="17">
        <v>5.3863807812737897E-2</v>
      </c>
      <c r="AQ1086" s="17">
        <v>0.15908587305250099</v>
      </c>
      <c r="AR1086" s="17">
        <v>0.36078750670988902</v>
      </c>
      <c r="AS1086" s="17">
        <v>0.47289479782147897</v>
      </c>
      <c r="AT1086" s="17">
        <v>0.62064582062423101</v>
      </c>
      <c r="AU1086" s="17"/>
      <c r="AV1086" s="17">
        <v>0.36378018408579699</v>
      </c>
      <c r="AW1086" s="17">
        <v>0.13506700914383801</v>
      </c>
      <c r="AX1086" s="17">
        <v>0.28409083974510602</v>
      </c>
      <c r="AY1086" s="17">
        <v>9.5592577421121802E-2</v>
      </c>
      <c r="AZ1086" s="17">
        <v>0.44587927136789102</v>
      </c>
      <c r="BA1086" s="17">
        <v>0.16296559024641699</v>
      </c>
      <c r="BB1086" s="17"/>
      <c r="BC1086" s="17">
        <v>0.31235451181767498</v>
      </c>
      <c r="BD1086" s="17">
        <v>0.18344933203893499</v>
      </c>
      <c r="BE1086" s="17">
        <v>0.28748155153581401</v>
      </c>
      <c r="BF1086" s="17"/>
      <c r="BG1086" s="17">
        <v>0.12092284974701201</v>
      </c>
      <c r="BH1086" s="17">
        <v>0.33056014828598801</v>
      </c>
      <c r="BI1086" s="17">
        <v>0.27627536488139898</v>
      </c>
      <c r="BJ1086" s="17">
        <v>0.28709486243592902</v>
      </c>
      <c r="BK1086" s="17">
        <v>-0.22653558628649401</v>
      </c>
      <c r="BL1086" s="17"/>
      <c r="BM1086" s="17">
        <v>0.29630352197979798</v>
      </c>
      <c r="BN1086" s="17">
        <v>-0.107684365249453</v>
      </c>
    </row>
    <row r="1087" spans="2:66" x14ac:dyDescent="0.35">
      <c r="C1087" s="17"/>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c r="AD1087" s="17"/>
      <c r="AE1087" s="17"/>
      <c r="AF1087" s="17"/>
      <c r="AG1087" s="17"/>
      <c r="AH1087" s="17"/>
      <c r="AI1087" s="17"/>
      <c r="AJ1087" s="17"/>
      <c r="AK1087" s="17"/>
      <c r="AL1087" s="17"/>
      <c r="AM1087" s="17"/>
      <c r="AN1087" s="17"/>
      <c r="AO1087" s="17"/>
      <c r="AP1087" s="17"/>
      <c r="AQ1087" s="17"/>
      <c r="AR1087" s="17"/>
      <c r="AS1087" s="17"/>
      <c r="AT1087" s="17"/>
      <c r="AU1087" s="17"/>
      <c r="AV1087" s="17"/>
      <c r="AW1087" s="17"/>
      <c r="AX1087" s="17"/>
      <c r="AY1087" s="17"/>
      <c r="AZ1087" s="17"/>
      <c r="BA1087" s="17"/>
      <c r="BB1087" s="17"/>
      <c r="BC1087" s="17"/>
      <c r="BD1087" s="17"/>
      <c r="BE1087" s="17"/>
      <c r="BF1087" s="17"/>
      <c r="BG1087" s="17"/>
      <c r="BH1087" s="17"/>
      <c r="BI1087" s="17"/>
      <c r="BJ1087" s="17"/>
      <c r="BK1087" s="17"/>
      <c r="BL1087" s="17"/>
      <c r="BM1087" s="17"/>
      <c r="BN1087" s="17"/>
    </row>
    <row r="1088" spans="2:66" x14ac:dyDescent="0.35">
      <c r="B1088" s="6" t="s">
        <v>446</v>
      </c>
      <c r="C1088" s="17"/>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c r="AD1088" s="17"/>
      <c r="AE1088" s="17"/>
      <c r="AF1088" s="17"/>
      <c r="AG1088" s="17"/>
      <c r="AH1088" s="17"/>
      <c r="AI1088" s="17"/>
      <c r="AJ1088" s="17"/>
      <c r="AK1088" s="17"/>
      <c r="AL1088" s="17"/>
      <c r="AM1088" s="17"/>
      <c r="AN1088" s="17"/>
      <c r="AO1088" s="17"/>
      <c r="AP1088" s="17"/>
      <c r="AQ1088" s="17"/>
      <c r="AR1088" s="17"/>
      <c r="AS1088" s="17"/>
      <c r="AT1088" s="17"/>
      <c r="AU1088" s="17"/>
      <c r="AV1088" s="17"/>
      <c r="AW1088" s="17"/>
      <c r="AX1088" s="17"/>
      <c r="AY1088" s="17"/>
      <c r="AZ1088" s="17"/>
      <c r="BA1088" s="17"/>
      <c r="BB1088" s="17"/>
      <c r="BC1088" s="17"/>
      <c r="BD1088" s="17"/>
      <c r="BE1088" s="17"/>
      <c r="BF1088" s="17"/>
      <c r="BG1088" s="17"/>
      <c r="BH1088" s="17"/>
      <c r="BI1088" s="17"/>
      <c r="BJ1088" s="17"/>
      <c r="BK1088" s="17"/>
      <c r="BL1088" s="17"/>
      <c r="BM1088" s="17"/>
      <c r="BN1088" s="17"/>
    </row>
    <row r="1089" spans="2:66" x14ac:dyDescent="0.35">
      <c r="B1089" s="24" t="s">
        <v>101</v>
      </c>
      <c r="C1089" s="17"/>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c r="AD1089" s="17"/>
      <c r="AE1089" s="17"/>
      <c r="AF1089" s="17"/>
      <c r="AG1089" s="17"/>
      <c r="AH1089" s="17"/>
      <c r="AI1089" s="17"/>
      <c r="AJ1089" s="17"/>
      <c r="AK1089" s="17"/>
      <c r="AL1089" s="17"/>
      <c r="AM1089" s="17"/>
      <c r="AN1089" s="17"/>
      <c r="AO1089" s="17"/>
      <c r="AP1089" s="17"/>
      <c r="AQ1089" s="17"/>
      <c r="AR1089" s="17"/>
      <c r="AS1089" s="17"/>
      <c r="AT1089" s="17"/>
      <c r="AU1089" s="17"/>
      <c r="AV1089" s="17"/>
      <c r="AW1089" s="17"/>
      <c r="AX1089" s="17"/>
      <c r="AY1089" s="17"/>
      <c r="AZ1089" s="17"/>
      <c r="BA1089" s="17"/>
      <c r="BB1089" s="17"/>
      <c r="BC1089" s="17"/>
      <c r="BD1089" s="17"/>
      <c r="BE1089" s="17"/>
      <c r="BF1089" s="17"/>
      <c r="BG1089" s="17"/>
      <c r="BH1089" s="17"/>
      <c r="BI1089" s="17"/>
      <c r="BJ1089" s="17"/>
      <c r="BK1089" s="17"/>
      <c r="BL1089" s="17"/>
      <c r="BM1089" s="17"/>
      <c r="BN1089" s="17"/>
    </row>
    <row r="1090" spans="2:66" x14ac:dyDescent="0.35">
      <c r="B1090" t="s">
        <v>317</v>
      </c>
      <c r="C1090" s="17">
        <v>0.198445544045461</v>
      </c>
      <c r="D1090" s="17">
        <v>0.21619764315499301</v>
      </c>
      <c r="E1090" s="17">
        <v>0.182115235239283</v>
      </c>
      <c r="F1090" s="17"/>
      <c r="G1090" s="17">
        <v>0.175212013384349</v>
      </c>
      <c r="H1090" s="17">
        <v>0.24889147135675899</v>
      </c>
      <c r="I1090" s="17">
        <v>0.194690442385652</v>
      </c>
      <c r="J1090" s="17">
        <v>0.210511295799201</v>
      </c>
      <c r="K1090" s="17">
        <v>0.19383749549787099</v>
      </c>
      <c r="L1090" s="17">
        <v>0.169070030237222</v>
      </c>
      <c r="M1090" s="17"/>
      <c r="N1090" s="17">
        <v>0.195248239149382</v>
      </c>
      <c r="O1090" s="17">
        <v>0.192126324287751</v>
      </c>
      <c r="P1090" s="17">
        <v>0.22440254991938699</v>
      </c>
      <c r="Q1090" s="17">
        <v>0.18674393138270101</v>
      </c>
      <c r="R1090" s="17"/>
      <c r="S1090" s="17">
        <v>0.21112246935773199</v>
      </c>
      <c r="T1090" s="17">
        <v>0.196383469154575</v>
      </c>
      <c r="U1090" s="17">
        <v>0.18185327894071701</v>
      </c>
      <c r="V1090" s="17">
        <v>0.231791495102351</v>
      </c>
      <c r="W1090" s="17">
        <v>0.15657851774433601</v>
      </c>
      <c r="X1090" s="17">
        <v>0.19230007948234701</v>
      </c>
      <c r="Y1090" s="17">
        <v>0.176522653670692</v>
      </c>
      <c r="Z1090" s="17">
        <v>0.10611862003860301</v>
      </c>
      <c r="AA1090" s="17">
        <v>0.25101938316501898</v>
      </c>
      <c r="AB1090" s="17">
        <v>0.17838684150297299</v>
      </c>
      <c r="AC1090" s="17">
        <v>0.23126687330571499</v>
      </c>
      <c r="AD1090" s="17">
        <v>0.20252229742703901</v>
      </c>
      <c r="AE1090" s="17"/>
      <c r="AF1090" s="17">
        <v>0.19321825250833799</v>
      </c>
      <c r="AG1090" s="17">
        <v>0.201748673150002</v>
      </c>
      <c r="AH1090" s="17">
        <v>0.21261300368442501</v>
      </c>
      <c r="AI1090" s="17">
        <v>0.18054115979308299</v>
      </c>
      <c r="AJ1090" s="17">
        <v>0.20893409885188699</v>
      </c>
      <c r="AK1090" s="17">
        <v>0.20940938469314799</v>
      </c>
      <c r="AL1090" s="17"/>
      <c r="AM1090" s="17">
        <v>0.205993558374088</v>
      </c>
      <c r="AN1090" s="17">
        <v>0.18914301544510601</v>
      </c>
      <c r="AO1090" s="17"/>
      <c r="AP1090" s="17">
        <v>0.21538082414083101</v>
      </c>
      <c r="AQ1090" s="17">
        <v>0.16718737506458201</v>
      </c>
      <c r="AR1090" s="17">
        <v>0.18355185933034199</v>
      </c>
      <c r="AS1090" s="17">
        <v>0.25290904797927499</v>
      </c>
      <c r="AT1090" s="17">
        <v>0.26075437462789097</v>
      </c>
      <c r="AU1090" s="17"/>
      <c r="AV1090" s="17">
        <v>0.18834035737190599</v>
      </c>
      <c r="AW1090" s="17">
        <v>0.18463455546205901</v>
      </c>
      <c r="AX1090" s="17">
        <v>0.198546242440374</v>
      </c>
      <c r="AY1090" s="17">
        <v>0.29831555456331399</v>
      </c>
      <c r="AZ1090" s="17">
        <v>0.15105654651976599</v>
      </c>
      <c r="BA1090" s="17">
        <v>0.12790327991290101</v>
      </c>
      <c r="BB1090" s="17"/>
      <c r="BC1090" s="17">
        <v>0.148763742837212</v>
      </c>
      <c r="BD1090" s="17">
        <v>0.16483393561229501</v>
      </c>
      <c r="BE1090" s="17">
        <v>0.29034062340911299</v>
      </c>
      <c r="BF1090" s="17"/>
      <c r="BG1090" s="17">
        <v>0.27152225280985998</v>
      </c>
      <c r="BH1090" s="17">
        <v>0.17508375192106901</v>
      </c>
      <c r="BI1090" s="17">
        <v>0.15629543130530901</v>
      </c>
      <c r="BJ1090" s="17">
        <v>0.340492843229311</v>
      </c>
      <c r="BK1090" s="17">
        <v>0.39207927372544898</v>
      </c>
      <c r="BL1090" s="17"/>
      <c r="BM1090" s="17">
        <v>0.19084267320798101</v>
      </c>
      <c r="BN1090" s="17">
        <v>0.38014246143431901</v>
      </c>
    </row>
    <row r="1091" spans="2:66" x14ac:dyDescent="0.35">
      <c r="B1091" t="s">
        <v>316</v>
      </c>
      <c r="C1091" s="17">
        <v>0.42801054354122198</v>
      </c>
      <c r="D1091" s="17">
        <v>0.43991102800095799</v>
      </c>
      <c r="E1091" s="17">
        <v>0.41754156056606201</v>
      </c>
      <c r="F1091" s="17"/>
      <c r="G1091" s="17">
        <v>0.38409962273771903</v>
      </c>
      <c r="H1091" s="17">
        <v>0.39991232835227902</v>
      </c>
      <c r="I1091" s="17">
        <v>0.42656265651604403</v>
      </c>
      <c r="J1091" s="17">
        <v>0.41197102257460999</v>
      </c>
      <c r="K1091" s="17">
        <v>0.438697394857823</v>
      </c>
      <c r="L1091" s="17">
        <v>0.48715215696605402</v>
      </c>
      <c r="M1091" s="17"/>
      <c r="N1091" s="17">
        <v>0.44165964729655899</v>
      </c>
      <c r="O1091" s="17">
        <v>0.42494558882595701</v>
      </c>
      <c r="P1091" s="17">
        <v>0.42622687185539598</v>
      </c>
      <c r="Q1091" s="17">
        <v>0.42096474469378298</v>
      </c>
      <c r="R1091" s="17"/>
      <c r="S1091" s="17">
        <v>0.392796217705496</v>
      </c>
      <c r="T1091" s="17">
        <v>0.46837911809865002</v>
      </c>
      <c r="U1091" s="17">
        <v>0.50086590971090506</v>
      </c>
      <c r="V1091" s="17">
        <v>0.43168969497877402</v>
      </c>
      <c r="W1091" s="17">
        <v>0.42917152490330002</v>
      </c>
      <c r="X1091" s="17">
        <v>0.38989715558538102</v>
      </c>
      <c r="Y1091" s="17">
        <v>0.442243455145513</v>
      </c>
      <c r="Z1091" s="17">
        <v>0.43722510600546399</v>
      </c>
      <c r="AA1091" s="17">
        <v>0.38301222476994201</v>
      </c>
      <c r="AB1091" s="17">
        <v>0.47380508927552101</v>
      </c>
      <c r="AC1091" s="17">
        <v>0.318112668571085</v>
      </c>
      <c r="AD1091" s="17">
        <v>0.48496839523413598</v>
      </c>
      <c r="AE1091" s="17"/>
      <c r="AF1091" s="17">
        <v>0.38367871980364399</v>
      </c>
      <c r="AG1091" s="17">
        <v>0.47274766103714699</v>
      </c>
      <c r="AH1091" s="17">
        <v>0.35569787033816502</v>
      </c>
      <c r="AI1091" s="17">
        <v>0.46015323527201202</v>
      </c>
      <c r="AJ1091" s="17">
        <v>0.44257598052986002</v>
      </c>
      <c r="AK1091" s="17">
        <v>0.45558233733875397</v>
      </c>
      <c r="AL1091" s="17"/>
      <c r="AM1091" s="17">
        <v>0.431332463187378</v>
      </c>
      <c r="AN1091" s="17">
        <v>0.42403306815494402</v>
      </c>
      <c r="AO1091" s="17"/>
      <c r="AP1091" s="17">
        <v>0.40091092618576202</v>
      </c>
      <c r="AQ1091" s="17">
        <v>0.46084874978753299</v>
      </c>
      <c r="AR1091" s="17">
        <v>0.46022129027627301</v>
      </c>
      <c r="AS1091" s="17">
        <v>0.37377667210697002</v>
      </c>
      <c r="AT1091" s="17">
        <v>0.37284547979149901</v>
      </c>
      <c r="AU1091" s="17"/>
      <c r="AV1091" s="17">
        <v>0.41782494577157198</v>
      </c>
      <c r="AW1091" s="17">
        <v>0.51445781682488001</v>
      </c>
      <c r="AX1091" s="17">
        <v>0.49530673013031601</v>
      </c>
      <c r="AY1091" s="17">
        <v>0.417537110382322</v>
      </c>
      <c r="AZ1091" s="17">
        <v>0.401870267828772</v>
      </c>
      <c r="BA1091" s="17">
        <v>0.353294305913113</v>
      </c>
      <c r="BB1091" s="17"/>
      <c r="BC1091" s="17">
        <v>0.45557645403869201</v>
      </c>
      <c r="BD1091" s="17">
        <v>0.427261515854718</v>
      </c>
      <c r="BE1091" s="17">
        <v>0.42522169088746298</v>
      </c>
      <c r="BF1091" s="17"/>
      <c r="BG1091" s="17">
        <v>0.41173470013864</v>
      </c>
      <c r="BH1091" s="17">
        <v>0.47277884551239602</v>
      </c>
      <c r="BI1091" s="17">
        <v>0.43314414029281001</v>
      </c>
      <c r="BJ1091" s="17">
        <v>0.34233701265595701</v>
      </c>
      <c r="BK1091" s="17">
        <v>0.34293599292523103</v>
      </c>
      <c r="BL1091" s="17"/>
      <c r="BM1091" s="17">
        <v>0.46280368130820398</v>
      </c>
      <c r="BN1091" s="17">
        <v>0.34279739223176098</v>
      </c>
    </row>
    <row r="1092" spans="2:66" x14ac:dyDescent="0.35">
      <c r="B1092" t="s">
        <v>315</v>
      </c>
      <c r="C1092" s="17">
        <v>0.22859650909547199</v>
      </c>
      <c r="D1092" s="17">
        <v>0.21884297927783</v>
      </c>
      <c r="E1092" s="17">
        <v>0.23923299970748699</v>
      </c>
      <c r="F1092" s="17"/>
      <c r="G1092" s="17">
        <v>0.27081683295221298</v>
      </c>
      <c r="H1092" s="17">
        <v>0.196752778983138</v>
      </c>
      <c r="I1092" s="17">
        <v>0.212958094140339</v>
      </c>
      <c r="J1092" s="17">
        <v>0.26099688634475898</v>
      </c>
      <c r="K1092" s="17">
        <v>0.19438278364369599</v>
      </c>
      <c r="L1092" s="17">
        <v>0.23592274519627701</v>
      </c>
      <c r="M1092" s="17"/>
      <c r="N1092" s="17">
        <v>0.21712588113852599</v>
      </c>
      <c r="O1092" s="17">
        <v>0.23207638429633801</v>
      </c>
      <c r="P1092" s="17">
        <v>0.228668654364447</v>
      </c>
      <c r="Q1092" s="17">
        <v>0.23855241424300999</v>
      </c>
      <c r="R1092" s="17"/>
      <c r="S1092" s="17">
        <v>0.23580272542129399</v>
      </c>
      <c r="T1092" s="17">
        <v>0.21442945620869799</v>
      </c>
      <c r="U1092" s="17">
        <v>0.19013614615728999</v>
      </c>
      <c r="V1092" s="17">
        <v>0.206339135452108</v>
      </c>
      <c r="W1092" s="17">
        <v>0.28339152563282299</v>
      </c>
      <c r="X1092" s="17">
        <v>0.23916384819754899</v>
      </c>
      <c r="Y1092" s="17">
        <v>0.23631936897053399</v>
      </c>
      <c r="Z1092" s="17">
        <v>0.25646912901443297</v>
      </c>
      <c r="AA1092" s="17">
        <v>0.218588718399927</v>
      </c>
      <c r="AB1092" s="17">
        <v>0.207854983074092</v>
      </c>
      <c r="AC1092" s="17">
        <v>0.288998052720502</v>
      </c>
      <c r="AD1092" s="17">
        <v>0.20602964638827401</v>
      </c>
      <c r="AE1092" s="17"/>
      <c r="AF1092" s="17">
        <v>0.24746299096989399</v>
      </c>
      <c r="AG1092" s="17">
        <v>0.18637440417818801</v>
      </c>
      <c r="AH1092" s="17">
        <v>0.27653962370548602</v>
      </c>
      <c r="AI1092" s="17">
        <v>0.22368162652245199</v>
      </c>
      <c r="AJ1092" s="17">
        <v>0.23210193738686299</v>
      </c>
      <c r="AK1092" s="17">
        <v>0.23998901962629601</v>
      </c>
      <c r="AL1092" s="17"/>
      <c r="AM1092" s="17">
        <v>0.22746449679358699</v>
      </c>
      <c r="AN1092" s="17">
        <v>0.22824148387184501</v>
      </c>
      <c r="AO1092" s="17"/>
      <c r="AP1092" s="17">
        <v>0.22482811700552799</v>
      </c>
      <c r="AQ1092" s="17">
        <v>0.22670821533895899</v>
      </c>
      <c r="AR1092" s="17">
        <v>0.207117326208379</v>
      </c>
      <c r="AS1092" s="17">
        <v>0.25695703673430598</v>
      </c>
      <c r="AT1092" s="17">
        <v>0.20616167185497999</v>
      </c>
      <c r="AU1092" s="17"/>
      <c r="AV1092" s="17">
        <v>0.22396694103974299</v>
      </c>
      <c r="AW1092" s="17">
        <v>0.214467194572279</v>
      </c>
      <c r="AX1092" s="17">
        <v>0.18325247152028401</v>
      </c>
      <c r="AY1092" s="17">
        <v>0.196624254984165</v>
      </c>
      <c r="AZ1092" s="17">
        <v>0.257610178614606</v>
      </c>
      <c r="BA1092" s="17">
        <v>0.27573300276234902</v>
      </c>
      <c r="BB1092" s="17"/>
      <c r="BC1092" s="17">
        <v>0.22005934460670301</v>
      </c>
      <c r="BD1092" s="17">
        <v>0.26692850932581902</v>
      </c>
      <c r="BE1092" s="17">
        <v>0.17161327292607501</v>
      </c>
      <c r="BF1092" s="17"/>
      <c r="BG1092" s="17">
        <v>0.20380470689939001</v>
      </c>
      <c r="BH1092" s="17">
        <v>0.214110322918871</v>
      </c>
      <c r="BI1092" s="17">
        <v>0.24672269950549899</v>
      </c>
      <c r="BJ1092" s="17">
        <v>0.240587808037527</v>
      </c>
      <c r="BK1092" s="17">
        <v>0.18887845091411801</v>
      </c>
      <c r="BL1092" s="17"/>
      <c r="BM1092" s="17">
        <v>0.21242629226547599</v>
      </c>
      <c r="BN1092" s="17">
        <v>0.20084370774117</v>
      </c>
    </row>
    <row r="1093" spans="2:66" x14ac:dyDescent="0.35">
      <c r="B1093" t="s">
        <v>314</v>
      </c>
      <c r="C1093" s="17">
        <v>6.5228399588518698E-2</v>
      </c>
      <c r="D1093" s="17">
        <v>6.09249053953234E-2</v>
      </c>
      <c r="E1093" s="17">
        <v>6.9745841647305101E-2</v>
      </c>
      <c r="F1093" s="17"/>
      <c r="G1093" s="17">
        <v>8.6674963490062998E-2</v>
      </c>
      <c r="H1093" s="17">
        <v>7.8656739465422107E-2</v>
      </c>
      <c r="I1093" s="17">
        <v>8.5797290557176303E-2</v>
      </c>
      <c r="J1093" s="17">
        <v>4.2297065576371598E-2</v>
      </c>
      <c r="K1093" s="17">
        <v>6.6906984617938203E-2</v>
      </c>
      <c r="L1093" s="17">
        <v>4.0784594616586803E-2</v>
      </c>
      <c r="M1093" s="17"/>
      <c r="N1093" s="17">
        <v>9.0902915161389194E-2</v>
      </c>
      <c r="O1093" s="17">
        <v>5.9987302754209201E-2</v>
      </c>
      <c r="P1093" s="17">
        <v>6.0250815153551497E-2</v>
      </c>
      <c r="Q1093" s="17">
        <v>4.2726649135296502E-2</v>
      </c>
      <c r="R1093" s="17"/>
      <c r="S1093" s="17">
        <v>7.9517910644917505E-2</v>
      </c>
      <c r="T1093" s="17">
        <v>6.4183179266933399E-2</v>
      </c>
      <c r="U1093" s="17">
        <v>5.9979170316190503E-2</v>
      </c>
      <c r="V1093" s="17">
        <v>4.0945826658356201E-2</v>
      </c>
      <c r="W1093" s="17">
        <v>7.8841311003264899E-2</v>
      </c>
      <c r="X1093" s="17">
        <v>7.1056180889849996E-2</v>
      </c>
      <c r="Y1093" s="17">
        <v>6.6150335849594094E-2</v>
      </c>
      <c r="Z1093" s="17">
        <v>0.11730487683483599</v>
      </c>
      <c r="AA1093" s="17">
        <v>5.8137373528092097E-2</v>
      </c>
      <c r="AB1093" s="17">
        <v>6.3409535088671198E-2</v>
      </c>
      <c r="AC1093" s="17">
        <v>5.63745038907583E-2</v>
      </c>
      <c r="AD1093" s="17">
        <v>1.5249063784471301E-2</v>
      </c>
      <c r="AE1093" s="17"/>
      <c r="AF1093" s="17">
        <v>8.8848172107245799E-2</v>
      </c>
      <c r="AG1093" s="17">
        <v>7.2737151673477204E-2</v>
      </c>
      <c r="AH1093" s="17">
        <v>5.01612485485258E-2</v>
      </c>
      <c r="AI1093" s="17">
        <v>5.4096084282154601E-2</v>
      </c>
      <c r="AJ1093" s="17">
        <v>3.6455826796834997E-2</v>
      </c>
      <c r="AK1093" s="17">
        <v>4.8516039948229901E-2</v>
      </c>
      <c r="AL1093" s="17"/>
      <c r="AM1093" s="17">
        <v>6.6964127694203193E-2</v>
      </c>
      <c r="AN1093" s="17">
        <v>6.3228153771457005E-2</v>
      </c>
      <c r="AO1093" s="17"/>
      <c r="AP1093" s="17">
        <v>5.4674810572165597E-2</v>
      </c>
      <c r="AQ1093" s="17">
        <v>6.71540406530588E-2</v>
      </c>
      <c r="AR1093" s="17">
        <v>7.4623136396468004E-2</v>
      </c>
      <c r="AS1093" s="17">
        <v>6.5699592541533902E-2</v>
      </c>
      <c r="AT1093" s="17">
        <v>0.10085925775433401</v>
      </c>
      <c r="AU1093" s="17"/>
      <c r="AV1093" s="17">
        <v>8.4013675258496998E-2</v>
      </c>
      <c r="AW1093" s="17">
        <v>3.8967452616196101E-2</v>
      </c>
      <c r="AX1093" s="17">
        <v>7.9097221624807798E-2</v>
      </c>
      <c r="AY1093" s="17">
        <v>4.7449547496852297E-2</v>
      </c>
      <c r="AZ1093" s="17">
        <v>9.4923507088525802E-2</v>
      </c>
      <c r="BA1093" s="17">
        <v>5.6953640970967903E-2</v>
      </c>
      <c r="BB1093" s="17"/>
      <c r="BC1093" s="17">
        <v>8.6221414142073502E-2</v>
      </c>
      <c r="BD1093" s="17">
        <v>6.20913052769827E-2</v>
      </c>
      <c r="BE1093" s="17">
        <v>6.0620321413188301E-2</v>
      </c>
      <c r="BF1093" s="17"/>
      <c r="BG1093" s="17">
        <v>7.4313005541492894E-2</v>
      </c>
      <c r="BH1093" s="17">
        <v>6.4866258694167206E-2</v>
      </c>
      <c r="BI1093" s="17">
        <v>8.4287974372587698E-2</v>
      </c>
      <c r="BJ1093" s="17">
        <v>5.76151149634666E-2</v>
      </c>
      <c r="BK1093" s="17">
        <v>1.0727608889126701E-2</v>
      </c>
      <c r="BL1093" s="17"/>
      <c r="BM1093" s="17">
        <v>6.6409942374568404E-2</v>
      </c>
      <c r="BN1093" s="17">
        <v>2.1577116277518502E-2</v>
      </c>
    </row>
    <row r="1094" spans="2:66" x14ac:dyDescent="0.35">
      <c r="B1094" t="s">
        <v>313</v>
      </c>
      <c r="C1094" s="17">
        <v>2.0560935967494899E-2</v>
      </c>
      <c r="D1094" s="17">
        <v>2.2016391358576099E-2</v>
      </c>
      <c r="E1094" s="17">
        <v>1.8216338420351402E-2</v>
      </c>
      <c r="F1094" s="17"/>
      <c r="G1094" s="17">
        <v>2.7820093132543602E-2</v>
      </c>
      <c r="H1094" s="17">
        <v>3.3027848154815097E-2</v>
      </c>
      <c r="I1094" s="17">
        <v>1.9017637406523701E-2</v>
      </c>
      <c r="J1094" s="17">
        <v>2.06636374074862E-2</v>
      </c>
      <c r="K1094" s="17">
        <v>1.01686404728336E-2</v>
      </c>
      <c r="L1094" s="17">
        <v>1.37010566972106E-2</v>
      </c>
      <c r="M1094" s="17"/>
      <c r="N1094" s="17">
        <v>1.7764687047681402E-2</v>
      </c>
      <c r="O1094" s="17">
        <v>2.4192541386571901E-2</v>
      </c>
      <c r="P1094" s="17">
        <v>1.3242569878755999E-2</v>
      </c>
      <c r="Q1094" s="17">
        <v>2.6571481585625199E-2</v>
      </c>
      <c r="R1094" s="17"/>
      <c r="S1094" s="17">
        <v>3.0996107408334899E-2</v>
      </c>
      <c r="T1094" s="17">
        <v>1.8720790772228699E-2</v>
      </c>
      <c r="U1094" s="17">
        <v>1.7824150080648499E-2</v>
      </c>
      <c r="V1094" s="17">
        <v>1.78954394014165E-2</v>
      </c>
      <c r="W1094" s="17">
        <v>0</v>
      </c>
      <c r="X1094" s="17">
        <v>1.6298929594344699E-2</v>
      </c>
      <c r="Y1094" s="17">
        <v>1.7912592240540402E-2</v>
      </c>
      <c r="Z1094" s="17">
        <v>2.3785810227225701E-2</v>
      </c>
      <c r="AA1094" s="17">
        <v>2.2089755338237E-2</v>
      </c>
      <c r="AB1094" s="17">
        <v>1.33463182656274E-2</v>
      </c>
      <c r="AC1094" s="17">
        <v>3.8108069966156601E-2</v>
      </c>
      <c r="AD1094" s="17">
        <v>4.56647399421371E-2</v>
      </c>
      <c r="AE1094" s="17"/>
      <c r="AF1094" s="17">
        <v>3.1472992919684403E-2</v>
      </c>
      <c r="AG1094" s="17">
        <v>1.01792722698664E-2</v>
      </c>
      <c r="AH1094" s="17">
        <v>3.2871423643676997E-2</v>
      </c>
      <c r="AI1094" s="17">
        <v>1.6740346356886999E-2</v>
      </c>
      <c r="AJ1094" s="17">
        <v>1.38811815390243E-2</v>
      </c>
      <c r="AK1094" s="17">
        <v>1.8691671964334699E-2</v>
      </c>
      <c r="AL1094" s="17"/>
      <c r="AM1094" s="17">
        <v>1.57919238170139E-2</v>
      </c>
      <c r="AN1094" s="17">
        <v>2.7473411913871901E-2</v>
      </c>
      <c r="AO1094" s="17"/>
      <c r="AP1094" s="17">
        <v>2.29157141120114E-3</v>
      </c>
      <c r="AQ1094" s="17">
        <v>2.15330441747188E-2</v>
      </c>
      <c r="AR1094" s="17">
        <v>2.4578870420495402E-2</v>
      </c>
      <c r="AS1094" s="17">
        <v>3.0555556240165201E-2</v>
      </c>
      <c r="AT1094" s="17">
        <v>5.9379215971296397E-2</v>
      </c>
      <c r="AU1094" s="17"/>
      <c r="AV1094" s="17">
        <v>2.6644073201449701E-2</v>
      </c>
      <c r="AW1094" s="17">
        <v>1.29426034893757E-2</v>
      </c>
      <c r="AX1094" s="17">
        <v>5.88595807665527E-3</v>
      </c>
      <c r="AY1094" s="17">
        <v>7.8661586702651193E-3</v>
      </c>
      <c r="AZ1094" s="17">
        <v>5.6134253087919701E-2</v>
      </c>
      <c r="BA1094" s="17">
        <v>1.84580014022723E-2</v>
      </c>
      <c r="BB1094" s="17"/>
      <c r="BC1094" s="17">
        <v>3.2932255449595799E-2</v>
      </c>
      <c r="BD1094" s="17">
        <v>1.6835486254540701E-2</v>
      </c>
      <c r="BE1094" s="17">
        <v>1.47207445786155E-2</v>
      </c>
      <c r="BF1094" s="17"/>
      <c r="BG1094" s="17">
        <v>1.6162595243388499E-2</v>
      </c>
      <c r="BH1094" s="17">
        <v>2.16461766460368E-2</v>
      </c>
      <c r="BI1094" s="17">
        <v>1.9288805022131001E-2</v>
      </c>
      <c r="BJ1094" s="17">
        <v>1.8967221113739E-2</v>
      </c>
      <c r="BK1094" s="17">
        <v>3.4714521241744102E-2</v>
      </c>
      <c r="BL1094" s="17"/>
      <c r="BM1094" s="17">
        <v>2.07501099621057E-2</v>
      </c>
      <c r="BN1094" s="17">
        <v>3.1070683823410699E-2</v>
      </c>
    </row>
    <row r="1095" spans="2:66" x14ac:dyDescent="0.35">
      <c r="B1095" t="s">
        <v>117</v>
      </c>
      <c r="C1095" s="17">
        <v>5.9158067761832002E-2</v>
      </c>
      <c r="D1095" s="17">
        <v>4.2107052812319801E-2</v>
      </c>
      <c r="E1095" s="17">
        <v>7.3148024419510793E-2</v>
      </c>
      <c r="F1095" s="17"/>
      <c r="G1095" s="17">
        <v>5.5376474303112599E-2</v>
      </c>
      <c r="H1095" s="17">
        <v>4.2758833687587303E-2</v>
      </c>
      <c r="I1095" s="17">
        <v>6.0973878994265603E-2</v>
      </c>
      <c r="J1095" s="17">
        <v>5.3560092297571499E-2</v>
      </c>
      <c r="K1095" s="17">
        <v>9.6006700909836803E-2</v>
      </c>
      <c r="L1095" s="17">
        <v>5.3369416286649402E-2</v>
      </c>
      <c r="M1095" s="17"/>
      <c r="N1095" s="17">
        <v>3.7298630206462902E-2</v>
      </c>
      <c r="O1095" s="17">
        <v>6.6671858449172797E-2</v>
      </c>
      <c r="P1095" s="17">
        <v>4.7208538828462598E-2</v>
      </c>
      <c r="Q1095" s="17">
        <v>8.4440778959584101E-2</v>
      </c>
      <c r="R1095" s="17"/>
      <c r="S1095" s="17">
        <v>4.9764569462225801E-2</v>
      </c>
      <c r="T1095" s="17">
        <v>3.79039864989155E-2</v>
      </c>
      <c r="U1095" s="17">
        <v>4.9341344794249203E-2</v>
      </c>
      <c r="V1095" s="17">
        <v>7.13384084069945E-2</v>
      </c>
      <c r="W1095" s="17">
        <v>5.2017120716275601E-2</v>
      </c>
      <c r="X1095" s="17">
        <v>9.1283806250528399E-2</v>
      </c>
      <c r="Y1095" s="17">
        <v>6.0851594123126698E-2</v>
      </c>
      <c r="Z1095" s="17">
        <v>5.9096457879437597E-2</v>
      </c>
      <c r="AA1095" s="17">
        <v>6.7152544798783007E-2</v>
      </c>
      <c r="AB1095" s="17">
        <v>6.3197232793116398E-2</v>
      </c>
      <c r="AC1095" s="17">
        <v>6.7139831545783596E-2</v>
      </c>
      <c r="AD1095" s="17">
        <v>4.55658572239417E-2</v>
      </c>
      <c r="AE1095" s="17"/>
      <c r="AF1095" s="17">
        <v>5.5318871691193698E-2</v>
      </c>
      <c r="AG1095" s="17">
        <v>5.6212837691319399E-2</v>
      </c>
      <c r="AH1095" s="17">
        <v>7.2116830079722194E-2</v>
      </c>
      <c r="AI1095" s="17">
        <v>6.4787547773411294E-2</v>
      </c>
      <c r="AJ1095" s="17">
        <v>6.6050974895530301E-2</v>
      </c>
      <c r="AK1095" s="17">
        <v>2.7811546429238401E-2</v>
      </c>
      <c r="AL1095" s="17"/>
      <c r="AM1095" s="17">
        <v>5.2453430133729599E-2</v>
      </c>
      <c r="AN1095" s="17">
        <v>6.7880866842776194E-2</v>
      </c>
      <c r="AO1095" s="17"/>
      <c r="AP1095" s="17">
        <v>0.101913750684512</v>
      </c>
      <c r="AQ1095" s="17">
        <v>5.6568574981149103E-2</v>
      </c>
      <c r="AR1095" s="17">
        <v>4.9907517368041901E-2</v>
      </c>
      <c r="AS1095" s="17">
        <v>2.0102094397748502E-2</v>
      </c>
      <c r="AT1095" s="17">
        <v>0</v>
      </c>
      <c r="AU1095" s="17"/>
      <c r="AV1095" s="17">
        <v>5.92100073568326E-2</v>
      </c>
      <c r="AW1095" s="17">
        <v>3.4530377035209801E-2</v>
      </c>
      <c r="AX1095" s="17">
        <v>3.7911376207562797E-2</v>
      </c>
      <c r="AY1095" s="17">
        <v>3.2207373903081399E-2</v>
      </c>
      <c r="AZ1095" s="17">
        <v>3.8405246860411101E-2</v>
      </c>
      <c r="BA1095" s="17">
        <v>0.16765776903839699</v>
      </c>
      <c r="BB1095" s="17"/>
      <c r="BC1095" s="17">
        <v>5.64467889257236E-2</v>
      </c>
      <c r="BD1095" s="17">
        <v>6.2049247675644299E-2</v>
      </c>
      <c r="BE1095" s="17">
        <v>3.7483346785544602E-2</v>
      </c>
      <c r="BF1095" s="17"/>
      <c r="BG1095" s="17">
        <v>2.24627393672285E-2</v>
      </c>
      <c r="BH1095" s="17">
        <v>5.1514644307460097E-2</v>
      </c>
      <c r="BI1095" s="17">
        <v>6.0260949501662602E-2</v>
      </c>
      <c r="BJ1095" s="17">
        <v>0</v>
      </c>
      <c r="BK1095" s="17">
        <v>3.0664152304331001E-2</v>
      </c>
      <c r="BL1095" s="17"/>
      <c r="BM1095" s="17">
        <v>4.6767300881664899E-2</v>
      </c>
      <c r="BN1095" s="17">
        <v>2.3568638491821298E-2</v>
      </c>
    </row>
    <row r="1096" spans="2:66" x14ac:dyDescent="0.35">
      <c r="B1096" t="s">
        <v>319</v>
      </c>
      <c r="C1096" s="17">
        <v>0.62645608758668203</v>
      </c>
      <c r="D1096" s="17">
        <v>0.65610867115595095</v>
      </c>
      <c r="E1096" s="17">
        <v>0.59965679580534603</v>
      </c>
      <c r="F1096" s="17"/>
      <c r="G1096" s="17">
        <v>0.55931163612206802</v>
      </c>
      <c r="H1096" s="17">
        <v>0.64880379970903801</v>
      </c>
      <c r="I1096" s="17">
        <v>0.621253098901695</v>
      </c>
      <c r="J1096" s="17">
        <v>0.62248231837381196</v>
      </c>
      <c r="K1096" s="17">
        <v>0.63253489035569499</v>
      </c>
      <c r="L1096" s="17">
        <v>0.65622218720327596</v>
      </c>
      <c r="M1096" s="17"/>
      <c r="N1096" s="17">
        <v>0.63690788644593999</v>
      </c>
      <c r="O1096" s="17">
        <v>0.61707191311370801</v>
      </c>
      <c r="P1096" s="17">
        <v>0.650629421774783</v>
      </c>
      <c r="Q1096" s="17">
        <v>0.60770867607648404</v>
      </c>
      <c r="R1096" s="17"/>
      <c r="S1096" s="17">
        <v>0.60391868706322704</v>
      </c>
      <c r="T1096" s="17">
        <v>0.66476258725322501</v>
      </c>
      <c r="U1096" s="17">
        <v>0.68271918865162196</v>
      </c>
      <c r="V1096" s="17">
        <v>0.66348119008112505</v>
      </c>
      <c r="W1096" s="17">
        <v>0.58575004264763697</v>
      </c>
      <c r="X1096" s="17">
        <v>0.58219723506772803</v>
      </c>
      <c r="Y1096" s="17">
        <v>0.61876610881620497</v>
      </c>
      <c r="Z1096" s="17">
        <v>0.543343726044068</v>
      </c>
      <c r="AA1096" s="17">
        <v>0.63403160793496105</v>
      </c>
      <c r="AB1096" s="17">
        <v>0.65219193077849402</v>
      </c>
      <c r="AC1096" s="17">
        <v>0.54937954187680005</v>
      </c>
      <c r="AD1096" s="17">
        <v>0.68749069266117602</v>
      </c>
      <c r="AE1096" s="17"/>
      <c r="AF1096" s="17">
        <v>0.576896972311982</v>
      </c>
      <c r="AG1096" s="17">
        <v>0.67449633418714905</v>
      </c>
      <c r="AH1096" s="17">
        <v>0.56831087402258895</v>
      </c>
      <c r="AI1096" s="17">
        <v>0.64069439506509496</v>
      </c>
      <c r="AJ1096" s="17">
        <v>0.65151007938174699</v>
      </c>
      <c r="AK1096" s="17">
        <v>0.66499172203190104</v>
      </c>
      <c r="AL1096" s="17"/>
      <c r="AM1096" s="17">
        <v>0.63732602156146601</v>
      </c>
      <c r="AN1096" s="17">
        <v>0.61317608360005005</v>
      </c>
      <c r="AO1096" s="17"/>
      <c r="AP1096" s="17">
        <v>0.616291750326593</v>
      </c>
      <c r="AQ1096" s="17">
        <v>0.62803612485211402</v>
      </c>
      <c r="AR1096" s="17">
        <v>0.64377314960661602</v>
      </c>
      <c r="AS1096" s="17">
        <v>0.62668572008624601</v>
      </c>
      <c r="AT1096" s="17">
        <v>0.63359985441939004</v>
      </c>
      <c r="AU1096" s="17"/>
      <c r="AV1096" s="17">
        <v>0.60616530314347805</v>
      </c>
      <c r="AW1096" s="17">
        <v>0.69909237228693899</v>
      </c>
      <c r="AX1096" s="17">
        <v>0.69385297257069001</v>
      </c>
      <c r="AY1096" s="17">
        <v>0.71585266494563604</v>
      </c>
      <c r="AZ1096" s="17">
        <v>0.55292681434853796</v>
      </c>
      <c r="BA1096" s="17">
        <v>0.48119758582601402</v>
      </c>
      <c r="BB1096" s="17"/>
      <c r="BC1096" s="17">
        <v>0.60434019687590401</v>
      </c>
      <c r="BD1096" s="17">
        <v>0.59209545146701303</v>
      </c>
      <c r="BE1096" s="17">
        <v>0.71556231429657602</v>
      </c>
      <c r="BF1096" s="17"/>
      <c r="BG1096" s="17">
        <v>0.68325695294850097</v>
      </c>
      <c r="BH1096" s="17">
        <v>0.64786259743346497</v>
      </c>
      <c r="BI1096" s="17">
        <v>0.58943957159811999</v>
      </c>
      <c r="BJ1096" s="17">
        <v>0.68282985588526801</v>
      </c>
      <c r="BK1096" s="17">
        <v>0.73501526665067995</v>
      </c>
      <c r="BL1096" s="17"/>
      <c r="BM1096" s="17">
        <v>0.65364635451618502</v>
      </c>
      <c r="BN1096" s="17">
        <v>0.72293985366608005</v>
      </c>
    </row>
    <row r="1097" spans="2:66" x14ac:dyDescent="0.35">
      <c r="B1097" t="s">
        <v>318</v>
      </c>
      <c r="C1097" s="17">
        <v>8.5789335556013605E-2</v>
      </c>
      <c r="D1097" s="17">
        <v>8.2941296753899496E-2</v>
      </c>
      <c r="E1097" s="17">
        <v>8.7962180067656603E-2</v>
      </c>
      <c r="F1097" s="17"/>
      <c r="G1097" s="17">
        <v>0.11449505662260701</v>
      </c>
      <c r="H1097" s="17">
        <v>0.111684587620237</v>
      </c>
      <c r="I1097" s="17">
        <v>0.1048149279637</v>
      </c>
      <c r="J1097" s="17">
        <v>6.2960702983857794E-2</v>
      </c>
      <c r="K1097" s="17">
        <v>7.7075625090771802E-2</v>
      </c>
      <c r="L1097" s="17">
        <v>5.4485651313797401E-2</v>
      </c>
      <c r="M1097" s="17"/>
      <c r="N1097" s="17">
        <v>0.108667602209071</v>
      </c>
      <c r="O1097" s="17">
        <v>8.4179844140781099E-2</v>
      </c>
      <c r="P1097" s="17">
        <v>7.3493385032307401E-2</v>
      </c>
      <c r="Q1097" s="17">
        <v>6.9298130720921697E-2</v>
      </c>
      <c r="R1097" s="17"/>
      <c r="S1097" s="17">
        <v>0.11051401805325201</v>
      </c>
      <c r="T1097" s="17">
        <v>8.2903970039162098E-2</v>
      </c>
      <c r="U1097" s="17">
        <v>7.7803320396838904E-2</v>
      </c>
      <c r="V1097" s="17">
        <v>5.8841266059772697E-2</v>
      </c>
      <c r="W1097" s="17">
        <v>7.8841311003264899E-2</v>
      </c>
      <c r="X1097" s="17">
        <v>8.7355110484194698E-2</v>
      </c>
      <c r="Y1097" s="17">
        <v>8.4062928090134506E-2</v>
      </c>
      <c r="Z1097" s="17">
        <v>0.14109068706206199</v>
      </c>
      <c r="AA1097" s="17">
        <v>8.02271288663291E-2</v>
      </c>
      <c r="AB1097" s="17">
        <v>7.6755853354298603E-2</v>
      </c>
      <c r="AC1097" s="17">
        <v>9.44825738569149E-2</v>
      </c>
      <c r="AD1097" s="17">
        <v>6.0913803726608498E-2</v>
      </c>
      <c r="AE1097" s="17"/>
      <c r="AF1097" s="17">
        <v>0.12032116502692999</v>
      </c>
      <c r="AG1097" s="17">
        <v>8.2916423943343504E-2</v>
      </c>
      <c r="AH1097" s="17">
        <v>8.3032672192202797E-2</v>
      </c>
      <c r="AI1097" s="17">
        <v>7.0836430639041603E-2</v>
      </c>
      <c r="AJ1097" s="17">
        <v>5.0337008335859301E-2</v>
      </c>
      <c r="AK1097" s="17">
        <v>6.7207711912564597E-2</v>
      </c>
      <c r="AL1097" s="17"/>
      <c r="AM1097" s="17">
        <v>8.2756051511217094E-2</v>
      </c>
      <c r="AN1097" s="17">
        <v>9.0701565685328903E-2</v>
      </c>
      <c r="AO1097" s="17"/>
      <c r="AP1097" s="17">
        <v>5.6966381983366801E-2</v>
      </c>
      <c r="AQ1097" s="17">
        <v>8.8687084827777707E-2</v>
      </c>
      <c r="AR1097" s="17">
        <v>9.9202006816963395E-2</v>
      </c>
      <c r="AS1097" s="17">
        <v>9.6255148781699107E-2</v>
      </c>
      <c r="AT1097" s="17">
        <v>0.16023847372562999</v>
      </c>
      <c r="AU1097" s="17"/>
      <c r="AV1097" s="17">
        <v>0.110657748459947</v>
      </c>
      <c r="AW1097" s="17">
        <v>5.1910056105571797E-2</v>
      </c>
      <c r="AX1097" s="17">
        <v>8.4983179701463102E-2</v>
      </c>
      <c r="AY1097" s="17">
        <v>5.5315706167117402E-2</v>
      </c>
      <c r="AZ1097" s="17">
        <v>0.15105776017644601</v>
      </c>
      <c r="BA1097" s="17">
        <v>7.5411642373240204E-2</v>
      </c>
      <c r="BB1097" s="17"/>
      <c r="BC1097" s="17">
        <v>0.119153669591669</v>
      </c>
      <c r="BD1097" s="17">
        <v>7.8926791531523405E-2</v>
      </c>
      <c r="BE1097" s="17">
        <v>7.5341065991803902E-2</v>
      </c>
      <c r="BF1097" s="17"/>
      <c r="BG1097" s="17">
        <v>9.0475600784881399E-2</v>
      </c>
      <c r="BH1097" s="17">
        <v>8.6512435340204002E-2</v>
      </c>
      <c r="BI1097" s="17">
        <v>0.103576779394719</v>
      </c>
      <c r="BJ1097" s="17">
        <v>7.6582336077205507E-2</v>
      </c>
      <c r="BK1097" s="17">
        <v>4.5442130130870798E-2</v>
      </c>
      <c r="BL1097" s="17"/>
      <c r="BM1097" s="17">
        <v>8.7160052336674093E-2</v>
      </c>
      <c r="BN1097" s="17">
        <v>5.2647800100929197E-2</v>
      </c>
    </row>
    <row r="1098" spans="2:66" x14ac:dyDescent="0.35">
      <c r="B1098" t="s">
        <v>320</v>
      </c>
      <c r="C1098" s="17">
        <v>0.54066675203066905</v>
      </c>
      <c r="D1098" s="17">
        <v>0.57316737440205101</v>
      </c>
      <c r="E1098" s="17">
        <v>0.51169461573768904</v>
      </c>
      <c r="F1098" s="17"/>
      <c r="G1098" s="17">
        <v>0.44481657949946102</v>
      </c>
      <c r="H1098" s="17">
        <v>0.53711921208880098</v>
      </c>
      <c r="I1098" s="17">
        <v>0.51643817093799504</v>
      </c>
      <c r="J1098" s="17">
        <v>0.55952161538995404</v>
      </c>
      <c r="K1098" s="17">
        <v>0.55545926526492295</v>
      </c>
      <c r="L1098" s="17">
        <v>0.60173653588947895</v>
      </c>
      <c r="M1098" s="17"/>
      <c r="N1098" s="17">
        <v>0.52824028423686997</v>
      </c>
      <c r="O1098" s="17">
        <v>0.53289206897292696</v>
      </c>
      <c r="P1098" s="17">
        <v>0.57713603674247604</v>
      </c>
      <c r="Q1098" s="17">
        <v>0.53841054535556199</v>
      </c>
      <c r="R1098" s="17"/>
      <c r="S1098" s="17">
        <v>0.49340466900997498</v>
      </c>
      <c r="T1098" s="17">
        <v>0.58185861721406296</v>
      </c>
      <c r="U1098" s="17">
        <v>0.60491586825478305</v>
      </c>
      <c r="V1098" s="17">
        <v>0.60463992402135203</v>
      </c>
      <c r="W1098" s="17">
        <v>0.506908731644372</v>
      </c>
      <c r="X1098" s="17">
        <v>0.49484212458353299</v>
      </c>
      <c r="Y1098" s="17">
        <v>0.53470318072607104</v>
      </c>
      <c r="Z1098" s="17">
        <v>0.40225303898200598</v>
      </c>
      <c r="AA1098" s="17">
        <v>0.55380447906863195</v>
      </c>
      <c r="AB1098" s="17">
        <v>0.575436077424195</v>
      </c>
      <c r="AC1098" s="17">
        <v>0.454896968019885</v>
      </c>
      <c r="AD1098" s="17">
        <v>0.62657688893456698</v>
      </c>
      <c r="AE1098" s="17"/>
      <c r="AF1098" s="17">
        <v>0.45657580728505198</v>
      </c>
      <c r="AG1098" s="17">
        <v>0.59157991024380596</v>
      </c>
      <c r="AH1098" s="17">
        <v>0.485278201830387</v>
      </c>
      <c r="AI1098" s="17">
        <v>0.56985796442605297</v>
      </c>
      <c r="AJ1098" s="17">
        <v>0.60117307104588802</v>
      </c>
      <c r="AK1098" s="17">
        <v>0.59778401011933702</v>
      </c>
      <c r="AL1098" s="17"/>
      <c r="AM1098" s="17">
        <v>0.55456997005024899</v>
      </c>
      <c r="AN1098" s="17">
        <v>0.52247451791472099</v>
      </c>
      <c r="AO1098" s="17"/>
      <c r="AP1098" s="17">
        <v>0.55932536834322699</v>
      </c>
      <c r="AQ1098" s="17">
        <v>0.53934904002433703</v>
      </c>
      <c r="AR1098" s="17">
        <v>0.54457114278965202</v>
      </c>
      <c r="AS1098" s="17">
        <v>0.53043057130454696</v>
      </c>
      <c r="AT1098" s="17">
        <v>0.47336138069375999</v>
      </c>
      <c r="AU1098" s="17"/>
      <c r="AV1098" s="17">
        <v>0.49550755468353103</v>
      </c>
      <c r="AW1098" s="17">
        <v>0.64718231618136701</v>
      </c>
      <c r="AX1098" s="17">
        <v>0.60886979286922704</v>
      </c>
      <c r="AY1098" s="17">
        <v>0.66053695877851903</v>
      </c>
      <c r="AZ1098" s="17">
        <v>0.40186905417209201</v>
      </c>
      <c r="BA1098" s="17">
        <v>0.40578594345277402</v>
      </c>
      <c r="BB1098" s="17"/>
      <c r="BC1098" s="17">
        <v>0.485186527284234</v>
      </c>
      <c r="BD1098" s="17">
        <v>0.51316865993548999</v>
      </c>
      <c r="BE1098" s="17">
        <v>0.64022124830477201</v>
      </c>
      <c r="BF1098" s="17"/>
      <c r="BG1098" s="17">
        <v>0.59278135216361905</v>
      </c>
      <c r="BH1098" s="17">
        <v>0.56135016209326105</v>
      </c>
      <c r="BI1098" s="17">
        <v>0.48586279220340101</v>
      </c>
      <c r="BJ1098" s="17">
        <v>0.60624751980806202</v>
      </c>
      <c r="BK1098" s="17">
        <v>0.689573136519809</v>
      </c>
      <c r="BL1098" s="17"/>
      <c r="BM1098" s="17">
        <v>0.56648630217951101</v>
      </c>
      <c r="BN1098" s="17">
        <v>0.67029205356515098</v>
      </c>
    </row>
    <row r="1099" spans="2:66" x14ac:dyDescent="0.35">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c r="AD1099" s="17"/>
      <c r="AE1099" s="17"/>
      <c r="AF1099" s="17"/>
      <c r="AG1099" s="17"/>
      <c r="AH1099" s="17"/>
      <c r="AI1099" s="17"/>
      <c r="AJ1099" s="17"/>
      <c r="AK1099" s="17"/>
      <c r="AL1099" s="17"/>
      <c r="AM1099" s="17"/>
      <c r="AN1099" s="17"/>
      <c r="AO1099" s="17"/>
      <c r="AP1099" s="17"/>
      <c r="AQ1099" s="17"/>
      <c r="AR1099" s="17"/>
      <c r="AS1099" s="17"/>
      <c r="AT1099" s="17"/>
      <c r="AU1099" s="17"/>
      <c r="AV1099" s="17"/>
      <c r="AW1099" s="17"/>
      <c r="AX1099" s="17"/>
      <c r="AY1099" s="17"/>
      <c r="AZ1099" s="17"/>
      <c r="BA1099" s="17"/>
      <c r="BB1099" s="17"/>
      <c r="BC1099" s="17"/>
      <c r="BD1099" s="17"/>
      <c r="BE1099" s="17"/>
      <c r="BF1099" s="17"/>
      <c r="BG1099" s="17"/>
      <c r="BH1099" s="17"/>
      <c r="BI1099" s="17"/>
      <c r="BJ1099" s="17"/>
      <c r="BK1099" s="17"/>
      <c r="BL1099" s="17"/>
      <c r="BM1099" s="17"/>
      <c r="BN1099" s="17"/>
    </row>
    <row r="1100" spans="2:66" x14ac:dyDescent="0.35">
      <c r="B1100" s="6" t="s">
        <v>447</v>
      </c>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c r="AD1100" s="17"/>
      <c r="AE1100" s="17"/>
      <c r="AF1100" s="17"/>
      <c r="AG1100" s="17"/>
      <c r="AH1100" s="17"/>
      <c r="AI1100" s="17"/>
      <c r="AJ1100" s="17"/>
      <c r="AK1100" s="17"/>
      <c r="AL1100" s="17"/>
      <c r="AM1100" s="17"/>
      <c r="AN1100" s="17"/>
      <c r="AO1100" s="17"/>
      <c r="AP1100" s="17"/>
      <c r="AQ1100" s="17"/>
      <c r="AR1100" s="17"/>
      <c r="AS1100" s="17"/>
      <c r="AT1100" s="17"/>
      <c r="AU1100" s="17"/>
      <c r="AV1100" s="17"/>
      <c r="AW1100" s="17"/>
      <c r="AX1100" s="17"/>
      <c r="AY1100" s="17"/>
      <c r="AZ1100" s="17"/>
      <c r="BA1100" s="17"/>
      <c r="BB1100" s="17"/>
      <c r="BC1100" s="17"/>
      <c r="BD1100" s="17"/>
      <c r="BE1100" s="17"/>
      <c r="BF1100" s="17"/>
      <c r="BG1100" s="17"/>
      <c r="BH1100" s="17"/>
      <c r="BI1100" s="17"/>
      <c r="BJ1100" s="17"/>
      <c r="BK1100" s="17"/>
      <c r="BL1100" s="17"/>
      <c r="BM1100" s="17"/>
      <c r="BN1100" s="17"/>
    </row>
    <row r="1101" spans="2:66" x14ac:dyDescent="0.35">
      <c r="B1101" s="24" t="s">
        <v>101</v>
      </c>
      <c r="C1101" s="17"/>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c r="AM1101" s="17"/>
      <c r="AN1101" s="17"/>
      <c r="AO1101" s="17"/>
      <c r="AP1101" s="17"/>
      <c r="AQ1101" s="17"/>
      <c r="AR1101" s="17"/>
      <c r="AS1101" s="17"/>
      <c r="AT1101" s="17"/>
      <c r="AU1101" s="17"/>
      <c r="AV1101" s="17"/>
      <c r="AW1101" s="17"/>
      <c r="AX1101" s="17"/>
      <c r="AY1101" s="17"/>
      <c r="AZ1101" s="17"/>
      <c r="BA1101" s="17"/>
      <c r="BB1101" s="17"/>
      <c r="BC1101" s="17"/>
      <c r="BD1101" s="17"/>
      <c r="BE1101" s="17"/>
      <c r="BF1101" s="17"/>
      <c r="BG1101" s="17"/>
      <c r="BH1101" s="17"/>
      <c r="BI1101" s="17"/>
      <c r="BJ1101" s="17"/>
      <c r="BK1101" s="17"/>
      <c r="BL1101" s="17"/>
      <c r="BM1101" s="17"/>
      <c r="BN1101" s="17"/>
    </row>
    <row r="1102" spans="2:66" x14ac:dyDescent="0.35">
      <c r="B1102" t="s">
        <v>317</v>
      </c>
      <c r="C1102" s="17">
        <v>0.12008339255747701</v>
      </c>
      <c r="D1102" s="17">
        <v>0.12938737916903401</v>
      </c>
      <c r="E1102" s="17">
        <v>0.11160381619993399</v>
      </c>
      <c r="F1102" s="17"/>
      <c r="G1102" s="17">
        <v>9.0619073264280495E-2</v>
      </c>
      <c r="H1102" s="17">
        <v>0.11695693854846501</v>
      </c>
      <c r="I1102" s="17">
        <v>0.14654427500270001</v>
      </c>
      <c r="J1102" s="17">
        <v>0.101667701129041</v>
      </c>
      <c r="K1102" s="17">
        <v>0.13630156557265299</v>
      </c>
      <c r="L1102" s="17">
        <v>0.124826315453343</v>
      </c>
      <c r="M1102" s="17"/>
      <c r="N1102" s="17">
        <v>0.12225841621233199</v>
      </c>
      <c r="O1102" s="17">
        <v>0.105818446503264</v>
      </c>
      <c r="P1102" s="17">
        <v>0.10420744966684101</v>
      </c>
      <c r="Q1102" s="17">
        <v>0.14640756769257099</v>
      </c>
      <c r="R1102" s="17"/>
      <c r="S1102" s="17">
        <v>0.15316438234476801</v>
      </c>
      <c r="T1102" s="17">
        <v>0.12779964678753999</v>
      </c>
      <c r="U1102" s="17">
        <v>0.10212330960542</v>
      </c>
      <c r="V1102" s="17">
        <v>9.5649240414508396E-2</v>
      </c>
      <c r="W1102" s="17">
        <v>9.8402216450778804E-2</v>
      </c>
      <c r="X1102" s="17">
        <v>0.112733153688459</v>
      </c>
      <c r="Y1102" s="17">
        <v>0.133406370087745</v>
      </c>
      <c r="Z1102" s="17">
        <v>9.4205091920961007E-2</v>
      </c>
      <c r="AA1102" s="17">
        <v>0.11103641379755801</v>
      </c>
      <c r="AB1102" s="17">
        <v>0.14451388040524801</v>
      </c>
      <c r="AC1102" s="17">
        <v>0.11653630822851101</v>
      </c>
      <c r="AD1102" s="17">
        <v>9.0977504370664097E-2</v>
      </c>
      <c r="AE1102" s="17"/>
      <c r="AF1102" s="17">
        <v>0.13165248686609601</v>
      </c>
      <c r="AG1102" s="17">
        <v>0.121181207351024</v>
      </c>
      <c r="AH1102" s="17">
        <v>0.102792165669048</v>
      </c>
      <c r="AI1102" s="17">
        <v>0.115954421643032</v>
      </c>
      <c r="AJ1102" s="17">
        <v>0.13678602234755</v>
      </c>
      <c r="AK1102" s="17">
        <v>8.5775376799312394E-2</v>
      </c>
      <c r="AL1102" s="17"/>
      <c r="AM1102" s="17">
        <v>0.133231888764379</v>
      </c>
      <c r="AN1102" s="17">
        <v>0.10227874676393001</v>
      </c>
      <c r="AO1102" s="17"/>
      <c r="AP1102" s="17">
        <v>0.14062958431168701</v>
      </c>
      <c r="AQ1102" s="17">
        <v>9.4125669434884304E-2</v>
      </c>
      <c r="AR1102" s="17">
        <v>9.4260196637109606E-2</v>
      </c>
      <c r="AS1102" s="17">
        <v>0.161478137227415</v>
      </c>
      <c r="AT1102" s="17">
        <v>0.163657086979277</v>
      </c>
      <c r="AU1102" s="17"/>
      <c r="AV1102" s="17">
        <v>0.109073405124895</v>
      </c>
      <c r="AW1102" s="17">
        <v>0.113294625589467</v>
      </c>
      <c r="AX1102" s="17">
        <v>0.12336237349252201</v>
      </c>
      <c r="AY1102" s="17">
        <v>0.164573801916196</v>
      </c>
      <c r="AZ1102" s="17">
        <v>4.1207589794978697E-2</v>
      </c>
      <c r="BA1102" s="17">
        <v>0.10035668724872</v>
      </c>
      <c r="BB1102" s="17"/>
      <c r="BC1102" s="17">
        <v>6.8540461287671897E-2</v>
      </c>
      <c r="BD1102" s="17">
        <v>9.3801005644732399E-2</v>
      </c>
      <c r="BE1102" s="17">
        <v>0.18930862111219801</v>
      </c>
      <c r="BF1102" s="17"/>
      <c r="BG1102" s="17">
        <v>0.15088900483706799</v>
      </c>
      <c r="BH1102" s="17">
        <v>0.111748423840422</v>
      </c>
      <c r="BI1102" s="17">
        <v>8.0482575159711994E-2</v>
      </c>
      <c r="BJ1102" s="17">
        <v>0.15126082132923599</v>
      </c>
      <c r="BK1102" s="17">
        <v>0.25409179336716198</v>
      </c>
      <c r="BL1102" s="17"/>
      <c r="BM1102" s="17">
        <v>0.118144347972024</v>
      </c>
      <c r="BN1102" s="17">
        <v>0.230297279982038</v>
      </c>
    </row>
    <row r="1103" spans="2:66" x14ac:dyDescent="0.35">
      <c r="B1103" t="s">
        <v>316</v>
      </c>
      <c r="C1103" s="17">
        <v>0.35782655381348399</v>
      </c>
      <c r="D1103" s="17">
        <v>0.38148803699089401</v>
      </c>
      <c r="E1103" s="17">
        <v>0.336520124648092</v>
      </c>
      <c r="F1103" s="17"/>
      <c r="G1103" s="17">
        <v>0.37818761714631299</v>
      </c>
      <c r="H1103" s="17">
        <v>0.32449983017027301</v>
      </c>
      <c r="I1103" s="17">
        <v>0.35936345355410698</v>
      </c>
      <c r="J1103" s="17">
        <v>0.34456894093524698</v>
      </c>
      <c r="K1103" s="17">
        <v>0.35268848253782997</v>
      </c>
      <c r="L1103" s="17">
        <v>0.38444413790170401</v>
      </c>
      <c r="M1103" s="17"/>
      <c r="N1103" s="17">
        <v>0.37209827723468603</v>
      </c>
      <c r="O1103" s="17">
        <v>0.355278323916353</v>
      </c>
      <c r="P1103" s="17">
        <v>0.34804485517009498</v>
      </c>
      <c r="Q1103" s="17">
        <v>0.35548397311409502</v>
      </c>
      <c r="R1103" s="17"/>
      <c r="S1103" s="17">
        <v>0.32805251742028702</v>
      </c>
      <c r="T1103" s="17">
        <v>0.318809479028142</v>
      </c>
      <c r="U1103" s="17">
        <v>0.36899849660536199</v>
      </c>
      <c r="V1103" s="17">
        <v>0.44083567305342097</v>
      </c>
      <c r="W1103" s="17">
        <v>0.33455808803854098</v>
      </c>
      <c r="X1103" s="17">
        <v>0.31974569542459103</v>
      </c>
      <c r="Y1103" s="17">
        <v>0.33292782210606803</v>
      </c>
      <c r="Z1103" s="17">
        <v>0.48059047611863498</v>
      </c>
      <c r="AA1103" s="17">
        <v>0.36153328277171198</v>
      </c>
      <c r="AB1103" s="17">
        <v>0.342001675540483</v>
      </c>
      <c r="AC1103" s="17">
        <v>0.33386592937798898</v>
      </c>
      <c r="AD1103" s="17">
        <v>0.53373488198906405</v>
      </c>
      <c r="AE1103" s="17"/>
      <c r="AF1103" s="17">
        <v>0.31119756202946403</v>
      </c>
      <c r="AG1103" s="17">
        <v>0.37686198577083602</v>
      </c>
      <c r="AH1103" s="17">
        <v>0.35554688758712899</v>
      </c>
      <c r="AI1103" s="17">
        <v>0.37143478096189297</v>
      </c>
      <c r="AJ1103" s="17">
        <v>0.38593718117507297</v>
      </c>
      <c r="AK1103" s="17">
        <v>0.385133632163982</v>
      </c>
      <c r="AL1103" s="17"/>
      <c r="AM1103" s="17">
        <v>0.358464894590798</v>
      </c>
      <c r="AN1103" s="17">
        <v>0.35599712963463698</v>
      </c>
      <c r="AO1103" s="17"/>
      <c r="AP1103" s="17">
        <v>0.369837630379724</v>
      </c>
      <c r="AQ1103" s="17">
        <v>0.40265873574205202</v>
      </c>
      <c r="AR1103" s="17">
        <v>0.34646795262631003</v>
      </c>
      <c r="AS1103" s="17">
        <v>0.29879734885639198</v>
      </c>
      <c r="AT1103" s="17">
        <v>0.319638929601824</v>
      </c>
      <c r="AU1103" s="17"/>
      <c r="AV1103" s="17">
        <v>0.34346449231738801</v>
      </c>
      <c r="AW1103" s="17">
        <v>0.45867703079803501</v>
      </c>
      <c r="AX1103" s="17">
        <v>0.32620006664551199</v>
      </c>
      <c r="AY1103" s="17">
        <v>0.35791523626024602</v>
      </c>
      <c r="AZ1103" s="17">
        <v>0.29906279304243899</v>
      </c>
      <c r="BA1103" s="17">
        <v>0.224770546800798</v>
      </c>
      <c r="BB1103" s="17"/>
      <c r="BC1103" s="17">
        <v>0.353048006807897</v>
      </c>
      <c r="BD1103" s="17">
        <v>0.35209635316729698</v>
      </c>
      <c r="BE1103" s="17">
        <v>0.37155631943602802</v>
      </c>
      <c r="BF1103" s="17"/>
      <c r="BG1103" s="17">
        <v>0.410182630782639</v>
      </c>
      <c r="BH1103" s="17">
        <v>0.34414317211446499</v>
      </c>
      <c r="BI1103" s="17">
        <v>0.36536860365761098</v>
      </c>
      <c r="BJ1103" s="17">
        <v>0.321407411602538</v>
      </c>
      <c r="BK1103" s="17">
        <v>0.400455019989441</v>
      </c>
      <c r="BL1103" s="17"/>
      <c r="BM1103" s="17">
        <v>0.35493461558766998</v>
      </c>
      <c r="BN1103" s="17">
        <v>0.38216384430036399</v>
      </c>
    </row>
    <row r="1104" spans="2:66" x14ac:dyDescent="0.35">
      <c r="B1104" t="s">
        <v>315</v>
      </c>
      <c r="C1104" s="17">
        <v>0.25056804127655902</v>
      </c>
      <c r="D1104" s="17">
        <v>0.23479894181685901</v>
      </c>
      <c r="E1104" s="17">
        <v>0.26620250878798901</v>
      </c>
      <c r="F1104" s="17"/>
      <c r="G1104" s="17">
        <v>0.23443083885059199</v>
      </c>
      <c r="H1104" s="17">
        <v>0.240162753469778</v>
      </c>
      <c r="I1104" s="17">
        <v>0.217399017948189</v>
      </c>
      <c r="J1104" s="17">
        <v>0.28401085922852998</v>
      </c>
      <c r="K1104" s="17">
        <v>0.25138951326790598</v>
      </c>
      <c r="L1104" s="17">
        <v>0.269021341495986</v>
      </c>
      <c r="M1104" s="17"/>
      <c r="N1104" s="17">
        <v>0.21580013167407699</v>
      </c>
      <c r="O1104" s="17">
        <v>0.24736264449473699</v>
      </c>
      <c r="P1104" s="17">
        <v>0.270963261002655</v>
      </c>
      <c r="Q1104" s="17">
        <v>0.27128568983055601</v>
      </c>
      <c r="R1104" s="17"/>
      <c r="S1104" s="17">
        <v>0.20522196818034999</v>
      </c>
      <c r="T1104" s="17">
        <v>0.29063650563216098</v>
      </c>
      <c r="U1104" s="17">
        <v>0.27346980359262002</v>
      </c>
      <c r="V1104" s="17">
        <v>0.25467498717006798</v>
      </c>
      <c r="W1104" s="17">
        <v>0.27268502559164298</v>
      </c>
      <c r="X1104" s="17">
        <v>0.30221113467226701</v>
      </c>
      <c r="Y1104" s="17">
        <v>0.21591147870184199</v>
      </c>
      <c r="Z1104" s="17">
        <v>0.15331979826737199</v>
      </c>
      <c r="AA1104" s="17">
        <v>0.25263044206678797</v>
      </c>
      <c r="AB1104" s="17">
        <v>0.246259832699111</v>
      </c>
      <c r="AC1104" s="17">
        <v>0.28774153737675301</v>
      </c>
      <c r="AD1104" s="17">
        <v>0.172430132719323</v>
      </c>
      <c r="AE1104" s="17"/>
      <c r="AF1104" s="17">
        <v>0.24506786563337399</v>
      </c>
      <c r="AG1104" s="17">
        <v>0.237212761286693</v>
      </c>
      <c r="AH1104" s="17">
        <v>0.26976982179825998</v>
      </c>
      <c r="AI1104" s="17">
        <v>0.25621632245194798</v>
      </c>
      <c r="AJ1104" s="17">
        <v>0.23829856602781699</v>
      </c>
      <c r="AK1104" s="17">
        <v>0.29502801966829301</v>
      </c>
      <c r="AL1104" s="17"/>
      <c r="AM1104" s="17">
        <v>0.24656929762357399</v>
      </c>
      <c r="AN1104" s="17">
        <v>0.25801863204615899</v>
      </c>
      <c r="AO1104" s="17"/>
      <c r="AP1104" s="17">
        <v>0.28160085512413802</v>
      </c>
      <c r="AQ1104" s="17">
        <v>0.22438427316676901</v>
      </c>
      <c r="AR1104" s="17">
        <v>0.26168053312553302</v>
      </c>
      <c r="AS1104" s="17">
        <v>0.187007313032098</v>
      </c>
      <c r="AT1104" s="17">
        <v>0.159047839698781</v>
      </c>
      <c r="AU1104" s="17"/>
      <c r="AV1104" s="17">
        <v>0.22556287669525599</v>
      </c>
      <c r="AW1104" s="17">
        <v>0.24747510859380201</v>
      </c>
      <c r="AX1104" s="17">
        <v>0.28394424922810402</v>
      </c>
      <c r="AY1104" s="17">
        <v>0.25359659331984402</v>
      </c>
      <c r="AZ1104" s="17">
        <v>0.208489291930403</v>
      </c>
      <c r="BA1104" s="17">
        <v>0.39785580417800398</v>
      </c>
      <c r="BB1104" s="17"/>
      <c r="BC1104" s="17">
        <v>0.19095666145698001</v>
      </c>
      <c r="BD1104" s="17">
        <v>0.290616326803321</v>
      </c>
      <c r="BE1104" s="17">
        <v>0.23055594428553899</v>
      </c>
      <c r="BF1104" s="17"/>
      <c r="BG1104" s="17">
        <v>0.235694862664868</v>
      </c>
      <c r="BH1104" s="17">
        <v>0.25919890881935698</v>
      </c>
      <c r="BI1104" s="17">
        <v>0.24681647610712301</v>
      </c>
      <c r="BJ1104" s="17">
        <v>0.28608153542686998</v>
      </c>
      <c r="BK1104" s="17">
        <v>0.177150781597188</v>
      </c>
      <c r="BL1104" s="17"/>
      <c r="BM1104" s="17">
        <v>0.255358135581917</v>
      </c>
      <c r="BN1104" s="17">
        <v>0.20235675046711299</v>
      </c>
    </row>
    <row r="1105" spans="2:66" x14ac:dyDescent="0.35">
      <c r="B1105" t="s">
        <v>314</v>
      </c>
      <c r="C1105" s="17">
        <v>0.18137213805542701</v>
      </c>
      <c r="D1105" s="17">
        <v>0.16367497144207399</v>
      </c>
      <c r="E1105" s="17">
        <v>0.19655498834118701</v>
      </c>
      <c r="F1105" s="17"/>
      <c r="G1105" s="17">
        <v>0.18466611059326099</v>
      </c>
      <c r="H1105" s="17">
        <v>0.20647991771865801</v>
      </c>
      <c r="I1105" s="17">
        <v>0.17703639562347201</v>
      </c>
      <c r="J1105" s="17">
        <v>0.18979324788155999</v>
      </c>
      <c r="K1105" s="17">
        <v>0.196313403824042</v>
      </c>
      <c r="L1105" s="17">
        <v>0.14532765389329599</v>
      </c>
      <c r="M1105" s="17"/>
      <c r="N1105" s="17">
        <v>0.217773580657771</v>
      </c>
      <c r="O1105" s="17">
        <v>0.19599529262347101</v>
      </c>
      <c r="P1105" s="17">
        <v>0.17545659715501999</v>
      </c>
      <c r="Q1105" s="17">
        <v>0.132996096892285</v>
      </c>
      <c r="R1105" s="17"/>
      <c r="S1105" s="17">
        <v>0.19493554331773</v>
      </c>
      <c r="T1105" s="17">
        <v>0.196527368472807</v>
      </c>
      <c r="U1105" s="17">
        <v>0.17028343111170299</v>
      </c>
      <c r="V1105" s="17">
        <v>0.113131817815841</v>
      </c>
      <c r="W1105" s="17">
        <v>0.19345092067855699</v>
      </c>
      <c r="X1105" s="17">
        <v>0.16837455281705799</v>
      </c>
      <c r="Y1105" s="17">
        <v>0.237949125196176</v>
      </c>
      <c r="Z1105" s="17">
        <v>0.187752380232866</v>
      </c>
      <c r="AA1105" s="17">
        <v>0.163591032046491</v>
      </c>
      <c r="AB1105" s="17">
        <v>0.21669866862286999</v>
      </c>
      <c r="AC1105" s="17">
        <v>0.16561386421912899</v>
      </c>
      <c r="AD1105" s="17">
        <v>0.12345319159035301</v>
      </c>
      <c r="AE1105" s="17"/>
      <c r="AF1105" s="17">
        <v>0.197266082306948</v>
      </c>
      <c r="AG1105" s="17">
        <v>0.17982268962370801</v>
      </c>
      <c r="AH1105" s="17">
        <v>0.16884297026303599</v>
      </c>
      <c r="AI1105" s="17">
        <v>0.17794275505146301</v>
      </c>
      <c r="AJ1105" s="17">
        <v>0.18207788399144101</v>
      </c>
      <c r="AK1105" s="17">
        <v>0.15898133420914201</v>
      </c>
      <c r="AL1105" s="17"/>
      <c r="AM1105" s="17">
        <v>0.179948734618609</v>
      </c>
      <c r="AN1105" s="17">
        <v>0.18225762674002799</v>
      </c>
      <c r="AO1105" s="17"/>
      <c r="AP1105" s="17">
        <v>0.15636331027639599</v>
      </c>
      <c r="AQ1105" s="17">
        <v>0.184067297492263</v>
      </c>
      <c r="AR1105" s="17">
        <v>0.19513497534723701</v>
      </c>
      <c r="AS1105" s="17">
        <v>0.23751355224391699</v>
      </c>
      <c r="AT1105" s="17">
        <v>0.25662601497875698</v>
      </c>
      <c r="AU1105" s="17"/>
      <c r="AV1105" s="17">
        <v>0.207973999780414</v>
      </c>
      <c r="AW1105" s="17">
        <v>0.14909996055024699</v>
      </c>
      <c r="AX1105" s="17">
        <v>0.191313397230782</v>
      </c>
      <c r="AY1105" s="17">
        <v>0.153335652119612</v>
      </c>
      <c r="AZ1105" s="17">
        <v>0.28723343924278399</v>
      </c>
      <c r="BA1105" s="17">
        <v>0.16190452511792999</v>
      </c>
      <c r="BB1105" s="17"/>
      <c r="BC1105" s="17">
        <v>0.26705948618402198</v>
      </c>
      <c r="BD1105" s="17">
        <v>0.16289886391591701</v>
      </c>
      <c r="BE1105" s="17">
        <v>0.15240448261585399</v>
      </c>
      <c r="BF1105" s="17"/>
      <c r="BG1105" s="17">
        <v>0.125719099563424</v>
      </c>
      <c r="BH1105" s="17">
        <v>0.20272844589875899</v>
      </c>
      <c r="BI1105" s="17">
        <v>0.20954742493196599</v>
      </c>
      <c r="BJ1105" s="17">
        <v>0.146679309033203</v>
      </c>
      <c r="BK1105" s="17">
        <v>0.104787156652164</v>
      </c>
      <c r="BL1105" s="17"/>
      <c r="BM1105" s="17">
        <v>0.190144423790675</v>
      </c>
      <c r="BN1105" s="17">
        <v>0.11448076705774</v>
      </c>
    </row>
    <row r="1106" spans="2:66" x14ac:dyDescent="0.35">
      <c r="B1106" t="s">
        <v>313</v>
      </c>
      <c r="C1106" s="17">
        <v>6.7536573040361106E-2</v>
      </c>
      <c r="D1106" s="17">
        <v>6.7591849385552696E-2</v>
      </c>
      <c r="E1106" s="17">
        <v>6.7815558826367306E-2</v>
      </c>
      <c r="F1106" s="17"/>
      <c r="G1106" s="17">
        <v>6.4404616854527197E-2</v>
      </c>
      <c r="H1106" s="17">
        <v>9.2624450967346797E-2</v>
      </c>
      <c r="I1106" s="17">
        <v>6.8703896272753598E-2</v>
      </c>
      <c r="J1106" s="17">
        <v>6.1917332040993499E-2</v>
      </c>
      <c r="K1106" s="17">
        <v>4.6078578975617103E-2</v>
      </c>
      <c r="L1106" s="17">
        <v>6.7158195333880205E-2</v>
      </c>
      <c r="M1106" s="17"/>
      <c r="N1106" s="17">
        <v>6.6784758223260798E-2</v>
      </c>
      <c r="O1106" s="17">
        <v>6.2793949244611805E-2</v>
      </c>
      <c r="P1106" s="17">
        <v>8.3230737391671195E-2</v>
      </c>
      <c r="Q1106" s="17">
        <v>5.8691741261062101E-2</v>
      </c>
      <c r="R1106" s="17"/>
      <c r="S1106" s="17">
        <v>0.104532878310307</v>
      </c>
      <c r="T1106" s="17">
        <v>4.4086546444083899E-2</v>
      </c>
      <c r="U1106" s="17">
        <v>6.6405218612208994E-2</v>
      </c>
      <c r="V1106" s="17">
        <v>7.1620011674645906E-2</v>
      </c>
      <c r="W1106" s="17">
        <v>7.7980563342590806E-2</v>
      </c>
      <c r="X1106" s="17">
        <v>6.4432030331949094E-2</v>
      </c>
      <c r="Y1106" s="17">
        <v>6.7481906727253793E-2</v>
      </c>
      <c r="Z1106" s="17">
        <v>3.54679407466525E-2</v>
      </c>
      <c r="AA1106" s="17">
        <v>8.4549627059889207E-2</v>
      </c>
      <c r="AB1106" s="17">
        <v>3.0614914555111301E-2</v>
      </c>
      <c r="AC1106" s="17">
        <v>6.7928862232947404E-2</v>
      </c>
      <c r="AD1106" s="17">
        <v>6.2857226650390494E-2</v>
      </c>
      <c r="AE1106" s="17"/>
      <c r="AF1106" s="17">
        <v>9.0093849341913404E-2</v>
      </c>
      <c r="AG1106" s="17">
        <v>6.0202925826106597E-2</v>
      </c>
      <c r="AH1106" s="17">
        <v>7.2357864836952501E-2</v>
      </c>
      <c r="AI1106" s="17">
        <v>5.9496480053859803E-2</v>
      </c>
      <c r="AJ1106" s="17">
        <v>4.7136575162988699E-2</v>
      </c>
      <c r="AK1106" s="17">
        <v>5.6086961032698897E-2</v>
      </c>
      <c r="AL1106" s="17"/>
      <c r="AM1106" s="17">
        <v>6.6112636742627295E-2</v>
      </c>
      <c r="AN1106" s="17">
        <v>7.0035891198204497E-2</v>
      </c>
      <c r="AO1106" s="17"/>
      <c r="AP1106" s="17">
        <v>3.4281066391689999E-2</v>
      </c>
      <c r="AQ1106" s="17">
        <v>6.2201979747444097E-2</v>
      </c>
      <c r="AR1106" s="17">
        <v>8.1207095648284294E-2</v>
      </c>
      <c r="AS1106" s="17">
        <v>9.0308560568593793E-2</v>
      </c>
      <c r="AT1106" s="17">
        <v>0.101030128741361</v>
      </c>
      <c r="AU1106" s="17"/>
      <c r="AV1106" s="17">
        <v>8.8636865067847098E-2</v>
      </c>
      <c r="AW1106" s="17">
        <v>2.8829470494137598E-2</v>
      </c>
      <c r="AX1106" s="17">
        <v>6.3059615506655203E-2</v>
      </c>
      <c r="AY1106" s="17">
        <v>5.83605204945832E-2</v>
      </c>
      <c r="AZ1106" s="17">
        <v>0.14128024520035601</v>
      </c>
      <c r="BA1106" s="17">
        <v>5.8663688727219797E-2</v>
      </c>
      <c r="BB1106" s="17"/>
      <c r="BC1106" s="17">
        <v>9.9322518070749002E-2</v>
      </c>
      <c r="BD1106" s="17">
        <v>7.3445755067240895E-2</v>
      </c>
      <c r="BE1106" s="17">
        <v>4.2546642330849302E-2</v>
      </c>
      <c r="BF1106" s="17"/>
      <c r="BG1106" s="17">
        <v>6.6764740747632903E-2</v>
      </c>
      <c r="BH1106" s="17">
        <v>7.1130980769655697E-2</v>
      </c>
      <c r="BI1106" s="17">
        <v>7.4471571994304694E-2</v>
      </c>
      <c r="BJ1106" s="17">
        <v>7.4916745028054704E-2</v>
      </c>
      <c r="BK1106" s="17">
        <v>3.4573635195431399E-2</v>
      </c>
      <c r="BL1106" s="17"/>
      <c r="BM1106" s="17">
        <v>7.0417497749983196E-2</v>
      </c>
      <c r="BN1106" s="17">
        <v>4.3908805795159503E-2</v>
      </c>
    </row>
    <row r="1107" spans="2:66" x14ac:dyDescent="0.35">
      <c r="B1107" t="s">
        <v>117</v>
      </c>
      <c r="C1107" s="17">
        <v>2.2613301256691799E-2</v>
      </c>
      <c r="D1107" s="17">
        <v>2.3058821195585801E-2</v>
      </c>
      <c r="E1107" s="17">
        <v>2.1303003196431899E-2</v>
      </c>
      <c r="F1107" s="17"/>
      <c r="G1107" s="17">
        <v>4.7691743291025601E-2</v>
      </c>
      <c r="H1107" s="17">
        <v>1.92761091254787E-2</v>
      </c>
      <c r="I1107" s="17">
        <v>3.09529615987779E-2</v>
      </c>
      <c r="J1107" s="17">
        <v>1.804191878463E-2</v>
      </c>
      <c r="K1107" s="17">
        <v>1.7228455821952201E-2</v>
      </c>
      <c r="L1107" s="17">
        <v>9.2223559217915196E-3</v>
      </c>
      <c r="M1107" s="17"/>
      <c r="N1107" s="17">
        <v>5.2848359978724096E-3</v>
      </c>
      <c r="O1107" s="17">
        <v>3.2751343217562803E-2</v>
      </c>
      <c r="P1107" s="17">
        <v>1.8097099613716899E-2</v>
      </c>
      <c r="Q1107" s="17">
        <v>3.5134931209431702E-2</v>
      </c>
      <c r="R1107" s="17"/>
      <c r="S1107" s="17">
        <v>1.4092710426557201E-2</v>
      </c>
      <c r="T1107" s="17">
        <v>2.2140453635266601E-2</v>
      </c>
      <c r="U1107" s="17">
        <v>1.8719740472686201E-2</v>
      </c>
      <c r="V1107" s="17">
        <v>2.4088269871515699E-2</v>
      </c>
      <c r="W1107" s="17">
        <v>2.2923185897890001E-2</v>
      </c>
      <c r="X1107" s="17">
        <v>3.25034330656764E-2</v>
      </c>
      <c r="Y1107" s="17">
        <v>1.2323297180915099E-2</v>
      </c>
      <c r="Z1107" s="17">
        <v>4.8664312713513798E-2</v>
      </c>
      <c r="AA1107" s="17">
        <v>2.6659202257560799E-2</v>
      </c>
      <c r="AB1107" s="17">
        <v>1.9911028177175799E-2</v>
      </c>
      <c r="AC1107" s="17">
        <v>2.8313498564669599E-2</v>
      </c>
      <c r="AD1107" s="17">
        <v>1.6547062680205199E-2</v>
      </c>
      <c r="AE1107" s="17"/>
      <c r="AF1107" s="17">
        <v>2.4722153822204398E-2</v>
      </c>
      <c r="AG1107" s="17">
        <v>2.47184301416324E-2</v>
      </c>
      <c r="AH1107" s="17">
        <v>3.0690289845574401E-2</v>
      </c>
      <c r="AI1107" s="17">
        <v>1.8955239837803398E-2</v>
      </c>
      <c r="AJ1107" s="17">
        <v>9.7637712951292796E-3</v>
      </c>
      <c r="AK1107" s="17">
        <v>1.8994676126571599E-2</v>
      </c>
      <c r="AL1107" s="17"/>
      <c r="AM1107" s="17">
        <v>1.5672547660013299E-2</v>
      </c>
      <c r="AN1107" s="17">
        <v>3.1411973617041899E-2</v>
      </c>
      <c r="AO1107" s="17"/>
      <c r="AP1107" s="17">
        <v>1.72875535163645E-2</v>
      </c>
      <c r="AQ1107" s="17">
        <v>3.2562044416587603E-2</v>
      </c>
      <c r="AR1107" s="17">
        <v>2.1249246615526501E-2</v>
      </c>
      <c r="AS1107" s="17">
        <v>2.4895088071584401E-2</v>
      </c>
      <c r="AT1107" s="17">
        <v>0</v>
      </c>
      <c r="AU1107" s="17"/>
      <c r="AV1107" s="17">
        <v>2.52883610141998E-2</v>
      </c>
      <c r="AW1107" s="17">
        <v>2.6238039743095901E-3</v>
      </c>
      <c r="AX1107" s="17">
        <v>1.2120297896425099E-2</v>
      </c>
      <c r="AY1107" s="17">
        <v>1.2218195889518699E-2</v>
      </c>
      <c r="AZ1107" s="17">
        <v>2.2726640789039299E-2</v>
      </c>
      <c r="BA1107" s="17">
        <v>5.6448747927328E-2</v>
      </c>
      <c r="BB1107" s="17"/>
      <c r="BC1107" s="17">
        <v>2.1072866192679101E-2</v>
      </c>
      <c r="BD1107" s="17">
        <v>2.7141695401491899E-2</v>
      </c>
      <c r="BE1107" s="17">
        <v>1.3627990219531301E-2</v>
      </c>
      <c r="BF1107" s="17"/>
      <c r="BG1107" s="17">
        <v>1.0749661404367001E-2</v>
      </c>
      <c r="BH1107" s="17">
        <v>1.10500685573413E-2</v>
      </c>
      <c r="BI1107" s="17">
        <v>2.3313348149283101E-2</v>
      </c>
      <c r="BJ1107" s="17">
        <v>1.9654177580098301E-2</v>
      </c>
      <c r="BK1107" s="17">
        <v>2.89416131986138E-2</v>
      </c>
      <c r="BL1107" s="17"/>
      <c r="BM1107" s="17">
        <v>1.1000979317731399E-2</v>
      </c>
      <c r="BN1107" s="17">
        <v>2.6792552397586399E-2</v>
      </c>
    </row>
    <row r="1108" spans="2:66" x14ac:dyDescent="0.35">
      <c r="B1108" t="s">
        <v>319</v>
      </c>
      <c r="C1108" s="17">
        <v>0.47790994637096101</v>
      </c>
      <c r="D1108" s="17">
        <v>0.51087541615992804</v>
      </c>
      <c r="E1108" s="17">
        <v>0.44812394084802498</v>
      </c>
      <c r="F1108" s="17"/>
      <c r="G1108" s="17">
        <v>0.46880669041059397</v>
      </c>
      <c r="H1108" s="17">
        <v>0.44145676871873901</v>
      </c>
      <c r="I1108" s="17">
        <v>0.50590772855680799</v>
      </c>
      <c r="J1108" s="17">
        <v>0.44623664206428698</v>
      </c>
      <c r="K1108" s="17">
        <v>0.48899004811048302</v>
      </c>
      <c r="L1108" s="17">
        <v>0.50927045335504695</v>
      </c>
      <c r="M1108" s="17"/>
      <c r="N1108" s="17">
        <v>0.49435669344701799</v>
      </c>
      <c r="O1108" s="17">
        <v>0.461096770419617</v>
      </c>
      <c r="P1108" s="17">
        <v>0.45225230483693601</v>
      </c>
      <c r="Q1108" s="17">
        <v>0.50189154080666498</v>
      </c>
      <c r="R1108" s="17"/>
      <c r="S1108" s="17">
        <v>0.48121689976505599</v>
      </c>
      <c r="T1108" s="17">
        <v>0.44660912581568202</v>
      </c>
      <c r="U1108" s="17">
        <v>0.47112180621078198</v>
      </c>
      <c r="V1108" s="17">
        <v>0.53648491346792904</v>
      </c>
      <c r="W1108" s="17">
        <v>0.43296030448931899</v>
      </c>
      <c r="X1108" s="17">
        <v>0.43247884911305001</v>
      </c>
      <c r="Y1108" s="17">
        <v>0.466334192193813</v>
      </c>
      <c r="Z1108" s="17">
        <v>0.57479556803959597</v>
      </c>
      <c r="AA1108" s="17">
        <v>0.47256969656927</v>
      </c>
      <c r="AB1108" s="17">
        <v>0.48651555594573098</v>
      </c>
      <c r="AC1108" s="17">
        <v>0.450402237606501</v>
      </c>
      <c r="AD1108" s="17">
        <v>0.62471238635972803</v>
      </c>
      <c r="AE1108" s="17"/>
      <c r="AF1108" s="17">
        <v>0.44285004889556001</v>
      </c>
      <c r="AG1108" s="17">
        <v>0.49804319312186002</v>
      </c>
      <c r="AH1108" s="17">
        <v>0.45833905325617702</v>
      </c>
      <c r="AI1108" s="17">
        <v>0.48738920260492502</v>
      </c>
      <c r="AJ1108" s="17">
        <v>0.52272320352262303</v>
      </c>
      <c r="AK1108" s="17">
        <v>0.47090900896329402</v>
      </c>
      <c r="AL1108" s="17"/>
      <c r="AM1108" s="17">
        <v>0.49169678335517703</v>
      </c>
      <c r="AN1108" s="17">
        <v>0.45827587639856598</v>
      </c>
      <c r="AO1108" s="17"/>
      <c r="AP1108" s="17">
        <v>0.51046721469141099</v>
      </c>
      <c r="AQ1108" s="17">
        <v>0.49678440517693701</v>
      </c>
      <c r="AR1108" s="17">
        <v>0.44072814926342002</v>
      </c>
      <c r="AS1108" s="17">
        <v>0.46027548608380697</v>
      </c>
      <c r="AT1108" s="17">
        <v>0.483296016581101</v>
      </c>
      <c r="AU1108" s="17"/>
      <c r="AV1108" s="17">
        <v>0.45253789744228301</v>
      </c>
      <c r="AW1108" s="17">
        <v>0.57197165638750302</v>
      </c>
      <c r="AX1108" s="17">
        <v>0.44956244013803398</v>
      </c>
      <c r="AY1108" s="17">
        <v>0.52248903817644199</v>
      </c>
      <c r="AZ1108" s="17">
        <v>0.34027038283741801</v>
      </c>
      <c r="BA1108" s="17">
        <v>0.32512723404951899</v>
      </c>
      <c r="BB1108" s="17"/>
      <c r="BC1108" s="17">
        <v>0.42158846809556899</v>
      </c>
      <c r="BD1108" s="17">
        <v>0.44589735881202902</v>
      </c>
      <c r="BE1108" s="17">
        <v>0.560864940548227</v>
      </c>
      <c r="BF1108" s="17"/>
      <c r="BG1108" s="17">
        <v>0.56107163561970796</v>
      </c>
      <c r="BH1108" s="17">
        <v>0.45589159595488699</v>
      </c>
      <c r="BI1108" s="17">
        <v>0.445851178817323</v>
      </c>
      <c r="BJ1108" s="17">
        <v>0.47266823293177401</v>
      </c>
      <c r="BK1108" s="17">
        <v>0.65454681335660303</v>
      </c>
      <c r="BL1108" s="17"/>
      <c r="BM1108" s="17">
        <v>0.47307896355969298</v>
      </c>
      <c r="BN1108" s="17">
        <v>0.61246112428240096</v>
      </c>
    </row>
    <row r="1109" spans="2:66" x14ac:dyDescent="0.35">
      <c r="B1109" t="s">
        <v>318</v>
      </c>
      <c r="C1109" s="17">
        <v>0.24890871109578799</v>
      </c>
      <c r="D1109" s="17">
        <v>0.23126682082762701</v>
      </c>
      <c r="E1109" s="17">
        <v>0.26437054716755398</v>
      </c>
      <c r="F1109" s="17"/>
      <c r="G1109" s="17">
        <v>0.24907072744778899</v>
      </c>
      <c r="H1109" s="17">
        <v>0.29910436868600399</v>
      </c>
      <c r="I1109" s="17">
        <v>0.24574029189622501</v>
      </c>
      <c r="J1109" s="17">
        <v>0.25171057992255302</v>
      </c>
      <c r="K1109" s="17">
        <v>0.24239198279965901</v>
      </c>
      <c r="L1109" s="17">
        <v>0.212485849227176</v>
      </c>
      <c r="M1109" s="17"/>
      <c r="N1109" s="17">
        <v>0.28455833888103199</v>
      </c>
      <c r="O1109" s="17">
        <v>0.258789241868083</v>
      </c>
      <c r="P1109" s="17">
        <v>0.25868733454669102</v>
      </c>
      <c r="Q1109" s="17">
        <v>0.191687838153347</v>
      </c>
      <c r="R1109" s="17"/>
      <c r="S1109" s="17">
        <v>0.299468421628037</v>
      </c>
      <c r="T1109" s="17">
        <v>0.24061391491689099</v>
      </c>
      <c r="U1109" s="17">
        <v>0.23668864972391199</v>
      </c>
      <c r="V1109" s="17">
        <v>0.18475182949048699</v>
      </c>
      <c r="W1109" s="17">
        <v>0.27143148402114697</v>
      </c>
      <c r="X1109" s="17">
        <v>0.23280658314900701</v>
      </c>
      <c r="Y1109" s="17">
        <v>0.30543103192343002</v>
      </c>
      <c r="Z1109" s="17">
        <v>0.22322032097951799</v>
      </c>
      <c r="AA1109" s="17">
        <v>0.248140659106381</v>
      </c>
      <c r="AB1109" s="17">
        <v>0.24731358317798199</v>
      </c>
      <c r="AC1109" s="17">
        <v>0.23354272645207699</v>
      </c>
      <c r="AD1109" s="17">
        <v>0.18631041824074401</v>
      </c>
      <c r="AE1109" s="17"/>
      <c r="AF1109" s="17">
        <v>0.28735993164886098</v>
      </c>
      <c r="AG1109" s="17">
        <v>0.24002561544981499</v>
      </c>
      <c r="AH1109" s="17">
        <v>0.24120083509998799</v>
      </c>
      <c r="AI1109" s="17">
        <v>0.237439235105323</v>
      </c>
      <c r="AJ1109" s="17">
        <v>0.22921445915443001</v>
      </c>
      <c r="AK1109" s="17">
        <v>0.21506829524184101</v>
      </c>
      <c r="AL1109" s="17"/>
      <c r="AM1109" s="17">
        <v>0.24606137136123599</v>
      </c>
      <c r="AN1109" s="17">
        <v>0.25229351793823301</v>
      </c>
      <c r="AO1109" s="17"/>
      <c r="AP1109" s="17">
        <v>0.19064437666808601</v>
      </c>
      <c r="AQ1109" s="17">
        <v>0.24626927723970701</v>
      </c>
      <c r="AR1109" s="17">
        <v>0.27634207099552099</v>
      </c>
      <c r="AS1109" s="17">
        <v>0.32782211281251</v>
      </c>
      <c r="AT1109" s="17">
        <v>0.357656143720118</v>
      </c>
      <c r="AU1109" s="17"/>
      <c r="AV1109" s="17">
        <v>0.29661086484826099</v>
      </c>
      <c r="AW1109" s="17">
        <v>0.17792943104438499</v>
      </c>
      <c r="AX1109" s="17">
        <v>0.25437301273743701</v>
      </c>
      <c r="AY1109" s="17">
        <v>0.21169617261419499</v>
      </c>
      <c r="AZ1109" s="17">
        <v>0.42851368444313997</v>
      </c>
      <c r="BA1109" s="17">
        <v>0.22056821384514999</v>
      </c>
      <c r="BB1109" s="17"/>
      <c r="BC1109" s="17">
        <v>0.36638200425477102</v>
      </c>
      <c r="BD1109" s="17">
        <v>0.23634461898315801</v>
      </c>
      <c r="BE1109" s="17">
        <v>0.194951124946703</v>
      </c>
      <c r="BF1109" s="17"/>
      <c r="BG1109" s="17">
        <v>0.192483840311057</v>
      </c>
      <c r="BH1109" s="17">
        <v>0.27385942666841501</v>
      </c>
      <c r="BI1109" s="17">
        <v>0.28401899692626997</v>
      </c>
      <c r="BJ1109" s="17">
        <v>0.22159605406125699</v>
      </c>
      <c r="BK1109" s="17">
        <v>0.13936079184759501</v>
      </c>
      <c r="BL1109" s="17"/>
      <c r="BM1109" s="17">
        <v>0.26056192154065799</v>
      </c>
      <c r="BN1109" s="17">
        <v>0.15838957285289901</v>
      </c>
    </row>
    <row r="1110" spans="2:66" x14ac:dyDescent="0.35">
      <c r="B1110" t="s">
        <v>320</v>
      </c>
      <c r="C1110" s="17">
        <v>0.22900123527517299</v>
      </c>
      <c r="D1110" s="17">
        <v>0.27960859533230098</v>
      </c>
      <c r="E1110" s="17">
        <v>0.183753393680471</v>
      </c>
      <c r="F1110" s="17"/>
      <c r="G1110" s="17">
        <v>0.21973596296280501</v>
      </c>
      <c r="H1110" s="17">
        <v>0.142352400032735</v>
      </c>
      <c r="I1110" s="17">
        <v>0.26016743666058201</v>
      </c>
      <c r="J1110" s="17">
        <v>0.19452606214173401</v>
      </c>
      <c r="K1110" s="17">
        <v>0.24659806531082401</v>
      </c>
      <c r="L1110" s="17">
        <v>0.29678460412787</v>
      </c>
      <c r="M1110" s="17"/>
      <c r="N1110" s="17">
        <v>0.209798354565986</v>
      </c>
      <c r="O1110" s="17">
        <v>0.202307528551535</v>
      </c>
      <c r="P1110" s="17">
        <v>0.193564970290245</v>
      </c>
      <c r="Q1110" s="17">
        <v>0.31020370265331798</v>
      </c>
      <c r="R1110" s="17"/>
      <c r="S1110" s="17">
        <v>0.181748478137019</v>
      </c>
      <c r="T1110" s="17">
        <v>0.205995210898791</v>
      </c>
      <c r="U1110" s="17">
        <v>0.23443315648686999</v>
      </c>
      <c r="V1110" s="17">
        <v>0.35173308397744202</v>
      </c>
      <c r="W1110" s="17">
        <v>0.16152882046817199</v>
      </c>
      <c r="X1110" s="17">
        <v>0.199672265964043</v>
      </c>
      <c r="Y1110" s="17">
        <v>0.16090316027038301</v>
      </c>
      <c r="Z1110" s="17">
        <v>0.35157524706007798</v>
      </c>
      <c r="AA1110" s="17">
        <v>0.224429037462889</v>
      </c>
      <c r="AB1110" s="17">
        <v>0.23920197276774999</v>
      </c>
      <c r="AC1110" s="17">
        <v>0.21685951115442401</v>
      </c>
      <c r="AD1110" s="17">
        <v>0.43840196811898402</v>
      </c>
      <c r="AE1110" s="17"/>
      <c r="AF1110" s="17">
        <v>0.15549011724669901</v>
      </c>
      <c r="AG1110" s="17">
        <v>0.25801757767204497</v>
      </c>
      <c r="AH1110" s="17">
        <v>0.217138218156189</v>
      </c>
      <c r="AI1110" s="17">
        <v>0.24994996749960199</v>
      </c>
      <c r="AJ1110" s="17">
        <v>0.29350874436819302</v>
      </c>
      <c r="AK1110" s="17">
        <v>0.25584071372145301</v>
      </c>
      <c r="AL1110" s="17"/>
      <c r="AM1110" s="17">
        <v>0.24563541199394101</v>
      </c>
      <c r="AN1110" s="17">
        <v>0.205982358460333</v>
      </c>
      <c r="AO1110" s="17"/>
      <c r="AP1110" s="17">
        <v>0.31982283802332501</v>
      </c>
      <c r="AQ1110" s="17">
        <v>0.25051512793723002</v>
      </c>
      <c r="AR1110" s="17">
        <v>0.164386078267899</v>
      </c>
      <c r="AS1110" s="17">
        <v>0.132453373271296</v>
      </c>
      <c r="AT1110" s="17">
        <v>0.12563987286098199</v>
      </c>
      <c r="AU1110" s="17"/>
      <c r="AV1110" s="17">
        <v>0.15592703259402199</v>
      </c>
      <c r="AW1110" s="17">
        <v>0.394042225343118</v>
      </c>
      <c r="AX1110" s="17">
        <v>0.195189427400597</v>
      </c>
      <c r="AY1110" s="17">
        <v>0.310792865562246</v>
      </c>
      <c r="AZ1110" s="17">
        <v>-8.8243301605721497E-2</v>
      </c>
      <c r="BA1110" s="17">
        <v>0.104559020204369</v>
      </c>
      <c r="BB1110" s="17"/>
      <c r="BC1110" s="17">
        <v>5.5206463840797998E-2</v>
      </c>
      <c r="BD1110" s="17">
        <v>0.20955273982887199</v>
      </c>
      <c r="BE1110" s="17">
        <v>0.36591381560152397</v>
      </c>
      <c r="BF1110" s="17"/>
      <c r="BG1110" s="17">
        <v>0.36858779530864999</v>
      </c>
      <c r="BH1110" s="17">
        <v>0.18203216928647201</v>
      </c>
      <c r="BI1110" s="17">
        <v>0.161832181891053</v>
      </c>
      <c r="BJ1110" s="17">
        <v>0.25107217887051703</v>
      </c>
      <c r="BK1110" s="17">
        <v>0.51518602150900805</v>
      </c>
      <c r="BL1110" s="17"/>
      <c r="BM1110" s="17">
        <v>0.21251704201903501</v>
      </c>
      <c r="BN1110" s="17">
        <v>0.45407155142950201</v>
      </c>
    </row>
    <row r="1111" spans="2:66" x14ac:dyDescent="0.35">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c r="BA1111" s="17"/>
      <c r="BB1111" s="17"/>
      <c r="BC1111" s="17"/>
      <c r="BD1111" s="17"/>
      <c r="BE1111" s="17"/>
      <c r="BF1111" s="17"/>
      <c r="BG1111" s="17"/>
      <c r="BH1111" s="17"/>
      <c r="BI1111" s="17"/>
      <c r="BJ1111" s="17"/>
      <c r="BK1111" s="17"/>
      <c r="BL1111" s="17"/>
      <c r="BM1111" s="17"/>
      <c r="BN1111" s="17"/>
    </row>
    <row r="1112" spans="2:66" x14ac:dyDescent="0.35">
      <c r="B1112" s="6" t="s">
        <v>448</v>
      </c>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c r="AO1112" s="17"/>
      <c r="AP1112" s="17"/>
      <c r="AQ1112" s="17"/>
      <c r="AR1112" s="17"/>
      <c r="AS1112" s="17"/>
      <c r="AT1112" s="17"/>
      <c r="AU1112" s="17"/>
      <c r="AV1112" s="17"/>
      <c r="AW1112" s="17"/>
      <c r="AX1112" s="17"/>
      <c r="AY1112" s="17"/>
      <c r="AZ1112" s="17"/>
      <c r="BA1112" s="17"/>
      <c r="BB1112" s="17"/>
      <c r="BC1112" s="17"/>
      <c r="BD1112" s="17"/>
      <c r="BE1112" s="17"/>
      <c r="BF1112" s="17"/>
      <c r="BG1112" s="17"/>
      <c r="BH1112" s="17"/>
      <c r="BI1112" s="17"/>
      <c r="BJ1112" s="17"/>
      <c r="BK1112" s="17"/>
      <c r="BL1112" s="17"/>
      <c r="BM1112" s="17"/>
      <c r="BN1112" s="17"/>
    </row>
    <row r="1113" spans="2:66" x14ac:dyDescent="0.35">
      <c r="B1113" s="24" t="s">
        <v>101</v>
      </c>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c r="AD1113" s="17"/>
      <c r="AE1113" s="17"/>
      <c r="AF1113" s="17"/>
      <c r="AG1113" s="17"/>
      <c r="AH1113" s="17"/>
      <c r="AI1113" s="17"/>
      <c r="AJ1113" s="17"/>
      <c r="AK1113" s="17"/>
      <c r="AL1113" s="17"/>
      <c r="AM1113" s="17"/>
      <c r="AN1113" s="17"/>
      <c r="AO1113" s="17"/>
      <c r="AP1113" s="17"/>
      <c r="AQ1113" s="17"/>
      <c r="AR1113" s="17"/>
      <c r="AS1113" s="17"/>
      <c r="AT1113" s="17"/>
      <c r="AU1113" s="17"/>
      <c r="AV1113" s="17"/>
      <c r="AW1113" s="17"/>
      <c r="AX1113" s="17"/>
      <c r="AY1113" s="17"/>
      <c r="AZ1113" s="17"/>
      <c r="BA1113" s="17"/>
      <c r="BB1113" s="17"/>
      <c r="BC1113" s="17"/>
      <c r="BD1113" s="17"/>
      <c r="BE1113" s="17"/>
      <c r="BF1113" s="17"/>
      <c r="BG1113" s="17"/>
      <c r="BH1113" s="17"/>
      <c r="BI1113" s="17"/>
      <c r="BJ1113" s="17"/>
      <c r="BK1113" s="17"/>
      <c r="BL1113" s="17"/>
      <c r="BM1113" s="17"/>
      <c r="BN1113" s="17"/>
    </row>
    <row r="1114" spans="2:66" x14ac:dyDescent="0.35">
      <c r="B1114" t="s">
        <v>317</v>
      </c>
      <c r="C1114" s="17">
        <v>0.13342026791348699</v>
      </c>
      <c r="D1114" s="17">
        <v>0.14855885417306</v>
      </c>
      <c r="E1114" s="17">
        <v>0.119317650459422</v>
      </c>
      <c r="F1114" s="17"/>
      <c r="G1114" s="17">
        <v>0.14623047294901501</v>
      </c>
      <c r="H1114" s="17">
        <v>0.14245573192309899</v>
      </c>
      <c r="I1114" s="17">
        <v>0.16241870497372601</v>
      </c>
      <c r="J1114" s="17">
        <v>9.7806250063987896E-2</v>
      </c>
      <c r="K1114" s="17">
        <v>0.13284800014526199</v>
      </c>
      <c r="L1114" s="17">
        <v>0.12326811221751099</v>
      </c>
      <c r="M1114" s="17"/>
      <c r="N1114" s="17">
        <v>0.122281625582484</v>
      </c>
      <c r="O1114" s="17">
        <v>0.15973838720638101</v>
      </c>
      <c r="P1114" s="17">
        <v>0.133390017088339</v>
      </c>
      <c r="Q1114" s="17">
        <v>0.120210143625181</v>
      </c>
      <c r="R1114" s="17"/>
      <c r="S1114" s="17">
        <v>0.16384526139424199</v>
      </c>
      <c r="T1114" s="17">
        <v>0.13959439217029601</v>
      </c>
      <c r="U1114" s="17">
        <v>0.10945714587767701</v>
      </c>
      <c r="V1114" s="17">
        <v>0.13221260016830699</v>
      </c>
      <c r="W1114" s="17">
        <v>0.11409687332346299</v>
      </c>
      <c r="X1114" s="17">
        <v>0.12896568968681099</v>
      </c>
      <c r="Y1114" s="17">
        <v>0.108948358710502</v>
      </c>
      <c r="Z1114" s="17">
        <v>0.11778475431020601</v>
      </c>
      <c r="AA1114" s="17">
        <v>0.13759919011464</v>
      </c>
      <c r="AB1114" s="17">
        <v>0.12857712629254001</v>
      </c>
      <c r="AC1114" s="17">
        <v>0.17397100497905299</v>
      </c>
      <c r="AD1114" s="17">
        <v>0.108371918783243</v>
      </c>
      <c r="AE1114" s="17"/>
      <c r="AF1114" s="17">
        <v>0.13345198820471599</v>
      </c>
      <c r="AG1114" s="17">
        <v>0.13698998679204899</v>
      </c>
      <c r="AH1114" s="17">
        <v>0.13136054370113201</v>
      </c>
      <c r="AI1114" s="17">
        <v>0.12129849409381301</v>
      </c>
      <c r="AJ1114" s="17">
        <v>0.174861897059329</v>
      </c>
      <c r="AK1114" s="17">
        <v>7.8051125577811895E-2</v>
      </c>
      <c r="AL1114" s="17"/>
      <c r="AM1114" s="17">
        <v>0.12908619240282601</v>
      </c>
      <c r="AN1114" s="17">
        <v>0.14051593228374501</v>
      </c>
      <c r="AO1114" s="17"/>
      <c r="AP1114" s="17">
        <v>0.141067355417683</v>
      </c>
      <c r="AQ1114" s="17">
        <v>0.13172526660487299</v>
      </c>
      <c r="AR1114" s="17">
        <v>0.101598979125327</v>
      </c>
      <c r="AS1114" s="17">
        <v>0.14917936318455</v>
      </c>
      <c r="AT1114" s="17">
        <v>0.17657611653845101</v>
      </c>
      <c r="AU1114" s="17"/>
      <c r="AV1114" s="17">
        <v>0.103284567611101</v>
      </c>
      <c r="AW1114" s="17">
        <v>0.17579539471592001</v>
      </c>
      <c r="AX1114" s="17">
        <v>0.138863059011755</v>
      </c>
      <c r="AY1114" s="17">
        <v>0.19284538874200999</v>
      </c>
      <c r="AZ1114" s="17">
        <v>5.5230504525099901E-2</v>
      </c>
      <c r="BA1114" s="17">
        <v>8.7219521263424901E-2</v>
      </c>
      <c r="BB1114" s="17"/>
      <c r="BC1114" s="17">
        <v>8.0910982596252498E-2</v>
      </c>
      <c r="BD1114" s="17">
        <v>0.122141195811309</v>
      </c>
      <c r="BE1114" s="17">
        <v>0.18867469390609501</v>
      </c>
      <c r="BF1114" s="17"/>
      <c r="BG1114" s="17">
        <v>0.218425593713796</v>
      </c>
      <c r="BH1114" s="17">
        <v>0.131551900546898</v>
      </c>
      <c r="BI1114" s="17">
        <v>7.80836237670679E-2</v>
      </c>
      <c r="BJ1114" s="17">
        <v>0.153472536057461</v>
      </c>
      <c r="BK1114" s="17">
        <v>0.242609702144893</v>
      </c>
      <c r="BL1114" s="17"/>
      <c r="BM1114" s="17">
        <v>0.14574784594114701</v>
      </c>
      <c r="BN1114" s="17">
        <v>0.22198385907888299</v>
      </c>
    </row>
    <row r="1115" spans="2:66" x14ac:dyDescent="0.35">
      <c r="B1115" t="s">
        <v>316</v>
      </c>
      <c r="C1115" s="17">
        <v>0.30809089145711899</v>
      </c>
      <c r="D1115" s="17">
        <v>0.33155135998197799</v>
      </c>
      <c r="E1115" s="17">
        <v>0.28575986239703499</v>
      </c>
      <c r="F1115" s="17"/>
      <c r="G1115" s="17">
        <v>0.301812515816617</v>
      </c>
      <c r="H1115" s="17">
        <v>0.31380291496214802</v>
      </c>
      <c r="I1115" s="17">
        <v>0.28885657761141198</v>
      </c>
      <c r="J1115" s="17">
        <v>0.319944211474674</v>
      </c>
      <c r="K1115" s="17">
        <v>0.27419841295292902</v>
      </c>
      <c r="L1115" s="17">
        <v>0.336353170478358</v>
      </c>
      <c r="M1115" s="17"/>
      <c r="N1115" s="17">
        <v>0.30935198183512702</v>
      </c>
      <c r="O1115" s="17">
        <v>0.27000886538952901</v>
      </c>
      <c r="P1115" s="17">
        <v>0.32574707954035298</v>
      </c>
      <c r="Q1115" s="17">
        <v>0.32797097213726301</v>
      </c>
      <c r="R1115" s="17"/>
      <c r="S1115" s="17">
        <v>0.31975709224336701</v>
      </c>
      <c r="T1115" s="17">
        <v>0.33963283863382498</v>
      </c>
      <c r="U1115" s="17">
        <v>0.264511945021765</v>
      </c>
      <c r="V1115" s="17">
        <v>0.34210432325507301</v>
      </c>
      <c r="W1115" s="17">
        <v>0.36489423080178601</v>
      </c>
      <c r="X1115" s="17">
        <v>0.25463347789930202</v>
      </c>
      <c r="Y1115" s="17">
        <v>0.30848682773272301</v>
      </c>
      <c r="Z1115" s="17">
        <v>0.38625901270054602</v>
      </c>
      <c r="AA1115" s="17">
        <v>0.28919270108567902</v>
      </c>
      <c r="AB1115" s="17">
        <v>0.27899220508555</v>
      </c>
      <c r="AC1115" s="17">
        <v>0.29395657182617002</v>
      </c>
      <c r="AD1115" s="17">
        <v>0.23431473973775699</v>
      </c>
      <c r="AE1115" s="17"/>
      <c r="AF1115" s="17">
        <v>0.30498448211075502</v>
      </c>
      <c r="AG1115" s="17">
        <v>0.30678417372426198</v>
      </c>
      <c r="AH1115" s="17">
        <v>0.30832259851044003</v>
      </c>
      <c r="AI1115" s="17">
        <v>0.32880012059396602</v>
      </c>
      <c r="AJ1115" s="17">
        <v>0.315984089188803</v>
      </c>
      <c r="AK1115" s="17">
        <v>0.24848901852108399</v>
      </c>
      <c r="AL1115" s="17"/>
      <c r="AM1115" s="17">
        <v>0.31521626075211101</v>
      </c>
      <c r="AN1115" s="17">
        <v>0.30016556875011902</v>
      </c>
      <c r="AO1115" s="17"/>
      <c r="AP1115" s="17">
        <v>0.27936079789666401</v>
      </c>
      <c r="AQ1115" s="17">
        <v>0.32321971696805102</v>
      </c>
      <c r="AR1115" s="17">
        <v>0.31300382149140898</v>
      </c>
      <c r="AS1115" s="17">
        <v>0.32862114454726599</v>
      </c>
      <c r="AT1115" s="17">
        <v>0.38484095999996398</v>
      </c>
      <c r="AU1115" s="17"/>
      <c r="AV1115" s="17">
        <v>0.30746560371660703</v>
      </c>
      <c r="AW1115" s="17">
        <v>0.33644341415436302</v>
      </c>
      <c r="AX1115" s="17">
        <v>0.349731363045509</v>
      </c>
      <c r="AY1115" s="17">
        <v>0.27851316274078602</v>
      </c>
      <c r="AZ1115" s="17">
        <v>0.292427348739287</v>
      </c>
      <c r="BA1115" s="17">
        <v>0.27303608163092002</v>
      </c>
      <c r="BB1115" s="17"/>
      <c r="BC1115" s="17">
        <v>0.29365696745731301</v>
      </c>
      <c r="BD1115" s="17">
        <v>0.28060850999105102</v>
      </c>
      <c r="BE1115" s="17">
        <v>0.373349704348654</v>
      </c>
      <c r="BF1115" s="17"/>
      <c r="BG1115" s="17">
        <v>0.36761718723331599</v>
      </c>
      <c r="BH1115" s="17">
        <v>0.322101629175638</v>
      </c>
      <c r="BI1115" s="17">
        <v>0.27504310713570101</v>
      </c>
      <c r="BJ1115" s="17">
        <v>0.23984432210176199</v>
      </c>
      <c r="BK1115" s="17">
        <v>0.39335789789519598</v>
      </c>
      <c r="BL1115" s="17"/>
      <c r="BM1115" s="17">
        <v>0.32953928208552602</v>
      </c>
      <c r="BN1115" s="17">
        <v>0.357835712685588</v>
      </c>
    </row>
    <row r="1116" spans="2:66" x14ac:dyDescent="0.35">
      <c r="B1116" t="s">
        <v>315</v>
      </c>
      <c r="C1116" s="17">
        <v>0.25943513092891402</v>
      </c>
      <c r="D1116" s="17">
        <v>0.246951194450064</v>
      </c>
      <c r="E1116" s="17">
        <v>0.27288578822366399</v>
      </c>
      <c r="F1116" s="17"/>
      <c r="G1116" s="17">
        <v>0.239590762273094</v>
      </c>
      <c r="H1116" s="17">
        <v>0.21850356408579399</v>
      </c>
      <c r="I1116" s="17">
        <v>0.279215888536884</v>
      </c>
      <c r="J1116" s="17">
        <v>0.25997958200618798</v>
      </c>
      <c r="K1116" s="17">
        <v>0.28301511807535001</v>
      </c>
      <c r="L1116" s="17">
        <v>0.27375504069555801</v>
      </c>
      <c r="M1116" s="17"/>
      <c r="N1116" s="17">
        <v>0.23686571861486599</v>
      </c>
      <c r="O1116" s="17">
        <v>0.24873371805606101</v>
      </c>
      <c r="P1116" s="17">
        <v>0.27907443516859198</v>
      </c>
      <c r="Q1116" s="17">
        <v>0.27757387813266698</v>
      </c>
      <c r="R1116" s="17"/>
      <c r="S1116" s="17">
        <v>0.240144717233713</v>
      </c>
      <c r="T1116" s="17">
        <v>0.24161575113068101</v>
      </c>
      <c r="U1116" s="17">
        <v>0.27259526668136902</v>
      </c>
      <c r="V1116" s="17">
        <v>0.25325203815029601</v>
      </c>
      <c r="W1116" s="17">
        <v>0.22108791093379901</v>
      </c>
      <c r="X1116" s="17">
        <v>0.25261542391141301</v>
      </c>
      <c r="Y1116" s="17">
        <v>0.27365713660205998</v>
      </c>
      <c r="Z1116" s="17">
        <v>0.20008024421253001</v>
      </c>
      <c r="AA1116" s="17">
        <v>0.30111062346172601</v>
      </c>
      <c r="AB1116" s="17">
        <v>0.30561020398859601</v>
      </c>
      <c r="AC1116" s="17">
        <v>0.24205878079475601</v>
      </c>
      <c r="AD1116" s="17">
        <v>0.298730242326888</v>
      </c>
      <c r="AE1116" s="17"/>
      <c r="AF1116" s="17">
        <v>0.246882922257156</v>
      </c>
      <c r="AG1116" s="17">
        <v>0.23602159858567501</v>
      </c>
      <c r="AH1116" s="17">
        <v>0.28525215052030201</v>
      </c>
      <c r="AI1116" s="17">
        <v>0.25366836210391303</v>
      </c>
      <c r="AJ1116" s="17">
        <v>0.26059117687634198</v>
      </c>
      <c r="AK1116" s="17">
        <v>0.38374615197356199</v>
      </c>
      <c r="AL1116" s="17"/>
      <c r="AM1116" s="17">
        <v>0.266207512144853</v>
      </c>
      <c r="AN1116" s="17">
        <v>0.24939680677964199</v>
      </c>
      <c r="AO1116" s="17"/>
      <c r="AP1116" s="17">
        <v>0.30872332487608301</v>
      </c>
      <c r="AQ1116" s="17">
        <v>0.26254097984283398</v>
      </c>
      <c r="AR1116" s="17">
        <v>0.23913764570555299</v>
      </c>
      <c r="AS1116" s="17">
        <v>0.196544259845438</v>
      </c>
      <c r="AT1116" s="17">
        <v>0.24725831120524899</v>
      </c>
      <c r="AU1116" s="17"/>
      <c r="AV1116" s="17">
        <v>0.25402838031250102</v>
      </c>
      <c r="AW1116" s="17">
        <v>0.25573653553689302</v>
      </c>
      <c r="AX1116" s="17">
        <v>0.19734744770846799</v>
      </c>
      <c r="AY1116" s="17">
        <v>0.26624136508921198</v>
      </c>
      <c r="AZ1116" s="17">
        <v>0.23964898960745001</v>
      </c>
      <c r="BA1116" s="17">
        <v>0.32511339257510202</v>
      </c>
      <c r="BB1116" s="17"/>
      <c r="BC1116" s="17">
        <v>0.21856857322439499</v>
      </c>
      <c r="BD1116" s="17">
        <v>0.32450898856214699</v>
      </c>
      <c r="BE1116" s="17">
        <v>0.18170227423680599</v>
      </c>
      <c r="BF1116" s="17"/>
      <c r="BG1116" s="17">
        <v>0.248833854584528</v>
      </c>
      <c r="BH1116" s="17">
        <v>0.24926261958243401</v>
      </c>
      <c r="BI1116" s="17">
        <v>0.28028124240787899</v>
      </c>
      <c r="BJ1116" s="17">
        <v>0.302417894807815</v>
      </c>
      <c r="BK1116" s="17">
        <v>0.19439967761138699</v>
      </c>
      <c r="BL1116" s="17"/>
      <c r="BM1116" s="17">
        <v>0.24919255551268699</v>
      </c>
      <c r="BN1116" s="17">
        <v>0.219394490594092</v>
      </c>
    </row>
    <row r="1117" spans="2:66" x14ac:dyDescent="0.35">
      <c r="B1117" t="s">
        <v>314</v>
      </c>
      <c r="C1117" s="17">
        <v>0.18875702911095199</v>
      </c>
      <c r="D1117" s="17">
        <v>0.171095620427659</v>
      </c>
      <c r="E1117" s="17">
        <v>0.20490499133326801</v>
      </c>
      <c r="F1117" s="17"/>
      <c r="G1117" s="17">
        <v>0.17813405426496201</v>
      </c>
      <c r="H1117" s="17">
        <v>0.207041571250006</v>
      </c>
      <c r="I1117" s="17">
        <v>0.190956440254031</v>
      </c>
      <c r="J1117" s="17">
        <v>0.19308488622429501</v>
      </c>
      <c r="K1117" s="17">
        <v>0.195379922282298</v>
      </c>
      <c r="L1117" s="17">
        <v>0.17115491861419199</v>
      </c>
      <c r="M1117" s="17"/>
      <c r="N1117" s="17">
        <v>0.236078438201486</v>
      </c>
      <c r="O1117" s="17">
        <v>0.19306794078848599</v>
      </c>
      <c r="P1117" s="17">
        <v>0.156241394953925</v>
      </c>
      <c r="Q1117" s="17">
        <v>0.16268665138056401</v>
      </c>
      <c r="R1117" s="17"/>
      <c r="S1117" s="17">
        <v>0.19997047783684899</v>
      </c>
      <c r="T1117" s="17">
        <v>0.177274988075481</v>
      </c>
      <c r="U1117" s="17">
        <v>0.231294526599955</v>
      </c>
      <c r="V1117" s="17">
        <v>0.15386011528462001</v>
      </c>
      <c r="W1117" s="17">
        <v>0.20479377262326001</v>
      </c>
      <c r="X1117" s="17">
        <v>0.22270943304600299</v>
      </c>
      <c r="Y1117" s="17">
        <v>0.18226271157929999</v>
      </c>
      <c r="Z1117" s="17">
        <v>0.18809231410399499</v>
      </c>
      <c r="AA1117" s="17">
        <v>0.16881161359084501</v>
      </c>
      <c r="AB1117" s="17">
        <v>0.17264043193121301</v>
      </c>
      <c r="AC1117" s="17">
        <v>0.16357688436552401</v>
      </c>
      <c r="AD1117" s="17">
        <v>0.21995443662261399</v>
      </c>
      <c r="AE1117" s="17"/>
      <c r="AF1117" s="17">
        <v>0.19651049207798399</v>
      </c>
      <c r="AG1117" s="17">
        <v>0.21131624032764601</v>
      </c>
      <c r="AH1117" s="17">
        <v>0.16055651075847399</v>
      </c>
      <c r="AI1117" s="17">
        <v>0.19109008510738701</v>
      </c>
      <c r="AJ1117" s="17">
        <v>0.159497851011381</v>
      </c>
      <c r="AK1117" s="17">
        <v>0.15895225660592899</v>
      </c>
      <c r="AL1117" s="17"/>
      <c r="AM1117" s="17">
        <v>0.188834113834221</v>
      </c>
      <c r="AN1117" s="17">
        <v>0.18637356057142501</v>
      </c>
      <c r="AO1117" s="17"/>
      <c r="AP1117" s="17">
        <v>0.158292515876234</v>
      </c>
      <c r="AQ1117" s="17">
        <v>0.173513044610939</v>
      </c>
      <c r="AR1117" s="17">
        <v>0.23990878937143401</v>
      </c>
      <c r="AS1117" s="17">
        <v>0.216946218789347</v>
      </c>
      <c r="AT1117" s="17">
        <v>0.104672147039816</v>
      </c>
      <c r="AU1117" s="17"/>
      <c r="AV1117" s="17">
        <v>0.199310026382814</v>
      </c>
      <c r="AW1117" s="17">
        <v>0.167200323262824</v>
      </c>
      <c r="AX1117" s="17">
        <v>0.22728976205329399</v>
      </c>
      <c r="AY1117" s="17">
        <v>0.19083188244586999</v>
      </c>
      <c r="AZ1117" s="17">
        <v>0.29551900873654302</v>
      </c>
      <c r="BA1117" s="17">
        <v>0.164221400633176</v>
      </c>
      <c r="BB1117" s="17"/>
      <c r="BC1117" s="17">
        <v>0.25083972138362998</v>
      </c>
      <c r="BD1117" s="17">
        <v>0.167563505706146</v>
      </c>
      <c r="BE1117" s="17">
        <v>0.19025320414678101</v>
      </c>
      <c r="BF1117" s="17"/>
      <c r="BG1117" s="17">
        <v>9.5708622394767004E-2</v>
      </c>
      <c r="BH1117" s="17">
        <v>0.20001459034931501</v>
      </c>
      <c r="BI1117" s="17">
        <v>0.24609083198885501</v>
      </c>
      <c r="BJ1117" s="17">
        <v>0.15005136470867</v>
      </c>
      <c r="BK1117" s="17">
        <v>0.10561329154325901</v>
      </c>
      <c r="BL1117" s="17"/>
      <c r="BM1117" s="17">
        <v>0.18297005394941501</v>
      </c>
      <c r="BN1117" s="17">
        <v>0.11589601381834801</v>
      </c>
    </row>
    <row r="1118" spans="2:66" x14ac:dyDescent="0.35">
      <c r="B1118" t="s">
        <v>313</v>
      </c>
      <c r="C1118" s="17">
        <v>7.0742004194119606E-2</v>
      </c>
      <c r="D1118" s="17">
        <v>7.1877359791485504E-2</v>
      </c>
      <c r="E1118" s="17">
        <v>6.9020033403665998E-2</v>
      </c>
      <c r="F1118" s="17"/>
      <c r="G1118" s="17">
        <v>8.2432106332445299E-2</v>
      </c>
      <c r="H1118" s="17">
        <v>7.8685872819182406E-2</v>
      </c>
      <c r="I1118" s="17">
        <v>4.2663102233072202E-2</v>
      </c>
      <c r="J1118" s="17">
        <v>7.4670378711940294E-2</v>
      </c>
      <c r="K1118" s="17">
        <v>7.6113450798420607E-2</v>
      </c>
      <c r="L1118" s="17">
        <v>7.2428561117729801E-2</v>
      </c>
      <c r="M1118" s="17"/>
      <c r="N1118" s="17">
        <v>6.7670041113048501E-2</v>
      </c>
      <c r="O1118" s="17">
        <v>7.9918328018412699E-2</v>
      </c>
      <c r="P1118" s="17">
        <v>6.01964807315317E-2</v>
      </c>
      <c r="Q1118" s="17">
        <v>7.3056088128360896E-2</v>
      </c>
      <c r="R1118" s="17"/>
      <c r="S1118" s="17">
        <v>5.9097728718385097E-2</v>
      </c>
      <c r="T1118" s="17">
        <v>5.2296824370565799E-2</v>
      </c>
      <c r="U1118" s="17">
        <v>0.10938606042231</v>
      </c>
      <c r="V1118" s="17">
        <v>6.5678482826124304E-2</v>
      </c>
      <c r="W1118" s="17">
        <v>6.4968694511034902E-2</v>
      </c>
      <c r="X1118" s="17">
        <v>6.5216784251002899E-2</v>
      </c>
      <c r="Y1118" s="17">
        <v>7.80623232959331E-2</v>
      </c>
      <c r="Z1118" s="17">
        <v>4.7185272241031397E-2</v>
      </c>
      <c r="AA1118" s="17">
        <v>6.7096015509724202E-2</v>
      </c>
      <c r="AB1118" s="17">
        <v>8.2080502305263897E-2</v>
      </c>
      <c r="AC1118" s="17">
        <v>9.7565946930626604E-2</v>
      </c>
      <c r="AD1118" s="17">
        <v>9.3105899072324902E-2</v>
      </c>
      <c r="AE1118" s="17"/>
      <c r="AF1118" s="17">
        <v>8.72130062282757E-2</v>
      </c>
      <c r="AG1118" s="17">
        <v>6.0521829283187299E-2</v>
      </c>
      <c r="AH1118" s="17">
        <v>7.0233083810060298E-2</v>
      </c>
      <c r="AI1118" s="17">
        <v>6.6212735254183502E-2</v>
      </c>
      <c r="AJ1118" s="17">
        <v>5.1654730775202898E-2</v>
      </c>
      <c r="AK1118" s="17">
        <v>0.10256149330631199</v>
      </c>
      <c r="AL1118" s="17"/>
      <c r="AM1118" s="17">
        <v>6.5489969202062098E-2</v>
      </c>
      <c r="AN1118" s="17">
        <v>7.8695679484447806E-2</v>
      </c>
      <c r="AO1118" s="17"/>
      <c r="AP1118" s="17">
        <v>5.2952126930984E-2</v>
      </c>
      <c r="AQ1118" s="17">
        <v>6.7196769964286904E-2</v>
      </c>
      <c r="AR1118" s="17">
        <v>7.3319455619238097E-2</v>
      </c>
      <c r="AS1118" s="17">
        <v>7.5256682659132004E-2</v>
      </c>
      <c r="AT1118" s="17">
        <v>6.6000662598288601E-2</v>
      </c>
      <c r="AU1118" s="17"/>
      <c r="AV1118" s="17">
        <v>0.100475238507875</v>
      </c>
      <c r="AW1118" s="17">
        <v>5.1785734066806602E-2</v>
      </c>
      <c r="AX1118" s="17">
        <v>5.6104001571107898E-2</v>
      </c>
      <c r="AY1118" s="17">
        <v>3.9762425865984399E-2</v>
      </c>
      <c r="AZ1118" s="17">
        <v>8.5047975171259907E-2</v>
      </c>
      <c r="BA1118" s="17">
        <v>4.4688281639182301E-2</v>
      </c>
      <c r="BB1118" s="17"/>
      <c r="BC1118" s="17">
        <v>0.111141513986955</v>
      </c>
      <c r="BD1118" s="17">
        <v>6.3643041692289307E-2</v>
      </c>
      <c r="BE1118" s="17">
        <v>4.8981765427935003E-2</v>
      </c>
      <c r="BF1118" s="17"/>
      <c r="BG1118" s="17">
        <v>3.9252373887184E-2</v>
      </c>
      <c r="BH1118" s="17">
        <v>7.1565723175084806E-2</v>
      </c>
      <c r="BI1118" s="17">
        <v>8.41985915086471E-2</v>
      </c>
      <c r="BJ1118" s="17">
        <v>0.116845861766718</v>
      </c>
      <c r="BK1118" s="17">
        <v>4.0037624631495898E-2</v>
      </c>
      <c r="BL1118" s="17"/>
      <c r="BM1118" s="17">
        <v>6.6285430312261001E-2</v>
      </c>
      <c r="BN1118" s="17">
        <v>5.78106223031295E-2</v>
      </c>
    </row>
    <row r="1119" spans="2:66" x14ac:dyDescent="0.35">
      <c r="B1119" t="s">
        <v>117</v>
      </c>
      <c r="C1119" s="17">
        <v>3.9554676395409001E-2</v>
      </c>
      <c r="D1119" s="17">
        <v>2.9965611175752999E-2</v>
      </c>
      <c r="E1119" s="17">
        <v>4.8111674182945201E-2</v>
      </c>
      <c r="F1119" s="17"/>
      <c r="G1119" s="17">
        <v>5.1800088363867298E-2</v>
      </c>
      <c r="H1119" s="17">
        <v>3.9510344959770002E-2</v>
      </c>
      <c r="I1119" s="17">
        <v>3.5889286390874797E-2</v>
      </c>
      <c r="J1119" s="17">
        <v>5.45146915189152E-2</v>
      </c>
      <c r="K1119" s="17">
        <v>3.8445095745741002E-2</v>
      </c>
      <c r="L1119" s="17">
        <v>2.3040196876651101E-2</v>
      </c>
      <c r="M1119" s="17"/>
      <c r="N1119" s="17">
        <v>2.7752194652989101E-2</v>
      </c>
      <c r="O1119" s="17">
        <v>4.8532760541130197E-2</v>
      </c>
      <c r="P1119" s="17">
        <v>4.5350592517258502E-2</v>
      </c>
      <c r="Q1119" s="17">
        <v>3.8502266595964903E-2</v>
      </c>
      <c r="R1119" s="17"/>
      <c r="S1119" s="17">
        <v>1.7184722573444E-2</v>
      </c>
      <c r="T1119" s="17">
        <v>4.95852056191518E-2</v>
      </c>
      <c r="U1119" s="17">
        <v>1.27550553969242E-2</v>
      </c>
      <c r="V1119" s="17">
        <v>5.2892440315579499E-2</v>
      </c>
      <c r="W1119" s="17">
        <v>3.0158517806658802E-2</v>
      </c>
      <c r="X1119" s="17">
        <v>7.5859191205467705E-2</v>
      </c>
      <c r="Y1119" s="17">
        <v>4.8582642079482499E-2</v>
      </c>
      <c r="Z1119" s="17">
        <v>6.0598402431691997E-2</v>
      </c>
      <c r="AA1119" s="17">
        <v>3.6189856237384799E-2</v>
      </c>
      <c r="AB1119" s="17">
        <v>3.20995303968373E-2</v>
      </c>
      <c r="AC1119" s="17">
        <v>2.8870811103870801E-2</v>
      </c>
      <c r="AD1119" s="17">
        <v>4.5522763457173598E-2</v>
      </c>
      <c r="AE1119" s="17"/>
      <c r="AF1119" s="17">
        <v>3.09571091211121E-2</v>
      </c>
      <c r="AG1119" s="17">
        <v>4.8366171287181299E-2</v>
      </c>
      <c r="AH1119" s="17">
        <v>4.42751126995918E-2</v>
      </c>
      <c r="AI1119" s="17">
        <v>3.8930202846736199E-2</v>
      </c>
      <c r="AJ1119" s="17">
        <v>3.7410255088942197E-2</v>
      </c>
      <c r="AK1119" s="17">
        <v>2.8199954015300399E-2</v>
      </c>
      <c r="AL1119" s="17"/>
      <c r="AM1119" s="17">
        <v>3.5165951663926401E-2</v>
      </c>
      <c r="AN1119" s="17">
        <v>4.48524521306208E-2</v>
      </c>
      <c r="AO1119" s="17"/>
      <c r="AP1119" s="17">
        <v>5.9603879002352499E-2</v>
      </c>
      <c r="AQ1119" s="17">
        <v>4.1804222009016401E-2</v>
      </c>
      <c r="AR1119" s="17">
        <v>3.3031308687038602E-2</v>
      </c>
      <c r="AS1119" s="17">
        <v>3.3452330974267301E-2</v>
      </c>
      <c r="AT1119" s="17">
        <v>2.0651802618232001E-2</v>
      </c>
      <c r="AU1119" s="17"/>
      <c r="AV1119" s="17">
        <v>3.5436183469101198E-2</v>
      </c>
      <c r="AW1119" s="17">
        <v>1.3038598263193001E-2</v>
      </c>
      <c r="AX1119" s="17">
        <v>3.0664366609865899E-2</v>
      </c>
      <c r="AY1119" s="17">
        <v>3.1805775116137899E-2</v>
      </c>
      <c r="AZ1119" s="17">
        <v>3.2126173220361001E-2</v>
      </c>
      <c r="BA1119" s="17">
        <v>0.105721322258195</v>
      </c>
      <c r="BB1119" s="17"/>
      <c r="BC1119" s="17">
        <v>4.4882241351454501E-2</v>
      </c>
      <c r="BD1119" s="17">
        <v>4.1534758237057802E-2</v>
      </c>
      <c r="BE1119" s="17">
        <v>1.7038357933729101E-2</v>
      </c>
      <c r="BF1119" s="17"/>
      <c r="BG1119" s="17">
        <v>3.0162368186408599E-2</v>
      </c>
      <c r="BH1119" s="17">
        <v>2.5503537170629701E-2</v>
      </c>
      <c r="BI1119" s="17">
        <v>3.6302603191849997E-2</v>
      </c>
      <c r="BJ1119" s="17">
        <v>3.7368020557573899E-2</v>
      </c>
      <c r="BK1119" s="17">
        <v>2.3981806173769701E-2</v>
      </c>
      <c r="BL1119" s="17"/>
      <c r="BM1119" s="17">
        <v>2.6264832198964298E-2</v>
      </c>
      <c r="BN1119" s="17">
        <v>2.7079301519958798E-2</v>
      </c>
    </row>
    <row r="1120" spans="2:66" x14ac:dyDescent="0.35">
      <c r="B1120" t="s">
        <v>319</v>
      </c>
      <c r="C1120" s="17">
        <v>0.44151115937060498</v>
      </c>
      <c r="D1120" s="17">
        <v>0.48011021415503802</v>
      </c>
      <c r="E1120" s="17">
        <v>0.40507751285645599</v>
      </c>
      <c r="F1120" s="17"/>
      <c r="G1120" s="17">
        <v>0.44804298876563198</v>
      </c>
      <c r="H1120" s="17">
        <v>0.45625864688524798</v>
      </c>
      <c r="I1120" s="17">
        <v>0.45127528258513799</v>
      </c>
      <c r="J1120" s="17">
        <v>0.41775046153866102</v>
      </c>
      <c r="K1120" s="17">
        <v>0.40704641309819101</v>
      </c>
      <c r="L1120" s="17">
        <v>0.45962128269586899</v>
      </c>
      <c r="M1120" s="17"/>
      <c r="N1120" s="17">
        <v>0.43163360741761098</v>
      </c>
      <c r="O1120" s="17">
        <v>0.42974725259591001</v>
      </c>
      <c r="P1120" s="17">
        <v>0.45913709662869301</v>
      </c>
      <c r="Q1120" s="17">
        <v>0.44818111576244402</v>
      </c>
      <c r="R1120" s="17"/>
      <c r="S1120" s="17">
        <v>0.48360235363760901</v>
      </c>
      <c r="T1120" s="17">
        <v>0.479227230804121</v>
      </c>
      <c r="U1120" s="17">
        <v>0.37396909089944202</v>
      </c>
      <c r="V1120" s="17">
        <v>0.47431692342338</v>
      </c>
      <c r="W1120" s="17">
        <v>0.47899110412524798</v>
      </c>
      <c r="X1120" s="17">
        <v>0.38359916758611301</v>
      </c>
      <c r="Y1120" s="17">
        <v>0.41743518644322503</v>
      </c>
      <c r="Z1120" s="17">
        <v>0.50404376701075204</v>
      </c>
      <c r="AA1120" s="17">
        <v>0.42679189120032002</v>
      </c>
      <c r="AB1120" s="17">
        <v>0.40756933137808998</v>
      </c>
      <c r="AC1120" s="17">
        <v>0.46792757680522301</v>
      </c>
      <c r="AD1120" s="17">
        <v>0.342686658521</v>
      </c>
      <c r="AE1120" s="17"/>
      <c r="AF1120" s="17">
        <v>0.43843647031547101</v>
      </c>
      <c r="AG1120" s="17">
        <v>0.44377416051631002</v>
      </c>
      <c r="AH1120" s="17">
        <v>0.43968314221157201</v>
      </c>
      <c r="AI1120" s="17">
        <v>0.45009861468778001</v>
      </c>
      <c r="AJ1120" s="17">
        <v>0.49084598624813203</v>
      </c>
      <c r="AK1120" s="17">
        <v>0.32654014409889598</v>
      </c>
      <c r="AL1120" s="17"/>
      <c r="AM1120" s="17">
        <v>0.44430245315493699</v>
      </c>
      <c r="AN1120" s="17">
        <v>0.440681501033864</v>
      </c>
      <c r="AO1120" s="17"/>
      <c r="AP1120" s="17">
        <v>0.42042815331434702</v>
      </c>
      <c r="AQ1120" s="17">
        <v>0.45494498357292401</v>
      </c>
      <c r="AR1120" s="17">
        <v>0.41460280061673599</v>
      </c>
      <c r="AS1120" s="17">
        <v>0.47780050773181598</v>
      </c>
      <c r="AT1120" s="17">
        <v>0.56141707653841499</v>
      </c>
      <c r="AU1120" s="17"/>
      <c r="AV1120" s="17">
        <v>0.41075017132770902</v>
      </c>
      <c r="AW1120" s="17">
        <v>0.51223880887028295</v>
      </c>
      <c r="AX1120" s="17">
        <v>0.488594422057264</v>
      </c>
      <c r="AY1120" s="17">
        <v>0.47135855148279598</v>
      </c>
      <c r="AZ1120" s="17">
        <v>0.34765785326438697</v>
      </c>
      <c r="BA1120" s="17">
        <v>0.360255602894345</v>
      </c>
      <c r="BB1120" s="17"/>
      <c r="BC1120" s="17">
        <v>0.37456795005356602</v>
      </c>
      <c r="BD1120" s="17">
        <v>0.40274970580236003</v>
      </c>
      <c r="BE1120" s="17">
        <v>0.56202439825474904</v>
      </c>
      <c r="BF1120" s="17"/>
      <c r="BG1120" s="17">
        <v>0.58604278094711204</v>
      </c>
      <c r="BH1120" s="17">
        <v>0.45365352972253598</v>
      </c>
      <c r="BI1120" s="17">
        <v>0.35312673090276903</v>
      </c>
      <c r="BJ1120" s="17">
        <v>0.39331685815922302</v>
      </c>
      <c r="BK1120" s="17">
        <v>0.63596760004008901</v>
      </c>
      <c r="BL1120" s="17"/>
      <c r="BM1120" s="17">
        <v>0.475287128026673</v>
      </c>
      <c r="BN1120" s="17">
        <v>0.57981957176447196</v>
      </c>
    </row>
    <row r="1121" spans="2:66" x14ac:dyDescent="0.35">
      <c r="B1121" t="s">
        <v>318</v>
      </c>
      <c r="C1121" s="17">
        <v>0.25949903330507201</v>
      </c>
      <c r="D1121" s="17">
        <v>0.24297298021914501</v>
      </c>
      <c r="E1121" s="17">
        <v>0.27392502473693398</v>
      </c>
      <c r="F1121" s="17"/>
      <c r="G1121" s="17">
        <v>0.260566160597407</v>
      </c>
      <c r="H1121" s="17">
        <v>0.28572744406918799</v>
      </c>
      <c r="I1121" s="17">
        <v>0.23361954248710301</v>
      </c>
      <c r="J1121" s="17">
        <v>0.26775526493623503</v>
      </c>
      <c r="K1121" s="17">
        <v>0.27149337308071803</v>
      </c>
      <c r="L1121" s="17">
        <v>0.24358347973192199</v>
      </c>
      <c r="M1121" s="17"/>
      <c r="N1121" s="17">
        <v>0.30374847931453403</v>
      </c>
      <c r="O1121" s="17">
        <v>0.27298626880689802</v>
      </c>
      <c r="P1121" s="17">
        <v>0.216437875685457</v>
      </c>
      <c r="Q1121" s="17">
        <v>0.23574273950892399</v>
      </c>
      <c r="R1121" s="17"/>
      <c r="S1121" s="17">
        <v>0.25906820655523399</v>
      </c>
      <c r="T1121" s="17">
        <v>0.22957181244604599</v>
      </c>
      <c r="U1121" s="17">
        <v>0.340680587022265</v>
      </c>
      <c r="V1121" s="17">
        <v>0.219538598110744</v>
      </c>
      <c r="W1121" s="17">
        <v>0.26976246713429503</v>
      </c>
      <c r="X1121" s="17">
        <v>0.28792621729700602</v>
      </c>
      <c r="Y1121" s="17">
        <v>0.26032503487523301</v>
      </c>
      <c r="Z1121" s="17">
        <v>0.23527758634502599</v>
      </c>
      <c r="AA1121" s="17">
        <v>0.23590762910056901</v>
      </c>
      <c r="AB1121" s="17">
        <v>0.25472093423647701</v>
      </c>
      <c r="AC1121" s="17">
        <v>0.26114283129615101</v>
      </c>
      <c r="AD1121" s="17">
        <v>0.31306033569493802</v>
      </c>
      <c r="AE1121" s="17"/>
      <c r="AF1121" s="17">
        <v>0.28372349830625998</v>
      </c>
      <c r="AG1121" s="17">
        <v>0.27183806961083301</v>
      </c>
      <c r="AH1121" s="17">
        <v>0.23078959456853401</v>
      </c>
      <c r="AI1121" s="17">
        <v>0.25730282036157098</v>
      </c>
      <c r="AJ1121" s="17">
        <v>0.211152581786584</v>
      </c>
      <c r="AK1121" s="17">
        <v>0.26151374991224202</v>
      </c>
      <c r="AL1121" s="17"/>
      <c r="AM1121" s="17">
        <v>0.25432408303628301</v>
      </c>
      <c r="AN1121" s="17">
        <v>0.26506924005587301</v>
      </c>
      <c r="AO1121" s="17"/>
      <c r="AP1121" s="17">
        <v>0.211244642807218</v>
      </c>
      <c r="AQ1121" s="17">
        <v>0.240709814575226</v>
      </c>
      <c r="AR1121" s="17">
        <v>0.31322824499067198</v>
      </c>
      <c r="AS1121" s="17">
        <v>0.29220290144847899</v>
      </c>
      <c r="AT1121" s="17">
        <v>0.17067280963810399</v>
      </c>
      <c r="AU1121" s="17"/>
      <c r="AV1121" s="17">
        <v>0.29978526489068902</v>
      </c>
      <c r="AW1121" s="17">
        <v>0.218986057329631</v>
      </c>
      <c r="AX1121" s="17">
        <v>0.283393763624402</v>
      </c>
      <c r="AY1121" s="17">
        <v>0.23059430831185501</v>
      </c>
      <c r="AZ1121" s="17">
        <v>0.38056698390780302</v>
      </c>
      <c r="BA1121" s="17">
        <v>0.20890968227235801</v>
      </c>
      <c r="BB1121" s="17"/>
      <c r="BC1121" s="17">
        <v>0.36198123537058502</v>
      </c>
      <c r="BD1121" s="17">
        <v>0.23120654739843599</v>
      </c>
      <c r="BE1121" s="17">
        <v>0.23923496957471599</v>
      </c>
      <c r="BF1121" s="17"/>
      <c r="BG1121" s="17">
        <v>0.13496099628195099</v>
      </c>
      <c r="BH1121" s="17">
        <v>0.27158031352439999</v>
      </c>
      <c r="BI1121" s="17">
        <v>0.33028942349750201</v>
      </c>
      <c r="BJ1121" s="17">
        <v>0.26689722647538799</v>
      </c>
      <c r="BK1121" s="17">
        <v>0.14565091617475501</v>
      </c>
      <c r="BL1121" s="17"/>
      <c r="BM1121" s="17">
        <v>0.24925548426167601</v>
      </c>
      <c r="BN1121" s="17">
        <v>0.17370663612147799</v>
      </c>
    </row>
    <row r="1122" spans="2:66" x14ac:dyDescent="0.35">
      <c r="B1122" t="s">
        <v>320</v>
      </c>
      <c r="C1122" s="17">
        <v>0.18201212606553399</v>
      </c>
      <c r="D1122" s="17">
        <v>0.237137233935893</v>
      </c>
      <c r="E1122" s="17">
        <v>0.13115248811952199</v>
      </c>
      <c r="F1122" s="17"/>
      <c r="G1122" s="17">
        <v>0.187476828168224</v>
      </c>
      <c r="H1122" s="17">
        <v>0.17053120281605999</v>
      </c>
      <c r="I1122" s="17">
        <v>0.21765574009803501</v>
      </c>
      <c r="J1122" s="17">
        <v>0.149995196602426</v>
      </c>
      <c r="K1122" s="17">
        <v>0.13555304001747301</v>
      </c>
      <c r="L1122" s="17">
        <v>0.21603780296394701</v>
      </c>
      <c r="M1122" s="17"/>
      <c r="N1122" s="17">
        <v>0.12788512810307601</v>
      </c>
      <c r="O1122" s="17">
        <v>0.15676098378901199</v>
      </c>
      <c r="P1122" s="17">
        <v>0.24269922094323601</v>
      </c>
      <c r="Q1122" s="17">
        <v>0.212438376253519</v>
      </c>
      <c r="R1122" s="17"/>
      <c r="S1122" s="17">
        <v>0.22453414708237501</v>
      </c>
      <c r="T1122" s="17">
        <v>0.249655418358074</v>
      </c>
      <c r="U1122" s="17">
        <v>3.3288503877176703E-2</v>
      </c>
      <c r="V1122" s="17">
        <v>0.254778325312636</v>
      </c>
      <c r="W1122" s="17">
        <v>0.20922863699095401</v>
      </c>
      <c r="X1122" s="17">
        <v>9.5672950289106704E-2</v>
      </c>
      <c r="Y1122" s="17">
        <v>0.15711015156799199</v>
      </c>
      <c r="Z1122" s="17">
        <v>0.268766180665726</v>
      </c>
      <c r="AA1122" s="17">
        <v>0.19088426209975001</v>
      </c>
      <c r="AB1122" s="17">
        <v>0.152848397141614</v>
      </c>
      <c r="AC1122" s="17">
        <v>0.206784745509072</v>
      </c>
      <c r="AD1122" s="17">
        <v>2.9626322826061299E-2</v>
      </c>
      <c r="AE1122" s="17"/>
      <c r="AF1122" s="17">
        <v>0.154712972009211</v>
      </c>
      <c r="AG1122" s="17">
        <v>0.17193609090547801</v>
      </c>
      <c r="AH1122" s="17">
        <v>0.208893547643038</v>
      </c>
      <c r="AI1122" s="17">
        <v>0.192795794326209</v>
      </c>
      <c r="AJ1122" s="17">
        <v>0.279693404461548</v>
      </c>
      <c r="AK1122" s="17">
        <v>6.5026394186654596E-2</v>
      </c>
      <c r="AL1122" s="17"/>
      <c r="AM1122" s="17">
        <v>0.18997837011865401</v>
      </c>
      <c r="AN1122" s="17">
        <v>0.17561226097799101</v>
      </c>
      <c r="AO1122" s="17"/>
      <c r="AP1122" s="17">
        <v>0.209183510507128</v>
      </c>
      <c r="AQ1122" s="17">
        <v>0.21423516899769901</v>
      </c>
      <c r="AR1122" s="17">
        <v>0.101374555626064</v>
      </c>
      <c r="AS1122" s="17">
        <v>0.18559760628333699</v>
      </c>
      <c r="AT1122" s="17">
        <v>0.390744266900311</v>
      </c>
      <c r="AU1122" s="17"/>
      <c r="AV1122" s="17">
        <v>0.11096490643702001</v>
      </c>
      <c r="AW1122" s="17">
        <v>0.293252751540651</v>
      </c>
      <c r="AX1122" s="17">
        <v>0.205200658432863</v>
      </c>
      <c r="AY1122" s="17">
        <v>0.240764243170941</v>
      </c>
      <c r="AZ1122" s="17">
        <v>-3.2909130643416003E-2</v>
      </c>
      <c r="BA1122" s="17">
        <v>0.15134592062198701</v>
      </c>
      <c r="BB1122" s="17"/>
      <c r="BC1122" s="17">
        <v>1.2586714682981E-2</v>
      </c>
      <c r="BD1122" s="17">
        <v>0.17154315840392401</v>
      </c>
      <c r="BE1122" s="17">
        <v>0.32278942868003202</v>
      </c>
      <c r="BF1122" s="17"/>
      <c r="BG1122" s="17">
        <v>0.45108178466516202</v>
      </c>
      <c r="BH1122" s="17">
        <v>0.18207321619813599</v>
      </c>
      <c r="BI1122" s="17">
        <v>2.2837307405267002E-2</v>
      </c>
      <c r="BJ1122" s="17">
        <v>0.12641963168383499</v>
      </c>
      <c r="BK1122" s="17">
        <v>0.490316683865335</v>
      </c>
      <c r="BL1122" s="17"/>
      <c r="BM1122" s="17">
        <v>0.22603164376499699</v>
      </c>
      <c r="BN1122" s="17">
        <v>0.406112935642994</v>
      </c>
    </row>
    <row r="1123" spans="2:66" x14ac:dyDescent="0.35">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c r="AO1123" s="17"/>
      <c r="AP1123" s="17"/>
      <c r="AQ1123" s="17"/>
      <c r="AR1123" s="17"/>
      <c r="AS1123" s="17"/>
      <c r="AT1123" s="17"/>
      <c r="AU1123" s="17"/>
      <c r="AV1123" s="17"/>
      <c r="AW1123" s="17"/>
      <c r="AX1123" s="17"/>
      <c r="AY1123" s="17"/>
      <c r="AZ1123" s="17"/>
      <c r="BA1123" s="17"/>
      <c r="BB1123" s="17"/>
      <c r="BC1123" s="17"/>
      <c r="BD1123" s="17"/>
      <c r="BE1123" s="17"/>
      <c r="BF1123" s="17"/>
      <c r="BG1123" s="17"/>
      <c r="BH1123" s="17"/>
      <c r="BI1123" s="17"/>
      <c r="BJ1123" s="17"/>
      <c r="BK1123" s="17"/>
      <c r="BL1123" s="17"/>
      <c r="BM1123" s="17"/>
      <c r="BN1123" s="17"/>
    </row>
    <row r="1124" spans="2:66" x14ac:dyDescent="0.35">
      <c r="B1124" s="6" t="s">
        <v>449</v>
      </c>
      <c r="C1124" s="17"/>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c r="AD1124" s="17"/>
      <c r="AE1124" s="17"/>
      <c r="AF1124" s="17"/>
      <c r="AG1124" s="17"/>
      <c r="AH1124" s="17"/>
      <c r="AI1124" s="17"/>
      <c r="AJ1124" s="17"/>
      <c r="AK1124" s="17"/>
      <c r="AL1124" s="17"/>
      <c r="AM1124" s="17"/>
      <c r="AN1124" s="17"/>
      <c r="AO1124" s="17"/>
      <c r="AP1124" s="17"/>
      <c r="AQ1124" s="17"/>
      <c r="AR1124" s="17"/>
      <c r="AS1124" s="17"/>
      <c r="AT1124" s="17"/>
      <c r="AU1124" s="17"/>
      <c r="AV1124" s="17"/>
      <c r="AW1124" s="17"/>
      <c r="AX1124" s="17"/>
      <c r="AY1124" s="17"/>
      <c r="AZ1124" s="17"/>
      <c r="BA1124" s="17"/>
      <c r="BB1124" s="17"/>
      <c r="BC1124" s="17"/>
      <c r="BD1124" s="17"/>
      <c r="BE1124" s="17"/>
      <c r="BF1124" s="17"/>
      <c r="BG1124" s="17"/>
      <c r="BH1124" s="17"/>
      <c r="BI1124" s="17"/>
      <c r="BJ1124" s="17"/>
      <c r="BK1124" s="17"/>
      <c r="BL1124" s="17"/>
      <c r="BM1124" s="17"/>
      <c r="BN1124" s="17"/>
    </row>
    <row r="1125" spans="2:66" x14ac:dyDescent="0.35">
      <c r="B1125" s="24" t="s">
        <v>101</v>
      </c>
      <c r="C1125" s="17"/>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c r="AD1125" s="17"/>
      <c r="AE1125" s="17"/>
      <c r="AF1125" s="17"/>
      <c r="AG1125" s="17"/>
      <c r="AH1125" s="17"/>
      <c r="AI1125" s="17"/>
      <c r="AJ1125" s="17"/>
      <c r="AK1125" s="17"/>
      <c r="AL1125" s="17"/>
      <c r="AM1125" s="17"/>
      <c r="AN1125" s="17"/>
      <c r="AO1125" s="17"/>
      <c r="AP1125" s="17"/>
      <c r="AQ1125" s="17"/>
      <c r="AR1125" s="17"/>
      <c r="AS1125" s="17"/>
      <c r="AT1125" s="17"/>
      <c r="AU1125" s="17"/>
      <c r="AV1125" s="17"/>
      <c r="AW1125" s="17"/>
      <c r="AX1125" s="17"/>
      <c r="AY1125" s="17"/>
      <c r="AZ1125" s="17"/>
      <c r="BA1125" s="17"/>
      <c r="BB1125" s="17"/>
      <c r="BC1125" s="17"/>
      <c r="BD1125" s="17"/>
      <c r="BE1125" s="17"/>
      <c r="BF1125" s="17"/>
      <c r="BG1125" s="17"/>
      <c r="BH1125" s="17"/>
      <c r="BI1125" s="17"/>
      <c r="BJ1125" s="17"/>
      <c r="BK1125" s="17"/>
      <c r="BL1125" s="17"/>
      <c r="BM1125" s="17"/>
      <c r="BN1125" s="17"/>
    </row>
    <row r="1126" spans="2:66" x14ac:dyDescent="0.35">
      <c r="B1126" t="s">
        <v>317</v>
      </c>
      <c r="C1126" s="17">
        <v>0.233169654210688</v>
      </c>
      <c r="D1126" s="17">
        <v>0.25614641860895598</v>
      </c>
      <c r="E1126" s="17">
        <v>0.20992587887570799</v>
      </c>
      <c r="F1126" s="17"/>
      <c r="G1126" s="17">
        <v>0.216527466799704</v>
      </c>
      <c r="H1126" s="17">
        <v>0.31253798037518798</v>
      </c>
      <c r="I1126" s="17">
        <v>0.21124294772125299</v>
      </c>
      <c r="J1126" s="17">
        <v>0.23664974756176901</v>
      </c>
      <c r="K1126" s="17">
        <v>0.20621966392819699</v>
      </c>
      <c r="L1126" s="17">
        <v>0.212476330986486</v>
      </c>
      <c r="M1126" s="17"/>
      <c r="N1126" s="17">
        <v>0.27969594419140198</v>
      </c>
      <c r="O1126" s="17">
        <v>0.23522408699547301</v>
      </c>
      <c r="P1126" s="17">
        <v>0.19973692726904299</v>
      </c>
      <c r="Q1126" s="17">
        <v>0.20746714598483701</v>
      </c>
      <c r="R1126" s="17"/>
      <c r="S1126" s="17">
        <v>0.26793282783093902</v>
      </c>
      <c r="T1126" s="17">
        <v>0.21474403000145001</v>
      </c>
      <c r="U1126" s="17">
        <v>0.200079399543657</v>
      </c>
      <c r="V1126" s="17">
        <v>0.203166550677122</v>
      </c>
      <c r="W1126" s="17">
        <v>0.25773984801479799</v>
      </c>
      <c r="X1126" s="17">
        <v>0.22261522133009101</v>
      </c>
      <c r="Y1126" s="17">
        <v>0.19855235822006001</v>
      </c>
      <c r="Z1126" s="17">
        <v>0.24695282005302799</v>
      </c>
      <c r="AA1126" s="17">
        <v>0.235579058442971</v>
      </c>
      <c r="AB1126" s="17">
        <v>0.240312515863217</v>
      </c>
      <c r="AC1126" s="17">
        <v>0.28285776901675902</v>
      </c>
      <c r="AD1126" s="17">
        <v>0.26435090219554203</v>
      </c>
      <c r="AE1126" s="17"/>
      <c r="AF1126" s="17">
        <v>0.29613935851200801</v>
      </c>
      <c r="AG1126" s="17">
        <v>0.235481710212706</v>
      </c>
      <c r="AH1126" s="17">
        <v>0.19840319011077101</v>
      </c>
      <c r="AI1126" s="17">
        <v>0.19272075017169901</v>
      </c>
      <c r="AJ1126" s="17">
        <v>0.209718248436573</v>
      </c>
      <c r="AK1126" s="17">
        <v>0.186000779736268</v>
      </c>
      <c r="AL1126" s="17"/>
      <c r="AM1126" s="17">
        <v>0.23362491018761</v>
      </c>
      <c r="AN1126" s="17">
        <v>0.231805396682426</v>
      </c>
      <c r="AO1126" s="17"/>
      <c r="AP1126" s="17">
        <v>0.21769188852170299</v>
      </c>
      <c r="AQ1126" s="17">
        <v>0.19344590211914001</v>
      </c>
      <c r="AR1126" s="17">
        <v>0.24293783649442699</v>
      </c>
      <c r="AS1126" s="17">
        <v>0.31218706342311398</v>
      </c>
      <c r="AT1126" s="17">
        <v>0.32175866213603199</v>
      </c>
      <c r="AU1126" s="17"/>
      <c r="AV1126" s="17">
        <v>0.28340923788015598</v>
      </c>
      <c r="AW1126" s="17">
        <v>0.18891010719015</v>
      </c>
      <c r="AX1126" s="17">
        <v>0.196481939399166</v>
      </c>
      <c r="AY1126" s="17">
        <v>0.21388733877689201</v>
      </c>
      <c r="AZ1126" s="17">
        <v>0.35823475064468102</v>
      </c>
      <c r="BA1126" s="17">
        <v>0.173551526454121</v>
      </c>
      <c r="BB1126" s="17"/>
      <c r="BC1126" s="17">
        <v>0.28315216968572698</v>
      </c>
      <c r="BD1126" s="17">
        <v>0.206472148616275</v>
      </c>
      <c r="BE1126" s="17">
        <v>0.238531120132911</v>
      </c>
      <c r="BF1126" s="17"/>
      <c r="BG1126" s="17">
        <v>0.25575072877988297</v>
      </c>
      <c r="BH1126" s="17">
        <v>0.25805485803237799</v>
      </c>
      <c r="BI1126" s="17">
        <v>0.25521117279102401</v>
      </c>
      <c r="BJ1126" s="17">
        <v>0.26643329737212701</v>
      </c>
      <c r="BK1126" s="17">
        <v>6.8157987792814304E-2</v>
      </c>
      <c r="BL1126" s="17"/>
      <c r="BM1126" s="17">
        <v>0.25767834252052102</v>
      </c>
      <c r="BN1126" s="17">
        <v>0.11403778853985599</v>
      </c>
    </row>
    <row r="1127" spans="2:66" x14ac:dyDescent="0.35">
      <c r="B1127" t="s">
        <v>316</v>
      </c>
      <c r="C1127" s="17">
        <v>0.37309512973851799</v>
      </c>
      <c r="D1127" s="17">
        <v>0.34472644093064603</v>
      </c>
      <c r="E1127" s="17">
        <v>0.40064276284851302</v>
      </c>
      <c r="F1127" s="17"/>
      <c r="G1127" s="17">
        <v>0.33739020482596699</v>
      </c>
      <c r="H1127" s="17">
        <v>0.38791921825759801</v>
      </c>
      <c r="I1127" s="17">
        <v>0.36952614188168298</v>
      </c>
      <c r="J1127" s="17">
        <v>0.38902627952631302</v>
      </c>
      <c r="K1127" s="17">
        <v>0.38622225544295402</v>
      </c>
      <c r="L1127" s="17">
        <v>0.36590619975025501</v>
      </c>
      <c r="M1127" s="17"/>
      <c r="N1127" s="17">
        <v>0.38491317730889901</v>
      </c>
      <c r="O1127" s="17">
        <v>0.38329551790523803</v>
      </c>
      <c r="P1127" s="17">
        <v>0.36609234739623903</v>
      </c>
      <c r="Q1127" s="17">
        <v>0.35607197719331402</v>
      </c>
      <c r="R1127" s="17"/>
      <c r="S1127" s="17">
        <v>0.35415015046005299</v>
      </c>
      <c r="T1127" s="17">
        <v>0.42096410884330399</v>
      </c>
      <c r="U1127" s="17">
        <v>0.445343477691023</v>
      </c>
      <c r="V1127" s="17">
        <v>0.39615374245102403</v>
      </c>
      <c r="W1127" s="17">
        <v>0.32729058228850799</v>
      </c>
      <c r="X1127" s="17">
        <v>0.37579572728989802</v>
      </c>
      <c r="Y1127" s="17">
        <v>0.32963207917906301</v>
      </c>
      <c r="Z1127" s="17">
        <v>0.41049102914922497</v>
      </c>
      <c r="AA1127" s="17">
        <v>0.35874991836404801</v>
      </c>
      <c r="AB1127" s="17">
        <v>0.34875605754966799</v>
      </c>
      <c r="AC1127" s="17">
        <v>0.35361961650520302</v>
      </c>
      <c r="AD1127" s="17">
        <v>0.31547275235372102</v>
      </c>
      <c r="AE1127" s="17"/>
      <c r="AF1127" s="17">
        <v>0.32417266929115801</v>
      </c>
      <c r="AG1127" s="17">
        <v>0.36972665678827499</v>
      </c>
      <c r="AH1127" s="17">
        <v>0.391274569882192</v>
      </c>
      <c r="AI1127" s="17">
        <v>0.43765453486368699</v>
      </c>
      <c r="AJ1127" s="17">
        <v>0.356449026365317</v>
      </c>
      <c r="AK1127" s="17">
        <v>0.39901504981892499</v>
      </c>
      <c r="AL1127" s="17"/>
      <c r="AM1127" s="17">
        <v>0.36470815003656298</v>
      </c>
      <c r="AN1127" s="17">
        <v>0.38523819161790501</v>
      </c>
      <c r="AO1127" s="17"/>
      <c r="AP1127" s="17">
        <v>0.32552927004663401</v>
      </c>
      <c r="AQ1127" s="17">
        <v>0.404048580898906</v>
      </c>
      <c r="AR1127" s="17">
        <v>0.37080909239884302</v>
      </c>
      <c r="AS1127" s="17">
        <v>0.40498894386101603</v>
      </c>
      <c r="AT1127" s="17">
        <v>0.43084102346842201</v>
      </c>
      <c r="AU1127" s="17"/>
      <c r="AV1127" s="17">
        <v>0.38043548050623199</v>
      </c>
      <c r="AW1127" s="17">
        <v>0.389929965571718</v>
      </c>
      <c r="AX1127" s="17">
        <v>0.42649125767696699</v>
      </c>
      <c r="AY1127" s="17">
        <v>0.33992539695215301</v>
      </c>
      <c r="AZ1127" s="17">
        <v>0.40474913652790501</v>
      </c>
      <c r="BA1127" s="17">
        <v>0.388171993423165</v>
      </c>
      <c r="BB1127" s="17"/>
      <c r="BC1127" s="17">
        <v>0.396500256866329</v>
      </c>
      <c r="BD1127" s="17">
        <v>0.38021111930942803</v>
      </c>
      <c r="BE1127" s="17">
        <v>0.36639576528053802</v>
      </c>
      <c r="BF1127" s="17"/>
      <c r="BG1127" s="17">
        <v>0.28265405509589198</v>
      </c>
      <c r="BH1127" s="17">
        <v>0.402416114504482</v>
      </c>
      <c r="BI1127" s="17">
        <v>0.42581937293959898</v>
      </c>
      <c r="BJ1127" s="17">
        <v>0.37711858887411398</v>
      </c>
      <c r="BK1127" s="17">
        <v>0.22514820976060301</v>
      </c>
      <c r="BL1127" s="17"/>
      <c r="BM1127" s="17">
        <v>0.38284591328832301</v>
      </c>
      <c r="BN1127" s="17">
        <v>0.26031330786572698</v>
      </c>
    </row>
    <row r="1128" spans="2:66" x14ac:dyDescent="0.35">
      <c r="B1128" t="s">
        <v>315</v>
      </c>
      <c r="C1128" s="17">
        <v>0.26941236791031697</v>
      </c>
      <c r="D1128" s="17">
        <v>0.27078461956879901</v>
      </c>
      <c r="E1128" s="17">
        <v>0.26940231761589301</v>
      </c>
      <c r="F1128" s="17"/>
      <c r="G1128" s="17">
        <v>0.28247577106273503</v>
      </c>
      <c r="H1128" s="17">
        <v>0.18611261057418499</v>
      </c>
      <c r="I1128" s="17">
        <v>0.27379822840075602</v>
      </c>
      <c r="J1128" s="17">
        <v>0.25791494251653801</v>
      </c>
      <c r="K1128" s="17">
        <v>0.29267308082914101</v>
      </c>
      <c r="L1128" s="17">
        <v>0.31887745296243297</v>
      </c>
      <c r="M1128" s="17"/>
      <c r="N1128" s="17">
        <v>0.21528803606397001</v>
      </c>
      <c r="O1128" s="17">
        <v>0.244947306952503</v>
      </c>
      <c r="P1128" s="17">
        <v>0.31192556802608201</v>
      </c>
      <c r="Q1128" s="17">
        <v>0.31848803274354198</v>
      </c>
      <c r="R1128" s="17"/>
      <c r="S1128" s="17">
        <v>0.25172953076207799</v>
      </c>
      <c r="T1128" s="17">
        <v>0.24480392664678199</v>
      </c>
      <c r="U1128" s="17">
        <v>0.25511678019777501</v>
      </c>
      <c r="V1128" s="17">
        <v>0.287522826475898</v>
      </c>
      <c r="W1128" s="17">
        <v>0.31414930133382402</v>
      </c>
      <c r="X1128" s="17">
        <v>0.29355693716729703</v>
      </c>
      <c r="Y1128" s="17">
        <v>0.35627228812956302</v>
      </c>
      <c r="Z1128" s="17">
        <v>0.27013950519198698</v>
      </c>
      <c r="AA1128" s="17">
        <v>0.26777296183718702</v>
      </c>
      <c r="AB1128" s="17">
        <v>0.23292104435702901</v>
      </c>
      <c r="AC1128" s="17">
        <v>0.21930863328910399</v>
      </c>
      <c r="AD1128" s="17">
        <v>0.23151479636737299</v>
      </c>
      <c r="AE1128" s="17"/>
      <c r="AF1128" s="17">
        <v>0.25019528414109898</v>
      </c>
      <c r="AG1128" s="17">
        <v>0.27869868744416099</v>
      </c>
      <c r="AH1128" s="17">
        <v>0.26632321119126001</v>
      </c>
      <c r="AI1128" s="17">
        <v>0.26205837643643098</v>
      </c>
      <c r="AJ1128" s="17">
        <v>0.31705862404672203</v>
      </c>
      <c r="AK1128" s="17">
        <v>0.25030936430885897</v>
      </c>
      <c r="AL1128" s="17"/>
      <c r="AM1128" s="17">
        <v>0.27990040091853202</v>
      </c>
      <c r="AN1128" s="17">
        <v>0.25533466046444597</v>
      </c>
      <c r="AO1128" s="17"/>
      <c r="AP1128" s="17">
        <v>0.32623047775613101</v>
      </c>
      <c r="AQ1128" s="17">
        <v>0.29096368982704501</v>
      </c>
      <c r="AR1128" s="17">
        <v>0.26200387311212803</v>
      </c>
      <c r="AS1128" s="17">
        <v>0.158121115055186</v>
      </c>
      <c r="AT1128" s="17">
        <v>8.1996736292782299E-2</v>
      </c>
      <c r="AU1128" s="17"/>
      <c r="AV1128" s="17">
        <v>0.24051395920854099</v>
      </c>
      <c r="AW1128" s="17">
        <v>0.30151789607051099</v>
      </c>
      <c r="AX1128" s="17">
        <v>0.27528007412401601</v>
      </c>
      <c r="AY1128" s="17">
        <v>0.31888415054437103</v>
      </c>
      <c r="AZ1128" s="17">
        <v>0.15915644908600299</v>
      </c>
      <c r="BA1128" s="17">
        <v>0.249895189378877</v>
      </c>
      <c r="BB1128" s="17"/>
      <c r="BC1128" s="17">
        <v>0.22221436975257</v>
      </c>
      <c r="BD1128" s="17">
        <v>0.28810829097865998</v>
      </c>
      <c r="BE1128" s="17">
        <v>0.25989315862641299</v>
      </c>
      <c r="BF1128" s="17"/>
      <c r="BG1128" s="17">
        <v>0.31446574983651698</v>
      </c>
      <c r="BH1128" s="17">
        <v>0.24137271683396799</v>
      </c>
      <c r="BI1128" s="17">
        <v>0.22640301948358199</v>
      </c>
      <c r="BJ1128" s="17">
        <v>0.31467176696620403</v>
      </c>
      <c r="BK1128" s="17">
        <v>0.40358678044823398</v>
      </c>
      <c r="BL1128" s="17"/>
      <c r="BM1128" s="17">
        <v>0.25331677800344898</v>
      </c>
      <c r="BN1128" s="17">
        <v>0.38301234225604802</v>
      </c>
    </row>
    <row r="1129" spans="2:66" x14ac:dyDescent="0.35">
      <c r="B1129" t="s">
        <v>314</v>
      </c>
      <c r="C1129" s="17">
        <v>6.3876302984216607E-2</v>
      </c>
      <c r="D1129" s="17">
        <v>7.1630796927238005E-2</v>
      </c>
      <c r="E1129" s="17">
        <v>5.6630454462518298E-2</v>
      </c>
      <c r="F1129" s="17"/>
      <c r="G1129" s="17">
        <v>9.0154477157048094E-2</v>
      </c>
      <c r="H1129" s="17">
        <v>6.8203411213926493E-2</v>
      </c>
      <c r="I1129" s="17">
        <v>7.2403292565041799E-2</v>
      </c>
      <c r="J1129" s="17">
        <v>5.6108628742191198E-2</v>
      </c>
      <c r="K1129" s="17">
        <v>4.3091777999171597E-2</v>
      </c>
      <c r="L1129" s="17">
        <v>5.6213773015771802E-2</v>
      </c>
      <c r="M1129" s="17"/>
      <c r="N1129" s="17">
        <v>7.5666869480126603E-2</v>
      </c>
      <c r="O1129" s="17">
        <v>6.2924143985503195E-2</v>
      </c>
      <c r="P1129" s="17">
        <v>7.0798340583608094E-2</v>
      </c>
      <c r="Q1129" s="17">
        <v>4.50311738221848E-2</v>
      </c>
      <c r="R1129" s="17"/>
      <c r="S1129" s="17">
        <v>8.4004174866609299E-2</v>
      </c>
      <c r="T1129" s="17">
        <v>6.6805099037230406E-2</v>
      </c>
      <c r="U1129" s="17">
        <v>4.2362587146405097E-2</v>
      </c>
      <c r="V1129" s="17">
        <v>5.8680280640627698E-2</v>
      </c>
      <c r="W1129" s="17">
        <v>5.0425348180665297E-2</v>
      </c>
      <c r="X1129" s="17">
        <v>5.9131398559566201E-2</v>
      </c>
      <c r="Y1129" s="17">
        <v>6.6862279005090397E-2</v>
      </c>
      <c r="Z1129" s="17">
        <v>1.17875523673954E-2</v>
      </c>
      <c r="AA1129" s="17">
        <v>6.7528422086906695E-2</v>
      </c>
      <c r="AB1129" s="17">
        <v>8.2597728007255997E-2</v>
      </c>
      <c r="AC1129" s="17">
        <v>2.8775346341527602E-2</v>
      </c>
      <c r="AD1129" s="17">
        <v>0.12679291686164901</v>
      </c>
      <c r="AE1129" s="17"/>
      <c r="AF1129" s="17">
        <v>6.18439579990918E-2</v>
      </c>
      <c r="AG1129" s="17">
        <v>6.0447659039438301E-2</v>
      </c>
      <c r="AH1129" s="17">
        <v>6.9624671187826295E-2</v>
      </c>
      <c r="AI1129" s="17">
        <v>5.6905525690264303E-2</v>
      </c>
      <c r="AJ1129" s="17">
        <v>6.9944119199562005E-2</v>
      </c>
      <c r="AK1129" s="17">
        <v>8.8235153175153305E-2</v>
      </c>
      <c r="AL1129" s="17"/>
      <c r="AM1129" s="17">
        <v>6.6639540210565298E-2</v>
      </c>
      <c r="AN1129" s="17">
        <v>6.0408553232001498E-2</v>
      </c>
      <c r="AO1129" s="17"/>
      <c r="AP1129" s="17">
        <v>5.9679205743443299E-2</v>
      </c>
      <c r="AQ1129" s="17">
        <v>5.8697080539799697E-2</v>
      </c>
      <c r="AR1129" s="17">
        <v>6.6268083122156402E-2</v>
      </c>
      <c r="AS1129" s="17">
        <v>6.8594774280163098E-2</v>
      </c>
      <c r="AT1129" s="17">
        <v>0.10475909532677399</v>
      </c>
      <c r="AU1129" s="17"/>
      <c r="AV1129" s="17">
        <v>5.6590237614498898E-2</v>
      </c>
      <c r="AW1129" s="17">
        <v>6.5581466001504093E-2</v>
      </c>
      <c r="AX1129" s="17">
        <v>8.9626430903425397E-2</v>
      </c>
      <c r="AY1129" s="17">
        <v>7.1873932719522304E-2</v>
      </c>
      <c r="AZ1129" s="17">
        <v>4.7021335914379798E-2</v>
      </c>
      <c r="BA1129" s="17">
        <v>4.3447908090414697E-2</v>
      </c>
      <c r="BB1129" s="17"/>
      <c r="BC1129" s="17">
        <v>6.2238157374385802E-2</v>
      </c>
      <c r="BD1129" s="17">
        <v>6.0512939517727002E-2</v>
      </c>
      <c r="BE1129" s="17">
        <v>7.7259212579372405E-2</v>
      </c>
      <c r="BF1129" s="17"/>
      <c r="BG1129" s="17">
        <v>7.4137766230337604E-2</v>
      </c>
      <c r="BH1129" s="17">
        <v>6.2281291454786399E-2</v>
      </c>
      <c r="BI1129" s="17">
        <v>5.0806622137738899E-2</v>
      </c>
      <c r="BJ1129" s="17">
        <v>0</v>
      </c>
      <c r="BK1129" s="17">
        <v>0.130188523257323</v>
      </c>
      <c r="BL1129" s="17"/>
      <c r="BM1129" s="17">
        <v>6.4218746423560999E-2</v>
      </c>
      <c r="BN1129" s="17">
        <v>0.100063625108023</v>
      </c>
    </row>
    <row r="1130" spans="2:66" x14ac:dyDescent="0.35">
      <c r="B1130" t="s">
        <v>313</v>
      </c>
      <c r="C1130" s="17">
        <v>3.1481848192874397E-2</v>
      </c>
      <c r="D1130" s="17">
        <v>3.0625435829037598E-2</v>
      </c>
      <c r="E1130" s="17">
        <v>3.2472027183898002E-2</v>
      </c>
      <c r="F1130" s="17"/>
      <c r="G1130" s="17">
        <v>2.8436078217627701E-2</v>
      </c>
      <c r="H1130" s="17">
        <v>2.29319555673403E-2</v>
      </c>
      <c r="I1130" s="17">
        <v>3.0481674347549899E-2</v>
      </c>
      <c r="J1130" s="17">
        <v>3.5232832050116798E-2</v>
      </c>
      <c r="K1130" s="17">
        <v>3.6311524738158601E-2</v>
      </c>
      <c r="L1130" s="17">
        <v>3.50161417650919E-2</v>
      </c>
      <c r="M1130" s="17"/>
      <c r="N1130" s="17">
        <v>3.1770529418162698E-2</v>
      </c>
      <c r="O1130" s="17">
        <v>3.0194032744563701E-2</v>
      </c>
      <c r="P1130" s="17">
        <v>2.6425371682987399E-2</v>
      </c>
      <c r="Q1130" s="17">
        <v>3.7464807704038802E-2</v>
      </c>
      <c r="R1130" s="17"/>
      <c r="S1130" s="17">
        <v>2.0851055995676299E-2</v>
      </c>
      <c r="T1130" s="17">
        <v>3.75371166895824E-2</v>
      </c>
      <c r="U1130" s="17">
        <v>1.92453281668029E-2</v>
      </c>
      <c r="V1130" s="17">
        <v>2.4322326026014099E-2</v>
      </c>
      <c r="W1130" s="17">
        <v>3.4922373685761801E-2</v>
      </c>
      <c r="X1130" s="17">
        <v>1.6312830307796799E-2</v>
      </c>
      <c r="Y1130" s="17">
        <v>2.39365677962643E-2</v>
      </c>
      <c r="Z1130" s="17">
        <v>2.35498712870678E-2</v>
      </c>
      <c r="AA1130" s="17">
        <v>3.4997584129510102E-2</v>
      </c>
      <c r="AB1130" s="17">
        <v>5.0293813583255E-2</v>
      </c>
      <c r="AC1130" s="17">
        <v>7.7086846691689498E-2</v>
      </c>
      <c r="AD1130" s="17">
        <v>3.1342629279202297E-2</v>
      </c>
      <c r="AE1130" s="17"/>
      <c r="AF1130" s="17">
        <v>3.17712159730087E-2</v>
      </c>
      <c r="AG1130" s="17">
        <v>3.0779678792313601E-2</v>
      </c>
      <c r="AH1130" s="17">
        <v>3.6306845926092499E-2</v>
      </c>
      <c r="AI1130" s="17">
        <v>2.26178904243504E-2</v>
      </c>
      <c r="AJ1130" s="17">
        <v>3.2959522721976102E-2</v>
      </c>
      <c r="AK1130" s="17">
        <v>4.8018314500701903E-2</v>
      </c>
      <c r="AL1130" s="17"/>
      <c r="AM1130" s="17">
        <v>3.4132853480590697E-2</v>
      </c>
      <c r="AN1130" s="17">
        <v>2.79436255631785E-2</v>
      </c>
      <c r="AO1130" s="17"/>
      <c r="AP1130" s="17">
        <v>3.89843718189525E-2</v>
      </c>
      <c r="AQ1130" s="17">
        <v>2.4337016762313798E-2</v>
      </c>
      <c r="AR1130" s="17">
        <v>2.55585743232855E-2</v>
      </c>
      <c r="AS1130" s="17">
        <v>3.0995252221407501E-2</v>
      </c>
      <c r="AT1130" s="17">
        <v>6.0644482775989397E-2</v>
      </c>
      <c r="AU1130" s="17"/>
      <c r="AV1130" s="17">
        <v>1.68874874206527E-2</v>
      </c>
      <c r="AW1130" s="17">
        <v>5.1571864186287897E-2</v>
      </c>
      <c r="AX1130" s="17">
        <v>5.99918960221478E-3</v>
      </c>
      <c r="AY1130" s="17">
        <v>4.2771921570862501E-2</v>
      </c>
      <c r="AZ1130" s="17">
        <v>0</v>
      </c>
      <c r="BA1130" s="17">
        <v>3.7473716615216902E-2</v>
      </c>
      <c r="BB1130" s="17"/>
      <c r="BC1130" s="17">
        <v>8.4685450924579103E-3</v>
      </c>
      <c r="BD1130" s="17">
        <v>3.4553794104122598E-2</v>
      </c>
      <c r="BE1130" s="17">
        <v>4.3851783036756402E-2</v>
      </c>
      <c r="BF1130" s="17"/>
      <c r="BG1130" s="17">
        <v>6.1660808151982903E-2</v>
      </c>
      <c r="BH1130" s="17">
        <v>1.5765555035422801E-2</v>
      </c>
      <c r="BI1130" s="17">
        <v>1.6353276544230199E-2</v>
      </c>
      <c r="BJ1130" s="17">
        <v>1.9521784105340001E-2</v>
      </c>
      <c r="BK1130" s="17">
        <v>0.14856998243285499</v>
      </c>
      <c r="BL1130" s="17"/>
      <c r="BM1130" s="17">
        <v>2.3265253544224599E-2</v>
      </c>
      <c r="BN1130" s="17">
        <v>0.11870894911209801</v>
      </c>
    </row>
    <row r="1131" spans="2:66" x14ac:dyDescent="0.35">
      <c r="B1131" t="s">
        <v>117</v>
      </c>
      <c r="C1131" s="17">
        <v>2.89646969633852E-2</v>
      </c>
      <c r="D1131" s="17">
        <v>2.6086288135323401E-2</v>
      </c>
      <c r="E1131" s="17">
        <v>3.0926559013469999E-2</v>
      </c>
      <c r="F1131" s="17"/>
      <c r="G1131" s="17">
        <v>4.5016001936918799E-2</v>
      </c>
      <c r="H1131" s="17">
        <v>2.2294824011762401E-2</v>
      </c>
      <c r="I1131" s="17">
        <v>4.2547715083716298E-2</v>
      </c>
      <c r="J1131" s="17">
        <v>2.50675696030715E-2</v>
      </c>
      <c r="K1131" s="17">
        <v>3.5481697062377401E-2</v>
      </c>
      <c r="L1131" s="17">
        <v>1.1510101519963E-2</v>
      </c>
      <c r="M1131" s="17"/>
      <c r="N1131" s="17">
        <v>1.2665443537440301E-2</v>
      </c>
      <c r="O1131" s="17">
        <v>4.3414911416718702E-2</v>
      </c>
      <c r="P1131" s="17">
        <v>2.50214450420395E-2</v>
      </c>
      <c r="Q1131" s="17">
        <v>3.5476862552082399E-2</v>
      </c>
      <c r="R1131" s="17"/>
      <c r="S1131" s="17">
        <v>2.13322600846442E-2</v>
      </c>
      <c r="T1131" s="17">
        <v>1.5145718781650899E-2</v>
      </c>
      <c r="U1131" s="17">
        <v>3.7852427254336997E-2</v>
      </c>
      <c r="V1131" s="17">
        <v>3.0154273729314299E-2</v>
      </c>
      <c r="W1131" s="17">
        <v>1.54725464964431E-2</v>
      </c>
      <c r="X1131" s="17">
        <v>3.2587885345350502E-2</v>
      </c>
      <c r="Y1131" s="17">
        <v>2.47444276699588E-2</v>
      </c>
      <c r="Z1131" s="17">
        <v>3.7079221951296197E-2</v>
      </c>
      <c r="AA1131" s="17">
        <v>3.5372055139377398E-2</v>
      </c>
      <c r="AB1131" s="17">
        <v>4.5118840639575698E-2</v>
      </c>
      <c r="AC1131" s="17">
        <v>3.8351788155717201E-2</v>
      </c>
      <c r="AD1131" s="17">
        <v>3.05260029425128E-2</v>
      </c>
      <c r="AE1131" s="17"/>
      <c r="AF1131" s="17">
        <v>3.5877514083633703E-2</v>
      </c>
      <c r="AG1131" s="17">
        <v>2.4865607723105799E-2</v>
      </c>
      <c r="AH1131" s="17">
        <v>3.8067511701858202E-2</v>
      </c>
      <c r="AI1131" s="17">
        <v>2.8042922413567602E-2</v>
      </c>
      <c r="AJ1131" s="17">
        <v>1.3870459229849001E-2</v>
      </c>
      <c r="AK1131" s="17">
        <v>2.8421338460092399E-2</v>
      </c>
      <c r="AL1131" s="17"/>
      <c r="AM1131" s="17">
        <v>2.0994145166139299E-2</v>
      </c>
      <c r="AN1131" s="17">
        <v>3.9269572440042401E-2</v>
      </c>
      <c r="AO1131" s="17"/>
      <c r="AP1131" s="17">
        <v>3.1884786113136401E-2</v>
      </c>
      <c r="AQ1131" s="17">
        <v>2.8507729852795299E-2</v>
      </c>
      <c r="AR1131" s="17">
        <v>3.2422540549160397E-2</v>
      </c>
      <c r="AS1131" s="17">
        <v>2.5112851159112701E-2</v>
      </c>
      <c r="AT1131" s="17">
        <v>0</v>
      </c>
      <c r="AU1131" s="17"/>
      <c r="AV1131" s="17">
        <v>2.21635973699192E-2</v>
      </c>
      <c r="AW1131" s="17">
        <v>2.4887009798292099E-3</v>
      </c>
      <c r="AX1131" s="17">
        <v>6.1211082942103099E-3</v>
      </c>
      <c r="AY1131" s="17">
        <v>1.2657259436199299E-2</v>
      </c>
      <c r="AZ1131" s="17">
        <v>3.08383278270314E-2</v>
      </c>
      <c r="BA1131" s="17">
        <v>0.107459666038205</v>
      </c>
      <c r="BB1131" s="17"/>
      <c r="BC1131" s="17">
        <v>2.74265012285312E-2</v>
      </c>
      <c r="BD1131" s="17">
        <v>3.0141707473788599E-2</v>
      </c>
      <c r="BE1131" s="17">
        <v>1.4068960344008501E-2</v>
      </c>
      <c r="BF1131" s="17"/>
      <c r="BG1131" s="17">
        <v>1.13308919053874E-2</v>
      </c>
      <c r="BH1131" s="17">
        <v>2.0109464138962502E-2</v>
      </c>
      <c r="BI1131" s="17">
        <v>2.5406536103825601E-2</v>
      </c>
      <c r="BJ1131" s="17">
        <v>2.22545626822152E-2</v>
      </c>
      <c r="BK1131" s="17">
        <v>2.4348516308171E-2</v>
      </c>
      <c r="BL1131" s="17"/>
      <c r="BM1131" s="17">
        <v>1.8674966219921801E-2</v>
      </c>
      <c r="BN1131" s="17">
        <v>2.3863987118246999E-2</v>
      </c>
    </row>
    <row r="1132" spans="2:66" x14ac:dyDescent="0.35">
      <c r="B1132" t="s">
        <v>319</v>
      </c>
      <c r="C1132" s="17">
        <v>0.60626478394920602</v>
      </c>
      <c r="D1132" s="17">
        <v>0.60087285953960201</v>
      </c>
      <c r="E1132" s="17">
        <v>0.61056864172422098</v>
      </c>
      <c r="F1132" s="17"/>
      <c r="G1132" s="17">
        <v>0.55391767162567096</v>
      </c>
      <c r="H1132" s="17">
        <v>0.70045719863278499</v>
      </c>
      <c r="I1132" s="17">
        <v>0.58076908960293605</v>
      </c>
      <c r="J1132" s="17">
        <v>0.62567602708808201</v>
      </c>
      <c r="K1132" s="17">
        <v>0.59244191937115098</v>
      </c>
      <c r="L1132" s="17">
        <v>0.57838253073674095</v>
      </c>
      <c r="M1132" s="17"/>
      <c r="N1132" s="17">
        <v>0.66460912150030105</v>
      </c>
      <c r="O1132" s="17">
        <v>0.61851960490071201</v>
      </c>
      <c r="P1132" s="17">
        <v>0.56582927466528299</v>
      </c>
      <c r="Q1132" s="17">
        <v>0.56353912317815102</v>
      </c>
      <c r="R1132" s="17"/>
      <c r="S1132" s="17">
        <v>0.62208297829099202</v>
      </c>
      <c r="T1132" s="17">
        <v>0.63570813884475497</v>
      </c>
      <c r="U1132" s="17">
        <v>0.64542287723467995</v>
      </c>
      <c r="V1132" s="17">
        <v>0.59932029312814505</v>
      </c>
      <c r="W1132" s="17">
        <v>0.58503043030330604</v>
      </c>
      <c r="X1132" s="17">
        <v>0.598410948619989</v>
      </c>
      <c r="Y1132" s="17">
        <v>0.52818443739912302</v>
      </c>
      <c r="Z1132" s="17">
        <v>0.65744384920225296</v>
      </c>
      <c r="AA1132" s="17">
        <v>0.59432897680701902</v>
      </c>
      <c r="AB1132" s="17">
        <v>0.58906857341288499</v>
      </c>
      <c r="AC1132" s="17">
        <v>0.63647738552196198</v>
      </c>
      <c r="AD1132" s="17">
        <v>0.57982365454926299</v>
      </c>
      <c r="AE1132" s="17"/>
      <c r="AF1132" s="17">
        <v>0.62031202780316597</v>
      </c>
      <c r="AG1132" s="17">
        <v>0.60520836700098102</v>
      </c>
      <c r="AH1132" s="17">
        <v>0.58967775999296301</v>
      </c>
      <c r="AI1132" s="17">
        <v>0.63037528503538698</v>
      </c>
      <c r="AJ1132" s="17">
        <v>0.566167274801891</v>
      </c>
      <c r="AK1132" s="17">
        <v>0.58501582955519305</v>
      </c>
      <c r="AL1132" s="17"/>
      <c r="AM1132" s="17">
        <v>0.59833306022417299</v>
      </c>
      <c r="AN1132" s="17">
        <v>0.61704358830033201</v>
      </c>
      <c r="AO1132" s="17"/>
      <c r="AP1132" s="17">
        <v>0.54322115856833697</v>
      </c>
      <c r="AQ1132" s="17">
        <v>0.59749448301804597</v>
      </c>
      <c r="AR1132" s="17">
        <v>0.61374692889326998</v>
      </c>
      <c r="AS1132" s="17">
        <v>0.71717600728413</v>
      </c>
      <c r="AT1132" s="17">
        <v>0.75259968560445401</v>
      </c>
      <c r="AU1132" s="17"/>
      <c r="AV1132" s="17">
        <v>0.66384471838638803</v>
      </c>
      <c r="AW1132" s="17">
        <v>0.578840072761868</v>
      </c>
      <c r="AX1132" s="17">
        <v>0.62297319707613397</v>
      </c>
      <c r="AY1132" s="17">
        <v>0.55381273572904499</v>
      </c>
      <c r="AZ1132" s="17">
        <v>0.76298388717258603</v>
      </c>
      <c r="BA1132" s="17">
        <v>0.56172351987728697</v>
      </c>
      <c r="BB1132" s="17"/>
      <c r="BC1132" s="17">
        <v>0.67965242655205604</v>
      </c>
      <c r="BD1132" s="17">
        <v>0.58668326792570202</v>
      </c>
      <c r="BE1132" s="17">
        <v>0.60492688541344897</v>
      </c>
      <c r="BF1132" s="17"/>
      <c r="BG1132" s="17">
        <v>0.53840478387577495</v>
      </c>
      <c r="BH1132" s="17">
        <v>0.66047097253686005</v>
      </c>
      <c r="BI1132" s="17">
        <v>0.68103054573062305</v>
      </c>
      <c r="BJ1132" s="17">
        <v>0.64355188624624104</v>
      </c>
      <c r="BK1132" s="17">
        <v>0.29330619755341802</v>
      </c>
      <c r="BL1132" s="17"/>
      <c r="BM1132" s="17">
        <v>0.64052425580884398</v>
      </c>
      <c r="BN1132" s="17">
        <v>0.37435109640558301</v>
      </c>
    </row>
    <row r="1133" spans="2:66" x14ac:dyDescent="0.35">
      <c r="B1133" t="s">
        <v>318</v>
      </c>
      <c r="C1133" s="17">
        <v>9.5358151177090997E-2</v>
      </c>
      <c r="D1133" s="17">
        <v>0.102256232756276</v>
      </c>
      <c r="E1133" s="17">
        <v>8.9102481646416307E-2</v>
      </c>
      <c r="F1133" s="17"/>
      <c r="G1133" s="17">
        <v>0.118590555374676</v>
      </c>
      <c r="H1133" s="17">
        <v>9.1135366781266797E-2</v>
      </c>
      <c r="I1133" s="17">
        <v>0.102884966912592</v>
      </c>
      <c r="J1133" s="17">
        <v>9.1341460792307996E-2</v>
      </c>
      <c r="K1133" s="17">
        <v>7.9403302737330206E-2</v>
      </c>
      <c r="L1133" s="17">
        <v>9.1229914780863702E-2</v>
      </c>
      <c r="M1133" s="17"/>
      <c r="N1133" s="17">
        <v>0.107437398898289</v>
      </c>
      <c r="O1133" s="17">
        <v>9.3118176730066907E-2</v>
      </c>
      <c r="P1133" s="17">
        <v>9.7223712266595499E-2</v>
      </c>
      <c r="Q1133" s="17">
        <v>8.2495981526223602E-2</v>
      </c>
      <c r="R1133" s="17"/>
      <c r="S1133" s="17">
        <v>0.104855230862286</v>
      </c>
      <c r="T1133" s="17">
        <v>0.104342215726813</v>
      </c>
      <c r="U1133" s="17">
        <v>6.1607915313208E-2</v>
      </c>
      <c r="V1133" s="17">
        <v>8.3002606666641804E-2</v>
      </c>
      <c r="W1133" s="17">
        <v>8.5347721866427195E-2</v>
      </c>
      <c r="X1133" s="17">
        <v>7.5444228867363003E-2</v>
      </c>
      <c r="Y1133" s="17">
        <v>9.0798846801354693E-2</v>
      </c>
      <c r="Z1133" s="17">
        <v>3.5337423654463102E-2</v>
      </c>
      <c r="AA1133" s="17">
        <v>0.102526006216417</v>
      </c>
      <c r="AB1133" s="17">
        <v>0.132891541590511</v>
      </c>
      <c r="AC1133" s="17">
        <v>0.10586219303321701</v>
      </c>
      <c r="AD1133" s="17">
        <v>0.15813554614085101</v>
      </c>
      <c r="AE1133" s="17"/>
      <c r="AF1133" s="17">
        <v>9.3615173972100493E-2</v>
      </c>
      <c r="AG1133" s="17">
        <v>9.1227337831752006E-2</v>
      </c>
      <c r="AH1133" s="17">
        <v>0.105931517113919</v>
      </c>
      <c r="AI1133" s="17">
        <v>7.9523416114614706E-2</v>
      </c>
      <c r="AJ1133" s="17">
        <v>0.102903641921538</v>
      </c>
      <c r="AK1133" s="17">
        <v>0.136253467675855</v>
      </c>
      <c r="AL1133" s="17"/>
      <c r="AM1133" s="17">
        <v>0.100772393691156</v>
      </c>
      <c r="AN1133" s="17">
        <v>8.8352178795179995E-2</v>
      </c>
      <c r="AO1133" s="17"/>
      <c r="AP1133" s="17">
        <v>9.8663577562395799E-2</v>
      </c>
      <c r="AQ1133" s="17">
        <v>8.3034097302113502E-2</v>
      </c>
      <c r="AR1133" s="17">
        <v>9.1826657445441801E-2</v>
      </c>
      <c r="AS1133" s="17">
        <v>9.95900265015707E-2</v>
      </c>
      <c r="AT1133" s="17">
        <v>0.16540357810276399</v>
      </c>
      <c r="AU1133" s="17"/>
      <c r="AV1133" s="17">
        <v>7.3477725035151598E-2</v>
      </c>
      <c r="AW1133" s="17">
        <v>0.117153330187792</v>
      </c>
      <c r="AX1133" s="17">
        <v>9.5625620505640205E-2</v>
      </c>
      <c r="AY1133" s="17">
        <v>0.114645854290385</v>
      </c>
      <c r="AZ1133" s="17">
        <v>4.7021335914379798E-2</v>
      </c>
      <c r="BA1133" s="17">
        <v>8.0921624705631606E-2</v>
      </c>
      <c r="BB1133" s="17"/>
      <c r="BC1133" s="17">
        <v>7.0706702466843796E-2</v>
      </c>
      <c r="BD1133" s="17">
        <v>9.5066733621849503E-2</v>
      </c>
      <c r="BE1133" s="17">
        <v>0.12111099561612899</v>
      </c>
      <c r="BF1133" s="17"/>
      <c r="BG1133" s="17">
        <v>0.13579857438231999</v>
      </c>
      <c r="BH1133" s="17">
        <v>7.8046846490209196E-2</v>
      </c>
      <c r="BI1133" s="17">
        <v>6.7159898681969102E-2</v>
      </c>
      <c r="BJ1133" s="17">
        <v>1.9521784105340001E-2</v>
      </c>
      <c r="BK1133" s="17">
        <v>0.27875850569017802</v>
      </c>
      <c r="BL1133" s="17"/>
      <c r="BM1133" s="17">
        <v>8.7483999967785595E-2</v>
      </c>
      <c r="BN1133" s="17">
        <v>0.218772574220122</v>
      </c>
    </row>
    <row r="1134" spans="2:66" x14ac:dyDescent="0.35">
      <c r="B1134" t="s">
        <v>320</v>
      </c>
      <c r="C1134" s="17">
        <v>0.51090663277211501</v>
      </c>
      <c r="D1134" s="17">
        <v>0.49861662678332702</v>
      </c>
      <c r="E1134" s="17">
        <v>0.521466160077805</v>
      </c>
      <c r="F1134" s="17"/>
      <c r="G1134" s="17">
        <v>0.43532711625099502</v>
      </c>
      <c r="H1134" s="17">
        <v>0.609321831851518</v>
      </c>
      <c r="I1134" s="17">
        <v>0.47788412269034403</v>
      </c>
      <c r="J1134" s="17">
        <v>0.53433456629577403</v>
      </c>
      <c r="K1134" s="17">
        <v>0.513038616633821</v>
      </c>
      <c r="L1134" s="17">
        <v>0.487152615955877</v>
      </c>
      <c r="M1134" s="17"/>
      <c r="N1134" s="17">
        <v>0.55717172260201098</v>
      </c>
      <c r="O1134" s="17">
        <v>0.52540142817064495</v>
      </c>
      <c r="P1134" s="17">
        <v>0.468605562398687</v>
      </c>
      <c r="Q1134" s="17">
        <v>0.48104314165192802</v>
      </c>
      <c r="R1134" s="17"/>
      <c r="S1134" s="17">
        <v>0.51722774742870703</v>
      </c>
      <c r="T1134" s="17">
        <v>0.53136592311794195</v>
      </c>
      <c r="U1134" s="17">
        <v>0.58381496192147198</v>
      </c>
      <c r="V1134" s="17">
        <v>0.516317686461504</v>
      </c>
      <c r="W1134" s="17">
        <v>0.49968270843687901</v>
      </c>
      <c r="X1134" s="17">
        <v>0.52296671975262599</v>
      </c>
      <c r="Y1134" s="17">
        <v>0.43738559059776799</v>
      </c>
      <c r="Z1134" s="17">
        <v>0.62210642554779005</v>
      </c>
      <c r="AA1134" s="17">
        <v>0.49180297059060202</v>
      </c>
      <c r="AB1134" s="17">
        <v>0.45617703182237401</v>
      </c>
      <c r="AC1134" s="17">
        <v>0.530615192488745</v>
      </c>
      <c r="AD1134" s="17">
        <v>0.42168810840841198</v>
      </c>
      <c r="AE1134" s="17"/>
      <c r="AF1134" s="17">
        <v>0.52669685383106601</v>
      </c>
      <c r="AG1134" s="17">
        <v>0.51398102916922905</v>
      </c>
      <c r="AH1134" s="17">
        <v>0.483746242879045</v>
      </c>
      <c r="AI1134" s="17">
        <v>0.55085186892077198</v>
      </c>
      <c r="AJ1134" s="17">
        <v>0.46326363288035199</v>
      </c>
      <c r="AK1134" s="17">
        <v>0.44876236187933799</v>
      </c>
      <c r="AL1134" s="17"/>
      <c r="AM1134" s="17">
        <v>0.497560666533017</v>
      </c>
      <c r="AN1134" s="17">
        <v>0.52869140950515203</v>
      </c>
      <c r="AO1134" s="17"/>
      <c r="AP1134" s="17">
        <v>0.444557581005941</v>
      </c>
      <c r="AQ1134" s="17">
        <v>0.514460385715932</v>
      </c>
      <c r="AR1134" s="17">
        <v>0.52192027144782804</v>
      </c>
      <c r="AS1134" s="17">
        <v>0.61758598078256</v>
      </c>
      <c r="AT1134" s="17">
        <v>0.58719610750169005</v>
      </c>
      <c r="AU1134" s="17"/>
      <c r="AV1134" s="17">
        <v>0.59036699335123599</v>
      </c>
      <c r="AW1134" s="17">
        <v>0.46168674257407599</v>
      </c>
      <c r="AX1134" s="17">
        <v>0.52734757657049403</v>
      </c>
      <c r="AY1134" s="17">
        <v>0.43916688143866001</v>
      </c>
      <c r="AZ1134" s="17">
        <v>0.71596255125820596</v>
      </c>
      <c r="BA1134" s="17">
        <v>0.480801895171655</v>
      </c>
      <c r="BB1134" s="17"/>
      <c r="BC1134" s="17">
        <v>0.60894572408521197</v>
      </c>
      <c r="BD1134" s="17">
        <v>0.49161653430385299</v>
      </c>
      <c r="BE1134" s="17">
        <v>0.48381588979731999</v>
      </c>
      <c r="BF1134" s="17"/>
      <c r="BG1134" s="17">
        <v>0.40260620949345499</v>
      </c>
      <c r="BH1134" s="17">
        <v>0.58242412604665095</v>
      </c>
      <c r="BI1134" s="17">
        <v>0.61387064704865402</v>
      </c>
      <c r="BJ1134" s="17">
        <v>0.62403010214090104</v>
      </c>
      <c r="BK1134" s="17">
        <v>1.4547691863239899E-2</v>
      </c>
      <c r="BL1134" s="17"/>
      <c r="BM1134" s="17">
        <v>0.55304025584105798</v>
      </c>
      <c r="BN1134" s="17">
        <v>0.155578522185462</v>
      </c>
    </row>
    <row r="1135" spans="2:66" x14ac:dyDescent="0.35">
      <c r="C1135" s="17"/>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c r="AD1135" s="17"/>
      <c r="AE1135" s="17"/>
      <c r="AF1135" s="17"/>
      <c r="AG1135" s="17"/>
      <c r="AH1135" s="17"/>
      <c r="AI1135" s="17"/>
      <c r="AJ1135" s="17"/>
      <c r="AK1135" s="17"/>
      <c r="AL1135" s="17"/>
      <c r="AM1135" s="17"/>
      <c r="AN1135" s="17"/>
      <c r="AO1135" s="17"/>
      <c r="AP1135" s="17"/>
      <c r="AQ1135" s="17"/>
      <c r="AR1135" s="17"/>
      <c r="AS1135" s="17"/>
      <c r="AT1135" s="17"/>
      <c r="AU1135" s="17"/>
      <c r="AV1135" s="17"/>
      <c r="AW1135" s="17"/>
      <c r="AX1135" s="17"/>
      <c r="AY1135" s="17"/>
      <c r="AZ1135" s="17"/>
      <c r="BA1135" s="17"/>
      <c r="BB1135" s="17"/>
      <c r="BC1135" s="17"/>
      <c r="BD1135" s="17"/>
      <c r="BE1135" s="17"/>
      <c r="BF1135" s="17"/>
      <c r="BG1135" s="17"/>
      <c r="BH1135" s="17"/>
      <c r="BI1135" s="17"/>
      <c r="BJ1135" s="17"/>
      <c r="BK1135" s="17"/>
      <c r="BL1135" s="17"/>
      <c r="BM1135" s="17"/>
      <c r="BN1135" s="17"/>
    </row>
    <row r="1136" spans="2:66" x14ac:dyDescent="0.35">
      <c r="B1136" s="6" t="s">
        <v>450</v>
      </c>
      <c r="C1136" s="17"/>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c r="AD1136" s="17"/>
      <c r="AE1136" s="17"/>
      <c r="AF1136" s="17"/>
      <c r="AG1136" s="17"/>
      <c r="AH1136" s="17"/>
      <c r="AI1136" s="17"/>
      <c r="AJ1136" s="17"/>
      <c r="AK1136" s="17"/>
      <c r="AL1136" s="17"/>
      <c r="AM1136" s="17"/>
      <c r="AN1136" s="17"/>
      <c r="AO1136" s="17"/>
      <c r="AP1136" s="17"/>
      <c r="AQ1136" s="17"/>
      <c r="AR1136" s="17"/>
      <c r="AS1136" s="17"/>
      <c r="AT1136" s="17"/>
      <c r="AU1136" s="17"/>
      <c r="AV1136" s="17"/>
      <c r="AW1136" s="17"/>
      <c r="AX1136" s="17"/>
      <c r="AY1136" s="17"/>
      <c r="AZ1136" s="17"/>
      <c r="BA1136" s="17"/>
      <c r="BB1136" s="17"/>
      <c r="BC1136" s="17"/>
      <c r="BD1136" s="17"/>
      <c r="BE1136" s="17"/>
      <c r="BF1136" s="17"/>
      <c r="BG1136" s="17"/>
      <c r="BH1136" s="17"/>
      <c r="BI1136" s="17"/>
      <c r="BJ1136" s="17"/>
      <c r="BK1136" s="17"/>
      <c r="BL1136" s="17"/>
      <c r="BM1136" s="17"/>
      <c r="BN1136" s="17"/>
    </row>
    <row r="1137" spans="2:66" x14ac:dyDescent="0.35">
      <c r="B1137" s="24" t="s">
        <v>101</v>
      </c>
      <c r="C1137" s="17"/>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c r="AD1137" s="17"/>
      <c r="AE1137" s="17"/>
      <c r="AF1137" s="17"/>
      <c r="AG1137" s="17"/>
      <c r="AH1137" s="17"/>
      <c r="AI1137" s="17"/>
      <c r="AJ1137" s="17"/>
      <c r="AK1137" s="17"/>
      <c r="AL1137" s="17"/>
      <c r="AM1137" s="17"/>
      <c r="AN1137" s="17"/>
      <c r="AO1137" s="17"/>
      <c r="AP1137" s="17"/>
      <c r="AQ1137" s="17"/>
      <c r="AR1137" s="17"/>
      <c r="AS1137" s="17"/>
      <c r="AT1137" s="17"/>
      <c r="AU1137" s="17"/>
      <c r="AV1137" s="17"/>
      <c r="AW1137" s="17"/>
      <c r="AX1137" s="17"/>
      <c r="AY1137" s="17"/>
      <c r="AZ1137" s="17"/>
      <c r="BA1137" s="17"/>
      <c r="BB1137" s="17"/>
      <c r="BC1137" s="17"/>
      <c r="BD1137" s="17"/>
      <c r="BE1137" s="17"/>
      <c r="BF1137" s="17"/>
      <c r="BG1137" s="17"/>
      <c r="BH1137" s="17"/>
      <c r="BI1137" s="17"/>
      <c r="BJ1137" s="17"/>
      <c r="BK1137" s="17"/>
      <c r="BL1137" s="17"/>
      <c r="BM1137" s="17"/>
      <c r="BN1137" s="17"/>
    </row>
    <row r="1138" spans="2:66" x14ac:dyDescent="0.35">
      <c r="B1138" t="s">
        <v>317</v>
      </c>
      <c r="C1138" s="17">
        <v>0.30162832795908501</v>
      </c>
      <c r="D1138" s="17">
        <v>0.29338329899809901</v>
      </c>
      <c r="E1138" s="17">
        <v>0.30818800524351703</v>
      </c>
      <c r="F1138" s="17"/>
      <c r="G1138" s="17">
        <v>0.30269712019874201</v>
      </c>
      <c r="H1138" s="17">
        <v>0.34162523702468001</v>
      </c>
      <c r="I1138" s="17">
        <v>0.28337494025850801</v>
      </c>
      <c r="J1138" s="17">
        <v>0.30200683456906502</v>
      </c>
      <c r="K1138" s="17">
        <v>0.31706285564923498</v>
      </c>
      <c r="L1138" s="17">
        <v>0.27236151766452399</v>
      </c>
      <c r="M1138" s="17"/>
      <c r="N1138" s="17">
        <v>0.35113377185168398</v>
      </c>
      <c r="O1138" s="17">
        <v>0.30577457121485602</v>
      </c>
      <c r="P1138" s="17">
        <v>0.268181778107278</v>
      </c>
      <c r="Q1138" s="17">
        <v>0.26588245172547598</v>
      </c>
      <c r="R1138" s="17"/>
      <c r="S1138" s="17">
        <v>0.32103280201379603</v>
      </c>
      <c r="T1138" s="17">
        <v>0.29032964335667799</v>
      </c>
      <c r="U1138" s="17">
        <v>0.314697846374553</v>
      </c>
      <c r="V1138" s="17">
        <v>0.28521802337646701</v>
      </c>
      <c r="W1138" s="17">
        <v>0.334634895430095</v>
      </c>
      <c r="X1138" s="17">
        <v>0.28646957932838601</v>
      </c>
      <c r="Y1138" s="17">
        <v>0.24310274483647701</v>
      </c>
      <c r="Z1138" s="17">
        <v>0.26956471063892001</v>
      </c>
      <c r="AA1138" s="17">
        <v>0.33354443605745498</v>
      </c>
      <c r="AB1138" s="17">
        <v>0.30386269865616</v>
      </c>
      <c r="AC1138" s="17">
        <v>0.30447720158481301</v>
      </c>
      <c r="AD1138" s="17">
        <v>0.31319975398130401</v>
      </c>
      <c r="AE1138" s="17"/>
      <c r="AF1138" s="17">
        <v>0.333007420792236</v>
      </c>
      <c r="AG1138" s="17">
        <v>0.31235645680340002</v>
      </c>
      <c r="AH1138" s="17">
        <v>0.25526383853625301</v>
      </c>
      <c r="AI1138" s="17">
        <v>0.28395536160534202</v>
      </c>
      <c r="AJ1138" s="17">
        <v>0.28532555515142699</v>
      </c>
      <c r="AK1138" s="17">
        <v>0.29958748374629801</v>
      </c>
      <c r="AL1138" s="17"/>
      <c r="AM1138" s="17">
        <v>0.29837033331122798</v>
      </c>
      <c r="AN1138" s="17">
        <v>0.30601819809353098</v>
      </c>
      <c r="AO1138" s="17"/>
      <c r="AP1138" s="17">
        <v>0.26328519453020499</v>
      </c>
      <c r="AQ1138" s="17">
        <v>0.29629282413772601</v>
      </c>
      <c r="AR1138" s="17">
        <v>0.30813206160797602</v>
      </c>
      <c r="AS1138" s="17">
        <v>0.357893010776622</v>
      </c>
      <c r="AT1138" s="17">
        <v>0.36384009409420398</v>
      </c>
      <c r="AU1138" s="17"/>
      <c r="AV1138" s="17">
        <v>0.37082011013652</v>
      </c>
      <c r="AW1138" s="17">
        <v>0.20005931352535</v>
      </c>
      <c r="AX1138" s="17">
        <v>0.31484786974060502</v>
      </c>
      <c r="AY1138" s="17">
        <v>0.24041901252933301</v>
      </c>
      <c r="AZ1138" s="17">
        <v>0.45604587326273799</v>
      </c>
      <c r="BA1138" s="17">
        <v>0.27303625046967001</v>
      </c>
      <c r="BB1138" s="17"/>
      <c r="BC1138" s="17">
        <v>0.43329225847750902</v>
      </c>
      <c r="BD1138" s="17">
        <v>0.270514537348994</v>
      </c>
      <c r="BE1138" s="17">
        <v>0.24984627451538799</v>
      </c>
      <c r="BF1138" s="17"/>
      <c r="BG1138" s="17">
        <v>0.31386193539033602</v>
      </c>
      <c r="BH1138" s="17">
        <v>0.33258082368118502</v>
      </c>
      <c r="BI1138" s="17">
        <v>0.31424495993919599</v>
      </c>
      <c r="BJ1138" s="17">
        <v>0.32239805278799999</v>
      </c>
      <c r="BK1138" s="17">
        <v>0.152821155132458</v>
      </c>
      <c r="BL1138" s="17"/>
      <c r="BM1138" s="17">
        <v>0.32952198841896801</v>
      </c>
      <c r="BN1138" s="17">
        <v>0.192060303427045</v>
      </c>
    </row>
    <row r="1139" spans="2:66" x14ac:dyDescent="0.35">
      <c r="B1139" t="s">
        <v>316</v>
      </c>
      <c r="C1139" s="17">
        <v>0.36719791624869202</v>
      </c>
      <c r="D1139" s="17">
        <v>0.34794577579004199</v>
      </c>
      <c r="E1139" s="17">
        <v>0.38680323041532899</v>
      </c>
      <c r="F1139" s="17"/>
      <c r="G1139" s="17">
        <v>0.32889600296725702</v>
      </c>
      <c r="H1139" s="17">
        <v>0.35043233324044398</v>
      </c>
      <c r="I1139" s="17">
        <v>0.36799708585343899</v>
      </c>
      <c r="J1139" s="17">
        <v>0.39057749239686801</v>
      </c>
      <c r="K1139" s="17">
        <v>0.32289640094169397</v>
      </c>
      <c r="L1139" s="17">
        <v>0.41655031555806898</v>
      </c>
      <c r="M1139" s="17"/>
      <c r="N1139" s="17">
        <v>0.38504865917918901</v>
      </c>
      <c r="O1139" s="17">
        <v>0.368301892735937</v>
      </c>
      <c r="P1139" s="17">
        <v>0.36792247675416201</v>
      </c>
      <c r="Q1139" s="17">
        <v>0.34996867742684501</v>
      </c>
      <c r="R1139" s="17"/>
      <c r="S1139" s="17">
        <v>0.34810342989257398</v>
      </c>
      <c r="T1139" s="17">
        <v>0.41264473917094502</v>
      </c>
      <c r="U1139" s="17">
        <v>0.39278927090015597</v>
      </c>
      <c r="V1139" s="17">
        <v>0.38344923133985098</v>
      </c>
      <c r="W1139" s="17">
        <v>0.38739114207622599</v>
      </c>
      <c r="X1139" s="17">
        <v>0.38892922473241098</v>
      </c>
      <c r="Y1139" s="17">
        <v>0.34538453140584602</v>
      </c>
      <c r="Z1139" s="17">
        <v>0.46049522419024003</v>
      </c>
      <c r="AA1139" s="17">
        <v>0.34677765923293902</v>
      </c>
      <c r="AB1139" s="17">
        <v>0.32046123845975999</v>
      </c>
      <c r="AC1139" s="17">
        <v>0.28635625745653398</v>
      </c>
      <c r="AD1139" s="17">
        <v>0.31469615180399302</v>
      </c>
      <c r="AE1139" s="17"/>
      <c r="AF1139" s="17">
        <v>0.336155513215117</v>
      </c>
      <c r="AG1139" s="17">
        <v>0.36389576168895299</v>
      </c>
      <c r="AH1139" s="17">
        <v>0.37303702107944398</v>
      </c>
      <c r="AI1139" s="17">
        <v>0.40788978422851002</v>
      </c>
      <c r="AJ1139" s="17">
        <v>0.37062880578412</v>
      </c>
      <c r="AK1139" s="17">
        <v>0.37869239883119998</v>
      </c>
      <c r="AL1139" s="17"/>
      <c r="AM1139" s="17">
        <v>0.37314155696540902</v>
      </c>
      <c r="AN1139" s="17">
        <v>0.36012761983735297</v>
      </c>
      <c r="AO1139" s="17"/>
      <c r="AP1139" s="17">
        <v>0.34350868477490598</v>
      </c>
      <c r="AQ1139" s="17">
        <v>0.38118603410122298</v>
      </c>
      <c r="AR1139" s="17">
        <v>0.389068002124763</v>
      </c>
      <c r="AS1139" s="17">
        <v>0.36060857458807299</v>
      </c>
      <c r="AT1139" s="17">
        <v>0.26329650677426802</v>
      </c>
      <c r="AU1139" s="17"/>
      <c r="AV1139" s="17">
        <v>0.36574183791995801</v>
      </c>
      <c r="AW1139" s="17">
        <v>0.40538661187271502</v>
      </c>
      <c r="AX1139" s="17">
        <v>0.383897734920228</v>
      </c>
      <c r="AY1139" s="17">
        <v>0.373347319384841</v>
      </c>
      <c r="AZ1139" s="17">
        <v>0.346884968158711</v>
      </c>
      <c r="BA1139" s="17">
        <v>0.360680410421646</v>
      </c>
      <c r="BB1139" s="17"/>
      <c r="BC1139" s="17">
        <v>0.32898580669643801</v>
      </c>
      <c r="BD1139" s="17">
        <v>0.37033740333984799</v>
      </c>
      <c r="BE1139" s="17">
        <v>0.40210367307578299</v>
      </c>
      <c r="BF1139" s="17"/>
      <c r="BG1139" s="17">
        <v>0.33058633384216002</v>
      </c>
      <c r="BH1139" s="17">
        <v>0.39332758877123097</v>
      </c>
      <c r="BI1139" s="17">
        <v>0.39947736238373699</v>
      </c>
      <c r="BJ1139" s="17">
        <v>0.24784939263247599</v>
      </c>
      <c r="BK1139" s="17">
        <v>0.26847881946948898</v>
      </c>
      <c r="BL1139" s="17"/>
      <c r="BM1139" s="17">
        <v>0.38307510155132501</v>
      </c>
      <c r="BN1139" s="17">
        <v>0.26370528516097602</v>
      </c>
    </row>
    <row r="1140" spans="2:66" x14ac:dyDescent="0.35">
      <c r="B1140" t="s">
        <v>315</v>
      </c>
      <c r="C1140" s="17">
        <v>0.21574775130266199</v>
      </c>
      <c r="D1140" s="17">
        <v>0.23079751921262701</v>
      </c>
      <c r="E1140" s="17">
        <v>0.20213751584399001</v>
      </c>
      <c r="F1140" s="17"/>
      <c r="G1140" s="17">
        <v>0.23621410428668799</v>
      </c>
      <c r="H1140" s="17">
        <v>0.19440901734685401</v>
      </c>
      <c r="I1140" s="17">
        <v>0.207825825229702</v>
      </c>
      <c r="J1140" s="17">
        <v>0.19260302301673099</v>
      </c>
      <c r="K1140" s="17">
        <v>0.229661041099499</v>
      </c>
      <c r="L1140" s="17">
        <v>0.23537464164841099</v>
      </c>
      <c r="M1140" s="17"/>
      <c r="N1140" s="17">
        <v>0.16752748105345899</v>
      </c>
      <c r="O1140" s="17">
        <v>0.18483951705451299</v>
      </c>
      <c r="P1140" s="17">
        <v>0.25418240402005599</v>
      </c>
      <c r="Q1140" s="17">
        <v>0.26787949590114801</v>
      </c>
      <c r="R1140" s="17"/>
      <c r="S1140" s="17">
        <v>0.22669046616252</v>
      </c>
      <c r="T1140" s="17">
        <v>0.19539676987461899</v>
      </c>
      <c r="U1140" s="17">
        <v>0.19433659138228701</v>
      </c>
      <c r="V1140" s="17">
        <v>0.20534290166131999</v>
      </c>
      <c r="W1140" s="17">
        <v>0.19848109511412701</v>
      </c>
      <c r="X1140" s="17">
        <v>0.23161061611429301</v>
      </c>
      <c r="Y1140" s="17">
        <v>0.25941317927825402</v>
      </c>
      <c r="Z1140" s="17">
        <v>0.17394689899339699</v>
      </c>
      <c r="AA1140" s="17">
        <v>0.20876868329968601</v>
      </c>
      <c r="AB1140" s="17">
        <v>0.215869650018158</v>
      </c>
      <c r="AC1140" s="17">
        <v>0.22737352768326</v>
      </c>
      <c r="AD1140" s="17">
        <v>0.27891289779422002</v>
      </c>
      <c r="AE1140" s="17"/>
      <c r="AF1140" s="17">
        <v>0.22309194240041</v>
      </c>
      <c r="AG1140" s="17">
        <v>0.211960157342578</v>
      </c>
      <c r="AH1140" s="17">
        <v>0.243802801639043</v>
      </c>
      <c r="AI1140" s="17">
        <v>0.17985125502216301</v>
      </c>
      <c r="AJ1140" s="17">
        <v>0.236944177516244</v>
      </c>
      <c r="AK1140" s="17">
        <v>0.20740924709158101</v>
      </c>
      <c r="AL1140" s="17"/>
      <c r="AM1140" s="17">
        <v>0.21677955427647899</v>
      </c>
      <c r="AN1140" s="17">
        <v>0.213544841943721</v>
      </c>
      <c r="AO1140" s="17"/>
      <c r="AP1140" s="17">
        <v>0.247398538876898</v>
      </c>
      <c r="AQ1140" s="17">
        <v>0.20292818064578799</v>
      </c>
      <c r="AR1140" s="17">
        <v>0.19231417212850499</v>
      </c>
      <c r="AS1140" s="17">
        <v>0.19679892876741301</v>
      </c>
      <c r="AT1140" s="17">
        <v>0.30669019440685003</v>
      </c>
      <c r="AU1140" s="17"/>
      <c r="AV1140" s="17">
        <v>0.177676555924875</v>
      </c>
      <c r="AW1140" s="17">
        <v>0.27027979611359998</v>
      </c>
      <c r="AX1140" s="17">
        <v>0.199224216835579</v>
      </c>
      <c r="AY1140" s="17">
        <v>0.239229272646175</v>
      </c>
      <c r="AZ1140" s="17">
        <v>0.158264859245422</v>
      </c>
      <c r="BA1140" s="17">
        <v>0.20786212682306099</v>
      </c>
      <c r="BB1140" s="17"/>
      <c r="BC1140" s="17">
        <v>0.14995652734886999</v>
      </c>
      <c r="BD1140" s="17">
        <v>0.24047310144122999</v>
      </c>
      <c r="BE1140" s="17">
        <v>0.22731800739074601</v>
      </c>
      <c r="BF1140" s="17"/>
      <c r="BG1140" s="17">
        <v>0.23895624641257199</v>
      </c>
      <c r="BH1140" s="17">
        <v>0.18773233074898399</v>
      </c>
      <c r="BI1140" s="17">
        <v>0.190697205310115</v>
      </c>
      <c r="BJ1140" s="17">
        <v>0.33610762096449298</v>
      </c>
      <c r="BK1140" s="17">
        <v>0.30540280743477399</v>
      </c>
      <c r="BL1140" s="17"/>
      <c r="BM1140" s="17">
        <v>0.19610278080275201</v>
      </c>
      <c r="BN1140" s="17">
        <v>0.31250773002804899</v>
      </c>
    </row>
    <row r="1141" spans="2:66" x14ac:dyDescent="0.35">
      <c r="B1141" t="s">
        <v>314</v>
      </c>
      <c r="C1141" s="17">
        <v>5.2387213737559897E-2</v>
      </c>
      <c r="D1141" s="17">
        <v>6.3841278846621205E-2</v>
      </c>
      <c r="E1141" s="17">
        <v>4.1477627882935499E-2</v>
      </c>
      <c r="F1141" s="17"/>
      <c r="G1141" s="17">
        <v>5.9171308145454203E-2</v>
      </c>
      <c r="H1141" s="17">
        <v>5.36233978961295E-2</v>
      </c>
      <c r="I1141" s="17">
        <v>5.84770557713815E-2</v>
      </c>
      <c r="J1141" s="17">
        <v>6.6686444092793104E-2</v>
      </c>
      <c r="K1141" s="17">
        <v>5.31468765769035E-2</v>
      </c>
      <c r="L1141" s="17">
        <v>2.9838326269369699E-2</v>
      </c>
      <c r="M1141" s="17"/>
      <c r="N1141" s="17">
        <v>5.4370721828255801E-2</v>
      </c>
      <c r="O1141" s="17">
        <v>6.2118407330353398E-2</v>
      </c>
      <c r="P1141" s="17">
        <v>4.7130869575824998E-2</v>
      </c>
      <c r="Q1141" s="17">
        <v>4.5564932541863702E-2</v>
      </c>
      <c r="R1141" s="17"/>
      <c r="S1141" s="17">
        <v>4.9333714256530103E-2</v>
      </c>
      <c r="T1141" s="17">
        <v>5.3416122649225399E-2</v>
      </c>
      <c r="U1141" s="17">
        <v>5.5316519248667401E-2</v>
      </c>
      <c r="V1141" s="17">
        <v>4.7249474178913599E-2</v>
      </c>
      <c r="W1141" s="17">
        <v>4.31933720547268E-2</v>
      </c>
      <c r="X1141" s="17">
        <v>3.9289273649454601E-2</v>
      </c>
      <c r="Y1141" s="17">
        <v>6.7165069333266006E-2</v>
      </c>
      <c r="Z1141" s="17">
        <v>2.2780453820401999E-2</v>
      </c>
      <c r="AA1141" s="17">
        <v>6.2310750049037598E-2</v>
      </c>
      <c r="AB1141" s="17">
        <v>6.5140189664341194E-2</v>
      </c>
      <c r="AC1141" s="17">
        <v>5.77547236439531E-2</v>
      </c>
      <c r="AD1141" s="17">
        <v>4.6720867382153503E-2</v>
      </c>
      <c r="AE1141" s="17"/>
      <c r="AF1141" s="17">
        <v>4.5872003106663499E-2</v>
      </c>
      <c r="AG1141" s="17">
        <v>4.9669685710439601E-2</v>
      </c>
      <c r="AH1141" s="17">
        <v>6.8999193639945597E-2</v>
      </c>
      <c r="AI1141" s="17">
        <v>5.2032398120255403E-2</v>
      </c>
      <c r="AJ1141" s="17">
        <v>4.6838987345665203E-2</v>
      </c>
      <c r="AK1141" s="17">
        <v>6.7596044526764196E-2</v>
      </c>
      <c r="AL1141" s="17"/>
      <c r="AM1141" s="17">
        <v>5.1927313317255398E-2</v>
      </c>
      <c r="AN1141" s="17">
        <v>5.3411249369234498E-2</v>
      </c>
      <c r="AO1141" s="17"/>
      <c r="AP1141" s="17">
        <v>5.9690092982027203E-2</v>
      </c>
      <c r="AQ1141" s="17">
        <v>5.56951552627011E-2</v>
      </c>
      <c r="AR1141" s="17">
        <v>5.1970678580467403E-2</v>
      </c>
      <c r="AS1141" s="17">
        <v>3.32352667738086E-2</v>
      </c>
      <c r="AT1141" s="17">
        <v>6.6173204724678095E-2</v>
      </c>
      <c r="AU1141" s="17"/>
      <c r="AV1141" s="17">
        <v>3.5242631534514998E-2</v>
      </c>
      <c r="AW1141" s="17">
        <v>6.33689306471341E-2</v>
      </c>
      <c r="AX1141" s="17">
        <v>6.5166845247444594E-2</v>
      </c>
      <c r="AY1141" s="17">
        <v>9.1495593660192207E-2</v>
      </c>
      <c r="AZ1141" s="17">
        <v>2.29639343900549E-2</v>
      </c>
      <c r="BA1141" s="17">
        <v>3.8451379738654402E-2</v>
      </c>
      <c r="BB1141" s="17"/>
      <c r="BC1141" s="17">
        <v>4.5855227069120499E-2</v>
      </c>
      <c r="BD1141" s="17">
        <v>4.5992689567634103E-2</v>
      </c>
      <c r="BE1141" s="17">
        <v>6.1996419515100397E-2</v>
      </c>
      <c r="BF1141" s="17"/>
      <c r="BG1141" s="17">
        <v>7.5421407212789393E-2</v>
      </c>
      <c r="BH1141" s="17">
        <v>4.30193658232342E-2</v>
      </c>
      <c r="BI1141" s="17">
        <v>3.9825450788260802E-2</v>
      </c>
      <c r="BJ1141" s="17">
        <v>7.5550595295234696E-2</v>
      </c>
      <c r="BK1141" s="17">
        <v>0.12359062035216301</v>
      </c>
      <c r="BL1141" s="17"/>
      <c r="BM1141" s="17">
        <v>4.8314151775808001E-2</v>
      </c>
      <c r="BN1141" s="17">
        <v>0.112474426499427</v>
      </c>
    </row>
    <row r="1142" spans="2:66" x14ac:dyDescent="0.35">
      <c r="B1142" t="s">
        <v>313</v>
      </c>
      <c r="C1142" s="17">
        <v>3.2125084132609498E-2</v>
      </c>
      <c r="D1142" s="17">
        <v>3.7451786652552901E-2</v>
      </c>
      <c r="E1142" s="17">
        <v>2.70898515282855E-2</v>
      </c>
      <c r="F1142" s="17"/>
      <c r="G1142" s="17">
        <v>1.7786495529177101E-2</v>
      </c>
      <c r="H1142" s="17">
        <v>3.4454339956245202E-2</v>
      </c>
      <c r="I1142" s="17">
        <v>3.12017102742E-2</v>
      </c>
      <c r="J1142" s="17">
        <v>3.6318982440653E-2</v>
      </c>
      <c r="K1142" s="17">
        <v>4.3035297993774403E-2</v>
      </c>
      <c r="L1142" s="17">
        <v>2.9780940730680001E-2</v>
      </c>
      <c r="M1142" s="17"/>
      <c r="N1142" s="17">
        <v>2.9253254752587401E-2</v>
      </c>
      <c r="O1142" s="17">
        <v>4.21450151298483E-2</v>
      </c>
      <c r="P1142" s="17">
        <v>3.1327969225863297E-2</v>
      </c>
      <c r="Q1142" s="17">
        <v>2.6007097886728898E-2</v>
      </c>
      <c r="R1142" s="17"/>
      <c r="S1142" s="17">
        <v>3.0833627450757E-2</v>
      </c>
      <c r="T1142" s="17">
        <v>2.9767277187661902E-2</v>
      </c>
      <c r="U1142" s="17">
        <v>1.15358418161565E-2</v>
      </c>
      <c r="V1142" s="17">
        <v>3.7290017804170503E-2</v>
      </c>
      <c r="W1142" s="17">
        <v>7.1794175973985399E-3</v>
      </c>
      <c r="X1142" s="17">
        <v>1.64015100971437E-2</v>
      </c>
      <c r="Y1142" s="17">
        <v>4.8159750401979798E-2</v>
      </c>
      <c r="Z1142" s="17">
        <v>2.4313287315388499E-2</v>
      </c>
      <c r="AA1142" s="17">
        <v>8.8651541101483003E-3</v>
      </c>
      <c r="AB1142" s="17">
        <v>6.3024684265351294E-2</v>
      </c>
      <c r="AC1142" s="17">
        <v>9.5970526113481905E-2</v>
      </c>
      <c r="AD1142" s="17">
        <v>4.6470329038328997E-2</v>
      </c>
      <c r="AE1142" s="17"/>
      <c r="AF1142" s="17">
        <v>3.4511646278028198E-2</v>
      </c>
      <c r="AG1142" s="17">
        <v>3.20959204962733E-2</v>
      </c>
      <c r="AH1142" s="17">
        <v>2.5861854795215598E-2</v>
      </c>
      <c r="AI1142" s="17">
        <v>4.3384173716620802E-2</v>
      </c>
      <c r="AJ1142" s="17">
        <v>2.7785208692188201E-2</v>
      </c>
      <c r="AK1142" s="17">
        <v>9.1495363915890006E-3</v>
      </c>
      <c r="AL1142" s="17"/>
      <c r="AM1142" s="17">
        <v>3.8762442459234298E-2</v>
      </c>
      <c r="AN1142" s="17">
        <v>2.2935251700900699E-2</v>
      </c>
      <c r="AO1142" s="17"/>
      <c r="AP1142" s="17">
        <v>4.3992336190932499E-2</v>
      </c>
      <c r="AQ1142" s="17">
        <v>2.2245647280341299E-2</v>
      </c>
      <c r="AR1142" s="17">
        <v>2.9093692551937E-2</v>
      </c>
      <c r="AS1142" s="17">
        <v>4.3667533734942698E-2</v>
      </c>
      <c r="AT1142" s="17">
        <v>0</v>
      </c>
      <c r="AU1142" s="17"/>
      <c r="AV1142" s="17">
        <v>2.4127732404339901E-2</v>
      </c>
      <c r="AW1142" s="17">
        <v>4.2741316391931898E-2</v>
      </c>
      <c r="AX1142" s="17">
        <v>1.8723485924369499E-2</v>
      </c>
      <c r="AY1142" s="17">
        <v>4.7994704938304503E-2</v>
      </c>
      <c r="AZ1142" s="17">
        <v>0</v>
      </c>
      <c r="BA1142" s="17">
        <v>3.7751193736119598E-2</v>
      </c>
      <c r="BB1142" s="17"/>
      <c r="BC1142" s="17">
        <v>1.6332030174295201E-2</v>
      </c>
      <c r="BD1142" s="17">
        <v>3.5094799624693702E-2</v>
      </c>
      <c r="BE1142" s="17">
        <v>4.3398112374915102E-2</v>
      </c>
      <c r="BF1142" s="17"/>
      <c r="BG1142" s="17">
        <v>2.4328950723533999E-2</v>
      </c>
      <c r="BH1142" s="17">
        <v>2.3392150748913602E-2</v>
      </c>
      <c r="BI1142" s="17">
        <v>2.7658812182294001E-2</v>
      </c>
      <c r="BJ1142" s="17">
        <v>0</v>
      </c>
      <c r="BK1142" s="17">
        <v>0.12072193711106199</v>
      </c>
      <c r="BL1142" s="17"/>
      <c r="BM1142" s="17">
        <v>2.35452323182616E-2</v>
      </c>
      <c r="BN1142" s="17">
        <v>9.2787554195689598E-2</v>
      </c>
    </row>
    <row r="1143" spans="2:66" x14ac:dyDescent="0.35">
      <c r="B1143" t="s">
        <v>117</v>
      </c>
      <c r="C1143" s="17">
        <v>3.09137066193917E-2</v>
      </c>
      <c r="D1143" s="17">
        <v>2.65803405000576E-2</v>
      </c>
      <c r="E1143" s="17">
        <v>3.4303769085942099E-2</v>
      </c>
      <c r="F1143" s="17"/>
      <c r="G1143" s="17">
        <v>5.5234968872681998E-2</v>
      </c>
      <c r="H1143" s="17">
        <v>2.5455674535647201E-2</v>
      </c>
      <c r="I1143" s="17">
        <v>5.1123382612769802E-2</v>
      </c>
      <c r="J1143" s="17">
        <v>1.18072234838901E-2</v>
      </c>
      <c r="K1143" s="17">
        <v>3.4197527738894402E-2</v>
      </c>
      <c r="L1143" s="17">
        <v>1.6094258128945799E-2</v>
      </c>
      <c r="M1143" s="17"/>
      <c r="N1143" s="17">
        <v>1.2666111334824001E-2</v>
      </c>
      <c r="O1143" s="17">
        <v>3.68205965344914E-2</v>
      </c>
      <c r="P1143" s="17">
        <v>3.1254502316815702E-2</v>
      </c>
      <c r="Q1143" s="17">
        <v>4.46973445179372E-2</v>
      </c>
      <c r="R1143" s="17"/>
      <c r="S1143" s="17">
        <v>2.40059602238233E-2</v>
      </c>
      <c r="T1143" s="17">
        <v>1.8445447760870402E-2</v>
      </c>
      <c r="U1143" s="17">
        <v>3.1323930278179299E-2</v>
      </c>
      <c r="V1143" s="17">
        <v>4.1450351639277398E-2</v>
      </c>
      <c r="W1143" s="17">
        <v>2.9120077727427199E-2</v>
      </c>
      <c r="X1143" s="17">
        <v>3.7299796078311603E-2</v>
      </c>
      <c r="Y1143" s="17">
        <v>3.6774724744177499E-2</v>
      </c>
      <c r="Z1143" s="17">
        <v>4.8899425041652997E-2</v>
      </c>
      <c r="AA1143" s="17">
        <v>3.9733317250733799E-2</v>
      </c>
      <c r="AB1143" s="17">
        <v>3.1641538936229799E-2</v>
      </c>
      <c r="AC1143" s="17">
        <v>2.8067763517958099E-2</v>
      </c>
      <c r="AD1143" s="17">
        <v>0</v>
      </c>
      <c r="AE1143" s="17"/>
      <c r="AF1143" s="17">
        <v>2.7361474207544301E-2</v>
      </c>
      <c r="AG1143" s="17">
        <v>3.00220179583571E-2</v>
      </c>
      <c r="AH1143" s="17">
        <v>3.30352903100989E-2</v>
      </c>
      <c r="AI1143" s="17">
        <v>3.2887027307108602E-2</v>
      </c>
      <c r="AJ1143" s="17">
        <v>3.2477265510355999E-2</v>
      </c>
      <c r="AK1143" s="17">
        <v>3.7565289412568099E-2</v>
      </c>
      <c r="AL1143" s="17"/>
      <c r="AM1143" s="17">
        <v>2.1018799670393998E-2</v>
      </c>
      <c r="AN1143" s="17">
        <v>4.3962839055258697E-2</v>
      </c>
      <c r="AO1143" s="17"/>
      <c r="AP1143" s="17">
        <v>4.2125152645031E-2</v>
      </c>
      <c r="AQ1143" s="17">
        <v>4.1652158572220897E-2</v>
      </c>
      <c r="AR1143" s="17">
        <v>2.94213930063526E-2</v>
      </c>
      <c r="AS1143" s="17">
        <v>7.79668535914021E-3</v>
      </c>
      <c r="AT1143" s="17">
        <v>0</v>
      </c>
      <c r="AU1143" s="17"/>
      <c r="AV1143" s="17">
        <v>2.6391132079791099E-2</v>
      </c>
      <c r="AW1143" s="17">
        <v>1.8164031449269199E-2</v>
      </c>
      <c r="AX1143" s="17">
        <v>1.8139847331773099E-2</v>
      </c>
      <c r="AY1143" s="17">
        <v>7.5140968411539603E-3</v>
      </c>
      <c r="AZ1143" s="17">
        <v>1.58403649430735E-2</v>
      </c>
      <c r="BA1143" s="17">
        <v>8.2218638810847997E-2</v>
      </c>
      <c r="BB1143" s="17"/>
      <c r="BC1143" s="17">
        <v>2.5578150233767E-2</v>
      </c>
      <c r="BD1143" s="17">
        <v>3.75874686776013E-2</v>
      </c>
      <c r="BE1143" s="17">
        <v>1.5337513128067699E-2</v>
      </c>
      <c r="BF1143" s="17"/>
      <c r="BG1143" s="17">
        <v>1.6845126418609E-2</v>
      </c>
      <c r="BH1143" s="17">
        <v>1.9947740226451599E-2</v>
      </c>
      <c r="BI1143" s="17">
        <v>2.8096209396396898E-2</v>
      </c>
      <c r="BJ1143" s="17">
        <v>1.8094338319796101E-2</v>
      </c>
      <c r="BK1143" s="17">
        <v>2.89846605000539E-2</v>
      </c>
      <c r="BL1143" s="17"/>
      <c r="BM1143" s="17">
        <v>1.9440745132885601E-2</v>
      </c>
      <c r="BN1143" s="17">
        <v>2.6464700688812501E-2</v>
      </c>
    </row>
    <row r="1144" spans="2:66" x14ac:dyDescent="0.35">
      <c r="B1144" t="s">
        <v>319</v>
      </c>
      <c r="C1144" s="17">
        <v>0.66882624420777703</v>
      </c>
      <c r="D1144" s="17">
        <v>0.64132907478814105</v>
      </c>
      <c r="E1144" s="17">
        <v>0.69499123565884702</v>
      </c>
      <c r="F1144" s="17"/>
      <c r="G1144" s="17">
        <v>0.63159312316599903</v>
      </c>
      <c r="H1144" s="17">
        <v>0.69205757026512404</v>
      </c>
      <c r="I1144" s="17">
        <v>0.651372026111947</v>
      </c>
      <c r="J1144" s="17">
        <v>0.69258432696593297</v>
      </c>
      <c r="K1144" s="17">
        <v>0.639959256590929</v>
      </c>
      <c r="L1144" s="17">
        <v>0.68891183322259297</v>
      </c>
      <c r="M1144" s="17"/>
      <c r="N1144" s="17">
        <v>0.736182431030874</v>
      </c>
      <c r="O1144" s="17">
        <v>0.67407646395079401</v>
      </c>
      <c r="P1144" s="17">
        <v>0.63610425486143995</v>
      </c>
      <c r="Q1144" s="17">
        <v>0.61585112915232199</v>
      </c>
      <c r="R1144" s="17"/>
      <c r="S1144" s="17">
        <v>0.66913623190636895</v>
      </c>
      <c r="T1144" s="17">
        <v>0.70297438252762301</v>
      </c>
      <c r="U1144" s="17">
        <v>0.70748711727471003</v>
      </c>
      <c r="V1144" s="17">
        <v>0.66866725471631805</v>
      </c>
      <c r="W1144" s="17">
        <v>0.72202603750632099</v>
      </c>
      <c r="X1144" s="17">
        <v>0.675398804060797</v>
      </c>
      <c r="Y1144" s="17">
        <v>0.588487276242323</v>
      </c>
      <c r="Z1144" s="17">
        <v>0.73005993482915998</v>
      </c>
      <c r="AA1144" s="17">
        <v>0.680322095290394</v>
      </c>
      <c r="AB1144" s="17">
        <v>0.62432393711591905</v>
      </c>
      <c r="AC1144" s="17">
        <v>0.59083345904134699</v>
      </c>
      <c r="AD1144" s="17">
        <v>0.62789590578529697</v>
      </c>
      <c r="AE1144" s="17"/>
      <c r="AF1144" s="17">
        <v>0.66916293400735405</v>
      </c>
      <c r="AG1144" s="17">
        <v>0.67625221849235295</v>
      </c>
      <c r="AH1144" s="17">
        <v>0.62830085961569704</v>
      </c>
      <c r="AI1144" s="17">
        <v>0.69184514583385304</v>
      </c>
      <c r="AJ1144" s="17">
        <v>0.65595436093554604</v>
      </c>
      <c r="AK1144" s="17">
        <v>0.67827988257749805</v>
      </c>
      <c r="AL1144" s="17"/>
      <c r="AM1144" s="17">
        <v>0.67151189027663705</v>
      </c>
      <c r="AN1144" s="17">
        <v>0.66614581793088501</v>
      </c>
      <c r="AO1144" s="17"/>
      <c r="AP1144" s="17">
        <v>0.60679387930511097</v>
      </c>
      <c r="AQ1144" s="17">
        <v>0.67747885823894904</v>
      </c>
      <c r="AR1144" s="17">
        <v>0.69720006373273802</v>
      </c>
      <c r="AS1144" s="17">
        <v>0.71850158536469499</v>
      </c>
      <c r="AT1144" s="17">
        <v>0.62713660086847201</v>
      </c>
      <c r="AU1144" s="17"/>
      <c r="AV1144" s="17">
        <v>0.73656194805647901</v>
      </c>
      <c r="AW1144" s="17">
        <v>0.60544592539806497</v>
      </c>
      <c r="AX1144" s="17">
        <v>0.69874560466083402</v>
      </c>
      <c r="AY1144" s="17">
        <v>0.61376633191417396</v>
      </c>
      <c r="AZ1144" s="17">
        <v>0.80293084142144999</v>
      </c>
      <c r="BA1144" s="17">
        <v>0.63371666089131695</v>
      </c>
      <c r="BB1144" s="17"/>
      <c r="BC1144" s="17">
        <v>0.76227806517394703</v>
      </c>
      <c r="BD1144" s="17">
        <v>0.64085194068884099</v>
      </c>
      <c r="BE1144" s="17">
        <v>0.65194994759116998</v>
      </c>
      <c r="BF1144" s="17"/>
      <c r="BG1144" s="17">
        <v>0.64444826923249598</v>
      </c>
      <c r="BH1144" s="17">
        <v>0.725908412452416</v>
      </c>
      <c r="BI1144" s="17">
        <v>0.71372232232293298</v>
      </c>
      <c r="BJ1144" s="17">
        <v>0.57024744542047601</v>
      </c>
      <c r="BK1144" s="17">
        <v>0.42129997460194701</v>
      </c>
      <c r="BL1144" s="17"/>
      <c r="BM1144" s="17">
        <v>0.71259708997029203</v>
      </c>
      <c r="BN1144" s="17">
        <v>0.45576558858802202</v>
      </c>
    </row>
    <row r="1145" spans="2:66" x14ac:dyDescent="0.35">
      <c r="B1145" t="s">
        <v>318</v>
      </c>
      <c r="C1145" s="17">
        <v>8.4512297870169395E-2</v>
      </c>
      <c r="D1145" s="17">
        <v>0.101293065499174</v>
      </c>
      <c r="E1145" s="17">
        <v>6.8567479411221002E-2</v>
      </c>
      <c r="F1145" s="17"/>
      <c r="G1145" s="17">
        <v>7.69578036746313E-2</v>
      </c>
      <c r="H1145" s="17">
        <v>8.8077737852374605E-2</v>
      </c>
      <c r="I1145" s="17">
        <v>8.9678766045581601E-2</v>
      </c>
      <c r="J1145" s="17">
        <v>0.10300542653344601</v>
      </c>
      <c r="K1145" s="17">
        <v>9.6182174570677903E-2</v>
      </c>
      <c r="L1145" s="17">
        <v>5.96192670000497E-2</v>
      </c>
      <c r="M1145" s="17"/>
      <c r="N1145" s="17">
        <v>8.3623976580843196E-2</v>
      </c>
      <c r="O1145" s="17">
        <v>0.104263422460202</v>
      </c>
      <c r="P1145" s="17">
        <v>7.8458838801688302E-2</v>
      </c>
      <c r="Q1145" s="17">
        <v>7.1572030428592601E-2</v>
      </c>
      <c r="R1145" s="17"/>
      <c r="S1145" s="17">
        <v>8.0167341707287093E-2</v>
      </c>
      <c r="T1145" s="17">
        <v>8.3183399836887301E-2</v>
      </c>
      <c r="U1145" s="17">
        <v>6.6852361064823895E-2</v>
      </c>
      <c r="V1145" s="17">
        <v>8.4539491983084206E-2</v>
      </c>
      <c r="W1145" s="17">
        <v>5.0372789652125299E-2</v>
      </c>
      <c r="X1145" s="17">
        <v>5.5690783746598402E-2</v>
      </c>
      <c r="Y1145" s="17">
        <v>0.115324819735246</v>
      </c>
      <c r="Z1145" s="17">
        <v>4.7093741135790401E-2</v>
      </c>
      <c r="AA1145" s="17">
        <v>7.1175904159185899E-2</v>
      </c>
      <c r="AB1145" s="17">
        <v>0.128164873929692</v>
      </c>
      <c r="AC1145" s="17">
        <v>0.15372524975743501</v>
      </c>
      <c r="AD1145" s="17">
        <v>9.31911964204825E-2</v>
      </c>
      <c r="AE1145" s="17"/>
      <c r="AF1145" s="17">
        <v>8.0383649384691697E-2</v>
      </c>
      <c r="AG1145" s="17">
        <v>8.1765606206712901E-2</v>
      </c>
      <c r="AH1145" s="17">
        <v>9.4861048435161202E-2</v>
      </c>
      <c r="AI1145" s="17">
        <v>9.5416571836876199E-2</v>
      </c>
      <c r="AJ1145" s="17">
        <v>7.4624196037853502E-2</v>
      </c>
      <c r="AK1145" s="17">
        <v>7.6745580918353207E-2</v>
      </c>
      <c r="AL1145" s="17"/>
      <c r="AM1145" s="17">
        <v>9.0689755776489703E-2</v>
      </c>
      <c r="AN1145" s="17">
        <v>7.63465010701352E-2</v>
      </c>
      <c r="AO1145" s="17"/>
      <c r="AP1145" s="17">
        <v>0.10368242917296</v>
      </c>
      <c r="AQ1145" s="17">
        <v>7.7940802543042406E-2</v>
      </c>
      <c r="AR1145" s="17">
        <v>8.1064371132404403E-2</v>
      </c>
      <c r="AS1145" s="17">
        <v>7.6902800508751298E-2</v>
      </c>
      <c r="AT1145" s="17">
        <v>6.6173204724678095E-2</v>
      </c>
      <c r="AU1145" s="17"/>
      <c r="AV1145" s="17">
        <v>5.9370363938854899E-2</v>
      </c>
      <c r="AW1145" s="17">
        <v>0.10611024703906601</v>
      </c>
      <c r="AX1145" s="17">
        <v>8.38903311718142E-2</v>
      </c>
      <c r="AY1145" s="17">
        <v>0.13949029859849699</v>
      </c>
      <c r="AZ1145" s="17">
        <v>2.29639343900549E-2</v>
      </c>
      <c r="BA1145" s="17">
        <v>7.6202573474773994E-2</v>
      </c>
      <c r="BB1145" s="17"/>
      <c r="BC1145" s="17">
        <v>6.2187257243415797E-2</v>
      </c>
      <c r="BD1145" s="17">
        <v>8.1087489192327694E-2</v>
      </c>
      <c r="BE1145" s="17">
        <v>0.10539453189001501</v>
      </c>
      <c r="BF1145" s="17"/>
      <c r="BG1145" s="17">
        <v>9.9750357936323295E-2</v>
      </c>
      <c r="BH1145" s="17">
        <v>6.6411516572147805E-2</v>
      </c>
      <c r="BI1145" s="17">
        <v>6.7484262970554806E-2</v>
      </c>
      <c r="BJ1145" s="17">
        <v>7.5550595295234696E-2</v>
      </c>
      <c r="BK1145" s="17">
        <v>0.244312557463225</v>
      </c>
      <c r="BL1145" s="17"/>
      <c r="BM1145" s="17">
        <v>7.1859384094069598E-2</v>
      </c>
      <c r="BN1145" s="17">
        <v>0.205261980695117</v>
      </c>
    </row>
    <row r="1146" spans="2:66" x14ac:dyDescent="0.35">
      <c r="B1146" t="s">
        <v>320</v>
      </c>
      <c r="C1146" s="17">
        <v>0.58431394633760803</v>
      </c>
      <c r="D1146" s="17">
        <v>0.540036009288967</v>
      </c>
      <c r="E1146" s="17">
        <v>0.62642375624762603</v>
      </c>
      <c r="F1146" s="17"/>
      <c r="G1146" s="17">
        <v>0.55463531949136802</v>
      </c>
      <c r="H1146" s="17">
        <v>0.60397983241275</v>
      </c>
      <c r="I1146" s="17">
        <v>0.561693260066365</v>
      </c>
      <c r="J1146" s="17">
        <v>0.58957890043248695</v>
      </c>
      <c r="K1146" s="17">
        <v>0.54377708202025099</v>
      </c>
      <c r="L1146" s="17">
        <v>0.62929256622254304</v>
      </c>
      <c r="M1146" s="17"/>
      <c r="N1146" s="17">
        <v>0.65255845445003002</v>
      </c>
      <c r="O1146" s="17">
        <v>0.56981304149059198</v>
      </c>
      <c r="P1146" s="17">
        <v>0.55764541605975204</v>
      </c>
      <c r="Q1146" s="17">
        <v>0.54427909872372904</v>
      </c>
      <c r="R1146" s="17"/>
      <c r="S1146" s="17">
        <v>0.58896889019908205</v>
      </c>
      <c r="T1146" s="17">
        <v>0.61979098269073596</v>
      </c>
      <c r="U1146" s="17">
        <v>0.64063475620988597</v>
      </c>
      <c r="V1146" s="17">
        <v>0.58412776273323397</v>
      </c>
      <c r="W1146" s="17">
        <v>0.671653247854195</v>
      </c>
      <c r="X1146" s="17">
        <v>0.61970802031419803</v>
      </c>
      <c r="Y1146" s="17">
        <v>0.473162456507077</v>
      </c>
      <c r="Z1146" s="17">
        <v>0.68296619369336897</v>
      </c>
      <c r="AA1146" s="17">
        <v>0.60914619113120805</v>
      </c>
      <c r="AB1146" s="17">
        <v>0.49615906318622699</v>
      </c>
      <c r="AC1146" s="17">
        <v>0.43710820928391197</v>
      </c>
      <c r="AD1146" s="17">
        <v>0.53470470936481496</v>
      </c>
      <c r="AE1146" s="17"/>
      <c r="AF1146" s="17">
        <v>0.58877928462266205</v>
      </c>
      <c r="AG1146" s="17">
        <v>0.59448661228564004</v>
      </c>
      <c r="AH1146" s="17">
        <v>0.53343981118053596</v>
      </c>
      <c r="AI1146" s="17">
        <v>0.59642857399697602</v>
      </c>
      <c r="AJ1146" s="17">
        <v>0.58133016489769296</v>
      </c>
      <c r="AK1146" s="17">
        <v>0.60153430165914401</v>
      </c>
      <c r="AL1146" s="17"/>
      <c r="AM1146" s="17">
        <v>0.58082213450014697</v>
      </c>
      <c r="AN1146" s="17">
        <v>0.58979931686075004</v>
      </c>
      <c r="AO1146" s="17"/>
      <c r="AP1146" s="17">
        <v>0.50311145013215197</v>
      </c>
      <c r="AQ1146" s="17">
        <v>0.59953805569590601</v>
      </c>
      <c r="AR1146" s="17">
        <v>0.61613569260033396</v>
      </c>
      <c r="AS1146" s="17">
        <v>0.64159878485594402</v>
      </c>
      <c r="AT1146" s="17">
        <v>0.56096339614379398</v>
      </c>
      <c r="AU1146" s="17"/>
      <c r="AV1146" s="17">
        <v>0.67719158411762403</v>
      </c>
      <c r="AW1146" s="17">
        <v>0.499335678358999</v>
      </c>
      <c r="AX1146" s="17">
        <v>0.61485527348901903</v>
      </c>
      <c r="AY1146" s="17">
        <v>0.47427603331567803</v>
      </c>
      <c r="AZ1146" s="17">
        <v>0.77996690703139504</v>
      </c>
      <c r="BA1146" s="17">
        <v>0.55751408741654296</v>
      </c>
      <c r="BB1146" s="17"/>
      <c r="BC1146" s="17">
        <v>0.70009080793053202</v>
      </c>
      <c r="BD1146" s="17">
        <v>0.55976445149651299</v>
      </c>
      <c r="BE1146" s="17">
        <v>0.54655541570115496</v>
      </c>
      <c r="BF1146" s="17"/>
      <c r="BG1146" s="17">
        <v>0.54469791129617295</v>
      </c>
      <c r="BH1146" s="17">
        <v>0.65949689588026805</v>
      </c>
      <c r="BI1146" s="17">
        <v>0.64623805935237799</v>
      </c>
      <c r="BJ1146" s="17">
        <v>0.49469685012524101</v>
      </c>
      <c r="BK1146" s="17">
        <v>0.17698741713872301</v>
      </c>
      <c r="BL1146" s="17"/>
      <c r="BM1146" s="17">
        <v>0.64073770587622303</v>
      </c>
      <c r="BN1146" s="17">
        <v>0.25050360789290399</v>
      </c>
    </row>
    <row r="1147" spans="2:66" x14ac:dyDescent="0.35">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c r="AD1147" s="17"/>
      <c r="AE1147" s="17"/>
      <c r="AF1147" s="17"/>
      <c r="AG1147" s="17"/>
      <c r="AH1147" s="17"/>
      <c r="AI1147" s="17"/>
      <c r="AJ1147" s="17"/>
      <c r="AK1147" s="17"/>
      <c r="AL1147" s="17"/>
      <c r="AM1147" s="17"/>
      <c r="AN1147" s="17"/>
      <c r="AO1147" s="17"/>
      <c r="AP1147" s="17"/>
      <c r="AQ1147" s="17"/>
      <c r="AR1147" s="17"/>
      <c r="AS1147" s="17"/>
      <c r="AT1147" s="17"/>
      <c r="AU1147" s="17"/>
      <c r="AV1147" s="17"/>
      <c r="AW1147" s="17"/>
      <c r="AX1147" s="17"/>
      <c r="AY1147" s="17"/>
      <c r="AZ1147" s="17"/>
      <c r="BA1147" s="17"/>
      <c r="BB1147" s="17"/>
      <c r="BC1147" s="17"/>
      <c r="BD1147" s="17"/>
      <c r="BE1147" s="17"/>
      <c r="BF1147" s="17"/>
      <c r="BG1147" s="17"/>
      <c r="BH1147" s="17"/>
      <c r="BI1147" s="17"/>
      <c r="BJ1147" s="17"/>
      <c r="BK1147" s="17"/>
      <c r="BL1147" s="17"/>
      <c r="BM1147" s="17"/>
      <c r="BN1147" s="17"/>
    </row>
    <row r="1148" spans="2:66" x14ac:dyDescent="0.35">
      <c r="B1148" s="6" t="s">
        <v>451</v>
      </c>
      <c r="C1148" s="17"/>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c r="AD1148" s="17"/>
      <c r="AE1148" s="17"/>
      <c r="AF1148" s="17"/>
      <c r="AG1148" s="17"/>
      <c r="AH1148" s="17"/>
      <c r="AI1148" s="17"/>
      <c r="AJ1148" s="17"/>
      <c r="AK1148" s="17"/>
      <c r="AL1148" s="17"/>
      <c r="AM1148" s="17"/>
      <c r="AN1148" s="17"/>
      <c r="AO1148" s="17"/>
      <c r="AP1148" s="17"/>
      <c r="AQ1148" s="17"/>
      <c r="AR1148" s="17"/>
      <c r="AS1148" s="17"/>
      <c r="AT1148" s="17"/>
      <c r="AU1148" s="17"/>
      <c r="AV1148" s="17"/>
      <c r="AW1148" s="17"/>
      <c r="AX1148" s="17"/>
      <c r="AY1148" s="17"/>
      <c r="AZ1148" s="17"/>
      <c r="BA1148" s="17"/>
      <c r="BB1148" s="17"/>
      <c r="BC1148" s="17"/>
      <c r="BD1148" s="17"/>
      <c r="BE1148" s="17"/>
      <c r="BF1148" s="17"/>
      <c r="BG1148" s="17"/>
      <c r="BH1148" s="17"/>
      <c r="BI1148" s="17"/>
      <c r="BJ1148" s="17"/>
      <c r="BK1148" s="17"/>
      <c r="BL1148" s="17"/>
      <c r="BM1148" s="17"/>
      <c r="BN1148" s="17"/>
    </row>
    <row r="1149" spans="2:66" x14ac:dyDescent="0.35">
      <c r="B1149" s="24" t="s">
        <v>184</v>
      </c>
      <c r="C1149" s="17"/>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c r="AD1149" s="17"/>
      <c r="AE1149" s="17"/>
      <c r="AF1149" s="17"/>
      <c r="AG1149" s="17"/>
      <c r="AH1149" s="17"/>
      <c r="AI1149" s="17"/>
      <c r="AJ1149" s="17"/>
      <c r="AK1149" s="17"/>
      <c r="AL1149" s="17"/>
      <c r="AM1149" s="17"/>
      <c r="AN1149" s="17"/>
      <c r="AO1149" s="17"/>
      <c r="AP1149" s="17"/>
      <c r="AQ1149" s="17"/>
      <c r="AR1149" s="17"/>
      <c r="AS1149" s="17"/>
      <c r="AT1149" s="17"/>
      <c r="AU1149" s="17"/>
      <c r="AV1149" s="17"/>
      <c r="AW1149" s="17"/>
      <c r="AX1149" s="17"/>
      <c r="AY1149" s="17"/>
      <c r="AZ1149" s="17"/>
      <c r="BA1149" s="17"/>
      <c r="BB1149" s="17"/>
      <c r="BC1149" s="17"/>
      <c r="BD1149" s="17"/>
      <c r="BE1149" s="17"/>
      <c r="BF1149" s="17"/>
      <c r="BG1149" s="17"/>
      <c r="BH1149" s="17"/>
      <c r="BI1149" s="17"/>
      <c r="BJ1149" s="17"/>
      <c r="BK1149" s="17"/>
      <c r="BL1149" s="17"/>
      <c r="BM1149" s="17"/>
      <c r="BN1149" s="17"/>
    </row>
    <row r="1150" spans="2:66" x14ac:dyDescent="0.35">
      <c r="B1150" t="s">
        <v>350</v>
      </c>
      <c r="C1150" s="17">
        <v>3.9385907072285703E-2</v>
      </c>
      <c r="D1150" s="17">
        <v>3.5771643663492503E-2</v>
      </c>
      <c r="E1150" s="17">
        <v>4.35514562497267E-2</v>
      </c>
      <c r="F1150" s="17"/>
      <c r="G1150" s="17">
        <v>6.6744868052104903E-2</v>
      </c>
      <c r="H1150" s="17">
        <v>7.6924775467584597E-2</v>
      </c>
      <c r="I1150" s="17">
        <v>3.14170607428787E-2</v>
      </c>
      <c r="J1150" s="17">
        <v>0</v>
      </c>
      <c r="K1150" s="17">
        <v>1.6239807759886801E-2</v>
      </c>
      <c r="L1150" s="17">
        <v>4.3367418578940199E-2</v>
      </c>
      <c r="M1150" s="17"/>
      <c r="N1150" s="17">
        <v>2.6330035565410099E-2</v>
      </c>
      <c r="O1150" s="17">
        <v>4.0382725210194897E-2</v>
      </c>
      <c r="P1150" s="17">
        <v>1.6398196189502799E-2</v>
      </c>
      <c r="Q1150" s="17">
        <v>6.8550283031028503E-2</v>
      </c>
      <c r="R1150" s="17"/>
      <c r="S1150" s="17">
        <v>1.9239955250892501E-2</v>
      </c>
      <c r="T1150" s="17">
        <v>4.08401471118379E-2</v>
      </c>
      <c r="U1150" s="17">
        <v>0.116521331425017</v>
      </c>
      <c r="V1150" s="17">
        <v>3.1812331797989299E-2</v>
      </c>
      <c r="W1150" s="17">
        <v>5.6632860774723799E-2</v>
      </c>
      <c r="X1150" s="17">
        <v>6.1523268167476601E-2</v>
      </c>
      <c r="Y1150" s="17">
        <v>0</v>
      </c>
      <c r="Z1150" s="17">
        <v>0</v>
      </c>
      <c r="AA1150" s="17">
        <v>7.8036701846275994E-2</v>
      </c>
      <c r="AB1150" s="17">
        <v>3.2214053941999402E-2</v>
      </c>
      <c r="AC1150" s="17">
        <v>0</v>
      </c>
      <c r="AD1150" s="17">
        <v>0</v>
      </c>
      <c r="AE1150" s="17"/>
      <c r="AF1150" s="17">
        <v>4.7726196023018502E-2</v>
      </c>
      <c r="AG1150" s="17">
        <v>2.2869027553619799E-2</v>
      </c>
      <c r="AH1150" s="17">
        <v>4.6437286621795297E-2</v>
      </c>
      <c r="AI1150" s="17">
        <v>1.9840261418472799E-2</v>
      </c>
      <c r="AJ1150" s="17">
        <v>2.46094106936359E-2</v>
      </c>
      <c r="AK1150" s="17">
        <v>0.105188727989018</v>
      </c>
      <c r="AL1150" s="17"/>
      <c r="AM1150" s="17">
        <v>3.2367311205034499E-2</v>
      </c>
      <c r="AN1150" s="17">
        <v>4.8681604307801503E-2</v>
      </c>
      <c r="AO1150" s="17"/>
      <c r="AP1150" s="17">
        <v>4.6684382783954703E-2</v>
      </c>
      <c r="AQ1150" s="17">
        <v>0</v>
      </c>
      <c r="AR1150" s="17">
        <v>3.00137039912453E-2</v>
      </c>
      <c r="AS1150" s="17">
        <v>5.9757219844359E-2</v>
      </c>
      <c r="AT1150" s="17">
        <v>0</v>
      </c>
      <c r="AU1150" s="17"/>
      <c r="AV1150" s="17">
        <v>3.7736630048954597E-2</v>
      </c>
      <c r="AW1150" s="17">
        <v>5.6734224791266497E-2</v>
      </c>
      <c r="AX1150" s="17">
        <v>0</v>
      </c>
      <c r="AY1150" s="17">
        <v>4.0475099729521402E-2</v>
      </c>
      <c r="AZ1150" s="17">
        <v>2.9943026974978301E-2</v>
      </c>
      <c r="BA1150" s="17">
        <v>0</v>
      </c>
      <c r="BB1150" s="17"/>
      <c r="BC1150" s="17">
        <v>3.2353311677435097E-2</v>
      </c>
      <c r="BD1150" s="17">
        <v>3.5744315347809301E-2</v>
      </c>
      <c r="BE1150" s="17">
        <v>4.1158035422061999E-2</v>
      </c>
      <c r="BF1150" s="17"/>
      <c r="BG1150" s="17">
        <v>7.9317971995877701E-2</v>
      </c>
      <c r="BH1150" s="17">
        <v>4.1970998158867699E-2</v>
      </c>
      <c r="BI1150" s="17">
        <v>1.82507377303462E-2</v>
      </c>
      <c r="BJ1150" s="17">
        <v>0</v>
      </c>
      <c r="BK1150" s="17">
        <v>5.3601719692311797E-2</v>
      </c>
      <c r="BL1150" s="17"/>
      <c r="BM1150" s="17">
        <v>4.8768311118474302E-2</v>
      </c>
      <c r="BN1150" s="17">
        <v>4.1461137462121198E-2</v>
      </c>
    </row>
    <row r="1151" spans="2:66" x14ac:dyDescent="0.35">
      <c r="B1151" t="s">
        <v>351</v>
      </c>
      <c r="C1151" s="17">
        <v>4.0182171496601797E-2</v>
      </c>
      <c r="D1151" s="17">
        <v>6.1608780666551503E-2</v>
      </c>
      <c r="E1151" s="17">
        <v>1.6973135471827001E-2</v>
      </c>
      <c r="F1151" s="17"/>
      <c r="G1151" s="17">
        <v>6.5893329912023901E-2</v>
      </c>
      <c r="H1151" s="17">
        <v>6.3778246269828295E-2</v>
      </c>
      <c r="I1151" s="17">
        <v>5.0332073616874501E-2</v>
      </c>
      <c r="J1151" s="17">
        <v>0</v>
      </c>
      <c r="K1151" s="17">
        <v>4.9624982675483598E-2</v>
      </c>
      <c r="L1151" s="17">
        <v>1.4475696282717601E-2</v>
      </c>
      <c r="M1151" s="17"/>
      <c r="N1151" s="17">
        <v>5.4237541594890498E-2</v>
      </c>
      <c r="O1151" s="17">
        <v>7.1760853400095997E-2</v>
      </c>
      <c r="P1151" s="17">
        <v>1.50131316642294E-2</v>
      </c>
      <c r="Q1151" s="17">
        <v>9.4275386549806401E-3</v>
      </c>
      <c r="R1151" s="17"/>
      <c r="S1151" s="17">
        <v>7.0097035253718895E-2</v>
      </c>
      <c r="T1151" s="17">
        <v>4.2653782126897299E-2</v>
      </c>
      <c r="U1151" s="17">
        <v>0</v>
      </c>
      <c r="V1151" s="17">
        <v>3.6234918372465598E-2</v>
      </c>
      <c r="W1151" s="17">
        <v>5.3027659765820301E-2</v>
      </c>
      <c r="X1151" s="17">
        <v>3.1210643737659999E-2</v>
      </c>
      <c r="Y1151" s="17">
        <v>3.0999548187361801E-2</v>
      </c>
      <c r="Z1151" s="17">
        <v>0</v>
      </c>
      <c r="AA1151" s="17">
        <v>8.30101038822324E-2</v>
      </c>
      <c r="AB1151" s="17">
        <v>3.3683485152732999E-2</v>
      </c>
      <c r="AC1151" s="17">
        <v>0</v>
      </c>
      <c r="AD1151" s="17">
        <v>0</v>
      </c>
      <c r="AE1151" s="17"/>
      <c r="AF1151" s="17">
        <v>5.9209121457475998E-2</v>
      </c>
      <c r="AG1151" s="17">
        <v>6.4401685134624201E-2</v>
      </c>
      <c r="AH1151" s="17">
        <v>1.49698605775021E-2</v>
      </c>
      <c r="AI1151" s="17">
        <v>2.2974557030947501E-2</v>
      </c>
      <c r="AJ1151" s="17">
        <v>0</v>
      </c>
      <c r="AK1151" s="17">
        <v>3.4129504606874597E-2</v>
      </c>
      <c r="AL1151" s="17"/>
      <c r="AM1151" s="17">
        <v>5.35503192728626E-2</v>
      </c>
      <c r="AN1151" s="17">
        <v>2.3822194102373399E-2</v>
      </c>
      <c r="AO1151" s="17"/>
      <c r="AP1151" s="17">
        <v>1.16813150896802E-2</v>
      </c>
      <c r="AQ1151" s="17">
        <v>2.4581245059180599E-2</v>
      </c>
      <c r="AR1151" s="17">
        <v>5.3753059226171102E-2</v>
      </c>
      <c r="AS1151" s="17">
        <v>3.9647194543345997E-2</v>
      </c>
      <c r="AT1151" s="17">
        <v>0.21812216816619101</v>
      </c>
      <c r="AU1151" s="17"/>
      <c r="AV1151" s="17">
        <v>5.3253166928579197E-2</v>
      </c>
      <c r="AW1151" s="17">
        <v>4.4905027589743803E-2</v>
      </c>
      <c r="AX1151" s="17">
        <v>8.1604822907605706E-2</v>
      </c>
      <c r="AY1151" s="17">
        <v>2.4111378451499799E-2</v>
      </c>
      <c r="AZ1151" s="17">
        <v>3.24886247198648E-2</v>
      </c>
      <c r="BA1151" s="17">
        <v>3.2228547291360002E-2</v>
      </c>
      <c r="BB1151" s="17"/>
      <c r="BC1151" s="17">
        <v>3.15152910332464E-2</v>
      </c>
      <c r="BD1151" s="17">
        <v>2.1448456439348701E-2</v>
      </c>
      <c r="BE1151" s="17">
        <v>7.9704068543848899E-2</v>
      </c>
      <c r="BF1151" s="17"/>
      <c r="BG1151" s="17">
        <v>3.1408849523550803E-2</v>
      </c>
      <c r="BH1151" s="17">
        <v>4.8210088296873801E-2</v>
      </c>
      <c r="BI1151" s="17">
        <v>3.6768930659424999E-2</v>
      </c>
      <c r="BJ1151" s="17">
        <v>8.4808643385845997E-2</v>
      </c>
      <c r="BK1151" s="17">
        <v>0</v>
      </c>
      <c r="BL1151" s="17"/>
      <c r="BM1151" s="17">
        <v>4.5152189187035299E-2</v>
      </c>
      <c r="BN1151" s="17">
        <v>1.9208829768281799E-2</v>
      </c>
    </row>
    <row r="1152" spans="2:66" x14ac:dyDescent="0.35">
      <c r="B1152" t="s">
        <v>352</v>
      </c>
      <c r="C1152" s="17">
        <v>0.25732819089210901</v>
      </c>
      <c r="D1152" s="17">
        <v>0.276721583074719</v>
      </c>
      <c r="E1152" s="17">
        <v>0.237521098438707</v>
      </c>
      <c r="F1152" s="17"/>
      <c r="G1152" s="17">
        <v>0.249860064254633</v>
      </c>
      <c r="H1152" s="17">
        <v>0.30451539069286199</v>
      </c>
      <c r="I1152" s="17">
        <v>0.191079633668053</v>
      </c>
      <c r="J1152" s="17">
        <v>0.17810558977313401</v>
      </c>
      <c r="K1152" s="17">
        <v>0.209315162523454</v>
      </c>
      <c r="L1152" s="17">
        <v>0.39845587063858401</v>
      </c>
      <c r="M1152" s="17"/>
      <c r="N1152" s="17">
        <v>0.19192196862500799</v>
      </c>
      <c r="O1152" s="17">
        <v>0.230047680962329</v>
      </c>
      <c r="P1152" s="17">
        <v>0.31446941798189298</v>
      </c>
      <c r="Q1152" s="17">
        <v>0.31909976876340201</v>
      </c>
      <c r="R1152" s="17"/>
      <c r="S1152" s="17">
        <v>0.298540972584244</v>
      </c>
      <c r="T1152" s="17">
        <v>0.16891293651943101</v>
      </c>
      <c r="U1152" s="17">
        <v>0.16231471022923499</v>
      </c>
      <c r="V1152" s="17">
        <v>0.26151128525280398</v>
      </c>
      <c r="W1152" s="17">
        <v>0.26533354843580598</v>
      </c>
      <c r="X1152" s="17">
        <v>0.33258228063241502</v>
      </c>
      <c r="Y1152" s="17">
        <v>0.38868019840116003</v>
      </c>
      <c r="Z1152" s="17">
        <v>0</v>
      </c>
      <c r="AA1152" s="17">
        <v>0.243739983429033</v>
      </c>
      <c r="AB1152" s="17">
        <v>0.30022175317549499</v>
      </c>
      <c r="AC1152" s="17">
        <v>0.19849309467522</v>
      </c>
      <c r="AD1152" s="17">
        <v>0.29362177516633903</v>
      </c>
      <c r="AE1152" s="17"/>
      <c r="AF1152" s="17">
        <v>0.20639910165199299</v>
      </c>
      <c r="AG1152" s="17">
        <v>0.27476536335007201</v>
      </c>
      <c r="AH1152" s="17">
        <v>0.25798381179095498</v>
      </c>
      <c r="AI1152" s="17">
        <v>0.25723549868507201</v>
      </c>
      <c r="AJ1152" s="17">
        <v>0.329911296233728</v>
      </c>
      <c r="AK1152" s="17">
        <v>0.25773440643038198</v>
      </c>
      <c r="AL1152" s="17"/>
      <c r="AM1152" s="17">
        <v>0.28174242598883198</v>
      </c>
      <c r="AN1152" s="17">
        <v>0.22959808778851701</v>
      </c>
      <c r="AO1152" s="17"/>
      <c r="AP1152" s="17">
        <v>0.38164791373576201</v>
      </c>
      <c r="AQ1152" s="17">
        <v>0.216778394864657</v>
      </c>
      <c r="AR1152" s="17">
        <v>0.124202379582718</v>
      </c>
      <c r="AS1152" s="17">
        <v>0.24669379447508599</v>
      </c>
      <c r="AT1152" s="17">
        <v>0.43402297211375601</v>
      </c>
      <c r="AU1152" s="17"/>
      <c r="AV1152" s="17">
        <v>0.29340788997310102</v>
      </c>
      <c r="AW1152" s="17">
        <v>0.21873425073236299</v>
      </c>
      <c r="AX1152" s="17">
        <v>0.17515019210489399</v>
      </c>
      <c r="AY1152" s="17">
        <v>0.30626753346503799</v>
      </c>
      <c r="AZ1152" s="17">
        <v>0.31040235626379398</v>
      </c>
      <c r="BA1152" s="17">
        <v>0.110520454336795</v>
      </c>
      <c r="BB1152" s="17"/>
      <c r="BC1152" s="17">
        <v>0.218964885043096</v>
      </c>
      <c r="BD1152" s="17">
        <v>0.261136257860558</v>
      </c>
      <c r="BE1152" s="17">
        <v>0.28446539316844099</v>
      </c>
      <c r="BF1152" s="17"/>
      <c r="BG1152" s="17">
        <v>0.37698193035914201</v>
      </c>
      <c r="BH1152" s="17">
        <v>0.22792327110941499</v>
      </c>
      <c r="BI1152" s="17">
        <v>0.28642817423896599</v>
      </c>
      <c r="BJ1152" s="17">
        <v>8.6134653309505094E-2</v>
      </c>
      <c r="BK1152" s="17">
        <v>0.229283840462747</v>
      </c>
      <c r="BL1152" s="17"/>
      <c r="BM1152" s="17">
        <v>0.25505260053464701</v>
      </c>
      <c r="BN1152" s="17">
        <v>0.19686110313650099</v>
      </c>
    </row>
    <row r="1153" spans="2:66" x14ac:dyDescent="0.35">
      <c r="B1153" t="s">
        <v>353</v>
      </c>
      <c r="C1153" s="17">
        <v>0.469508010553921</v>
      </c>
      <c r="D1153" s="17">
        <v>0.44170851666254501</v>
      </c>
      <c r="E1153" s="17">
        <v>0.49702306350539899</v>
      </c>
      <c r="F1153" s="17"/>
      <c r="G1153" s="17">
        <v>0.42511247157708798</v>
      </c>
      <c r="H1153" s="17">
        <v>0.41616753215072799</v>
      </c>
      <c r="I1153" s="17">
        <v>0.46173756237639602</v>
      </c>
      <c r="J1153" s="17">
        <v>0.65953664350921104</v>
      </c>
      <c r="K1153" s="17">
        <v>0.60639774261509605</v>
      </c>
      <c r="L1153" s="17">
        <v>0.27157530463694601</v>
      </c>
      <c r="M1153" s="17"/>
      <c r="N1153" s="17">
        <v>0.47911872253068699</v>
      </c>
      <c r="O1153" s="17">
        <v>0.43851393046603898</v>
      </c>
      <c r="P1153" s="17">
        <v>0.49915184261685702</v>
      </c>
      <c r="Q1153" s="17">
        <v>0.47264187491508203</v>
      </c>
      <c r="R1153" s="17"/>
      <c r="S1153" s="17">
        <v>0.42038644305638401</v>
      </c>
      <c r="T1153" s="17">
        <v>0.60088160184063599</v>
      </c>
      <c r="U1153" s="17">
        <v>0.52107566878535205</v>
      </c>
      <c r="V1153" s="17">
        <v>0.364058635876089</v>
      </c>
      <c r="W1153" s="17">
        <v>0.380188691572802</v>
      </c>
      <c r="X1153" s="17">
        <v>0.42075639484909</v>
      </c>
      <c r="Y1153" s="17">
        <v>0.45129473776711398</v>
      </c>
      <c r="Z1153" s="17">
        <v>0.61496148505697101</v>
      </c>
      <c r="AA1153" s="17">
        <v>0.48896620863191997</v>
      </c>
      <c r="AB1153" s="17">
        <v>0.50288199548741297</v>
      </c>
      <c r="AC1153" s="17">
        <v>0.54801903933084095</v>
      </c>
      <c r="AD1153" s="17">
        <v>0.41499655174252698</v>
      </c>
      <c r="AE1153" s="17"/>
      <c r="AF1153" s="17">
        <v>0.51508137601285897</v>
      </c>
      <c r="AG1153" s="17">
        <v>0.42683899013906201</v>
      </c>
      <c r="AH1153" s="17">
        <v>0.45167667180183702</v>
      </c>
      <c r="AI1153" s="17">
        <v>0.49072059951046998</v>
      </c>
      <c r="AJ1153" s="17">
        <v>0.56851036068087601</v>
      </c>
      <c r="AK1153" s="17">
        <v>0.32073590319994499</v>
      </c>
      <c r="AL1153" s="17"/>
      <c r="AM1153" s="17">
        <v>0.46655566585615899</v>
      </c>
      <c r="AN1153" s="17">
        <v>0.46702960356469297</v>
      </c>
      <c r="AO1153" s="17"/>
      <c r="AP1153" s="17">
        <v>0.43252134066534298</v>
      </c>
      <c r="AQ1153" s="17">
        <v>0.51782831639845694</v>
      </c>
      <c r="AR1153" s="17">
        <v>0.54253203537757899</v>
      </c>
      <c r="AS1153" s="17">
        <v>0.42685774708770702</v>
      </c>
      <c r="AT1153" s="17">
        <v>0.23342199303342701</v>
      </c>
      <c r="AU1153" s="17"/>
      <c r="AV1153" s="17">
        <v>0.44067079128201297</v>
      </c>
      <c r="AW1153" s="17">
        <v>0.48269870394439501</v>
      </c>
      <c r="AX1153" s="17">
        <v>0.53460928576254796</v>
      </c>
      <c r="AY1153" s="17">
        <v>0.38709962174226298</v>
      </c>
      <c r="AZ1153" s="17">
        <v>0.50067971651405996</v>
      </c>
      <c r="BA1153" s="17">
        <v>0.65301359299311101</v>
      </c>
      <c r="BB1153" s="17"/>
      <c r="BC1153" s="17">
        <v>0.53489132261941297</v>
      </c>
      <c r="BD1153" s="17">
        <v>0.487800606563909</v>
      </c>
      <c r="BE1153" s="17">
        <v>0.37504229137862</v>
      </c>
      <c r="BF1153" s="17"/>
      <c r="BG1153" s="17">
        <v>0.37653504924896197</v>
      </c>
      <c r="BH1153" s="17">
        <v>0.46668488297852201</v>
      </c>
      <c r="BI1153" s="17">
        <v>0.52982951124881505</v>
      </c>
      <c r="BJ1153" s="17">
        <v>0.372553528928035</v>
      </c>
      <c r="BK1153" s="17">
        <v>0.47088063486107301</v>
      </c>
      <c r="BL1153" s="17"/>
      <c r="BM1153" s="17">
        <v>0.45027721804185</v>
      </c>
      <c r="BN1153" s="17">
        <v>0.44860992560231899</v>
      </c>
    </row>
    <row r="1154" spans="2:66" x14ac:dyDescent="0.35">
      <c r="B1154" t="s">
        <v>354</v>
      </c>
      <c r="C1154" s="17">
        <v>0.166704481292339</v>
      </c>
      <c r="D1154" s="17">
        <v>0.143116900070164</v>
      </c>
      <c r="E1154" s="17">
        <v>0.19339944609741799</v>
      </c>
      <c r="F1154" s="17"/>
      <c r="G1154" s="17">
        <v>0.155054039052159</v>
      </c>
      <c r="H1154" s="17">
        <v>0.13861405541899599</v>
      </c>
      <c r="I1154" s="17">
        <v>0.26543366959579701</v>
      </c>
      <c r="J1154" s="17">
        <v>0.11314359659145901</v>
      </c>
      <c r="K1154" s="17">
        <v>0.11842230442608</v>
      </c>
      <c r="L1154" s="17">
        <v>0.20193295935227501</v>
      </c>
      <c r="M1154" s="17"/>
      <c r="N1154" s="17">
        <v>0.23770468183155899</v>
      </c>
      <c r="O1154" s="17">
        <v>0.187790998719056</v>
      </c>
      <c r="P1154" s="17">
        <v>0.154967411547518</v>
      </c>
      <c r="Q1154" s="17">
        <v>7.2652246564594306E-2</v>
      </c>
      <c r="R1154" s="17"/>
      <c r="S1154" s="17">
        <v>0.19173559385476099</v>
      </c>
      <c r="T1154" s="17">
        <v>0.105149439354776</v>
      </c>
      <c r="U1154" s="17">
        <v>0.20008828956039501</v>
      </c>
      <c r="V1154" s="17">
        <v>0.23781437178812501</v>
      </c>
      <c r="W1154" s="17">
        <v>0.21492847459317299</v>
      </c>
      <c r="X1154" s="17">
        <v>0.124325614007954</v>
      </c>
      <c r="Y1154" s="17">
        <v>0.12902551564436501</v>
      </c>
      <c r="Z1154" s="17">
        <v>0.310638829728411</v>
      </c>
      <c r="AA1154" s="17">
        <v>7.8987258047810302E-2</v>
      </c>
      <c r="AB1154" s="17">
        <v>9.73377565071568E-2</v>
      </c>
      <c r="AC1154" s="17">
        <v>0.25348786599393902</v>
      </c>
      <c r="AD1154" s="17">
        <v>0.23581861082663899</v>
      </c>
      <c r="AE1154" s="17"/>
      <c r="AF1154" s="17">
        <v>0.14020508078823801</v>
      </c>
      <c r="AG1154" s="17">
        <v>0.198585296307658</v>
      </c>
      <c r="AH1154" s="17">
        <v>0.19696693841201399</v>
      </c>
      <c r="AI1154" s="17">
        <v>0.13632870192529101</v>
      </c>
      <c r="AJ1154" s="17">
        <v>7.6968932391759906E-2</v>
      </c>
      <c r="AK1154" s="17">
        <v>0.28221145777378098</v>
      </c>
      <c r="AL1154" s="17"/>
      <c r="AM1154" s="17">
        <v>0.14214538407188201</v>
      </c>
      <c r="AN1154" s="17">
        <v>0.199568839990415</v>
      </c>
      <c r="AO1154" s="17"/>
      <c r="AP1154" s="17">
        <v>9.4168227553835401E-2</v>
      </c>
      <c r="AQ1154" s="17">
        <v>0.18513975486346301</v>
      </c>
      <c r="AR1154" s="17">
        <v>0.249498821822286</v>
      </c>
      <c r="AS1154" s="17">
        <v>0.18758384703359199</v>
      </c>
      <c r="AT1154" s="17">
        <v>0.114432866686626</v>
      </c>
      <c r="AU1154" s="17"/>
      <c r="AV1154" s="17">
        <v>0.14290063413985199</v>
      </c>
      <c r="AW1154" s="17">
        <v>0.179950979565527</v>
      </c>
      <c r="AX1154" s="17">
        <v>0.20863569922495201</v>
      </c>
      <c r="AY1154" s="17">
        <v>0.221049833594437</v>
      </c>
      <c r="AZ1154" s="17">
        <v>0.12648627552730299</v>
      </c>
      <c r="BA1154" s="17">
        <v>0.17232418883665299</v>
      </c>
      <c r="BB1154" s="17"/>
      <c r="BC1154" s="17">
        <v>0.17216357845510399</v>
      </c>
      <c r="BD1154" s="17">
        <v>0.136459010327459</v>
      </c>
      <c r="BE1154" s="17">
        <v>0.20956278650233001</v>
      </c>
      <c r="BF1154" s="17"/>
      <c r="BG1154" s="17">
        <v>0.109279356453284</v>
      </c>
      <c r="BH1154" s="17">
        <v>0.209125088727488</v>
      </c>
      <c r="BI1154" s="17">
        <v>0.110957243816067</v>
      </c>
      <c r="BJ1154" s="17">
        <v>0.45650317437661397</v>
      </c>
      <c r="BK1154" s="17">
        <v>0.18630914303238599</v>
      </c>
      <c r="BL1154" s="17"/>
      <c r="BM1154" s="17">
        <v>0.19095272775091299</v>
      </c>
      <c r="BN1154" s="17">
        <v>0.24750704628010201</v>
      </c>
    </row>
    <row r="1155" spans="2:66" x14ac:dyDescent="0.35">
      <c r="B1155" t="s">
        <v>282</v>
      </c>
      <c r="C1155" s="17">
        <v>2.6891238692743302E-2</v>
      </c>
      <c r="D1155" s="17">
        <v>4.10725758625285E-2</v>
      </c>
      <c r="E1155" s="17">
        <v>1.1531800236921999E-2</v>
      </c>
      <c r="F1155" s="17"/>
      <c r="G1155" s="17">
        <v>3.7335227151991598E-2</v>
      </c>
      <c r="H1155" s="17">
        <v>0</v>
      </c>
      <c r="I1155" s="17">
        <v>0</v>
      </c>
      <c r="J1155" s="17">
        <v>4.9214170126195597E-2</v>
      </c>
      <c r="K1155" s="17">
        <v>0</v>
      </c>
      <c r="L1155" s="17">
        <v>7.0192750510537694E-2</v>
      </c>
      <c r="M1155" s="17"/>
      <c r="N1155" s="17">
        <v>1.06870498524458E-2</v>
      </c>
      <c r="O1155" s="17">
        <v>3.1503811242284997E-2</v>
      </c>
      <c r="P1155" s="17">
        <v>0</v>
      </c>
      <c r="Q1155" s="17">
        <v>5.7628288070911998E-2</v>
      </c>
      <c r="R1155" s="17"/>
      <c r="S1155" s="17">
        <v>0</v>
      </c>
      <c r="T1155" s="17">
        <v>4.1562093046421097E-2</v>
      </c>
      <c r="U1155" s="17">
        <v>0</v>
      </c>
      <c r="V1155" s="17">
        <v>6.8568456912527304E-2</v>
      </c>
      <c r="W1155" s="17">
        <v>2.9888764857674398E-2</v>
      </c>
      <c r="X1155" s="17">
        <v>2.9601798605403899E-2</v>
      </c>
      <c r="Y1155" s="17">
        <v>0</v>
      </c>
      <c r="Z1155" s="17">
        <v>7.4399685214618205E-2</v>
      </c>
      <c r="AA1155" s="17">
        <v>2.7259744162728899E-2</v>
      </c>
      <c r="AB1155" s="17">
        <v>3.3660955735202301E-2</v>
      </c>
      <c r="AC1155" s="17">
        <v>0</v>
      </c>
      <c r="AD1155" s="17">
        <v>5.5563062264495498E-2</v>
      </c>
      <c r="AE1155" s="17"/>
      <c r="AF1155" s="17">
        <v>3.1379124066415298E-2</v>
      </c>
      <c r="AG1155" s="17">
        <v>1.2539637514963601E-2</v>
      </c>
      <c r="AH1155" s="17">
        <v>3.19654307958964E-2</v>
      </c>
      <c r="AI1155" s="17">
        <v>7.29003814297466E-2</v>
      </c>
      <c r="AJ1155" s="17">
        <v>0</v>
      </c>
      <c r="AK1155" s="17">
        <v>0</v>
      </c>
      <c r="AL1155" s="17"/>
      <c r="AM1155" s="17">
        <v>2.3638893605229201E-2</v>
      </c>
      <c r="AN1155" s="17">
        <v>3.1299670246200402E-2</v>
      </c>
      <c r="AO1155" s="17"/>
      <c r="AP1155" s="17">
        <v>3.3296820171424997E-2</v>
      </c>
      <c r="AQ1155" s="17">
        <v>5.5672288814242597E-2</v>
      </c>
      <c r="AR1155" s="17">
        <v>0</v>
      </c>
      <c r="AS1155" s="17">
        <v>3.9460197015909498E-2</v>
      </c>
      <c r="AT1155" s="17">
        <v>0</v>
      </c>
      <c r="AU1155" s="17"/>
      <c r="AV1155" s="17">
        <v>3.2030887627500899E-2</v>
      </c>
      <c r="AW1155" s="17">
        <v>1.69768133767043E-2</v>
      </c>
      <c r="AX1155" s="17">
        <v>0</v>
      </c>
      <c r="AY1155" s="17">
        <v>2.0996533017240401E-2</v>
      </c>
      <c r="AZ1155" s="17">
        <v>0</v>
      </c>
      <c r="BA1155" s="17">
        <v>3.1913216542081603E-2</v>
      </c>
      <c r="BB1155" s="17"/>
      <c r="BC1155" s="17">
        <v>1.0111611171705399E-2</v>
      </c>
      <c r="BD1155" s="17">
        <v>5.7411353460916199E-2</v>
      </c>
      <c r="BE1155" s="17">
        <v>1.00674249846976E-2</v>
      </c>
      <c r="BF1155" s="17"/>
      <c r="BG1155" s="17">
        <v>2.6476842419183601E-2</v>
      </c>
      <c r="BH1155" s="17">
        <v>6.0856707288336701E-3</v>
      </c>
      <c r="BI1155" s="17">
        <v>1.7765402306381201E-2</v>
      </c>
      <c r="BJ1155" s="17">
        <v>0</v>
      </c>
      <c r="BK1155" s="17">
        <v>5.9924661951482897E-2</v>
      </c>
      <c r="BL1155" s="17"/>
      <c r="BM1155" s="17">
        <v>9.7969533670811595E-3</v>
      </c>
      <c r="BN1155" s="17">
        <v>4.6351957750675299E-2</v>
      </c>
    </row>
    <row r="1156" spans="2:66" x14ac:dyDescent="0.35">
      <c r="C1156" s="17"/>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c r="AD1156" s="17"/>
      <c r="AE1156" s="17"/>
      <c r="AF1156" s="17"/>
      <c r="AG1156" s="17"/>
      <c r="AH1156" s="17"/>
      <c r="AI1156" s="17"/>
      <c r="AJ1156" s="17"/>
      <c r="AK1156" s="17"/>
      <c r="AL1156" s="17"/>
      <c r="AM1156" s="17"/>
      <c r="AN1156" s="17"/>
      <c r="AO1156" s="17"/>
      <c r="AP1156" s="17"/>
      <c r="AQ1156" s="17"/>
      <c r="AR1156" s="17"/>
      <c r="AS1156" s="17"/>
      <c r="AT1156" s="17"/>
      <c r="AU1156" s="17"/>
      <c r="AV1156" s="17"/>
      <c r="AW1156" s="17"/>
      <c r="AX1156" s="17"/>
      <c r="AY1156" s="17"/>
      <c r="AZ1156" s="17"/>
      <c r="BA1156" s="17"/>
      <c r="BB1156" s="17"/>
      <c r="BC1156" s="17"/>
      <c r="BD1156" s="17"/>
      <c r="BE1156" s="17"/>
      <c r="BF1156" s="17"/>
      <c r="BG1156" s="17"/>
      <c r="BH1156" s="17"/>
      <c r="BI1156" s="17"/>
      <c r="BJ1156" s="17"/>
      <c r="BK1156" s="17"/>
      <c r="BL1156" s="17"/>
      <c r="BM1156" s="17"/>
      <c r="BN1156" s="17"/>
    </row>
    <row r="1157" spans="2:66" x14ac:dyDescent="0.35">
      <c r="B1157" s="6" t="s">
        <v>452</v>
      </c>
      <c r="C1157" s="17"/>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c r="AD1157" s="17"/>
      <c r="AE1157" s="17"/>
      <c r="AF1157" s="17"/>
      <c r="AG1157" s="17"/>
      <c r="AH1157" s="17"/>
      <c r="AI1157" s="17"/>
      <c r="AJ1157" s="17"/>
      <c r="AK1157" s="17"/>
      <c r="AL1157" s="17"/>
      <c r="AM1157" s="17"/>
      <c r="AN1157" s="17"/>
      <c r="AO1157" s="17"/>
      <c r="AP1157" s="17"/>
      <c r="AQ1157" s="17"/>
      <c r="AR1157" s="17"/>
      <c r="AS1157" s="17"/>
      <c r="AT1157" s="17"/>
      <c r="AU1157" s="17"/>
      <c r="AV1157" s="17"/>
      <c r="AW1157" s="17"/>
      <c r="AX1157" s="17"/>
      <c r="AY1157" s="17"/>
      <c r="AZ1157" s="17"/>
      <c r="BA1157" s="17"/>
      <c r="BB1157" s="17"/>
      <c r="BC1157" s="17"/>
      <c r="BD1157" s="17"/>
      <c r="BE1157" s="17"/>
      <c r="BF1157" s="17"/>
      <c r="BG1157" s="17"/>
      <c r="BH1157" s="17"/>
      <c r="BI1157" s="17"/>
      <c r="BJ1157" s="17"/>
      <c r="BK1157" s="17"/>
      <c r="BL1157" s="17"/>
      <c r="BM1157" s="17"/>
      <c r="BN1157" s="17"/>
    </row>
    <row r="1158" spans="2:66" x14ac:dyDescent="0.35">
      <c r="B1158" s="24" t="s">
        <v>184</v>
      </c>
      <c r="C1158" s="17"/>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c r="AD1158" s="17"/>
      <c r="AE1158" s="17"/>
      <c r="AF1158" s="17"/>
      <c r="AG1158" s="17"/>
      <c r="AH1158" s="17"/>
      <c r="AI1158" s="17"/>
      <c r="AJ1158" s="17"/>
      <c r="AK1158" s="17"/>
      <c r="AL1158" s="17"/>
      <c r="AM1158" s="17"/>
      <c r="AN1158" s="17"/>
      <c r="AO1158" s="17"/>
      <c r="AP1158" s="17"/>
      <c r="AQ1158" s="17"/>
      <c r="AR1158" s="17"/>
      <c r="AS1158" s="17"/>
      <c r="AT1158" s="17"/>
      <c r="AU1158" s="17"/>
      <c r="AV1158" s="17"/>
      <c r="AW1158" s="17"/>
      <c r="AX1158" s="17"/>
      <c r="AY1158" s="17"/>
      <c r="AZ1158" s="17"/>
      <c r="BA1158" s="17"/>
      <c r="BB1158" s="17"/>
      <c r="BC1158" s="17"/>
      <c r="BD1158" s="17"/>
      <c r="BE1158" s="17"/>
      <c r="BF1158" s="17"/>
      <c r="BG1158" s="17"/>
      <c r="BH1158" s="17"/>
      <c r="BI1158" s="17"/>
      <c r="BJ1158" s="17"/>
      <c r="BK1158" s="17"/>
      <c r="BL1158" s="17"/>
      <c r="BM1158" s="17"/>
      <c r="BN1158" s="17"/>
    </row>
    <row r="1159" spans="2:66" x14ac:dyDescent="0.35">
      <c r="B1159" t="s">
        <v>350</v>
      </c>
      <c r="C1159" s="17">
        <v>7.3583251908315994E-2</v>
      </c>
      <c r="D1159" s="17">
        <v>8.98018478927817E-2</v>
      </c>
      <c r="E1159" s="17">
        <v>5.6921724790758001E-2</v>
      </c>
      <c r="F1159" s="17"/>
      <c r="G1159" s="17">
        <v>2.5208246731305301E-2</v>
      </c>
      <c r="H1159" s="17">
        <v>7.3625014386654697E-2</v>
      </c>
      <c r="I1159" s="17">
        <v>5.5281175346980502E-2</v>
      </c>
      <c r="J1159" s="17">
        <v>7.0126080650835504E-2</v>
      </c>
      <c r="K1159" s="17">
        <v>9.5736654984678801E-2</v>
      </c>
      <c r="L1159" s="17">
        <v>9.76244806143102E-2</v>
      </c>
      <c r="M1159" s="17"/>
      <c r="N1159" s="17">
        <v>2.25051507481978E-2</v>
      </c>
      <c r="O1159" s="17">
        <v>8.5131601321496095E-2</v>
      </c>
      <c r="P1159" s="17">
        <v>0.10504797670281101</v>
      </c>
      <c r="Q1159" s="17">
        <v>8.8188902190988502E-2</v>
      </c>
      <c r="R1159" s="17"/>
      <c r="S1159" s="17">
        <v>6.7214671820170005E-2</v>
      </c>
      <c r="T1159" s="17">
        <v>7.5668193268160405E-2</v>
      </c>
      <c r="U1159" s="17">
        <v>5.74283725459169E-2</v>
      </c>
      <c r="V1159" s="17">
        <v>0.166794864621747</v>
      </c>
      <c r="W1159" s="17">
        <v>3.3603938149535197E-2</v>
      </c>
      <c r="X1159" s="17">
        <v>6.9583210703924994E-2</v>
      </c>
      <c r="Y1159" s="17">
        <v>0.104854284948107</v>
      </c>
      <c r="Z1159" s="17">
        <v>4.3094562248686297E-2</v>
      </c>
      <c r="AA1159" s="17">
        <v>5.3565229375742297E-2</v>
      </c>
      <c r="AB1159" s="17">
        <v>0.10148207666397401</v>
      </c>
      <c r="AC1159" s="17">
        <v>0</v>
      </c>
      <c r="AD1159" s="17">
        <v>0</v>
      </c>
      <c r="AE1159" s="17"/>
      <c r="AF1159" s="17">
        <v>5.5290747810157602E-2</v>
      </c>
      <c r="AG1159" s="17">
        <v>6.8550127555081594E-2</v>
      </c>
      <c r="AH1159" s="17">
        <v>0.103415598856963</v>
      </c>
      <c r="AI1159" s="17">
        <v>6.3819075628344504E-2</v>
      </c>
      <c r="AJ1159" s="17">
        <v>0.101586791863064</v>
      </c>
      <c r="AK1159" s="17">
        <v>6.8519834991397202E-2</v>
      </c>
      <c r="AL1159" s="17"/>
      <c r="AM1159" s="17">
        <v>9.1099735388808806E-2</v>
      </c>
      <c r="AN1159" s="17">
        <v>5.15377571313664E-2</v>
      </c>
      <c r="AO1159" s="17"/>
      <c r="AP1159" s="17">
        <v>8.9882788178136996E-2</v>
      </c>
      <c r="AQ1159" s="17">
        <v>3.9496144011180997E-2</v>
      </c>
      <c r="AR1159" s="17">
        <v>6.09077402931269E-2</v>
      </c>
      <c r="AS1159" s="17">
        <v>0.11208948601051601</v>
      </c>
      <c r="AT1159" s="17">
        <v>0</v>
      </c>
      <c r="AU1159" s="17"/>
      <c r="AV1159" s="17">
        <v>3.9303238204535802E-2</v>
      </c>
      <c r="AW1159" s="17">
        <v>0.105941002579715</v>
      </c>
      <c r="AX1159" s="17">
        <v>0.10574459122304999</v>
      </c>
      <c r="AY1159" s="17">
        <v>0.14005223157423899</v>
      </c>
      <c r="AZ1159" s="17">
        <v>8.1331369031378803E-2</v>
      </c>
      <c r="BA1159" s="17">
        <v>7.1067582097175896E-2</v>
      </c>
      <c r="BB1159" s="17"/>
      <c r="BC1159" s="17">
        <v>3.5800552774459801E-2</v>
      </c>
      <c r="BD1159" s="17">
        <v>7.2155157725997204E-2</v>
      </c>
      <c r="BE1159" s="17">
        <v>0.11436329595327201</v>
      </c>
      <c r="BF1159" s="17"/>
      <c r="BG1159" s="17">
        <v>8.1479372842099704E-2</v>
      </c>
      <c r="BH1159" s="17">
        <v>8.1128698208350794E-2</v>
      </c>
      <c r="BI1159" s="17">
        <v>5.9792999584309101E-2</v>
      </c>
      <c r="BJ1159" s="17">
        <v>0</v>
      </c>
      <c r="BK1159" s="17">
        <v>0.141861303223208</v>
      </c>
      <c r="BL1159" s="17"/>
      <c r="BM1159" s="17">
        <v>8.1202496996349502E-2</v>
      </c>
      <c r="BN1159" s="17">
        <v>0.113784199637879</v>
      </c>
    </row>
    <row r="1160" spans="2:66" x14ac:dyDescent="0.35">
      <c r="B1160" t="s">
        <v>351</v>
      </c>
      <c r="C1160" s="17">
        <v>0.137103887460165</v>
      </c>
      <c r="D1160" s="17">
        <v>0.13146520938359699</v>
      </c>
      <c r="E1160" s="17">
        <v>0.14381718685085601</v>
      </c>
      <c r="F1160" s="17"/>
      <c r="G1160" s="17">
        <v>7.7411010876600697E-2</v>
      </c>
      <c r="H1160" s="17">
        <v>0.162348815303201</v>
      </c>
      <c r="I1160" s="17">
        <v>0.121447255143647</v>
      </c>
      <c r="J1160" s="17">
        <v>8.8823255031715398E-2</v>
      </c>
      <c r="K1160" s="17">
        <v>0.118518776980372</v>
      </c>
      <c r="L1160" s="17">
        <v>0.20080683702382399</v>
      </c>
      <c r="M1160" s="17"/>
      <c r="N1160" s="17">
        <v>0.120107735466631</v>
      </c>
      <c r="O1160" s="17">
        <v>0.157276205774636</v>
      </c>
      <c r="P1160" s="17">
        <v>0.114879523406187</v>
      </c>
      <c r="Q1160" s="17">
        <v>0.14342085751127501</v>
      </c>
      <c r="R1160" s="17"/>
      <c r="S1160" s="17">
        <v>0.15114493349814301</v>
      </c>
      <c r="T1160" s="17">
        <v>0.17642397961189901</v>
      </c>
      <c r="U1160" s="17">
        <v>0.177403184663388</v>
      </c>
      <c r="V1160" s="17">
        <v>0.16414538800689901</v>
      </c>
      <c r="W1160" s="17">
        <v>0.230246560122465</v>
      </c>
      <c r="X1160" s="17">
        <v>0.17901777142442099</v>
      </c>
      <c r="Y1160" s="17">
        <v>3.3967518313732001E-2</v>
      </c>
      <c r="Z1160" s="17">
        <v>4.3233564976033499E-2</v>
      </c>
      <c r="AA1160" s="17">
        <v>7.9871628642460696E-2</v>
      </c>
      <c r="AB1160" s="17">
        <v>0.103462858406001</v>
      </c>
      <c r="AC1160" s="17">
        <v>0</v>
      </c>
      <c r="AD1160" s="17">
        <v>0.28931518920567101</v>
      </c>
      <c r="AE1160" s="17"/>
      <c r="AF1160" s="17">
        <v>0.119024554139047</v>
      </c>
      <c r="AG1160" s="17">
        <v>0.10540304217475201</v>
      </c>
      <c r="AH1160" s="17">
        <v>0.14586179637587601</v>
      </c>
      <c r="AI1160" s="17">
        <v>0.122395940384777</v>
      </c>
      <c r="AJ1160" s="17">
        <v>0.22020191313460699</v>
      </c>
      <c r="AK1160" s="17">
        <v>0.20444637567268201</v>
      </c>
      <c r="AL1160" s="17"/>
      <c r="AM1160" s="17">
        <v>0.159433009381618</v>
      </c>
      <c r="AN1160" s="17">
        <v>0.103100104655517</v>
      </c>
      <c r="AO1160" s="17"/>
      <c r="AP1160" s="17">
        <v>0.14364818083286299</v>
      </c>
      <c r="AQ1160" s="17">
        <v>9.6026905613401797E-2</v>
      </c>
      <c r="AR1160" s="17">
        <v>0.148160861167345</v>
      </c>
      <c r="AS1160" s="17">
        <v>8.7199887911822996E-2</v>
      </c>
      <c r="AT1160" s="17">
        <v>0.19004182223209601</v>
      </c>
      <c r="AU1160" s="17"/>
      <c r="AV1160" s="17">
        <v>0.108401544270044</v>
      </c>
      <c r="AW1160" s="17">
        <v>0.130213318195285</v>
      </c>
      <c r="AX1160" s="17">
        <v>6.0735282960622403E-2</v>
      </c>
      <c r="AY1160" s="17">
        <v>0.28700744078808799</v>
      </c>
      <c r="AZ1160" s="17">
        <v>3.9785819542454699E-2</v>
      </c>
      <c r="BA1160" s="17">
        <v>0.109995325819954</v>
      </c>
      <c r="BB1160" s="17"/>
      <c r="BC1160" s="17">
        <v>9.8513744914379406E-2</v>
      </c>
      <c r="BD1160" s="17">
        <v>9.3176896284819094E-2</v>
      </c>
      <c r="BE1160" s="17">
        <v>0.20304591229924299</v>
      </c>
      <c r="BF1160" s="17"/>
      <c r="BG1160" s="17">
        <v>0.194509572400131</v>
      </c>
      <c r="BH1160" s="17">
        <v>0.12926734668678799</v>
      </c>
      <c r="BI1160" s="17">
        <v>0.13696041614028301</v>
      </c>
      <c r="BJ1160" s="17">
        <v>0</v>
      </c>
      <c r="BK1160" s="17">
        <v>0.144496354482815</v>
      </c>
      <c r="BL1160" s="17"/>
      <c r="BM1160" s="17">
        <v>0.142997444961941</v>
      </c>
      <c r="BN1160" s="17">
        <v>0.115897723141237</v>
      </c>
    </row>
    <row r="1161" spans="2:66" x14ac:dyDescent="0.35">
      <c r="B1161" t="s">
        <v>352</v>
      </c>
      <c r="C1161" s="17">
        <v>0.36164141089545199</v>
      </c>
      <c r="D1161" s="17">
        <v>0.31632193597990499</v>
      </c>
      <c r="E1161" s="17">
        <v>0.40574969346934597</v>
      </c>
      <c r="F1161" s="17"/>
      <c r="G1161" s="17">
        <v>0.31455406915617801</v>
      </c>
      <c r="H1161" s="17">
        <v>0.242721593924453</v>
      </c>
      <c r="I1161" s="17">
        <v>0.44596350639093801</v>
      </c>
      <c r="J1161" s="17">
        <v>0.37064635019188102</v>
      </c>
      <c r="K1161" s="17">
        <v>0.38903402658064401</v>
      </c>
      <c r="L1161" s="17">
        <v>0.39711569320871398</v>
      </c>
      <c r="M1161" s="17"/>
      <c r="N1161" s="17">
        <v>0.32274326971728001</v>
      </c>
      <c r="O1161" s="17">
        <v>0.29005606588509802</v>
      </c>
      <c r="P1161" s="17">
        <v>0.42673214763001499</v>
      </c>
      <c r="Q1161" s="17">
        <v>0.43240681768109201</v>
      </c>
      <c r="R1161" s="17"/>
      <c r="S1161" s="17">
        <v>0.24038061330829799</v>
      </c>
      <c r="T1161" s="17">
        <v>0.32884666546681401</v>
      </c>
      <c r="U1161" s="17">
        <v>0.44111703669969599</v>
      </c>
      <c r="V1161" s="17">
        <v>0.23551536986847199</v>
      </c>
      <c r="W1161" s="17">
        <v>0.23526991438195699</v>
      </c>
      <c r="X1161" s="17">
        <v>0.49488010697614399</v>
      </c>
      <c r="Y1161" s="17">
        <v>0.378972200174088</v>
      </c>
      <c r="Z1161" s="17">
        <v>0.43670543634535303</v>
      </c>
      <c r="AA1161" s="17">
        <v>0.35310640258694798</v>
      </c>
      <c r="AB1161" s="17">
        <v>0.45192981642362001</v>
      </c>
      <c r="AC1161" s="17">
        <v>0.66775696535518403</v>
      </c>
      <c r="AD1161" s="17">
        <v>0.41579754877730402</v>
      </c>
      <c r="AE1161" s="17"/>
      <c r="AF1161" s="17">
        <v>0.391012588901132</v>
      </c>
      <c r="AG1161" s="17">
        <v>0.35567723986317601</v>
      </c>
      <c r="AH1161" s="17">
        <v>0.35766372277321001</v>
      </c>
      <c r="AI1161" s="17">
        <v>0.346166030134608</v>
      </c>
      <c r="AJ1161" s="17">
        <v>0.32307516339603198</v>
      </c>
      <c r="AK1161" s="17">
        <v>0.42498255013285102</v>
      </c>
      <c r="AL1161" s="17"/>
      <c r="AM1161" s="17">
        <v>0.34401901206543001</v>
      </c>
      <c r="AN1161" s="17">
        <v>0.38308268876628399</v>
      </c>
      <c r="AO1161" s="17"/>
      <c r="AP1161" s="17">
        <v>0.37290458990321301</v>
      </c>
      <c r="AQ1161" s="17">
        <v>0.34154325537292601</v>
      </c>
      <c r="AR1161" s="17">
        <v>0.36436323437742302</v>
      </c>
      <c r="AS1161" s="17">
        <v>0.33238874788522699</v>
      </c>
      <c r="AT1161" s="17">
        <v>0.41935896630738301</v>
      </c>
      <c r="AU1161" s="17"/>
      <c r="AV1161" s="17">
        <v>0.338229277152375</v>
      </c>
      <c r="AW1161" s="17">
        <v>0.40395338838584799</v>
      </c>
      <c r="AX1161" s="17">
        <v>0.50284019890189202</v>
      </c>
      <c r="AY1161" s="17">
        <v>0.28589147760266298</v>
      </c>
      <c r="AZ1161" s="17">
        <v>0.45450208868452402</v>
      </c>
      <c r="BA1161" s="17">
        <v>0.36802519888517699</v>
      </c>
      <c r="BB1161" s="17"/>
      <c r="BC1161" s="17">
        <v>0.41394209646004498</v>
      </c>
      <c r="BD1161" s="17">
        <v>0.35318651717133398</v>
      </c>
      <c r="BE1161" s="17">
        <v>0.32575556027580199</v>
      </c>
      <c r="BF1161" s="17"/>
      <c r="BG1161" s="17">
        <v>0.34221979257270002</v>
      </c>
      <c r="BH1161" s="17">
        <v>0.36152205197804799</v>
      </c>
      <c r="BI1161" s="17">
        <v>0.37503066869129398</v>
      </c>
      <c r="BJ1161" s="17">
        <v>0.15115827394775699</v>
      </c>
      <c r="BK1161" s="17">
        <v>0.32238040131988699</v>
      </c>
      <c r="BL1161" s="17"/>
      <c r="BM1161" s="17">
        <v>0.35745992939301602</v>
      </c>
      <c r="BN1161" s="17">
        <v>0.28849222112487299</v>
      </c>
    </row>
    <row r="1162" spans="2:66" x14ac:dyDescent="0.35">
      <c r="B1162" t="s">
        <v>353</v>
      </c>
      <c r="C1162" s="17">
        <v>0.33647791887030198</v>
      </c>
      <c r="D1162" s="17">
        <v>0.348953751787486</v>
      </c>
      <c r="E1162" s="17">
        <v>0.32524516163964901</v>
      </c>
      <c r="F1162" s="17"/>
      <c r="G1162" s="17">
        <v>0.42618623082804902</v>
      </c>
      <c r="H1162" s="17">
        <v>0.39356580809066399</v>
      </c>
      <c r="I1162" s="17">
        <v>0.33963994788906798</v>
      </c>
      <c r="J1162" s="17">
        <v>0.40077617469369198</v>
      </c>
      <c r="K1162" s="17">
        <v>0.35740978138833501</v>
      </c>
      <c r="L1162" s="17">
        <v>0.188642707257662</v>
      </c>
      <c r="M1162" s="17"/>
      <c r="N1162" s="17">
        <v>0.42917361300722001</v>
      </c>
      <c r="O1162" s="17">
        <v>0.34258319253687602</v>
      </c>
      <c r="P1162" s="17">
        <v>0.277269284557562</v>
      </c>
      <c r="Q1162" s="17">
        <v>0.28169654074732398</v>
      </c>
      <c r="R1162" s="17"/>
      <c r="S1162" s="17">
        <v>0.43543095867528298</v>
      </c>
      <c r="T1162" s="17">
        <v>0.358702028347192</v>
      </c>
      <c r="U1162" s="17">
        <v>0.29553275470029999</v>
      </c>
      <c r="V1162" s="17">
        <v>0.40158646501532602</v>
      </c>
      <c r="W1162" s="17">
        <v>0.263821406830828</v>
      </c>
      <c r="X1162" s="17">
        <v>0.148870755847782</v>
      </c>
      <c r="Y1162" s="17">
        <v>0.34699220642718798</v>
      </c>
      <c r="Z1162" s="17">
        <v>0.26249950263378502</v>
      </c>
      <c r="AA1162" s="17">
        <v>0.43123754637128398</v>
      </c>
      <c r="AB1162" s="17">
        <v>0.30998526915771601</v>
      </c>
      <c r="AC1162" s="17">
        <v>0.33224303464481603</v>
      </c>
      <c r="AD1162" s="17">
        <v>0.29488726201702498</v>
      </c>
      <c r="AE1162" s="17"/>
      <c r="AF1162" s="17">
        <v>0.29875389530302299</v>
      </c>
      <c r="AG1162" s="17">
        <v>0.390052286552382</v>
      </c>
      <c r="AH1162" s="17">
        <v>0.29394312325533101</v>
      </c>
      <c r="AI1162" s="17">
        <v>0.40601629234624198</v>
      </c>
      <c r="AJ1162" s="17">
        <v>0.29468867062514897</v>
      </c>
      <c r="AK1162" s="17">
        <v>0.222947947454362</v>
      </c>
      <c r="AL1162" s="17"/>
      <c r="AM1162" s="17">
        <v>0.31237804125728502</v>
      </c>
      <c r="AN1162" s="17">
        <v>0.37238629564117198</v>
      </c>
      <c r="AO1162" s="17"/>
      <c r="AP1162" s="17">
        <v>0.317424298850432</v>
      </c>
      <c r="AQ1162" s="17">
        <v>0.424877451065022</v>
      </c>
      <c r="AR1162" s="17">
        <v>0.33065349737740601</v>
      </c>
      <c r="AS1162" s="17">
        <v>0.35951013858780501</v>
      </c>
      <c r="AT1162" s="17">
        <v>0.19795263843455899</v>
      </c>
      <c r="AU1162" s="17"/>
      <c r="AV1162" s="17">
        <v>0.40502744861545498</v>
      </c>
      <c r="AW1162" s="17">
        <v>0.296322693319231</v>
      </c>
      <c r="AX1162" s="17">
        <v>0.33067992691443499</v>
      </c>
      <c r="AY1162" s="17">
        <v>0.20090736217185101</v>
      </c>
      <c r="AZ1162" s="17">
        <v>0.42438072274164301</v>
      </c>
      <c r="BA1162" s="17">
        <v>0.30239744718990902</v>
      </c>
      <c r="BB1162" s="17"/>
      <c r="BC1162" s="17">
        <v>0.416229702850755</v>
      </c>
      <c r="BD1162" s="17">
        <v>0.33765635599518801</v>
      </c>
      <c r="BE1162" s="17">
        <v>0.28514220269450602</v>
      </c>
      <c r="BF1162" s="17"/>
      <c r="BG1162" s="17">
        <v>0.30498442039236601</v>
      </c>
      <c r="BH1162" s="17">
        <v>0.342696783392402</v>
      </c>
      <c r="BI1162" s="17">
        <v>0.35146225765728401</v>
      </c>
      <c r="BJ1162" s="17">
        <v>0.56397632187200197</v>
      </c>
      <c r="BK1162" s="17">
        <v>0.286691161444802</v>
      </c>
      <c r="BL1162" s="17"/>
      <c r="BM1162" s="17">
        <v>0.33476029066062801</v>
      </c>
      <c r="BN1162" s="17">
        <v>0.34157127318139902</v>
      </c>
    </row>
    <row r="1163" spans="2:66" x14ac:dyDescent="0.35">
      <c r="B1163" t="s">
        <v>354</v>
      </c>
      <c r="C1163" s="17">
        <v>7.7576269920046903E-2</v>
      </c>
      <c r="D1163" s="17">
        <v>9.2059392125060202E-2</v>
      </c>
      <c r="E1163" s="17">
        <v>6.2764765769043496E-2</v>
      </c>
      <c r="F1163" s="17"/>
      <c r="G1163" s="17">
        <v>0.15664044240786801</v>
      </c>
      <c r="H1163" s="17">
        <v>0.10056134652243</v>
      </c>
      <c r="I1163" s="17">
        <v>1.8834057614683299E-2</v>
      </c>
      <c r="J1163" s="17">
        <v>5.2728633130801998E-2</v>
      </c>
      <c r="K1163" s="17">
        <v>3.93007600659704E-2</v>
      </c>
      <c r="L1163" s="17">
        <v>0.104361596778504</v>
      </c>
      <c r="M1163" s="17"/>
      <c r="N1163" s="17">
        <v>9.5621940558585097E-2</v>
      </c>
      <c r="O1163" s="17">
        <v>0.113732975443305</v>
      </c>
      <c r="P1163" s="17">
        <v>6.3177650124566997E-2</v>
      </c>
      <c r="Q1163" s="17">
        <v>3.3195796750017402E-2</v>
      </c>
      <c r="R1163" s="17"/>
      <c r="S1163" s="17">
        <v>0.10582882269810499</v>
      </c>
      <c r="T1163" s="17">
        <v>6.0359133305934697E-2</v>
      </c>
      <c r="U1163" s="17">
        <v>2.85186513906995E-2</v>
      </c>
      <c r="V1163" s="17">
        <v>3.1957912487555799E-2</v>
      </c>
      <c r="W1163" s="17">
        <v>0.20070549148630801</v>
      </c>
      <c r="X1163" s="17">
        <v>3.6619267088971903E-2</v>
      </c>
      <c r="Y1163" s="17">
        <v>0.135213790136885</v>
      </c>
      <c r="Z1163" s="17">
        <v>0.13143052768365501</v>
      </c>
      <c r="AA1163" s="17">
        <v>8.2219193023565104E-2</v>
      </c>
      <c r="AB1163" s="17">
        <v>3.3139979348689598E-2</v>
      </c>
      <c r="AC1163" s="17">
        <v>0</v>
      </c>
      <c r="AD1163" s="17">
        <v>0</v>
      </c>
      <c r="AE1163" s="17"/>
      <c r="AF1163" s="17">
        <v>0.105144790112531</v>
      </c>
      <c r="AG1163" s="17">
        <v>8.0317303854608904E-2</v>
      </c>
      <c r="AH1163" s="17">
        <v>8.0611122642644695E-2</v>
      </c>
      <c r="AI1163" s="17">
        <v>4.4695144220420598E-2</v>
      </c>
      <c r="AJ1163" s="17">
        <v>6.0447460981147602E-2</v>
      </c>
      <c r="AK1163" s="17">
        <v>7.9103291748707602E-2</v>
      </c>
      <c r="AL1163" s="17"/>
      <c r="AM1163" s="17">
        <v>8.3136579557668899E-2</v>
      </c>
      <c r="AN1163" s="17">
        <v>7.1269144961855296E-2</v>
      </c>
      <c r="AO1163" s="17"/>
      <c r="AP1163" s="17">
        <v>6.5817458693122097E-2</v>
      </c>
      <c r="AQ1163" s="17">
        <v>6.9005252103176706E-2</v>
      </c>
      <c r="AR1163" s="17">
        <v>8.4923803627862698E-2</v>
      </c>
      <c r="AS1163" s="17">
        <v>0.108811739604629</v>
      </c>
      <c r="AT1163" s="17">
        <v>0.192646573025962</v>
      </c>
      <c r="AU1163" s="17"/>
      <c r="AV1163" s="17">
        <v>8.5580405019474504E-2</v>
      </c>
      <c r="AW1163" s="17">
        <v>6.3569597519920903E-2</v>
      </c>
      <c r="AX1163" s="17">
        <v>0</v>
      </c>
      <c r="AY1163" s="17">
        <v>8.6141487863158894E-2</v>
      </c>
      <c r="AZ1163" s="17">
        <v>0</v>
      </c>
      <c r="BA1163" s="17">
        <v>0.11326337801502399</v>
      </c>
      <c r="BB1163" s="17"/>
      <c r="BC1163" s="17">
        <v>3.5513903000360503E-2</v>
      </c>
      <c r="BD1163" s="17">
        <v>0.116428412001434</v>
      </c>
      <c r="BE1163" s="17">
        <v>7.1693028777177398E-2</v>
      </c>
      <c r="BF1163" s="17"/>
      <c r="BG1163" s="17">
        <v>7.6806841792703501E-2</v>
      </c>
      <c r="BH1163" s="17">
        <v>6.6286428157535798E-2</v>
      </c>
      <c r="BI1163" s="17">
        <v>7.6753657926829796E-2</v>
      </c>
      <c r="BJ1163" s="17">
        <v>0.28486540418024098</v>
      </c>
      <c r="BK1163" s="17">
        <v>0.104570779529288</v>
      </c>
      <c r="BL1163" s="17"/>
      <c r="BM1163" s="17">
        <v>6.8500428546498293E-2</v>
      </c>
      <c r="BN1163" s="17">
        <v>0.14025458291461201</v>
      </c>
    </row>
    <row r="1164" spans="2:66" x14ac:dyDescent="0.35">
      <c r="B1164" t="s">
        <v>282</v>
      </c>
      <c r="C1164" s="17">
        <v>1.3617260945717699E-2</v>
      </c>
      <c r="D1164" s="17">
        <v>2.1397862831171E-2</v>
      </c>
      <c r="E1164" s="17">
        <v>5.5014674803470498E-3</v>
      </c>
      <c r="F1164" s="17"/>
      <c r="G1164" s="17">
        <v>0</v>
      </c>
      <c r="H1164" s="17">
        <v>2.71774217725964E-2</v>
      </c>
      <c r="I1164" s="17">
        <v>1.8834057614683299E-2</v>
      </c>
      <c r="J1164" s="17">
        <v>1.6899506301074601E-2</v>
      </c>
      <c r="K1164" s="17">
        <v>0</v>
      </c>
      <c r="L1164" s="17">
        <v>1.14486851169856E-2</v>
      </c>
      <c r="M1164" s="17"/>
      <c r="N1164" s="17">
        <v>9.8482905020860108E-3</v>
      </c>
      <c r="O1164" s="17">
        <v>1.1219959038588899E-2</v>
      </c>
      <c r="P1164" s="17">
        <v>1.2893417578859E-2</v>
      </c>
      <c r="Q1164" s="17">
        <v>2.1091085119303202E-2</v>
      </c>
      <c r="R1164" s="17"/>
      <c r="S1164" s="17">
        <v>0</v>
      </c>
      <c r="T1164" s="17">
        <v>0</v>
      </c>
      <c r="U1164" s="17">
        <v>0</v>
      </c>
      <c r="V1164" s="17">
        <v>0</v>
      </c>
      <c r="W1164" s="17">
        <v>3.6352689028906697E-2</v>
      </c>
      <c r="X1164" s="17">
        <v>7.1028887958755907E-2</v>
      </c>
      <c r="Y1164" s="17">
        <v>0</v>
      </c>
      <c r="Z1164" s="17">
        <v>8.3036406112486902E-2</v>
      </c>
      <c r="AA1164" s="17">
        <v>0</v>
      </c>
      <c r="AB1164" s="17">
        <v>0</v>
      </c>
      <c r="AC1164" s="17">
        <v>0</v>
      </c>
      <c r="AD1164" s="17">
        <v>0</v>
      </c>
      <c r="AE1164" s="17"/>
      <c r="AF1164" s="17">
        <v>3.0773423734109E-2</v>
      </c>
      <c r="AG1164" s="17">
        <v>0</v>
      </c>
      <c r="AH1164" s="17">
        <v>1.8504636095974698E-2</v>
      </c>
      <c r="AI1164" s="17">
        <v>1.6907517285607399E-2</v>
      </c>
      <c r="AJ1164" s="17">
        <v>0</v>
      </c>
      <c r="AK1164" s="17">
        <v>0</v>
      </c>
      <c r="AL1164" s="17"/>
      <c r="AM1164" s="17">
        <v>9.93362234918925E-3</v>
      </c>
      <c r="AN1164" s="17">
        <v>1.86240088438046E-2</v>
      </c>
      <c r="AO1164" s="17"/>
      <c r="AP1164" s="17">
        <v>1.0322683542232499E-2</v>
      </c>
      <c r="AQ1164" s="17">
        <v>2.9050991834293001E-2</v>
      </c>
      <c r="AR1164" s="17">
        <v>1.0990863156837101E-2</v>
      </c>
      <c r="AS1164" s="17">
        <v>0</v>
      </c>
      <c r="AT1164" s="17">
        <v>0</v>
      </c>
      <c r="AU1164" s="17"/>
      <c r="AV1164" s="17">
        <v>2.3458086738114999E-2</v>
      </c>
      <c r="AW1164" s="17">
        <v>0</v>
      </c>
      <c r="AX1164" s="17">
        <v>0</v>
      </c>
      <c r="AY1164" s="17">
        <v>0</v>
      </c>
      <c r="AZ1164" s="17">
        <v>0</v>
      </c>
      <c r="BA1164" s="17">
        <v>3.52510679927594E-2</v>
      </c>
      <c r="BB1164" s="17"/>
      <c r="BC1164" s="17">
        <v>0</v>
      </c>
      <c r="BD1164" s="17">
        <v>2.7396660821228699E-2</v>
      </c>
      <c r="BE1164" s="17">
        <v>0</v>
      </c>
      <c r="BF1164" s="17"/>
      <c r="BG1164" s="17">
        <v>0</v>
      </c>
      <c r="BH1164" s="17">
        <v>1.90986915768755E-2</v>
      </c>
      <c r="BI1164" s="17">
        <v>0</v>
      </c>
      <c r="BJ1164" s="17">
        <v>0</v>
      </c>
      <c r="BK1164" s="17">
        <v>0</v>
      </c>
      <c r="BL1164" s="17"/>
      <c r="BM1164" s="17">
        <v>1.5079409441567901E-2</v>
      </c>
      <c r="BN1164" s="17">
        <v>0</v>
      </c>
    </row>
    <row r="1165" spans="2:66" x14ac:dyDescent="0.35">
      <c r="C1165" s="17"/>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c r="AD1165" s="17"/>
      <c r="AE1165" s="17"/>
      <c r="AF1165" s="17"/>
      <c r="AG1165" s="17"/>
      <c r="AH1165" s="17"/>
      <c r="AI1165" s="17"/>
      <c r="AJ1165" s="17"/>
      <c r="AK1165" s="17"/>
      <c r="AL1165" s="17"/>
      <c r="AM1165" s="17"/>
      <c r="AN1165" s="17"/>
      <c r="AO1165" s="17"/>
      <c r="AP1165" s="17"/>
      <c r="AQ1165" s="17"/>
      <c r="AR1165" s="17"/>
      <c r="AS1165" s="17"/>
      <c r="AT1165" s="17"/>
      <c r="AU1165" s="17"/>
      <c r="AV1165" s="17"/>
      <c r="AW1165" s="17"/>
      <c r="AX1165" s="17"/>
      <c r="AY1165" s="17"/>
      <c r="AZ1165" s="17"/>
      <c r="BA1165" s="17"/>
      <c r="BB1165" s="17"/>
      <c r="BC1165" s="17"/>
      <c r="BD1165" s="17"/>
      <c r="BE1165" s="17"/>
      <c r="BF1165" s="17"/>
      <c r="BG1165" s="17"/>
      <c r="BH1165" s="17"/>
      <c r="BI1165" s="17"/>
      <c r="BJ1165" s="17"/>
      <c r="BK1165" s="17"/>
      <c r="BL1165" s="17"/>
      <c r="BM1165" s="17"/>
      <c r="BN1165" s="17"/>
    </row>
    <row r="1166" spans="2:66" x14ac:dyDescent="0.35">
      <c r="B1166" s="6" t="s">
        <v>453</v>
      </c>
      <c r="C1166" s="17"/>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c r="AD1166" s="17"/>
      <c r="AE1166" s="17"/>
      <c r="AF1166" s="17"/>
      <c r="AG1166" s="17"/>
      <c r="AH1166" s="17"/>
      <c r="AI1166" s="17"/>
      <c r="AJ1166" s="17"/>
      <c r="AK1166" s="17"/>
      <c r="AL1166" s="17"/>
      <c r="AM1166" s="17"/>
      <c r="AN1166" s="17"/>
      <c r="AO1166" s="17"/>
      <c r="AP1166" s="17"/>
      <c r="AQ1166" s="17"/>
      <c r="AR1166" s="17"/>
      <c r="AS1166" s="17"/>
      <c r="AT1166" s="17"/>
      <c r="AU1166" s="17"/>
      <c r="AV1166" s="17"/>
      <c r="AW1166" s="17"/>
      <c r="AX1166" s="17"/>
      <c r="AY1166" s="17"/>
      <c r="AZ1166" s="17"/>
      <c r="BA1166" s="17"/>
      <c r="BB1166" s="17"/>
      <c r="BC1166" s="17"/>
      <c r="BD1166" s="17"/>
      <c r="BE1166" s="17"/>
      <c r="BF1166" s="17"/>
      <c r="BG1166" s="17"/>
      <c r="BH1166" s="17"/>
      <c r="BI1166" s="17"/>
      <c r="BJ1166" s="17"/>
      <c r="BK1166" s="17"/>
      <c r="BL1166" s="17"/>
      <c r="BM1166" s="17"/>
      <c r="BN1166" s="17"/>
    </row>
    <row r="1167" spans="2:66" x14ac:dyDescent="0.35">
      <c r="B1167" s="24" t="s">
        <v>184</v>
      </c>
      <c r="C1167" s="17"/>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c r="AD1167" s="17"/>
      <c r="AE1167" s="17"/>
      <c r="AF1167" s="17"/>
      <c r="AG1167" s="17"/>
      <c r="AH1167" s="17"/>
      <c r="AI1167" s="17"/>
      <c r="AJ1167" s="17"/>
      <c r="AK1167" s="17"/>
      <c r="AL1167" s="17"/>
      <c r="AM1167" s="17"/>
      <c r="AN1167" s="17"/>
      <c r="AO1167" s="17"/>
      <c r="AP1167" s="17"/>
      <c r="AQ1167" s="17"/>
      <c r="AR1167" s="17"/>
      <c r="AS1167" s="17"/>
      <c r="AT1167" s="17"/>
      <c r="AU1167" s="17"/>
      <c r="AV1167" s="17"/>
      <c r="AW1167" s="17"/>
      <c r="AX1167" s="17"/>
      <c r="AY1167" s="17"/>
      <c r="AZ1167" s="17"/>
      <c r="BA1167" s="17"/>
      <c r="BB1167" s="17"/>
      <c r="BC1167" s="17"/>
      <c r="BD1167" s="17"/>
      <c r="BE1167" s="17"/>
      <c r="BF1167" s="17"/>
      <c r="BG1167" s="17"/>
      <c r="BH1167" s="17"/>
      <c r="BI1167" s="17"/>
      <c r="BJ1167" s="17"/>
      <c r="BK1167" s="17"/>
      <c r="BL1167" s="17"/>
      <c r="BM1167" s="17"/>
      <c r="BN1167" s="17"/>
    </row>
    <row r="1168" spans="2:66" x14ac:dyDescent="0.35">
      <c r="B1168" t="s">
        <v>350</v>
      </c>
      <c r="C1168" s="17">
        <v>0.12661433564779601</v>
      </c>
      <c r="D1168" s="17">
        <v>0.13582003470399101</v>
      </c>
      <c r="E1168" s="17">
        <v>0.116807391213252</v>
      </c>
      <c r="F1168" s="17"/>
      <c r="G1168" s="17">
        <v>8.3077341126087195E-2</v>
      </c>
      <c r="H1168" s="17">
        <v>5.0427912548471697E-2</v>
      </c>
      <c r="I1168" s="17">
        <v>0.15319624650733299</v>
      </c>
      <c r="J1168" s="17">
        <v>0.19634742700379201</v>
      </c>
      <c r="K1168" s="17">
        <v>9.9410678948331596E-2</v>
      </c>
      <c r="L1168" s="17">
        <v>0.153498354404695</v>
      </c>
      <c r="M1168" s="17"/>
      <c r="N1168" s="17">
        <v>7.0369356491131907E-2</v>
      </c>
      <c r="O1168" s="17">
        <v>9.0832691069101398E-2</v>
      </c>
      <c r="P1168" s="17">
        <v>0.15241580017207801</v>
      </c>
      <c r="Q1168" s="17">
        <v>0.20612932587996899</v>
      </c>
      <c r="R1168" s="17"/>
      <c r="S1168" s="17">
        <v>9.7389030927799297E-2</v>
      </c>
      <c r="T1168" s="17">
        <v>0.17302130008769201</v>
      </c>
      <c r="U1168" s="17">
        <v>0.147707553771174</v>
      </c>
      <c r="V1168" s="17">
        <v>0.15669140979461099</v>
      </c>
      <c r="W1168" s="17">
        <v>6.33033490671909E-2</v>
      </c>
      <c r="X1168" s="17">
        <v>8.9485989673044095E-2</v>
      </c>
      <c r="Y1168" s="17">
        <v>0.16376945235363899</v>
      </c>
      <c r="Z1168" s="17">
        <v>0</v>
      </c>
      <c r="AA1168" s="17">
        <v>0.162192022568863</v>
      </c>
      <c r="AB1168" s="17">
        <v>0.131279620489958</v>
      </c>
      <c r="AC1168" s="17">
        <v>7.4313402724755395E-2</v>
      </c>
      <c r="AD1168" s="17">
        <v>0.149029420659892</v>
      </c>
      <c r="AE1168" s="17"/>
      <c r="AF1168" s="17">
        <v>0.117423355585368</v>
      </c>
      <c r="AG1168" s="17">
        <v>0.11625341897545501</v>
      </c>
      <c r="AH1168" s="17">
        <v>7.6946640278736697E-2</v>
      </c>
      <c r="AI1168" s="17">
        <v>0.156991421666798</v>
      </c>
      <c r="AJ1168" s="17">
        <v>0.19292513292093599</v>
      </c>
      <c r="AK1168" s="17">
        <v>9.9504665428224101E-2</v>
      </c>
      <c r="AL1168" s="17"/>
      <c r="AM1168" s="17">
        <v>0.12353929766590301</v>
      </c>
      <c r="AN1168" s="17">
        <v>0.13193619928577799</v>
      </c>
      <c r="AO1168" s="17"/>
      <c r="AP1168" s="17">
        <v>0.21668654617951999</v>
      </c>
      <c r="AQ1168" s="17">
        <v>7.3571012507509997E-2</v>
      </c>
      <c r="AR1168" s="17">
        <v>8.0725964265025194E-2</v>
      </c>
      <c r="AS1168" s="17">
        <v>0.11118364217576</v>
      </c>
      <c r="AT1168" s="17">
        <v>0.10665059854690701</v>
      </c>
      <c r="AU1168" s="17"/>
      <c r="AV1168" s="17">
        <v>7.5338498563116099E-2</v>
      </c>
      <c r="AW1168" s="17">
        <v>9.8317160107823001E-2</v>
      </c>
      <c r="AX1168" s="17">
        <v>0.24855089351828299</v>
      </c>
      <c r="AY1168" s="17">
        <v>0.22142339806480199</v>
      </c>
      <c r="AZ1168" s="17">
        <v>0.12821013844347201</v>
      </c>
      <c r="BA1168" s="17">
        <v>0.191186304275798</v>
      </c>
      <c r="BB1168" s="17"/>
      <c r="BC1168" s="17">
        <v>6.0654708415737599E-2</v>
      </c>
      <c r="BD1168" s="17">
        <v>0.14800960822127601</v>
      </c>
      <c r="BE1168" s="17">
        <v>0.16249296743284999</v>
      </c>
      <c r="BF1168" s="17"/>
      <c r="BG1168" s="17">
        <v>0.26777648541168703</v>
      </c>
      <c r="BH1168" s="17">
        <v>0.11630362710146901</v>
      </c>
      <c r="BI1168" s="17">
        <v>7.6410645122579196E-2</v>
      </c>
      <c r="BJ1168" s="17">
        <v>0</v>
      </c>
      <c r="BK1168" s="17">
        <v>0.23526654636514199</v>
      </c>
      <c r="BL1168" s="17"/>
      <c r="BM1168" s="17">
        <v>0.13897850469199</v>
      </c>
      <c r="BN1168" s="17">
        <v>0.17369974765523799</v>
      </c>
    </row>
    <row r="1169" spans="2:66" x14ac:dyDescent="0.35">
      <c r="B1169" t="s">
        <v>351</v>
      </c>
      <c r="C1169" s="17">
        <v>0.21664503085403</v>
      </c>
      <c r="D1169" s="17">
        <v>0.20233783815415099</v>
      </c>
      <c r="E1169" s="17">
        <v>0.231886659215498</v>
      </c>
      <c r="F1169" s="17"/>
      <c r="G1169" s="17">
        <v>0.25120314187455201</v>
      </c>
      <c r="H1169" s="17">
        <v>0.123090336356213</v>
      </c>
      <c r="I1169" s="17">
        <v>0.18066069940306201</v>
      </c>
      <c r="J1169" s="17">
        <v>0.216753523371813</v>
      </c>
      <c r="K1169" s="17">
        <v>0.273115993087852</v>
      </c>
      <c r="L1169" s="17">
        <v>0.24869486418241901</v>
      </c>
      <c r="M1169" s="17"/>
      <c r="N1169" s="17">
        <v>0.222073693770097</v>
      </c>
      <c r="O1169" s="17">
        <v>0.19084943979239299</v>
      </c>
      <c r="P1169" s="17">
        <v>0.28157914780862098</v>
      </c>
      <c r="Q1169" s="17">
        <v>0.18572906489060001</v>
      </c>
      <c r="R1169" s="17"/>
      <c r="S1169" s="17">
        <v>0.29331379655596101</v>
      </c>
      <c r="T1169" s="17">
        <v>0.196744477324549</v>
      </c>
      <c r="U1169" s="17">
        <v>0.35356900452851298</v>
      </c>
      <c r="V1169" s="17">
        <v>7.6118859871296699E-2</v>
      </c>
      <c r="W1169" s="17">
        <v>0.277616797567242</v>
      </c>
      <c r="X1169" s="17">
        <v>0.248050368905916</v>
      </c>
      <c r="Y1169" s="17">
        <v>9.6126192992698006E-2</v>
      </c>
      <c r="Z1169" s="17">
        <v>0.199204047884907</v>
      </c>
      <c r="AA1169" s="17">
        <v>9.5324622858131702E-2</v>
      </c>
      <c r="AB1169" s="17">
        <v>0.297289634807684</v>
      </c>
      <c r="AC1169" s="17">
        <v>0.30919016078843897</v>
      </c>
      <c r="AD1169" s="17">
        <v>7.4868533557547301E-2</v>
      </c>
      <c r="AE1169" s="17"/>
      <c r="AF1169" s="17">
        <v>0.22618395066691499</v>
      </c>
      <c r="AG1169" s="17">
        <v>0.18288173710199501</v>
      </c>
      <c r="AH1169" s="17">
        <v>0.29458295593109202</v>
      </c>
      <c r="AI1169" s="17">
        <v>0.184175321250096</v>
      </c>
      <c r="AJ1169" s="17">
        <v>0.22796183448578999</v>
      </c>
      <c r="AK1169" s="17">
        <v>0.27023231287118998</v>
      </c>
      <c r="AL1169" s="17"/>
      <c r="AM1169" s="17">
        <v>0.22058886417342599</v>
      </c>
      <c r="AN1169" s="17">
        <v>0.20582899412827599</v>
      </c>
      <c r="AO1169" s="17"/>
      <c r="AP1169" s="17">
        <v>0.14896469706110099</v>
      </c>
      <c r="AQ1169" s="17">
        <v>0.25893442361401697</v>
      </c>
      <c r="AR1169" s="17">
        <v>0.19000586500466299</v>
      </c>
      <c r="AS1169" s="17">
        <v>0.21443830430699401</v>
      </c>
      <c r="AT1169" s="17">
        <v>0.321552087526847</v>
      </c>
      <c r="AU1169" s="17"/>
      <c r="AV1169" s="17">
        <v>0.25326352334251701</v>
      </c>
      <c r="AW1169" s="17">
        <v>0.16843910678283899</v>
      </c>
      <c r="AX1169" s="17">
        <v>8.0309288849007301E-2</v>
      </c>
      <c r="AY1169" s="17">
        <v>0.26325592860517799</v>
      </c>
      <c r="AZ1169" s="17">
        <v>0.172139886009087</v>
      </c>
      <c r="BA1169" s="17">
        <v>0.21663948418106699</v>
      </c>
      <c r="BB1169" s="17"/>
      <c r="BC1169" s="17">
        <v>0.196862773276889</v>
      </c>
      <c r="BD1169" s="17">
        <v>0.21893028572835599</v>
      </c>
      <c r="BE1169" s="17">
        <v>0.21873907230380801</v>
      </c>
      <c r="BF1169" s="17"/>
      <c r="BG1169" s="17">
        <v>0.19924022752606199</v>
      </c>
      <c r="BH1169" s="17">
        <v>0.25041925838853102</v>
      </c>
      <c r="BI1169" s="17">
        <v>0.21841263172281</v>
      </c>
      <c r="BJ1169" s="17">
        <v>0</v>
      </c>
      <c r="BK1169" s="17">
        <v>0.21437546198847901</v>
      </c>
      <c r="BL1169" s="17"/>
      <c r="BM1169" s="17">
        <v>0.242757963335715</v>
      </c>
      <c r="BN1169" s="17">
        <v>0.15827564193117699</v>
      </c>
    </row>
    <row r="1170" spans="2:66" x14ac:dyDescent="0.35">
      <c r="B1170" t="s">
        <v>352</v>
      </c>
      <c r="C1170" s="17">
        <v>0.41481766534283898</v>
      </c>
      <c r="D1170" s="17">
        <v>0.42219756890378202</v>
      </c>
      <c r="E1170" s="17">
        <v>0.40695576330664801</v>
      </c>
      <c r="F1170" s="17"/>
      <c r="G1170" s="17">
        <v>0.42335005716957502</v>
      </c>
      <c r="H1170" s="17">
        <v>0.52929746692937396</v>
      </c>
      <c r="I1170" s="17">
        <v>0.35421053710783701</v>
      </c>
      <c r="J1170" s="17">
        <v>0.372532300727765</v>
      </c>
      <c r="K1170" s="17">
        <v>0.47068047627586201</v>
      </c>
      <c r="L1170" s="17">
        <v>0.374543266544689</v>
      </c>
      <c r="M1170" s="17"/>
      <c r="N1170" s="17">
        <v>0.43184354441426398</v>
      </c>
      <c r="O1170" s="17">
        <v>0.37314376572983998</v>
      </c>
      <c r="P1170" s="17">
        <v>0.43537233892529598</v>
      </c>
      <c r="Q1170" s="17">
        <v>0.43132094103316299</v>
      </c>
      <c r="R1170" s="17"/>
      <c r="S1170" s="17">
        <v>0.37122113886986502</v>
      </c>
      <c r="T1170" s="17">
        <v>0.45210782337085298</v>
      </c>
      <c r="U1170" s="17">
        <v>0.20041192649245701</v>
      </c>
      <c r="V1170" s="17">
        <v>0.39879989768122898</v>
      </c>
      <c r="W1170" s="17">
        <v>0.46367501030054298</v>
      </c>
      <c r="X1170" s="17">
        <v>0.41096383136703102</v>
      </c>
      <c r="Y1170" s="17">
        <v>0.48101597323683098</v>
      </c>
      <c r="Z1170" s="17">
        <v>0.59953939058172701</v>
      </c>
      <c r="AA1170" s="17">
        <v>0.48639816909801797</v>
      </c>
      <c r="AB1170" s="17">
        <v>0.400165275291545</v>
      </c>
      <c r="AC1170" s="17">
        <v>0.46179543839284798</v>
      </c>
      <c r="AD1170" s="17">
        <v>0.39138140141388</v>
      </c>
      <c r="AE1170" s="17"/>
      <c r="AF1170" s="17">
        <v>0.36208767052440599</v>
      </c>
      <c r="AG1170" s="17">
        <v>0.45622894516274298</v>
      </c>
      <c r="AH1170" s="17">
        <v>0.417053541411123</v>
      </c>
      <c r="AI1170" s="17">
        <v>0.45932285763180902</v>
      </c>
      <c r="AJ1170" s="17">
        <v>0.355435500793294</v>
      </c>
      <c r="AK1170" s="17">
        <v>0.41734417910236399</v>
      </c>
      <c r="AL1170" s="17"/>
      <c r="AM1170" s="17">
        <v>0.43536146089604499</v>
      </c>
      <c r="AN1170" s="17">
        <v>0.38736499694078402</v>
      </c>
      <c r="AO1170" s="17"/>
      <c r="AP1170" s="17">
        <v>0.42988278176519101</v>
      </c>
      <c r="AQ1170" s="17">
        <v>0.34074609410100698</v>
      </c>
      <c r="AR1170" s="17">
        <v>0.48935078627307599</v>
      </c>
      <c r="AS1170" s="17">
        <v>0.46152416409848801</v>
      </c>
      <c r="AT1170" s="17">
        <v>0.209879186312383</v>
      </c>
      <c r="AU1170" s="17"/>
      <c r="AV1170" s="17">
        <v>0.40182967556437699</v>
      </c>
      <c r="AW1170" s="17">
        <v>0.50472150047392605</v>
      </c>
      <c r="AX1170" s="17">
        <v>0.28886539226838998</v>
      </c>
      <c r="AY1170" s="17">
        <v>0.34119706959151003</v>
      </c>
      <c r="AZ1170" s="17">
        <v>0.47365262028516603</v>
      </c>
      <c r="BA1170" s="17">
        <v>0.40376303533786201</v>
      </c>
      <c r="BB1170" s="17"/>
      <c r="BC1170" s="17">
        <v>0.435619686695291</v>
      </c>
      <c r="BD1170" s="17">
        <v>0.45577602508162002</v>
      </c>
      <c r="BE1170" s="17">
        <v>0.34041950639097301</v>
      </c>
      <c r="BF1170" s="17"/>
      <c r="BG1170" s="17">
        <v>0.19846430213356001</v>
      </c>
      <c r="BH1170" s="17">
        <v>0.404705035178409</v>
      </c>
      <c r="BI1170" s="17">
        <v>0.45865396376781598</v>
      </c>
      <c r="BJ1170" s="17">
        <v>0.82129365875405402</v>
      </c>
      <c r="BK1170" s="17">
        <v>0.37105208206601398</v>
      </c>
      <c r="BL1170" s="17"/>
      <c r="BM1170" s="17">
        <v>0.37383162704350897</v>
      </c>
      <c r="BN1170" s="17">
        <v>0.48887560160610199</v>
      </c>
    </row>
    <row r="1171" spans="2:66" x14ac:dyDescent="0.35">
      <c r="B1171" t="s">
        <v>353</v>
      </c>
      <c r="C1171" s="17">
        <v>0.19698144546197099</v>
      </c>
      <c r="D1171" s="17">
        <v>0.188290082230338</v>
      </c>
      <c r="E1171" s="17">
        <v>0.20624046161628601</v>
      </c>
      <c r="F1171" s="17"/>
      <c r="G1171" s="17">
        <v>0.20003076131831199</v>
      </c>
      <c r="H1171" s="17">
        <v>0.28021372249957699</v>
      </c>
      <c r="I1171" s="17">
        <v>0.22746002918927999</v>
      </c>
      <c r="J1171" s="17">
        <v>0.142331521042975</v>
      </c>
      <c r="K1171" s="17">
        <v>0.15679285168795401</v>
      </c>
      <c r="L1171" s="17">
        <v>0.17883564206456201</v>
      </c>
      <c r="M1171" s="17"/>
      <c r="N1171" s="17">
        <v>0.234618215180222</v>
      </c>
      <c r="O1171" s="17">
        <v>0.28911532255543598</v>
      </c>
      <c r="P1171" s="17">
        <v>0.11931687455606001</v>
      </c>
      <c r="Q1171" s="17">
        <v>0.10738851748877</v>
      </c>
      <c r="R1171" s="17"/>
      <c r="S1171" s="17">
        <v>0.19768729997006901</v>
      </c>
      <c r="T1171" s="17">
        <v>0.119673644100288</v>
      </c>
      <c r="U1171" s="17">
        <v>0.237423450491445</v>
      </c>
      <c r="V1171" s="17">
        <v>0.36838983265286301</v>
      </c>
      <c r="W1171" s="17">
        <v>0.126762663415806</v>
      </c>
      <c r="X1171" s="17">
        <v>0.18254042079167199</v>
      </c>
      <c r="Y1171" s="17">
        <v>0.22742470958422101</v>
      </c>
      <c r="Z1171" s="17">
        <v>0.20125656153336599</v>
      </c>
      <c r="AA1171" s="17">
        <v>0.23291076691476301</v>
      </c>
      <c r="AB1171" s="17">
        <v>0.13784959123781401</v>
      </c>
      <c r="AC1171" s="17">
        <v>0.15470099809395799</v>
      </c>
      <c r="AD1171" s="17">
        <v>0.23750212589286401</v>
      </c>
      <c r="AE1171" s="17"/>
      <c r="AF1171" s="17">
        <v>0.24397914410273699</v>
      </c>
      <c r="AG1171" s="17">
        <v>0.208629489492521</v>
      </c>
      <c r="AH1171" s="17">
        <v>0.130205504693782</v>
      </c>
      <c r="AI1171" s="17">
        <v>0.140109395114911</v>
      </c>
      <c r="AJ1171" s="17">
        <v>0.22367753179998001</v>
      </c>
      <c r="AK1171" s="17">
        <v>0.212918842598222</v>
      </c>
      <c r="AL1171" s="17"/>
      <c r="AM1171" s="17">
        <v>0.18985777137805199</v>
      </c>
      <c r="AN1171" s="17">
        <v>0.20869106020532599</v>
      </c>
      <c r="AO1171" s="17"/>
      <c r="AP1171" s="17">
        <v>0.17076391687438899</v>
      </c>
      <c r="AQ1171" s="17">
        <v>0.23991705257756901</v>
      </c>
      <c r="AR1171" s="17">
        <v>0.23991738445723501</v>
      </c>
      <c r="AS1171" s="17">
        <v>0.135714636724485</v>
      </c>
      <c r="AT1171" s="17">
        <v>0.361918127613862</v>
      </c>
      <c r="AU1171" s="17"/>
      <c r="AV1171" s="17">
        <v>0.238112224274284</v>
      </c>
      <c r="AW1171" s="17">
        <v>0.18437223889397</v>
      </c>
      <c r="AX1171" s="17">
        <v>0.34088779116565299</v>
      </c>
      <c r="AY1171" s="17">
        <v>0.13186781010031201</v>
      </c>
      <c r="AZ1171" s="17">
        <v>0.22599735526227499</v>
      </c>
      <c r="BA1171" s="17">
        <v>0.13405604037286201</v>
      </c>
      <c r="BB1171" s="17"/>
      <c r="BC1171" s="17">
        <v>0.28591465136278998</v>
      </c>
      <c r="BD1171" s="17">
        <v>0.133170903592782</v>
      </c>
      <c r="BE1171" s="17">
        <v>0.22997037173919799</v>
      </c>
      <c r="BF1171" s="17"/>
      <c r="BG1171" s="17">
        <v>0.234955632685795</v>
      </c>
      <c r="BH1171" s="17">
        <v>0.20575224667705999</v>
      </c>
      <c r="BI1171" s="17">
        <v>0.22899278425971101</v>
      </c>
      <c r="BJ1171" s="17">
        <v>0.178706341245946</v>
      </c>
      <c r="BK1171" s="17">
        <v>5.8710593851080101E-2</v>
      </c>
      <c r="BL1171" s="17"/>
      <c r="BM1171" s="17">
        <v>0.210123876092151</v>
      </c>
      <c r="BN1171" s="17">
        <v>9.0112228040235706E-2</v>
      </c>
    </row>
    <row r="1172" spans="2:66" x14ac:dyDescent="0.35">
      <c r="B1172" t="s">
        <v>354</v>
      </c>
      <c r="C1172" s="17">
        <v>1.5709790914356599E-2</v>
      </c>
      <c r="D1172" s="17">
        <v>2.0412659466793201E-2</v>
      </c>
      <c r="E1172" s="17">
        <v>1.0699767200223099E-2</v>
      </c>
      <c r="F1172" s="17"/>
      <c r="G1172" s="17">
        <v>0</v>
      </c>
      <c r="H1172" s="17">
        <v>1.6970561666364199E-2</v>
      </c>
      <c r="I1172" s="17">
        <v>4.2417606352007302E-2</v>
      </c>
      <c r="J1172" s="17">
        <v>1.74718565228065E-2</v>
      </c>
      <c r="K1172" s="17">
        <v>0</v>
      </c>
      <c r="L1172" s="17">
        <v>1.1324550051857901E-2</v>
      </c>
      <c r="M1172" s="17"/>
      <c r="N1172" s="17">
        <v>2.0111135535027799E-2</v>
      </c>
      <c r="O1172" s="17">
        <v>1.8493765983209402E-2</v>
      </c>
      <c r="P1172" s="17">
        <v>1.13158385379452E-2</v>
      </c>
      <c r="Q1172" s="17">
        <v>1.14429154596732E-2</v>
      </c>
      <c r="R1172" s="17"/>
      <c r="S1172" s="17">
        <v>4.0388733676305598E-2</v>
      </c>
      <c r="T1172" s="17">
        <v>3.8320625057397702E-2</v>
      </c>
      <c r="U1172" s="17">
        <v>0</v>
      </c>
      <c r="V1172" s="17">
        <v>0</v>
      </c>
      <c r="W1172" s="17">
        <v>0</v>
      </c>
      <c r="X1172" s="17">
        <v>2.4506343152771701E-2</v>
      </c>
      <c r="Y1172" s="17">
        <v>3.16636718326107E-2</v>
      </c>
      <c r="Z1172" s="17">
        <v>0</v>
      </c>
      <c r="AA1172" s="17">
        <v>0</v>
      </c>
      <c r="AB1172" s="17">
        <v>0</v>
      </c>
      <c r="AC1172" s="17">
        <v>0</v>
      </c>
      <c r="AD1172" s="17">
        <v>0</v>
      </c>
      <c r="AE1172" s="17"/>
      <c r="AF1172" s="17">
        <v>1.9595223990555299E-2</v>
      </c>
      <c r="AG1172" s="17">
        <v>8.6835389698935901E-3</v>
      </c>
      <c r="AH1172" s="17">
        <v>4.1646034069636802E-2</v>
      </c>
      <c r="AI1172" s="17">
        <v>1.4344400525141601E-2</v>
      </c>
      <c r="AJ1172" s="17">
        <v>0</v>
      </c>
      <c r="AK1172" s="17">
        <v>0</v>
      </c>
      <c r="AL1172" s="17"/>
      <c r="AM1172" s="17">
        <v>8.4870797478198493E-3</v>
      </c>
      <c r="AN1172" s="17">
        <v>2.63996789828096E-2</v>
      </c>
      <c r="AO1172" s="17"/>
      <c r="AP1172" s="17">
        <v>1.2036606900838499E-2</v>
      </c>
      <c r="AQ1172" s="17">
        <v>2.39982548028022E-2</v>
      </c>
      <c r="AR1172" s="17">
        <v>0</v>
      </c>
      <c r="AS1172" s="17">
        <v>3.7750353765452598E-2</v>
      </c>
      <c r="AT1172" s="17">
        <v>0</v>
      </c>
      <c r="AU1172" s="17"/>
      <c r="AV1172" s="17">
        <v>7.8154055013223197E-3</v>
      </c>
      <c r="AW1172" s="17">
        <v>1.3331500095724E-2</v>
      </c>
      <c r="AX1172" s="17">
        <v>4.1386634198667102E-2</v>
      </c>
      <c r="AY1172" s="17">
        <v>4.2255793638198501E-2</v>
      </c>
      <c r="AZ1172" s="17">
        <v>0</v>
      </c>
      <c r="BA1172" s="17">
        <v>0</v>
      </c>
      <c r="BB1172" s="17"/>
      <c r="BC1172" s="17">
        <v>1.0869916986021E-2</v>
      </c>
      <c r="BD1172" s="17">
        <v>1.9108370688128699E-2</v>
      </c>
      <c r="BE1172" s="17">
        <v>1.8325177581114099E-2</v>
      </c>
      <c r="BF1172" s="17"/>
      <c r="BG1172" s="17">
        <v>3.5166351942160001E-2</v>
      </c>
      <c r="BH1172" s="17">
        <v>1.7283166248730601E-2</v>
      </c>
      <c r="BI1172" s="17">
        <v>8.6742450194337104E-3</v>
      </c>
      <c r="BJ1172" s="17">
        <v>0</v>
      </c>
      <c r="BK1172" s="17">
        <v>2.7684887502013499E-2</v>
      </c>
      <c r="BL1172" s="17"/>
      <c r="BM1172" s="17">
        <v>1.9960207212046902E-2</v>
      </c>
      <c r="BN1172" s="17">
        <v>2.0440041507218301E-2</v>
      </c>
    </row>
    <row r="1173" spans="2:66" x14ac:dyDescent="0.35">
      <c r="B1173" t="s">
        <v>282</v>
      </c>
      <c r="C1173" s="17">
        <v>2.92317317790062E-2</v>
      </c>
      <c r="D1173" s="17">
        <v>3.0941816540944401E-2</v>
      </c>
      <c r="E1173" s="17">
        <v>2.7409957448092801E-2</v>
      </c>
      <c r="F1173" s="17"/>
      <c r="G1173" s="17">
        <v>4.2338698511474399E-2</v>
      </c>
      <c r="H1173" s="17">
        <v>0</v>
      </c>
      <c r="I1173" s="17">
        <v>4.2054881440480502E-2</v>
      </c>
      <c r="J1173" s="17">
        <v>5.4563371330848903E-2</v>
      </c>
      <c r="K1173" s="17">
        <v>0</v>
      </c>
      <c r="L1173" s="17">
        <v>3.3103322751777499E-2</v>
      </c>
      <c r="M1173" s="17"/>
      <c r="N1173" s="17">
        <v>2.0984054609256599E-2</v>
      </c>
      <c r="O1173" s="17">
        <v>3.7565014870020903E-2</v>
      </c>
      <c r="P1173" s="17">
        <v>0</v>
      </c>
      <c r="Q1173" s="17">
        <v>5.79892352478244E-2</v>
      </c>
      <c r="R1173" s="17"/>
      <c r="S1173" s="17">
        <v>0</v>
      </c>
      <c r="T1173" s="17">
        <v>2.0132130059220401E-2</v>
      </c>
      <c r="U1173" s="17">
        <v>6.08880647164112E-2</v>
      </c>
      <c r="V1173" s="17">
        <v>0</v>
      </c>
      <c r="W1173" s="17">
        <v>6.8642179649217996E-2</v>
      </c>
      <c r="X1173" s="17">
        <v>4.4453046109564603E-2</v>
      </c>
      <c r="Y1173" s="17">
        <v>0</v>
      </c>
      <c r="Z1173" s="17">
        <v>0</v>
      </c>
      <c r="AA1173" s="17">
        <v>2.31744185602244E-2</v>
      </c>
      <c r="AB1173" s="17">
        <v>3.3415878172999E-2</v>
      </c>
      <c r="AC1173" s="17">
        <v>0</v>
      </c>
      <c r="AD1173" s="17">
        <v>0.14721851847581699</v>
      </c>
      <c r="AE1173" s="17"/>
      <c r="AF1173" s="17">
        <v>3.0730655130019501E-2</v>
      </c>
      <c r="AG1173" s="17">
        <v>2.7322870297393699E-2</v>
      </c>
      <c r="AH1173" s="17">
        <v>3.9565323615629602E-2</v>
      </c>
      <c r="AI1173" s="17">
        <v>4.5056603811244898E-2</v>
      </c>
      <c r="AJ1173" s="17">
        <v>0</v>
      </c>
      <c r="AK1173" s="17">
        <v>0</v>
      </c>
      <c r="AL1173" s="17"/>
      <c r="AM1173" s="17">
        <v>2.2165526138752799E-2</v>
      </c>
      <c r="AN1173" s="17">
        <v>3.9779070457027298E-2</v>
      </c>
      <c r="AO1173" s="17"/>
      <c r="AP1173" s="17">
        <v>2.1665451218960699E-2</v>
      </c>
      <c r="AQ1173" s="17">
        <v>6.2833162397093995E-2</v>
      </c>
      <c r="AR1173" s="17">
        <v>0</v>
      </c>
      <c r="AS1173" s="17">
        <v>3.9388898928820103E-2</v>
      </c>
      <c r="AT1173" s="17">
        <v>0</v>
      </c>
      <c r="AU1173" s="17"/>
      <c r="AV1173" s="17">
        <v>2.3640672754383502E-2</v>
      </c>
      <c r="AW1173" s="17">
        <v>3.0818493645718901E-2</v>
      </c>
      <c r="AX1173" s="17">
        <v>0</v>
      </c>
      <c r="AY1173" s="17">
        <v>0</v>
      </c>
      <c r="AZ1173" s="17">
        <v>0</v>
      </c>
      <c r="BA1173" s="17">
        <v>5.43551358324115E-2</v>
      </c>
      <c r="BB1173" s="17"/>
      <c r="BC1173" s="17">
        <v>1.0078263263271299E-2</v>
      </c>
      <c r="BD1173" s="17">
        <v>2.5004806687837298E-2</v>
      </c>
      <c r="BE1173" s="17">
        <v>3.0052904552057499E-2</v>
      </c>
      <c r="BF1173" s="17"/>
      <c r="BG1173" s="17">
        <v>6.4397000300736598E-2</v>
      </c>
      <c r="BH1173" s="17">
        <v>5.5366664057998902E-3</v>
      </c>
      <c r="BI1173" s="17">
        <v>8.8557301076497407E-3</v>
      </c>
      <c r="BJ1173" s="17">
        <v>0</v>
      </c>
      <c r="BK1173" s="17">
        <v>9.2910428227271094E-2</v>
      </c>
      <c r="BL1173" s="17"/>
      <c r="BM1173" s="17">
        <v>1.43478216245883E-2</v>
      </c>
      <c r="BN1173" s="17">
        <v>6.8596739260028697E-2</v>
      </c>
    </row>
    <row r="1174" spans="2:66" x14ac:dyDescent="0.35">
      <c r="C1174" s="17"/>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c r="AD1174" s="17"/>
      <c r="AE1174" s="17"/>
      <c r="AF1174" s="17"/>
      <c r="AG1174" s="17"/>
      <c r="AH1174" s="17"/>
      <c r="AI1174" s="17"/>
      <c r="AJ1174" s="17"/>
      <c r="AK1174" s="17"/>
      <c r="AL1174" s="17"/>
      <c r="AM1174" s="17"/>
      <c r="AN1174" s="17"/>
      <c r="AO1174" s="17"/>
      <c r="AP1174" s="17"/>
      <c r="AQ1174" s="17"/>
      <c r="AR1174" s="17"/>
      <c r="AS1174" s="17"/>
      <c r="AT1174" s="17"/>
      <c r="AU1174" s="17"/>
      <c r="AV1174" s="17"/>
      <c r="AW1174" s="17"/>
      <c r="AX1174" s="17"/>
      <c r="AY1174" s="17"/>
      <c r="AZ1174" s="17"/>
      <c r="BA1174" s="17"/>
      <c r="BB1174" s="17"/>
      <c r="BC1174" s="17"/>
      <c r="BD1174" s="17"/>
      <c r="BE1174" s="17"/>
      <c r="BF1174" s="17"/>
      <c r="BG1174" s="17"/>
      <c r="BH1174" s="17"/>
      <c r="BI1174" s="17"/>
      <c r="BJ1174" s="17"/>
      <c r="BK1174" s="17"/>
      <c r="BL1174" s="17"/>
      <c r="BM1174" s="17"/>
      <c r="BN1174" s="17"/>
    </row>
    <row r="1175" spans="2:66" x14ac:dyDescent="0.35">
      <c r="B1175" s="6" t="s">
        <v>454</v>
      </c>
      <c r="C1175" s="17"/>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c r="AD1175" s="17"/>
      <c r="AE1175" s="17"/>
      <c r="AF1175" s="17"/>
      <c r="AG1175" s="17"/>
      <c r="AH1175" s="17"/>
      <c r="AI1175" s="17"/>
      <c r="AJ1175" s="17"/>
      <c r="AK1175" s="17"/>
      <c r="AL1175" s="17"/>
      <c r="AM1175" s="17"/>
      <c r="AN1175" s="17"/>
      <c r="AO1175" s="17"/>
      <c r="AP1175" s="17"/>
      <c r="AQ1175" s="17"/>
      <c r="AR1175" s="17"/>
      <c r="AS1175" s="17"/>
      <c r="AT1175" s="17"/>
      <c r="AU1175" s="17"/>
      <c r="AV1175" s="17"/>
      <c r="AW1175" s="17"/>
      <c r="AX1175" s="17"/>
      <c r="AY1175" s="17"/>
      <c r="AZ1175" s="17"/>
      <c r="BA1175" s="17"/>
      <c r="BB1175" s="17"/>
      <c r="BC1175" s="17"/>
      <c r="BD1175" s="17"/>
      <c r="BE1175" s="17"/>
      <c r="BF1175" s="17"/>
      <c r="BG1175" s="17"/>
      <c r="BH1175" s="17"/>
      <c r="BI1175" s="17"/>
      <c r="BJ1175" s="17"/>
      <c r="BK1175" s="17"/>
      <c r="BL1175" s="17"/>
      <c r="BM1175" s="17"/>
      <c r="BN1175" s="17"/>
    </row>
    <row r="1176" spans="2:66" x14ac:dyDescent="0.35">
      <c r="B1176" s="24" t="s">
        <v>184</v>
      </c>
      <c r="C1176" s="17"/>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c r="AD1176" s="17"/>
      <c r="AE1176" s="17"/>
      <c r="AF1176" s="17"/>
      <c r="AG1176" s="17"/>
      <c r="AH1176" s="17"/>
      <c r="AI1176" s="17"/>
      <c r="AJ1176" s="17"/>
      <c r="AK1176" s="17"/>
      <c r="AL1176" s="17"/>
      <c r="AM1176" s="17"/>
      <c r="AN1176" s="17"/>
      <c r="AO1176" s="17"/>
      <c r="AP1176" s="17"/>
      <c r="AQ1176" s="17"/>
      <c r="AR1176" s="17"/>
      <c r="AS1176" s="17"/>
      <c r="AT1176" s="17"/>
      <c r="AU1176" s="17"/>
      <c r="AV1176" s="17"/>
      <c r="AW1176" s="17"/>
      <c r="AX1176" s="17"/>
      <c r="AY1176" s="17"/>
      <c r="AZ1176" s="17"/>
      <c r="BA1176" s="17"/>
      <c r="BB1176" s="17"/>
      <c r="BC1176" s="17"/>
      <c r="BD1176" s="17"/>
      <c r="BE1176" s="17"/>
      <c r="BF1176" s="17"/>
      <c r="BG1176" s="17"/>
      <c r="BH1176" s="17"/>
      <c r="BI1176" s="17"/>
      <c r="BJ1176" s="17"/>
      <c r="BK1176" s="17"/>
      <c r="BL1176" s="17"/>
      <c r="BM1176" s="17"/>
      <c r="BN1176" s="17"/>
    </row>
    <row r="1177" spans="2:66" x14ac:dyDescent="0.35">
      <c r="B1177" t="s">
        <v>350</v>
      </c>
      <c r="C1177" s="17">
        <v>0.22172498396163901</v>
      </c>
      <c r="D1177" s="17">
        <v>0.22711233993809901</v>
      </c>
      <c r="E1177" s="17">
        <v>0.21613554485582601</v>
      </c>
      <c r="F1177" s="17"/>
      <c r="G1177" s="17">
        <v>9.5662100321189505E-2</v>
      </c>
      <c r="H1177" s="17">
        <v>0.16012755789900299</v>
      </c>
      <c r="I1177" s="17">
        <v>0.143516880954456</v>
      </c>
      <c r="J1177" s="17">
        <v>0.32447717071523602</v>
      </c>
      <c r="K1177" s="17">
        <v>0.27116034699793101</v>
      </c>
      <c r="L1177" s="17">
        <v>0.28658089730960301</v>
      </c>
      <c r="M1177" s="17"/>
      <c r="N1177" s="17">
        <v>0.16457886967583901</v>
      </c>
      <c r="O1177" s="17">
        <v>0.15635219792841301</v>
      </c>
      <c r="P1177" s="17">
        <v>0.27255927437416599</v>
      </c>
      <c r="Q1177" s="17">
        <v>0.30539005275527498</v>
      </c>
      <c r="R1177" s="17"/>
      <c r="S1177" s="17">
        <v>0.19107406712036901</v>
      </c>
      <c r="T1177" s="17">
        <v>0.258036130064141</v>
      </c>
      <c r="U1177" s="17">
        <v>0.31980838419851898</v>
      </c>
      <c r="V1177" s="17">
        <v>0.107993149864011</v>
      </c>
      <c r="W1177" s="17">
        <v>0.21258128977169299</v>
      </c>
      <c r="X1177" s="17">
        <v>0.26254006782475098</v>
      </c>
      <c r="Y1177" s="17">
        <v>0.292164765410595</v>
      </c>
      <c r="Z1177" s="17">
        <v>0.28010317544212898</v>
      </c>
      <c r="AA1177" s="17">
        <v>0.168507741663359</v>
      </c>
      <c r="AB1177" s="17">
        <v>0.25470143833306502</v>
      </c>
      <c r="AC1177" s="17">
        <v>0.16682415355663799</v>
      </c>
      <c r="AD1177" s="17">
        <v>0.24858972090374001</v>
      </c>
      <c r="AE1177" s="17"/>
      <c r="AF1177" s="17">
        <v>0.172662396027947</v>
      </c>
      <c r="AG1177" s="17">
        <v>0.20894149851848601</v>
      </c>
      <c r="AH1177" s="17">
        <v>0.23888092613752299</v>
      </c>
      <c r="AI1177" s="17">
        <v>0.25248486026518902</v>
      </c>
      <c r="AJ1177" s="17">
        <v>0.22998305194912499</v>
      </c>
      <c r="AK1177" s="17">
        <v>0.352825553767383</v>
      </c>
      <c r="AL1177" s="17"/>
      <c r="AM1177" s="17">
        <v>0.24433627302917099</v>
      </c>
      <c r="AN1177" s="17">
        <v>0.18475219770788601</v>
      </c>
      <c r="AO1177" s="17"/>
      <c r="AP1177" s="17">
        <v>0.30116365365736297</v>
      </c>
      <c r="AQ1177" s="17">
        <v>0.19271513581080901</v>
      </c>
      <c r="AR1177" s="17">
        <v>0.197918268095153</v>
      </c>
      <c r="AS1177" s="17">
        <v>0.11045257466868599</v>
      </c>
      <c r="AT1177" s="17">
        <v>0</v>
      </c>
      <c r="AU1177" s="17"/>
      <c r="AV1177" s="17">
        <v>0.13475372805647401</v>
      </c>
      <c r="AW1177" s="17">
        <v>0.166234854959732</v>
      </c>
      <c r="AX1177" s="17">
        <v>0.25548008523944099</v>
      </c>
      <c r="AY1177" s="17">
        <v>0.34574675874796501</v>
      </c>
      <c r="AZ1177" s="17">
        <v>0.17762354345248901</v>
      </c>
      <c r="BA1177" s="17">
        <v>0.34142822578342402</v>
      </c>
      <c r="BB1177" s="17"/>
      <c r="BC1177" s="17">
        <v>0.15431719767065699</v>
      </c>
      <c r="BD1177" s="17">
        <v>0.28969755030641597</v>
      </c>
      <c r="BE1177" s="17">
        <v>0.19958966899692199</v>
      </c>
      <c r="BF1177" s="17"/>
      <c r="BG1177" s="17">
        <v>0.35443141732470901</v>
      </c>
      <c r="BH1177" s="17">
        <v>0.179722851628487</v>
      </c>
      <c r="BI1177" s="17">
        <v>0.18451166326649701</v>
      </c>
      <c r="BJ1177" s="17">
        <v>0.224947554219178</v>
      </c>
      <c r="BK1177" s="17">
        <v>0.36620230227533701</v>
      </c>
      <c r="BL1177" s="17"/>
      <c r="BM1177" s="17">
        <v>0.20990040497951301</v>
      </c>
      <c r="BN1177" s="17">
        <v>0.33386948877807199</v>
      </c>
    </row>
    <row r="1178" spans="2:66" x14ac:dyDescent="0.35">
      <c r="B1178" t="s">
        <v>351</v>
      </c>
      <c r="C1178" s="17">
        <v>0.27405009511296002</v>
      </c>
      <c r="D1178" s="17">
        <v>0.242852595824676</v>
      </c>
      <c r="E1178" s="17">
        <v>0.30641783232717401</v>
      </c>
      <c r="F1178" s="17"/>
      <c r="G1178" s="17">
        <v>0.25921418698346199</v>
      </c>
      <c r="H1178" s="17">
        <v>0.21400173235705799</v>
      </c>
      <c r="I1178" s="17">
        <v>0.28774290385031898</v>
      </c>
      <c r="J1178" s="17">
        <v>0.21042028889647699</v>
      </c>
      <c r="K1178" s="17">
        <v>0.31630243328024399</v>
      </c>
      <c r="L1178" s="17">
        <v>0.332755649251603</v>
      </c>
      <c r="M1178" s="17"/>
      <c r="N1178" s="17">
        <v>0.22991002479366299</v>
      </c>
      <c r="O1178" s="17">
        <v>0.29339554720704503</v>
      </c>
      <c r="P1178" s="17">
        <v>0.27859471354446402</v>
      </c>
      <c r="Q1178" s="17">
        <v>0.30148570158682603</v>
      </c>
      <c r="R1178" s="17"/>
      <c r="S1178" s="17">
        <v>0.34920607401337</v>
      </c>
      <c r="T1178" s="17">
        <v>0.137587373304875</v>
      </c>
      <c r="U1178" s="17">
        <v>0.36005289963972598</v>
      </c>
      <c r="V1178" s="17">
        <v>0.320644154457007</v>
      </c>
      <c r="W1178" s="17">
        <v>0.32123687954994001</v>
      </c>
      <c r="X1178" s="17">
        <v>0.15420554373963499</v>
      </c>
      <c r="Y1178" s="17">
        <v>0.32145403589204402</v>
      </c>
      <c r="Z1178" s="17">
        <v>0.143590079380335</v>
      </c>
      <c r="AA1178" s="17">
        <v>0.25687808186019501</v>
      </c>
      <c r="AB1178" s="17">
        <v>0.21519760338112201</v>
      </c>
      <c r="AC1178" s="17">
        <v>0.37106168407631401</v>
      </c>
      <c r="AD1178" s="17">
        <v>0.37422854098797098</v>
      </c>
      <c r="AE1178" s="17"/>
      <c r="AF1178" s="17">
        <v>0.25423578222328103</v>
      </c>
      <c r="AG1178" s="17">
        <v>0.28419984167625201</v>
      </c>
      <c r="AH1178" s="17">
        <v>0.28361909731028601</v>
      </c>
      <c r="AI1178" s="17">
        <v>0.294963229987251</v>
      </c>
      <c r="AJ1178" s="17">
        <v>0.256218617282855</v>
      </c>
      <c r="AK1178" s="17">
        <v>0.24280110988188999</v>
      </c>
      <c r="AL1178" s="17"/>
      <c r="AM1178" s="17">
        <v>0.26422059648457302</v>
      </c>
      <c r="AN1178" s="17">
        <v>0.29012277237976702</v>
      </c>
      <c r="AO1178" s="17"/>
      <c r="AP1178" s="17">
        <v>0.31397626379792398</v>
      </c>
      <c r="AQ1178" s="17">
        <v>0.23657940204591801</v>
      </c>
      <c r="AR1178" s="17">
        <v>0.230387685876736</v>
      </c>
      <c r="AS1178" s="17">
        <v>0.332975259622938</v>
      </c>
      <c r="AT1178" s="17">
        <v>0.331258259080424</v>
      </c>
      <c r="AU1178" s="17"/>
      <c r="AV1178" s="17">
        <v>0.28437273833896498</v>
      </c>
      <c r="AW1178" s="17">
        <v>0.25353463658136599</v>
      </c>
      <c r="AX1178" s="17">
        <v>0.2388286643077</v>
      </c>
      <c r="AY1178" s="17">
        <v>0.306306700898899</v>
      </c>
      <c r="AZ1178" s="17">
        <v>0.171064407560648</v>
      </c>
      <c r="BA1178" s="17">
        <v>0.28933854454600999</v>
      </c>
      <c r="BB1178" s="17"/>
      <c r="BC1178" s="17">
        <v>0.25062772628910401</v>
      </c>
      <c r="BD1178" s="17">
        <v>0.27660308345019302</v>
      </c>
      <c r="BE1178" s="17">
        <v>0.28439190875932402</v>
      </c>
      <c r="BF1178" s="17"/>
      <c r="BG1178" s="17">
        <v>0.27914428111679601</v>
      </c>
      <c r="BH1178" s="17">
        <v>0.27042493357368502</v>
      </c>
      <c r="BI1178" s="17">
        <v>0.29391458540396398</v>
      </c>
      <c r="BJ1178" s="17">
        <v>0.338879337461713</v>
      </c>
      <c r="BK1178" s="17">
        <v>0.29843632314421598</v>
      </c>
      <c r="BL1178" s="17"/>
      <c r="BM1178" s="17">
        <v>0.271931033601579</v>
      </c>
      <c r="BN1178" s="17">
        <v>0.307693615073794</v>
      </c>
    </row>
    <row r="1179" spans="2:66" x14ac:dyDescent="0.35">
      <c r="B1179" t="s">
        <v>352</v>
      </c>
      <c r="C1179" s="17">
        <v>0.36476727549318699</v>
      </c>
      <c r="D1179" s="17">
        <v>0.40197171899350098</v>
      </c>
      <c r="E1179" s="17">
        <v>0.32616726979108002</v>
      </c>
      <c r="F1179" s="17"/>
      <c r="G1179" s="17">
        <v>0.56267925206128899</v>
      </c>
      <c r="H1179" s="17">
        <v>0.326178955150702</v>
      </c>
      <c r="I1179" s="17">
        <v>0.36292909395187201</v>
      </c>
      <c r="J1179" s="17">
        <v>0.35295998247967297</v>
      </c>
      <c r="K1179" s="17">
        <v>0.34570339479693002</v>
      </c>
      <c r="L1179" s="17">
        <v>0.29510933118503402</v>
      </c>
      <c r="M1179" s="17"/>
      <c r="N1179" s="17">
        <v>0.48411707085871197</v>
      </c>
      <c r="O1179" s="17">
        <v>0.35364598217746201</v>
      </c>
      <c r="P1179" s="17">
        <v>0.301429368123665</v>
      </c>
      <c r="Q1179" s="17">
        <v>0.29811215695476601</v>
      </c>
      <c r="R1179" s="17"/>
      <c r="S1179" s="17">
        <v>0.39498567046383398</v>
      </c>
      <c r="T1179" s="17">
        <v>0.40423256844923899</v>
      </c>
      <c r="U1179" s="17">
        <v>0.139831300036353</v>
      </c>
      <c r="V1179" s="17">
        <v>0.43720254698312599</v>
      </c>
      <c r="W1179" s="17">
        <v>0.35574834789729898</v>
      </c>
      <c r="X1179" s="17">
        <v>0.35270861508199502</v>
      </c>
      <c r="Y1179" s="17">
        <v>0.24319563330608299</v>
      </c>
      <c r="Z1179" s="17">
        <v>0.50529040657792301</v>
      </c>
      <c r="AA1179" s="17">
        <v>0.49907750924918998</v>
      </c>
      <c r="AB1179" s="17">
        <v>0.31442359770453598</v>
      </c>
      <c r="AC1179" s="17">
        <v>0.33333494731289798</v>
      </c>
      <c r="AD1179" s="17">
        <v>0.24746069322882799</v>
      </c>
      <c r="AE1179" s="17"/>
      <c r="AF1179" s="17">
        <v>0.38503068061594797</v>
      </c>
      <c r="AG1179" s="17">
        <v>0.38277129669617299</v>
      </c>
      <c r="AH1179" s="17">
        <v>0.28533561646446198</v>
      </c>
      <c r="AI1179" s="17">
        <v>0.34070004908875101</v>
      </c>
      <c r="AJ1179" s="17">
        <v>0.437123286213638</v>
      </c>
      <c r="AK1179" s="17">
        <v>0.29841583928461002</v>
      </c>
      <c r="AL1179" s="17"/>
      <c r="AM1179" s="17">
        <v>0.342524062565981</v>
      </c>
      <c r="AN1179" s="17">
        <v>0.401138203072684</v>
      </c>
      <c r="AO1179" s="17"/>
      <c r="AP1179" s="17">
        <v>0.29888833583268698</v>
      </c>
      <c r="AQ1179" s="17">
        <v>0.39649099155593998</v>
      </c>
      <c r="AR1179" s="17">
        <v>0.45091979934968002</v>
      </c>
      <c r="AS1179" s="17">
        <v>0.32819110518614503</v>
      </c>
      <c r="AT1179" s="17">
        <v>0.44599480328704599</v>
      </c>
      <c r="AU1179" s="17"/>
      <c r="AV1179" s="17">
        <v>0.42729259946828502</v>
      </c>
      <c r="AW1179" s="17">
        <v>0.40451120065053098</v>
      </c>
      <c r="AX1179" s="17">
        <v>0.35990711028107097</v>
      </c>
      <c r="AY1179" s="17">
        <v>0.26559658561857302</v>
      </c>
      <c r="AZ1179" s="17">
        <v>0.59469209537526802</v>
      </c>
      <c r="BA1179" s="17">
        <v>0.27625663028560099</v>
      </c>
      <c r="BB1179" s="17"/>
      <c r="BC1179" s="17">
        <v>0.48615018283690797</v>
      </c>
      <c r="BD1179" s="17">
        <v>0.27889362003349699</v>
      </c>
      <c r="BE1179" s="17">
        <v>0.366805525140593</v>
      </c>
      <c r="BF1179" s="17"/>
      <c r="BG1179" s="17">
        <v>0.27792076410306299</v>
      </c>
      <c r="BH1179" s="17">
        <v>0.419604759881269</v>
      </c>
      <c r="BI1179" s="17">
        <v>0.36388514685161399</v>
      </c>
      <c r="BJ1179" s="17">
        <v>0.43617310831910899</v>
      </c>
      <c r="BK1179" s="17">
        <v>0.196839632940013</v>
      </c>
      <c r="BL1179" s="17"/>
      <c r="BM1179" s="17">
        <v>0.395131567484865</v>
      </c>
      <c r="BN1179" s="17">
        <v>0.25162239054337499</v>
      </c>
    </row>
    <row r="1180" spans="2:66" x14ac:dyDescent="0.35">
      <c r="B1180" t="s">
        <v>353</v>
      </c>
      <c r="C1180" s="17">
        <v>0.10503050374815801</v>
      </c>
      <c r="D1180" s="17">
        <v>9.7749098349671604E-2</v>
      </c>
      <c r="E1180" s="17">
        <v>0.112585039267512</v>
      </c>
      <c r="F1180" s="17"/>
      <c r="G1180" s="17">
        <v>3.9826900027316599E-2</v>
      </c>
      <c r="H1180" s="17">
        <v>0.232767218861167</v>
      </c>
      <c r="I1180" s="17">
        <v>0.17449955132845499</v>
      </c>
      <c r="J1180" s="17">
        <v>6.3087136835985005E-2</v>
      </c>
      <c r="K1180" s="17">
        <v>6.6833824924893995E-2</v>
      </c>
      <c r="L1180" s="17">
        <v>6.1212062175040001E-2</v>
      </c>
      <c r="M1180" s="17"/>
      <c r="N1180" s="17">
        <v>0.101991259037658</v>
      </c>
      <c r="O1180" s="17">
        <v>0.15037462840268301</v>
      </c>
      <c r="P1180" s="17">
        <v>0.13679995034560199</v>
      </c>
      <c r="Q1180" s="17">
        <v>3.2094069664557003E-2</v>
      </c>
      <c r="R1180" s="17"/>
      <c r="S1180" s="17">
        <v>4.4213409979966298E-2</v>
      </c>
      <c r="T1180" s="17">
        <v>0.14047203188083801</v>
      </c>
      <c r="U1180" s="17">
        <v>0.105912905456042</v>
      </c>
      <c r="V1180" s="17">
        <v>8.0809933643681595E-2</v>
      </c>
      <c r="W1180" s="17">
        <v>0.110433482781068</v>
      </c>
      <c r="X1180" s="17">
        <v>0.19265594060800001</v>
      </c>
      <c r="Y1180" s="17">
        <v>8.6189606954346798E-2</v>
      </c>
      <c r="Z1180" s="17">
        <v>7.1016338599612497E-2</v>
      </c>
      <c r="AA1180" s="17">
        <v>7.55366672272553E-2</v>
      </c>
      <c r="AB1180" s="17">
        <v>0.143408665248491</v>
      </c>
      <c r="AC1180" s="17">
        <v>0.12877921505414999</v>
      </c>
      <c r="AD1180" s="17">
        <v>0.12972104487946001</v>
      </c>
      <c r="AE1180" s="17"/>
      <c r="AF1180" s="17">
        <v>0.132469560847051</v>
      </c>
      <c r="AG1180" s="17">
        <v>0.105420557139513</v>
      </c>
      <c r="AH1180" s="17">
        <v>0.14952306482352301</v>
      </c>
      <c r="AI1180" s="17">
        <v>5.5454221456457398E-2</v>
      </c>
      <c r="AJ1180" s="17">
        <v>7.6675044554381303E-2</v>
      </c>
      <c r="AK1180" s="17">
        <v>0.105957497066117</v>
      </c>
      <c r="AL1180" s="17"/>
      <c r="AM1180" s="17">
        <v>0.12785322731469401</v>
      </c>
      <c r="AN1180" s="17">
        <v>6.7711990963070304E-2</v>
      </c>
      <c r="AO1180" s="17"/>
      <c r="AP1180" s="17">
        <v>6.38147993980787E-2</v>
      </c>
      <c r="AQ1180" s="17">
        <v>0.13394306957355201</v>
      </c>
      <c r="AR1180" s="17">
        <v>9.6319509437780698E-2</v>
      </c>
      <c r="AS1180" s="17">
        <v>0.18819611748043599</v>
      </c>
      <c r="AT1180" s="17">
        <v>0.11667090643372</v>
      </c>
      <c r="AU1180" s="17"/>
      <c r="AV1180" s="17">
        <v>0.121951140431189</v>
      </c>
      <c r="AW1180" s="17">
        <v>0.14756013587352601</v>
      </c>
      <c r="AX1180" s="17">
        <v>0.14578414017178801</v>
      </c>
      <c r="AY1180" s="17">
        <v>4.18149959029636E-2</v>
      </c>
      <c r="AZ1180" s="17">
        <v>5.6619953611594498E-2</v>
      </c>
      <c r="BA1180" s="17">
        <v>2.9743597776307099E-2</v>
      </c>
      <c r="BB1180" s="17"/>
      <c r="BC1180" s="17">
        <v>9.9557064374772297E-2</v>
      </c>
      <c r="BD1180" s="17">
        <v>0.104709744305921</v>
      </c>
      <c r="BE1180" s="17">
        <v>0.122171827162739</v>
      </c>
      <c r="BF1180" s="17"/>
      <c r="BG1180" s="17">
        <v>6.1377087545458897E-2</v>
      </c>
      <c r="BH1180" s="17">
        <v>0.111953062516314</v>
      </c>
      <c r="BI1180" s="17">
        <v>0.14145681837645199</v>
      </c>
      <c r="BJ1180" s="17">
        <v>0</v>
      </c>
      <c r="BK1180" s="17">
        <v>6.7930056299291303E-2</v>
      </c>
      <c r="BL1180" s="17"/>
      <c r="BM1180" s="17">
        <v>0.103217033021246</v>
      </c>
      <c r="BN1180" s="17">
        <v>5.2381057972449303E-2</v>
      </c>
    </row>
    <row r="1181" spans="2:66" x14ac:dyDescent="0.35">
      <c r="B1181" t="s">
        <v>354</v>
      </c>
      <c r="C1181" s="17">
        <v>1.35579986575918E-2</v>
      </c>
      <c r="D1181" s="17">
        <v>1.5209770332291201E-2</v>
      </c>
      <c r="E1181" s="17">
        <v>1.18442679828826E-2</v>
      </c>
      <c r="F1181" s="17"/>
      <c r="G1181" s="17">
        <v>4.2617560606743203E-2</v>
      </c>
      <c r="H1181" s="17">
        <v>5.1025141779619303E-2</v>
      </c>
      <c r="I1181" s="17">
        <v>0</v>
      </c>
      <c r="J1181" s="17">
        <v>0</v>
      </c>
      <c r="K1181" s="17">
        <v>0</v>
      </c>
      <c r="L1181" s="17">
        <v>0</v>
      </c>
      <c r="M1181" s="17"/>
      <c r="N1181" s="17">
        <v>8.6847705343552906E-3</v>
      </c>
      <c r="O1181" s="17">
        <v>3.5372470976598597E-2</v>
      </c>
      <c r="P1181" s="17">
        <v>1.06166936121022E-2</v>
      </c>
      <c r="Q1181" s="17">
        <v>0</v>
      </c>
      <c r="R1181" s="17"/>
      <c r="S1181" s="17">
        <v>2.05207784224615E-2</v>
      </c>
      <c r="T1181" s="17">
        <v>0</v>
      </c>
      <c r="U1181" s="17">
        <v>3.9396079989510301E-2</v>
      </c>
      <c r="V1181" s="17">
        <v>2.7321132859546501E-2</v>
      </c>
      <c r="W1181" s="17">
        <v>0</v>
      </c>
      <c r="X1181" s="17">
        <v>0</v>
      </c>
      <c r="Y1181" s="17">
        <v>2.8499979977593001E-2</v>
      </c>
      <c r="Z1181" s="17">
        <v>0</v>
      </c>
      <c r="AA1181" s="17">
        <v>0</v>
      </c>
      <c r="AB1181" s="17">
        <v>3.6146436055501399E-2</v>
      </c>
      <c r="AC1181" s="17">
        <v>0</v>
      </c>
      <c r="AD1181" s="17">
        <v>0</v>
      </c>
      <c r="AE1181" s="17"/>
      <c r="AF1181" s="17">
        <v>4.4630296073571198E-2</v>
      </c>
      <c r="AG1181" s="17">
        <v>0</v>
      </c>
      <c r="AH1181" s="17">
        <v>0</v>
      </c>
      <c r="AI1181" s="17">
        <v>1.6284240060988199E-2</v>
      </c>
      <c r="AJ1181" s="17">
        <v>0</v>
      </c>
      <c r="AK1181" s="17">
        <v>0</v>
      </c>
      <c r="AL1181" s="17"/>
      <c r="AM1181" s="17">
        <v>3.9362503859315398E-3</v>
      </c>
      <c r="AN1181" s="17">
        <v>2.92909735080315E-2</v>
      </c>
      <c r="AO1181" s="17"/>
      <c r="AP1181" s="17">
        <v>1.1787044038419301E-2</v>
      </c>
      <c r="AQ1181" s="17">
        <v>1.42323591806322E-2</v>
      </c>
      <c r="AR1181" s="17">
        <v>1.29833715727032E-2</v>
      </c>
      <c r="AS1181" s="17">
        <v>0</v>
      </c>
      <c r="AT1181" s="17">
        <v>0.106076031198811</v>
      </c>
      <c r="AU1181" s="17"/>
      <c r="AV1181" s="17">
        <v>2.43433628282263E-2</v>
      </c>
      <c r="AW1181" s="17">
        <v>0</v>
      </c>
      <c r="AX1181" s="17">
        <v>0</v>
      </c>
      <c r="AY1181" s="17">
        <v>1.95054877969006E-2</v>
      </c>
      <c r="AZ1181" s="17">
        <v>0</v>
      </c>
      <c r="BA1181" s="17">
        <v>3.39916112912396E-2</v>
      </c>
      <c r="BB1181" s="17"/>
      <c r="BC1181" s="17">
        <v>0</v>
      </c>
      <c r="BD1181" s="17">
        <v>2.2434046936538998E-2</v>
      </c>
      <c r="BE1181" s="17">
        <v>1.7206070140423298E-2</v>
      </c>
      <c r="BF1181" s="17"/>
      <c r="BG1181" s="17">
        <v>0</v>
      </c>
      <c r="BH1181" s="17">
        <v>1.22937338286319E-2</v>
      </c>
      <c r="BI1181" s="17">
        <v>0</v>
      </c>
      <c r="BJ1181" s="17">
        <v>0</v>
      </c>
      <c r="BK1181" s="17">
        <v>3.18026374216746E-2</v>
      </c>
      <c r="BL1181" s="17"/>
      <c r="BM1181" s="17">
        <v>1.0170227136109799E-2</v>
      </c>
      <c r="BN1181" s="17">
        <v>2.4523103398029999E-2</v>
      </c>
    </row>
    <row r="1182" spans="2:66" x14ac:dyDescent="0.35">
      <c r="B1182" t="s">
        <v>282</v>
      </c>
      <c r="C1182" s="17">
        <v>2.0869143026464299E-2</v>
      </c>
      <c r="D1182" s="17">
        <v>1.51044765617614E-2</v>
      </c>
      <c r="E1182" s="17">
        <v>2.68500457755242E-2</v>
      </c>
      <c r="F1182" s="17"/>
      <c r="G1182" s="17">
        <v>0</v>
      </c>
      <c r="H1182" s="17">
        <v>1.58993939524508E-2</v>
      </c>
      <c r="I1182" s="17">
        <v>3.13115699148983E-2</v>
      </c>
      <c r="J1182" s="17">
        <v>4.9055421072628301E-2</v>
      </c>
      <c r="K1182" s="17">
        <v>0</v>
      </c>
      <c r="L1182" s="17">
        <v>2.4342060078719599E-2</v>
      </c>
      <c r="M1182" s="17"/>
      <c r="N1182" s="17">
        <v>1.0718005099772899E-2</v>
      </c>
      <c r="O1182" s="17">
        <v>1.08591733077983E-2</v>
      </c>
      <c r="P1182" s="17">
        <v>0</v>
      </c>
      <c r="Q1182" s="17">
        <v>6.2918019038576301E-2</v>
      </c>
      <c r="R1182" s="17"/>
      <c r="S1182" s="17">
        <v>0</v>
      </c>
      <c r="T1182" s="17">
        <v>5.96718963009066E-2</v>
      </c>
      <c r="U1182" s="17">
        <v>3.4998430679849202E-2</v>
      </c>
      <c r="V1182" s="17">
        <v>2.6029082192627801E-2</v>
      </c>
      <c r="W1182" s="17">
        <v>0</v>
      </c>
      <c r="X1182" s="17">
        <v>3.7889832745619502E-2</v>
      </c>
      <c r="Y1182" s="17">
        <v>2.8495978459338399E-2</v>
      </c>
      <c r="Z1182" s="17">
        <v>0</v>
      </c>
      <c r="AA1182" s="17">
        <v>0</v>
      </c>
      <c r="AB1182" s="17">
        <v>3.6122259277283499E-2</v>
      </c>
      <c r="AC1182" s="17">
        <v>0</v>
      </c>
      <c r="AD1182" s="17">
        <v>0</v>
      </c>
      <c r="AE1182" s="17"/>
      <c r="AF1182" s="17">
        <v>1.09712842122022E-2</v>
      </c>
      <c r="AG1182" s="17">
        <v>1.86668059695758E-2</v>
      </c>
      <c r="AH1182" s="17">
        <v>4.2641295264205799E-2</v>
      </c>
      <c r="AI1182" s="17">
        <v>4.0113399141362999E-2</v>
      </c>
      <c r="AJ1182" s="17">
        <v>0</v>
      </c>
      <c r="AK1182" s="17">
        <v>0</v>
      </c>
      <c r="AL1182" s="17"/>
      <c r="AM1182" s="17">
        <v>1.7129590219649101E-2</v>
      </c>
      <c r="AN1182" s="17">
        <v>2.69838623685618E-2</v>
      </c>
      <c r="AO1182" s="17"/>
      <c r="AP1182" s="17">
        <v>1.03699032755281E-2</v>
      </c>
      <c r="AQ1182" s="17">
        <v>2.6039041833148799E-2</v>
      </c>
      <c r="AR1182" s="17">
        <v>1.14713656679474E-2</v>
      </c>
      <c r="AS1182" s="17">
        <v>4.01849430417947E-2</v>
      </c>
      <c r="AT1182" s="17">
        <v>0</v>
      </c>
      <c r="AU1182" s="17"/>
      <c r="AV1182" s="17">
        <v>7.2864308768605104E-3</v>
      </c>
      <c r="AW1182" s="17">
        <v>2.8159171934846201E-2</v>
      </c>
      <c r="AX1182" s="17">
        <v>0</v>
      </c>
      <c r="AY1182" s="17">
        <v>2.1029471034698401E-2</v>
      </c>
      <c r="AZ1182" s="17">
        <v>0</v>
      </c>
      <c r="BA1182" s="17">
        <v>2.92413903174184E-2</v>
      </c>
      <c r="BB1182" s="17"/>
      <c r="BC1182" s="17">
        <v>9.3478288285596695E-3</v>
      </c>
      <c r="BD1182" s="17">
        <v>2.7661954967434101E-2</v>
      </c>
      <c r="BE1182" s="17">
        <v>9.8349997999991404E-3</v>
      </c>
      <c r="BF1182" s="17"/>
      <c r="BG1182" s="17">
        <v>2.7126449909973101E-2</v>
      </c>
      <c r="BH1182" s="17">
        <v>6.0006585716134197E-3</v>
      </c>
      <c r="BI1182" s="17">
        <v>1.6231786101472901E-2</v>
      </c>
      <c r="BJ1182" s="17">
        <v>0</v>
      </c>
      <c r="BK1182" s="17">
        <v>3.8789047919469001E-2</v>
      </c>
      <c r="BL1182" s="17"/>
      <c r="BM1182" s="17">
        <v>9.6497337766867503E-3</v>
      </c>
      <c r="BN1182" s="17">
        <v>2.991034423428E-2</v>
      </c>
    </row>
    <row r="1183" spans="2:66" x14ac:dyDescent="0.35">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c r="AD1183" s="17"/>
      <c r="AE1183" s="17"/>
      <c r="AF1183" s="17"/>
      <c r="AG1183" s="17"/>
      <c r="AH1183" s="17"/>
      <c r="AI1183" s="17"/>
      <c r="AJ1183" s="17"/>
      <c r="AK1183" s="17"/>
      <c r="AL1183" s="17"/>
      <c r="AM1183" s="17"/>
      <c r="AN1183" s="17"/>
      <c r="AO1183" s="17"/>
      <c r="AP1183" s="17"/>
      <c r="AQ1183" s="17"/>
      <c r="AR1183" s="17"/>
      <c r="AS1183" s="17"/>
      <c r="AT1183" s="17"/>
      <c r="AU1183" s="17"/>
      <c r="AV1183" s="17"/>
      <c r="AW1183" s="17"/>
      <c r="AX1183" s="17"/>
      <c r="AY1183" s="17"/>
      <c r="AZ1183" s="17"/>
      <c r="BA1183" s="17"/>
      <c r="BB1183" s="17"/>
      <c r="BC1183" s="17"/>
      <c r="BD1183" s="17"/>
      <c r="BE1183" s="17"/>
      <c r="BF1183" s="17"/>
      <c r="BG1183" s="17"/>
      <c r="BH1183" s="17"/>
      <c r="BI1183" s="17"/>
      <c r="BJ1183" s="17"/>
      <c r="BK1183" s="17"/>
      <c r="BL1183" s="17"/>
      <c r="BM1183" s="17"/>
      <c r="BN1183" s="17"/>
    </row>
    <row r="1184" spans="2:66" x14ac:dyDescent="0.35">
      <c r="B1184" s="6" t="s">
        <v>455</v>
      </c>
      <c r="C1184" s="17"/>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c r="AD1184" s="17"/>
      <c r="AE1184" s="17"/>
      <c r="AF1184" s="17"/>
      <c r="AG1184" s="17"/>
      <c r="AH1184" s="17"/>
      <c r="AI1184" s="17"/>
      <c r="AJ1184" s="17"/>
      <c r="AK1184" s="17"/>
      <c r="AL1184" s="17"/>
      <c r="AM1184" s="17"/>
      <c r="AN1184" s="17"/>
      <c r="AO1184" s="17"/>
      <c r="AP1184" s="17"/>
      <c r="AQ1184" s="17"/>
      <c r="AR1184" s="17"/>
      <c r="AS1184" s="17"/>
      <c r="AT1184" s="17"/>
      <c r="AU1184" s="17"/>
      <c r="AV1184" s="17"/>
      <c r="AW1184" s="17"/>
      <c r="AX1184" s="17"/>
      <c r="AY1184" s="17"/>
      <c r="AZ1184" s="17"/>
      <c r="BA1184" s="17"/>
      <c r="BB1184" s="17"/>
      <c r="BC1184" s="17"/>
      <c r="BD1184" s="17"/>
      <c r="BE1184" s="17"/>
      <c r="BF1184" s="17"/>
      <c r="BG1184" s="17"/>
      <c r="BH1184" s="17"/>
      <c r="BI1184" s="17"/>
      <c r="BJ1184" s="17"/>
      <c r="BK1184" s="17"/>
      <c r="BL1184" s="17"/>
      <c r="BM1184" s="17"/>
      <c r="BN1184" s="17"/>
    </row>
    <row r="1185" spans="2:66" x14ac:dyDescent="0.35">
      <c r="B1185" s="24" t="s">
        <v>184</v>
      </c>
      <c r="C1185" s="17"/>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c r="AD1185" s="17"/>
      <c r="AE1185" s="17"/>
      <c r="AF1185" s="17"/>
      <c r="AG1185" s="17"/>
      <c r="AH1185" s="17"/>
      <c r="AI1185" s="17"/>
      <c r="AJ1185" s="17"/>
      <c r="AK1185" s="17"/>
      <c r="AL1185" s="17"/>
      <c r="AM1185" s="17"/>
      <c r="AN1185" s="17"/>
      <c r="AO1185" s="17"/>
      <c r="AP1185" s="17"/>
      <c r="AQ1185" s="17"/>
      <c r="AR1185" s="17"/>
      <c r="AS1185" s="17"/>
      <c r="AT1185" s="17"/>
      <c r="AU1185" s="17"/>
      <c r="AV1185" s="17"/>
      <c r="AW1185" s="17"/>
      <c r="AX1185" s="17"/>
      <c r="AY1185" s="17"/>
      <c r="AZ1185" s="17"/>
      <c r="BA1185" s="17"/>
      <c r="BB1185" s="17"/>
      <c r="BC1185" s="17"/>
      <c r="BD1185" s="17"/>
      <c r="BE1185" s="17"/>
      <c r="BF1185" s="17"/>
      <c r="BG1185" s="17"/>
      <c r="BH1185" s="17"/>
      <c r="BI1185" s="17"/>
      <c r="BJ1185" s="17"/>
      <c r="BK1185" s="17"/>
      <c r="BL1185" s="17"/>
      <c r="BM1185" s="17"/>
      <c r="BN1185" s="17"/>
    </row>
    <row r="1186" spans="2:66" x14ac:dyDescent="0.35">
      <c r="B1186" t="s">
        <v>350</v>
      </c>
      <c r="C1186" s="17">
        <v>0.34080682129117201</v>
      </c>
      <c r="D1186" s="17">
        <v>0.34870481732097602</v>
      </c>
      <c r="E1186" s="17">
        <v>0.332703918032831</v>
      </c>
      <c r="F1186" s="17"/>
      <c r="G1186" s="17">
        <v>0.19440662319875299</v>
      </c>
      <c r="H1186" s="17">
        <v>0.17440748744052401</v>
      </c>
      <c r="I1186" s="17">
        <v>0.30104441687833799</v>
      </c>
      <c r="J1186" s="17">
        <v>0.223305491357009</v>
      </c>
      <c r="K1186" s="17">
        <v>0.43139113687520098</v>
      </c>
      <c r="L1186" s="17">
        <v>0.58185598302540698</v>
      </c>
      <c r="M1186" s="17"/>
      <c r="N1186" s="17">
        <v>0.23796430193575799</v>
      </c>
      <c r="O1186" s="17">
        <v>0.28697692439037398</v>
      </c>
      <c r="P1186" s="17">
        <v>0.43005782405509102</v>
      </c>
      <c r="Q1186" s="17">
        <v>0.418574301179927</v>
      </c>
      <c r="R1186" s="17"/>
      <c r="S1186" s="17">
        <v>0.22687241110635201</v>
      </c>
      <c r="T1186" s="17">
        <v>0.33475409314628701</v>
      </c>
      <c r="U1186" s="17">
        <v>0.52726888265781902</v>
      </c>
      <c r="V1186" s="17">
        <v>0.43395639573441003</v>
      </c>
      <c r="W1186" s="17">
        <v>0.374569225286218</v>
      </c>
      <c r="X1186" s="17">
        <v>0.40259640826214699</v>
      </c>
      <c r="Y1186" s="17">
        <v>0.24829504416714801</v>
      </c>
      <c r="Z1186" s="17">
        <v>0.14470353712730399</v>
      </c>
      <c r="AA1186" s="17">
        <v>0.30053252749477699</v>
      </c>
      <c r="AB1186" s="17">
        <v>0.31926815179829399</v>
      </c>
      <c r="AC1186" s="17">
        <v>0.49881295122865499</v>
      </c>
      <c r="AD1186" s="17">
        <v>0.226056757464108</v>
      </c>
      <c r="AE1186" s="17"/>
      <c r="AF1186" s="17">
        <v>0.248104672517798</v>
      </c>
      <c r="AG1186" s="17">
        <v>0.32655585837279499</v>
      </c>
      <c r="AH1186" s="17">
        <v>0.39536955499248999</v>
      </c>
      <c r="AI1186" s="17">
        <v>0.41927952677469299</v>
      </c>
      <c r="AJ1186" s="17">
        <v>0.42927173596072599</v>
      </c>
      <c r="AK1186" s="17">
        <v>0.36458596616164601</v>
      </c>
      <c r="AL1186" s="17"/>
      <c r="AM1186" s="17">
        <v>0.38401858814037199</v>
      </c>
      <c r="AN1186" s="17">
        <v>0.28748916838242899</v>
      </c>
      <c r="AO1186" s="17"/>
      <c r="AP1186" s="17">
        <v>0.43926842367146801</v>
      </c>
      <c r="AQ1186" s="17">
        <v>0.33889570196209001</v>
      </c>
      <c r="AR1186" s="17">
        <v>0.23882527373661699</v>
      </c>
      <c r="AS1186" s="17">
        <v>0.31660459113205702</v>
      </c>
      <c r="AT1186" s="17">
        <v>0.12894003508913099</v>
      </c>
      <c r="AU1186" s="17"/>
      <c r="AV1186" s="17">
        <v>0.24330392266046499</v>
      </c>
      <c r="AW1186" s="17">
        <v>0.298021953231286</v>
      </c>
      <c r="AX1186" s="17">
        <v>0.472300560609066</v>
      </c>
      <c r="AY1186" s="17">
        <v>0.48884868132797898</v>
      </c>
      <c r="AZ1186" s="17">
        <v>0.25021985289409598</v>
      </c>
      <c r="BA1186" s="17">
        <v>0.482619695960746</v>
      </c>
      <c r="BB1186" s="17"/>
      <c r="BC1186" s="17">
        <v>0.26569291638399301</v>
      </c>
      <c r="BD1186" s="17">
        <v>0.40707987327683998</v>
      </c>
      <c r="BE1186" s="17">
        <v>0.28032533425121597</v>
      </c>
      <c r="BF1186" s="17"/>
      <c r="BG1186" s="17">
        <v>0.41270777365338601</v>
      </c>
      <c r="BH1186" s="17">
        <v>0.328554036717083</v>
      </c>
      <c r="BI1186" s="17">
        <v>0.312401858312849</v>
      </c>
      <c r="BJ1186" s="17">
        <v>0.40482913928832398</v>
      </c>
      <c r="BK1186" s="17">
        <v>0.35640594683832399</v>
      </c>
      <c r="BL1186" s="17"/>
      <c r="BM1186" s="17">
        <v>0.34406972078896703</v>
      </c>
      <c r="BN1186" s="17">
        <v>0.36217925480256602</v>
      </c>
    </row>
    <row r="1187" spans="2:66" x14ac:dyDescent="0.35">
      <c r="B1187" t="s">
        <v>351</v>
      </c>
      <c r="C1187" s="17">
        <v>0.32862925262395398</v>
      </c>
      <c r="D1187" s="17">
        <v>0.27815196964845601</v>
      </c>
      <c r="E1187" s="17">
        <v>0.38041612857969498</v>
      </c>
      <c r="F1187" s="17"/>
      <c r="G1187" s="17">
        <v>0.309701275565675</v>
      </c>
      <c r="H1187" s="17">
        <v>0.38410252634714398</v>
      </c>
      <c r="I1187" s="17">
        <v>0.28257243360345202</v>
      </c>
      <c r="J1187" s="17">
        <v>0.40050991110297801</v>
      </c>
      <c r="K1187" s="17">
        <v>0.32337618335393598</v>
      </c>
      <c r="L1187" s="17">
        <v>0.29518818667218699</v>
      </c>
      <c r="M1187" s="17"/>
      <c r="N1187" s="17">
        <v>0.35238983210917402</v>
      </c>
      <c r="O1187" s="17">
        <v>0.30092425440563297</v>
      </c>
      <c r="P1187" s="17">
        <v>0.320528792638552</v>
      </c>
      <c r="Q1187" s="17">
        <v>0.346927974479736</v>
      </c>
      <c r="R1187" s="17"/>
      <c r="S1187" s="17">
        <v>0.28878012180609802</v>
      </c>
      <c r="T1187" s="17">
        <v>0.38423189962486398</v>
      </c>
      <c r="U1187" s="17">
        <v>0.220098653685806</v>
      </c>
      <c r="V1187" s="17">
        <v>0.29152378978941801</v>
      </c>
      <c r="W1187" s="17">
        <v>0.275700102853498</v>
      </c>
      <c r="X1187" s="17">
        <v>0.33017835976350401</v>
      </c>
      <c r="Y1187" s="17">
        <v>0.50056635924088899</v>
      </c>
      <c r="Z1187" s="17">
        <v>0.35469720420939699</v>
      </c>
      <c r="AA1187" s="17">
        <v>0.33135977884655299</v>
      </c>
      <c r="AB1187" s="17">
        <v>0.234437066956869</v>
      </c>
      <c r="AC1187" s="17">
        <v>0.30242124825612599</v>
      </c>
      <c r="AD1187" s="17">
        <v>0.623670064656768</v>
      </c>
      <c r="AE1187" s="17"/>
      <c r="AF1187" s="17">
        <v>0.25918099579510701</v>
      </c>
      <c r="AG1187" s="17">
        <v>0.37924058593158999</v>
      </c>
      <c r="AH1187" s="17">
        <v>0.38804819706515198</v>
      </c>
      <c r="AI1187" s="17">
        <v>0.28484223843846601</v>
      </c>
      <c r="AJ1187" s="17">
        <v>0.35983210663457099</v>
      </c>
      <c r="AK1187" s="17">
        <v>0.35218664966629598</v>
      </c>
      <c r="AL1187" s="17"/>
      <c r="AM1187" s="17">
        <v>0.34267228146677697</v>
      </c>
      <c r="AN1187" s="17">
        <v>0.30774258920353798</v>
      </c>
      <c r="AO1187" s="17"/>
      <c r="AP1187" s="17">
        <v>0.35346211670227301</v>
      </c>
      <c r="AQ1187" s="17">
        <v>0.28966881348908102</v>
      </c>
      <c r="AR1187" s="17">
        <v>0.338795030896198</v>
      </c>
      <c r="AS1187" s="17">
        <v>0.28489797983647402</v>
      </c>
      <c r="AT1187" s="17">
        <v>0.34119098810708098</v>
      </c>
      <c r="AU1187" s="17"/>
      <c r="AV1187" s="17">
        <v>0.33122306587491102</v>
      </c>
      <c r="AW1187" s="17">
        <v>0.37730036330142203</v>
      </c>
      <c r="AX1187" s="17">
        <v>0.25988340476583199</v>
      </c>
      <c r="AY1187" s="17">
        <v>0.28650767918160502</v>
      </c>
      <c r="AZ1187" s="17">
        <v>0.43182609985475301</v>
      </c>
      <c r="BA1187" s="17">
        <v>0.229376823664452</v>
      </c>
      <c r="BB1187" s="17"/>
      <c r="BC1187" s="17">
        <v>0.30021462059581799</v>
      </c>
      <c r="BD1187" s="17">
        <v>0.294683738366458</v>
      </c>
      <c r="BE1187" s="17">
        <v>0.37748823602172099</v>
      </c>
      <c r="BF1187" s="17"/>
      <c r="BG1187" s="17">
        <v>0.225607859248143</v>
      </c>
      <c r="BH1187" s="17">
        <v>0.34042765648526402</v>
      </c>
      <c r="BI1187" s="17">
        <v>0.35146258751777298</v>
      </c>
      <c r="BJ1187" s="17">
        <v>0</v>
      </c>
      <c r="BK1187" s="17">
        <v>0.43027244784027202</v>
      </c>
      <c r="BL1187" s="17"/>
      <c r="BM1187" s="17">
        <v>0.31925797627869801</v>
      </c>
      <c r="BN1187" s="17">
        <v>0.37897274568875999</v>
      </c>
    </row>
    <row r="1188" spans="2:66" x14ac:dyDescent="0.35">
      <c r="B1188" t="s">
        <v>352</v>
      </c>
      <c r="C1188" s="17">
        <v>0.243138376760896</v>
      </c>
      <c r="D1188" s="17">
        <v>0.25453455728559898</v>
      </c>
      <c r="E1188" s="17">
        <v>0.231446531391792</v>
      </c>
      <c r="F1188" s="17"/>
      <c r="G1188" s="17">
        <v>0.31698637691998999</v>
      </c>
      <c r="H1188" s="17">
        <v>0.36045600096640501</v>
      </c>
      <c r="I1188" s="17">
        <v>0.27228142806678801</v>
      </c>
      <c r="J1188" s="17">
        <v>0.27482675500883602</v>
      </c>
      <c r="K1188" s="17">
        <v>0.21369597658360301</v>
      </c>
      <c r="L1188" s="17">
        <v>9.9217618604578103E-2</v>
      </c>
      <c r="M1188" s="17"/>
      <c r="N1188" s="17">
        <v>0.30863162159638802</v>
      </c>
      <c r="O1188" s="17">
        <v>0.29941226450890301</v>
      </c>
      <c r="P1188" s="17">
        <v>0.15330129381976099</v>
      </c>
      <c r="Q1188" s="17">
        <v>0.19559969724427401</v>
      </c>
      <c r="R1188" s="17"/>
      <c r="S1188" s="17">
        <v>0.32782095676543599</v>
      </c>
      <c r="T1188" s="17">
        <v>0.180514894970005</v>
      </c>
      <c r="U1188" s="17">
        <v>0.15450554607123099</v>
      </c>
      <c r="V1188" s="17">
        <v>0.21835010173652999</v>
      </c>
      <c r="W1188" s="17">
        <v>0.24387445707059699</v>
      </c>
      <c r="X1188" s="17">
        <v>0.21666403522275399</v>
      </c>
      <c r="Y1188" s="17">
        <v>0.22252129359195399</v>
      </c>
      <c r="Z1188" s="17">
        <v>0.28752256669677101</v>
      </c>
      <c r="AA1188" s="17">
        <v>0.33163668493714399</v>
      </c>
      <c r="AB1188" s="17">
        <v>0.35720106011158098</v>
      </c>
      <c r="AC1188" s="17">
        <v>0.14885101757704899</v>
      </c>
      <c r="AD1188" s="17">
        <v>7.3231436318604098E-2</v>
      </c>
      <c r="AE1188" s="17"/>
      <c r="AF1188" s="17">
        <v>0.34999806496402902</v>
      </c>
      <c r="AG1188" s="17">
        <v>0.20688115830541401</v>
      </c>
      <c r="AH1188" s="17">
        <v>0.165113479253405</v>
      </c>
      <c r="AI1188" s="17">
        <v>0.21959604543955299</v>
      </c>
      <c r="AJ1188" s="17">
        <v>0.185659708690848</v>
      </c>
      <c r="AK1188" s="17">
        <v>0.244502249022027</v>
      </c>
      <c r="AL1188" s="17"/>
      <c r="AM1188" s="17">
        <v>0.182633243913364</v>
      </c>
      <c r="AN1188" s="17">
        <v>0.32064521296756099</v>
      </c>
      <c r="AO1188" s="17"/>
      <c r="AP1188" s="17">
        <v>0.185447289646965</v>
      </c>
      <c r="AQ1188" s="17">
        <v>0.25723249751027399</v>
      </c>
      <c r="AR1188" s="17">
        <v>0.327702319773782</v>
      </c>
      <c r="AS1188" s="17">
        <v>0.24514182815725</v>
      </c>
      <c r="AT1188" s="17">
        <v>0.26321399699288001</v>
      </c>
      <c r="AU1188" s="17"/>
      <c r="AV1188" s="17">
        <v>0.31735360133218998</v>
      </c>
      <c r="AW1188" s="17">
        <v>0.24408567115909199</v>
      </c>
      <c r="AX1188" s="17">
        <v>0.26781603462510201</v>
      </c>
      <c r="AY1188" s="17">
        <v>0.166872029024147</v>
      </c>
      <c r="AZ1188" s="17">
        <v>0.238668657796936</v>
      </c>
      <c r="BA1188" s="17">
        <v>0.20111809937894201</v>
      </c>
      <c r="BB1188" s="17"/>
      <c r="BC1188" s="17">
        <v>0.34403228359833499</v>
      </c>
      <c r="BD1188" s="17">
        <v>0.21937145684929699</v>
      </c>
      <c r="BE1188" s="17">
        <v>0.24088666723476401</v>
      </c>
      <c r="BF1188" s="17"/>
      <c r="BG1188" s="17">
        <v>0.26042908531577202</v>
      </c>
      <c r="BH1188" s="17">
        <v>0.24942705155626299</v>
      </c>
      <c r="BI1188" s="17">
        <v>0.26000305245645999</v>
      </c>
      <c r="BJ1188" s="17">
        <v>0.19875839081483401</v>
      </c>
      <c r="BK1188" s="17">
        <v>0.15917043308477999</v>
      </c>
      <c r="BL1188" s="17"/>
      <c r="BM1188" s="17">
        <v>0.251455530458988</v>
      </c>
      <c r="BN1188" s="17">
        <v>0.163890350547615</v>
      </c>
    </row>
    <row r="1189" spans="2:66" x14ac:dyDescent="0.35">
      <c r="B1189" t="s">
        <v>353</v>
      </c>
      <c r="C1189" s="17">
        <v>7.7092969297373401E-2</v>
      </c>
      <c r="D1189" s="17">
        <v>0.103127703887556</v>
      </c>
      <c r="E1189" s="17">
        <v>5.0382784214375601E-2</v>
      </c>
      <c r="F1189" s="17"/>
      <c r="G1189" s="17">
        <v>0.16026238641711299</v>
      </c>
      <c r="H1189" s="17">
        <v>6.4838210159873497E-2</v>
      </c>
      <c r="I1189" s="17">
        <v>0.12732916058768601</v>
      </c>
      <c r="J1189" s="17">
        <v>8.4584827024324793E-2</v>
      </c>
      <c r="K1189" s="17">
        <v>3.1536703187259499E-2</v>
      </c>
      <c r="L1189" s="17">
        <v>2.37382116978287E-2</v>
      </c>
      <c r="M1189" s="17"/>
      <c r="N1189" s="17">
        <v>9.1448573820140003E-2</v>
      </c>
      <c r="O1189" s="17">
        <v>8.4518390283409905E-2</v>
      </c>
      <c r="P1189" s="17">
        <v>9.6112089486595595E-2</v>
      </c>
      <c r="Q1189" s="17">
        <v>3.8898027096063499E-2</v>
      </c>
      <c r="R1189" s="17"/>
      <c r="S1189" s="17">
        <v>0.14019941009880099</v>
      </c>
      <c r="T1189" s="17">
        <v>0.100499112258844</v>
      </c>
      <c r="U1189" s="17">
        <v>6.3580146913038899E-2</v>
      </c>
      <c r="V1189" s="17">
        <v>5.6169712739641303E-2</v>
      </c>
      <c r="W1189" s="17">
        <v>6.8492154345516795E-2</v>
      </c>
      <c r="X1189" s="17">
        <v>5.0561196751595198E-2</v>
      </c>
      <c r="Y1189" s="17">
        <v>2.8617303000009701E-2</v>
      </c>
      <c r="Z1189" s="17">
        <v>0.138489417600414</v>
      </c>
      <c r="AA1189" s="17">
        <v>3.6471008721526303E-2</v>
      </c>
      <c r="AB1189" s="17">
        <v>8.9093721133256906E-2</v>
      </c>
      <c r="AC1189" s="17">
        <v>4.9914782938170303E-2</v>
      </c>
      <c r="AD1189" s="17">
        <v>7.7041741560520002E-2</v>
      </c>
      <c r="AE1189" s="17"/>
      <c r="AF1189" s="17">
        <v>0.123608770411843</v>
      </c>
      <c r="AG1189" s="17">
        <v>7.9065433021339102E-2</v>
      </c>
      <c r="AH1189" s="17">
        <v>5.1468768688952699E-2</v>
      </c>
      <c r="AI1189" s="17">
        <v>6.0006912768399798E-2</v>
      </c>
      <c r="AJ1189" s="17">
        <v>2.52364487138549E-2</v>
      </c>
      <c r="AK1189" s="17">
        <v>3.8725135150030301E-2</v>
      </c>
      <c r="AL1189" s="17"/>
      <c r="AM1189" s="17">
        <v>8.1662251937929198E-2</v>
      </c>
      <c r="AN1189" s="17">
        <v>7.1925470896671007E-2</v>
      </c>
      <c r="AO1189" s="17"/>
      <c r="AP1189" s="17">
        <v>2.1822169979293999E-2</v>
      </c>
      <c r="AQ1189" s="17">
        <v>8.76920418751862E-2</v>
      </c>
      <c r="AR1189" s="17">
        <v>8.5320268235491506E-2</v>
      </c>
      <c r="AS1189" s="17">
        <v>0.13305251826680101</v>
      </c>
      <c r="AT1189" s="17">
        <v>0.26665497981090802</v>
      </c>
      <c r="AU1189" s="17"/>
      <c r="AV1189" s="17">
        <v>9.9851033236734901E-2</v>
      </c>
      <c r="AW1189" s="17">
        <v>6.8332942812675906E-2</v>
      </c>
      <c r="AX1189" s="17">
        <v>0</v>
      </c>
      <c r="AY1189" s="17">
        <v>5.7771610466268698E-2</v>
      </c>
      <c r="AZ1189" s="17">
        <v>7.92853894542144E-2</v>
      </c>
      <c r="BA1189" s="17">
        <v>5.5831601325111897E-2</v>
      </c>
      <c r="BB1189" s="17"/>
      <c r="BC1189" s="17">
        <v>9.0060179421853695E-2</v>
      </c>
      <c r="BD1189" s="17">
        <v>7.2278725019712595E-2</v>
      </c>
      <c r="BE1189" s="17">
        <v>8.4937998882323396E-2</v>
      </c>
      <c r="BF1189" s="17"/>
      <c r="BG1189" s="17">
        <v>0.10125528178269901</v>
      </c>
      <c r="BH1189" s="17">
        <v>7.0577096253584007E-2</v>
      </c>
      <c r="BI1189" s="17">
        <v>7.6132501712918896E-2</v>
      </c>
      <c r="BJ1189" s="17">
        <v>0.39641246989684298</v>
      </c>
      <c r="BK1189" s="17">
        <v>5.4151172236624801E-2</v>
      </c>
      <c r="BL1189" s="17"/>
      <c r="BM1189" s="17">
        <v>7.6233327954009805E-2</v>
      </c>
      <c r="BN1189" s="17">
        <v>9.4957648961058003E-2</v>
      </c>
    </row>
    <row r="1190" spans="2:66" x14ac:dyDescent="0.35">
      <c r="B1190" t="s">
        <v>354</v>
      </c>
      <c r="C1190" s="17">
        <v>2.35474325855079E-3</v>
      </c>
      <c r="D1190" s="17">
        <v>4.6499394757950896E-3</v>
      </c>
      <c r="E1190" s="17">
        <v>0</v>
      </c>
      <c r="F1190" s="17"/>
      <c r="G1190" s="17">
        <v>0</v>
      </c>
      <c r="H1190" s="17">
        <v>1.6195775086053101E-2</v>
      </c>
      <c r="I1190" s="17">
        <v>0</v>
      </c>
      <c r="J1190" s="17">
        <v>0</v>
      </c>
      <c r="K1190" s="17">
        <v>0</v>
      </c>
      <c r="L1190" s="17">
        <v>0</v>
      </c>
      <c r="M1190" s="17"/>
      <c r="N1190" s="17">
        <v>9.5656705385397407E-3</v>
      </c>
      <c r="O1190" s="17">
        <v>0</v>
      </c>
      <c r="P1190" s="17">
        <v>0</v>
      </c>
      <c r="Q1190" s="17">
        <v>0</v>
      </c>
      <c r="R1190" s="17"/>
      <c r="S1190" s="17">
        <v>1.63271002233141E-2</v>
      </c>
      <c r="T1190" s="17">
        <v>0</v>
      </c>
      <c r="U1190" s="17">
        <v>0</v>
      </c>
      <c r="V1190" s="17">
        <v>0</v>
      </c>
      <c r="W1190" s="17">
        <v>0</v>
      </c>
      <c r="X1190" s="17">
        <v>0</v>
      </c>
      <c r="Y1190" s="17">
        <v>0</v>
      </c>
      <c r="Z1190" s="17">
        <v>0</v>
      </c>
      <c r="AA1190" s="17">
        <v>0</v>
      </c>
      <c r="AB1190" s="17">
        <v>0</v>
      </c>
      <c r="AC1190" s="17">
        <v>0</v>
      </c>
      <c r="AD1190" s="17">
        <v>0</v>
      </c>
      <c r="AE1190" s="17"/>
      <c r="AF1190" s="17">
        <v>8.8499504614585594E-3</v>
      </c>
      <c r="AG1190" s="17">
        <v>0</v>
      </c>
      <c r="AH1190" s="17">
        <v>0</v>
      </c>
      <c r="AI1190" s="17">
        <v>0</v>
      </c>
      <c r="AJ1190" s="17">
        <v>0</v>
      </c>
      <c r="AK1190" s="17">
        <v>0</v>
      </c>
      <c r="AL1190" s="17"/>
      <c r="AM1190" s="17">
        <v>4.1533101931560601E-3</v>
      </c>
      <c r="AN1190" s="17">
        <v>0</v>
      </c>
      <c r="AO1190" s="17"/>
      <c r="AP1190" s="17">
        <v>0</v>
      </c>
      <c r="AQ1190" s="17">
        <v>0</v>
      </c>
      <c r="AR1190" s="17">
        <v>0</v>
      </c>
      <c r="AS1190" s="17">
        <v>2.0303082607418001E-2</v>
      </c>
      <c r="AT1190" s="17">
        <v>0</v>
      </c>
      <c r="AU1190" s="17"/>
      <c r="AV1190" s="17">
        <v>0</v>
      </c>
      <c r="AW1190" s="17">
        <v>1.22590694955236E-2</v>
      </c>
      <c r="AX1190" s="17">
        <v>0</v>
      </c>
      <c r="AY1190" s="17">
        <v>0</v>
      </c>
      <c r="AZ1190" s="17">
        <v>0</v>
      </c>
      <c r="BA1190" s="17">
        <v>0</v>
      </c>
      <c r="BB1190" s="17"/>
      <c r="BC1190" s="17">
        <v>0</v>
      </c>
      <c r="BD1190" s="17">
        <v>0</v>
      </c>
      <c r="BE1190" s="17">
        <v>7.5782193047094796E-3</v>
      </c>
      <c r="BF1190" s="17"/>
      <c r="BG1190" s="17">
        <v>0</v>
      </c>
      <c r="BH1190" s="17">
        <v>5.3500410057075003E-3</v>
      </c>
      <c r="BI1190" s="17">
        <v>0</v>
      </c>
      <c r="BJ1190" s="17">
        <v>0</v>
      </c>
      <c r="BK1190" s="17">
        <v>0</v>
      </c>
      <c r="BL1190" s="17"/>
      <c r="BM1190" s="17">
        <v>4.3636374419653897E-3</v>
      </c>
      <c r="BN1190" s="17">
        <v>0</v>
      </c>
    </row>
    <row r="1191" spans="2:66" x14ac:dyDescent="0.35">
      <c r="B1191" t="s">
        <v>282</v>
      </c>
      <c r="C1191" s="17">
        <v>7.9778367680535603E-3</v>
      </c>
      <c r="D1191" s="17">
        <v>1.08310123816185E-2</v>
      </c>
      <c r="E1191" s="17">
        <v>5.0506377813063601E-3</v>
      </c>
      <c r="F1191" s="17"/>
      <c r="G1191" s="17">
        <v>1.8643337898469201E-2</v>
      </c>
      <c r="H1191" s="17">
        <v>0</v>
      </c>
      <c r="I1191" s="17">
        <v>1.6772560863736598E-2</v>
      </c>
      <c r="J1191" s="17">
        <v>1.6773015506851702E-2</v>
      </c>
      <c r="K1191" s="17">
        <v>0</v>
      </c>
      <c r="L1191" s="17">
        <v>0</v>
      </c>
      <c r="M1191" s="17"/>
      <c r="N1191" s="17">
        <v>0</v>
      </c>
      <c r="O1191" s="17">
        <v>2.8168166411680198E-2</v>
      </c>
      <c r="P1191" s="17">
        <v>0</v>
      </c>
      <c r="Q1191" s="17">
        <v>0</v>
      </c>
      <c r="R1191" s="17"/>
      <c r="S1191" s="17">
        <v>0</v>
      </c>
      <c r="T1191" s="17">
        <v>0</v>
      </c>
      <c r="U1191" s="17">
        <v>3.4546770672105598E-2</v>
      </c>
      <c r="V1191" s="17">
        <v>0</v>
      </c>
      <c r="W1191" s="17">
        <v>3.7364060444169699E-2</v>
      </c>
      <c r="X1191" s="17">
        <v>0</v>
      </c>
      <c r="Y1191" s="17">
        <v>0</v>
      </c>
      <c r="Z1191" s="17">
        <v>7.4587274366113704E-2</v>
      </c>
      <c r="AA1191" s="17">
        <v>0</v>
      </c>
      <c r="AB1191" s="17">
        <v>0</v>
      </c>
      <c r="AC1191" s="17">
        <v>0</v>
      </c>
      <c r="AD1191" s="17">
        <v>0</v>
      </c>
      <c r="AE1191" s="17"/>
      <c r="AF1191" s="17">
        <v>1.0257545849764399E-2</v>
      </c>
      <c r="AG1191" s="17">
        <v>8.2569643688624305E-3</v>
      </c>
      <c r="AH1191" s="17">
        <v>0</v>
      </c>
      <c r="AI1191" s="17">
        <v>1.6275276578888501E-2</v>
      </c>
      <c r="AJ1191" s="17">
        <v>0</v>
      </c>
      <c r="AK1191" s="17">
        <v>0</v>
      </c>
      <c r="AL1191" s="17"/>
      <c r="AM1191" s="17">
        <v>4.86032434840234E-3</v>
      </c>
      <c r="AN1191" s="17">
        <v>1.21975585498014E-2</v>
      </c>
      <c r="AO1191" s="17"/>
      <c r="AP1191" s="17">
        <v>0</v>
      </c>
      <c r="AQ1191" s="17">
        <v>2.6510945163368299E-2</v>
      </c>
      <c r="AR1191" s="17">
        <v>9.3571073579116395E-3</v>
      </c>
      <c r="AS1191" s="17">
        <v>0</v>
      </c>
      <c r="AT1191" s="17">
        <v>0</v>
      </c>
      <c r="AU1191" s="17"/>
      <c r="AV1191" s="17">
        <v>8.2683768956993402E-3</v>
      </c>
      <c r="AW1191" s="17">
        <v>0</v>
      </c>
      <c r="AX1191" s="17">
        <v>0</v>
      </c>
      <c r="AY1191" s="17">
        <v>0</v>
      </c>
      <c r="AZ1191" s="17">
        <v>0</v>
      </c>
      <c r="BA1191" s="17">
        <v>3.1053779670748499E-2</v>
      </c>
      <c r="BB1191" s="17"/>
      <c r="BC1191" s="17">
        <v>0</v>
      </c>
      <c r="BD1191" s="17">
        <v>6.58620648769231E-3</v>
      </c>
      <c r="BE1191" s="17">
        <v>8.7835443052656295E-3</v>
      </c>
      <c r="BF1191" s="17"/>
      <c r="BG1191" s="17">
        <v>0</v>
      </c>
      <c r="BH1191" s="17">
        <v>5.6641179820986999E-3</v>
      </c>
      <c r="BI1191" s="17">
        <v>0</v>
      </c>
      <c r="BJ1191" s="17">
        <v>0</v>
      </c>
      <c r="BK1191" s="17">
        <v>0</v>
      </c>
      <c r="BL1191" s="17"/>
      <c r="BM1191" s="17">
        <v>4.6198070773715199E-3</v>
      </c>
      <c r="BN1191" s="17">
        <v>0</v>
      </c>
    </row>
    <row r="1192" spans="2:66" x14ac:dyDescent="0.35">
      <c r="C1192" s="17"/>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c r="AD1192" s="17"/>
      <c r="AE1192" s="17"/>
      <c r="AF1192" s="17"/>
      <c r="AG1192" s="17"/>
      <c r="AH1192" s="17"/>
      <c r="AI1192" s="17"/>
      <c r="AJ1192" s="17"/>
      <c r="AK1192" s="17"/>
      <c r="AL1192" s="17"/>
      <c r="AM1192" s="17"/>
      <c r="AN1192" s="17"/>
      <c r="AO1192" s="17"/>
      <c r="AP1192" s="17"/>
      <c r="AQ1192" s="17"/>
      <c r="AR1192" s="17"/>
      <c r="AS1192" s="17"/>
      <c r="AT1192" s="17"/>
      <c r="AU1192" s="17"/>
      <c r="AV1192" s="17"/>
      <c r="AW1192" s="17"/>
      <c r="AX1192" s="17"/>
      <c r="AY1192" s="17"/>
      <c r="AZ1192" s="17"/>
      <c r="BA1192" s="17"/>
      <c r="BB1192" s="17"/>
      <c r="BC1192" s="17"/>
      <c r="BD1192" s="17"/>
      <c r="BE1192" s="17"/>
      <c r="BF1192" s="17"/>
      <c r="BG1192" s="17"/>
      <c r="BH1192" s="17"/>
      <c r="BI1192" s="17"/>
      <c r="BJ1192" s="17"/>
      <c r="BK1192" s="17"/>
      <c r="BL1192" s="17"/>
      <c r="BM1192" s="17"/>
      <c r="BN1192" s="17"/>
    </row>
    <row r="1193" spans="2:66" x14ac:dyDescent="0.35">
      <c r="B1193" s="6" t="s">
        <v>456</v>
      </c>
      <c r="C1193" s="17"/>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c r="AD1193" s="17"/>
      <c r="AE1193" s="17"/>
      <c r="AF1193" s="17"/>
      <c r="AG1193" s="17"/>
      <c r="AH1193" s="17"/>
      <c r="AI1193" s="17"/>
      <c r="AJ1193" s="17"/>
      <c r="AK1193" s="17"/>
      <c r="AL1193" s="17"/>
      <c r="AM1193" s="17"/>
      <c r="AN1193" s="17"/>
      <c r="AO1193" s="17"/>
      <c r="AP1193" s="17"/>
      <c r="AQ1193" s="17"/>
      <c r="AR1193" s="17"/>
      <c r="AS1193" s="17"/>
      <c r="AT1193" s="17"/>
      <c r="AU1193" s="17"/>
      <c r="AV1193" s="17"/>
      <c r="AW1193" s="17"/>
      <c r="AX1193" s="17"/>
      <c r="AY1193" s="17"/>
      <c r="AZ1193" s="17"/>
      <c r="BA1193" s="17"/>
      <c r="BB1193" s="17"/>
      <c r="BC1193" s="17"/>
      <c r="BD1193" s="17"/>
      <c r="BE1193" s="17"/>
      <c r="BF1193" s="17"/>
      <c r="BG1193" s="17"/>
      <c r="BH1193" s="17"/>
      <c r="BI1193" s="17"/>
      <c r="BJ1193" s="17"/>
      <c r="BK1193" s="17"/>
      <c r="BL1193" s="17"/>
      <c r="BM1193" s="17"/>
      <c r="BN1193" s="17"/>
    </row>
    <row r="1194" spans="2:66" x14ac:dyDescent="0.35">
      <c r="B1194" s="24" t="s">
        <v>184</v>
      </c>
      <c r="C1194" s="17"/>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c r="AD1194" s="17"/>
      <c r="AE1194" s="17"/>
      <c r="AF1194" s="17"/>
      <c r="AG1194" s="17"/>
      <c r="AH1194" s="17"/>
      <c r="AI1194" s="17"/>
      <c r="AJ1194" s="17"/>
      <c r="AK1194" s="17"/>
      <c r="AL1194" s="17"/>
      <c r="AM1194" s="17"/>
      <c r="AN1194" s="17"/>
      <c r="AO1194" s="17"/>
      <c r="AP1194" s="17"/>
      <c r="AQ1194" s="17"/>
      <c r="AR1194" s="17"/>
      <c r="AS1194" s="17"/>
      <c r="AT1194" s="17"/>
      <c r="AU1194" s="17"/>
      <c r="AV1194" s="17"/>
      <c r="AW1194" s="17"/>
      <c r="AX1194" s="17"/>
      <c r="AY1194" s="17"/>
      <c r="AZ1194" s="17"/>
      <c r="BA1194" s="17"/>
      <c r="BB1194" s="17"/>
      <c r="BC1194" s="17"/>
      <c r="BD1194" s="17"/>
      <c r="BE1194" s="17"/>
      <c r="BF1194" s="17"/>
      <c r="BG1194" s="17"/>
      <c r="BH1194" s="17"/>
      <c r="BI1194" s="17"/>
      <c r="BJ1194" s="17"/>
      <c r="BK1194" s="17"/>
      <c r="BL1194" s="17"/>
      <c r="BM1194" s="17"/>
      <c r="BN1194" s="17"/>
    </row>
    <row r="1195" spans="2:66" x14ac:dyDescent="0.35">
      <c r="B1195" t="s">
        <v>350</v>
      </c>
      <c r="C1195" s="17">
        <v>0.62919913598909305</v>
      </c>
      <c r="D1195" s="17">
        <v>0.66139475780562196</v>
      </c>
      <c r="E1195" s="17">
        <v>0.59834085307145701</v>
      </c>
      <c r="F1195" s="17"/>
      <c r="G1195" s="17">
        <v>0.51113795928057204</v>
      </c>
      <c r="H1195" s="17">
        <v>0.38870709934117897</v>
      </c>
      <c r="I1195" s="17">
        <v>0.58568435004711605</v>
      </c>
      <c r="J1195" s="17">
        <v>0.75076295315144204</v>
      </c>
      <c r="K1195" s="17">
        <v>0.67654053895827504</v>
      </c>
      <c r="L1195" s="17">
        <v>0.83762291843593795</v>
      </c>
      <c r="M1195" s="17"/>
      <c r="N1195" s="17">
        <v>0.56140510634186802</v>
      </c>
      <c r="O1195" s="17">
        <v>0.54309682695768402</v>
      </c>
      <c r="P1195" s="17">
        <v>0.735240139163441</v>
      </c>
      <c r="Q1195" s="17">
        <v>0.712162344671049</v>
      </c>
      <c r="R1195" s="17"/>
      <c r="S1195" s="17">
        <v>0.62640812317249495</v>
      </c>
      <c r="T1195" s="17">
        <v>0.48924038526366798</v>
      </c>
      <c r="U1195" s="17">
        <v>0.72475943925881903</v>
      </c>
      <c r="V1195" s="17">
        <v>0.69397510780764604</v>
      </c>
      <c r="W1195" s="17">
        <v>0.65987854360106801</v>
      </c>
      <c r="X1195" s="17">
        <v>0.60498384913972902</v>
      </c>
      <c r="Y1195" s="17">
        <v>0.71165200732335898</v>
      </c>
      <c r="Z1195" s="17">
        <v>0.35880519820699103</v>
      </c>
      <c r="AA1195" s="17">
        <v>0.58071440546948105</v>
      </c>
      <c r="AB1195" s="17">
        <v>0.70090383536809597</v>
      </c>
      <c r="AC1195" s="17">
        <v>0.72498815245023795</v>
      </c>
      <c r="AD1195" s="17">
        <v>0.55715806795003198</v>
      </c>
      <c r="AE1195" s="17"/>
      <c r="AF1195" s="17">
        <v>0.48420292600530301</v>
      </c>
      <c r="AG1195" s="17">
        <v>0.65950171088356002</v>
      </c>
      <c r="AH1195" s="17">
        <v>0.64819408696874703</v>
      </c>
      <c r="AI1195" s="17">
        <v>0.67108393068135297</v>
      </c>
      <c r="AJ1195" s="17">
        <v>0.72663360711298097</v>
      </c>
      <c r="AK1195" s="17">
        <v>0.89252772302382299</v>
      </c>
      <c r="AL1195" s="17"/>
      <c r="AM1195" s="17">
        <v>0.63492435456213303</v>
      </c>
      <c r="AN1195" s="17">
        <v>0.61979631969648097</v>
      </c>
      <c r="AO1195" s="17"/>
      <c r="AP1195" s="17">
        <v>0.76640593433168502</v>
      </c>
      <c r="AQ1195" s="17">
        <v>0.60452252260899197</v>
      </c>
      <c r="AR1195" s="17">
        <v>0.57785595564936099</v>
      </c>
      <c r="AS1195" s="17">
        <v>0.44197086515936201</v>
      </c>
      <c r="AT1195" s="17">
        <v>0.67825336982429196</v>
      </c>
      <c r="AU1195" s="17"/>
      <c r="AV1195" s="17">
        <v>0.52769413069625004</v>
      </c>
      <c r="AW1195" s="17">
        <v>0.70934324464333798</v>
      </c>
      <c r="AX1195" s="17">
        <v>0.63568340558521097</v>
      </c>
      <c r="AY1195" s="17">
        <v>0.72442318459215804</v>
      </c>
      <c r="AZ1195" s="17">
        <v>0.54614912048271103</v>
      </c>
      <c r="BA1195" s="17">
        <v>0.66300726581043201</v>
      </c>
      <c r="BB1195" s="17"/>
      <c r="BC1195" s="17">
        <v>0.55518106498418496</v>
      </c>
      <c r="BD1195" s="17">
        <v>0.65655625091260505</v>
      </c>
      <c r="BE1195" s="17">
        <v>0.63026743361358095</v>
      </c>
      <c r="BF1195" s="17"/>
      <c r="BG1195" s="17">
        <v>0.72857927957497104</v>
      </c>
      <c r="BH1195" s="17">
        <v>0.56121281715870297</v>
      </c>
      <c r="BI1195" s="17">
        <v>0.60198869735576799</v>
      </c>
      <c r="BJ1195" s="17">
        <v>0.65892072469968099</v>
      </c>
      <c r="BK1195" s="17">
        <v>0.83936257831174199</v>
      </c>
      <c r="BL1195" s="17"/>
      <c r="BM1195" s="17">
        <v>0.59302261467097395</v>
      </c>
      <c r="BN1195" s="17">
        <v>0.79652478094642998</v>
      </c>
    </row>
    <row r="1196" spans="2:66" x14ac:dyDescent="0.35">
      <c r="B1196" t="s">
        <v>351</v>
      </c>
      <c r="C1196" s="17">
        <v>0.2488979281516</v>
      </c>
      <c r="D1196" s="17">
        <v>0.17672426096376401</v>
      </c>
      <c r="E1196" s="17">
        <v>0.31807365191855502</v>
      </c>
      <c r="F1196" s="17"/>
      <c r="G1196" s="17">
        <v>0.29032100450405401</v>
      </c>
      <c r="H1196" s="17">
        <v>0.38883467232048802</v>
      </c>
      <c r="I1196" s="17">
        <v>0.27041081654930899</v>
      </c>
      <c r="J1196" s="17">
        <v>0.19653592572736001</v>
      </c>
      <c r="K1196" s="17">
        <v>0.27791741802756698</v>
      </c>
      <c r="L1196" s="17">
        <v>0.101284056374101</v>
      </c>
      <c r="M1196" s="17"/>
      <c r="N1196" s="17">
        <v>0.24353262197749001</v>
      </c>
      <c r="O1196" s="17">
        <v>0.33065818968127503</v>
      </c>
      <c r="P1196" s="17">
        <v>0.21531894094040599</v>
      </c>
      <c r="Q1196" s="17">
        <v>0.19118894439763601</v>
      </c>
      <c r="R1196" s="17"/>
      <c r="S1196" s="17">
        <v>0.186491526298524</v>
      </c>
      <c r="T1196" s="17">
        <v>0.350001157648693</v>
      </c>
      <c r="U1196" s="17">
        <v>0.17121912762416999</v>
      </c>
      <c r="V1196" s="17">
        <v>0.22172800094171399</v>
      </c>
      <c r="W1196" s="17">
        <v>0.22320789270191899</v>
      </c>
      <c r="X1196" s="17">
        <v>0.33360951781779002</v>
      </c>
      <c r="Y1196" s="17">
        <v>0.23743300675828599</v>
      </c>
      <c r="Z1196" s="17">
        <v>0.35775202428108999</v>
      </c>
      <c r="AA1196" s="17">
        <v>0.28057010836391699</v>
      </c>
      <c r="AB1196" s="17">
        <v>0.21274879931016999</v>
      </c>
      <c r="AC1196" s="17">
        <v>0.23036069922671401</v>
      </c>
      <c r="AD1196" s="17">
        <v>0.11272741603771499</v>
      </c>
      <c r="AE1196" s="17"/>
      <c r="AF1196" s="17">
        <v>0.293947569559593</v>
      </c>
      <c r="AG1196" s="17">
        <v>0.28423051091064799</v>
      </c>
      <c r="AH1196" s="17">
        <v>0.18555250627414099</v>
      </c>
      <c r="AI1196" s="17">
        <v>0.201417556616207</v>
      </c>
      <c r="AJ1196" s="17">
        <v>0.246953931508547</v>
      </c>
      <c r="AK1196" s="17">
        <v>0.10747227697617701</v>
      </c>
      <c r="AL1196" s="17"/>
      <c r="AM1196" s="17">
        <v>0.236853298326857</v>
      </c>
      <c r="AN1196" s="17">
        <v>0.26544086541705703</v>
      </c>
      <c r="AO1196" s="17"/>
      <c r="AP1196" s="17">
        <v>0.17912070420776</v>
      </c>
      <c r="AQ1196" s="17">
        <v>0.29001227390344803</v>
      </c>
      <c r="AR1196" s="17">
        <v>0.29600114055022703</v>
      </c>
      <c r="AS1196" s="17">
        <v>0.28041735400523299</v>
      </c>
      <c r="AT1196" s="17">
        <v>0.21795337722282099</v>
      </c>
      <c r="AU1196" s="17"/>
      <c r="AV1196" s="17">
        <v>0.302382676840459</v>
      </c>
      <c r="AW1196" s="17">
        <v>0.17847709871390199</v>
      </c>
      <c r="AX1196" s="17">
        <v>0.20064032193929501</v>
      </c>
      <c r="AY1196" s="17">
        <v>0.23683614882440601</v>
      </c>
      <c r="AZ1196" s="17">
        <v>0.37161236345125198</v>
      </c>
      <c r="BA1196" s="17">
        <v>0.305751010335504</v>
      </c>
      <c r="BB1196" s="17"/>
      <c r="BC1196" s="17">
        <v>0.32164384720266598</v>
      </c>
      <c r="BD1196" s="17">
        <v>0.23119536018498499</v>
      </c>
      <c r="BE1196" s="17">
        <v>0.227671320106242</v>
      </c>
      <c r="BF1196" s="17"/>
      <c r="BG1196" s="17">
        <v>0.162159524288333</v>
      </c>
      <c r="BH1196" s="17">
        <v>0.31818762210518797</v>
      </c>
      <c r="BI1196" s="17">
        <v>0.26636941297134598</v>
      </c>
      <c r="BJ1196" s="17">
        <v>7.7875012378610206E-2</v>
      </c>
      <c r="BK1196" s="17">
        <v>0.10437060863658899</v>
      </c>
      <c r="BL1196" s="17"/>
      <c r="BM1196" s="17">
        <v>0.28853280281747101</v>
      </c>
      <c r="BN1196" s="17">
        <v>9.8080421737862994E-2</v>
      </c>
    </row>
    <row r="1197" spans="2:66" x14ac:dyDescent="0.35">
      <c r="B1197" t="s">
        <v>352</v>
      </c>
      <c r="C1197" s="17">
        <v>8.1906987792377303E-2</v>
      </c>
      <c r="D1197" s="17">
        <v>9.6376988420397894E-2</v>
      </c>
      <c r="E1197" s="17">
        <v>6.8038040773978903E-2</v>
      </c>
      <c r="F1197" s="17"/>
      <c r="G1197" s="17">
        <v>0.137937825032799</v>
      </c>
      <c r="H1197" s="17">
        <v>0.140239910158062</v>
      </c>
      <c r="I1197" s="17">
        <v>0.11167610472169499</v>
      </c>
      <c r="J1197" s="17">
        <v>1.7810655994940899E-2</v>
      </c>
      <c r="K1197" s="17">
        <v>4.55420430141582E-2</v>
      </c>
      <c r="L1197" s="17">
        <v>3.7733471256507299E-2</v>
      </c>
      <c r="M1197" s="17"/>
      <c r="N1197" s="17">
        <v>0.16865510914270301</v>
      </c>
      <c r="O1197" s="17">
        <v>6.9372306570397405E-2</v>
      </c>
      <c r="P1197" s="17">
        <v>4.9440919896153498E-2</v>
      </c>
      <c r="Q1197" s="17">
        <v>2.1392202749452499E-2</v>
      </c>
      <c r="R1197" s="17"/>
      <c r="S1197" s="17">
        <v>0.14768696115622901</v>
      </c>
      <c r="T1197" s="17">
        <v>0.138778136958986</v>
      </c>
      <c r="U1197" s="17">
        <v>7.0055978351848597E-2</v>
      </c>
      <c r="V1197" s="17">
        <v>8.4296891250640105E-2</v>
      </c>
      <c r="W1197" s="17">
        <v>0</v>
      </c>
      <c r="X1197" s="17">
        <v>2.8804119727037E-2</v>
      </c>
      <c r="Y1197" s="17">
        <v>0</v>
      </c>
      <c r="Z1197" s="17">
        <v>7.1315729824132396E-2</v>
      </c>
      <c r="AA1197" s="17">
        <v>0.11536118360705699</v>
      </c>
      <c r="AB1197" s="17">
        <v>8.6347365321733704E-2</v>
      </c>
      <c r="AC1197" s="17">
        <v>4.4651148323047903E-2</v>
      </c>
      <c r="AD1197" s="17">
        <v>0.22307964956076101</v>
      </c>
      <c r="AE1197" s="17"/>
      <c r="AF1197" s="17">
        <v>0.15342468603050399</v>
      </c>
      <c r="AG1197" s="17">
        <v>4.7140357269383502E-2</v>
      </c>
      <c r="AH1197" s="17">
        <v>9.6151150984381706E-2</v>
      </c>
      <c r="AI1197" s="17">
        <v>6.52404722758963E-2</v>
      </c>
      <c r="AJ1197" s="17">
        <v>2.64124613784722E-2</v>
      </c>
      <c r="AK1197" s="17">
        <v>0</v>
      </c>
      <c r="AL1197" s="17"/>
      <c r="AM1197" s="17">
        <v>9.6100978512349902E-2</v>
      </c>
      <c r="AN1197" s="17">
        <v>6.46996307028367E-2</v>
      </c>
      <c r="AO1197" s="17"/>
      <c r="AP1197" s="17">
        <v>1.3912616945424399E-2</v>
      </c>
      <c r="AQ1197" s="17">
        <v>6.5339282511692506E-2</v>
      </c>
      <c r="AR1197" s="17">
        <v>0.106575455046496</v>
      </c>
      <c r="AS1197" s="17">
        <v>0.185408509049139</v>
      </c>
      <c r="AT1197" s="17">
        <v>0</v>
      </c>
      <c r="AU1197" s="17"/>
      <c r="AV1197" s="17">
        <v>0.114830949249727</v>
      </c>
      <c r="AW1197" s="17">
        <v>8.4549580872244401E-2</v>
      </c>
      <c r="AX1197" s="17">
        <v>0.16367627247549399</v>
      </c>
      <c r="AY1197" s="17">
        <v>1.96922798825926E-2</v>
      </c>
      <c r="AZ1197" s="17">
        <v>8.2238516066037007E-2</v>
      </c>
      <c r="BA1197" s="17">
        <v>0</v>
      </c>
      <c r="BB1197" s="17"/>
      <c r="BC1197" s="17">
        <v>8.8025466689465204E-2</v>
      </c>
      <c r="BD1197" s="17">
        <v>6.2278118995867299E-2</v>
      </c>
      <c r="BE1197" s="17">
        <v>0.111337746605898</v>
      </c>
      <c r="BF1197" s="17"/>
      <c r="BG1197" s="17">
        <v>5.5311679295253699E-2</v>
      </c>
      <c r="BH1197" s="17">
        <v>8.2777211796998706E-2</v>
      </c>
      <c r="BI1197" s="17">
        <v>9.4448002612726997E-2</v>
      </c>
      <c r="BJ1197" s="17">
        <v>0.26320426292170901</v>
      </c>
      <c r="BK1197" s="17">
        <v>2.6961817322172201E-2</v>
      </c>
      <c r="BL1197" s="17"/>
      <c r="BM1197" s="17">
        <v>7.7557091739288306E-2</v>
      </c>
      <c r="BN1197" s="17">
        <v>8.30469539525929E-2</v>
      </c>
    </row>
    <row r="1198" spans="2:66" x14ac:dyDescent="0.35">
      <c r="B1198" t="s">
        <v>353</v>
      </c>
      <c r="C1198" s="17">
        <v>1.33713327576859E-2</v>
      </c>
      <c r="D1198" s="17">
        <v>2.7322153475690999E-2</v>
      </c>
      <c r="E1198" s="17">
        <v>0</v>
      </c>
      <c r="F1198" s="17"/>
      <c r="G1198" s="17">
        <v>2.1264371981264699E-2</v>
      </c>
      <c r="H1198" s="17">
        <v>5.5165286884052901E-2</v>
      </c>
      <c r="I1198" s="17">
        <v>0</v>
      </c>
      <c r="J1198" s="17">
        <v>0</v>
      </c>
      <c r="K1198" s="17">
        <v>0</v>
      </c>
      <c r="L1198" s="17">
        <v>0</v>
      </c>
      <c r="M1198" s="17"/>
      <c r="N1198" s="17">
        <v>1.7505774032726899E-2</v>
      </c>
      <c r="O1198" s="17">
        <v>2.2719191767722802E-2</v>
      </c>
      <c r="P1198" s="17">
        <v>0</v>
      </c>
      <c r="Q1198" s="17">
        <v>1.0805967400969899E-2</v>
      </c>
      <c r="R1198" s="17"/>
      <c r="S1198" s="17">
        <v>1.9706694686376199E-2</v>
      </c>
      <c r="T1198" s="17">
        <v>0</v>
      </c>
      <c r="U1198" s="17">
        <v>0</v>
      </c>
      <c r="V1198" s="17">
        <v>0</v>
      </c>
      <c r="W1198" s="17">
        <v>4.1022471575291403E-2</v>
      </c>
      <c r="X1198" s="17">
        <v>0</v>
      </c>
      <c r="Y1198" s="17">
        <v>5.0914985918354597E-2</v>
      </c>
      <c r="Z1198" s="17">
        <v>6.8272404365503594E-2</v>
      </c>
      <c r="AA1198" s="17">
        <v>0</v>
      </c>
      <c r="AB1198" s="17">
        <v>0</v>
      </c>
      <c r="AC1198" s="17">
        <v>0</v>
      </c>
      <c r="AD1198" s="17">
        <v>0</v>
      </c>
      <c r="AE1198" s="17"/>
      <c r="AF1198" s="17">
        <v>2.8830212322450699E-2</v>
      </c>
      <c r="AG1198" s="17">
        <v>0</v>
      </c>
      <c r="AH1198" s="17">
        <v>1.7385844221234799E-2</v>
      </c>
      <c r="AI1198" s="17">
        <v>2.19021762137722E-2</v>
      </c>
      <c r="AJ1198" s="17">
        <v>0</v>
      </c>
      <c r="AK1198" s="17">
        <v>0</v>
      </c>
      <c r="AL1198" s="17"/>
      <c r="AM1198" s="17">
        <v>1.37525646421416E-2</v>
      </c>
      <c r="AN1198" s="17">
        <v>1.29772762476101E-2</v>
      </c>
      <c r="AO1198" s="17"/>
      <c r="AP1198" s="17">
        <v>0</v>
      </c>
      <c r="AQ1198" s="17">
        <v>0</v>
      </c>
      <c r="AR1198" s="17">
        <v>0</v>
      </c>
      <c r="AS1198" s="17">
        <v>5.6898420092507E-2</v>
      </c>
      <c r="AT1198" s="17">
        <v>0.10379325295288699</v>
      </c>
      <c r="AU1198" s="17"/>
      <c r="AV1198" s="17">
        <v>3.1045649093857101E-2</v>
      </c>
      <c r="AW1198" s="17">
        <v>0</v>
      </c>
      <c r="AX1198" s="17">
        <v>0</v>
      </c>
      <c r="AY1198" s="17">
        <v>1.9048386700843301E-2</v>
      </c>
      <c r="AZ1198" s="17">
        <v>0</v>
      </c>
      <c r="BA1198" s="17">
        <v>0</v>
      </c>
      <c r="BB1198" s="17"/>
      <c r="BC1198" s="17">
        <v>1.2421881928616501E-2</v>
      </c>
      <c r="BD1198" s="17">
        <v>7.0074313642987003E-3</v>
      </c>
      <c r="BE1198" s="17">
        <v>2.3086812459237199E-2</v>
      </c>
      <c r="BF1198" s="17"/>
      <c r="BG1198" s="17">
        <v>0</v>
      </c>
      <c r="BH1198" s="17">
        <v>2.5326286215908201E-2</v>
      </c>
      <c r="BI1198" s="17">
        <v>9.3542580051111501E-3</v>
      </c>
      <c r="BJ1198" s="17">
        <v>0</v>
      </c>
      <c r="BK1198" s="17">
        <v>0</v>
      </c>
      <c r="BL1198" s="17"/>
      <c r="BM1198" s="17">
        <v>2.0512752939079198E-2</v>
      </c>
      <c r="BN1198" s="17">
        <v>0</v>
      </c>
    </row>
    <row r="1199" spans="2:66" x14ac:dyDescent="0.35">
      <c r="B1199" t="s">
        <v>354</v>
      </c>
      <c r="C1199" s="17">
        <v>2.5571616610548902E-3</v>
      </c>
      <c r="D1199" s="17">
        <v>5.2251458124347996E-3</v>
      </c>
      <c r="E1199" s="17">
        <v>0</v>
      </c>
      <c r="F1199" s="17"/>
      <c r="G1199" s="17">
        <v>0</v>
      </c>
      <c r="H1199" s="17">
        <v>1.36765552943558E-2</v>
      </c>
      <c r="I1199" s="17">
        <v>0</v>
      </c>
      <c r="J1199" s="17">
        <v>0</v>
      </c>
      <c r="K1199" s="17">
        <v>0</v>
      </c>
      <c r="L1199" s="17">
        <v>0</v>
      </c>
      <c r="M1199" s="17"/>
      <c r="N1199" s="17">
        <v>8.9013885052121097E-3</v>
      </c>
      <c r="O1199" s="17">
        <v>0</v>
      </c>
      <c r="P1199" s="17">
        <v>0</v>
      </c>
      <c r="Q1199" s="17">
        <v>0</v>
      </c>
      <c r="R1199" s="17"/>
      <c r="S1199" s="17">
        <v>1.9706694686376199E-2</v>
      </c>
      <c r="T1199" s="17">
        <v>0</v>
      </c>
      <c r="U1199" s="17">
        <v>0</v>
      </c>
      <c r="V1199" s="17">
        <v>0</v>
      </c>
      <c r="W1199" s="17">
        <v>0</v>
      </c>
      <c r="X1199" s="17">
        <v>0</v>
      </c>
      <c r="Y1199" s="17">
        <v>0</v>
      </c>
      <c r="Z1199" s="17">
        <v>0</v>
      </c>
      <c r="AA1199" s="17">
        <v>0</v>
      </c>
      <c r="AB1199" s="17">
        <v>0</v>
      </c>
      <c r="AC1199" s="17">
        <v>0</v>
      </c>
      <c r="AD1199" s="17">
        <v>0</v>
      </c>
      <c r="AE1199" s="17"/>
      <c r="AF1199" s="17">
        <v>9.1175914952508295E-3</v>
      </c>
      <c r="AG1199" s="17">
        <v>0</v>
      </c>
      <c r="AH1199" s="17">
        <v>0</v>
      </c>
      <c r="AI1199" s="17">
        <v>0</v>
      </c>
      <c r="AJ1199" s="17">
        <v>0</v>
      </c>
      <c r="AK1199" s="17">
        <v>0</v>
      </c>
      <c r="AL1199" s="17"/>
      <c r="AM1199" s="17">
        <v>4.6195198230762997E-3</v>
      </c>
      <c r="AN1199" s="17">
        <v>0</v>
      </c>
      <c r="AO1199" s="17"/>
      <c r="AP1199" s="17">
        <v>0</v>
      </c>
      <c r="AQ1199" s="17">
        <v>0</v>
      </c>
      <c r="AR1199" s="17">
        <v>0</v>
      </c>
      <c r="AS1199" s="17">
        <v>1.7678258665979898E-2</v>
      </c>
      <c r="AT1199" s="17">
        <v>0</v>
      </c>
      <c r="AU1199" s="17"/>
      <c r="AV1199" s="17">
        <v>0</v>
      </c>
      <c r="AW1199" s="17">
        <v>1.2964751150026601E-2</v>
      </c>
      <c r="AX1199" s="17">
        <v>0</v>
      </c>
      <c r="AY1199" s="17">
        <v>0</v>
      </c>
      <c r="AZ1199" s="17">
        <v>0</v>
      </c>
      <c r="BA1199" s="17">
        <v>0</v>
      </c>
      <c r="BB1199" s="17"/>
      <c r="BC1199" s="17">
        <v>0</v>
      </c>
      <c r="BD1199" s="17">
        <v>0</v>
      </c>
      <c r="BE1199" s="17">
        <v>7.6366872150417896E-3</v>
      </c>
      <c r="BF1199" s="17"/>
      <c r="BG1199" s="17">
        <v>0</v>
      </c>
      <c r="BH1199" s="17">
        <v>6.0698640770519103E-3</v>
      </c>
      <c r="BI1199" s="17">
        <v>0</v>
      </c>
      <c r="BJ1199" s="17">
        <v>0</v>
      </c>
      <c r="BK1199" s="17">
        <v>0</v>
      </c>
      <c r="BL1199" s="17"/>
      <c r="BM1199" s="17">
        <v>4.9162210805368603E-3</v>
      </c>
      <c r="BN1199" s="17">
        <v>0</v>
      </c>
    </row>
    <row r="1200" spans="2:66" x14ac:dyDescent="0.35">
      <c r="B1200" t="s">
        <v>282</v>
      </c>
      <c r="C1200" s="17">
        <v>2.4067453648188498E-2</v>
      </c>
      <c r="D1200" s="17">
        <v>3.2956693522089499E-2</v>
      </c>
      <c r="E1200" s="17">
        <v>1.55474542360094E-2</v>
      </c>
      <c r="F1200" s="17"/>
      <c r="G1200" s="17">
        <v>3.9338839201310399E-2</v>
      </c>
      <c r="H1200" s="17">
        <v>1.3376476001862699E-2</v>
      </c>
      <c r="I1200" s="17">
        <v>3.2228728681880502E-2</v>
      </c>
      <c r="J1200" s="17">
        <v>3.4890465126257E-2</v>
      </c>
      <c r="K1200" s="17">
        <v>0</v>
      </c>
      <c r="L1200" s="17">
        <v>2.3359553933453001E-2</v>
      </c>
      <c r="M1200" s="17"/>
      <c r="N1200" s="17">
        <v>0</v>
      </c>
      <c r="O1200" s="17">
        <v>3.4153485022920801E-2</v>
      </c>
      <c r="P1200" s="17">
        <v>0</v>
      </c>
      <c r="Q1200" s="17">
        <v>6.4450540780892601E-2</v>
      </c>
      <c r="R1200" s="17"/>
      <c r="S1200" s="17">
        <v>0</v>
      </c>
      <c r="T1200" s="17">
        <v>2.1980320128652999E-2</v>
      </c>
      <c r="U1200" s="17">
        <v>3.3965454765161801E-2</v>
      </c>
      <c r="V1200" s="17">
        <v>0</v>
      </c>
      <c r="W1200" s="17">
        <v>7.5891092121721501E-2</v>
      </c>
      <c r="X1200" s="17">
        <v>3.2602513315444101E-2</v>
      </c>
      <c r="Y1200" s="17">
        <v>0</v>
      </c>
      <c r="Z1200" s="17">
        <v>0.14385464332228301</v>
      </c>
      <c r="AA1200" s="17">
        <v>2.3354302559545501E-2</v>
      </c>
      <c r="AB1200" s="17">
        <v>0</v>
      </c>
      <c r="AC1200" s="17">
        <v>0</v>
      </c>
      <c r="AD1200" s="17">
        <v>0.107034866451492</v>
      </c>
      <c r="AE1200" s="17"/>
      <c r="AF1200" s="17">
        <v>3.0477014586899401E-2</v>
      </c>
      <c r="AG1200" s="17">
        <v>9.1274209364080802E-3</v>
      </c>
      <c r="AH1200" s="17">
        <v>5.2716411551495403E-2</v>
      </c>
      <c r="AI1200" s="17">
        <v>4.0355864212772402E-2</v>
      </c>
      <c r="AJ1200" s="17">
        <v>0</v>
      </c>
      <c r="AK1200" s="17">
        <v>0</v>
      </c>
      <c r="AL1200" s="17"/>
      <c r="AM1200" s="17">
        <v>1.3749284133441999E-2</v>
      </c>
      <c r="AN1200" s="17">
        <v>3.7085907936015301E-2</v>
      </c>
      <c r="AO1200" s="17"/>
      <c r="AP1200" s="17">
        <v>4.0560744515129803E-2</v>
      </c>
      <c r="AQ1200" s="17">
        <v>4.0125920975867597E-2</v>
      </c>
      <c r="AR1200" s="17">
        <v>1.9567448753916E-2</v>
      </c>
      <c r="AS1200" s="17">
        <v>1.7626593027779101E-2</v>
      </c>
      <c r="AT1200" s="17">
        <v>0</v>
      </c>
      <c r="AU1200" s="17"/>
      <c r="AV1200" s="17">
        <v>2.4046594119705899E-2</v>
      </c>
      <c r="AW1200" s="17">
        <v>1.46653246204892E-2</v>
      </c>
      <c r="AX1200" s="17">
        <v>0</v>
      </c>
      <c r="AY1200" s="17">
        <v>0</v>
      </c>
      <c r="AZ1200" s="17">
        <v>0</v>
      </c>
      <c r="BA1200" s="17">
        <v>3.1241723854063999E-2</v>
      </c>
      <c r="BB1200" s="17"/>
      <c r="BC1200" s="17">
        <v>2.2727739195067698E-2</v>
      </c>
      <c r="BD1200" s="17">
        <v>4.2962838542244801E-2</v>
      </c>
      <c r="BE1200" s="17">
        <v>0</v>
      </c>
      <c r="BF1200" s="17"/>
      <c r="BG1200" s="17">
        <v>5.3949516841442398E-2</v>
      </c>
      <c r="BH1200" s="17">
        <v>6.4261986461500303E-3</v>
      </c>
      <c r="BI1200" s="17">
        <v>2.78396290550483E-2</v>
      </c>
      <c r="BJ1200" s="17">
        <v>0</v>
      </c>
      <c r="BK1200" s="17">
        <v>2.9304995729496599E-2</v>
      </c>
      <c r="BL1200" s="17"/>
      <c r="BM1200" s="17">
        <v>1.54585167526509E-2</v>
      </c>
      <c r="BN1200" s="17">
        <v>2.2347843363114499E-2</v>
      </c>
    </row>
    <row r="1201" spans="2:66" x14ac:dyDescent="0.35">
      <c r="C1201" s="17"/>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c r="AD1201" s="17"/>
      <c r="AE1201" s="17"/>
      <c r="AF1201" s="17"/>
      <c r="AG1201" s="17"/>
      <c r="AH1201" s="17"/>
      <c r="AI1201" s="17"/>
      <c r="AJ1201" s="17"/>
      <c r="AK1201" s="17"/>
      <c r="AL1201" s="17"/>
      <c r="AM1201" s="17"/>
      <c r="AN1201" s="17"/>
      <c r="AO1201" s="17"/>
      <c r="AP1201" s="17"/>
      <c r="AQ1201" s="17"/>
      <c r="AR1201" s="17"/>
      <c r="AS1201" s="17"/>
      <c r="AT1201" s="17"/>
      <c r="AU1201" s="17"/>
      <c r="AV1201" s="17"/>
      <c r="AW1201" s="17"/>
      <c r="AX1201" s="17"/>
      <c r="AY1201" s="17"/>
      <c r="AZ1201" s="17"/>
      <c r="BA1201" s="17"/>
      <c r="BB1201" s="17"/>
      <c r="BC1201" s="17"/>
      <c r="BD1201" s="17"/>
      <c r="BE1201" s="17"/>
      <c r="BF1201" s="17"/>
      <c r="BG1201" s="17"/>
      <c r="BH1201" s="17"/>
      <c r="BI1201" s="17"/>
      <c r="BJ1201" s="17"/>
      <c r="BK1201" s="17"/>
      <c r="BL1201" s="17"/>
      <c r="BM1201" s="17"/>
      <c r="BN1201" s="17"/>
    </row>
    <row r="1202" spans="2:66" x14ac:dyDescent="0.35">
      <c r="B1202" s="6" t="s">
        <v>457</v>
      </c>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c r="AD1202" s="17"/>
      <c r="AE1202" s="17"/>
      <c r="AF1202" s="17"/>
      <c r="AG1202" s="17"/>
      <c r="AH1202" s="17"/>
      <c r="AI1202" s="17"/>
      <c r="AJ1202" s="17"/>
      <c r="AK1202" s="17"/>
      <c r="AL1202" s="17"/>
      <c r="AM1202" s="17"/>
      <c r="AN1202" s="17"/>
      <c r="AO1202" s="17"/>
      <c r="AP1202" s="17"/>
      <c r="AQ1202" s="17"/>
      <c r="AR1202" s="17"/>
      <c r="AS1202" s="17"/>
      <c r="AT1202" s="17"/>
      <c r="AU1202" s="17"/>
      <c r="AV1202" s="17"/>
      <c r="AW1202" s="17"/>
      <c r="AX1202" s="17"/>
      <c r="AY1202" s="17"/>
      <c r="AZ1202" s="17"/>
      <c r="BA1202" s="17"/>
      <c r="BB1202" s="17"/>
      <c r="BC1202" s="17"/>
      <c r="BD1202" s="17"/>
      <c r="BE1202" s="17"/>
      <c r="BF1202" s="17"/>
      <c r="BG1202" s="17"/>
      <c r="BH1202" s="17"/>
      <c r="BI1202" s="17"/>
      <c r="BJ1202" s="17"/>
      <c r="BK1202" s="17"/>
      <c r="BL1202" s="17"/>
      <c r="BM1202" s="17"/>
      <c r="BN1202" s="17"/>
    </row>
    <row r="1203" spans="2:66" x14ac:dyDescent="0.35">
      <c r="B1203" s="24" t="s">
        <v>184</v>
      </c>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c r="AD1203" s="17"/>
      <c r="AE1203" s="17"/>
      <c r="AF1203" s="17"/>
      <c r="AG1203" s="17"/>
      <c r="AH1203" s="17"/>
      <c r="AI1203" s="17"/>
      <c r="AJ1203" s="17"/>
      <c r="AK1203" s="17"/>
      <c r="AL1203" s="17"/>
      <c r="AM1203" s="17"/>
      <c r="AN1203" s="17"/>
      <c r="AO1203" s="17"/>
      <c r="AP1203" s="17"/>
      <c r="AQ1203" s="17"/>
      <c r="AR1203" s="17"/>
      <c r="AS1203" s="17"/>
      <c r="AT1203" s="17"/>
      <c r="AU1203" s="17"/>
      <c r="AV1203" s="17"/>
      <c r="AW1203" s="17"/>
      <c r="AX1203" s="17"/>
      <c r="AY1203" s="17"/>
      <c r="AZ1203" s="17"/>
      <c r="BA1203" s="17"/>
      <c r="BB1203" s="17"/>
      <c r="BC1203" s="17"/>
      <c r="BD1203" s="17"/>
      <c r="BE1203" s="17"/>
      <c r="BF1203" s="17"/>
      <c r="BG1203" s="17"/>
      <c r="BH1203" s="17"/>
      <c r="BI1203" s="17"/>
      <c r="BJ1203" s="17"/>
      <c r="BK1203" s="17"/>
      <c r="BL1203" s="17"/>
      <c r="BM1203" s="17"/>
      <c r="BN1203" s="17"/>
    </row>
    <row r="1204" spans="2:66" x14ac:dyDescent="0.35">
      <c r="B1204" t="s">
        <v>350</v>
      </c>
      <c r="C1204" s="17">
        <v>0.76501573770792397</v>
      </c>
      <c r="D1204" s="17">
        <v>0.75924387593022602</v>
      </c>
      <c r="E1204" s="17">
        <v>0.77030155461791405</v>
      </c>
      <c r="F1204" s="17"/>
      <c r="G1204" s="17">
        <v>0.62955741141116095</v>
      </c>
      <c r="H1204" s="17">
        <v>0.52435634539325304</v>
      </c>
      <c r="I1204" s="17">
        <v>0.757549978278096</v>
      </c>
      <c r="J1204" s="17">
        <v>0.73991693624403898</v>
      </c>
      <c r="K1204" s="17">
        <v>0.88891231283056205</v>
      </c>
      <c r="L1204" s="17">
        <v>0.91789244970024597</v>
      </c>
      <c r="M1204" s="17"/>
      <c r="N1204" s="17">
        <v>0.69559098314645595</v>
      </c>
      <c r="O1204" s="17">
        <v>0.72790542046797302</v>
      </c>
      <c r="P1204" s="17">
        <v>0.83446873480928696</v>
      </c>
      <c r="Q1204" s="17">
        <v>0.80019200762893306</v>
      </c>
      <c r="R1204" s="17"/>
      <c r="S1204" s="17">
        <v>0.67596054276153805</v>
      </c>
      <c r="T1204" s="17">
        <v>0.70206876452729405</v>
      </c>
      <c r="U1204" s="17">
        <v>0.81310419318432203</v>
      </c>
      <c r="V1204" s="17">
        <v>0.86587413811320701</v>
      </c>
      <c r="W1204" s="17">
        <v>0.87967408365486399</v>
      </c>
      <c r="X1204" s="17">
        <v>0.75946131155796803</v>
      </c>
      <c r="Y1204" s="17">
        <v>0.90127394760237201</v>
      </c>
      <c r="Z1204" s="17">
        <v>0.71513743538656604</v>
      </c>
      <c r="AA1204" s="17">
        <v>0.66054822259018997</v>
      </c>
      <c r="AB1204" s="17">
        <v>0.72959641156720101</v>
      </c>
      <c r="AC1204" s="17">
        <v>0.87890774637351499</v>
      </c>
      <c r="AD1204" s="17">
        <v>0.73365823124835905</v>
      </c>
      <c r="AE1204" s="17"/>
      <c r="AF1204" s="17">
        <v>0.58984123825179802</v>
      </c>
      <c r="AG1204" s="17">
        <v>0.81120879832290305</v>
      </c>
      <c r="AH1204" s="17">
        <v>0.79352454143476203</v>
      </c>
      <c r="AI1204" s="17">
        <v>0.78974107098743795</v>
      </c>
      <c r="AJ1204" s="17">
        <v>0.89169595571224802</v>
      </c>
      <c r="AK1204" s="17">
        <v>0.90038273014394399</v>
      </c>
      <c r="AL1204" s="17"/>
      <c r="AM1204" s="17">
        <v>0.76766486969285697</v>
      </c>
      <c r="AN1204" s="17">
        <v>0.758686110128302</v>
      </c>
      <c r="AO1204" s="17"/>
      <c r="AP1204" s="17">
        <v>0.82613798335664101</v>
      </c>
      <c r="AQ1204" s="17">
        <v>0.76739665305510496</v>
      </c>
      <c r="AR1204" s="17">
        <v>0.67902893435217704</v>
      </c>
      <c r="AS1204" s="17">
        <v>0.68791040849014995</v>
      </c>
      <c r="AT1204" s="17">
        <v>0.64626258844634699</v>
      </c>
      <c r="AU1204" s="17"/>
      <c r="AV1204" s="17">
        <v>0.69733086826799295</v>
      </c>
      <c r="AW1204" s="17">
        <v>0.75991912453242605</v>
      </c>
      <c r="AX1204" s="17">
        <v>0.73139650432226699</v>
      </c>
      <c r="AY1204" s="17">
        <v>0.94876574576330297</v>
      </c>
      <c r="AZ1204" s="17">
        <v>0.64436312938165197</v>
      </c>
      <c r="BA1204" s="17">
        <v>0.84856314604195804</v>
      </c>
      <c r="BB1204" s="17"/>
      <c r="BC1204" s="17">
        <v>0.73812806750866899</v>
      </c>
      <c r="BD1204" s="17">
        <v>0.76865347865136602</v>
      </c>
      <c r="BE1204" s="17">
        <v>0.74654420860269599</v>
      </c>
      <c r="BF1204" s="17"/>
      <c r="BG1204" s="17">
        <v>0.69592897352974303</v>
      </c>
      <c r="BH1204" s="17">
        <v>0.73995680254143503</v>
      </c>
      <c r="BI1204" s="17">
        <v>0.80078817211351505</v>
      </c>
      <c r="BJ1204" s="17">
        <v>0.56049259940158802</v>
      </c>
      <c r="BK1204" s="17">
        <v>0.90094441358291599</v>
      </c>
      <c r="BL1204" s="17"/>
      <c r="BM1204" s="17">
        <v>0.73390571537405802</v>
      </c>
      <c r="BN1204" s="17">
        <v>0.83914146586173599</v>
      </c>
    </row>
    <row r="1205" spans="2:66" x14ac:dyDescent="0.35">
      <c r="B1205" t="s">
        <v>351</v>
      </c>
      <c r="C1205" s="17">
        <v>0.16004275878375801</v>
      </c>
      <c r="D1205" s="17">
        <v>0.156774735537172</v>
      </c>
      <c r="E1205" s="17">
        <v>0.163035583838196</v>
      </c>
      <c r="F1205" s="17"/>
      <c r="G1205" s="17">
        <v>0.214530798089589</v>
      </c>
      <c r="H1205" s="17">
        <v>0.29934459365608401</v>
      </c>
      <c r="I1205" s="17">
        <v>0.16883612326730099</v>
      </c>
      <c r="J1205" s="17">
        <v>0.164995033826208</v>
      </c>
      <c r="K1205" s="17">
        <v>9.4585517324204796E-2</v>
      </c>
      <c r="L1205" s="17">
        <v>8.2107550299753806E-2</v>
      </c>
      <c r="M1205" s="17"/>
      <c r="N1205" s="17">
        <v>0.18112547347159</v>
      </c>
      <c r="O1205" s="17">
        <v>0.20044061259395601</v>
      </c>
      <c r="P1205" s="17">
        <v>0.13345312660464401</v>
      </c>
      <c r="Q1205" s="17">
        <v>0.123289563100427</v>
      </c>
      <c r="R1205" s="17"/>
      <c r="S1205" s="17">
        <v>0.16371546540968501</v>
      </c>
      <c r="T1205" s="17">
        <v>0.22767604581014</v>
      </c>
      <c r="U1205" s="17">
        <v>0.156399042695823</v>
      </c>
      <c r="V1205" s="17">
        <v>0.107308218143102</v>
      </c>
      <c r="W1205" s="17">
        <v>4.1043448145514E-2</v>
      </c>
      <c r="X1205" s="17">
        <v>0.18822799541570301</v>
      </c>
      <c r="Y1205" s="17">
        <v>6.6510428892898696E-2</v>
      </c>
      <c r="Z1205" s="17">
        <v>0.14257288553606701</v>
      </c>
      <c r="AA1205" s="17">
        <v>0.25978665603550899</v>
      </c>
      <c r="AB1205" s="17">
        <v>0.20536081474432699</v>
      </c>
      <c r="AC1205" s="17">
        <v>7.9598711379838594E-2</v>
      </c>
      <c r="AD1205" s="17">
        <v>0.13095890110081701</v>
      </c>
      <c r="AE1205" s="17"/>
      <c r="AF1205" s="17">
        <v>0.26447838091758902</v>
      </c>
      <c r="AG1205" s="17">
        <v>0.13203052383018099</v>
      </c>
      <c r="AH1205" s="17">
        <v>0.15086231680357701</v>
      </c>
      <c r="AI1205" s="17">
        <v>0.14980584877175701</v>
      </c>
      <c r="AJ1205" s="17">
        <v>8.2627642931075496E-2</v>
      </c>
      <c r="AK1205" s="17">
        <v>5.02881809064879E-2</v>
      </c>
      <c r="AL1205" s="17"/>
      <c r="AM1205" s="17">
        <v>0.16268602339681101</v>
      </c>
      <c r="AN1205" s="17">
        <v>0.15821963266290001</v>
      </c>
      <c r="AO1205" s="17"/>
      <c r="AP1205" s="17">
        <v>0.126313068802307</v>
      </c>
      <c r="AQ1205" s="17">
        <v>0.16407501298769001</v>
      </c>
      <c r="AR1205" s="17">
        <v>0.21829938499569501</v>
      </c>
      <c r="AS1205" s="17">
        <v>0.16628123784666299</v>
      </c>
      <c r="AT1205" s="17">
        <v>0.201723792282759</v>
      </c>
      <c r="AU1205" s="17"/>
      <c r="AV1205" s="17">
        <v>0.180451359452311</v>
      </c>
      <c r="AW1205" s="17">
        <v>0.17319480430852599</v>
      </c>
      <c r="AX1205" s="17">
        <v>0.17202944393907901</v>
      </c>
      <c r="AY1205" s="17">
        <v>2.62187424531296E-2</v>
      </c>
      <c r="AZ1205" s="17">
        <v>0.31709308664486002</v>
      </c>
      <c r="BA1205" s="17">
        <v>0.15143685395804199</v>
      </c>
      <c r="BB1205" s="17"/>
      <c r="BC1205" s="17">
        <v>0.17438885773874199</v>
      </c>
      <c r="BD1205" s="17">
        <v>0.183090795734041</v>
      </c>
      <c r="BE1205" s="17">
        <v>0.13629182611276699</v>
      </c>
      <c r="BF1205" s="17"/>
      <c r="BG1205" s="17">
        <v>0.170660822366246</v>
      </c>
      <c r="BH1205" s="17">
        <v>0.16682025259781899</v>
      </c>
      <c r="BI1205" s="17">
        <v>0.16930752785398101</v>
      </c>
      <c r="BJ1205" s="17">
        <v>0.43950740059841198</v>
      </c>
      <c r="BK1205" s="17">
        <v>3.1220541958475401E-2</v>
      </c>
      <c r="BL1205" s="17"/>
      <c r="BM1205" s="17">
        <v>0.16734809198855899</v>
      </c>
      <c r="BN1205" s="17">
        <v>0.105337730731419</v>
      </c>
    </row>
    <row r="1206" spans="2:66" x14ac:dyDescent="0.35">
      <c r="B1206" t="s">
        <v>352</v>
      </c>
      <c r="C1206" s="17">
        <v>4.0575730942153498E-2</v>
      </c>
      <c r="D1206" s="17">
        <v>5.8164832042434701E-2</v>
      </c>
      <c r="E1206" s="17">
        <v>2.4467797036558499E-2</v>
      </c>
      <c r="F1206" s="17"/>
      <c r="G1206" s="17">
        <v>4.1027675801947501E-2</v>
      </c>
      <c r="H1206" s="17">
        <v>9.5392672698134895E-2</v>
      </c>
      <c r="I1206" s="17">
        <v>5.8726612616146298E-2</v>
      </c>
      <c r="J1206" s="17">
        <v>5.8875078925883902E-2</v>
      </c>
      <c r="K1206" s="17">
        <v>1.6502169845232999E-2</v>
      </c>
      <c r="L1206" s="17">
        <v>0</v>
      </c>
      <c r="M1206" s="17"/>
      <c r="N1206" s="17">
        <v>8.0229541928977105E-2</v>
      </c>
      <c r="O1206" s="17">
        <v>4.5683659021968102E-2</v>
      </c>
      <c r="P1206" s="17">
        <v>2.0615201535098798E-2</v>
      </c>
      <c r="Q1206" s="17">
        <v>1.96453677282717E-2</v>
      </c>
      <c r="R1206" s="17"/>
      <c r="S1206" s="17">
        <v>0.101344967628038</v>
      </c>
      <c r="T1206" s="17">
        <v>2.37497439012231E-2</v>
      </c>
      <c r="U1206" s="17">
        <v>0</v>
      </c>
      <c r="V1206" s="17">
        <v>0</v>
      </c>
      <c r="W1206" s="17">
        <v>4.2855659435253199E-2</v>
      </c>
      <c r="X1206" s="17">
        <v>5.2310693026328799E-2</v>
      </c>
      <c r="Y1206" s="17">
        <v>0</v>
      </c>
      <c r="Z1206" s="17">
        <v>0</v>
      </c>
      <c r="AA1206" s="17">
        <v>3.8566759547693202E-2</v>
      </c>
      <c r="AB1206" s="17">
        <v>6.5042773688472694E-2</v>
      </c>
      <c r="AC1206" s="17">
        <v>4.1493542246646899E-2</v>
      </c>
      <c r="AD1206" s="17">
        <v>0.135382867650824</v>
      </c>
      <c r="AE1206" s="17"/>
      <c r="AF1206" s="17">
        <v>7.2905682762812798E-2</v>
      </c>
      <c r="AG1206" s="17">
        <v>3.2655559056722801E-2</v>
      </c>
      <c r="AH1206" s="17">
        <v>2.13252375350074E-2</v>
      </c>
      <c r="AI1206" s="17">
        <v>4.6058408584482298E-2</v>
      </c>
      <c r="AJ1206" s="17">
        <v>0</v>
      </c>
      <c r="AK1206" s="17">
        <v>4.9329088949567799E-2</v>
      </c>
      <c r="AL1206" s="17"/>
      <c r="AM1206" s="17">
        <v>5.6654562386664303E-2</v>
      </c>
      <c r="AN1206" s="17">
        <v>1.8861634138684701E-2</v>
      </c>
      <c r="AO1206" s="17"/>
      <c r="AP1206" s="17">
        <v>9.9495726383995193E-3</v>
      </c>
      <c r="AQ1206" s="17">
        <v>3.4082661663843897E-2</v>
      </c>
      <c r="AR1206" s="17">
        <v>4.8165359624201098E-2</v>
      </c>
      <c r="AS1206" s="17">
        <v>0.12433440638618</v>
      </c>
      <c r="AT1206" s="17">
        <v>0.15201361927089399</v>
      </c>
      <c r="AU1206" s="17"/>
      <c r="AV1206" s="17">
        <v>7.3481970230501806E-2</v>
      </c>
      <c r="AW1206" s="17">
        <v>2.6961465161409199E-2</v>
      </c>
      <c r="AX1206" s="17">
        <v>6.5300680972126005E-2</v>
      </c>
      <c r="AY1206" s="17">
        <v>2.50155117835669E-2</v>
      </c>
      <c r="AZ1206" s="17">
        <v>3.8543783973487601E-2</v>
      </c>
      <c r="BA1206" s="17">
        <v>0</v>
      </c>
      <c r="BB1206" s="17"/>
      <c r="BC1206" s="17">
        <v>4.1479935975039801E-2</v>
      </c>
      <c r="BD1206" s="17">
        <v>1.23321092408926E-2</v>
      </c>
      <c r="BE1206" s="17">
        <v>8.9211074714785302E-2</v>
      </c>
      <c r="BF1206" s="17"/>
      <c r="BG1206" s="17">
        <v>9.9712108726403695E-2</v>
      </c>
      <c r="BH1206" s="17">
        <v>5.5566567701703103E-2</v>
      </c>
      <c r="BI1206" s="17">
        <v>1.5283584403028501E-2</v>
      </c>
      <c r="BJ1206" s="17">
        <v>0</v>
      </c>
      <c r="BK1206" s="17">
        <v>3.4981280670557502E-2</v>
      </c>
      <c r="BL1206" s="17"/>
      <c r="BM1206" s="17">
        <v>6.16338329470675E-2</v>
      </c>
      <c r="BN1206" s="17">
        <v>2.8631053794248702E-2</v>
      </c>
    </row>
    <row r="1207" spans="2:66" x14ac:dyDescent="0.35">
      <c r="B1207" t="s">
        <v>353</v>
      </c>
      <c r="C1207" s="17">
        <v>1.25158415044521E-2</v>
      </c>
      <c r="D1207" s="17">
        <v>5.5187739073724604E-3</v>
      </c>
      <c r="E1207" s="17">
        <v>1.8923690418626501E-2</v>
      </c>
      <c r="F1207" s="17"/>
      <c r="G1207" s="17">
        <v>5.8359891541584198E-2</v>
      </c>
      <c r="H1207" s="17">
        <v>3.3850586680483401E-2</v>
      </c>
      <c r="I1207" s="17">
        <v>0</v>
      </c>
      <c r="J1207" s="17">
        <v>0</v>
      </c>
      <c r="K1207" s="17">
        <v>0</v>
      </c>
      <c r="L1207" s="17">
        <v>0</v>
      </c>
      <c r="M1207" s="17"/>
      <c r="N1207" s="17">
        <v>2.1814078810184899E-2</v>
      </c>
      <c r="O1207" s="17">
        <v>8.6115934268749302E-3</v>
      </c>
      <c r="P1207" s="17">
        <v>1.14629370509694E-2</v>
      </c>
      <c r="Q1207" s="17">
        <v>1.00413885440973E-2</v>
      </c>
      <c r="R1207" s="17"/>
      <c r="S1207" s="17">
        <v>1.9435360649793999E-2</v>
      </c>
      <c r="T1207" s="17">
        <v>0</v>
      </c>
      <c r="U1207" s="17">
        <v>3.0496764119855701E-2</v>
      </c>
      <c r="V1207" s="17">
        <v>2.6817643743691201E-2</v>
      </c>
      <c r="W1207" s="17">
        <v>0</v>
      </c>
      <c r="X1207" s="17">
        <v>0</v>
      </c>
      <c r="Y1207" s="17">
        <v>0</v>
      </c>
      <c r="Z1207" s="17">
        <v>0</v>
      </c>
      <c r="AA1207" s="17">
        <v>4.1098361826608497E-2</v>
      </c>
      <c r="AB1207" s="17">
        <v>0</v>
      </c>
      <c r="AC1207" s="17">
        <v>0</v>
      </c>
      <c r="AD1207" s="17">
        <v>0</v>
      </c>
      <c r="AE1207" s="17"/>
      <c r="AF1207" s="17">
        <v>2.1335731953875701E-2</v>
      </c>
      <c r="AG1207" s="17">
        <v>1.6079557944897099E-2</v>
      </c>
      <c r="AH1207" s="17">
        <v>0</v>
      </c>
      <c r="AI1207" s="17">
        <v>0</v>
      </c>
      <c r="AJ1207" s="17">
        <v>2.56764013566762E-2</v>
      </c>
      <c r="AK1207" s="17">
        <v>0</v>
      </c>
      <c r="AL1207" s="17"/>
      <c r="AM1207" s="17">
        <v>4.5391333717775097E-3</v>
      </c>
      <c r="AN1207" s="17">
        <v>2.3659958134318398E-2</v>
      </c>
      <c r="AO1207" s="17"/>
      <c r="AP1207" s="17">
        <v>1.9404600538497799E-2</v>
      </c>
      <c r="AQ1207" s="17">
        <v>1.10300271379325E-2</v>
      </c>
      <c r="AR1207" s="17">
        <v>1.1166008037674899E-2</v>
      </c>
      <c r="AS1207" s="17">
        <v>2.1473947277007199E-2</v>
      </c>
      <c r="AT1207" s="17">
        <v>0</v>
      </c>
      <c r="AU1207" s="17"/>
      <c r="AV1207" s="17">
        <v>7.0722236967744601E-3</v>
      </c>
      <c r="AW1207" s="17">
        <v>3.9924605997639001E-2</v>
      </c>
      <c r="AX1207" s="17">
        <v>3.12733707665281E-2</v>
      </c>
      <c r="AY1207" s="17">
        <v>0</v>
      </c>
      <c r="AZ1207" s="17">
        <v>0</v>
      </c>
      <c r="BA1207" s="17">
        <v>0</v>
      </c>
      <c r="BB1207" s="17"/>
      <c r="BC1207" s="17">
        <v>1.8137432745163998E-2</v>
      </c>
      <c r="BD1207" s="17">
        <v>6.11243048322166E-3</v>
      </c>
      <c r="BE1207" s="17">
        <v>1.9033913113798401E-2</v>
      </c>
      <c r="BF1207" s="17"/>
      <c r="BG1207" s="17">
        <v>0</v>
      </c>
      <c r="BH1207" s="17">
        <v>2.2020888685693501E-2</v>
      </c>
      <c r="BI1207" s="17">
        <v>7.3242921770480304E-3</v>
      </c>
      <c r="BJ1207" s="17">
        <v>0</v>
      </c>
      <c r="BK1207" s="17">
        <v>0</v>
      </c>
      <c r="BL1207" s="17"/>
      <c r="BM1207" s="17">
        <v>1.8994386586195199E-2</v>
      </c>
      <c r="BN1207" s="17">
        <v>0</v>
      </c>
    </row>
    <row r="1208" spans="2:66" x14ac:dyDescent="0.35">
      <c r="B1208" t="s">
        <v>354</v>
      </c>
      <c r="C1208" s="17">
        <v>7.4351423692844898E-3</v>
      </c>
      <c r="D1208" s="17">
        <v>5.4202818841670398E-3</v>
      </c>
      <c r="E1208" s="17">
        <v>9.2803327140456807E-3</v>
      </c>
      <c r="F1208" s="17"/>
      <c r="G1208" s="17">
        <v>3.7775770813159602E-2</v>
      </c>
      <c r="H1208" s="17">
        <v>0</v>
      </c>
      <c r="I1208" s="17">
        <v>1.4887285838456899E-2</v>
      </c>
      <c r="J1208" s="17">
        <v>0</v>
      </c>
      <c r="K1208" s="17">
        <v>0</v>
      </c>
      <c r="L1208" s="17">
        <v>0</v>
      </c>
      <c r="M1208" s="17"/>
      <c r="N1208" s="17">
        <v>1.08330533476506E-2</v>
      </c>
      <c r="O1208" s="17">
        <v>8.6064190664941892E-3</v>
      </c>
      <c r="P1208" s="17">
        <v>0</v>
      </c>
      <c r="Q1208" s="17">
        <v>9.9349649115064997E-3</v>
      </c>
      <c r="R1208" s="17"/>
      <c r="S1208" s="17">
        <v>3.9543663550944103E-2</v>
      </c>
      <c r="T1208" s="17">
        <v>2.36202516040416E-2</v>
      </c>
      <c r="U1208" s="17">
        <v>0</v>
      </c>
      <c r="V1208" s="17">
        <v>0</v>
      </c>
      <c r="W1208" s="17">
        <v>0</v>
      </c>
      <c r="X1208" s="17">
        <v>0</v>
      </c>
      <c r="Y1208" s="17">
        <v>0</v>
      </c>
      <c r="Z1208" s="17">
        <v>0</v>
      </c>
      <c r="AA1208" s="17">
        <v>0</v>
      </c>
      <c r="AB1208" s="17">
        <v>0</v>
      </c>
      <c r="AC1208" s="17">
        <v>0</v>
      </c>
      <c r="AD1208" s="17">
        <v>0</v>
      </c>
      <c r="AE1208" s="17"/>
      <c r="AF1208" s="17">
        <v>2.12130275877143E-2</v>
      </c>
      <c r="AG1208" s="17">
        <v>0</v>
      </c>
      <c r="AH1208" s="17">
        <v>1.73872601690848E-2</v>
      </c>
      <c r="AI1208" s="17">
        <v>0</v>
      </c>
      <c r="AJ1208" s="17">
        <v>0</v>
      </c>
      <c r="AK1208" s="17">
        <v>0</v>
      </c>
      <c r="AL1208" s="17"/>
      <c r="AM1208" s="17">
        <v>4.4910253775377598E-3</v>
      </c>
      <c r="AN1208" s="17">
        <v>1.15803795314403E-2</v>
      </c>
      <c r="AO1208" s="17"/>
      <c r="AP1208" s="17">
        <v>0</v>
      </c>
      <c r="AQ1208" s="17">
        <v>2.34156451554282E-2</v>
      </c>
      <c r="AR1208" s="17">
        <v>1.07858429659224E-2</v>
      </c>
      <c r="AS1208" s="17">
        <v>0</v>
      </c>
      <c r="AT1208" s="17">
        <v>0</v>
      </c>
      <c r="AU1208" s="17"/>
      <c r="AV1208" s="17">
        <v>2.1333898793479598E-2</v>
      </c>
      <c r="AW1208" s="17">
        <v>0</v>
      </c>
      <c r="AX1208" s="17">
        <v>0</v>
      </c>
      <c r="AY1208" s="17">
        <v>0</v>
      </c>
      <c r="AZ1208" s="17">
        <v>0</v>
      </c>
      <c r="BA1208" s="17">
        <v>0</v>
      </c>
      <c r="BB1208" s="17"/>
      <c r="BC1208" s="17">
        <v>1.88095148809607E-2</v>
      </c>
      <c r="BD1208" s="17">
        <v>0</v>
      </c>
      <c r="BE1208" s="17">
        <v>8.9189774559528309E-3</v>
      </c>
      <c r="BF1208" s="17"/>
      <c r="BG1208" s="17">
        <v>3.3698095377607401E-2</v>
      </c>
      <c r="BH1208" s="17">
        <v>5.1896521279763902E-3</v>
      </c>
      <c r="BI1208" s="17">
        <v>0</v>
      </c>
      <c r="BJ1208" s="17">
        <v>0</v>
      </c>
      <c r="BK1208" s="17">
        <v>3.2853763788051098E-2</v>
      </c>
      <c r="BL1208" s="17"/>
      <c r="BM1208" s="17">
        <v>9.1077893376019098E-3</v>
      </c>
      <c r="BN1208" s="17">
        <v>2.6889749612595801E-2</v>
      </c>
    </row>
    <row r="1209" spans="2:66" x14ac:dyDescent="0.35">
      <c r="B1209" t="s">
        <v>282</v>
      </c>
      <c r="C1209" s="17">
        <v>1.4414788692427599E-2</v>
      </c>
      <c r="D1209" s="17">
        <v>1.4877500698628501E-2</v>
      </c>
      <c r="E1209" s="17">
        <v>1.39910413746588E-2</v>
      </c>
      <c r="F1209" s="17"/>
      <c r="G1209" s="17">
        <v>1.8748452342559001E-2</v>
      </c>
      <c r="H1209" s="17">
        <v>4.7055801572044899E-2</v>
      </c>
      <c r="I1209" s="17">
        <v>0</v>
      </c>
      <c r="J1209" s="17">
        <v>3.6212951003869197E-2</v>
      </c>
      <c r="K1209" s="17">
        <v>0</v>
      </c>
      <c r="L1209" s="17">
        <v>0</v>
      </c>
      <c r="M1209" s="17"/>
      <c r="N1209" s="17">
        <v>1.0406869295141501E-2</v>
      </c>
      <c r="O1209" s="17">
        <v>8.7522954227337996E-3</v>
      </c>
      <c r="P1209" s="17">
        <v>0</v>
      </c>
      <c r="Q1209" s="17">
        <v>3.6896708086763999E-2</v>
      </c>
      <c r="R1209" s="17"/>
      <c r="S1209" s="17">
        <v>0</v>
      </c>
      <c r="T1209" s="17">
        <v>2.2885194157301201E-2</v>
      </c>
      <c r="U1209" s="17">
        <v>0</v>
      </c>
      <c r="V1209" s="17">
        <v>0</v>
      </c>
      <c r="W1209" s="17">
        <v>3.64268087643684E-2</v>
      </c>
      <c r="X1209" s="17">
        <v>0</v>
      </c>
      <c r="Y1209" s="17">
        <v>3.2215623504729597E-2</v>
      </c>
      <c r="Z1209" s="17">
        <v>0.142289679077367</v>
      </c>
      <c r="AA1209" s="17">
        <v>0</v>
      </c>
      <c r="AB1209" s="17">
        <v>0</v>
      </c>
      <c r="AC1209" s="17">
        <v>0</v>
      </c>
      <c r="AD1209" s="17">
        <v>0</v>
      </c>
      <c r="AE1209" s="17"/>
      <c r="AF1209" s="17">
        <v>3.0225938526210701E-2</v>
      </c>
      <c r="AG1209" s="17">
        <v>8.0255608452955499E-3</v>
      </c>
      <c r="AH1209" s="17">
        <v>1.6900644057568401E-2</v>
      </c>
      <c r="AI1209" s="17">
        <v>1.43946716563224E-2</v>
      </c>
      <c r="AJ1209" s="17">
        <v>0</v>
      </c>
      <c r="AK1209" s="17">
        <v>0</v>
      </c>
      <c r="AL1209" s="17"/>
      <c r="AM1209" s="17">
        <v>3.9643857743524198E-3</v>
      </c>
      <c r="AN1209" s="17">
        <v>2.8992285404354199E-2</v>
      </c>
      <c r="AO1209" s="17"/>
      <c r="AP1209" s="17">
        <v>1.81947746641546E-2</v>
      </c>
      <c r="AQ1209" s="17">
        <v>0</v>
      </c>
      <c r="AR1209" s="17">
        <v>3.2554470024330102E-2</v>
      </c>
      <c r="AS1209" s="17">
        <v>0</v>
      </c>
      <c r="AT1209" s="17">
        <v>0</v>
      </c>
      <c r="AU1209" s="17"/>
      <c r="AV1209" s="17">
        <v>2.03296795589397E-2</v>
      </c>
      <c r="AW1209" s="17">
        <v>0</v>
      </c>
      <c r="AX1209" s="17">
        <v>0</v>
      </c>
      <c r="AY1209" s="17">
        <v>0</v>
      </c>
      <c r="AZ1209" s="17">
        <v>0</v>
      </c>
      <c r="BA1209" s="17">
        <v>0</v>
      </c>
      <c r="BB1209" s="17"/>
      <c r="BC1209" s="17">
        <v>9.05619115142519E-3</v>
      </c>
      <c r="BD1209" s="17">
        <v>2.98111858904779E-2</v>
      </c>
      <c r="BE1209" s="17">
        <v>0</v>
      </c>
      <c r="BF1209" s="17"/>
      <c r="BG1209" s="17">
        <v>0</v>
      </c>
      <c r="BH1209" s="17">
        <v>1.0445836345372699E-2</v>
      </c>
      <c r="BI1209" s="17">
        <v>7.2964234524275796E-3</v>
      </c>
      <c r="BJ1209" s="17">
        <v>0</v>
      </c>
      <c r="BK1209" s="17">
        <v>0</v>
      </c>
      <c r="BL1209" s="17"/>
      <c r="BM1209" s="17">
        <v>9.0101837665180397E-3</v>
      </c>
      <c r="BN1209" s="17">
        <v>0</v>
      </c>
    </row>
    <row r="1210" spans="2:66" x14ac:dyDescent="0.35">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c r="AD1210" s="17"/>
      <c r="AE1210" s="17"/>
      <c r="AF1210" s="17"/>
      <c r="AG1210" s="17"/>
      <c r="AH1210" s="17"/>
      <c r="AI1210" s="17"/>
      <c r="AJ1210" s="17"/>
      <c r="AK1210" s="17"/>
      <c r="AL1210" s="17"/>
      <c r="AM1210" s="17"/>
      <c r="AN1210" s="17"/>
      <c r="AO1210" s="17"/>
      <c r="AP1210" s="17"/>
      <c r="AQ1210" s="17"/>
      <c r="AR1210" s="17"/>
      <c r="AS1210" s="17"/>
      <c r="AT1210" s="17"/>
      <c r="AU1210" s="17"/>
      <c r="AV1210" s="17"/>
      <c r="AW1210" s="17"/>
      <c r="AX1210" s="17"/>
      <c r="AY1210" s="17"/>
      <c r="AZ1210" s="17"/>
      <c r="BA1210" s="17"/>
      <c r="BB1210" s="17"/>
      <c r="BC1210" s="17"/>
      <c r="BD1210" s="17"/>
      <c r="BE1210" s="17"/>
      <c r="BF1210" s="17"/>
      <c r="BG1210" s="17"/>
      <c r="BH1210" s="17"/>
      <c r="BI1210" s="17"/>
      <c r="BJ1210" s="17"/>
      <c r="BK1210" s="17"/>
      <c r="BL1210" s="17"/>
      <c r="BM1210" s="17"/>
      <c r="BN1210" s="17"/>
    </row>
    <row r="1211" spans="2:66" x14ac:dyDescent="0.35">
      <c r="B1211" s="6" t="s">
        <v>458</v>
      </c>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c r="AD1211" s="17"/>
      <c r="AE1211" s="17"/>
      <c r="AF1211" s="17"/>
      <c r="AG1211" s="17"/>
      <c r="AH1211" s="17"/>
      <c r="AI1211" s="17"/>
      <c r="AJ1211" s="17"/>
      <c r="AK1211" s="17"/>
      <c r="AL1211" s="17"/>
      <c r="AM1211" s="17"/>
      <c r="AN1211" s="17"/>
      <c r="AO1211" s="17"/>
      <c r="AP1211" s="17"/>
      <c r="AQ1211" s="17"/>
      <c r="AR1211" s="17"/>
      <c r="AS1211" s="17"/>
      <c r="AT1211" s="17"/>
      <c r="AU1211" s="17"/>
      <c r="AV1211" s="17"/>
      <c r="AW1211" s="17"/>
      <c r="AX1211" s="17"/>
      <c r="AY1211" s="17"/>
      <c r="AZ1211" s="17"/>
      <c r="BA1211" s="17"/>
      <c r="BB1211" s="17"/>
      <c r="BC1211" s="17"/>
      <c r="BD1211" s="17"/>
      <c r="BE1211" s="17"/>
      <c r="BF1211" s="17"/>
      <c r="BG1211" s="17"/>
      <c r="BH1211" s="17"/>
      <c r="BI1211" s="17"/>
      <c r="BJ1211" s="17"/>
      <c r="BK1211" s="17"/>
      <c r="BL1211" s="17"/>
      <c r="BM1211" s="17"/>
      <c r="BN1211" s="17"/>
    </row>
    <row r="1212" spans="2:66" x14ac:dyDescent="0.35">
      <c r="B1212" s="24" t="s">
        <v>184</v>
      </c>
      <c r="C1212" s="17"/>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c r="AD1212" s="17"/>
      <c r="AE1212" s="17"/>
      <c r="AF1212" s="17"/>
      <c r="AG1212" s="17"/>
      <c r="AH1212" s="17"/>
      <c r="AI1212" s="17"/>
      <c r="AJ1212" s="17"/>
      <c r="AK1212" s="17"/>
      <c r="AL1212" s="17"/>
      <c r="AM1212" s="17"/>
      <c r="AN1212" s="17"/>
      <c r="AO1212" s="17"/>
      <c r="AP1212" s="17"/>
      <c r="AQ1212" s="17"/>
      <c r="AR1212" s="17"/>
      <c r="AS1212" s="17"/>
      <c r="AT1212" s="17"/>
      <c r="AU1212" s="17"/>
      <c r="AV1212" s="17"/>
      <c r="AW1212" s="17"/>
      <c r="AX1212" s="17"/>
      <c r="AY1212" s="17"/>
      <c r="AZ1212" s="17"/>
      <c r="BA1212" s="17"/>
      <c r="BB1212" s="17"/>
      <c r="BC1212" s="17"/>
      <c r="BD1212" s="17"/>
      <c r="BE1212" s="17"/>
      <c r="BF1212" s="17"/>
      <c r="BG1212" s="17"/>
      <c r="BH1212" s="17"/>
      <c r="BI1212" s="17"/>
      <c r="BJ1212" s="17"/>
      <c r="BK1212" s="17"/>
      <c r="BL1212" s="17"/>
      <c r="BM1212" s="17"/>
      <c r="BN1212" s="17"/>
    </row>
    <row r="1213" spans="2:66" x14ac:dyDescent="0.35">
      <c r="B1213" t="s">
        <v>350</v>
      </c>
      <c r="C1213" s="17">
        <v>0.824098642183546</v>
      </c>
      <c r="D1213" s="17">
        <v>0.82586250295657204</v>
      </c>
      <c r="E1213" s="17">
        <v>0.82160317235230695</v>
      </c>
      <c r="F1213" s="17"/>
      <c r="G1213" s="17">
        <v>0.73891499332477395</v>
      </c>
      <c r="H1213" s="17">
        <v>0.695401549062452</v>
      </c>
      <c r="I1213" s="17">
        <v>0.77308398081009799</v>
      </c>
      <c r="J1213" s="17">
        <v>0.84087479650595498</v>
      </c>
      <c r="K1213" s="17">
        <v>0.93023175757341003</v>
      </c>
      <c r="L1213" s="17">
        <v>0.95513829375169901</v>
      </c>
      <c r="M1213" s="17"/>
      <c r="N1213" s="17">
        <v>0.78918268549888204</v>
      </c>
      <c r="O1213" s="17">
        <v>0.78847967350918102</v>
      </c>
      <c r="P1213" s="17">
        <v>0.88603443754040001</v>
      </c>
      <c r="Q1213" s="17">
        <v>0.84677485355892801</v>
      </c>
      <c r="R1213" s="17"/>
      <c r="S1213" s="17">
        <v>0.73347936365834498</v>
      </c>
      <c r="T1213" s="17">
        <v>0.77880011185629106</v>
      </c>
      <c r="U1213" s="17">
        <v>0.76190796815732797</v>
      </c>
      <c r="V1213" s="17">
        <v>0.88946916092196704</v>
      </c>
      <c r="W1213" s="17">
        <v>0.85240916746157802</v>
      </c>
      <c r="X1213" s="17">
        <v>0.90538598247188096</v>
      </c>
      <c r="Y1213" s="17">
        <v>0.85797582691095498</v>
      </c>
      <c r="Z1213" s="17">
        <v>0.91260639935346999</v>
      </c>
      <c r="AA1213" s="17">
        <v>0.85602992939504796</v>
      </c>
      <c r="AB1213" s="17">
        <v>0.66539565060614303</v>
      </c>
      <c r="AC1213" s="17">
        <v>0.95679773060633999</v>
      </c>
      <c r="AD1213" s="17">
        <v>1</v>
      </c>
      <c r="AE1213" s="17"/>
      <c r="AF1213" s="17">
        <v>0.70964222118717801</v>
      </c>
      <c r="AG1213" s="17">
        <v>0.84957123062184703</v>
      </c>
      <c r="AH1213" s="17">
        <v>0.86957677891446705</v>
      </c>
      <c r="AI1213" s="17">
        <v>0.84789022750025</v>
      </c>
      <c r="AJ1213" s="17">
        <v>0.91545307854311597</v>
      </c>
      <c r="AK1213" s="17">
        <v>1</v>
      </c>
      <c r="AL1213" s="17"/>
      <c r="AM1213" s="17">
        <v>0.82359944489207004</v>
      </c>
      <c r="AN1213" s="17">
        <v>0.82255182771095703</v>
      </c>
      <c r="AO1213" s="17"/>
      <c r="AP1213" s="17">
        <v>0.83950850390056897</v>
      </c>
      <c r="AQ1213" s="17">
        <v>0.87826205227723297</v>
      </c>
      <c r="AR1213" s="17">
        <v>0.851920773918041</v>
      </c>
      <c r="AS1213" s="17">
        <v>0.70354803295659796</v>
      </c>
      <c r="AT1213" s="17">
        <v>0.48539403343805299</v>
      </c>
      <c r="AU1213" s="17"/>
      <c r="AV1213" s="17">
        <v>0.79513337165891895</v>
      </c>
      <c r="AW1213" s="17">
        <v>0.795835708044759</v>
      </c>
      <c r="AX1213" s="17">
        <v>0.77720298272451704</v>
      </c>
      <c r="AY1213" s="17">
        <v>0.92818881216315696</v>
      </c>
      <c r="AZ1213" s="17">
        <v>0.87879631250151702</v>
      </c>
      <c r="BA1213" s="17">
        <v>0.82814042006826605</v>
      </c>
      <c r="BB1213" s="17"/>
      <c r="BC1213" s="17">
        <v>0.80126379810458603</v>
      </c>
      <c r="BD1213" s="17">
        <v>0.86407153555732397</v>
      </c>
      <c r="BE1213" s="17">
        <v>0.75748512501589904</v>
      </c>
      <c r="BF1213" s="17"/>
      <c r="BG1213" s="17">
        <v>0.81475566065169402</v>
      </c>
      <c r="BH1213" s="17">
        <v>0.78648258391321102</v>
      </c>
      <c r="BI1213" s="17">
        <v>0.88129417240237795</v>
      </c>
      <c r="BJ1213" s="17">
        <v>0.66601395754496695</v>
      </c>
      <c r="BK1213" s="17">
        <v>0.86531865978493405</v>
      </c>
      <c r="BL1213" s="17"/>
      <c r="BM1213" s="17">
        <v>0.79080402723404097</v>
      </c>
      <c r="BN1213" s="17">
        <v>0.80697212942757901</v>
      </c>
    </row>
    <row r="1214" spans="2:66" x14ac:dyDescent="0.35">
      <c r="B1214" t="s">
        <v>351</v>
      </c>
      <c r="C1214" s="17">
        <v>0.10356656786530199</v>
      </c>
      <c r="D1214" s="17">
        <v>0.100600377225398</v>
      </c>
      <c r="E1214" s="17">
        <v>0.106793833040542</v>
      </c>
      <c r="F1214" s="17"/>
      <c r="G1214" s="17">
        <v>0.194834696955206</v>
      </c>
      <c r="H1214" s="17">
        <v>0.16907829442796099</v>
      </c>
      <c r="I1214" s="17">
        <v>0.176584858148288</v>
      </c>
      <c r="J1214" s="17">
        <v>5.2325004999257303E-2</v>
      </c>
      <c r="K1214" s="17">
        <v>1.7671365412397399E-2</v>
      </c>
      <c r="L1214" s="17">
        <v>1.38220328005516E-2</v>
      </c>
      <c r="M1214" s="17"/>
      <c r="N1214" s="17">
        <v>0.14211710548741499</v>
      </c>
      <c r="O1214" s="17">
        <v>0.151672232079713</v>
      </c>
      <c r="P1214" s="17">
        <v>3.6842391004938697E-2</v>
      </c>
      <c r="Q1214" s="17">
        <v>6.6246831934892794E-2</v>
      </c>
      <c r="R1214" s="17"/>
      <c r="S1214" s="17">
        <v>0.17825556501628601</v>
      </c>
      <c r="T1214" s="17">
        <v>0.128788371583164</v>
      </c>
      <c r="U1214" s="17">
        <v>0.17036415071250599</v>
      </c>
      <c r="V1214" s="17">
        <v>7.4053774750594298E-2</v>
      </c>
      <c r="W1214" s="17">
        <v>7.3486800847156697E-2</v>
      </c>
      <c r="X1214" s="17">
        <v>3.17241891106987E-2</v>
      </c>
      <c r="Y1214" s="17">
        <v>7.2953073676570501E-2</v>
      </c>
      <c r="Z1214" s="17">
        <v>4.3401067166457703E-2</v>
      </c>
      <c r="AA1214" s="17">
        <v>7.23990892420283E-2</v>
      </c>
      <c r="AB1214" s="17">
        <v>0.21432059364983799</v>
      </c>
      <c r="AC1214" s="17">
        <v>0</v>
      </c>
      <c r="AD1214" s="17">
        <v>0</v>
      </c>
      <c r="AE1214" s="17"/>
      <c r="AF1214" s="17">
        <v>0.19816115067494799</v>
      </c>
      <c r="AG1214" s="17">
        <v>0.108512746521085</v>
      </c>
      <c r="AH1214" s="17">
        <v>9.3775224141481803E-2</v>
      </c>
      <c r="AI1214" s="17">
        <v>2.99648897770886E-2</v>
      </c>
      <c r="AJ1214" s="17">
        <v>0</v>
      </c>
      <c r="AK1214" s="17">
        <v>0</v>
      </c>
      <c r="AL1214" s="17"/>
      <c r="AM1214" s="17">
        <v>9.5749216348491997E-2</v>
      </c>
      <c r="AN1214" s="17">
        <v>0.115363582830215</v>
      </c>
      <c r="AO1214" s="17"/>
      <c r="AP1214" s="17">
        <v>4.4449163612642499E-2</v>
      </c>
      <c r="AQ1214" s="17">
        <v>6.6356241327226007E-2</v>
      </c>
      <c r="AR1214" s="17">
        <v>0.115606152024498</v>
      </c>
      <c r="AS1214" s="17">
        <v>0.24825543690163601</v>
      </c>
      <c r="AT1214" s="17">
        <v>0.31750752016509598</v>
      </c>
      <c r="AU1214" s="17"/>
      <c r="AV1214" s="17">
        <v>0.10751945341569701</v>
      </c>
      <c r="AW1214" s="17">
        <v>0.120165932465628</v>
      </c>
      <c r="AX1214" s="17">
        <v>0.157908113825002</v>
      </c>
      <c r="AY1214" s="17">
        <v>4.8840185807753698E-2</v>
      </c>
      <c r="AZ1214" s="17">
        <v>0.121203687498483</v>
      </c>
      <c r="BA1214" s="17">
        <v>0.104294273050798</v>
      </c>
      <c r="BB1214" s="17"/>
      <c r="BC1214" s="17">
        <v>0.12126324021751</v>
      </c>
      <c r="BD1214" s="17">
        <v>6.2631406149754099E-2</v>
      </c>
      <c r="BE1214" s="17">
        <v>0.15620471150207099</v>
      </c>
      <c r="BF1214" s="17"/>
      <c r="BG1214" s="17">
        <v>0.122434413310861</v>
      </c>
      <c r="BH1214" s="17">
        <v>0.133408276689471</v>
      </c>
      <c r="BI1214" s="17">
        <v>6.8471618625240496E-2</v>
      </c>
      <c r="BJ1214" s="17">
        <v>0.33398604245503299</v>
      </c>
      <c r="BK1214" s="17">
        <v>0</v>
      </c>
      <c r="BL1214" s="17"/>
      <c r="BM1214" s="17">
        <v>0.131730959111344</v>
      </c>
      <c r="BN1214" s="17">
        <v>9.7774545939075697E-2</v>
      </c>
    </row>
    <row r="1215" spans="2:66" x14ac:dyDescent="0.35">
      <c r="B1215" t="s">
        <v>352</v>
      </c>
      <c r="C1215" s="17">
        <v>5.0733655455659103E-2</v>
      </c>
      <c r="D1215" s="17">
        <v>6.7758976397954404E-2</v>
      </c>
      <c r="E1215" s="17">
        <v>3.5462748161281303E-2</v>
      </c>
      <c r="F1215" s="17"/>
      <c r="G1215" s="17">
        <v>4.46439370199469E-2</v>
      </c>
      <c r="H1215" s="17">
        <v>0.10284076232040799</v>
      </c>
      <c r="I1215" s="17">
        <v>3.7370256361351301E-2</v>
      </c>
      <c r="J1215" s="17">
        <v>7.2365168608293007E-2</v>
      </c>
      <c r="K1215" s="17">
        <v>1.7388974111048599E-2</v>
      </c>
      <c r="L1215" s="17">
        <v>3.1039673447749699E-2</v>
      </c>
      <c r="M1215" s="17"/>
      <c r="N1215" s="17">
        <v>5.8403893612723801E-2</v>
      </c>
      <c r="O1215" s="17">
        <v>2.94777677046974E-2</v>
      </c>
      <c r="P1215" s="17">
        <v>7.7123171454661799E-2</v>
      </c>
      <c r="Q1215" s="17">
        <v>4.4434070503420901E-2</v>
      </c>
      <c r="R1215" s="17"/>
      <c r="S1215" s="17">
        <v>7.0631801651777404E-2</v>
      </c>
      <c r="T1215" s="17">
        <v>7.3228030862279497E-2</v>
      </c>
      <c r="U1215" s="17">
        <v>6.7727881130165493E-2</v>
      </c>
      <c r="V1215" s="17">
        <v>3.6477064327438601E-2</v>
      </c>
      <c r="W1215" s="17">
        <v>7.4104031691265601E-2</v>
      </c>
      <c r="X1215" s="17">
        <v>0</v>
      </c>
      <c r="Y1215" s="17">
        <v>3.4513827922148098E-2</v>
      </c>
      <c r="Z1215" s="17">
        <v>0</v>
      </c>
      <c r="AA1215" s="17">
        <v>4.65152060381911E-2</v>
      </c>
      <c r="AB1215" s="17">
        <v>7.8522461464238802E-2</v>
      </c>
      <c r="AC1215" s="17">
        <v>4.3202269393659898E-2</v>
      </c>
      <c r="AD1215" s="17">
        <v>0</v>
      </c>
      <c r="AE1215" s="17"/>
      <c r="AF1215" s="17">
        <v>5.42253650964655E-2</v>
      </c>
      <c r="AG1215" s="17">
        <v>3.13208106663527E-2</v>
      </c>
      <c r="AH1215" s="17">
        <v>3.6647996944050999E-2</v>
      </c>
      <c r="AI1215" s="17">
        <v>7.7940840383339399E-2</v>
      </c>
      <c r="AJ1215" s="17">
        <v>8.4546921456883598E-2</v>
      </c>
      <c r="AK1215" s="17">
        <v>0</v>
      </c>
      <c r="AL1215" s="17"/>
      <c r="AM1215" s="17">
        <v>6.0851573478371702E-2</v>
      </c>
      <c r="AN1215" s="17">
        <v>3.7793574517508699E-2</v>
      </c>
      <c r="AO1215" s="17"/>
      <c r="AP1215" s="17">
        <v>8.2422352873314994E-2</v>
      </c>
      <c r="AQ1215" s="17">
        <v>2.81466799511703E-2</v>
      </c>
      <c r="AR1215" s="17">
        <v>2.17313814878334E-2</v>
      </c>
      <c r="AS1215" s="17">
        <v>2.1799826701849101E-2</v>
      </c>
      <c r="AT1215" s="17">
        <v>0.19709844639685101</v>
      </c>
      <c r="AU1215" s="17"/>
      <c r="AV1215" s="17">
        <v>7.6624812321387598E-2</v>
      </c>
      <c r="AW1215" s="17">
        <v>3.25722066750017E-2</v>
      </c>
      <c r="AX1215" s="17">
        <v>6.48889034504809E-2</v>
      </c>
      <c r="AY1215" s="17">
        <v>2.29710020290891E-2</v>
      </c>
      <c r="AZ1215" s="17">
        <v>0</v>
      </c>
      <c r="BA1215" s="17">
        <v>6.7565306880936093E-2</v>
      </c>
      <c r="BB1215" s="17"/>
      <c r="BC1215" s="17">
        <v>5.5840904084391997E-2</v>
      </c>
      <c r="BD1215" s="17">
        <v>5.3669150870577803E-2</v>
      </c>
      <c r="BE1215" s="17">
        <v>5.5956426675666797E-2</v>
      </c>
      <c r="BF1215" s="17"/>
      <c r="BG1215" s="17">
        <v>6.2809926037445493E-2</v>
      </c>
      <c r="BH1215" s="17">
        <v>6.2106584702227102E-2</v>
      </c>
      <c r="BI1215" s="17">
        <v>3.3885426383635203E-2</v>
      </c>
      <c r="BJ1215" s="17">
        <v>0</v>
      </c>
      <c r="BK1215" s="17">
        <v>8.7923487158576605E-2</v>
      </c>
      <c r="BL1215" s="17"/>
      <c r="BM1215" s="17">
        <v>6.2214088025740702E-2</v>
      </c>
      <c r="BN1215" s="17">
        <v>6.2183851540518101E-2</v>
      </c>
    </row>
    <row r="1216" spans="2:66" x14ac:dyDescent="0.35">
      <c r="B1216" t="s">
        <v>353</v>
      </c>
      <c r="C1216" s="17">
        <v>8.3996856111172302E-3</v>
      </c>
      <c r="D1216" s="17">
        <v>0</v>
      </c>
      <c r="E1216" s="17">
        <v>1.61023547455659E-2</v>
      </c>
      <c r="F1216" s="17"/>
      <c r="G1216" s="17">
        <v>0</v>
      </c>
      <c r="H1216" s="17">
        <v>1.7963374072186501E-2</v>
      </c>
      <c r="I1216" s="17">
        <v>0</v>
      </c>
      <c r="J1216" s="17">
        <v>1.7659596138265701E-2</v>
      </c>
      <c r="K1216" s="17">
        <v>1.6904052204329199E-2</v>
      </c>
      <c r="L1216" s="17">
        <v>0</v>
      </c>
      <c r="M1216" s="17"/>
      <c r="N1216" s="17">
        <v>0</v>
      </c>
      <c r="O1216" s="17">
        <v>2.09709085535086E-2</v>
      </c>
      <c r="P1216" s="17">
        <v>0</v>
      </c>
      <c r="Q1216" s="17">
        <v>1.04583143586047E-2</v>
      </c>
      <c r="R1216" s="17"/>
      <c r="S1216" s="17">
        <v>0</v>
      </c>
      <c r="T1216" s="17">
        <v>0</v>
      </c>
      <c r="U1216" s="17">
        <v>0</v>
      </c>
      <c r="V1216" s="17">
        <v>0</v>
      </c>
      <c r="W1216" s="17">
        <v>0</v>
      </c>
      <c r="X1216" s="17">
        <v>3.2252301645076698E-2</v>
      </c>
      <c r="Y1216" s="17">
        <v>0</v>
      </c>
      <c r="Z1216" s="17">
        <v>4.3992533480072697E-2</v>
      </c>
      <c r="AA1216" s="17">
        <v>0</v>
      </c>
      <c r="AB1216" s="17">
        <v>4.1761294279780398E-2</v>
      </c>
      <c r="AC1216" s="17">
        <v>0</v>
      </c>
      <c r="AD1216" s="17">
        <v>0</v>
      </c>
      <c r="AE1216" s="17"/>
      <c r="AF1216" s="17">
        <v>1.9514089838968501E-2</v>
      </c>
      <c r="AG1216" s="17">
        <v>0</v>
      </c>
      <c r="AH1216" s="17">
        <v>0</v>
      </c>
      <c r="AI1216" s="17">
        <v>1.5348578321672E-2</v>
      </c>
      <c r="AJ1216" s="17">
        <v>0</v>
      </c>
      <c r="AK1216" s="17">
        <v>0</v>
      </c>
      <c r="AL1216" s="17"/>
      <c r="AM1216" s="17">
        <v>1.0229503644640099E-2</v>
      </c>
      <c r="AN1216" s="17">
        <v>6.0497087725260197E-3</v>
      </c>
      <c r="AO1216" s="17"/>
      <c r="AP1216" s="17">
        <v>1.09496963184589E-2</v>
      </c>
      <c r="AQ1216" s="17">
        <v>1.3572025413872601E-2</v>
      </c>
      <c r="AR1216" s="17">
        <v>0</v>
      </c>
      <c r="AS1216" s="17">
        <v>2.6396703439916999E-2</v>
      </c>
      <c r="AT1216" s="17">
        <v>0</v>
      </c>
      <c r="AU1216" s="17"/>
      <c r="AV1216" s="17">
        <v>0</v>
      </c>
      <c r="AW1216" s="17">
        <v>3.4810727183455903E-2</v>
      </c>
      <c r="AX1216" s="17">
        <v>0</v>
      </c>
      <c r="AY1216" s="17">
        <v>0</v>
      </c>
      <c r="AZ1216" s="17">
        <v>0</v>
      </c>
      <c r="BA1216" s="17">
        <v>0</v>
      </c>
      <c r="BB1216" s="17"/>
      <c r="BC1216" s="17">
        <v>0</v>
      </c>
      <c r="BD1216" s="17">
        <v>6.4084561016722304E-3</v>
      </c>
      <c r="BE1216" s="17">
        <v>2.0959453119389501E-2</v>
      </c>
      <c r="BF1216" s="17"/>
      <c r="BG1216" s="17">
        <v>0</v>
      </c>
      <c r="BH1216" s="17">
        <v>1.22959837144326E-2</v>
      </c>
      <c r="BI1216" s="17">
        <v>8.1047987325944607E-3</v>
      </c>
      <c r="BJ1216" s="17">
        <v>0</v>
      </c>
      <c r="BK1216" s="17">
        <v>0</v>
      </c>
      <c r="BL1216" s="17"/>
      <c r="BM1216" s="17">
        <v>1.0416584553624399E-2</v>
      </c>
      <c r="BN1216" s="17">
        <v>0</v>
      </c>
    </row>
    <row r="1217" spans="2:66" x14ac:dyDescent="0.35">
      <c r="B1217" t="s">
        <v>354</v>
      </c>
      <c r="C1217" s="17">
        <v>5.3621198646058698E-3</v>
      </c>
      <c r="D1217" s="17">
        <v>5.7781434200756101E-3</v>
      </c>
      <c r="E1217" s="17">
        <v>5.0097510426973697E-3</v>
      </c>
      <c r="F1217" s="17"/>
      <c r="G1217" s="17">
        <v>2.1606372700073501E-2</v>
      </c>
      <c r="H1217" s="17">
        <v>0</v>
      </c>
      <c r="I1217" s="17">
        <v>1.29609046802623E-2</v>
      </c>
      <c r="J1217" s="17">
        <v>0</v>
      </c>
      <c r="K1217" s="17">
        <v>0</v>
      </c>
      <c r="L1217" s="17">
        <v>0</v>
      </c>
      <c r="M1217" s="17"/>
      <c r="N1217" s="17">
        <v>0</v>
      </c>
      <c r="O1217" s="17">
        <v>9.3994181528998192E-3</v>
      </c>
      <c r="P1217" s="17">
        <v>0</v>
      </c>
      <c r="Q1217" s="17">
        <v>1.1189549291032899E-2</v>
      </c>
      <c r="R1217" s="17"/>
      <c r="S1217" s="17">
        <v>1.7633269673592199E-2</v>
      </c>
      <c r="T1217" s="17">
        <v>1.91834856982647E-2</v>
      </c>
      <c r="U1217" s="17">
        <v>0</v>
      </c>
      <c r="V1217" s="17">
        <v>0</v>
      </c>
      <c r="W1217" s="17">
        <v>0</v>
      </c>
      <c r="X1217" s="17">
        <v>0</v>
      </c>
      <c r="Y1217" s="17">
        <v>0</v>
      </c>
      <c r="Z1217" s="17">
        <v>0</v>
      </c>
      <c r="AA1217" s="17">
        <v>0</v>
      </c>
      <c r="AB1217" s="17">
        <v>0</v>
      </c>
      <c r="AC1217" s="17">
        <v>0</v>
      </c>
      <c r="AD1217" s="17">
        <v>0</v>
      </c>
      <c r="AE1217" s="17"/>
      <c r="AF1217" s="17">
        <v>1.84571732024396E-2</v>
      </c>
      <c r="AG1217" s="17">
        <v>0</v>
      </c>
      <c r="AH1217" s="17">
        <v>0</v>
      </c>
      <c r="AI1217" s="17">
        <v>0</v>
      </c>
      <c r="AJ1217" s="17">
        <v>0</v>
      </c>
      <c r="AK1217" s="17">
        <v>0</v>
      </c>
      <c r="AL1217" s="17"/>
      <c r="AM1217" s="17">
        <v>4.82274488617827E-3</v>
      </c>
      <c r="AN1217" s="17">
        <v>6.1536014774249102E-3</v>
      </c>
      <c r="AO1217" s="17"/>
      <c r="AP1217" s="17">
        <v>1.11377373649159E-2</v>
      </c>
      <c r="AQ1217" s="17">
        <v>1.3663001030497701E-2</v>
      </c>
      <c r="AR1217" s="17">
        <v>0</v>
      </c>
      <c r="AS1217" s="17">
        <v>0</v>
      </c>
      <c r="AT1217" s="17">
        <v>0</v>
      </c>
      <c r="AU1217" s="17"/>
      <c r="AV1217" s="17">
        <v>1.4062255649302901E-2</v>
      </c>
      <c r="AW1217" s="17">
        <v>0</v>
      </c>
      <c r="AX1217" s="17">
        <v>0</v>
      </c>
      <c r="AY1217" s="17">
        <v>0</v>
      </c>
      <c r="AZ1217" s="17">
        <v>0</v>
      </c>
      <c r="BA1217" s="17">
        <v>0</v>
      </c>
      <c r="BB1217" s="17"/>
      <c r="BC1217" s="17">
        <v>1.12439573368413E-2</v>
      </c>
      <c r="BD1217" s="17">
        <v>0</v>
      </c>
      <c r="BE1217" s="17">
        <v>9.39428368697366E-3</v>
      </c>
      <c r="BF1217" s="17"/>
      <c r="BG1217" s="17">
        <v>0</v>
      </c>
      <c r="BH1217" s="17">
        <v>0</v>
      </c>
      <c r="BI1217" s="17">
        <v>8.2439838561518593E-3</v>
      </c>
      <c r="BJ1217" s="17">
        <v>0</v>
      </c>
      <c r="BK1217" s="17">
        <v>4.6757853056488802E-2</v>
      </c>
      <c r="BL1217" s="17"/>
      <c r="BM1217" s="17">
        <v>0</v>
      </c>
      <c r="BN1217" s="17">
        <v>3.3069473092826901E-2</v>
      </c>
    </row>
    <row r="1218" spans="2:66" x14ac:dyDescent="0.35">
      <c r="B1218" t="s">
        <v>282</v>
      </c>
      <c r="C1218" s="17">
        <v>7.8393290197699295E-3</v>
      </c>
      <c r="D1218" s="17">
        <v>0</v>
      </c>
      <c r="E1218" s="17">
        <v>1.5028140657606701E-2</v>
      </c>
      <c r="F1218" s="17"/>
      <c r="G1218" s="17">
        <v>0</v>
      </c>
      <c r="H1218" s="17">
        <v>1.4716020116992801E-2</v>
      </c>
      <c r="I1218" s="17">
        <v>0</v>
      </c>
      <c r="J1218" s="17">
        <v>1.6775433748229301E-2</v>
      </c>
      <c r="K1218" s="17">
        <v>1.7803850698815099E-2</v>
      </c>
      <c r="L1218" s="17">
        <v>0</v>
      </c>
      <c r="M1218" s="17"/>
      <c r="N1218" s="17">
        <v>1.0296315400979901E-2</v>
      </c>
      <c r="O1218" s="17">
        <v>0</v>
      </c>
      <c r="P1218" s="17">
        <v>0</v>
      </c>
      <c r="Q1218" s="17">
        <v>2.08963803531204E-2</v>
      </c>
      <c r="R1218" s="17"/>
      <c r="S1218" s="17">
        <v>0</v>
      </c>
      <c r="T1218" s="17">
        <v>0</v>
      </c>
      <c r="U1218" s="17">
        <v>0</v>
      </c>
      <c r="V1218" s="17">
        <v>0</v>
      </c>
      <c r="W1218" s="17">
        <v>0</v>
      </c>
      <c r="X1218" s="17">
        <v>3.0637526772343601E-2</v>
      </c>
      <c r="Y1218" s="17">
        <v>3.4557271490326197E-2</v>
      </c>
      <c r="Z1218" s="17">
        <v>0</v>
      </c>
      <c r="AA1218" s="17">
        <v>2.5055775324732899E-2</v>
      </c>
      <c r="AB1218" s="17">
        <v>0</v>
      </c>
      <c r="AC1218" s="17">
        <v>0</v>
      </c>
      <c r="AD1218" s="17">
        <v>0</v>
      </c>
      <c r="AE1218" s="17"/>
      <c r="AF1218" s="17">
        <v>0</v>
      </c>
      <c r="AG1218" s="17">
        <v>1.05952121907148E-2</v>
      </c>
      <c r="AH1218" s="17">
        <v>0</v>
      </c>
      <c r="AI1218" s="17">
        <v>2.8855464017649501E-2</v>
      </c>
      <c r="AJ1218" s="17">
        <v>0</v>
      </c>
      <c r="AK1218" s="17">
        <v>0</v>
      </c>
      <c r="AL1218" s="17"/>
      <c r="AM1218" s="17">
        <v>4.7475167502476299E-3</v>
      </c>
      <c r="AN1218" s="17">
        <v>1.20877046913685E-2</v>
      </c>
      <c r="AO1218" s="17"/>
      <c r="AP1218" s="17">
        <v>1.1532545930098399E-2</v>
      </c>
      <c r="AQ1218" s="17">
        <v>0</v>
      </c>
      <c r="AR1218" s="17">
        <v>1.07416925696277E-2</v>
      </c>
      <c r="AS1218" s="17">
        <v>0</v>
      </c>
      <c r="AT1218" s="17">
        <v>0</v>
      </c>
      <c r="AU1218" s="17"/>
      <c r="AV1218" s="17">
        <v>6.66010695469347E-3</v>
      </c>
      <c r="AW1218" s="17">
        <v>1.6615425631155301E-2</v>
      </c>
      <c r="AX1218" s="17">
        <v>0</v>
      </c>
      <c r="AY1218" s="17">
        <v>0</v>
      </c>
      <c r="AZ1218" s="17">
        <v>0</v>
      </c>
      <c r="BA1218" s="17">
        <v>0</v>
      </c>
      <c r="BB1218" s="17"/>
      <c r="BC1218" s="17">
        <v>1.03881002566708E-2</v>
      </c>
      <c r="BD1218" s="17">
        <v>1.32194513206721E-2</v>
      </c>
      <c r="BE1218" s="17">
        <v>0</v>
      </c>
      <c r="BF1218" s="17"/>
      <c r="BG1218" s="17">
        <v>0</v>
      </c>
      <c r="BH1218" s="17">
        <v>5.7065709806582501E-3</v>
      </c>
      <c r="BI1218" s="17">
        <v>0</v>
      </c>
      <c r="BJ1218" s="17">
        <v>0</v>
      </c>
      <c r="BK1218" s="17">
        <v>0</v>
      </c>
      <c r="BL1218" s="17"/>
      <c r="BM1218" s="17">
        <v>4.8343410752499198E-3</v>
      </c>
      <c r="BN1218" s="17">
        <v>0</v>
      </c>
    </row>
    <row r="1219" spans="2:66" x14ac:dyDescent="0.35">
      <c r="C1219" s="17"/>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c r="AD1219" s="17"/>
      <c r="AE1219" s="17"/>
      <c r="AF1219" s="17"/>
      <c r="AG1219" s="17"/>
      <c r="AH1219" s="17"/>
      <c r="AI1219" s="17"/>
      <c r="AJ1219" s="17"/>
      <c r="AK1219" s="17"/>
      <c r="AL1219" s="17"/>
      <c r="AM1219" s="17"/>
      <c r="AN1219" s="17"/>
      <c r="AO1219" s="17"/>
      <c r="AP1219" s="17"/>
      <c r="AQ1219" s="17"/>
      <c r="AR1219" s="17"/>
      <c r="AS1219" s="17"/>
      <c r="AT1219" s="17"/>
      <c r="AU1219" s="17"/>
      <c r="AV1219" s="17"/>
      <c r="AW1219" s="17"/>
      <c r="AX1219" s="17"/>
      <c r="AY1219" s="17"/>
      <c r="AZ1219" s="17"/>
      <c r="BA1219" s="17"/>
      <c r="BB1219" s="17"/>
      <c r="BC1219" s="17"/>
      <c r="BD1219" s="17"/>
      <c r="BE1219" s="17"/>
      <c r="BF1219" s="17"/>
      <c r="BG1219" s="17"/>
      <c r="BH1219" s="17"/>
      <c r="BI1219" s="17"/>
      <c r="BJ1219" s="17"/>
      <c r="BK1219" s="17"/>
      <c r="BL1219" s="17"/>
      <c r="BM1219" s="17"/>
      <c r="BN1219" s="17"/>
    </row>
    <row r="1220" spans="2:66" x14ac:dyDescent="0.35">
      <c r="B1220" s="6" t="s">
        <v>459</v>
      </c>
      <c r="C1220" s="17"/>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c r="AD1220" s="17"/>
      <c r="AE1220" s="17"/>
      <c r="AF1220" s="17"/>
      <c r="AG1220" s="17"/>
      <c r="AH1220" s="17"/>
      <c r="AI1220" s="17"/>
      <c r="AJ1220" s="17"/>
      <c r="AK1220" s="17"/>
      <c r="AL1220" s="17"/>
      <c r="AM1220" s="17"/>
      <c r="AN1220" s="17"/>
      <c r="AO1220" s="17"/>
      <c r="AP1220" s="17"/>
      <c r="AQ1220" s="17"/>
      <c r="AR1220" s="17"/>
      <c r="AS1220" s="17"/>
      <c r="AT1220" s="17"/>
      <c r="AU1220" s="17"/>
      <c r="AV1220" s="17"/>
      <c r="AW1220" s="17"/>
      <c r="AX1220" s="17"/>
      <c r="AY1220" s="17"/>
      <c r="AZ1220" s="17"/>
      <c r="BA1220" s="17"/>
      <c r="BB1220" s="17"/>
      <c r="BC1220" s="17"/>
      <c r="BD1220" s="17"/>
      <c r="BE1220" s="17"/>
      <c r="BF1220" s="17"/>
      <c r="BG1220" s="17"/>
      <c r="BH1220" s="17"/>
      <c r="BI1220" s="17"/>
      <c r="BJ1220" s="17"/>
      <c r="BK1220" s="17"/>
      <c r="BL1220" s="17"/>
      <c r="BM1220" s="17"/>
      <c r="BN1220" s="17"/>
    </row>
    <row r="1221" spans="2:66" x14ac:dyDescent="0.35">
      <c r="B1221" s="24" t="s">
        <v>184</v>
      </c>
      <c r="C1221" s="17"/>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c r="AD1221" s="17"/>
      <c r="AE1221" s="17"/>
      <c r="AF1221" s="17"/>
      <c r="AG1221" s="17"/>
      <c r="AH1221" s="17"/>
      <c r="AI1221" s="17"/>
      <c r="AJ1221" s="17"/>
      <c r="AK1221" s="17"/>
      <c r="AL1221" s="17"/>
      <c r="AM1221" s="17"/>
      <c r="AN1221" s="17"/>
      <c r="AO1221" s="17"/>
      <c r="AP1221" s="17"/>
      <c r="AQ1221" s="17"/>
      <c r="AR1221" s="17"/>
      <c r="AS1221" s="17"/>
      <c r="AT1221" s="17"/>
      <c r="AU1221" s="17"/>
      <c r="AV1221" s="17"/>
      <c r="AW1221" s="17"/>
      <c r="AX1221" s="17"/>
      <c r="AY1221" s="17"/>
      <c r="AZ1221" s="17"/>
      <c r="BA1221" s="17"/>
      <c r="BB1221" s="17"/>
      <c r="BC1221" s="17"/>
      <c r="BD1221" s="17"/>
      <c r="BE1221" s="17"/>
      <c r="BF1221" s="17"/>
      <c r="BG1221" s="17"/>
      <c r="BH1221" s="17"/>
      <c r="BI1221" s="17"/>
      <c r="BJ1221" s="17"/>
      <c r="BK1221" s="17"/>
      <c r="BL1221" s="17"/>
      <c r="BM1221" s="17"/>
      <c r="BN1221" s="17"/>
    </row>
    <row r="1222" spans="2:66" x14ac:dyDescent="0.35">
      <c r="B1222" t="s">
        <v>350</v>
      </c>
      <c r="C1222" s="17">
        <v>3.03867347088768E-2</v>
      </c>
      <c r="D1222" s="17">
        <v>4.13484190076185E-2</v>
      </c>
      <c r="E1222" s="17">
        <v>2.0700646370965699E-2</v>
      </c>
      <c r="F1222" s="17"/>
      <c r="G1222" s="17">
        <v>6.6323135848723999E-2</v>
      </c>
      <c r="H1222" s="17">
        <v>3.7185792169655597E-2</v>
      </c>
      <c r="I1222" s="17">
        <v>3.0481098892188099E-2</v>
      </c>
      <c r="J1222" s="17">
        <v>3.23610453466881E-2</v>
      </c>
      <c r="K1222" s="17">
        <v>3.3205043743660199E-2</v>
      </c>
      <c r="L1222" s="17">
        <v>0</v>
      </c>
      <c r="M1222" s="17"/>
      <c r="N1222" s="17">
        <v>3.2770936875706598E-2</v>
      </c>
      <c r="O1222" s="17">
        <v>2.0973403685050001E-2</v>
      </c>
      <c r="P1222" s="17">
        <v>1.30761615962336E-2</v>
      </c>
      <c r="Q1222" s="17">
        <v>5.3760812053692E-2</v>
      </c>
      <c r="R1222" s="17"/>
      <c r="S1222" s="17">
        <v>7.7992455883956896E-2</v>
      </c>
      <c r="T1222" s="17">
        <v>0</v>
      </c>
      <c r="U1222" s="17">
        <v>4.2381554036433101E-2</v>
      </c>
      <c r="V1222" s="17">
        <v>0</v>
      </c>
      <c r="W1222" s="17">
        <v>0</v>
      </c>
      <c r="X1222" s="17">
        <v>0</v>
      </c>
      <c r="Y1222" s="17">
        <v>0</v>
      </c>
      <c r="Z1222" s="17">
        <v>0</v>
      </c>
      <c r="AA1222" s="17">
        <v>2.2963465683919999E-2</v>
      </c>
      <c r="AB1222" s="17">
        <v>0.11004857722924299</v>
      </c>
      <c r="AC1222" s="17">
        <v>0</v>
      </c>
      <c r="AD1222" s="17">
        <v>0.101270976207578</v>
      </c>
      <c r="AE1222" s="17"/>
      <c r="AF1222" s="17">
        <v>2.6814169724175298E-2</v>
      </c>
      <c r="AG1222" s="17">
        <v>3.8166279988957698E-2</v>
      </c>
      <c r="AH1222" s="17">
        <v>1.8989013478774699E-2</v>
      </c>
      <c r="AI1222" s="17">
        <v>4.9630591999508998E-2</v>
      </c>
      <c r="AJ1222" s="17">
        <v>0</v>
      </c>
      <c r="AK1222" s="17">
        <v>4.5138670212503E-2</v>
      </c>
      <c r="AL1222" s="17"/>
      <c r="AM1222" s="17">
        <v>1.88242420515763E-2</v>
      </c>
      <c r="AN1222" s="17">
        <v>4.5105774344851801E-2</v>
      </c>
      <c r="AO1222" s="17"/>
      <c r="AP1222" s="17">
        <v>2.14141377515512E-2</v>
      </c>
      <c r="AQ1222" s="17">
        <v>3.5945723250658E-2</v>
      </c>
      <c r="AR1222" s="17">
        <v>1.14838649768601E-2</v>
      </c>
      <c r="AS1222" s="17">
        <v>7.4498864329459E-2</v>
      </c>
      <c r="AT1222" s="17">
        <v>9.2478554018825002E-2</v>
      </c>
      <c r="AU1222" s="17"/>
      <c r="AV1222" s="17">
        <v>2.5596057417719101E-2</v>
      </c>
      <c r="AW1222" s="17">
        <v>1.6584863271853101E-2</v>
      </c>
      <c r="AX1222" s="17">
        <v>5.3819619783213798E-2</v>
      </c>
      <c r="AY1222" s="17">
        <v>1.9201392136213299E-2</v>
      </c>
      <c r="AZ1222" s="17">
        <v>0</v>
      </c>
      <c r="BA1222" s="17">
        <v>0</v>
      </c>
      <c r="BB1222" s="17"/>
      <c r="BC1222" s="17">
        <v>1.0038006706699701E-2</v>
      </c>
      <c r="BD1222" s="17">
        <v>3.38434455857635E-2</v>
      </c>
      <c r="BE1222" s="17">
        <v>2.9313196111676501E-2</v>
      </c>
      <c r="BF1222" s="17"/>
      <c r="BG1222" s="17">
        <v>8.5808816658151196E-2</v>
      </c>
      <c r="BH1222" s="17">
        <v>2.1678286686592801E-2</v>
      </c>
      <c r="BI1222" s="17">
        <v>8.3999510870390003E-3</v>
      </c>
      <c r="BJ1222" s="17">
        <v>0</v>
      </c>
      <c r="BK1222" s="17">
        <v>0.162022776483359</v>
      </c>
      <c r="BL1222" s="17"/>
      <c r="BM1222" s="17">
        <v>2.9729355625023299E-2</v>
      </c>
      <c r="BN1222" s="17">
        <v>0.124017925671709</v>
      </c>
    </row>
    <row r="1223" spans="2:66" x14ac:dyDescent="0.35">
      <c r="B1223" t="s">
        <v>351</v>
      </c>
      <c r="C1223" s="17">
        <v>4.3731763051981502E-2</v>
      </c>
      <c r="D1223" s="17">
        <v>4.8080032121646299E-2</v>
      </c>
      <c r="E1223" s="17">
        <v>4.0217192579857099E-2</v>
      </c>
      <c r="F1223" s="17"/>
      <c r="G1223" s="17">
        <v>0.109395610057664</v>
      </c>
      <c r="H1223" s="17">
        <v>7.3459418546896693E-2</v>
      </c>
      <c r="I1223" s="17">
        <v>5.40056674107917E-2</v>
      </c>
      <c r="J1223" s="17">
        <v>1.64650777600381E-2</v>
      </c>
      <c r="K1223" s="17">
        <v>3.5807679572993599E-2</v>
      </c>
      <c r="L1223" s="17">
        <v>0</v>
      </c>
      <c r="M1223" s="17"/>
      <c r="N1223" s="17">
        <v>5.3840929063221098E-2</v>
      </c>
      <c r="O1223" s="17">
        <v>2.0071493917898E-2</v>
      </c>
      <c r="P1223" s="17">
        <v>2.7865965774840899E-2</v>
      </c>
      <c r="Q1223" s="17">
        <v>6.3678620073383402E-2</v>
      </c>
      <c r="R1223" s="17"/>
      <c r="S1223" s="17">
        <v>0.10284120961989</v>
      </c>
      <c r="T1223" s="17">
        <v>1.9765251192762599E-2</v>
      </c>
      <c r="U1223" s="17">
        <v>0.11871224835739599</v>
      </c>
      <c r="V1223" s="17">
        <v>0</v>
      </c>
      <c r="W1223" s="17">
        <v>0</v>
      </c>
      <c r="X1223" s="17">
        <v>0</v>
      </c>
      <c r="Y1223" s="17">
        <v>4.2437481740912199E-2</v>
      </c>
      <c r="Z1223" s="17">
        <v>0</v>
      </c>
      <c r="AA1223" s="17">
        <v>7.0666767056737106E-2</v>
      </c>
      <c r="AB1223" s="17">
        <v>7.3302333803996603E-2</v>
      </c>
      <c r="AC1223" s="17">
        <v>4.0848249889549298E-2</v>
      </c>
      <c r="AD1223" s="17">
        <v>0</v>
      </c>
      <c r="AE1223" s="17"/>
      <c r="AF1223" s="17">
        <v>5.71657215621185E-2</v>
      </c>
      <c r="AG1223" s="17">
        <v>5.71541599829994E-2</v>
      </c>
      <c r="AH1223" s="17">
        <v>3.6043104379023701E-2</v>
      </c>
      <c r="AI1223" s="17">
        <v>1.54916011243586E-2</v>
      </c>
      <c r="AJ1223" s="17">
        <v>1.96712266053202E-2</v>
      </c>
      <c r="AK1223" s="17">
        <v>8.7066953163494304E-2</v>
      </c>
      <c r="AL1223" s="17"/>
      <c r="AM1223" s="17">
        <v>2.8305287062269299E-2</v>
      </c>
      <c r="AN1223" s="17">
        <v>6.3389189491192502E-2</v>
      </c>
      <c r="AO1223" s="17"/>
      <c r="AP1223" s="17">
        <v>7.3297828790548303E-2</v>
      </c>
      <c r="AQ1223" s="17">
        <v>4.1568830905597001E-2</v>
      </c>
      <c r="AR1223" s="17">
        <v>4.5066630741353399E-2</v>
      </c>
      <c r="AS1223" s="17">
        <v>2.5010902639954299E-2</v>
      </c>
      <c r="AT1223" s="17">
        <v>0</v>
      </c>
      <c r="AU1223" s="17"/>
      <c r="AV1223" s="17">
        <v>8.3815991088982897E-2</v>
      </c>
      <c r="AW1223" s="17">
        <v>1.5902943184850402E-2</v>
      </c>
      <c r="AX1223" s="17">
        <v>0</v>
      </c>
      <c r="AY1223" s="17">
        <v>5.9099249226089397E-2</v>
      </c>
      <c r="AZ1223" s="17">
        <v>0</v>
      </c>
      <c r="BA1223" s="17">
        <v>6.1726380497676599E-2</v>
      </c>
      <c r="BB1223" s="17"/>
      <c r="BC1223" s="17">
        <v>2.0893978178316799E-2</v>
      </c>
      <c r="BD1223" s="17">
        <v>3.3168010488119001E-2</v>
      </c>
      <c r="BE1223" s="17">
        <v>7.1275127724392304E-2</v>
      </c>
      <c r="BF1223" s="17"/>
      <c r="BG1223" s="17">
        <v>3.7452974360270501E-2</v>
      </c>
      <c r="BH1223" s="17">
        <v>5.1363441702158702E-2</v>
      </c>
      <c r="BI1223" s="17">
        <v>5.2587352806914602E-2</v>
      </c>
      <c r="BJ1223" s="17">
        <v>0</v>
      </c>
      <c r="BK1223" s="17">
        <v>0</v>
      </c>
      <c r="BL1223" s="17"/>
      <c r="BM1223" s="17">
        <v>4.96170951245615E-2</v>
      </c>
      <c r="BN1223" s="17">
        <v>0</v>
      </c>
    </row>
    <row r="1224" spans="2:66" x14ac:dyDescent="0.35">
      <c r="B1224" t="s">
        <v>352</v>
      </c>
      <c r="C1224" s="17">
        <v>0.20306995473050701</v>
      </c>
      <c r="D1224" s="17">
        <v>0.181879640852427</v>
      </c>
      <c r="E1224" s="17">
        <v>0.21936182895195899</v>
      </c>
      <c r="F1224" s="17"/>
      <c r="G1224" s="17">
        <v>0.12723628723224201</v>
      </c>
      <c r="H1224" s="17">
        <v>0.26480824020669502</v>
      </c>
      <c r="I1224" s="17">
        <v>0.16864943691627801</v>
      </c>
      <c r="J1224" s="17">
        <v>0.26945062237767098</v>
      </c>
      <c r="K1224" s="17">
        <v>0.21497592730888099</v>
      </c>
      <c r="L1224" s="17">
        <v>0.17843026144844801</v>
      </c>
      <c r="M1224" s="17"/>
      <c r="N1224" s="17">
        <v>0.18741690301550201</v>
      </c>
      <c r="O1224" s="17">
        <v>0.17319372874744801</v>
      </c>
      <c r="P1224" s="17">
        <v>0.24682956607960199</v>
      </c>
      <c r="Q1224" s="17">
        <v>0.21255824143909499</v>
      </c>
      <c r="R1224" s="17"/>
      <c r="S1224" s="17">
        <v>0.143051254908757</v>
      </c>
      <c r="T1224" s="17">
        <v>0.25023381519818899</v>
      </c>
      <c r="U1224" s="17">
        <v>8.1333150250343197E-2</v>
      </c>
      <c r="V1224" s="17">
        <v>0.24276575878425299</v>
      </c>
      <c r="W1224" s="17">
        <v>0.18261186013851599</v>
      </c>
      <c r="X1224" s="17">
        <v>0.25268189303699801</v>
      </c>
      <c r="Y1224" s="17">
        <v>0.31982680653065199</v>
      </c>
      <c r="Z1224" s="17">
        <v>0.22427813489357201</v>
      </c>
      <c r="AA1224" s="17">
        <v>0.117253128576793</v>
      </c>
      <c r="AB1224" s="17">
        <v>0.24501548648623001</v>
      </c>
      <c r="AC1224" s="17">
        <v>0.20662600801525</v>
      </c>
      <c r="AD1224" s="17">
        <v>0.19898028848924701</v>
      </c>
      <c r="AE1224" s="17"/>
      <c r="AF1224" s="17">
        <v>0.20918009862488701</v>
      </c>
      <c r="AG1224" s="17">
        <v>0.18333048127889601</v>
      </c>
      <c r="AH1224" s="17">
        <v>0.22400053873749901</v>
      </c>
      <c r="AI1224" s="17">
        <v>0.18829088400062299</v>
      </c>
      <c r="AJ1224" s="17">
        <v>0.26468133474623501</v>
      </c>
      <c r="AK1224" s="17">
        <v>9.2278232255360401E-2</v>
      </c>
      <c r="AL1224" s="17"/>
      <c r="AM1224" s="17">
        <v>0.214028143353897</v>
      </c>
      <c r="AN1224" s="17">
        <v>0.19054037950236499</v>
      </c>
      <c r="AO1224" s="17"/>
      <c r="AP1224" s="17">
        <v>0.24867077814482499</v>
      </c>
      <c r="AQ1224" s="17">
        <v>0.20219473281959899</v>
      </c>
      <c r="AR1224" s="17">
        <v>0.159998694233251</v>
      </c>
      <c r="AS1224" s="17">
        <v>0.17830057813057301</v>
      </c>
      <c r="AT1224" s="17">
        <v>0.20012759554507101</v>
      </c>
      <c r="AU1224" s="17"/>
      <c r="AV1224" s="17">
        <v>0.115114867738595</v>
      </c>
      <c r="AW1224" s="17">
        <v>0.21495299220329001</v>
      </c>
      <c r="AX1224" s="17">
        <v>0.28342624745351902</v>
      </c>
      <c r="AY1224" s="17">
        <v>0.237753352829086</v>
      </c>
      <c r="AZ1224" s="17">
        <v>0.23242087581590101</v>
      </c>
      <c r="BA1224" s="17">
        <v>0.31796423848833399</v>
      </c>
      <c r="BB1224" s="17"/>
      <c r="BC1224" s="17">
        <v>0.12870137702135601</v>
      </c>
      <c r="BD1224" s="17">
        <v>0.212164795041137</v>
      </c>
      <c r="BE1224" s="17">
        <v>0.26458769040462798</v>
      </c>
      <c r="BF1224" s="17"/>
      <c r="BG1224" s="17">
        <v>0.297853769694712</v>
      </c>
      <c r="BH1224" s="17">
        <v>0.16016264180888201</v>
      </c>
      <c r="BI1224" s="17">
        <v>0.25282827921756201</v>
      </c>
      <c r="BJ1224" s="17">
        <v>0.24831151938781501</v>
      </c>
      <c r="BK1224" s="17">
        <v>0.150780626150228</v>
      </c>
      <c r="BL1224" s="17"/>
      <c r="BM1224" s="17">
        <v>0.17744864838501201</v>
      </c>
      <c r="BN1224" s="17">
        <v>0.173657947027408</v>
      </c>
    </row>
    <row r="1225" spans="2:66" x14ac:dyDescent="0.35">
      <c r="B1225" t="s">
        <v>353</v>
      </c>
      <c r="C1225" s="17">
        <v>0.47975182647024101</v>
      </c>
      <c r="D1225" s="17">
        <v>0.47320184661112502</v>
      </c>
      <c r="E1225" s="17">
        <v>0.490690270566363</v>
      </c>
      <c r="F1225" s="17"/>
      <c r="G1225" s="17">
        <v>0.52712488532794699</v>
      </c>
      <c r="H1225" s="17">
        <v>0.39416579652645201</v>
      </c>
      <c r="I1225" s="17">
        <v>0.50615819767828696</v>
      </c>
      <c r="J1225" s="17">
        <v>0.47585408530390999</v>
      </c>
      <c r="K1225" s="17">
        <v>0.47019981845907</v>
      </c>
      <c r="L1225" s="17">
        <v>0.49575469972943598</v>
      </c>
      <c r="M1225" s="17"/>
      <c r="N1225" s="17">
        <v>0.406685844832888</v>
      </c>
      <c r="O1225" s="17">
        <v>0.56195182129864596</v>
      </c>
      <c r="P1225" s="17">
        <v>0.44327949349636597</v>
      </c>
      <c r="Q1225" s="17">
        <v>0.49503298031172499</v>
      </c>
      <c r="R1225" s="17"/>
      <c r="S1225" s="17">
        <v>0.47297430461231699</v>
      </c>
      <c r="T1225" s="17">
        <v>0.46171179555124803</v>
      </c>
      <c r="U1225" s="17">
        <v>0.59863883081105995</v>
      </c>
      <c r="V1225" s="17">
        <v>0.458770836455271</v>
      </c>
      <c r="W1225" s="17">
        <v>0.361695635811698</v>
      </c>
      <c r="X1225" s="17">
        <v>0.43606472502121801</v>
      </c>
      <c r="Y1225" s="17">
        <v>0.43885526557118198</v>
      </c>
      <c r="Z1225" s="17">
        <v>0.377361864436214</v>
      </c>
      <c r="AA1225" s="17">
        <v>0.62624817103632702</v>
      </c>
      <c r="AB1225" s="17">
        <v>0.39640382078651099</v>
      </c>
      <c r="AC1225" s="17">
        <v>0.62671264652832803</v>
      </c>
      <c r="AD1225" s="17">
        <v>0.40068919356288402</v>
      </c>
      <c r="AE1225" s="17"/>
      <c r="AF1225" s="17">
        <v>0.48135836127496201</v>
      </c>
      <c r="AG1225" s="17">
        <v>0.49623870288975702</v>
      </c>
      <c r="AH1225" s="17">
        <v>0.51688338793836996</v>
      </c>
      <c r="AI1225" s="17">
        <v>0.45368573681705499</v>
      </c>
      <c r="AJ1225" s="17">
        <v>0.47105611569677303</v>
      </c>
      <c r="AK1225" s="17">
        <v>0.41712363499994198</v>
      </c>
      <c r="AL1225" s="17"/>
      <c r="AM1225" s="17">
        <v>0.50070574943222501</v>
      </c>
      <c r="AN1225" s="17">
        <v>0.45635325708417301</v>
      </c>
      <c r="AO1225" s="17"/>
      <c r="AP1225" s="17">
        <v>0.47506002880086301</v>
      </c>
      <c r="AQ1225" s="17">
        <v>0.54268866769319601</v>
      </c>
      <c r="AR1225" s="17">
        <v>0.51407709815421698</v>
      </c>
      <c r="AS1225" s="17">
        <v>0.37237243958961602</v>
      </c>
      <c r="AT1225" s="17">
        <v>0.41643843436360301</v>
      </c>
      <c r="AU1225" s="17"/>
      <c r="AV1225" s="17">
        <v>0.46525122456558798</v>
      </c>
      <c r="AW1225" s="17">
        <v>0.53366998034394997</v>
      </c>
      <c r="AX1225" s="17">
        <v>0.43605016984995298</v>
      </c>
      <c r="AY1225" s="17">
        <v>0.47443083891882598</v>
      </c>
      <c r="AZ1225" s="17">
        <v>0.57832401004651601</v>
      </c>
      <c r="BA1225" s="17">
        <v>0.43862279515346098</v>
      </c>
      <c r="BB1225" s="17"/>
      <c r="BC1225" s="17">
        <v>0.57986745976984699</v>
      </c>
      <c r="BD1225" s="17">
        <v>0.48323700221857802</v>
      </c>
      <c r="BE1225" s="17">
        <v>0.39553010266885602</v>
      </c>
      <c r="BF1225" s="17"/>
      <c r="BG1225" s="17">
        <v>0.38413968229623802</v>
      </c>
      <c r="BH1225" s="17">
        <v>0.504709138910584</v>
      </c>
      <c r="BI1225" s="17">
        <v>0.502076058894247</v>
      </c>
      <c r="BJ1225" s="17">
        <v>0.49741211926516199</v>
      </c>
      <c r="BK1225" s="17">
        <v>0.38901727932147601</v>
      </c>
      <c r="BL1225" s="17"/>
      <c r="BM1225" s="17">
        <v>0.48957261957257597</v>
      </c>
      <c r="BN1225" s="17">
        <v>0.41444290039911202</v>
      </c>
    </row>
    <row r="1226" spans="2:66" x14ac:dyDescent="0.35">
      <c r="B1226" t="s">
        <v>354</v>
      </c>
      <c r="C1226" s="17">
        <v>0.21592639706596101</v>
      </c>
      <c r="D1226" s="17">
        <v>0.23174162162175699</v>
      </c>
      <c r="E1226" s="17">
        <v>0.203731723667571</v>
      </c>
      <c r="F1226" s="17"/>
      <c r="G1226" s="17">
        <v>0.12436137484410099</v>
      </c>
      <c r="H1226" s="17">
        <v>0.19569793256567899</v>
      </c>
      <c r="I1226" s="17">
        <v>0.19876374053272799</v>
      </c>
      <c r="J1226" s="17">
        <v>0.20586916921169199</v>
      </c>
      <c r="K1226" s="17">
        <v>0.20999156572858399</v>
      </c>
      <c r="L1226" s="17">
        <v>0.31397250302152002</v>
      </c>
      <c r="M1226" s="17"/>
      <c r="N1226" s="17">
        <v>0.30918337023737702</v>
      </c>
      <c r="O1226" s="17">
        <v>0.192909461102304</v>
      </c>
      <c r="P1226" s="17">
        <v>0.22926435285608199</v>
      </c>
      <c r="Q1226" s="17">
        <v>0.14383092540534301</v>
      </c>
      <c r="R1226" s="17"/>
      <c r="S1226" s="17">
        <v>0.16290245291145</v>
      </c>
      <c r="T1226" s="17">
        <v>0.20750486284510999</v>
      </c>
      <c r="U1226" s="17">
        <v>0.158934216544768</v>
      </c>
      <c r="V1226" s="17">
        <v>0.26856926872686998</v>
      </c>
      <c r="W1226" s="17">
        <v>0.40652521138838399</v>
      </c>
      <c r="X1226" s="17">
        <v>0.28228904345015599</v>
      </c>
      <c r="Y1226" s="17">
        <v>0.160242441065231</v>
      </c>
      <c r="Z1226" s="17">
        <v>0.31687248471693302</v>
      </c>
      <c r="AA1226" s="17">
        <v>0.16286846764622401</v>
      </c>
      <c r="AB1226" s="17">
        <v>0.17522978169401901</v>
      </c>
      <c r="AC1226" s="17">
        <v>0.12581309556687201</v>
      </c>
      <c r="AD1226" s="17">
        <v>0.29905954174029098</v>
      </c>
      <c r="AE1226" s="17"/>
      <c r="AF1226" s="17">
        <v>0.18086442706707301</v>
      </c>
      <c r="AG1226" s="17">
        <v>0.21655540090478101</v>
      </c>
      <c r="AH1226" s="17">
        <v>0.20408395546633401</v>
      </c>
      <c r="AI1226" s="17">
        <v>0.24507248895509701</v>
      </c>
      <c r="AJ1226" s="17">
        <v>0.22414453489630901</v>
      </c>
      <c r="AK1226" s="17">
        <v>0.26734753409587603</v>
      </c>
      <c r="AL1226" s="17"/>
      <c r="AM1226" s="17">
        <v>0.20455812208810401</v>
      </c>
      <c r="AN1226" s="17">
        <v>0.23153774746865</v>
      </c>
      <c r="AO1226" s="17"/>
      <c r="AP1226" s="17">
        <v>0.17097230591634499</v>
      </c>
      <c r="AQ1226" s="17">
        <v>0.135459393216603</v>
      </c>
      <c r="AR1226" s="17">
        <v>0.22458824432469299</v>
      </c>
      <c r="AS1226" s="17">
        <v>0.329598275226199</v>
      </c>
      <c r="AT1226" s="17">
        <v>0.29095541607250103</v>
      </c>
      <c r="AU1226" s="17"/>
      <c r="AV1226" s="17">
        <v>0.25941562714296901</v>
      </c>
      <c r="AW1226" s="17">
        <v>0.21888922099605701</v>
      </c>
      <c r="AX1226" s="17">
        <v>0.22670396291331399</v>
      </c>
      <c r="AY1226" s="17">
        <v>0.19078153592946601</v>
      </c>
      <c r="AZ1226" s="17">
        <v>0.189255114137584</v>
      </c>
      <c r="BA1226" s="17">
        <v>0.122423742062678</v>
      </c>
      <c r="BB1226" s="17"/>
      <c r="BC1226" s="17">
        <v>0.23977228008171</v>
      </c>
      <c r="BD1226" s="17">
        <v>0.21141930409384699</v>
      </c>
      <c r="BE1226" s="17">
        <v>0.239293883090447</v>
      </c>
      <c r="BF1226" s="17"/>
      <c r="BG1226" s="17">
        <v>0.19474475699062899</v>
      </c>
      <c r="BH1226" s="17">
        <v>0.25655023192211002</v>
      </c>
      <c r="BI1226" s="17">
        <v>0.150622289258456</v>
      </c>
      <c r="BJ1226" s="17">
        <v>0.25427636134702303</v>
      </c>
      <c r="BK1226" s="17">
        <v>0.29817931804493703</v>
      </c>
      <c r="BL1226" s="17"/>
      <c r="BM1226" s="17">
        <v>0.248791054823987</v>
      </c>
      <c r="BN1226" s="17">
        <v>0.28788122690176998</v>
      </c>
    </row>
    <row r="1227" spans="2:66" x14ac:dyDescent="0.35">
      <c r="B1227" t="s">
        <v>282</v>
      </c>
      <c r="C1227" s="17">
        <v>2.71333239724325E-2</v>
      </c>
      <c r="D1227" s="17">
        <v>2.3748439785427101E-2</v>
      </c>
      <c r="E1227" s="17">
        <v>2.5298337863283601E-2</v>
      </c>
      <c r="F1227" s="17"/>
      <c r="G1227" s="17">
        <v>4.5558706689321597E-2</v>
      </c>
      <c r="H1227" s="17">
        <v>3.4682819984621402E-2</v>
      </c>
      <c r="I1227" s="17">
        <v>4.1941858569727597E-2</v>
      </c>
      <c r="J1227" s="17">
        <v>0</v>
      </c>
      <c r="K1227" s="17">
        <v>3.5819965186811402E-2</v>
      </c>
      <c r="L1227" s="17">
        <v>1.18425358005967E-2</v>
      </c>
      <c r="M1227" s="17"/>
      <c r="N1227" s="17">
        <v>1.0102015975305301E-2</v>
      </c>
      <c r="O1227" s="17">
        <v>3.09000912486538E-2</v>
      </c>
      <c r="P1227" s="17">
        <v>3.9684460196875097E-2</v>
      </c>
      <c r="Q1227" s="17">
        <v>3.1138420716761799E-2</v>
      </c>
      <c r="R1227" s="17"/>
      <c r="S1227" s="17">
        <v>4.0238322063628797E-2</v>
      </c>
      <c r="T1227" s="17">
        <v>6.0784275212690503E-2</v>
      </c>
      <c r="U1227" s="17">
        <v>0</v>
      </c>
      <c r="V1227" s="17">
        <v>2.9894136033606002E-2</v>
      </c>
      <c r="W1227" s="17">
        <v>4.9167292661402302E-2</v>
      </c>
      <c r="X1227" s="17">
        <v>2.8964338491627498E-2</v>
      </c>
      <c r="Y1227" s="17">
        <v>3.8638005092024003E-2</v>
      </c>
      <c r="Z1227" s="17">
        <v>8.1487515953281298E-2</v>
      </c>
      <c r="AA1227" s="17">
        <v>0</v>
      </c>
      <c r="AB1227" s="17">
        <v>0</v>
      </c>
      <c r="AC1227" s="17">
        <v>0</v>
      </c>
      <c r="AD1227" s="17">
        <v>0</v>
      </c>
      <c r="AE1227" s="17"/>
      <c r="AF1227" s="17">
        <v>4.46172217467838E-2</v>
      </c>
      <c r="AG1227" s="17">
        <v>8.5549749546096499E-3</v>
      </c>
      <c r="AH1227" s="17">
        <v>0</v>
      </c>
      <c r="AI1227" s="17">
        <v>4.7828697103357298E-2</v>
      </c>
      <c r="AJ1227" s="17">
        <v>2.04467880553625E-2</v>
      </c>
      <c r="AK1227" s="17">
        <v>9.1044975272824402E-2</v>
      </c>
      <c r="AL1227" s="17"/>
      <c r="AM1227" s="17">
        <v>3.3578456011927597E-2</v>
      </c>
      <c r="AN1227" s="17">
        <v>1.30736521087678E-2</v>
      </c>
      <c r="AO1227" s="17"/>
      <c r="AP1227" s="17">
        <v>1.05849205958677E-2</v>
      </c>
      <c r="AQ1227" s="17">
        <v>4.21426521143465E-2</v>
      </c>
      <c r="AR1227" s="17">
        <v>4.4785467569625002E-2</v>
      </c>
      <c r="AS1227" s="17">
        <v>2.0218940084198701E-2</v>
      </c>
      <c r="AT1227" s="17">
        <v>0</v>
      </c>
      <c r="AU1227" s="17"/>
      <c r="AV1227" s="17">
        <v>5.0806232046145698E-2</v>
      </c>
      <c r="AW1227" s="17">
        <v>0</v>
      </c>
      <c r="AX1227" s="17">
        <v>0</v>
      </c>
      <c r="AY1227" s="17">
        <v>1.8733630960318701E-2</v>
      </c>
      <c r="AZ1227" s="17">
        <v>0</v>
      </c>
      <c r="BA1227" s="17">
        <v>5.9262843797849997E-2</v>
      </c>
      <c r="BB1227" s="17"/>
      <c r="BC1227" s="17">
        <v>2.0726898242070201E-2</v>
      </c>
      <c r="BD1227" s="17">
        <v>2.61674425725552E-2</v>
      </c>
      <c r="BE1227" s="17">
        <v>0</v>
      </c>
      <c r="BF1227" s="17"/>
      <c r="BG1227" s="17">
        <v>0</v>
      </c>
      <c r="BH1227" s="17">
        <v>5.5362589696732398E-3</v>
      </c>
      <c r="BI1227" s="17">
        <v>3.3486068735781298E-2</v>
      </c>
      <c r="BJ1227" s="17">
        <v>0</v>
      </c>
      <c r="BK1227" s="17">
        <v>0</v>
      </c>
      <c r="BL1227" s="17"/>
      <c r="BM1227" s="17">
        <v>4.8412264688407801E-3</v>
      </c>
      <c r="BN1227" s="17">
        <v>0</v>
      </c>
    </row>
    <row r="1228" spans="2:66" x14ac:dyDescent="0.35">
      <c r="C1228" s="17"/>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c r="AD1228" s="17"/>
      <c r="AE1228" s="17"/>
      <c r="AF1228" s="17"/>
      <c r="AG1228" s="17"/>
      <c r="AH1228" s="17"/>
      <c r="AI1228" s="17"/>
      <c r="AJ1228" s="17"/>
      <c r="AK1228" s="17"/>
      <c r="AL1228" s="17"/>
      <c r="AM1228" s="17"/>
      <c r="AN1228" s="17"/>
      <c r="AO1228" s="17"/>
      <c r="AP1228" s="17"/>
      <c r="AQ1228" s="17"/>
      <c r="AR1228" s="17"/>
      <c r="AS1228" s="17"/>
      <c r="AT1228" s="17"/>
      <c r="AU1228" s="17"/>
      <c r="AV1228" s="17"/>
      <c r="AW1228" s="17"/>
      <c r="AX1228" s="17"/>
      <c r="AY1228" s="17"/>
      <c r="AZ1228" s="17"/>
      <c r="BA1228" s="17"/>
      <c r="BB1228" s="17"/>
      <c r="BC1228" s="17"/>
      <c r="BD1228" s="17"/>
      <c r="BE1228" s="17"/>
      <c r="BF1228" s="17"/>
      <c r="BG1228" s="17"/>
      <c r="BH1228" s="17"/>
      <c r="BI1228" s="17"/>
      <c r="BJ1228" s="17"/>
      <c r="BK1228" s="17"/>
      <c r="BL1228" s="17"/>
      <c r="BM1228" s="17"/>
      <c r="BN1228" s="17"/>
    </row>
    <row r="1229" spans="2:66" x14ac:dyDescent="0.35">
      <c r="B1229" s="6" t="s">
        <v>460</v>
      </c>
      <c r="C1229" s="17"/>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c r="AD1229" s="17"/>
      <c r="AE1229" s="17"/>
      <c r="AF1229" s="17"/>
      <c r="AG1229" s="17"/>
      <c r="AH1229" s="17"/>
      <c r="AI1229" s="17"/>
      <c r="AJ1229" s="17"/>
      <c r="AK1229" s="17"/>
      <c r="AL1229" s="17"/>
      <c r="AM1229" s="17"/>
      <c r="AN1229" s="17"/>
      <c r="AO1229" s="17"/>
      <c r="AP1229" s="17"/>
      <c r="AQ1229" s="17"/>
      <c r="AR1229" s="17"/>
      <c r="AS1229" s="17"/>
      <c r="AT1229" s="17"/>
      <c r="AU1229" s="17"/>
      <c r="AV1229" s="17"/>
      <c r="AW1229" s="17"/>
      <c r="AX1229" s="17"/>
      <c r="AY1229" s="17"/>
      <c r="AZ1229" s="17"/>
      <c r="BA1229" s="17"/>
      <c r="BB1229" s="17"/>
      <c r="BC1229" s="17"/>
      <c r="BD1229" s="17"/>
      <c r="BE1229" s="17"/>
      <c r="BF1229" s="17"/>
      <c r="BG1229" s="17"/>
      <c r="BH1229" s="17"/>
      <c r="BI1229" s="17"/>
      <c r="BJ1229" s="17"/>
      <c r="BK1229" s="17"/>
      <c r="BL1229" s="17"/>
      <c r="BM1229" s="17"/>
      <c r="BN1229" s="17"/>
    </row>
    <row r="1230" spans="2:66" x14ac:dyDescent="0.35">
      <c r="B1230" s="24" t="s">
        <v>184</v>
      </c>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17"/>
      <c r="AH1230" s="17"/>
      <c r="AI1230" s="17"/>
      <c r="AJ1230" s="17"/>
      <c r="AK1230" s="17"/>
      <c r="AL1230" s="17"/>
      <c r="AM1230" s="17"/>
      <c r="AN1230" s="17"/>
      <c r="AO1230" s="17"/>
      <c r="AP1230" s="17"/>
      <c r="AQ1230" s="17"/>
      <c r="AR1230" s="17"/>
      <c r="AS1230" s="17"/>
      <c r="AT1230" s="17"/>
      <c r="AU1230" s="17"/>
      <c r="AV1230" s="17"/>
      <c r="AW1230" s="17"/>
      <c r="AX1230" s="17"/>
      <c r="AY1230" s="17"/>
      <c r="AZ1230" s="17"/>
      <c r="BA1230" s="17"/>
      <c r="BB1230" s="17"/>
      <c r="BC1230" s="17"/>
      <c r="BD1230" s="17"/>
      <c r="BE1230" s="17"/>
      <c r="BF1230" s="17"/>
      <c r="BG1230" s="17"/>
      <c r="BH1230" s="17"/>
      <c r="BI1230" s="17"/>
      <c r="BJ1230" s="17"/>
      <c r="BK1230" s="17"/>
      <c r="BL1230" s="17"/>
      <c r="BM1230" s="17"/>
      <c r="BN1230" s="17"/>
    </row>
    <row r="1231" spans="2:66" x14ac:dyDescent="0.35">
      <c r="B1231" t="s">
        <v>350</v>
      </c>
      <c r="C1231" s="17">
        <v>6.06961684678229E-2</v>
      </c>
      <c r="D1231" s="17">
        <v>7.58031364828987E-2</v>
      </c>
      <c r="E1231" s="17">
        <v>4.6804135399237001E-2</v>
      </c>
      <c r="F1231" s="17"/>
      <c r="G1231" s="17">
        <v>5.5470867296647498E-2</v>
      </c>
      <c r="H1231" s="17">
        <v>9.0149952689286494E-2</v>
      </c>
      <c r="I1231" s="17">
        <v>1.70066765409915E-2</v>
      </c>
      <c r="J1231" s="17">
        <v>1.2743904779741201E-2</v>
      </c>
      <c r="K1231" s="17">
        <v>5.1821157260238497E-2</v>
      </c>
      <c r="L1231" s="17">
        <v>0.12985819764879999</v>
      </c>
      <c r="M1231" s="17"/>
      <c r="N1231" s="17">
        <v>4.8217104412704999E-2</v>
      </c>
      <c r="O1231" s="17">
        <v>2.01412003164692E-2</v>
      </c>
      <c r="P1231" s="17">
        <v>0.11020785180305701</v>
      </c>
      <c r="Q1231" s="17">
        <v>7.8762439026824005E-2</v>
      </c>
      <c r="R1231" s="17"/>
      <c r="S1231" s="17">
        <v>8.4912402636363002E-2</v>
      </c>
      <c r="T1231" s="17">
        <v>3.1007871395216699E-2</v>
      </c>
      <c r="U1231" s="17">
        <v>7.8637340983163703E-2</v>
      </c>
      <c r="V1231" s="17">
        <v>8.3498473059917006E-2</v>
      </c>
      <c r="W1231" s="17">
        <v>6.1327558216561502E-2</v>
      </c>
      <c r="X1231" s="17">
        <v>2.5848185482582098E-2</v>
      </c>
      <c r="Y1231" s="17">
        <v>6.48643763280813E-2</v>
      </c>
      <c r="Z1231" s="17">
        <v>0</v>
      </c>
      <c r="AA1231" s="17">
        <v>4.17575217506643E-2</v>
      </c>
      <c r="AB1231" s="17">
        <v>9.9906185891773899E-2</v>
      </c>
      <c r="AC1231" s="17">
        <v>5.7709416091114601E-2</v>
      </c>
      <c r="AD1231" s="17">
        <v>0.12033671968868501</v>
      </c>
      <c r="AE1231" s="17"/>
      <c r="AF1231" s="17">
        <v>6.2693375886634997E-2</v>
      </c>
      <c r="AG1231" s="17">
        <v>6.6884562344693602E-2</v>
      </c>
      <c r="AH1231" s="17">
        <v>2.07801615125549E-2</v>
      </c>
      <c r="AI1231" s="17">
        <v>0.10363836999267299</v>
      </c>
      <c r="AJ1231" s="17">
        <v>3.9552675293788399E-2</v>
      </c>
      <c r="AK1231" s="17">
        <v>0</v>
      </c>
      <c r="AL1231" s="17"/>
      <c r="AM1231" s="17">
        <v>5.89765602453542E-2</v>
      </c>
      <c r="AN1231" s="17">
        <v>6.3425018913127504E-2</v>
      </c>
      <c r="AO1231" s="17"/>
      <c r="AP1231" s="17">
        <v>6.4228339274737603E-2</v>
      </c>
      <c r="AQ1231" s="17">
        <v>3.1157582302467599E-2</v>
      </c>
      <c r="AR1231" s="17">
        <v>5.5256575019661101E-2</v>
      </c>
      <c r="AS1231" s="17">
        <v>8.4959354786209904E-2</v>
      </c>
      <c r="AT1231" s="17">
        <v>0.104656850903319</v>
      </c>
      <c r="AU1231" s="17"/>
      <c r="AV1231" s="17">
        <v>5.2973385719901102E-2</v>
      </c>
      <c r="AW1231" s="17">
        <v>4.0760583387288198E-2</v>
      </c>
      <c r="AX1231" s="17">
        <v>0.104779864873322</v>
      </c>
      <c r="AY1231" s="17">
        <v>8.6125041906054703E-2</v>
      </c>
      <c r="AZ1231" s="17">
        <v>3.2097679520975801E-2</v>
      </c>
      <c r="BA1231" s="17">
        <v>0</v>
      </c>
      <c r="BB1231" s="17"/>
      <c r="BC1231" s="17">
        <v>3.16673627122857E-2</v>
      </c>
      <c r="BD1231" s="17">
        <v>4.9238155144054101E-2</v>
      </c>
      <c r="BE1231" s="17">
        <v>9.4412893847239901E-2</v>
      </c>
      <c r="BF1231" s="17"/>
      <c r="BG1231" s="17">
        <v>0.15104925250075699</v>
      </c>
      <c r="BH1231" s="17">
        <v>5.2801109568579398E-2</v>
      </c>
      <c r="BI1231" s="17">
        <v>3.9586464161234701E-2</v>
      </c>
      <c r="BJ1231" s="17">
        <v>0.15313579416008299</v>
      </c>
      <c r="BK1231" s="17">
        <v>6.2983121497154307E-2</v>
      </c>
      <c r="BL1231" s="17"/>
      <c r="BM1231" s="17">
        <v>6.9593272790362801E-2</v>
      </c>
      <c r="BN1231" s="17">
        <v>7.7896922637149604E-2</v>
      </c>
    </row>
    <row r="1232" spans="2:66" x14ac:dyDescent="0.35">
      <c r="B1232" t="s">
        <v>351</v>
      </c>
      <c r="C1232" s="17">
        <v>0.129094165119605</v>
      </c>
      <c r="D1232" s="17">
        <v>0.147238496648599</v>
      </c>
      <c r="E1232" s="17">
        <v>0.11240903986107301</v>
      </c>
      <c r="F1232" s="17"/>
      <c r="G1232" s="17">
        <v>0.151058485258002</v>
      </c>
      <c r="H1232" s="17">
        <v>0.132290297355212</v>
      </c>
      <c r="I1232" s="17">
        <v>0.113431527648233</v>
      </c>
      <c r="J1232" s="17">
        <v>0.141354273069425</v>
      </c>
      <c r="K1232" s="17">
        <v>0.14374542480506999</v>
      </c>
      <c r="L1232" s="17">
        <v>0.104201339704279</v>
      </c>
      <c r="M1232" s="17"/>
      <c r="N1232" s="17">
        <v>0.16302562560033801</v>
      </c>
      <c r="O1232" s="17">
        <v>8.4748655285575306E-2</v>
      </c>
      <c r="P1232" s="17">
        <v>0.140155444601265</v>
      </c>
      <c r="Q1232" s="17">
        <v>0.12703806638408099</v>
      </c>
      <c r="R1232" s="17"/>
      <c r="S1232" s="17">
        <v>0.14306206934542401</v>
      </c>
      <c r="T1232" s="17">
        <v>9.7079692182886201E-2</v>
      </c>
      <c r="U1232" s="17">
        <v>0.160356187326954</v>
      </c>
      <c r="V1232" s="17">
        <v>2.8400459660726001E-2</v>
      </c>
      <c r="W1232" s="17">
        <v>0.12918300543335301</v>
      </c>
      <c r="X1232" s="17">
        <v>0.15582695543683001</v>
      </c>
      <c r="Y1232" s="17">
        <v>0.16954258255336199</v>
      </c>
      <c r="Z1232" s="17">
        <v>0.21116810285479901</v>
      </c>
      <c r="AA1232" s="17">
        <v>0.17999011619534599</v>
      </c>
      <c r="AB1232" s="17">
        <v>0.13710211846106701</v>
      </c>
      <c r="AC1232" s="17">
        <v>6.2480395230779202E-2</v>
      </c>
      <c r="AD1232" s="17">
        <v>0</v>
      </c>
      <c r="AE1232" s="17"/>
      <c r="AF1232" s="17">
        <v>0.16054313694515501</v>
      </c>
      <c r="AG1232" s="17">
        <v>0.13459249253950001</v>
      </c>
      <c r="AH1232" s="17">
        <v>0.10914749277630501</v>
      </c>
      <c r="AI1232" s="17">
        <v>9.38937060531784E-2</v>
      </c>
      <c r="AJ1232" s="17">
        <v>0.15383456587809399</v>
      </c>
      <c r="AK1232" s="17">
        <v>4.4180431376164897E-2</v>
      </c>
      <c r="AL1232" s="17"/>
      <c r="AM1232" s="17">
        <v>0.13855444084729901</v>
      </c>
      <c r="AN1232" s="17">
        <v>0.11683647131113301</v>
      </c>
      <c r="AO1232" s="17"/>
      <c r="AP1232" s="17">
        <v>0.14448913064254801</v>
      </c>
      <c r="AQ1232" s="17">
        <v>0.11875092004570099</v>
      </c>
      <c r="AR1232" s="17">
        <v>0.14691055739485301</v>
      </c>
      <c r="AS1232" s="17">
        <v>0.104862040337244</v>
      </c>
      <c r="AT1232" s="17">
        <v>0.105658850689479</v>
      </c>
      <c r="AU1232" s="17"/>
      <c r="AV1232" s="17">
        <v>0.172391351015105</v>
      </c>
      <c r="AW1232" s="17">
        <v>6.7747969022622603E-2</v>
      </c>
      <c r="AX1232" s="17">
        <v>0.16215878355521801</v>
      </c>
      <c r="AY1232" s="17">
        <v>0.121111139158563</v>
      </c>
      <c r="AZ1232" s="17">
        <v>3.5086590453189202E-2</v>
      </c>
      <c r="BA1232" s="17">
        <v>3.2669790692242302E-2</v>
      </c>
      <c r="BB1232" s="17"/>
      <c r="BC1232" s="17">
        <v>0.108816769960216</v>
      </c>
      <c r="BD1232" s="17">
        <v>0.13879819987762301</v>
      </c>
      <c r="BE1232" s="17">
        <v>0.12326810160341101</v>
      </c>
      <c r="BF1232" s="17"/>
      <c r="BG1232" s="17">
        <v>0.12702820993496</v>
      </c>
      <c r="BH1232" s="17">
        <v>0.108075784372136</v>
      </c>
      <c r="BI1232" s="17">
        <v>0.14262056403512</v>
      </c>
      <c r="BJ1232" s="17">
        <v>0.14094912587208699</v>
      </c>
      <c r="BK1232" s="17">
        <v>0.20127586847482801</v>
      </c>
      <c r="BL1232" s="17"/>
      <c r="BM1232" s="17">
        <v>0.11131505398071601</v>
      </c>
      <c r="BN1232" s="17">
        <v>0.191296119499833</v>
      </c>
    </row>
    <row r="1233" spans="2:66" x14ac:dyDescent="0.35">
      <c r="B1233" t="s">
        <v>352</v>
      </c>
      <c r="C1233" s="17">
        <v>0.41586353498033901</v>
      </c>
      <c r="D1233" s="17">
        <v>0.41160616854759102</v>
      </c>
      <c r="E1233" s="17">
        <v>0.41977851482340101</v>
      </c>
      <c r="F1233" s="17"/>
      <c r="G1233" s="17">
        <v>0.38198395115989398</v>
      </c>
      <c r="H1233" s="17">
        <v>0.33256202326273399</v>
      </c>
      <c r="I1233" s="17">
        <v>0.50822677151533102</v>
      </c>
      <c r="J1233" s="17">
        <v>0.35454254314945</v>
      </c>
      <c r="K1233" s="17">
        <v>0.41478101809724899</v>
      </c>
      <c r="L1233" s="17">
        <v>0.48248521416649198</v>
      </c>
      <c r="M1233" s="17"/>
      <c r="N1233" s="17">
        <v>0.42888468800011098</v>
      </c>
      <c r="O1233" s="17">
        <v>0.42623217427181598</v>
      </c>
      <c r="P1233" s="17">
        <v>0.382929546579798</v>
      </c>
      <c r="Q1233" s="17">
        <v>0.42382018693248003</v>
      </c>
      <c r="R1233" s="17"/>
      <c r="S1233" s="17">
        <v>0.37238690255567303</v>
      </c>
      <c r="T1233" s="17">
        <v>0.41757541410280802</v>
      </c>
      <c r="U1233" s="17">
        <v>0.55784189530411099</v>
      </c>
      <c r="V1233" s="17">
        <v>0.40133441844409701</v>
      </c>
      <c r="W1233" s="17">
        <v>0.42882198839553798</v>
      </c>
      <c r="X1233" s="17">
        <v>0.48405117894743299</v>
      </c>
      <c r="Y1233" s="17">
        <v>0.36345929342731298</v>
      </c>
      <c r="Z1233" s="17">
        <v>0.499452347916715</v>
      </c>
      <c r="AA1233" s="17">
        <v>0.40074007939151901</v>
      </c>
      <c r="AB1233" s="17">
        <v>0.36376442354882199</v>
      </c>
      <c r="AC1233" s="17">
        <v>0.37453194402928403</v>
      </c>
      <c r="AD1233" s="17">
        <v>0.50298213235220901</v>
      </c>
      <c r="AE1233" s="17"/>
      <c r="AF1233" s="17">
        <v>0.41824543833396</v>
      </c>
      <c r="AG1233" s="17">
        <v>0.45240378102626599</v>
      </c>
      <c r="AH1233" s="17">
        <v>0.350937944772715</v>
      </c>
      <c r="AI1233" s="17">
        <v>0.354525524977858</v>
      </c>
      <c r="AJ1233" s="17">
        <v>0.482311038741353</v>
      </c>
      <c r="AK1233" s="17">
        <v>0.42259006998498899</v>
      </c>
      <c r="AL1233" s="17"/>
      <c r="AM1233" s="17">
        <v>0.40224661743435303</v>
      </c>
      <c r="AN1233" s="17">
        <v>0.43113703897831601</v>
      </c>
      <c r="AO1233" s="17"/>
      <c r="AP1233" s="17">
        <v>0.39602702491078501</v>
      </c>
      <c r="AQ1233" s="17">
        <v>0.462259031880007</v>
      </c>
      <c r="AR1233" s="17">
        <v>0.38581029605525002</v>
      </c>
      <c r="AS1233" s="17">
        <v>0.39637131373703799</v>
      </c>
      <c r="AT1233" s="17">
        <v>0.393921736684676</v>
      </c>
      <c r="AU1233" s="17"/>
      <c r="AV1233" s="17">
        <v>0.388894287963158</v>
      </c>
      <c r="AW1233" s="17">
        <v>0.42594758335137101</v>
      </c>
      <c r="AX1233" s="17">
        <v>0.37664323668338501</v>
      </c>
      <c r="AY1233" s="17">
        <v>0.428888646827289</v>
      </c>
      <c r="AZ1233" s="17">
        <v>0.46960104080381998</v>
      </c>
      <c r="BA1233" s="17">
        <v>0.57567842259033497</v>
      </c>
      <c r="BB1233" s="17"/>
      <c r="BC1233" s="17">
        <v>0.38946323035499397</v>
      </c>
      <c r="BD1233" s="17">
        <v>0.428010401437384</v>
      </c>
      <c r="BE1233" s="17">
        <v>0.43639446214059302</v>
      </c>
      <c r="BF1233" s="17"/>
      <c r="BG1233" s="17">
        <v>0.38816378897735299</v>
      </c>
      <c r="BH1233" s="17">
        <v>0.44825715606199401</v>
      </c>
      <c r="BI1233" s="17">
        <v>0.41288085534497898</v>
      </c>
      <c r="BJ1233" s="17">
        <v>0.27752814414083898</v>
      </c>
      <c r="BK1233" s="17">
        <v>0.41515328511352501</v>
      </c>
      <c r="BL1233" s="17"/>
      <c r="BM1233" s="17">
        <v>0.43798624814948101</v>
      </c>
      <c r="BN1233" s="17">
        <v>0.3923861954233</v>
      </c>
    </row>
    <row r="1234" spans="2:66" x14ac:dyDescent="0.35">
      <c r="B1234" t="s">
        <v>353</v>
      </c>
      <c r="C1234" s="17">
        <v>0.29605575399126799</v>
      </c>
      <c r="D1234" s="17">
        <v>0.27700213025773202</v>
      </c>
      <c r="E1234" s="17">
        <v>0.31357704421433102</v>
      </c>
      <c r="F1234" s="17"/>
      <c r="G1234" s="17">
        <v>0.35948822054594598</v>
      </c>
      <c r="H1234" s="17">
        <v>0.29939021474980398</v>
      </c>
      <c r="I1234" s="17">
        <v>0.27414529102222701</v>
      </c>
      <c r="J1234" s="17">
        <v>0.34243470681085197</v>
      </c>
      <c r="K1234" s="17">
        <v>0.33519769479734302</v>
      </c>
      <c r="L1234" s="17">
        <v>0.20023602078421199</v>
      </c>
      <c r="M1234" s="17"/>
      <c r="N1234" s="17">
        <v>0.27103281930474399</v>
      </c>
      <c r="O1234" s="17">
        <v>0.35545604843360901</v>
      </c>
      <c r="P1234" s="17">
        <v>0.29055756480260803</v>
      </c>
      <c r="Q1234" s="17">
        <v>0.25313971803754698</v>
      </c>
      <c r="R1234" s="17"/>
      <c r="S1234" s="17">
        <v>0.244769418278903</v>
      </c>
      <c r="T1234" s="17">
        <v>0.40517422577423501</v>
      </c>
      <c r="U1234" s="17">
        <v>0.121114723583992</v>
      </c>
      <c r="V1234" s="17">
        <v>0.28641046002683901</v>
      </c>
      <c r="W1234" s="17">
        <v>0.31325368791253899</v>
      </c>
      <c r="X1234" s="17">
        <v>0.30954964207223201</v>
      </c>
      <c r="Y1234" s="17">
        <v>0.23630900991857801</v>
      </c>
      <c r="Z1234" s="17">
        <v>0.28937954922848602</v>
      </c>
      <c r="AA1234" s="17">
        <v>0.27951065464922797</v>
      </c>
      <c r="AB1234" s="17">
        <v>0.30086615425739299</v>
      </c>
      <c r="AC1234" s="17">
        <v>0.44155118171526198</v>
      </c>
      <c r="AD1234" s="17">
        <v>0.37668114795910601</v>
      </c>
      <c r="AE1234" s="17"/>
      <c r="AF1234" s="17">
        <v>0.294494387965194</v>
      </c>
      <c r="AG1234" s="17">
        <v>0.24280705094049901</v>
      </c>
      <c r="AH1234" s="17">
        <v>0.38213826836065301</v>
      </c>
      <c r="AI1234" s="17">
        <v>0.36849385891744701</v>
      </c>
      <c r="AJ1234" s="17">
        <v>0.20380020495498799</v>
      </c>
      <c r="AK1234" s="17">
        <v>0.344122708577144</v>
      </c>
      <c r="AL1234" s="17"/>
      <c r="AM1234" s="17">
        <v>0.28892474843481197</v>
      </c>
      <c r="AN1234" s="17">
        <v>0.30763587705856299</v>
      </c>
      <c r="AO1234" s="17"/>
      <c r="AP1234" s="17">
        <v>0.28837325052779</v>
      </c>
      <c r="AQ1234" s="17">
        <v>0.28957903862637902</v>
      </c>
      <c r="AR1234" s="17">
        <v>0.31057878236576802</v>
      </c>
      <c r="AS1234" s="17">
        <v>0.30849187549674101</v>
      </c>
      <c r="AT1234" s="17">
        <v>0.199035318749963</v>
      </c>
      <c r="AU1234" s="17"/>
      <c r="AV1234" s="17">
        <v>0.28768162445756801</v>
      </c>
      <c r="AW1234" s="17">
        <v>0.31149400783331699</v>
      </c>
      <c r="AX1234" s="17">
        <v>0.26966082919234702</v>
      </c>
      <c r="AY1234" s="17">
        <v>0.27307959317893099</v>
      </c>
      <c r="AZ1234" s="17">
        <v>0.36688486190509301</v>
      </c>
      <c r="BA1234" s="17">
        <v>0.35885281305507</v>
      </c>
      <c r="BB1234" s="17"/>
      <c r="BC1234" s="17">
        <v>0.39003294622328299</v>
      </c>
      <c r="BD1234" s="17">
        <v>0.28901496865240101</v>
      </c>
      <c r="BE1234" s="17">
        <v>0.234637561409241</v>
      </c>
      <c r="BF1234" s="17"/>
      <c r="BG1234" s="17">
        <v>0.28168538144945399</v>
      </c>
      <c r="BH1234" s="17">
        <v>0.27040846277192099</v>
      </c>
      <c r="BI1234" s="17">
        <v>0.34301442891928702</v>
      </c>
      <c r="BJ1234" s="17">
        <v>0.42838693582699</v>
      </c>
      <c r="BK1234" s="17">
        <v>0.25923640100062001</v>
      </c>
      <c r="BL1234" s="17"/>
      <c r="BM1234" s="17">
        <v>0.27233586672501803</v>
      </c>
      <c r="BN1234" s="17">
        <v>0.28721868221990599</v>
      </c>
    </row>
    <row r="1235" spans="2:66" x14ac:dyDescent="0.35">
      <c r="B1235" t="s">
        <v>354</v>
      </c>
      <c r="C1235" s="17">
        <v>6.6125624049721596E-2</v>
      </c>
      <c r="D1235" s="17">
        <v>5.6602633897755703E-2</v>
      </c>
      <c r="E1235" s="17">
        <v>7.4882754796997103E-2</v>
      </c>
      <c r="F1235" s="17"/>
      <c r="G1235" s="17">
        <v>5.1998475739510899E-2</v>
      </c>
      <c r="H1235" s="17">
        <v>0.102766362698439</v>
      </c>
      <c r="I1235" s="17">
        <v>5.9052141411150297E-2</v>
      </c>
      <c r="J1235" s="17">
        <v>6.7252977846938303E-2</v>
      </c>
      <c r="K1235" s="17">
        <v>5.4454705040099902E-2</v>
      </c>
      <c r="L1235" s="17">
        <v>5.9360771357318202E-2</v>
      </c>
      <c r="M1235" s="17"/>
      <c r="N1235" s="17">
        <v>8.1090969099272506E-2</v>
      </c>
      <c r="O1235" s="17">
        <v>7.5286346375401006E-2</v>
      </c>
      <c r="P1235" s="17">
        <v>4.3544324210142697E-2</v>
      </c>
      <c r="Q1235" s="17">
        <v>5.7653574265704798E-2</v>
      </c>
      <c r="R1235" s="17"/>
      <c r="S1235" s="17">
        <v>0.12737201602728701</v>
      </c>
      <c r="T1235" s="17">
        <v>3.2371170042401497E-2</v>
      </c>
      <c r="U1235" s="17">
        <v>8.2049852801778705E-2</v>
      </c>
      <c r="V1235" s="17">
        <v>8.7173937677255606E-2</v>
      </c>
      <c r="W1235" s="17">
        <v>0</v>
      </c>
      <c r="X1235" s="17">
        <v>0</v>
      </c>
      <c r="Y1235" s="17">
        <v>9.7813904849417196E-2</v>
      </c>
      <c r="Z1235" s="17">
        <v>0</v>
      </c>
      <c r="AA1235" s="17">
        <v>7.8392068541591003E-2</v>
      </c>
      <c r="AB1235" s="17">
        <v>9.8361117840944104E-2</v>
      </c>
      <c r="AC1235" s="17">
        <v>6.3727062933560299E-2</v>
      </c>
      <c r="AD1235" s="17">
        <v>0</v>
      </c>
      <c r="AE1235" s="17"/>
      <c r="AF1235" s="17">
        <v>5.55704646966661E-2</v>
      </c>
      <c r="AG1235" s="17">
        <v>6.6031813704779202E-2</v>
      </c>
      <c r="AH1235" s="17">
        <v>9.0596443362609899E-2</v>
      </c>
      <c r="AI1235" s="17">
        <v>3.9169529035209101E-2</v>
      </c>
      <c r="AJ1235" s="17">
        <v>7.8743652018322799E-2</v>
      </c>
      <c r="AK1235" s="17">
        <v>0.13776265584174499</v>
      </c>
      <c r="AL1235" s="17"/>
      <c r="AM1235" s="17">
        <v>6.8480963764125005E-2</v>
      </c>
      <c r="AN1235" s="17">
        <v>6.3276012031591902E-2</v>
      </c>
      <c r="AO1235" s="17"/>
      <c r="AP1235" s="17">
        <v>6.4322493079446694E-2</v>
      </c>
      <c r="AQ1235" s="17">
        <v>4.1555034567924497E-2</v>
      </c>
      <c r="AR1235" s="17">
        <v>7.4464740269320595E-2</v>
      </c>
      <c r="AS1235" s="17">
        <v>0.105315415642766</v>
      </c>
      <c r="AT1235" s="17">
        <v>0.196727242972563</v>
      </c>
      <c r="AU1235" s="17"/>
      <c r="AV1235" s="17">
        <v>5.9741619045140797E-2</v>
      </c>
      <c r="AW1235" s="17">
        <v>0.1260341095551</v>
      </c>
      <c r="AX1235" s="17">
        <v>8.6757285695727895E-2</v>
      </c>
      <c r="AY1235" s="17">
        <v>3.5454458114677199E-2</v>
      </c>
      <c r="AZ1235" s="17">
        <v>6.4662157617342897E-2</v>
      </c>
      <c r="BA1235" s="17">
        <v>0</v>
      </c>
      <c r="BB1235" s="17"/>
      <c r="BC1235" s="17">
        <v>5.9816401118304101E-2</v>
      </c>
      <c r="BD1235" s="17">
        <v>5.9276843984790002E-2</v>
      </c>
      <c r="BE1235" s="17">
        <v>0.102307588319311</v>
      </c>
      <c r="BF1235" s="17"/>
      <c r="BG1235" s="17">
        <v>5.2073367137474402E-2</v>
      </c>
      <c r="BH1235" s="17">
        <v>8.1620789106669006E-2</v>
      </c>
      <c r="BI1235" s="17">
        <v>6.1897687539379499E-2</v>
      </c>
      <c r="BJ1235" s="17">
        <v>0</v>
      </c>
      <c r="BK1235" s="17">
        <v>6.1351323913871998E-2</v>
      </c>
      <c r="BL1235" s="17"/>
      <c r="BM1235" s="17">
        <v>7.6570666858229802E-2</v>
      </c>
      <c r="BN1235" s="17">
        <v>5.1202080219811603E-2</v>
      </c>
    </row>
    <row r="1236" spans="2:66" x14ac:dyDescent="0.35">
      <c r="B1236" t="s">
        <v>282</v>
      </c>
      <c r="C1236" s="17">
        <v>3.2164753391243799E-2</v>
      </c>
      <c r="D1236" s="17">
        <v>3.1747434165423402E-2</v>
      </c>
      <c r="E1236" s="17">
        <v>3.2548510904959797E-2</v>
      </c>
      <c r="F1236" s="17"/>
      <c r="G1236" s="17">
        <v>0</v>
      </c>
      <c r="H1236" s="17">
        <v>4.2841149244525201E-2</v>
      </c>
      <c r="I1236" s="17">
        <v>2.8137591862067799E-2</v>
      </c>
      <c r="J1236" s="17">
        <v>8.1671594343593404E-2</v>
      </c>
      <c r="K1236" s="17">
        <v>0</v>
      </c>
      <c r="L1236" s="17">
        <v>2.3858456338898899E-2</v>
      </c>
      <c r="M1236" s="17"/>
      <c r="N1236" s="17">
        <v>7.74879358282977E-3</v>
      </c>
      <c r="O1236" s="17">
        <v>3.8135575317130202E-2</v>
      </c>
      <c r="P1236" s="17">
        <v>3.2605268003129698E-2</v>
      </c>
      <c r="Q1236" s="17">
        <v>5.9586015353362803E-2</v>
      </c>
      <c r="R1236" s="17"/>
      <c r="S1236" s="17">
        <v>2.7497191156349399E-2</v>
      </c>
      <c r="T1236" s="17">
        <v>1.6791626502452701E-2</v>
      </c>
      <c r="U1236" s="17">
        <v>0</v>
      </c>
      <c r="V1236" s="17">
        <v>0.11318225113116499</v>
      </c>
      <c r="W1236" s="17">
        <v>6.7413760042008705E-2</v>
      </c>
      <c r="X1236" s="17">
        <v>2.4724038060922899E-2</v>
      </c>
      <c r="Y1236" s="17">
        <v>6.8010832923247999E-2</v>
      </c>
      <c r="Z1236" s="17">
        <v>0</v>
      </c>
      <c r="AA1236" s="17">
        <v>1.9609559471651598E-2</v>
      </c>
      <c r="AB1236" s="17">
        <v>0</v>
      </c>
      <c r="AC1236" s="17">
        <v>0</v>
      </c>
      <c r="AD1236" s="17">
        <v>0</v>
      </c>
      <c r="AE1236" s="17"/>
      <c r="AF1236" s="17">
        <v>8.4531961723906101E-3</v>
      </c>
      <c r="AG1236" s="17">
        <v>3.7280299444261498E-2</v>
      </c>
      <c r="AH1236" s="17">
        <v>4.6399689215162403E-2</v>
      </c>
      <c r="AI1236" s="17">
        <v>4.0279011023634903E-2</v>
      </c>
      <c r="AJ1236" s="17">
        <v>4.1757863113454599E-2</v>
      </c>
      <c r="AK1236" s="17">
        <v>5.13441342199569E-2</v>
      </c>
      <c r="AL1236" s="17"/>
      <c r="AM1236" s="17">
        <v>4.2816669274056897E-2</v>
      </c>
      <c r="AN1236" s="17">
        <v>1.76895817072685E-2</v>
      </c>
      <c r="AO1236" s="17"/>
      <c r="AP1236" s="17">
        <v>4.2559761564693301E-2</v>
      </c>
      <c r="AQ1236" s="17">
        <v>5.6698392577520601E-2</v>
      </c>
      <c r="AR1236" s="17">
        <v>2.6979048895146698E-2</v>
      </c>
      <c r="AS1236" s="17">
        <v>0</v>
      </c>
      <c r="AT1236" s="17">
        <v>0</v>
      </c>
      <c r="AU1236" s="17"/>
      <c r="AV1236" s="17">
        <v>3.8317731799127099E-2</v>
      </c>
      <c r="AW1236" s="17">
        <v>2.8015746850301101E-2</v>
      </c>
      <c r="AX1236" s="17">
        <v>0</v>
      </c>
      <c r="AY1236" s="17">
        <v>5.53411208144848E-2</v>
      </c>
      <c r="AZ1236" s="17">
        <v>3.1667669699578599E-2</v>
      </c>
      <c r="BA1236" s="17">
        <v>3.27989736623523E-2</v>
      </c>
      <c r="BB1236" s="17"/>
      <c r="BC1236" s="17">
        <v>2.0203289630916901E-2</v>
      </c>
      <c r="BD1236" s="17">
        <v>3.5661430903748403E-2</v>
      </c>
      <c r="BE1236" s="17">
        <v>8.9793926802029696E-3</v>
      </c>
      <c r="BF1236" s="17"/>
      <c r="BG1236" s="17">
        <v>0</v>
      </c>
      <c r="BH1236" s="17">
        <v>3.8836698118700802E-2</v>
      </c>
      <c r="BI1236" s="17">
        <v>0</v>
      </c>
      <c r="BJ1236" s="17">
        <v>0</v>
      </c>
      <c r="BK1236" s="17">
        <v>0</v>
      </c>
      <c r="BL1236" s="17"/>
      <c r="BM1236" s="17">
        <v>3.2198891496192497E-2</v>
      </c>
      <c r="BN1236" s="17">
        <v>0</v>
      </c>
    </row>
    <row r="1237" spans="2:66" x14ac:dyDescent="0.35">
      <c r="C1237" s="17"/>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17"/>
      <c r="AE1237" s="17"/>
      <c r="AF1237" s="17"/>
      <c r="AG1237" s="17"/>
      <c r="AH1237" s="17"/>
      <c r="AI1237" s="17"/>
      <c r="AJ1237" s="17"/>
      <c r="AK1237" s="17"/>
      <c r="AL1237" s="17"/>
      <c r="AM1237" s="17"/>
      <c r="AN1237" s="17"/>
      <c r="AO1237" s="17"/>
      <c r="AP1237" s="17"/>
      <c r="AQ1237" s="17"/>
      <c r="AR1237" s="17"/>
      <c r="AS1237" s="17"/>
      <c r="AT1237" s="17"/>
      <c r="AU1237" s="17"/>
      <c r="AV1237" s="17"/>
      <c r="AW1237" s="17"/>
      <c r="AX1237" s="17"/>
      <c r="AY1237" s="17"/>
      <c r="AZ1237" s="17"/>
      <c r="BA1237" s="17"/>
      <c r="BB1237" s="17"/>
      <c r="BC1237" s="17"/>
      <c r="BD1237" s="17"/>
      <c r="BE1237" s="17"/>
      <c r="BF1237" s="17"/>
      <c r="BG1237" s="17"/>
      <c r="BH1237" s="17"/>
      <c r="BI1237" s="17"/>
      <c r="BJ1237" s="17"/>
      <c r="BK1237" s="17"/>
      <c r="BL1237" s="17"/>
      <c r="BM1237" s="17"/>
      <c r="BN1237" s="17"/>
    </row>
    <row r="1238" spans="2:66" x14ac:dyDescent="0.35">
      <c r="B1238" s="6" t="s">
        <v>461</v>
      </c>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c r="AF1238" s="17"/>
      <c r="AG1238" s="17"/>
      <c r="AH1238" s="17"/>
      <c r="AI1238" s="17"/>
      <c r="AJ1238" s="17"/>
      <c r="AK1238" s="17"/>
      <c r="AL1238" s="17"/>
      <c r="AM1238" s="17"/>
      <c r="AN1238" s="17"/>
      <c r="AO1238" s="17"/>
      <c r="AP1238" s="17"/>
      <c r="AQ1238" s="17"/>
      <c r="AR1238" s="17"/>
      <c r="AS1238" s="17"/>
      <c r="AT1238" s="17"/>
      <c r="AU1238" s="17"/>
      <c r="AV1238" s="17"/>
      <c r="AW1238" s="17"/>
      <c r="AX1238" s="17"/>
      <c r="AY1238" s="17"/>
      <c r="AZ1238" s="17"/>
      <c r="BA1238" s="17"/>
      <c r="BB1238" s="17"/>
      <c r="BC1238" s="17"/>
      <c r="BD1238" s="17"/>
      <c r="BE1238" s="17"/>
      <c r="BF1238" s="17"/>
      <c r="BG1238" s="17"/>
      <c r="BH1238" s="17"/>
      <c r="BI1238" s="17"/>
      <c r="BJ1238" s="17"/>
      <c r="BK1238" s="17"/>
      <c r="BL1238" s="17"/>
      <c r="BM1238" s="17"/>
      <c r="BN1238" s="17"/>
    </row>
    <row r="1239" spans="2:66" x14ac:dyDescent="0.35">
      <c r="B1239" s="24" t="s">
        <v>184</v>
      </c>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c r="AX1239" s="17"/>
      <c r="AY1239" s="17"/>
      <c r="AZ1239" s="17"/>
      <c r="BA1239" s="17"/>
      <c r="BB1239" s="17"/>
      <c r="BC1239" s="17"/>
      <c r="BD1239" s="17"/>
      <c r="BE1239" s="17"/>
      <c r="BF1239" s="17"/>
      <c r="BG1239" s="17"/>
      <c r="BH1239" s="17"/>
      <c r="BI1239" s="17"/>
      <c r="BJ1239" s="17"/>
      <c r="BK1239" s="17"/>
      <c r="BL1239" s="17"/>
      <c r="BM1239" s="17"/>
      <c r="BN1239" s="17"/>
    </row>
    <row r="1240" spans="2:66" x14ac:dyDescent="0.35">
      <c r="B1240" t="s">
        <v>350</v>
      </c>
      <c r="C1240" s="17">
        <v>0.108045342989536</v>
      </c>
      <c r="D1240" s="17">
        <v>0.113231632086452</v>
      </c>
      <c r="E1240" s="17">
        <v>0.10349689655608101</v>
      </c>
      <c r="F1240" s="17"/>
      <c r="G1240" s="17">
        <v>0.134859819332079</v>
      </c>
      <c r="H1240" s="17">
        <v>5.0301509919684399E-2</v>
      </c>
      <c r="I1240" s="17">
        <v>0.111284973516835</v>
      </c>
      <c r="J1240" s="17">
        <v>4.18008012038876E-2</v>
      </c>
      <c r="K1240" s="17">
        <v>0.173310615798561</v>
      </c>
      <c r="L1240" s="17">
        <v>0.141563690598415</v>
      </c>
      <c r="M1240" s="17"/>
      <c r="N1240" s="17">
        <v>7.1875713832068297E-2</v>
      </c>
      <c r="O1240" s="17">
        <v>8.0226257193881906E-2</v>
      </c>
      <c r="P1240" s="17">
        <v>0.13613117604754699</v>
      </c>
      <c r="Q1240" s="17">
        <v>0.14630493673995201</v>
      </c>
      <c r="R1240" s="17"/>
      <c r="S1240" s="17">
        <v>0.110282632764114</v>
      </c>
      <c r="T1240" s="17">
        <v>0.13196993424255399</v>
      </c>
      <c r="U1240" s="17">
        <v>0.16774741188386799</v>
      </c>
      <c r="V1240" s="17">
        <v>5.7652620971235198E-2</v>
      </c>
      <c r="W1240" s="17">
        <v>0.17491851961230701</v>
      </c>
      <c r="X1240" s="17">
        <v>0.124197457933026</v>
      </c>
      <c r="Y1240" s="17">
        <v>9.63862257261483E-2</v>
      </c>
      <c r="Z1240" s="17">
        <v>0.122735133879686</v>
      </c>
      <c r="AA1240" s="17">
        <v>7.8742257735443397E-2</v>
      </c>
      <c r="AB1240" s="17">
        <v>8.1555013812467603E-2</v>
      </c>
      <c r="AC1240" s="17">
        <v>4.9967043276070398E-2</v>
      </c>
      <c r="AD1240" s="17">
        <v>7.3625507928977693E-2</v>
      </c>
      <c r="AE1240" s="17"/>
      <c r="AF1240" s="17">
        <v>0.11202516380387301</v>
      </c>
      <c r="AG1240" s="17">
        <v>6.4488230011687298E-2</v>
      </c>
      <c r="AH1240" s="17">
        <v>0.10713424149496301</v>
      </c>
      <c r="AI1240" s="17">
        <v>0.17471742247247601</v>
      </c>
      <c r="AJ1240" s="17">
        <v>7.8089870355443902E-2</v>
      </c>
      <c r="AK1240" s="17">
        <v>0.11787832285746699</v>
      </c>
      <c r="AL1240" s="17"/>
      <c r="AM1240" s="17">
        <v>9.1600448544620003E-2</v>
      </c>
      <c r="AN1240" s="17">
        <v>0.13020239493709099</v>
      </c>
      <c r="AO1240" s="17"/>
      <c r="AP1240" s="17">
        <v>0.13274381316780801</v>
      </c>
      <c r="AQ1240" s="17">
        <v>8.5253032969584294E-2</v>
      </c>
      <c r="AR1240" s="17">
        <v>0.101936293909311</v>
      </c>
      <c r="AS1240" s="17">
        <v>9.7849066484941294E-2</v>
      </c>
      <c r="AT1240" s="17">
        <v>0</v>
      </c>
      <c r="AU1240" s="17"/>
      <c r="AV1240" s="17">
        <v>6.7560398548450404E-2</v>
      </c>
      <c r="AW1240" s="17">
        <v>7.3729583526315104E-2</v>
      </c>
      <c r="AX1240" s="17">
        <v>0.116320861270393</v>
      </c>
      <c r="AY1240" s="17">
        <v>0.19299611626298299</v>
      </c>
      <c r="AZ1240" s="17">
        <v>4.53118637228479E-2</v>
      </c>
      <c r="BA1240" s="17">
        <v>0.150834804681443</v>
      </c>
      <c r="BB1240" s="17"/>
      <c r="BC1240" s="17">
        <v>4.8637112495936601E-2</v>
      </c>
      <c r="BD1240" s="17">
        <v>0.14167468059260999</v>
      </c>
      <c r="BE1240" s="17">
        <v>6.92976730256359E-2</v>
      </c>
      <c r="BF1240" s="17"/>
      <c r="BG1240" s="17">
        <v>0.204560836408645</v>
      </c>
      <c r="BH1240" s="17">
        <v>9.0529644559387307E-2</v>
      </c>
      <c r="BI1240" s="17">
        <v>5.4985397642761898E-2</v>
      </c>
      <c r="BJ1240" s="17">
        <v>0.27141091121356598</v>
      </c>
      <c r="BK1240" s="17">
        <v>0.23053624261189201</v>
      </c>
      <c r="BL1240" s="17"/>
      <c r="BM1240" s="17">
        <v>0.110115574342045</v>
      </c>
      <c r="BN1240" s="17">
        <v>0.24047470385419401</v>
      </c>
    </row>
    <row r="1241" spans="2:66" x14ac:dyDescent="0.35">
      <c r="B1241" t="s">
        <v>351</v>
      </c>
      <c r="C1241" s="17">
        <v>0.25063811280128201</v>
      </c>
      <c r="D1241" s="17">
        <v>0.23496985755805999</v>
      </c>
      <c r="E1241" s="17">
        <v>0.26227298833443902</v>
      </c>
      <c r="F1241" s="17"/>
      <c r="G1241" s="17">
        <v>0.230193178635058</v>
      </c>
      <c r="H1241" s="17">
        <v>0.207930138033284</v>
      </c>
      <c r="I1241" s="17">
        <v>0.26375144220505597</v>
      </c>
      <c r="J1241" s="17">
        <v>0.236538991662055</v>
      </c>
      <c r="K1241" s="17">
        <v>0.227273874145102</v>
      </c>
      <c r="L1241" s="17">
        <v>0.32065861118739603</v>
      </c>
      <c r="M1241" s="17"/>
      <c r="N1241" s="17">
        <v>0.20609993497311799</v>
      </c>
      <c r="O1241" s="17">
        <v>0.29872547022812601</v>
      </c>
      <c r="P1241" s="17">
        <v>0.21042154334682001</v>
      </c>
      <c r="Q1241" s="17">
        <v>0.27001047730970001</v>
      </c>
      <c r="R1241" s="17"/>
      <c r="S1241" s="17">
        <v>0.22424536594342401</v>
      </c>
      <c r="T1241" s="17">
        <v>0.21316683179839699</v>
      </c>
      <c r="U1241" s="17">
        <v>0.26892509854157298</v>
      </c>
      <c r="V1241" s="17">
        <v>0.39160216206112303</v>
      </c>
      <c r="W1241" s="17">
        <v>0.18188273008431599</v>
      </c>
      <c r="X1241" s="17">
        <v>0.33849895377760802</v>
      </c>
      <c r="Y1241" s="17">
        <v>0.16280031173850501</v>
      </c>
      <c r="Z1241" s="17">
        <v>0.122450121633621</v>
      </c>
      <c r="AA1241" s="17">
        <v>0.235184860223804</v>
      </c>
      <c r="AB1241" s="17">
        <v>0.32554163022490301</v>
      </c>
      <c r="AC1241" s="17">
        <v>0.22788989437519999</v>
      </c>
      <c r="AD1241" s="17">
        <v>0.160524759715064</v>
      </c>
      <c r="AE1241" s="17"/>
      <c r="AF1241" s="17">
        <v>0.20147256148185499</v>
      </c>
      <c r="AG1241" s="17">
        <v>0.23917955535275801</v>
      </c>
      <c r="AH1241" s="17">
        <v>0.29827513263896799</v>
      </c>
      <c r="AI1241" s="17">
        <v>0.177413725215046</v>
      </c>
      <c r="AJ1241" s="17">
        <v>0.409267521665859</v>
      </c>
      <c r="AK1241" s="17">
        <v>0.36289732730316998</v>
      </c>
      <c r="AL1241" s="17"/>
      <c r="AM1241" s="17">
        <v>0.26016777583859502</v>
      </c>
      <c r="AN1241" s="17">
        <v>0.237798307737911</v>
      </c>
      <c r="AO1241" s="17"/>
      <c r="AP1241" s="17">
        <v>0.26966203586913101</v>
      </c>
      <c r="AQ1241" s="17">
        <v>0.25579688797684302</v>
      </c>
      <c r="AR1241" s="17">
        <v>0.247907989216992</v>
      </c>
      <c r="AS1241" s="17">
        <v>0.22629653669297101</v>
      </c>
      <c r="AT1241" s="17">
        <v>0.198608133158131</v>
      </c>
      <c r="AU1241" s="17"/>
      <c r="AV1241" s="17">
        <v>0.23427959560443101</v>
      </c>
      <c r="AW1241" s="17">
        <v>0.216760457806012</v>
      </c>
      <c r="AX1241" s="17">
        <v>0.23010405075283</v>
      </c>
      <c r="AY1241" s="17">
        <v>0.29619954570087798</v>
      </c>
      <c r="AZ1241" s="17">
        <v>0.24279273148657901</v>
      </c>
      <c r="BA1241" s="17">
        <v>0.288065913558881</v>
      </c>
      <c r="BB1241" s="17"/>
      <c r="BC1241" s="17">
        <v>0.18077278243092901</v>
      </c>
      <c r="BD1241" s="17">
        <v>0.232163188580192</v>
      </c>
      <c r="BE1241" s="17">
        <v>0.30411779241728898</v>
      </c>
      <c r="BF1241" s="17"/>
      <c r="BG1241" s="17">
        <v>0.22108496595267799</v>
      </c>
      <c r="BH1241" s="17">
        <v>0.25198785045769001</v>
      </c>
      <c r="BI1241" s="17">
        <v>0.255285779196399</v>
      </c>
      <c r="BJ1241" s="17">
        <v>9.2898109753960803E-2</v>
      </c>
      <c r="BK1241" s="17">
        <v>0.24946419358557501</v>
      </c>
      <c r="BL1241" s="17"/>
      <c r="BM1241" s="17">
        <v>0.246679989370025</v>
      </c>
      <c r="BN1241" s="17">
        <v>0.21139597164638299</v>
      </c>
    </row>
    <row r="1242" spans="2:66" x14ac:dyDescent="0.35">
      <c r="B1242" t="s">
        <v>352</v>
      </c>
      <c r="C1242" s="17">
        <v>0.44050739248646498</v>
      </c>
      <c r="D1242" s="17">
        <v>0.41970570358699399</v>
      </c>
      <c r="E1242" s="17">
        <v>0.46310286622671898</v>
      </c>
      <c r="F1242" s="17"/>
      <c r="G1242" s="17">
        <v>0.41034148985480301</v>
      </c>
      <c r="H1242" s="17">
        <v>0.46929635092446897</v>
      </c>
      <c r="I1242" s="17">
        <v>0.39091054683267301</v>
      </c>
      <c r="J1242" s="17">
        <v>0.48023323269380902</v>
      </c>
      <c r="K1242" s="17">
        <v>0.47332867986048099</v>
      </c>
      <c r="L1242" s="17">
        <v>0.42047684535405599</v>
      </c>
      <c r="M1242" s="17"/>
      <c r="N1242" s="17">
        <v>0.44866401974676401</v>
      </c>
      <c r="O1242" s="17">
        <v>0.40744450081077699</v>
      </c>
      <c r="P1242" s="17">
        <v>0.53701625199250602</v>
      </c>
      <c r="Q1242" s="17">
        <v>0.39477871487439598</v>
      </c>
      <c r="R1242" s="17"/>
      <c r="S1242" s="17">
        <v>0.409500571320629</v>
      </c>
      <c r="T1242" s="17">
        <v>0.441834209721638</v>
      </c>
      <c r="U1242" s="17">
        <v>0.41526924718309499</v>
      </c>
      <c r="V1242" s="17">
        <v>0.424200264240845</v>
      </c>
      <c r="W1242" s="17">
        <v>0.55803990463757502</v>
      </c>
      <c r="X1242" s="17">
        <v>0.376492109384298</v>
      </c>
      <c r="Y1242" s="17">
        <v>0.54883050623455498</v>
      </c>
      <c r="Z1242" s="17">
        <v>0.38204585346215603</v>
      </c>
      <c r="AA1242" s="17">
        <v>0.44419083599224202</v>
      </c>
      <c r="AB1242" s="17">
        <v>0.37942981947389498</v>
      </c>
      <c r="AC1242" s="17">
        <v>0.49793401615364602</v>
      </c>
      <c r="AD1242" s="17">
        <v>0.54049380246330903</v>
      </c>
      <c r="AE1242" s="17"/>
      <c r="AF1242" s="17">
        <v>0.44155059613004999</v>
      </c>
      <c r="AG1242" s="17">
        <v>0.47947093116802803</v>
      </c>
      <c r="AH1242" s="17">
        <v>0.41195359587237002</v>
      </c>
      <c r="AI1242" s="17">
        <v>0.49215486469583197</v>
      </c>
      <c r="AJ1242" s="17">
        <v>0.35040444790192499</v>
      </c>
      <c r="AK1242" s="17">
        <v>0.35872001882744198</v>
      </c>
      <c r="AL1242" s="17"/>
      <c r="AM1242" s="17">
        <v>0.43110485220011102</v>
      </c>
      <c r="AN1242" s="17">
        <v>0.45317591853031203</v>
      </c>
      <c r="AO1242" s="17"/>
      <c r="AP1242" s="17">
        <v>0.39417556848781499</v>
      </c>
      <c r="AQ1242" s="17">
        <v>0.51854558202215195</v>
      </c>
      <c r="AR1242" s="17">
        <v>0.43367359857409898</v>
      </c>
      <c r="AS1242" s="17">
        <v>0.34203712543214698</v>
      </c>
      <c r="AT1242" s="17">
        <v>0.50068141786535303</v>
      </c>
      <c r="AU1242" s="17"/>
      <c r="AV1242" s="17">
        <v>0.46561582929647599</v>
      </c>
      <c r="AW1242" s="17">
        <v>0.51361234830179703</v>
      </c>
      <c r="AX1242" s="17">
        <v>0.44674198752960997</v>
      </c>
      <c r="AY1242" s="17">
        <v>0.37026652153615902</v>
      </c>
      <c r="AZ1242" s="17">
        <v>0.475286086250441</v>
      </c>
      <c r="BA1242" s="17">
        <v>0.38633291329179398</v>
      </c>
      <c r="BB1242" s="17"/>
      <c r="BC1242" s="17">
        <v>0.58176090101540101</v>
      </c>
      <c r="BD1242" s="17">
        <v>0.39745998012220501</v>
      </c>
      <c r="BE1242" s="17">
        <v>0.44526585410886699</v>
      </c>
      <c r="BF1242" s="17"/>
      <c r="BG1242" s="17">
        <v>0.37746930805753598</v>
      </c>
      <c r="BH1242" s="17">
        <v>0.445131557903439</v>
      </c>
      <c r="BI1242" s="17">
        <v>0.51428000056450096</v>
      </c>
      <c r="BJ1242" s="17">
        <v>0.457128054247879</v>
      </c>
      <c r="BK1242" s="17">
        <v>0.40614314371249499</v>
      </c>
      <c r="BL1242" s="17"/>
      <c r="BM1242" s="17">
        <v>0.43350993005822303</v>
      </c>
      <c r="BN1242" s="17">
        <v>0.41853985724272702</v>
      </c>
    </row>
    <row r="1243" spans="2:66" x14ac:dyDescent="0.35">
      <c r="B1243" t="s">
        <v>353</v>
      </c>
      <c r="C1243" s="17">
        <v>0.14073143833661</v>
      </c>
      <c r="D1243" s="17">
        <v>0.15608069514686601</v>
      </c>
      <c r="E1243" s="17">
        <v>0.12637827020114401</v>
      </c>
      <c r="F1243" s="17"/>
      <c r="G1243" s="17">
        <v>0.15141588012116899</v>
      </c>
      <c r="H1243" s="17">
        <v>0.158911304379836</v>
      </c>
      <c r="I1243" s="17">
        <v>0.17851109999918199</v>
      </c>
      <c r="J1243" s="17">
        <v>0.167875654577227</v>
      </c>
      <c r="K1243" s="17">
        <v>9.6865680728978998E-2</v>
      </c>
      <c r="L1243" s="17">
        <v>9.2834689146532298E-2</v>
      </c>
      <c r="M1243" s="17"/>
      <c r="N1243" s="17">
        <v>0.22184753759815501</v>
      </c>
      <c r="O1243" s="17">
        <v>0.168777523646438</v>
      </c>
      <c r="P1243" s="17">
        <v>4.6759048358513799E-2</v>
      </c>
      <c r="Q1243" s="17">
        <v>0.107364925699538</v>
      </c>
      <c r="R1243" s="17"/>
      <c r="S1243" s="17">
        <v>0.16568367255088701</v>
      </c>
      <c r="T1243" s="17">
        <v>0.137230625096745</v>
      </c>
      <c r="U1243" s="17">
        <v>4.9284429815622102E-2</v>
      </c>
      <c r="V1243" s="17">
        <v>6.4564200260845805E-2</v>
      </c>
      <c r="W1243" s="17">
        <v>0</v>
      </c>
      <c r="X1243" s="17">
        <v>0.160811478905067</v>
      </c>
      <c r="Y1243" s="17">
        <v>0.16094562498857401</v>
      </c>
      <c r="Z1243" s="17">
        <v>0.25293966937822199</v>
      </c>
      <c r="AA1243" s="17">
        <v>0.21576597404744299</v>
      </c>
      <c r="AB1243" s="17">
        <v>0.16176171233224801</v>
      </c>
      <c r="AC1243" s="17">
        <v>0.224209046195083</v>
      </c>
      <c r="AD1243" s="17">
        <v>0.152226374378157</v>
      </c>
      <c r="AE1243" s="17"/>
      <c r="AF1243" s="17">
        <v>0.16042081841884201</v>
      </c>
      <c r="AG1243" s="17">
        <v>0.17990977137526001</v>
      </c>
      <c r="AH1243" s="17">
        <v>9.2836418717891597E-2</v>
      </c>
      <c r="AI1243" s="17">
        <v>9.36833190472625E-2</v>
      </c>
      <c r="AJ1243" s="17">
        <v>0.13409210233618599</v>
      </c>
      <c r="AK1243" s="17">
        <v>0.124701086145906</v>
      </c>
      <c r="AL1243" s="17"/>
      <c r="AM1243" s="17">
        <v>0.16027382732717099</v>
      </c>
      <c r="AN1243" s="17">
        <v>0.114400972702212</v>
      </c>
      <c r="AO1243" s="17"/>
      <c r="AP1243" s="17">
        <v>0.11561765078717499</v>
      </c>
      <c r="AQ1243" s="17">
        <v>8.5183722924337194E-2</v>
      </c>
      <c r="AR1243" s="17">
        <v>0.14469348427181999</v>
      </c>
      <c r="AS1243" s="17">
        <v>0.29704449631704499</v>
      </c>
      <c r="AT1243" s="17">
        <v>0.20803786494196699</v>
      </c>
      <c r="AU1243" s="17"/>
      <c r="AV1243" s="17">
        <v>0.17365838731063701</v>
      </c>
      <c r="AW1243" s="17">
        <v>0.15138389977537101</v>
      </c>
      <c r="AX1243" s="17">
        <v>0.14534077592983</v>
      </c>
      <c r="AY1243" s="17">
        <v>8.7378046459808303E-2</v>
      </c>
      <c r="AZ1243" s="17">
        <v>0.14589468170129999</v>
      </c>
      <c r="BA1243" s="17">
        <v>0.10444278120312001</v>
      </c>
      <c r="BB1243" s="17"/>
      <c r="BC1243" s="17">
        <v>0.15281247206954601</v>
      </c>
      <c r="BD1243" s="17">
        <v>0.15059278193817999</v>
      </c>
      <c r="BE1243" s="17">
        <v>0.14651943295044401</v>
      </c>
      <c r="BF1243" s="17"/>
      <c r="BG1243" s="17">
        <v>0.169379243943971</v>
      </c>
      <c r="BH1243" s="17">
        <v>0.13923749661478099</v>
      </c>
      <c r="BI1243" s="17">
        <v>0.14924892768648401</v>
      </c>
      <c r="BJ1243" s="17">
        <v>0.17856292478459401</v>
      </c>
      <c r="BK1243" s="17">
        <v>8.6285230213383399E-2</v>
      </c>
      <c r="BL1243" s="17"/>
      <c r="BM1243" s="17">
        <v>0.144414625233208</v>
      </c>
      <c r="BN1243" s="17">
        <v>0.10872206756030101</v>
      </c>
    </row>
    <row r="1244" spans="2:66" x14ac:dyDescent="0.35">
      <c r="B1244" t="s">
        <v>354</v>
      </c>
      <c r="C1244" s="17">
        <v>3.29416354291426E-2</v>
      </c>
      <c r="D1244" s="17">
        <v>5.2170233617706202E-2</v>
      </c>
      <c r="E1244" s="17">
        <v>1.42469111128032E-2</v>
      </c>
      <c r="F1244" s="17"/>
      <c r="G1244" s="17">
        <v>7.3189632056891094E-2</v>
      </c>
      <c r="H1244" s="17">
        <v>8.2528674174602995E-2</v>
      </c>
      <c r="I1244" s="17">
        <v>2.8556506168927201E-2</v>
      </c>
      <c r="J1244" s="17">
        <v>1.5907161146942499E-2</v>
      </c>
      <c r="K1244" s="17">
        <v>1.42609990439073E-2</v>
      </c>
      <c r="L1244" s="17">
        <v>0</v>
      </c>
      <c r="M1244" s="17"/>
      <c r="N1244" s="17">
        <v>5.1512793849893899E-2</v>
      </c>
      <c r="O1244" s="17">
        <v>2.7157765984659101E-2</v>
      </c>
      <c r="P1244" s="17">
        <v>2.30672415412446E-2</v>
      </c>
      <c r="Q1244" s="17">
        <v>3.0226709132187401E-2</v>
      </c>
      <c r="R1244" s="17"/>
      <c r="S1244" s="17">
        <v>7.2353777451782605E-2</v>
      </c>
      <c r="T1244" s="17">
        <v>1.83274760863847E-2</v>
      </c>
      <c r="U1244" s="17">
        <v>7.5384834792617594E-2</v>
      </c>
      <c r="V1244" s="17">
        <v>3.1880929089485699E-2</v>
      </c>
      <c r="W1244" s="17">
        <v>0</v>
      </c>
      <c r="X1244" s="17">
        <v>0</v>
      </c>
      <c r="Y1244" s="17">
        <v>3.10373313122181E-2</v>
      </c>
      <c r="Z1244" s="17">
        <v>0</v>
      </c>
      <c r="AA1244" s="17">
        <v>0</v>
      </c>
      <c r="AB1244" s="17">
        <v>5.1711824156486098E-2</v>
      </c>
      <c r="AC1244" s="17">
        <v>0</v>
      </c>
      <c r="AD1244" s="17">
        <v>7.3129555514492697E-2</v>
      </c>
      <c r="AE1244" s="17"/>
      <c r="AF1244" s="17">
        <v>6.6460416249062598E-2</v>
      </c>
      <c r="AG1244" s="17">
        <v>2.82538448545019E-2</v>
      </c>
      <c r="AH1244" s="17">
        <v>3.5543819344792102E-2</v>
      </c>
      <c r="AI1244" s="17">
        <v>0</v>
      </c>
      <c r="AJ1244" s="17">
        <v>0</v>
      </c>
      <c r="AK1244" s="17">
        <v>3.5803244866015299E-2</v>
      </c>
      <c r="AL1244" s="17"/>
      <c r="AM1244" s="17">
        <v>2.24318778094801E-2</v>
      </c>
      <c r="AN1244" s="17">
        <v>4.7101972323676897E-2</v>
      </c>
      <c r="AO1244" s="17"/>
      <c r="AP1244" s="17">
        <v>2.29407242600062E-2</v>
      </c>
      <c r="AQ1244" s="17">
        <v>1.11077818504874E-2</v>
      </c>
      <c r="AR1244" s="17">
        <v>7.1788634027777604E-2</v>
      </c>
      <c r="AS1244" s="17">
        <v>1.8413294445858298E-2</v>
      </c>
      <c r="AT1244" s="17">
        <v>9.2672584034549005E-2</v>
      </c>
      <c r="AU1244" s="17"/>
      <c r="AV1244" s="17">
        <v>3.6548073197546202E-2</v>
      </c>
      <c r="AW1244" s="17">
        <v>1.5373306911535E-2</v>
      </c>
      <c r="AX1244" s="17">
        <v>3.28260121436924E-2</v>
      </c>
      <c r="AY1244" s="17">
        <v>1.69679496658658E-2</v>
      </c>
      <c r="AZ1244" s="17">
        <v>9.0714636838832005E-2</v>
      </c>
      <c r="BA1244" s="17">
        <v>3.7803235369141097E-2</v>
      </c>
      <c r="BB1244" s="17"/>
      <c r="BC1244" s="17">
        <v>3.6016731988187597E-2</v>
      </c>
      <c r="BD1244" s="17">
        <v>2.8683894385964401E-2</v>
      </c>
      <c r="BE1244" s="17">
        <v>3.4799247497764099E-2</v>
      </c>
      <c r="BF1244" s="17"/>
      <c r="BG1244" s="17">
        <v>2.7505645637169299E-2</v>
      </c>
      <c r="BH1244" s="17">
        <v>5.5599530317968597E-2</v>
      </c>
      <c r="BI1244" s="17">
        <v>9.3576378247364599E-3</v>
      </c>
      <c r="BJ1244" s="17">
        <v>0</v>
      </c>
      <c r="BK1244" s="17">
        <v>2.7571189876654401E-2</v>
      </c>
      <c r="BL1244" s="17"/>
      <c r="BM1244" s="17">
        <v>5.0774141371691298E-2</v>
      </c>
      <c r="BN1244" s="17">
        <v>2.0867399696394701E-2</v>
      </c>
    </row>
    <row r="1245" spans="2:66" x14ac:dyDescent="0.35">
      <c r="B1245" t="s">
        <v>282</v>
      </c>
      <c r="C1245" s="17">
        <v>2.7136077956963999E-2</v>
      </c>
      <c r="D1245" s="17">
        <v>2.3841878003921801E-2</v>
      </c>
      <c r="E1245" s="17">
        <v>3.0502067568814201E-2</v>
      </c>
      <c r="F1245" s="17"/>
      <c r="G1245" s="17">
        <v>0</v>
      </c>
      <c r="H1245" s="17">
        <v>3.1032022568123999E-2</v>
      </c>
      <c r="I1245" s="17">
        <v>2.6985431277327599E-2</v>
      </c>
      <c r="J1245" s="17">
        <v>5.7644158716078503E-2</v>
      </c>
      <c r="K1245" s="17">
        <v>1.49601504229695E-2</v>
      </c>
      <c r="L1245" s="17">
        <v>2.4466163713601399E-2</v>
      </c>
      <c r="M1245" s="17"/>
      <c r="N1245" s="17">
        <v>0</v>
      </c>
      <c r="O1245" s="17">
        <v>1.7668482136118002E-2</v>
      </c>
      <c r="P1245" s="17">
        <v>4.6604738713368399E-2</v>
      </c>
      <c r="Q1245" s="17">
        <v>5.1314236244226701E-2</v>
      </c>
      <c r="R1245" s="17"/>
      <c r="S1245" s="17">
        <v>1.79339799691637E-2</v>
      </c>
      <c r="T1245" s="17">
        <v>5.7470923054281801E-2</v>
      </c>
      <c r="U1245" s="17">
        <v>2.3388977783224799E-2</v>
      </c>
      <c r="V1245" s="17">
        <v>3.0099823376465398E-2</v>
      </c>
      <c r="W1245" s="17">
        <v>8.5158845665802396E-2</v>
      </c>
      <c r="X1245" s="17">
        <v>0</v>
      </c>
      <c r="Y1245" s="17">
        <v>0</v>
      </c>
      <c r="Z1245" s="17">
        <v>0.119829221646316</v>
      </c>
      <c r="AA1245" s="17">
        <v>2.6116072001068399E-2</v>
      </c>
      <c r="AB1245" s="17">
        <v>0</v>
      </c>
      <c r="AC1245" s="17">
        <v>0</v>
      </c>
      <c r="AD1245" s="17">
        <v>0</v>
      </c>
      <c r="AE1245" s="17"/>
      <c r="AF1245" s="17">
        <v>1.80704439163181E-2</v>
      </c>
      <c r="AG1245" s="17">
        <v>8.6976672377645295E-3</v>
      </c>
      <c r="AH1245" s="17">
        <v>5.4256791931014299E-2</v>
      </c>
      <c r="AI1245" s="17">
        <v>6.20306685693831E-2</v>
      </c>
      <c r="AJ1245" s="17">
        <v>2.81460577405859E-2</v>
      </c>
      <c r="AK1245" s="17">
        <v>0</v>
      </c>
      <c r="AL1245" s="17"/>
      <c r="AM1245" s="17">
        <v>3.4421218280023098E-2</v>
      </c>
      <c r="AN1245" s="17">
        <v>1.7320433768797799E-2</v>
      </c>
      <c r="AO1245" s="17"/>
      <c r="AP1245" s="17">
        <v>6.4860207428064906E-2</v>
      </c>
      <c r="AQ1245" s="17">
        <v>4.4112992256597101E-2</v>
      </c>
      <c r="AR1245" s="17">
        <v>0</v>
      </c>
      <c r="AS1245" s="17">
        <v>1.8359480627037201E-2</v>
      </c>
      <c r="AT1245" s="17">
        <v>0</v>
      </c>
      <c r="AU1245" s="17"/>
      <c r="AV1245" s="17">
        <v>2.2337716042458901E-2</v>
      </c>
      <c r="AW1245" s="17">
        <v>2.9140403678970202E-2</v>
      </c>
      <c r="AX1245" s="17">
        <v>2.8666312373644601E-2</v>
      </c>
      <c r="AY1245" s="17">
        <v>3.6191820374305197E-2</v>
      </c>
      <c r="AZ1245" s="17">
        <v>0</v>
      </c>
      <c r="BA1245" s="17">
        <v>3.2520351895621503E-2</v>
      </c>
      <c r="BB1245" s="17"/>
      <c r="BC1245" s="17">
        <v>0</v>
      </c>
      <c r="BD1245" s="17">
        <v>4.9425474380848801E-2</v>
      </c>
      <c r="BE1245" s="17">
        <v>0</v>
      </c>
      <c r="BF1245" s="17"/>
      <c r="BG1245" s="17">
        <v>0</v>
      </c>
      <c r="BH1245" s="17">
        <v>1.7513920146735001E-2</v>
      </c>
      <c r="BI1245" s="17">
        <v>1.68422570851176E-2</v>
      </c>
      <c r="BJ1245" s="17">
        <v>0</v>
      </c>
      <c r="BK1245" s="17">
        <v>0</v>
      </c>
      <c r="BL1245" s="17"/>
      <c r="BM1245" s="17">
        <v>1.45057396248082E-2</v>
      </c>
      <c r="BN1245" s="17">
        <v>0</v>
      </c>
    </row>
    <row r="1246" spans="2:66" x14ac:dyDescent="0.35">
      <c r="C1246" s="17"/>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c r="AD1246" s="17"/>
      <c r="AE1246" s="17"/>
      <c r="AF1246" s="17"/>
      <c r="AG1246" s="17"/>
      <c r="AH1246" s="17"/>
      <c r="AI1246" s="17"/>
      <c r="AJ1246" s="17"/>
      <c r="AK1246" s="17"/>
      <c r="AL1246" s="17"/>
      <c r="AM1246" s="17"/>
      <c r="AN1246" s="17"/>
      <c r="AO1246" s="17"/>
      <c r="AP1246" s="17"/>
      <c r="AQ1246" s="17"/>
      <c r="AR1246" s="17"/>
      <c r="AS1246" s="17"/>
      <c r="AT1246" s="17"/>
      <c r="AU1246" s="17"/>
      <c r="AV1246" s="17"/>
      <c r="AW1246" s="17"/>
      <c r="AX1246" s="17"/>
      <c r="AY1246" s="17"/>
      <c r="AZ1246" s="17"/>
      <c r="BA1246" s="17"/>
      <c r="BB1246" s="17"/>
      <c r="BC1246" s="17"/>
      <c r="BD1246" s="17"/>
      <c r="BE1246" s="17"/>
      <c r="BF1246" s="17"/>
      <c r="BG1246" s="17"/>
      <c r="BH1246" s="17"/>
      <c r="BI1246" s="17"/>
      <c r="BJ1246" s="17"/>
      <c r="BK1246" s="17"/>
      <c r="BL1246" s="17"/>
      <c r="BM1246" s="17"/>
      <c r="BN1246" s="17"/>
    </row>
    <row r="1247" spans="2:66" x14ac:dyDescent="0.35">
      <c r="B1247" s="6" t="s">
        <v>462</v>
      </c>
      <c r="C1247" s="17"/>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c r="AD1247" s="17"/>
      <c r="AE1247" s="17"/>
      <c r="AF1247" s="17"/>
      <c r="AG1247" s="17"/>
      <c r="AH1247" s="17"/>
      <c r="AI1247" s="17"/>
      <c r="AJ1247" s="17"/>
      <c r="AK1247" s="17"/>
      <c r="AL1247" s="17"/>
      <c r="AM1247" s="17"/>
      <c r="AN1247" s="17"/>
      <c r="AO1247" s="17"/>
      <c r="AP1247" s="17"/>
      <c r="AQ1247" s="17"/>
      <c r="AR1247" s="17"/>
      <c r="AS1247" s="17"/>
      <c r="AT1247" s="17"/>
      <c r="AU1247" s="17"/>
      <c r="AV1247" s="17"/>
      <c r="AW1247" s="17"/>
      <c r="AX1247" s="17"/>
      <c r="AY1247" s="17"/>
      <c r="AZ1247" s="17"/>
      <c r="BA1247" s="17"/>
      <c r="BB1247" s="17"/>
      <c r="BC1247" s="17"/>
      <c r="BD1247" s="17"/>
      <c r="BE1247" s="17"/>
      <c r="BF1247" s="17"/>
      <c r="BG1247" s="17"/>
      <c r="BH1247" s="17"/>
      <c r="BI1247" s="17"/>
      <c r="BJ1247" s="17"/>
      <c r="BK1247" s="17"/>
      <c r="BL1247" s="17"/>
      <c r="BM1247" s="17"/>
      <c r="BN1247" s="17"/>
    </row>
    <row r="1248" spans="2:66" x14ac:dyDescent="0.35">
      <c r="B1248" s="24" t="s">
        <v>184</v>
      </c>
      <c r="C1248" s="17"/>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c r="AD1248" s="17"/>
      <c r="AE1248" s="17"/>
      <c r="AF1248" s="17"/>
      <c r="AG1248" s="17"/>
      <c r="AH1248" s="17"/>
      <c r="AI1248" s="17"/>
      <c r="AJ1248" s="17"/>
      <c r="AK1248" s="17"/>
      <c r="AL1248" s="17"/>
      <c r="AM1248" s="17"/>
      <c r="AN1248" s="17"/>
      <c r="AO1248" s="17"/>
      <c r="AP1248" s="17"/>
      <c r="AQ1248" s="17"/>
      <c r="AR1248" s="17"/>
      <c r="AS1248" s="17"/>
      <c r="AT1248" s="17"/>
      <c r="AU1248" s="17"/>
      <c r="AV1248" s="17"/>
      <c r="AW1248" s="17"/>
      <c r="AX1248" s="17"/>
      <c r="AY1248" s="17"/>
      <c r="AZ1248" s="17"/>
      <c r="BA1248" s="17"/>
      <c r="BB1248" s="17"/>
      <c r="BC1248" s="17"/>
      <c r="BD1248" s="17"/>
      <c r="BE1248" s="17"/>
      <c r="BF1248" s="17"/>
      <c r="BG1248" s="17"/>
      <c r="BH1248" s="17"/>
      <c r="BI1248" s="17"/>
      <c r="BJ1248" s="17"/>
      <c r="BK1248" s="17"/>
      <c r="BL1248" s="17"/>
      <c r="BM1248" s="17"/>
      <c r="BN1248" s="17"/>
    </row>
    <row r="1249" spans="2:66" x14ac:dyDescent="0.35">
      <c r="B1249" t="s">
        <v>350</v>
      </c>
      <c r="C1249" s="17">
        <v>0.21166834694869899</v>
      </c>
      <c r="D1249" s="17">
        <v>0.24709176916195799</v>
      </c>
      <c r="E1249" s="17">
        <v>0.17858842545439901</v>
      </c>
      <c r="F1249" s="17"/>
      <c r="G1249" s="17">
        <v>0.14425103344728801</v>
      </c>
      <c r="H1249" s="17">
        <v>0.14700732720422</v>
      </c>
      <c r="I1249" s="17">
        <v>6.5157123897702507E-2</v>
      </c>
      <c r="J1249" s="17">
        <v>0.15822462866853099</v>
      </c>
      <c r="K1249" s="17">
        <v>0.25237011118444702</v>
      </c>
      <c r="L1249" s="17">
        <v>0.45575619203455298</v>
      </c>
      <c r="M1249" s="17"/>
      <c r="N1249" s="17">
        <v>0.126810630813502</v>
      </c>
      <c r="O1249" s="17">
        <v>0.21247733380622399</v>
      </c>
      <c r="P1249" s="17">
        <v>0.26168359958431697</v>
      </c>
      <c r="Q1249" s="17">
        <v>0.25951510169521502</v>
      </c>
      <c r="R1249" s="17"/>
      <c r="S1249" s="17">
        <v>0.145711903428559</v>
      </c>
      <c r="T1249" s="17">
        <v>0.153670533437369</v>
      </c>
      <c r="U1249" s="17">
        <v>0.33544059989750502</v>
      </c>
      <c r="V1249" s="17">
        <v>0.21446338386602701</v>
      </c>
      <c r="W1249" s="17">
        <v>4.3968152465473802E-2</v>
      </c>
      <c r="X1249" s="17">
        <v>0.15192376768251101</v>
      </c>
      <c r="Y1249" s="17">
        <v>0.29025628840665302</v>
      </c>
      <c r="Z1249" s="17">
        <v>0.27533000597803098</v>
      </c>
      <c r="AA1249" s="17">
        <v>0.18809047816058599</v>
      </c>
      <c r="AB1249" s="17">
        <v>0.34846039663470402</v>
      </c>
      <c r="AC1249" s="17">
        <v>0.20593405725845801</v>
      </c>
      <c r="AD1249" s="17">
        <v>0.39103474068150501</v>
      </c>
      <c r="AE1249" s="17"/>
      <c r="AF1249" s="17">
        <v>0.11181880348397399</v>
      </c>
      <c r="AG1249" s="17">
        <v>0.19037197053079899</v>
      </c>
      <c r="AH1249" s="17">
        <v>0.31118170424406999</v>
      </c>
      <c r="AI1249" s="17">
        <v>0.21870452995786999</v>
      </c>
      <c r="AJ1249" s="17">
        <v>0.34200883602993998</v>
      </c>
      <c r="AK1249" s="17">
        <v>0.32682744677836201</v>
      </c>
      <c r="AL1249" s="17"/>
      <c r="AM1249" s="17">
        <v>0.22609504847335099</v>
      </c>
      <c r="AN1249" s="17">
        <v>0.19092443277732199</v>
      </c>
      <c r="AO1249" s="17"/>
      <c r="AP1249" s="17">
        <v>0.22937827788760501</v>
      </c>
      <c r="AQ1249" s="17">
        <v>0.15172950376477801</v>
      </c>
      <c r="AR1249" s="17">
        <v>0.163781277716704</v>
      </c>
      <c r="AS1249" s="17">
        <v>0.12620800975739899</v>
      </c>
      <c r="AT1249" s="17">
        <v>0.132902104588937</v>
      </c>
      <c r="AU1249" s="17"/>
      <c r="AV1249" s="17">
        <v>0.20122286324094099</v>
      </c>
      <c r="AW1249" s="17">
        <v>0.26722272251076001</v>
      </c>
      <c r="AX1249" s="17">
        <v>0.202160038184239</v>
      </c>
      <c r="AY1249" s="17">
        <v>0.22519444915617401</v>
      </c>
      <c r="AZ1249" s="17">
        <v>0</v>
      </c>
      <c r="BA1249" s="17">
        <v>0.176827683167183</v>
      </c>
      <c r="BB1249" s="17"/>
      <c r="BC1249" s="17">
        <v>0.17694603728014599</v>
      </c>
      <c r="BD1249" s="17">
        <v>0.226482295239013</v>
      </c>
      <c r="BE1249" s="17">
        <v>0.216185124771401</v>
      </c>
      <c r="BF1249" s="17"/>
      <c r="BG1249" s="17">
        <v>0.35206736750992101</v>
      </c>
      <c r="BH1249" s="17">
        <v>0.212348261388488</v>
      </c>
      <c r="BI1249" s="17">
        <v>0.13780096981060999</v>
      </c>
      <c r="BJ1249" s="17">
        <v>8.1356209100993504E-2</v>
      </c>
      <c r="BK1249" s="17">
        <v>0.39207580240519202</v>
      </c>
      <c r="BL1249" s="17"/>
      <c r="BM1249" s="17">
        <v>0.233575140536637</v>
      </c>
      <c r="BN1249" s="17">
        <v>0.31325568184563701</v>
      </c>
    </row>
    <row r="1250" spans="2:66" x14ac:dyDescent="0.35">
      <c r="B1250" t="s">
        <v>351</v>
      </c>
      <c r="C1250" s="17">
        <v>0.33646645407140702</v>
      </c>
      <c r="D1250" s="17">
        <v>0.33826933962128097</v>
      </c>
      <c r="E1250" s="17">
        <v>0.33478284168370498</v>
      </c>
      <c r="F1250" s="17"/>
      <c r="G1250" s="17">
        <v>0.361251246618008</v>
      </c>
      <c r="H1250" s="17">
        <v>0.32035940793717499</v>
      </c>
      <c r="I1250" s="17">
        <v>0.40701528601414</v>
      </c>
      <c r="J1250" s="17">
        <v>0.30281247148975099</v>
      </c>
      <c r="K1250" s="17">
        <v>0.28740006561491999</v>
      </c>
      <c r="L1250" s="17">
        <v>0.333361454045077</v>
      </c>
      <c r="M1250" s="17"/>
      <c r="N1250" s="17">
        <v>0.34836284267194201</v>
      </c>
      <c r="O1250" s="17">
        <v>0.32794392601424399</v>
      </c>
      <c r="P1250" s="17">
        <v>0.35533476778489398</v>
      </c>
      <c r="Q1250" s="17">
        <v>0.32331325844293601</v>
      </c>
      <c r="R1250" s="17"/>
      <c r="S1250" s="17">
        <v>0.42032136680138499</v>
      </c>
      <c r="T1250" s="17">
        <v>0.27705254190130701</v>
      </c>
      <c r="U1250" s="17">
        <v>0.37170690731619599</v>
      </c>
      <c r="V1250" s="17">
        <v>0.34513176977663301</v>
      </c>
      <c r="W1250" s="17">
        <v>0.417596714333693</v>
      </c>
      <c r="X1250" s="17">
        <v>0.30110892646061799</v>
      </c>
      <c r="Y1250" s="17">
        <v>0.32383091190121999</v>
      </c>
      <c r="Z1250" s="17">
        <v>0.32988563808568</v>
      </c>
      <c r="AA1250" s="17">
        <v>0.31746455364541198</v>
      </c>
      <c r="AB1250" s="17">
        <v>0.22418151526396099</v>
      </c>
      <c r="AC1250" s="17">
        <v>0.43205785915623901</v>
      </c>
      <c r="AD1250" s="17">
        <v>0.30342980673722297</v>
      </c>
      <c r="AE1250" s="17"/>
      <c r="AF1250" s="17">
        <v>0.34905388136357601</v>
      </c>
      <c r="AG1250" s="17">
        <v>0.33976688159262702</v>
      </c>
      <c r="AH1250" s="17">
        <v>0.31515992064824699</v>
      </c>
      <c r="AI1250" s="17">
        <v>0.39724262835308199</v>
      </c>
      <c r="AJ1250" s="17">
        <v>0.19155238540585101</v>
      </c>
      <c r="AK1250" s="17">
        <v>0.44919165827045099</v>
      </c>
      <c r="AL1250" s="17"/>
      <c r="AM1250" s="17">
        <v>0.32964085858450798</v>
      </c>
      <c r="AN1250" s="17">
        <v>0.34628086429586602</v>
      </c>
      <c r="AO1250" s="17"/>
      <c r="AP1250" s="17">
        <v>0.26643633049987903</v>
      </c>
      <c r="AQ1250" s="17">
        <v>0.45512212518235801</v>
      </c>
      <c r="AR1250" s="17">
        <v>0.36325862424158101</v>
      </c>
      <c r="AS1250" s="17">
        <v>0.32340036651415599</v>
      </c>
      <c r="AT1250" s="17">
        <v>0.137489569978411</v>
      </c>
      <c r="AU1250" s="17"/>
      <c r="AV1250" s="17">
        <v>0.33853887040830899</v>
      </c>
      <c r="AW1250" s="17">
        <v>0.29003532444280999</v>
      </c>
      <c r="AX1250" s="17">
        <v>0.28000490971669001</v>
      </c>
      <c r="AY1250" s="17">
        <v>0.383557663554424</v>
      </c>
      <c r="AZ1250" s="17">
        <v>0.48280523500181699</v>
      </c>
      <c r="BA1250" s="17">
        <v>0.36685269943343202</v>
      </c>
      <c r="BB1250" s="17"/>
      <c r="BC1250" s="17">
        <v>0.34732629910530299</v>
      </c>
      <c r="BD1250" s="17">
        <v>0.34469783006705901</v>
      </c>
      <c r="BE1250" s="17">
        <v>0.32230034522627299</v>
      </c>
      <c r="BF1250" s="17"/>
      <c r="BG1250" s="17">
        <v>0.160457723318505</v>
      </c>
      <c r="BH1250" s="17">
        <v>0.35556762394532998</v>
      </c>
      <c r="BI1250" s="17">
        <v>0.39336773315025902</v>
      </c>
      <c r="BJ1250" s="17">
        <v>0.41479358399662702</v>
      </c>
      <c r="BK1250" s="17">
        <v>0.20725265863092901</v>
      </c>
      <c r="BL1250" s="17"/>
      <c r="BM1250" s="17">
        <v>0.32592547695354102</v>
      </c>
      <c r="BN1250" s="17">
        <v>0.259899485901814</v>
      </c>
    </row>
    <row r="1251" spans="2:66" x14ac:dyDescent="0.35">
      <c r="B1251" t="s">
        <v>352</v>
      </c>
      <c r="C1251" s="17">
        <v>0.34551389083033002</v>
      </c>
      <c r="D1251" s="17">
        <v>0.30118155401792701</v>
      </c>
      <c r="E1251" s="17">
        <v>0.38691334152666101</v>
      </c>
      <c r="F1251" s="17"/>
      <c r="G1251" s="17">
        <v>0.439325306583425</v>
      </c>
      <c r="H1251" s="17">
        <v>0.30527412698210399</v>
      </c>
      <c r="I1251" s="17">
        <v>0.404010967108061</v>
      </c>
      <c r="J1251" s="17">
        <v>0.40135827853269701</v>
      </c>
      <c r="K1251" s="17">
        <v>0.37441687097542797</v>
      </c>
      <c r="L1251" s="17">
        <v>0.21088235392037</v>
      </c>
      <c r="M1251" s="17"/>
      <c r="N1251" s="17">
        <v>0.36393618733754302</v>
      </c>
      <c r="O1251" s="17">
        <v>0.39623992237142203</v>
      </c>
      <c r="P1251" s="17">
        <v>0.30438845354112798</v>
      </c>
      <c r="Q1251" s="17">
        <v>0.31522991721014398</v>
      </c>
      <c r="R1251" s="17"/>
      <c r="S1251" s="17">
        <v>0.354245902016944</v>
      </c>
      <c r="T1251" s="17">
        <v>0.37226713064281097</v>
      </c>
      <c r="U1251" s="17">
        <v>0.26323682136299098</v>
      </c>
      <c r="V1251" s="17">
        <v>0.31216539895525097</v>
      </c>
      <c r="W1251" s="17">
        <v>0.41529229184011301</v>
      </c>
      <c r="X1251" s="17">
        <v>0.518035926771792</v>
      </c>
      <c r="Y1251" s="17">
        <v>0.326822131712867</v>
      </c>
      <c r="Z1251" s="17">
        <v>0.33775075350101802</v>
      </c>
      <c r="AA1251" s="17">
        <v>0.368853548175546</v>
      </c>
      <c r="AB1251" s="17">
        <v>0.25426917884740302</v>
      </c>
      <c r="AC1251" s="17">
        <v>0.22095014545958</v>
      </c>
      <c r="AD1251" s="17">
        <v>0.19976181202962601</v>
      </c>
      <c r="AE1251" s="17"/>
      <c r="AF1251" s="17">
        <v>0.332304245518103</v>
      </c>
      <c r="AG1251" s="17">
        <v>0.369593448671587</v>
      </c>
      <c r="AH1251" s="17">
        <v>0.295258038110217</v>
      </c>
      <c r="AI1251" s="17">
        <v>0.35766378890642703</v>
      </c>
      <c r="AJ1251" s="17">
        <v>0.37613952045225102</v>
      </c>
      <c r="AK1251" s="17">
        <v>0.223980894951187</v>
      </c>
      <c r="AL1251" s="17"/>
      <c r="AM1251" s="17">
        <v>0.32556490218047801</v>
      </c>
      <c r="AN1251" s="17">
        <v>0.37419820981004598</v>
      </c>
      <c r="AO1251" s="17"/>
      <c r="AP1251" s="17">
        <v>0.432297631969915</v>
      </c>
      <c r="AQ1251" s="17">
        <v>0.242808972386517</v>
      </c>
      <c r="AR1251" s="17">
        <v>0.38223300485589601</v>
      </c>
      <c r="AS1251" s="17">
        <v>0.31353387164758201</v>
      </c>
      <c r="AT1251" s="17">
        <v>0.440814063995973</v>
      </c>
      <c r="AU1251" s="17"/>
      <c r="AV1251" s="17">
        <v>0.329017104106127</v>
      </c>
      <c r="AW1251" s="17">
        <v>0.39391480947720497</v>
      </c>
      <c r="AX1251" s="17">
        <v>0.40192286376603598</v>
      </c>
      <c r="AY1251" s="17">
        <v>0.29840296026201002</v>
      </c>
      <c r="AZ1251" s="17">
        <v>0.39030619680030099</v>
      </c>
      <c r="BA1251" s="17">
        <v>0.38790591954245102</v>
      </c>
      <c r="BB1251" s="17"/>
      <c r="BC1251" s="17">
        <v>0.36446007733104502</v>
      </c>
      <c r="BD1251" s="17">
        <v>0.34235009666157901</v>
      </c>
      <c r="BE1251" s="17">
        <v>0.31842830583607601</v>
      </c>
      <c r="BF1251" s="17"/>
      <c r="BG1251" s="17">
        <v>0.42563972295541902</v>
      </c>
      <c r="BH1251" s="17">
        <v>0.34928273774850999</v>
      </c>
      <c r="BI1251" s="17">
        <v>0.36891650720178898</v>
      </c>
      <c r="BJ1251" s="17">
        <v>0.34482403747196699</v>
      </c>
      <c r="BK1251" s="17">
        <v>0.28875643811520302</v>
      </c>
      <c r="BL1251" s="17"/>
      <c r="BM1251" s="17">
        <v>0.36088330221029002</v>
      </c>
      <c r="BN1251" s="17">
        <v>0.30297908462999301</v>
      </c>
    </row>
    <row r="1252" spans="2:66" x14ac:dyDescent="0.35">
      <c r="B1252" t="s">
        <v>353</v>
      </c>
      <c r="C1252" s="17">
        <v>5.77759200742438E-2</v>
      </c>
      <c r="D1252" s="17">
        <v>5.7578184565781398E-2</v>
      </c>
      <c r="E1252" s="17">
        <v>5.79605740316506E-2</v>
      </c>
      <c r="F1252" s="17"/>
      <c r="G1252" s="17">
        <v>2.7271061272002399E-2</v>
      </c>
      <c r="H1252" s="17">
        <v>0.12271920958608</v>
      </c>
      <c r="I1252" s="17">
        <v>2.7520283555427499E-2</v>
      </c>
      <c r="J1252" s="17">
        <v>0.121202337840189</v>
      </c>
      <c r="K1252" s="17">
        <v>5.2904066725463703E-2</v>
      </c>
      <c r="L1252" s="17">
        <v>0</v>
      </c>
      <c r="M1252" s="17"/>
      <c r="N1252" s="17">
        <v>9.4331529289872498E-2</v>
      </c>
      <c r="O1252" s="17">
        <v>6.3338817808109807E-2</v>
      </c>
      <c r="P1252" s="17">
        <v>1.09030997465853E-2</v>
      </c>
      <c r="Q1252" s="17">
        <v>4.5541862607183403E-2</v>
      </c>
      <c r="R1252" s="17"/>
      <c r="S1252" s="17">
        <v>5.9966726556175298E-2</v>
      </c>
      <c r="T1252" s="17">
        <v>0.11908183326043099</v>
      </c>
      <c r="U1252" s="17">
        <v>0</v>
      </c>
      <c r="V1252" s="17">
        <v>6.62894071400216E-2</v>
      </c>
      <c r="W1252" s="17">
        <v>0</v>
      </c>
      <c r="X1252" s="17">
        <v>0</v>
      </c>
      <c r="Y1252" s="17">
        <v>3.0499939203730401E-2</v>
      </c>
      <c r="Z1252" s="17">
        <v>5.70336024352706E-2</v>
      </c>
      <c r="AA1252" s="17">
        <v>4.1740127231994599E-2</v>
      </c>
      <c r="AB1252" s="17">
        <v>0.12970182079846601</v>
      </c>
      <c r="AC1252" s="17">
        <v>0.14105793812572301</v>
      </c>
      <c r="AD1252" s="17">
        <v>0.10577364055164599</v>
      </c>
      <c r="AE1252" s="17"/>
      <c r="AF1252" s="17">
        <v>0.114226357976441</v>
      </c>
      <c r="AG1252" s="17">
        <v>6.0273274880597603E-2</v>
      </c>
      <c r="AH1252" s="17">
        <v>5.1767992379131003E-2</v>
      </c>
      <c r="AI1252" s="17">
        <v>0</v>
      </c>
      <c r="AJ1252" s="17">
        <v>4.7225311854500497E-2</v>
      </c>
      <c r="AK1252" s="17">
        <v>0</v>
      </c>
      <c r="AL1252" s="17"/>
      <c r="AM1252" s="17">
        <v>6.3867363534864205E-2</v>
      </c>
      <c r="AN1252" s="17">
        <v>4.9017134837647899E-2</v>
      </c>
      <c r="AO1252" s="17"/>
      <c r="AP1252" s="17">
        <v>4.2973182214591697E-2</v>
      </c>
      <c r="AQ1252" s="17">
        <v>7.4682616534454294E-2</v>
      </c>
      <c r="AR1252" s="17">
        <v>4.5882032287081403E-2</v>
      </c>
      <c r="AS1252" s="17">
        <v>0.15627639103791899</v>
      </c>
      <c r="AT1252" s="17">
        <v>0</v>
      </c>
      <c r="AU1252" s="17"/>
      <c r="AV1252" s="17">
        <v>5.9804698184665002E-2</v>
      </c>
      <c r="AW1252" s="17">
        <v>3.2401120443327797E-2</v>
      </c>
      <c r="AX1252" s="17">
        <v>3.6971887436250697E-2</v>
      </c>
      <c r="AY1252" s="17">
        <v>4.51730573216996E-2</v>
      </c>
      <c r="AZ1252" s="17">
        <v>8.5526422348314798E-2</v>
      </c>
      <c r="BA1252" s="17">
        <v>3.3563051190560397E-2</v>
      </c>
      <c r="BB1252" s="17"/>
      <c r="BC1252" s="17">
        <v>6.6996334576796296E-2</v>
      </c>
      <c r="BD1252" s="17">
        <v>5.0553061131643803E-2</v>
      </c>
      <c r="BE1252" s="17">
        <v>7.1026467841434293E-2</v>
      </c>
      <c r="BF1252" s="17"/>
      <c r="BG1252" s="17">
        <v>3.1253266816249597E-2</v>
      </c>
      <c r="BH1252" s="17">
        <v>7.0813394576126398E-2</v>
      </c>
      <c r="BI1252" s="17">
        <v>5.0883446255189098E-2</v>
      </c>
      <c r="BJ1252" s="17">
        <v>0</v>
      </c>
      <c r="BK1252" s="17">
        <v>5.56081480674393E-2</v>
      </c>
      <c r="BL1252" s="17"/>
      <c r="BM1252" s="17">
        <v>6.4803206890597001E-2</v>
      </c>
      <c r="BN1252" s="17">
        <v>4.1502050385732799E-2</v>
      </c>
    </row>
    <row r="1253" spans="2:66" x14ac:dyDescent="0.35">
      <c r="B1253" t="s">
        <v>354</v>
      </c>
      <c r="C1253" s="17">
        <v>2.1537970301332799E-2</v>
      </c>
      <c r="D1253" s="17">
        <v>3.3542773707468401E-2</v>
      </c>
      <c r="E1253" s="17">
        <v>1.0327366429163E-2</v>
      </c>
      <c r="F1253" s="17"/>
      <c r="G1253" s="17">
        <v>2.79013520792772E-2</v>
      </c>
      <c r="H1253" s="17">
        <v>4.5158915630926E-2</v>
      </c>
      <c r="I1253" s="17">
        <v>2.8095532923167198E-2</v>
      </c>
      <c r="J1253" s="17">
        <v>0</v>
      </c>
      <c r="K1253" s="17">
        <v>3.2908885499741101E-2</v>
      </c>
      <c r="L1253" s="17">
        <v>0</v>
      </c>
      <c r="M1253" s="17"/>
      <c r="N1253" s="17">
        <v>4.7302487094136203E-2</v>
      </c>
      <c r="O1253" s="17">
        <v>0</v>
      </c>
      <c r="P1253" s="17">
        <v>2.3002612613370201E-2</v>
      </c>
      <c r="Q1253" s="17">
        <v>1.0569133438723601E-2</v>
      </c>
      <c r="R1253" s="17"/>
      <c r="S1253" s="17">
        <v>1.9754101196936401E-2</v>
      </c>
      <c r="T1253" s="17">
        <v>1.8737408996643799E-2</v>
      </c>
      <c r="U1253" s="17">
        <v>2.9615671423307701E-2</v>
      </c>
      <c r="V1253" s="17">
        <v>6.1950040262067199E-2</v>
      </c>
      <c r="W1253" s="17">
        <v>3.9329992918597997E-2</v>
      </c>
      <c r="X1253" s="17">
        <v>0</v>
      </c>
      <c r="Y1253" s="17">
        <v>0</v>
      </c>
      <c r="Z1253" s="17">
        <v>0</v>
      </c>
      <c r="AA1253" s="17">
        <v>4.20939443695253E-2</v>
      </c>
      <c r="AB1253" s="17">
        <v>0</v>
      </c>
      <c r="AC1253" s="17">
        <v>0</v>
      </c>
      <c r="AD1253" s="17">
        <v>0</v>
      </c>
      <c r="AE1253" s="17"/>
      <c r="AF1253" s="17">
        <v>3.0280967879083302E-2</v>
      </c>
      <c r="AG1253" s="17">
        <v>1.98983108829369E-2</v>
      </c>
      <c r="AH1253" s="17">
        <v>2.6632344618335201E-2</v>
      </c>
      <c r="AI1253" s="17">
        <v>0</v>
      </c>
      <c r="AJ1253" s="17">
        <v>4.3073946257457502E-2</v>
      </c>
      <c r="AK1253" s="17">
        <v>0</v>
      </c>
      <c r="AL1253" s="17"/>
      <c r="AM1253" s="17">
        <v>2.7774954958958702E-2</v>
      </c>
      <c r="AN1253" s="17">
        <v>1.2569913798264699E-2</v>
      </c>
      <c r="AO1253" s="17"/>
      <c r="AP1253" s="17">
        <v>9.6207995598346797E-3</v>
      </c>
      <c r="AQ1253" s="17">
        <v>2.4704985731570199E-2</v>
      </c>
      <c r="AR1253" s="17">
        <v>0</v>
      </c>
      <c r="AS1253" s="17">
        <v>8.0581361042944305E-2</v>
      </c>
      <c r="AT1253" s="17">
        <v>0.28879426143667802</v>
      </c>
      <c r="AU1253" s="17"/>
      <c r="AV1253" s="17">
        <v>3.5043178483529003E-2</v>
      </c>
      <c r="AW1253" s="17">
        <v>1.64260231258977E-2</v>
      </c>
      <c r="AX1253" s="17">
        <v>3.7149030009289499E-2</v>
      </c>
      <c r="AY1253" s="17">
        <v>2.5682100774076001E-2</v>
      </c>
      <c r="AZ1253" s="17">
        <v>0</v>
      </c>
      <c r="BA1253" s="17">
        <v>0</v>
      </c>
      <c r="BB1253" s="17"/>
      <c r="BC1253" s="17">
        <v>1.08716060211948E-2</v>
      </c>
      <c r="BD1253" s="17">
        <v>1.18031854073009E-2</v>
      </c>
      <c r="BE1253" s="17">
        <v>5.1495751614473798E-2</v>
      </c>
      <c r="BF1253" s="17"/>
      <c r="BG1253" s="17">
        <v>3.0581919399906302E-2</v>
      </c>
      <c r="BH1253" s="17">
        <v>1.1987982341545E-2</v>
      </c>
      <c r="BI1253" s="17">
        <v>2.93826733523956E-2</v>
      </c>
      <c r="BJ1253" s="17">
        <v>0.15902616943041201</v>
      </c>
      <c r="BK1253" s="17">
        <v>0</v>
      </c>
      <c r="BL1253" s="17"/>
      <c r="BM1253" s="17">
        <v>1.4812873408934699E-2</v>
      </c>
      <c r="BN1253" s="17">
        <v>4.0340107662145103E-2</v>
      </c>
    </row>
    <row r="1254" spans="2:66" x14ac:dyDescent="0.35">
      <c r="B1254" t="s">
        <v>282</v>
      </c>
      <c r="C1254" s="17">
        <v>2.7037417773987701E-2</v>
      </c>
      <c r="D1254" s="17">
        <v>2.2336378925583902E-2</v>
      </c>
      <c r="E1254" s="17">
        <v>3.1427450874421503E-2</v>
      </c>
      <c r="F1254" s="17"/>
      <c r="G1254" s="17">
        <v>0</v>
      </c>
      <c r="H1254" s="17">
        <v>5.94810126594945E-2</v>
      </c>
      <c r="I1254" s="17">
        <v>6.8200806501501496E-2</v>
      </c>
      <c r="J1254" s="17">
        <v>1.6402283468830801E-2</v>
      </c>
      <c r="K1254" s="17">
        <v>0</v>
      </c>
      <c r="L1254" s="17">
        <v>0</v>
      </c>
      <c r="M1254" s="17"/>
      <c r="N1254" s="17">
        <v>1.9256322793003901E-2</v>
      </c>
      <c r="O1254" s="17">
        <v>0</v>
      </c>
      <c r="P1254" s="17">
        <v>4.4687466729705201E-2</v>
      </c>
      <c r="Q1254" s="17">
        <v>4.5830726605798303E-2</v>
      </c>
      <c r="R1254" s="17"/>
      <c r="S1254" s="17">
        <v>0</v>
      </c>
      <c r="T1254" s="17">
        <v>5.9190551761438497E-2</v>
      </c>
      <c r="U1254" s="17">
        <v>0</v>
      </c>
      <c r="V1254" s="17">
        <v>0</v>
      </c>
      <c r="W1254" s="17">
        <v>8.3812848442122001E-2</v>
      </c>
      <c r="X1254" s="17">
        <v>2.8931379085079201E-2</v>
      </c>
      <c r="Y1254" s="17">
        <v>2.85907287755287E-2</v>
      </c>
      <c r="Z1254" s="17">
        <v>0</v>
      </c>
      <c r="AA1254" s="17">
        <v>4.1757348416935403E-2</v>
      </c>
      <c r="AB1254" s="17">
        <v>4.33870884554661E-2</v>
      </c>
      <c r="AC1254" s="17">
        <v>0</v>
      </c>
      <c r="AD1254" s="17">
        <v>0</v>
      </c>
      <c r="AE1254" s="17"/>
      <c r="AF1254" s="17">
        <v>6.2315743778822603E-2</v>
      </c>
      <c r="AG1254" s="17">
        <v>2.00961134414516E-2</v>
      </c>
      <c r="AH1254" s="17">
        <v>0</v>
      </c>
      <c r="AI1254" s="17">
        <v>2.6389052782619899E-2</v>
      </c>
      <c r="AJ1254" s="17">
        <v>0</v>
      </c>
      <c r="AK1254" s="17">
        <v>0</v>
      </c>
      <c r="AL1254" s="17"/>
      <c r="AM1254" s="17">
        <v>2.70568722678396E-2</v>
      </c>
      <c r="AN1254" s="17">
        <v>2.7009444480853299E-2</v>
      </c>
      <c r="AO1254" s="17"/>
      <c r="AP1254" s="17">
        <v>1.92937778681746E-2</v>
      </c>
      <c r="AQ1254" s="17">
        <v>5.0951796400323102E-2</v>
      </c>
      <c r="AR1254" s="17">
        <v>4.48450608987375E-2</v>
      </c>
      <c r="AS1254" s="17">
        <v>0</v>
      </c>
      <c r="AT1254" s="17">
        <v>0</v>
      </c>
      <c r="AU1254" s="17"/>
      <c r="AV1254" s="17">
        <v>3.6373285576428598E-2</v>
      </c>
      <c r="AW1254" s="17">
        <v>0</v>
      </c>
      <c r="AX1254" s="17">
        <v>4.1791270887494403E-2</v>
      </c>
      <c r="AY1254" s="17">
        <v>2.19897689316166E-2</v>
      </c>
      <c r="AZ1254" s="17">
        <v>4.1362145849567301E-2</v>
      </c>
      <c r="BA1254" s="17">
        <v>3.48506466663734E-2</v>
      </c>
      <c r="BB1254" s="17"/>
      <c r="BC1254" s="17">
        <v>3.33996456855154E-2</v>
      </c>
      <c r="BD1254" s="17">
        <v>2.4113531493403999E-2</v>
      </c>
      <c r="BE1254" s="17">
        <v>2.05640047103418E-2</v>
      </c>
      <c r="BF1254" s="17"/>
      <c r="BG1254" s="17">
        <v>0</v>
      </c>
      <c r="BH1254" s="17">
        <v>0</v>
      </c>
      <c r="BI1254" s="17">
        <v>1.96486702297562E-2</v>
      </c>
      <c r="BJ1254" s="17">
        <v>0</v>
      </c>
      <c r="BK1254" s="17">
        <v>5.6306952781236499E-2</v>
      </c>
      <c r="BL1254" s="17"/>
      <c r="BM1254" s="17">
        <v>0</v>
      </c>
      <c r="BN1254" s="17">
        <v>4.2023589574677299E-2</v>
      </c>
    </row>
    <row r="1255" spans="2:66" x14ac:dyDescent="0.35">
      <c r="C1255" s="17"/>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c r="AD1255" s="17"/>
      <c r="AE1255" s="17"/>
      <c r="AF1255" s="17"/>
      <c r="AG1255" s="17"/>
      <c r="AH1255" s="17"/>
      <c r="AI1255" s="17"/>
      <c r="AJ1255" s="17"/>
      <c r="AK1255" s="17"/>
      <c r="AL1255" s="17"/>
      <c r="AM1255" s="17"/>
      <c r="AN1255" s="17"/>
      <c r="AO1255" s="17"/>
      <c r="AP1255" s="17"/>
      <c r="AQ1255" s="17"/>
      <c r="AR1255" s="17"/>
      <c r="AS1255" s="17"/>
      <c r="AT1255" s="17"/>
      <c r="AU1255" s="17"/>
      <c r="AV1255" s="17"/>
      <c r="AW1255" s="17"/>
      <c r="AX1255" s="17"/>
      <c r="AY1255" s="17"/>
      <c r="AZ1255" s="17"/>
      <c r="BA1255" s="17"/>
      <c r="BB1255" s="17"/>
      <c r="BC1255" s="17"/>
      <c r="BD1255" s="17"/>
      <c r="BE1255" s="17"/>
      <c r="BF1255" s="17"/>
      <c r="BG1255" s="17"/>
      <c r="BH1255" s="17"/>
      <c r="BI1255" s="17"/>
      <c r="BJ1255" s="17"/>
      <c r="BK1255" s="17"/>
      <c r="BL1255" s="17"/>
      <c r="BM1255" s="17"/>
      <c r="BN1255" s="17"/>
    </row>
    <row r="1256" spans="2:66" x14ac:dyDescent="0.35">
      <c r="B1256" s="6" t="s">
        <v>463</v>
      </c>
      <c r="C1256" s="17"/>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7"/>
      <c r="BN1256" s="17"/>
    </row>
    <row r="1257" spans="2:66" x14ac:dyDescent="0.35">
      <c r="B1257" s="24" t="s">
        <v>184</v>
      </c>
      <c r="C1257" s="17"/>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c r="BH1257" s="17"/>
      <c r="BI1257" s="17"/>
      <c r="BJ1257" s="17"/>
      <c r="BK1257" s="17"/>
      <c r="BL1257" s="17"/>
      <c r="BM1257" s="17"/>
      <c r="BN1257" s="17"/>
    </row>
    <row r="1258" spans="2:66" x14ac:dyDescent="0.35">
      <c r="B1258" t="s">
        <v>350</v>
      </c>
      <c r="C1258" s="17">
        <v>0.34105109574188602</v>
      </c>
      <c r="D1258" s="17">
        <v>0.331479776281698</v>
      </c>
      <c r="E1258" s="17">
        <v>0.34786556250447698</v>
      </c>
      <c r="F1258" s="17"/>
      <c r="G1258" s="17">
        <v>0.193737189120054</v>
      </c>
      <c r="H1258" s="17">
        <v>0.248117370943438</v>
      </c>
      <c r="I1258" s="17">
        <v>0.19912644659478301</v>
      </c>
      <c r="J1258" s="17">
        <v>0.42523867292003298</v>
      </c>
      <c r="K1258" s="17">
        <v>0.48378370779597002</v>
      </c>
      <c r="L1258" s="17">
        <v>0.47329716143424699</v>
      </c>
      <c r="M1258" s="17"/>
      <c r="N1258" s="17">
        <v>0.22567734616617599</v>
      </c>
      <c r="O1258" s="17">
        <v>0.41390639557430398</v>
      </c>
      <c r="P1258" s="17">
        <v>0.38823917388178097</v>
      </c>
      <c r="Q1258" s="17">
        <v>0.35164222793501598</v>
      </c>
      <c r="R1258" s="17"/>
      <c r="S1258" s="17">
        <v>0.29257388090025499</v>
      </c>
      <c r="T1258" s="17">
        <v>0.33819739805797999</v>
      </c>
      <c r="U1258" s="17">
        <v>0.28310145385643098</v>
      </c>
      <c r="V1258" s="17">
        <v>0.307760074824807</v>
      </c>
      <c r="W1258" s="17">
        <v>0.26392832952696499</v>
      </c>
      <c r="X1258" s="17">
        <v>0.34065536681852299</v>
      </c>
      <c r="Y1258" s="17">
        <v>0.396895044358274</v>
      </c>
      <c r="Z1258" s="17">
        <v>0.33278882858540199</v>
      </c>
      <c r="AA1258" s="17">
        <v>0.36102394115692898</v>
      </c>
      <c r="AB1258" s="17">
        <v>0.38981640863776501</v>
      </c>
      <c r="AC1258" s="17">
        <v>0.432743476317202</v>
      </c>
      <c r="AD1258" s="17">
        <v>0.38330700423835501</v>
      </c>
      <c r="AE1258" s="17"/>
      <c r="AF1258" s="17">
        <v>0.25272519484663197</v>
      </c>
      <c r="AG1258" s="17">
        <v>0.32732783432407098</v>
      </c>
      <c r="AH1258" s="17">
        <v>0.49042695732416502</v>
      </c>
      <c r="AI1258" s="17">
        <v>0.42678844799192101</v>
      </c>
      <c r="AJ1258" s="17">
        <v>0.38997770722270297</v>
      </c>
      <c r="AK1258" s="17">
        <v>0.188360344368978</v>
      </c>
      <c r="AL1258" s="17"/>
      <c r="AM1258" s="17">
        <v>0.37208020947307102</v>
      </c>
      <c r="AN1258" s="17">
        <v>0.29816542380835498</v>
      </c>
      <c r="AO1258" s="17"/>
      <c r="AP1258" s="17">
        <v>0.40719593286477501</v>
      </c>
      <c r="AQ1258" s="17">
        <v>0.25152858179672699</v>
      </c>
      <c r="AR1258" s="17">
        <v>0.34050084336770903</v>
      </c>
      <c r="AS1258" s="17">
        <v>0.30346450547025</v>
      </c>
      <c r="AT1258" s="17">
        <v>0.23104053765226101</v>
      </c>
      <c r="AU1258" s="17"/>
      <c r="AV1258" s="17">
        <v>0.27532789235169303</v>
      </c>
      <c r="AW1258" s="17">
        <v>0.289475791575385</v>
      </c>
      <c r="AX1258" s="17">
        <v>0.29004087332158002</v>
      </c>
      <c r="AY1258" s="17">
        <v>0.46839719362647397</v>
      </c>
      <c r="AZ1258" s="17">
        <v>0.29352908810577399</v>
      </c>
      <c r="BA1258" s="17">
        <v>0.43566128247720898</v>
      </c>
      <c r="BB1258" s="17"/>
      <c r="BC1258" s="17">
        <v>0.22402565256561699</v>
      </c>
      <c r="BD1258" s="17">
        <v>0.375167092666706</v>
      </c>
      <c r="BE1258" s="17">
        <v>0.34547797430948501</v>
      </c>
      <c r="BF1258" s="17"/>
      <c r="BG1258" s="17">
        <v>0.42937029016136502</v>
      </c>
      <c r="BH1258" s="17">
        <v>0.31088026262923202</v>
      </c>
      <c r="BI1258" s="17">
        <v>0.265647322005713</v>
      </c>
      <c r="BJ1258" s="17">
        <v>0.31976934177017602</v>
      </c>
      <c r="BK1258" s="17">
        <v>0.574122864732861</v>
      </c>
      <c r="BL1258" s="17"/>
      <c r="BM1258" s="17">
        <v>0.33339713810487898</v>
      </c>
      <c r="BN1258" s="17">
        <v>0.505585024199255</v>
      </c>
    </row>
    <row r="1259" spans="2:66" x14ac:dyDescent="0.35">
      <c r="B1259" t="s">
        <v>351</v>
      </c>
      <c r="C1259" s="17">
        <v>0.30643298358072801</v>
      </c>
      <c r="D1259" s="17">
        <v>0.290842459761395</v>
      </c>
      <c r="E1259" s="17">
        <v>0.32302281235563601</v>
      </c>
      <c r="F1259" s="17"/>
      <c r="G1259" s="17">
        <v>0.33939736916890001</v>
      </c>
      <c r="H1259" s="17">
        <v>0.25214348384059199</v>
      </c>
      <c r="I1259" s="17">
        <v>0.36000283927045001</v>
      </c>
      <c r="J1259" s="17">
        <v>0.20377564080156499</v>
      </c>
      <c r="K1259" s="17">
        <v>0.35463884339438201</v>
      </c>
      <c r="L1259" s="17">
        <v>0.34183206293338497</v>
      </c>
      <c r="M1259" s="17"/>
      <c r="N1259" s="17">
        <v>0.29583372782754902</v>
      </c>
      <c r="O1259" s="17">
        <v>0.26813900419524</v>
      </c>
      <c r="P1259" s="17">
        <v>0.26718029329774101</v>
      </c>
      <c r="Q1259" s="17">
        <v>0.39799865242730598</v>
      </c>
      <c r="R1259" s="17"/>
      <c r="S1259" s="17">
        <v>0.319673214611078</v>
      </c>
      <c r="T1259" s="17">
        <v>0.274276944254429</v>
      </c>
      <c r="U1259" s="17">
        <v>0.43208473327000302</v>
      </c>
      <c r="V1259" s="17">
        <v>0.28095358053108499</v>
      </c>
      <c r="W1259" s="17">
        <v>0.32598329946875698</v>
      </c>
      <c r="X1259" s="17">
        <v>0.346157204112303</v>
      </c>
      <c r="Y1259" s="17">
        <v>0.39231441815346002</v>
      </c>
      <c r="Z1259" s="17">
        <v>0.18437040361163601</v>
      </c>
      <c r="AA1259" s="17">
        <v>0.28359225346686401</v>
      </c>
      <c r="AB1259" s="17">
        <v>0.20496784059381201</v>
      </c>
      <c r="AC1259" s="17">
        <v>0.38372254400759498</v>
      </c>
      <c r="AD1259" s="17">
        <v>0.30757986894169898</v>
      </c>
      <c r="AE1259" s="17"/>
      <c r="AF1259" s="17">
        <v>0.32052677777416499</v>
      </c>
      <c r="AG1259" s="17">
        <v>0.31686161688540598</v>
      </c>
      <c r="AH1259" s="17">
        <v>0.21191174284320699</v>
      </c>
      <c r="AI1259" s="17">
        <v>0.223337991275599</v>
      </c>
      <c r="AJ1259" s="17">
        <v>0.404662007326343</v>
      </c>
      <c r="AK1259" s="17">
        <v>0.437007324565797</v>
      </c>
      <c r="AL1259" s="17"/>
      <c r="AM1259" s="17">
        <v>0.31406530661115001</v>
      </c>
      <c r="AN1259" s="17">
        <v>0.29731790287432402</v>
      </c>
      <c r="AO1259" s="17"/>
      <c r="AP1259" s="17">
        <v>0.32209484472368999</v>
      </c>
      <c r="AQ1259" s="17">
        <v>0.34690896867027199</v>
      </c>
      <c r="AR1259" s="17">
        <v>0.29287326558300902</v>
      </c>
      <c r="AS1259" s="17">
        <v>0.27405696098263499</v>
      </c>
      <c r="AT1259" s="17">
        <v>0.33563838656295503</v>
      </c>
      <c r="AU1259" s="17"/>
      <c r="AV1259" s="17">
        <v>0.28696744500163601</v>
      </c>
      <c r="AW1259" s="17">
        <v>0.38927827323494302</v>
      </c>
      <c r="AX1259" s="17">
        <v>0.29265965780145098</v>
      </c>
      <c r="AY1259" s="17">
        <v>0.284331380048642</v>
      </c>
      <c r="AZ1259" s="17">
        <v>0.33332107445485798</v>
      </c>
      <c r="BA1259" s="17">
        <v>0.28025807608620901</v>
      </c>
      <c r="BB1259" s="17"/>
      <c r="BC1259" s="17">
        <v>0.34724738729490501</v>
      </c>
      <c r="BD1259" s="17">
        <v>0.32600337034242099</v>
      </c>
      <c r="BE1259" s="17">
        <v>0.27434483827350697</v>
      </c>
      <c r="BF1259" s="17"/>
      <c r="BG1259" s="17">
        <v>0.237109024457097</v>
      </c>
      <c r="BH1259" s="17">
        <v>0.33197388605408701</v>
      </c>
      <c r="BI1259" s="17">
        <v>0.354219109252915</v>
      </c>
      <c r="BJ1259" s="17">
        <v>0.30011472668770101</v>
      </c>
      <c r="BK1259" s="17">
        <v>0.17247846510252701</v>
      </c>
      <c r="BL1259" s="17"/>
      <c r="BM1259" s="17">
        <v>0.313946543837337</v>
      </c>
      <c r="BN1259" s="17">
        <v>0.206871201798034</v>
      </c>
    </row>
    <row r="1260" spans="2:66" x14ac:dyDescent="0.35">
      <c r="B1260" t="s">
        <v>352</v>
      </c>
      <c r="C1260" s="17">
        <v>0.26226629652015399</v>
      </c>
      <c r="D1260" s="17">
        <v>0.275412183216034</v>
      </c>
      <c r="E1260" s="17">
        <v>0.25337832599168603</v>
      </c>
      <c r="F1260" s="17"/>
      <c r="G1260" s="17">
        <v>0.31712996958644901</v>
      </c>
      <c r="H1260" s="17">
        <v>0.338564439080346</v>
      </c>
      <c r="I1260" s="17">
        <v>0.32964740495730799</v>
      </c>
      <c r="J1260" s="17">
        <v>0.29081642133745</v>
      </c>
      <c r="K1260" s="17">
        <v>0.123068223174758</v>
      </c>
      <c r="L1260" s="17">
        <v>0.17258297421732199</v>
      </c>
      <c r="M1260" s="17"/>
      <c r="N1260" s="17">
        <v>0.37516759661075799</v>
      </c>
      <c r="O1260" s="17">
        <v>0.21634359925163599</v>
      </c>
      <c r="P1260" s="17">
        <v>0.248460253743747</v>
      </c>
      <c r="Q1260" s="17">
        <v>0.18744547356476501</v>
      </c>
      <c r="R1260" s="17"/>
      <c r="S1260" s="17">
        <v>0.29232151385320099</v>
      </c>
      <c r="T1260" s="17">
        <v>0.29537355586144898</v>
      </c>
      <c r="U1260" s="17">
        <v>0.20883527571864299</v>
      </c>
      <c r="V1260" s="17">
        <v>0.28584355897861502</v>
      </c>
      <c r="W1260" s="17">
        <v>0.202217706241752</v>
      </c>
      <c r="X1260" s="17">
        <v>0.279727757790451</v>
      </c>
      <c r="Y1260" s="17">
        <v>0.17990322780873499</v>
      </c>
      <c r="Z1260" s="17">
        <v>0.385906853577347</v>
      </c>
      <c r="AA1260" s="17">
        <v>0.26315398958095898</v>
      </c>
      <c r="AB1260" s="17">
        <v>0.301187578139618</v>
      </c>
      <c r="AC1260" s="17">
        <v>9.10972697474913E-2</v>
      </c>
      <c r="AD1260" s="17">
        <v>0.231729831639373</v>
      </c>
      <c r="AE1260" s="17"/>
      <c r="AF1260" s="17">
        <v>0.29763288957857598</v>
      </c>
      <c r="AG1260" s="17">
        <v>0.265143881220334</v>
      </c>
      <c r="AH1260" s="17">
        <v>0.20237377107603099</v>
      </c>
      <c r="AI1260" s="17">
        <v>0.29573260905439103</v>
      </c>
      <c r="AJ1260" s="17">
        <v>0.17923494155147801</v>
      </c>
      <c r="AK1260" s="17">
        <v>0.25320859853781802</v>
      </c>
      <c r="AL1260" s="17"/>
      <c r="AM1260" s="17">
        <v>0.232769524092487</v>
      </c>
      <c r="AN1260" s="17">
        <v>0.30681219819698902</v>
      </c>
      <c r="AO1260" s="17"/>
      <c r="AP1260" s="17">
        <v>0.193641346691485</v>
      </c>
      <c r="AQ1260" s="17">
        <v>0.29596324211478198</v>
      </c>
      <c r="AR1260" s="17">
        <v>0.29946067711250002</v>
      </c>
      <c r="AS1260" s="17">
        <v>0.26194238865812403</v>
      </c>
      <c r="AT1260" s="17">
        <v>0.21571085552927999</v>
      </c>
      <c r="AU1260" s="17"/>
      <c r="AV1260" s="17">
        <v>0.31966273772058001</v>
      </c>
      <c r="AW1260" s="17">
        <v>0.278746208245024</v>
      </c>
      <c r="AX1260" s="17">
        <v>0.28952637029735001</v>
      </c>
      <c r="AY1260" s="17">
        <v>0.180216516436941</v>
      </c>
      <c r="AZ1260" s="17">
        <v>0.32433794129497601</v>
      </c>
      <c r="BA1260" s="17">
        <v>0.142867390749259</v>
      </c>
      <c r="BB1260" s="17"/>
      <c r="BC1260" s="17">
        <v>0.37881223783333301</v>
      </c>
      <c r="BD1260" s="17">
        <v>0.18531383996967199</v>
      </c>
      <c r="BE1260" s="17">
        <v>0.29951674490702601</v>
      </c>
      <c r="BF1260" s="17"/>
      <c r="BG1260" s="17">
        <v>0.23262044611237001</v>
      </c>
      <c r="BH1260" s="17">
        <v>0.28733437599864697</v>
      </c>
      <c r="BI1260" s="17">
        <v>0.29828522016339498</v>
      </c>
      <c r="BJ1260" s="17">
        <v>0.15391147235975999</v>
      </c>
      <c r="BK1260" s="17">
        <v>0.19873825064654899</v>
      </c>
      <c r="BL1260" s="17"/>
      <c r="BM1260" s="17">
        <v>0.27693698837293701</v>
      </c>
      <c r="BN1260" s="17">
        <v>0.18665927274968699</v>
      </c>
    </row>
    <row r="1261" spans="2:66" x14ac:dyDescent="0.35">
      <c r="B1261" t="s">
        <v>353</v>
      </c>
      <c r="C1261" s="17">
        <v>5.3011020711818201E-2</v>
      </c>
      <c r="D1261" s="17">
        <v>5.08994240338069E-2</v>
      </c>
      <c r="E1261" s="17">
        <v>5.53706963356514E-2</v>
      </c>
      <c r="F1261" s="17"/>
      <c r="G1261" s="17">
        <v>0.106612016562481</v>
      </c>
      <c r="H1261" s="17">
        <v>9.6242233483853995E-2</v>
      </c>
      <c r="I1261" s="17">
        <v>3.18715410905493E-2</v>
      </c>
      <c r="J1261" s="17">
        <v>4.6868494440972498E-2</v>
      </c>
      <c r="K1261" s="17">
        <v>3.8509225634891099E-2</v>
      </c>
      <c r="L1261" s="17">
        <v>1.2287801415046901E-2</v>
      </c>
      <c r="M1261" s="17"/>
      <c r="N1261" s="17">
        <v>6.5796921760694904E-2</v>
      </c>
      <c r="O1261" s="17">
        <v>4.9945497890379699E-2</v>
      </c>
      <c r="P1261" s="17">
        <v>6.4236425607009304E-2</v>
      </c>
      <c r="Q1261" s="17">
        <v>3.2286060538112803E-2</v>
      </c>
      <c r="R1261" s="17"/>
      <c r="S1261" s="17">
        <v>6.4083930183435195E-2</v>
      </c>
      <c r="T1261" s="17">
        <v>9.2152101826142294E-2</v>
      </c>
      <c r="U1261" s="17">
        <v>3.9213901514701402E-2</v>
      </c>
      <c r="V1261" s="17">
        <v>6.1294490411369099E-2</v>
      </c>
      <c r="W1261" s="17">
        <v>0</v>
      </c>
      <c r="X1261" s="17">
        <v>0</v>
      </c>
      <c r="Y1261" s="17">
        <v>3.0887309679530399E-2</v>
      </c>
      <c r="Z1261" s="17">
        <v>0</v>
      </c>
      <c r="AA1261" s="17">
        <v>4.6684907403271199E-2</v>
      </c>
      <c r="AB1261" s="17">
        <v>7.7582866175769594E-2</v>
      </c>
      <c r="AC1261" s="17">
        <v>9.2436709927712093E-2</v>
      </c>
      <c r="AD1261" s="17">
        <v>7.7383295180572798E-2</v>
      </c>
      <c r="AE1261" s="17"/>
      <c r="AF1261" s="17">
        <v>7.9396711948578197E-2</v>
      </c>
      <c r="AG1261" s="17">
        <v>6.5516209932052399E-2</v>
      </c>
      <c r="AH1261" s="17">
        <v>2.4317950369801999E-2</v>
      </c>
      <c r="AI1261" s="17">
        <v>3.5596534269895702E-2</v>
      </c>
      <c r="AJ1261" s="17">
        <v>0</v>
      </c>
      <c r="AK1261" s="17">
        <v>5.8178896431883002E-2</v>
      </c>
      <c r="AL1261" s="17"/>
      <c r="AM1261" s="17">
        <v>4.44191149470088E-2</v>
      </c>
      <c r="AN1261" s="17">
        <v>6.5835848564210597E-2</v>
      </c>
      <c r="AO1261" s="17"/>
      <c r="AP1261" s="17">
        <v>3.9781562921829002E-2</v>
      </c>
      <c r="AQ1261" s="17">
        <v>5.7830750904954202E-2</v>
      </c>
      <c r="AR1261" s="17">
        <v>4.5376679895347702E-2</v>
      </c>
      <c r="AS1261" s="17">
        <v>0.109111774837914</v>
      </c>
      <c r="AT1261" s="17">
        <v>0.11421063014150699</v>
      </c>
      <c r="AU1261" s="17"/>
      <c r="AV1261" s="17">
        <v>5.4832425002562302E-2</v>
      </c>
      <c r="AW1261" s="17">
        <v>2.83977988576905E-2</v>
      </c>
      <c r="AX1261" s="17">
        <v>9.6297393017406696E-2</v>
      </c>
      <c r="AY1261" s="17">
        <v>2.0787587470865201E-2</v>
      </c>
      <c r="AZ1261" s="17">
        <v>4.8811896144392401E-2</v>
      </c>
      <c r="BA1261" s="17">
        <v>0.14121325068732299</v>
      </c>
      <c r="BB1261" s="17"/>
      <c r="BC1261" s="17">
        <v>3.7327912206779598E-2</v>
      </c>
      <c r="BD1261" s="17">
        <v>7.5238020759678198E-2</v>
      </c>
      <c r="BE1261" s="17">
        <v>3.5442877983240098E-2</v>
      </c>
      <c r="BF1261" s="17"/>
      <c r="BG1261" s="17">
        <v>4.9772787252451503E-2</v>
      </c>
      <c r="BH1261" s="17">
        <v>3.7215083975414197E-2</v>
      </c>
      <c r="BI1261" s="17">
        <v>7.2958705507022895E-2</v>
      </c>
      <c r="BJ1261" s="17">
        <v>0.22620445918236301</v>
      </c>
      <c r="BK1261" s="17">
        <v>2.7685129493961801E-2</v>
      </c>
      <c r="BL1261" s="17"/>
      <c r="BM1261" s="17">
        <v>3.9601447172709497E-2</v>
      </c>
      <c r="BN1261" s="17">
        <v>8.1177945329730897E-2</v>
      </c>
    </row>
    <row r="1262" spans="2:66" x14ac:dyDescent="0.35">
      <c r="B1262" t="s">
        <v>354</v>
      </c>
      <c r="C1262" s="17">
        <v>1.31812225006822E-2</v>
      </c>
      <c r="D1262" s="17">
        <v>2.8453327709649399E-2</v>
      </c>
      <c r="E1262" s="17">
        <v>0</v>
      </c>
      <c r="F1262" s="17"/>
      <c r="G1262" s="17">
        <v>2.1988346566712998E-2</v>
      </c>
      <c r="H1262" s="17">
        <v>2.5863637202635001E-2</v>
      </c>
      <c r="I1262" s="17">
        <v>3.1459782548271101E-2</v>
      </c>
      <c r="J1262" s="17">
        <v>0</v>
      </c>
      <c r="K1262" s="17">
        <v>0</v>
      </c>
      <c r="L1262" s="17">
        <v>0</v>
      </c>
      <c r="M1262" s="17"/>
      <c r="N1262" s="17">
        <v>2.86420493642386E-2</v>
      </c>
      <c r="O1262" s="17">
        <v>0</v>
      </c>
      <c r="P1262" s="17">
        <v>2.1318170421711601E-2</v>
      </c>
      <c r="Q1262" s="17">
        <v>0</v>
      </c>
      <c r="R1262" s="17"/>
      <c r="S1262" s="17">
        <v>0</v>
      </c>
      <c r="T1262" s="17">
        <v>0</v>
      </c>
      <c r="U1262" s="17">
        <v>3.6764635640221498E-2</v>
      </c>
      <c r="V1262" s="17">
        <v>3.2392705272074301E-2</v>
      </c>
      <c r="W1262" s="17">
        <v>0</v>
      </c>
      <c r="X1262" s="17">
        <v>3.3459671278722097E-2</v>
      </c>
      <c r="Y1262" s="17">
        <v>0</v>
      </c>
      <c r="Z1262" s="17">
        <v>0</v>
      </c>
      <c r="AA1262" s="17">
        <v>4.5544908391977598E-2</v>
      </c>
      <c r="AB1262" s="17">
        <v>0</v>
      </c>
      <c r="AC1262" s="17">
        <v>0</v>
      </c>
      <c r="AD1262" s="17">
        <v>0</v>
      </c>
      <c r="AE1262" s="17"/>
      <c r="AF1262" s="17">
        <v>2.8735084249657199E-2</v>
      </c>
      <c r="AG1262" s="17">
        <v>8.8401859516921005E-3</v>
      </c>
      <c r="AH1262" s="17">
        <v>2.4831131267330001E-2</v>
      </c>
      <c r="AI1262" s="17">
        <v>0</v>
      </c>
      <c r="AJ1262" s="17">
        <v>0</v>
      </c>
      <c r="AK1262" s="17">
        <v>0</v>
      </c>
      <c r="AL1262" s="17"/>
      <c r="AM1262" s="17">
        <v>1.3511578077149099E-2</v>
      </c>
      <c r="AN1262" s="17">
        <v>1.27861571278567E-2</v>
      </c>
      <c r="AO1262" s="17"/>
      <c r="AP1262" s="17">
        <v>1.9211139354906901E-2</v>
      </c>
      <c r="AQ1262" s="17">
        <v>1.17352589677406E-2</v>
      </c>
      <c r="AR1262" s="17">
        <v>0</v>
      </c>
      <c r="AS1262" s="17">
        <v>2.4914151453162899E-2</v>
      </c>
      <c r="AT1262" s="17">
        <v>0.10339959011399701</v>
      </c>
      <c r="AU1262" s="17"/>
      <c r="AV1262" s="17">
        <v>1.49861525984104E-2</v>
      </c>
      <c r="AW1262" s="17">
        <v>1.4101928086958E-2</v>
      </c>
      <c r="AX1262" s="17">
        <v>0</v>
      </c>
      <c r="AY1262" s="17">
        <v>4.6267322417077802E-2</v>
      </c>
      <c r="AZ1262" s="17">
        <v>0</v>
      </c>
      <c r="BA1262" s="17">
        <v>0</v>
      </c>
      <c r="BB1262" s="17"/>
      <c r="BC1262" s="17">
        <v>0</v>
      </c>
      <c r="BD1262" s="17">
        <v>6.4824778547020101E-3</v>
      </c>
      <c r="BE1262" s="17">
        <v>3.64973050632562E-2</v>
      </c>
      <c r="BF1262" s="17"/>
      <c r="BG1262" s="17">
        <v>5.1127452016715702E-2</v>
      </c>
      <c r="BH1262" s="17">
        <v>6.70783981751616E-3</v>
      </c>
      <c r="BI1262" s="17">
        <v>8.8896430709541306E-3</v>
      </c>
      <c r="BJ1262" s="17">
        <v>0</v>
      </c>
      <c r="BK1262" s="17">
        <v>2.69752900241013E-2</v>
      </c>
      <c r="BL1262" s="17"/>
      <c r="BM1262" s="17">
        <v>1.5148979526886999E-2</v>
      </c>
      <c r="BN1262" s="17">
        <v>1.9706555923292901E-2</v>
      </c>
    </row>
    <row r="1263" spans="2:66" x14ac:dyDescent="0.35">
      <c r="B1263" t="s">
        <v>282</v>
      </c>
      <c r="C1263" s="17">
        <v>2.4057380944731501E-2</v>
      </c>
      <c r="D1263" s="17">
        <v>2.29128289974171E-2</v>
      </c>
      <c r="E1263" s="17">
        <v>2.03626028125489E-2</v>
      </c>
      <c r="F1263" s="17"/>
      <c r="G1263" s="17">
        <v>2.1135108995402802E-2</v>
      </c>
      <c r="H1263" s="17">
        <v>3.9068835449135801E-2</v>
      </c>
      <c r="I1263" s="17">
        <v>4.7891985538638999E-2</v>
      </c>
      <c r="J1263" s="17">
        <v>3.3300770499980203E-2</v>
      </c>
      <c r="K1263" s="17">
        <v>0</v>
      </c>
      <c r="L1263" s="17">
        <v>0</v>
      </c>
      <c r="M1263" s="17"/>
      <c r="N1263" s="17">
        <v>8.8823582705835399E-3</v>
      </c>
      <c r="O1263" s="17">
        <v>5.1665503088440597E-2</v>
      </c>
      <c r="P1263" s="17">
        <v>1.0565683048009601E-2</v>
      </c>
      <c r="Q1263" s="17">
        <v>3.0627585534800401E-2</v>
      </c>
      <c r="R1263" s="17"/>
      <c r="S1263" s="17">
        <v>3.1347460452031198E-2</v>
      </c>
      <c r="T1263" s="17">
        <v>0</v>
      </c>
      <c r="U1263" s="17">
        <v>0</v>
      </c>
      <c r="V1263" s="17">
        <v>3.1755589982049297E-2</v>
      </c>
      <c r="W1263" s="17">
        <v>0.207870664762526</v>
      </c>
      <c r="X1263" s="17">
        <v>0</v>
      </c>
      <c r="Y1263" s="17">
        <v>0</v>
      </c>
      <c r="Z1263" s="17">
        <v>9.6933914225614995E-2</v>
      </c>
      <c r="AA1263" s="17">
        <v>0</v>
      </c>
      <c r="AB1263" s="17">
        <v>2.6445306453035701E-2</v>
      </c>
      <c r="AC1263" s="17">
        <v>0</v>
      </c>
      <c r="AD1263" s="17">
        <v>0</v>
      </c>
      <c r="AE1263" s="17"/>
      <c r="AF1263" s="17">
        <v>2.0983341602392101E-2</v>
      </c>
      <c r="AG1263" s="17">
        <v>1.6310271686444201E-2</v>
      </c>
      <c r="AH1263" s="17">
        <v>4.6138447119465201E-2</v>
      </c>
      <c r="AI1263" s="17">
        <v>1.85444174081934E-2</v>
      </c>
      <c r="AJ1263" s="17">
        <v>2.6125343899475299E-2</v>
      </c>
      <c r="AK1263" s="17">
        <v>6.3244836095524906E-2</v>
      </c>
      <c r="AL1263" s="17"/>
      <c r="AM1263" s="17">
        <v>2.31542667991342E-2</v>
      </c>
      <c r="AN1263" s="17">
        <v>1.9082469428264401E-2</v>
      </c>
      <c r="AO1263" s="17"/>
      <c r="AP1263" s="17">
        <v>1.8075173443314899E-2</v>
      </c>
      <c r="AQ1263" s="17">
        <v>3.6033197545523699E-2</v>
      </c>
      <c r="AR1263" s="17">
        <v>2.1788534041433601E-2</v>
      </c>
      <c r="AS1263" s="17">
        <v>2.6510218597915001E-2</v>
      </c>
      <c r="AT1263" s="17">
        <v>0</v>
      </c>
      <c r="AU1263" s="17"/>
      <c r="AV1263" s="17">
        <v>4.8223347325118397E-2</v>
      </c>
      <c r="AW1263" s="17">
        <v>0</v>
      </c>
      <c r="AX1263" s="17">
        <v>3.1475705562211902E-2</v>
      </c>
      <c r="AY1263" s="17">
        <v>0</v>
      </c>
      <c r="AZ1263" s="17">
        <v>0</v>
      </c>
      <c r="BA1263" s="17">
        <v>0</v>
      </c>
      <c r="BB1263" s="17"/>
      <c r="BC1263" s="17">
        <v>1.25868100993654E-2</v>
      </c>
      <c r="BD1263" s="17">
        <v>3.1795198406820602E-2</v>
      </c>
      <c r="BE1263" s="17">
        <v>8.7202594634854507E-3</v>
      </c>
      <c r="BF1263" s="17"/>
      <c r="BG1263" s="17">
        <v>0</v>
      </c>
      <c r="BH1263" s="17">
        <v>2.5888551525103901E-2</v>
      </c>
      <c r="BI1263" s="17">
        <v>0</v>
      </c>
      <c r="BJ1263" s="17">
        <v>0</v>
      </c>
      <c r="BK1263" s="17">
        <v>0</v>
      </c>
      <c r="BL1263" s="17"/>
      <c r="BM1263" s="17">
        <v>2.09689029852504E-2</v>
      </c>
      <c r="BN1263" s="17">
        <v>0</v>
      </c>
    </row>
    <row r="1264" spans="2:66" x14ac:dyDescent="0.35">
      <c r="C1264" s="17"/>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c r="AD1264" s="17"/>
      <c r="AE1264" s="17"/>
      <c r="AF1264" s="17"/>
      <c r="AG1264" s="17"/>
      <c r="AH1264" s="17"/>
      <c r="AI1264" s="17"/>
      <c r="AJ1264" s="17"/>
      <c r="AK1264" s="17"/>
      <c r="AL1264" s="17"/>
      <c r="AM1264" s="17"/>
      <c r="AN1264" s="17"/>
      <c r="AO1264" s="17"/>
      <c r="AP1264" s="17"/>
      <c r="AQ1264" s="17"/>
      <c r="AR1264" s="17"/>
      <c r="AS1264" s="17"/>
      <c r="AT1264" s="17"/>
      <c r="AU1264" s="17"/>
      <c r="AV1264" s="17"/>
      <c r="AW1264" s="17"/>
      <c r="AX1264" s="17"/>
      <c r="AY1264" s="17"/>
      <c r="AZ1264" s="17"/>
      <c r="BA1264" s="17"/>
      <c r="BB1264" s="17"/>
      <c r="BC1264" s="17"/>
      <c r="BD1264" s="17"/>
      <c r="BE1264" s="17"/>
      <c r="BF1264" s="17"/>
      <c r="BG1264" s="17"/>
      <c r="BH1264" s="17"/>
      <c r="BI1264" s="17"/>
      <c r="BJ1264" s="17"/>
      <c r="BK1264" s="17"/>
      <c r="BL1264" s="17"/>
      <c r="BM1264" s="17"/>
      <c r="BN1264" s="17"/>
    </row>
    <row r="1265" spans="2:66" x14ac:dyDescent="0.35">
      <c r="B1265" s="6" t="s">
        <v>464</v>
      </c>
      <c r="C1265" s="17"/>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c r="AD1265" s="17"/>
      <c r="AE1265" s="17"/>
      <c r="AF1265" s="17"/>
      <c r="AG1265" s="17"/>
      <c r="AH1265" s="17"/>
      <c r="AI1265" s="17"/>
      <c r="AJ1265" s="17"/>
      <c r="AK1265" s="17"/>
      <c r="AL1265" s="17"/>
      <c r="AM1265" s="17"/>
      <c r="AN1265" s="17"/>
      <c r="AO1265" s="17"/>
      <c r="AP1265" s="17"/>
      <c r="AQ1265" s="17"/>
      <c r="AR1265" s="17"/>
      <c r="AS1265" s="17"/>
      <c r="AT1265" s="17"/>
      <c r="AU1265" s="17"/>
      <c r="AV1265" s="17"/>
      <c r="AW1265" s="17"/>
      <c r="AX1265" s="17"/>
      <c r="AY1265" s="17"/>
      <c r="AZ1265" s="17"/>
      <c r="BA1265" s="17"/>
      <c r="BB1265" s="17"/>
      <c r="BC1265" s="17"/>
      <c r="BD1265" s="17"/>
      <c r="BE1265" s="17"/>
      <c r="BF1265" s="17"/>
      <c r="BG1265" s="17"/>
      <c r="BH1265" s="17"/>
      <c r="BI1265" s="17"/>
      <c r="BJ1265" s="17"/>
      <c r="BK1265" s="17"/>
      <c r="BL1265" s="17"/>
      <c r="BM1265" s="17"/>
      <c r="BN1265" s="17"/>
    </row>
    <row r="1266" spans="2:66" x14ac:dyDescent="0.35">
      <c r="B1266" s="24" t="s">
        <v>184</v>
      </c>
      <c r="C1266" s="17"/>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c r="AD1266" s="17"/>
      <c r="AE1266" s="17"/>
      <c r="AF1266" s="17"/>
      <c r="AG1266" s="17"/>
      <c r="AH1266" s="17"/>
      <c r="AI1266" s="17"/>
      <c r="AJ1266" s="17"/>
      <c r="AK1266" s="17"/>
      <c r="AL1266" s="17"/>
      <c r="AM1266" s="17"/>
      <c r="AN1266" s="17"/>
      <c r="AO1266" s="17"/>
      <c r="AP1266" s="17"/>
      <c r="AQ1266" s="17"/>
      <c r="AR1266" s="17"/>
      <c r="AS1266" s="17"/>
      <c r="AT1266" s="17"/>
      <c r="AU1266" s="17"/>
      <c r="AV1266" s="17"/>
      <c r="AW1266" s="17"/>
      <c r="AX1266" s="17"/>
      <c r="AY1266" s="17"/>
      <c r="AZ1266" s="17"/>
      <c r="BA1266" s="17"/>
      <c r="BB1266" s="17"/>
      <c r="BC1266" s="17"/>
      <c r="BD1266" s="17"/>
      <c r="BE1266" s="17"/>
      <c r="BF1266" s="17"/>
      <c r="BG1266" s="17"/>
      <c r="BH1266" s="17"/>
      <c r="BI1266" s="17"/>
      <c r="BJ1266" s="17"/>
      <c r="BK1266" s="17"/>
      <c r="BL1266" s="17"/>
      <c r="BM1266" s="17"/>
      <c r="BN1266" s="17"/>
    </row>
    <row r="1267" spans="2:66" x14ac:dyDescent="0.35">
      <c r="B1267" t="s">
        <v>350</v>
      </c>
      <c r="C1267" s="17">
        <v>0.66448613684350399</v>
      </c>
      <c r="D1267" s="17">
        <v>0.61848887403800501</v>
      </c>
      <c r="E1267" s="17">
        <v>0.70295164552129596</v>
      </c>
      <c r="F1267" s="17"/>
      <c r="G1267" s="17">
        <v>0.414774475051925</v>
      </c>
      <c r="H1267" s="17">
        <v>0.52928367813211497</v>
      </c>
      <c r="I1267" s="17">
        <v>0.67289723771417098</v>
      </c>
      <c r="J1267" s="17">
        <v>0.64860142471613902</v>
      </c>
      <c r="K1267" s="17">
        <v>0.85778195611463104</v>
      </c>
      <c r="L1267" s="17">
        <v>0.84986964823479405</v>
      </c>
      <c r="M1267" s="17"/>
      <c r="N1267" s="17">
        <v>0.59489018273149397</v>
      </c>
      <c r="O1267" s="17">
        <v>0.62024644573131005</v>
      </c>
      <c r="P1267" s="17">
        <v>0.75800177953415204</v>
      </c>
      <c r="Q1267" s="17">
        <v>0.70202286590223195</v>
      </c>
      <c r="R1267" s="17"/>
      <c r="S1267" s="17">
        <v>0.42942246919347499</v>
      </c>
      <c r="T1267" s="17">
        <v>0.61439538992877996</v>
      </c>
      <c r="U1267" s="17">
        <v>0.82830686947403598</v>
      </c>
      <c r="V1267" s="17">
        <v>0.684922477978404</v>
      </c>
      <c r="W1267" s="17">
        <v>0.62251137501862497</v>
      </c>
      <c r="X1267" s="17">
        <v>0.66186143854815105</v>
      </c>
      <c r="Y1267" s="17">
        <v>0.78039920063380597</v>
      </c>
      <c r="Z1267" s="17">
        <v>0.909015334908165</v>
      </c>
      <c r="AA1267" s="17">
        <v>0.62825687331823299</v>
      </c>
      <c r="AB1267" s="17">
        <v>0.76680951302763201</v>
      </c>
      <c r="AC1267" s="17">
        <v>0.90637115889710296</v>
      </c>
      <c r="AD1267" s="17">
        <v>0.57826750625923995</v>
      </c>
      <c r="AE1267" s="17"/>
      <c r="AF1267" s="17">
        <v>0.52379398832033297</v>
      </c>
      <c r="AG1267" s="17">
        <v>0.68388352617217096</v>
      </c>
      <c r="AH1267" s="17">
        <v>0.64535623714981905</v>
      </c>
      <c r="AI1267" s="17">
        <v>0.74743489258227203</v>
      </c>
      <c r="AJ1267" s="17">
        <v>0.82741330854991701</v>
      </c>
      <c r="AK1267" s="17">
        <v>0.68277714216581198</v>
      </c>
      <c r="AL1267" s="17"/>
      <c r="AM1267" s="17">
        <v>0.67830987582512703</v>
      </c>
      <c r="AN1267" s="17">
        <v>0.64774109188437801</v>
      </c>
      <c r="AO1267" s="17"/>
      <c r="AP1267" s="17">
        <v>0.74017940505176805</v>
      </c>
      <c r="AQ1267" s="17">
        <v>0.66492228347933802</v>
      </c>
      <c r="AR1267" s="17">
        <v>0.64807498649150597</v>
      </c>
      <c r="AS1267" s="17">
        <v>0.50032537905857499</v>
      </c>
      <c r="AT1267" s="17">
        <v>0.44214243343855802</v>
      </c>
      <c r="AU1267" s="17"/>
      <c r="AV1267" s="17">
        <v>0.61797309420079505</v>
      </c>
      <c r="AW1267" s="17">
        <v>0.72468043732154197</v>
      </c>
      <c r="AX1267" s="17">
        <v>0.47315111429459999</v>
      </c>
      <c r="AY1267" s="17">
        <v>0.78268598606961304</v>
      </c>
      <c r="AZ1267" s="17">
        <v>0.57889468441332004</v>
      </c>
      <c r="BA1267" s="17">
        <v>0.63560596531690405</v>
      </c>
      <c r="BB1267" s="17"/>
      <c r="BC1267" s="17">
        <v>0.67315970865293695</v>
      </c>
      <c r="BD1267" s="17">
        <v>0.66843553621486995</v>
      </c>
      <c r="BE1267" s="17">
        <v>0.65692662228791798</v>
      </c>
      <c r="BF1267" s="17"/>
      <c r="BG1267" s="17">
        <v>0.64297757717313597</v>
      </c>
      <c r="BH1267" s="17">
        <v>0.64496127373717704</v>
      </c>
      <c r="BI1267" s="17">
        <v>0.65720686411294704</v>
      </c>
      <c r="BJ1267" s="17">
        <v>0.41004020215249198</v>
      </c>
      <c r="BK1267" s="17">
        <v>0.83511549580960898</v>
      </c>
      <c r="BL1267" s="17"/>
      <c r="BM1267" s="17">
        <v>0.644616447822287</v>
      </c>
      <c r="BN1267" s="17">
        <v>0.74612848682774502</v>
      </c>
    </row>
    <row r="1268" spans="2:66" x14ac:dyDescent="0.35">
      <c r="B1268" t="s">
        <v>351</v>
      </c>
      <c r="C1268" s="17">
        <v>0.20395478547200199</v>
      </c>
      <c r="D1268" s="17">
        <v>0.24706860055756899</v>
      </c>
      <c r="E1268" s="17">
        <v>0.16790057860931901</v>
      </c>
      <c r="F1268" s="17"/>
      <c r="G1268" s="17">
        <v>0.29224132707628703</v>
      </c>
      <c r="H1268" s="17">
        <v>0.30864823633116301</v>
      </c>
      <c r="I1268" s="17">
        <v>0.202448416028888</v>
      </c>
      <c r="J1268" s="17">
        <v>0.1978907826406</v>
      </c>
      <c r="K1268" s="17">
        <v>0.106888507284221</v>
      </c>
      <c r="L1268" s="17">
        <v>0.121545460241817</v>
      </c>
      <c r="M1268" s="17"/>
      <c r="N1268" s="17">
        <v>0.27042657075285798</v>
      </c>
      <c r="O1268" s="17">
        <v>0.254399508423026</v>
      </c>
      <c r="P1268" s="17">
        <v>0.115340691377364</v>
      </c>
      <c r="Q1268" s="17">
        <v>0.15027983472258599</v>
      </c>
      <c r="R1268" s="17"/>
      <c r="S1268" s="17">
        <v>0.31739165062209601</v>
      </c>
      <c r="T1268" s="17">
        <v>0.27241360686814098</v>
      </c>
      <c r="U1268" s="17">
        <v>6.7465536803185802E-2</v>
      </c>
      <c r="V1268" s="17">
        <v>0.209803254633949</v>
      </c>
      <c r="W1268" s="17">
        <v>0.20416514892580401</v>
      </c>
      <c r="X1268" s="17">
        <v>0.22350879671604601</v>
      </c>
      <c r="Y1268" s="17">
        <v>0.163299871467083</v>
      </c>
      <c r="Z1268" s="17">
        <v>9.0984665091834394E-2</v>
      </c>
      <c r="AA1268" s="17">
        <v>0.21123794188424899</v>
      </c>
      <c r="AB1268" s="17">
        <v>0.13235100516116499</v>
      </c>
      <c r="AC1268" s="17">
        <v>4.8482067956894699E-2</v>
      </c>
      <c r="AD1268" s="17">
        <v>0.284033178017705</v>
      </c>
      <c r="AE1268" s="17"/>
      <c r="AF1268" s="17">
        <v>0.25248555509183601</v>
      </c>
      <c r="AG1268" s="17">
        <v>0.238238055313442</v>
      </c>
      <c r="AH1268" s="17">
        <v>0.19434185370200299</v>
      </c>
      <c r="AI1268" s="17">
        <v>0.14027677484773901</v>
      </c>
      <c r="AJ1268" s="17">
        <v>0.12437763444736299</v>
      </c>
      <c r="AK1268" s="17">
        <v>0.16913668469743001</v>
      </c>
      <c r="AL1268" s="17"/>
      <c r="AM1268" s="17">
        <v>0.188322733577512</v>
      </c>
      <c r="AN1268" s="17">
        <v>0.22259118019299101</v>
      </c>
      <c r="AO1268" s="17"/>
      <c r="AP1268" s="17">
        <v>0.13711068348775299</v>
      </c>
      <c r="AQ1268" s="17">
        <v>0.21681758560223799</v>
      </c>
      <c r="AR1268" s="17">
        <v>0.22416308467825299</v>
      </c>
      <c r="AS1268" s="17">
        <v>0.256686641024781</v>
      </c>
      <c r="AT1268" s="17">
        <v>0.35961111855621303</v>
      </c>
      <c r="AU1268" s="17"/>
      <c r="AV1268" s="17">
        <v>0.21482861148112101</v>
      </c>
      <c r="AW1268" s="17">
        <v>0.16216769401492401</v>
      </c>
      <c r="AX1268" s="17">
        <v>0.33470229024515402</v>
      </c>
      <c r="AY1268" s="17">
        <v>0.14478964513812201</v>
      </c>
      <c r="AZ1268" s="17">
        <v>0.23037069659737999</v>
      </c>
      <c r="BA1268" s="17">
        <v>0.25849456228438999</v>
      </c>
      <c r="BB1268" s="17"/>
      <c r="BC1268" s="17">
        <v>0.21717464822359001</v>
      </c>
      <c r="BD1268" s="17">
        <v>0.18255255668652201</v>
      </c>
      <c r="BE1268" s="17">
        <v>0.224414391693739</v>
      </c>
      <c r="BF1268" s="17"/>
      <c r="BG1268" s="17">
        <v>0.19382511812079301</v>
      </c>
      <c r="BH1268" s="17">
        <v>0.21367736722960101</v>
      </c>
      <c r="BI1268" s="17">
        <v>0.25187582425548299</v>
      </c>
      <c r="BJ1268" s="17">
        <v>0.29879799411756902</v>
      </c>
      <c r="BK1268" s="17">
        <v>5.7388597123241597E-2</v>
      </c>
      <c r="BL1268" s="17"/>
      <c r="BM1268" s="17">
        <v>0.210226451355848</v>
      </c>
      <c r="BN1268" s="17">
        <v>0.107926232453252</v>
      </c>
    </row>
    <row r="1269" spans="2:66" x14ac:dyDescent="0.35">
      <c r="B1269" t="s">
        <v>352</v>
      </c>
      <c r="C1269" s="17">
        <v>9.0571725156087704E-2</v>
      </c>
      <c r="D1269" s="17">
        <v>0.110804255749353</v>
      </c>
      <c r="E1269" s="17">
        <v>7.3652140519066503E-2</v>
      </c>
      <c r="F1269" s="17"/>
      <c r="G1269" s="17">
        <v>0.243730733225903</v>
      </c>
      <c r="H1269" s="17">
        <v>0.113641110686479</v>
      </c>
      <c r="I1269" s="17">
        <v>8.8080356993407494E-2</v>
      </c>
      <c r="J1269" s="17">
        <v>7.6901320907526799E-2</v>
      </c>
      <c r="K1269" s="17">
        <v>1.5931082918657601E-2</v>
      </c>
      <c r="L1269" s="17">
        <v>1.3959469438247499E-2</v>
      </c>
      <c r="M1269" s="17"/>
      <c r="N1269" s="17">
        <v>9.0386518448660094E-2</v>
      </c>
      <c r="O1269" s="17">
        <v>8.4890130783105394E-2</v>
      </c>
      <c r="P1269" s="17">
        <v>9.6098421633945802E-2</v>
      </c>
      <c r="Q1269" s="17">
        <v>9.6226063612626506E-2</v>
      </c>
      <c r="R1269" s="17"/>
      <c r="S1269" s="17">
        <v>0.19136469880507201</v>
      </c>
      <c r="T1269" s="17">
        <v>7.4291788316144206E-2</v>
      </c>
      <c r="U1269" s="17">
        <v>0.104227593722778</v>
      </c>
      <c r="V1269" s="17">
        <v>7.06585804049642E-2</v>
      </c>
      <c r="W1269" s="17">
        <v>0.14023206987814399</v>
      </c>
      <c r="X1269" s="17">
        <v>5.6519557251672001E-2</v>
      </c>
      <c r="Y1269" s="17">
        <v>0</v>
      </c>
      <c r="Z1269" s="17">
        <v>0</v>
      </c>
      <c r="AA1269" s="17">
        <v>9.2804014799457296E-2</v>
      </c>
      <c r="AB1269" s="17">
        <v>6.9300264299997097E-2</v>
      </c>
      <c r="AC1269" s="17">
        <v>4.5146773146002003E-2</v>
      </c>
      <c r="AD1269" s="17">
        <v>0.13769931572305499</v>
      </c>
      <c r="AE1269" s="17"/>
      <c r="AF1269" s="17">
        <v>0.16438530770607601</v>
      </c>
      <c r="AG1269" s="17">
        <v>5.2213632001961899E-2</v>
      </c>
      <c r="AH1269" s="17">
        <v>0.12129485973453701</v>
      </c>
      <c r="AI1269" s="17">
        <v>6.2824566999336195E-2</v>
      </c>
      <c r="AJ1269" s="17">
        <v>2.3143640146356299E-2</v>
      </c>
      <c r="AK1269" s="17">
        <v>9.6475796859458396E-2</v>
      </c>
      <c r="AL1269" s="17"/>
      <c r="AM1269" s="17">
        <v>7.8233719092278997E-2</v>
      </c>
      <c r="AN1269" s="17">
        <v>0.110098113314262</v>
      </c>
      <c r="AO1269" s="17"/>
      <c r="AP1269" s="17">
        <v>7.6306678756279306E-2</v>
      </c>
      <c r="AQ1269" s="17">
        <v>8.1782393459424105E-2</v>
      </c>
      <c r="AR1269" s="17">
        <v>9.5692985065110994E-2</v>
      </c>
      <c r="AS1269" s="17">
        <v>0.15861814637483901</v>
      </c>
      <c r="AT1269" s="17">
        <v>0.112449585622599</v>
      </c>
      <c r="AU1269" s="17"/>
      <c r="AV1269" s="17">
        <v>0.114751731808746</v>
      </c>
      <c r="AW1269" s="17">
        <v>5.0039504991443599E-2</v>
      </c>
      <c r="AX1269" s="17">
        <v>0.19214659546024501</v>
      </c>
      <c r="AY1269" s="17">
        <v>5.2843587959580898E-2</v>
      </c>
      <c r="AZ1269" s="17">
        <v>0.154265951493266</v>
      </c>
      <c r="BA1269" s="17">
        <v>5.23290642604336E-2</v>
      </c>
      <c r="BB1269" s="17"/>
      <c r="BC1269" s="17">
        <v>9.8855396211890698E-2</v>
      </c>
      <c r="BD1269" s="17">
        <v>0.105175072311694</v>
      </c>
      <c r="BE1269" s="17">
        <v>7.4064072267324199E-2</v>
      </c>
      <c r="BF1269" s="17"/>
      <c r="BG1269" s="17">
        <v>7.9661341160059601E-2</v>
      </c>
      <c r="BH1269" s="17">
        <v>0.10637010368846</v>
      </c>
      <c r="BI1269" s="17">
        <v>5.88803842046383E-2</v>
      </c>
      <c r="BJ1269" s="17">
        <v>0.291161803729938</v>
      </c>
      <c r="BK1269" s="17">
        <v>7.8899918222746293E-2</v>
      </c>
      <c r="BL1269" s="17"/>
      <c r="BM1269" s="17">
        <v>0.10172732029034801</v>
      </c>
      <c r="BN1269" s="17">
        <v>0.12333569370531799</v>
      </c>
    </row>
    <row r="1270" spans="2:66" x14ac:dyDescent="0.35">
      <c r="B1270" t="s">
        <v>353</v>
      </c>
      <c r="C1270" s="17">
        <v>2.5634902446218001E-2</v>
      </c>
      <c r="D1270" s="17">
        <v>1.1925664103337799E-2</v>
      </c>
      <c r="E1270" s="17">
        <v>3.7099341725438301E-2</v>
      </c>
      <c r="F1270" s="17"/>
      <c r="G1270" s="17">
        <v>1.5641849690221001E-2</v>
      </c>
      <c r="H1270" s="17">
        <v>4.84269748502427E-2</v>
      </c>
      <c r="I1270" s="17">
        <v>3.6573989263533599E-2</v>
      </c>
      <c r="J1270" s="17">
        <v>3.1206289645458601E-2</v>
      </c>
      <c r="K1270" s="17">
        <v>1.93984536824898E-2</v>
      </c>
      <c r="L1270" s="17">
        <v>0</v>
      </c>
      <c r="M1270" s="17"/>
      <c r="N1270" s="17">
        <v>3.4922564893972101E-2</v>
      </c>
      <c r="O1270" s="17">
        <v>2.0030850051493299E-2</v>
      </c>
      <c r="P1270" s="17">
        <v>1.03480983101631E-2</v>
      </c>
      <c r="Q1270" s="17">
        <v>3.9152436459071002E-2</v>
      </c>
      <c r="R1270" s="17"/>
      <c r="S1270" s="17">
        <v>6.1821181379357201E-2</v>
      </c>
      <c r="T1270" s="17">
        <v>1.88999255464984E-2</v>
      </c>
      <c r="U1270" s="17">
        <v>0</v>
      </c>
      <c r="V1270" s="17">
        <v>3.46156869826829E-2</v>
      </c>
      <c r="W1270" s="17">
        <v>3.3091406177426903E-2</v>
      </c>
      <c r="X1270" s="17">
        <v>2.8671783140165202E-2</v>
      </c>
      <c r="Y1270" s="17">
        <v>2.77618087234946E-2</v>
      </c>
      <c r="Z1270" s="17">
        <v>0</v>
      </c>
      <c r="AA1270" s="17">
        <v>0</v>
      </c>
      <c r="AB1270" s="17">
        <v>3.1539217511206703E-2</v>
      </c>
      <c r="AC1270" s="17">
        <v>0</v>
      </c>
      <c r="AD1270" s="17">
        <v>0</v>
      </c>
      <c r="AE1270" s="17"/>
      <c r="AF1270" s="17">
        <v>3.8958153125087602E-2</v>
      </c>
      <c r="AG1270" s="17">
        <v>9.0175766767630408E-3</v>
      </c>
      <c r="AH1270" s="17">
        <v>3.9007049413641401E-2</v>
      </c>
      <c r="AI1270" s="17">
        <v>3.3229515388575499E-2</v>
      </c>
      <c r="AJ1270" s="17">
        <v>0</v>
      </c>
      <c r="AK1270" s="17">
        <v>5.1610376277299398E-2</v>
      </c>
      <c r="AL1270" s="17"/>
      <c r="AM1270" s="17">
        <v>4.2464283528919802E-2</v>
      </c>
      <c r="AN1270" s="17">
        <v>0</v>
      </c>
      <c r="AO1270" s="17"/>
      <c r="AP1270" s="17">
        <v>1.2114320171829901E-2</v>
      </c>
      <c r="AQ1270" s="17">
        <v>1.22582614755961E-2</v>
      </c>
      <c r="AR1270" s="17">
        <v>3.2068943765129698E-2</v>
      </c>
      <c r="AS1270" s="17">
        <v>6.4336836332981595E-2</v>
      </c>
      <c r="AT1270" s="17">
        <v>8.5796862382629596E-2</v>
      </c>
      <c r="AU1270" s="17"/>
      <c r="AV1270" s="17">
        <v>3.7089203197199001E-2</v>
      </c>
      <c r="AW1270" s="17">
        <v>1.7116016422368201E-2</v>
      </c>
      <c r="AX1270" s="17">
        <v>0</v>
      </c>
      <c r="AY1270" s="17">
        <v>1.9680780832683799E-2</v>
      </c>
      <c r="AZ1270" s="17">
        <v>3.6468667496033801E-2</v>
      </c>
      <c r="BA1270" s="17">
        <v>2.6072511792488699E-2</v>
      </c>
      <c r="BB1270" s="17"/>
      <c r="BC1270" s="17">
        <v>1.0810246911582199E-2</v>
      </c>
      <c r="BD1270" s="17">
        <v>1.8831064595477499E-2</v>
      </c>
      <c r="BE1270" s="17">
        <v>4.4594913751019101E-2</v>
      </c>
      <c r="BF1270" s="17"/>
      <c r="BG1270" s="17">
        <v>5.4855430299571302E-2</v>
      </c>
      <c r="BH1270" s="17">
        <v>1.7656910294464801E-2</v>
      </c>
      <c r="BI1270" s="17">
        <v>3.2036927426932003E-2</v>
      </c>
      <c r="BJ1270" s="17">
        <v>0</v>
      </c>
      <c r="BK1270" s="17">
        <v>2.8595988844403401E-2</v>
      </c>
      <c r="BL1270" s="17"/>
      <c r="BM1270" s="17">
        <v>2.41231279236193E-2</v>
      </c>
      <c r="BN1270" s="17">
        <v>2.26095870136848E-2</v>
      </c>
    </row>
    <row r="1271" spans="2:66" x14ac:dyDescent="0.35">
      <c r="B1271" t="s">
        <v>354</v>
      </c>
      <c r="C1271" s="17">
        <v>5.06613874799454E-3</v>
      </c>
      <c r="D1271" s="17">
        <v>5.8756863452968898E-3</v>
      </c>
      <c r="E1271" s="17">
        <v>4.3891493310199798E-3</v>
      </c>
      <c r="F1271" s="17"/>
      <c r="G1271" s="17">
        <v>3.3611614955664497E-2</v>
      </c>
      <c r="H1271" s="17">
        <v>0</v>
      </c>
      <c r="I1271" s="17">
        <v>0</v>
      </c>
      <c r="J1271" s="17">
        <v>0</v>
      </c>
      <c r="K1271" s="17">
        <v>0</v>
      </c>
      <c r="L1271" s="17">
        <v>0</v>
      </c>
      <c r="M1271" s="17"/>
      <c r="N1271" s="17">
        <v>9.3741631730159501E-3</v>
      </c>
      <c r="O1271" s="17">
        <v>0</v>
      </c>
      <c r="P1271" s="17">
        <v>9.9215902478229905E-3</v>
      </c>
      <c r="Q1271" s="17">
        <v>0</v>
      </c>
      <c r="R1271" s="17"/>
      <c r="S1271" s="17">
        <v>0</v>
      </c>
      <c r="T1271" s="17">
        <v>0</v>
      </c>
      <c r="U1271" s="17">
        <v>0</v>
      </c>
      <c r="V1271" s="17">
        <v>0</v>
      </c>
      <c r="W1271" s="17">
        <v>0</v>
      </c>
      <c r="X1271" s="17">
        <v>2.94384243439656E-2</v>
      </c>
      <c r="Y1271" s="17">
        <v>0</v>
      </c>
      <c r="Z1271" s="17">
        <v>0</v>
      </c>
      <c r="AA1271" s="17">
        <v>2.1926397630582899E-2</v>
      </c>
      <c r="AB1271" s="17">
        <v>0</v>
      </c>
      <c r="AC1271" s="17">
        <v>0</v>
      </c>
      <c r="AD1271" s="17">
        <v>0</v>
      </c>
      <c r="AE1271" s="17"/>
      <c r="AF1271" s="17">
        <v>1.0511990758362399E-2</v>
      </c>
      <c r="AG1271" s="17">
        <v>8.1721201340873503E-3</v>
      </c>
      <c r="AH1271" s="17">
        <v>0</v>
      </c>
      <c r="AI1271" s="17">
        <v>0</v>
      </c>
      <c r="AJ1271" s="17">
        <v>0</v>
      </c>
      <c r="AK1271" s="17">
        <v>0</v>
      </c>
      <c r="AL1271" s="17"/>
      <c r="AM1271" s="17">
        <v>0</v>
      </c>
      <c r="AN1271" s="17">
        <v>1.2868656777408401E-2</v>
      </c>
      <c r="AO1271" s="17"/>
      <c r="AP1271" s="17">
        <v>1.17436318257363E-2</v>
      </c>
      <c r="AQ1271" s="17">
        <v>0</v>
      </c>
      <c r="AR1271" s="17">
        <v>0</v>
      </c>
      <c r="AS1271" s="17">
        <v>2.0032997208822501E-2</v>
      </c>
      <c r="AT1271" s="17">
        <v>0</v>
      </c>
      <c r="AU1271" s="17"/>
      <c r="AV1271" s="17">
        <v>7.9224838190017702E-3</v>
      </c>
      <c r="AW1271" s="17">
        <v>1.4645115533282399E-2</v>
      </c>
      <c r="AX1271" s="17">
        <v>0</v>
      </c>
      <c r="AY1271" s="17">
        <v>0</v>
      </c>
      <c r="AZ1271" s="17">
        <v>0</v>
      </c>
      <c r="BA1271" s="17">
        <v>0</v>
      </c>
      <c r="BB1271" s="17"/>
      <c r="BC1271" s="17">
        <v>0</v>
      </c>
      <c r="BD1271" s="17">
        <v>1.23767629925043E-2</v>
      </c>
      <c r="BE1271" s="17">
        <v>0</v>
      </c>
      <c r="BF1271" s="17"/>
      <c r="BG1271" s="17">
        <v>2.8680533246440099E-2</v>
      </c>
      <c r="BH1271" s="17">
        <v>5.3904460359971403E-3</v>
      </c>
      <c r="BI1271" s="17">
        <v>0</v>
      </c>
      <c r="BJ1271" s="17">
        <v>0</v>
      </c>
      <c r="BK1271" s="17">
        <v>0</v>
      </c>
      <c r="BL1271" s="17"/>
      <c r="BM1271" s="17">
        <v>9.4389612049887196E-3</v>
      </c>
      <c r="BN1271" s="17">
        <v>0</v>
      </c>
    </row>
    <row r="1272" spans="2:66" x14ac:dyDescent="0.35">
      <c r="B1272" t="s">
        <v>282</v>
      </c>
      <c r="C1272" s="17">
        <v>1.0286311334194701E-2</v>
      </c>
      <c r="D1272" s="17">
        <v>5.8369192064384396E-3</v>
      </c>
      <c r="E1272" s="17">
        <v>1.4007144293860499E-2</v>
      </c>
      <c r="F1272" s="17"/>
      <c r="G1272" s="17">
        <v>0</v>
      </c>
      <c r="H1272" s="17">
        <v>0</v>
      </c>
      <c r="I1272" s="17">
        <v>0</v>
      </c>
      <c r="J1272" s="17">
        <v>4.5400182090275798E-2</v>
      </c>
      <c r="K1272" s="17">
        <v>0</v>
      </c>
      <c r="L1272" s="17">
        <v>1.46254220851422E-2</v>
      </c>
      <c r="M1272" s="17"/>
      <c r="N1272" s="17">
        <v>0</v>
      </c>
      <c r="O1272" s="17">
        <v>2.0433065011065201E-2</v>
      </c>
      <c r="P1272" s="17">
        <v>1.0289418896551701E-2</v>
      </c>
      <c r="Q1272" s="17">
        <v>1.2318799303484399E-2</v>
      </c>
      <c r="R1272" s="17"/>
      <c r="S1272" s="17">
        <v>0</v>
      </c>
      <c r="T1272" s="17">
        <v>1.9999289340436498E-2</v>
      </c>
      <c r="U1272" s="17">
        <v>0</v>
      </c>
      <c r="V1272" s="17">
        <v>0</v>
      </c>
      <c r="W1272" s="17">
        <v>0</v>
      </c>
      <c r="X1272" s="17">
        <v>0</v>
      </c>
      <c r="Y1272" s="17">
        <v>2.8539119175615899E-2</v>
      </c>
      <c r="Z1272" s="17">
        <v>0</v>
      </c>
      <c r="AA1272" s="17">
        <v>4.5774772367477602E-2</v>
      </c>
      <c r="AB1272" s="17">
        <v>0</v>
      </c>
      <c r="AC1272" s="17">
        <v>0</v>
      </c>
      <c r="AD1272" s="17">
        <v>0</v>
      </c>
      <c r="AE1272" s="17"/>
      <c r="AF1272" s="17">
        <v>9.8650049983050204E-3</v>
      </c>
      <c r="AG1272" s="17">
        <v>8.4750897015747201E-3</v>
      </c>
      <c r="AH1272" s="17">
        <v>0</v>
      </c>
      <c r="AI1272" s="17">
        <v>1.62342501820774E-2</v>
      </c>
      <c r="AJ1272" s="17">
        <v>2.5065416856364299E-2</v>
      </c>
      <c r="AK1272" s="17">
        <v>0</v>
      </c>
      <c r="AL1272" s="17"/>
      <c r="AM1272" s="17">
        <v>1.26693879761624E-2</v>
      </c>
      <c r="AN1272" s="17">
        <v>6.7009578309607902E-3</v>
      </c>
      <c r="AO1272" s="17"/>
      <c r="AP1272" s="17">
        <v>2.2545280706633999E-2</v>
      </c>
      <c r="AQ1272" s="17">
        <v>2.4219475983403699E-2</v>
      </c>
      <c r="AR1272" s="17">
        <v>0</v>
      </c>
      <c r="AS1272" s="17">
        <v>0</v>
      </c>
      <c r="AT1272" s="17">
        <v>0</v>
      </c>
      <c r="AU1272" s="17"/>
      <c r="AV1272" s="17">
        <v>7.4348754931381003E-3</v>
      </c>
      <c r="AW1272" s="17">
        <v>3.1351231716438999E-2</v>
      </c>
      <c r="AX1272" s="17">
        <v>0</v>
      </c>
      <c r="AY1272" s="17">
        <v>0</v>
      </c>
      <c r="AZ1272" s="17">
        <v>0</v>
      </c>
      <c r="BA1272" s="17">
        <v>2.7497896345783798E-2</v>
      </c>
      <c r="BB1272" s="17"/>
      <c r="BC1272" s="17">
        <v>0</v>
      </c>
      <c r="BD1272" s="17">
        <v>1.2629007198932E-2</v>
      </c>
      <c r="BE1272" s="17">
        <v>0</v>
      </c>
      <c r="BF1272" s="17"/>
      <c r="BG1272" s="17">
        <v>0</v>
      </c>
      <c r="BH1272" s="17">
        <v>1.19438990143003E-2</v>
      </c>
      <c r="BI1272" s="17">
        <v>0</v>
      </c>
      <c r="BJ1272" s="17">
        <v>0</v>
      </c>
      <c r="BK1272" s="17">
        <v>0</v>
      </c>
      <c r="BL1272" s="17"/>
      <c r="BM1272" s="17">
        <v>9.8676914029086193E-3</v>
      </c>
      <c r="BN1272" s="17">
        <v>0</v>
      </c>
    </row>
    <row r="1273" spans="2:66" x14ac:dyDescent="0.35">
      <c r="C1273" s="17"/>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c r="AD1273" s="17"/>
      <c r="AE1273" s="17"/>
      <c r="AF1273" s="17"/>
      <c r="AG1273" s="17"/>
      <c r="AH1273" s="17"/>
      <c r="AI1273" s="17"/>
      <c r="AJ1273" s="17"/>
      <c r="AK1273" s="17"/>
      <c r="AL1273" s="17"/>
      <c r="AM1273" s="17"/>
      <c r="AN1273" s="17"/>
      <c r="AO1273" s="17"/>
      <c r="AP1273" s="17"/>
      <c r="AQ1273" s="17"/>
      <c r="AR1273" s="17"/>
      <c r="AS1273" s="17"/>
      <c r="AT1273" s="17"/>
      <c r="AU1273" s="17"/>
      <c r="AV1273" s="17"/>
      <c r="AW1273" s="17"/>
      <c r="AX1273" s="17"/>
      <c r="AY1273" s="17"/>
      <c r="AZ1273" s="17"/>
      <c r="BA1273" s="17"/>
      <c r="BB1273" s="17"/>
      <c r="BC1273" s="17"/>
      <c r="BD1273" s="17"/>
      <c r="BE1273" s="17"/>
      <c r="BF1273" s="17"/>
      <c r="BG1273" s="17"/>
      <c r="BH1273" s="17"/>
      <c r="BI1273" s="17"/>
      <c r="BJ1273" s="17"/>
      <c r="BK1273" s="17"/>
      <c r="BL1273" s="17"/>
      <c r="BM1273" s="17"/>
      <c r="BN1273" s="17"/>
    </row>
    <row r="1274" spans="2:66" x14ac:dyDescent="0.35">
      <c r="B1274" s="6" t="s">
        <v>465</v>
      </c>
      <c r="C1274" s="17"/>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c r="AD1274" s="17"/>
      <c r="AE1274" s="17"/>
      <c r="AF1274" s="17"/>
      <c r="AG1274" s="17"/>
      <c r="AH1274" s="17"/>
      <c r="AI1274" s="17"/>
      <c r="AJ1274" s="17"/>
      <c r="AK1274" s="17"/>
      <c r="AL1274" s="17"/>
      <c r="AM1274" s="17"/>
      <c r="AN1274" s="17"/>
      <c r="AO1274" s="17"/>
      <c r="AP1274" s="17"/>
      <c r="AQ1274" s="17"/>
      <c r="AR1274" s="17"/>
      <c r="AS1274" s="17"/>
      <c r="AT1274" s="17"/>
      <c r="AU1274" s="17"/>
      <c r="AV1274" s="17"/>
      <c r="AW1274" s="17"/>
      <c r="AX1274" s="17"/>
      <c r="AY1274" s="17"/>
      <c r="AZ1274" s="17"/>
      <c r="BA1274" s="17"/>
      <c r="BB1274" s="17"/>
      <c r="BC1274" s="17"/>
      <c r="BD1274" s="17"/>
      <c r="BE1274" s="17"/>
      <c r="BF1274" s="17"/>
      <c r="BG1274" s="17"/>
      <c r="BH1274" s="17"/>
      <c r="BI1274" s="17"/>
      <c r="BJ1274" s="17"/>
      <c r="BK1274" s="17"/>
      <c r="BL1274" s="17"/>
      <c r="BM1274" s="17"/>
      <c r="BN1274" s="17"/>
    </row>
    <row r="1275" spans="2:66" x14ac:dyDescent="0.35">
      <c r="B1275" s="24" t="s">
        <v>184</v>
      </c>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c r="AD1275" s="17"/>
      <c r="AE1275" s="17"/>
      <c r="AF1275" s="17"/>
      <c r="AG1275" s="17"/>
      <c r="AH1275" s="17"/>
      <c r="AI1275" s="17"/>
      <c r="AJ1275" s="17"/>
      <c r="AK1275" s="17"/>
      <c r="AL1275" s="17"/>
      <c r="AM1275" s="17"/>
      <c r="AN1275" s="17"/>
      <c r="AO1275" s="17"/>
      <c r="AP1275" s="17"/>
      <c r="AQ1275" s="17"/>
      <c r="AR1275" s="17"/>
      <c r="AS1275" s="17"/>
      <c r="AT1275" s="17"/>
      <c r="AU1275" s="17"/>
      <c r="AV1275" s="17"/>
      <c r="AW1275" s="17"/>
      <c r="AX1275" s="17"/>
      <c r="AY1275" s="17"/>
      <c r="AZ1275" s="17"/>
      <c r="BA1275" s="17"/>
      <c r="BB1275" s="17"/>
      <c r="BC1275" s="17"/>
      <c r="BD1275" s="17"/>
      <c r="BE1275" s="17"/>
      <c r="BF1275" s="17"/>
      <c r="BG1275" s="17"/>
      <c r="BH1275" s="17"/>
      <c r="BI1275" s="17"/>
      <c r="BJ1275" s="17"/>
      <c r="BK1275" s="17"/>
      <c r="BL1275" s="17"/>
      <c r="BM1275" s="17"/>
      <c r="BN1275" s="17"/>
    </row>
    <row r="1276" spans="2:66" x14ac:dyDescent="0.35">
      <c r="B1276" t="s">
        <v>350</v>
      </c>
      <c r="C1276" s="17">
        <v>0.72332554005014704</v>
      </c>
      <c r="D1276" s="17">
        <v>0.701312276514787</v>
      </c>
      <c r="E1276" s="17">
        <v>0.74317769492906005</v>
      </c>
      <c r="F1276" s="17"/>
      <c r="G1276" s="17">
        <v>0.53835788190290201</v>
      </c>
      <c r="H1276" s="17">
        <v>0.50101634266954298</v>
      </c>
      <c r="I1276" s="17">
        <v>0.72943403515428396</v>
      </c>
      <c r="J1276" s="17">
        <v>0.82849203866592702</v>
      </c>
      <c r="K1276" s="17">
        <v>0.93675640674555005</v>
      </c>
      <c r="L1276" s="17">
        <v>0.92767895233747999</v>
      </c>
      <c r="M1276" s="17"/>
      <c r="N1276" s="17">
        <v>0.65583412820616205</v>
      </c>
      <c r="O1276" s="17">
        <v>0.73490967740477198</v>
      </c>
      <c r="P1276" s="17">
        <v>0.73684673592350403</v>
      </c>
      <c r="Q1276" s="17">
        <v>0.76981146377738896</v>
      </c>
      <c r="R1276" s="17"/>
      <c r="S1276" s="17">
        <v>0.523466455860361</v>
      </c>
      <c r="T1276" s="17">
        <v>0.76803647191436197</v>
      </c>
      <c r="U1276" s="17">
        <v>0.83123660793762399</v>
      </c>
      <c r="V1276" s="17">
        <v>0.73185655533951999</v>
      </c>
      <c r="W1276" s="17">
        <v>0.83359981157552898</v>
      </c>
      <c r="X1276" s="17">
        <v>0.73464723680710098</v>
      </c>
      <c r="Y1276" s="17">
        <v>0.93860680157180698</v>
      </c>
      <c r="Z1276" s="17">
        <v>0.92413254931152</v>
      </c>
      <c r="AA1276" s="17">
        <v>0.62982977492135905</v>
      </c>
      <c r="AB1276" s="17">
        <v>0.69251253147503899</v>
      </c>
      <c r="AC1276" s="17">
        <v>0.747463526886748</v>
      </c>
      <c r="AD1276" s="17">
        <v>0.76622880593063203</v>
      </c>
      <c r="AE1276" s="17"/>
      <c r="AF1276" s="17">
        <v>0.52482303336884295</v>
      </c>
      <c r="AG1276" s="17">
        <v>0.75508721126292599</v>
      </c>
      <c r="AH1276" s="17">
        <v>0.79948890078317303</v>
      </c>
      <c r="AI1276" s="17">
        <v>0.84943052983107803</v>
      </c>
      <c r="AJ1276" s="17">
        <v>0.88262606674653099</v>
      </c>
      <c r="AK1276" s="17">
        <v>0.65963982716213199</v>
      </c>
      <c r="AL1276" s="17"/>
      <c r="AM1276" s="17">
        <v>0.72450197730233601</v>
      </c>
      <c r="AN1276" s="17">
        <v>0.72181128391273297</v>
      </c>
      <c r="AO1276" s="17"/>
      <c r="AP1276" s="17">
        <v>0.79703879701969305</v>
      </c>
      <c r="AQ1276" s="17">
        <v>0.80128236346021198</v>
      </c>
      <c r="AR1276" s="17">
        <v>0.71744967287557504</v>
      </c>
      <c r="AS1276" s="17">
        <v>0.465621714365762</v>
      </c>
      <c r="AT1276" s="17">
        <v>0.49956277918050102</v>
      </c>
      <c r="AU1276" s="17"/>
      <c r="AV1276" s="17">
        <v>0.605960987332825</v>
      </c>
      <c r="AW1276" s="17">
        <v>0.76876143274873399</v>
      </c>
      <c r="AX1276" s="17">
        <v>0.77835190275389499</v>
      </c>
      <c r="AY1276" s="17">
        <v>0.77866427647220104</v>
      </c>
      <c r="AZ1276" s="17">
        <v>0.63421797624018506</v>
      </c>
      <c r="BA1276" s="17">
        <v>0.76092352429044197</v>
      </c>
      <c r="BB1276" s="17"/>
      <c r="BC1276" s="17">
        <v>0.71137394026188605</v>
      </c>
      <c r="BD1276" s="17">
        <v>0.80380200058635898</v>
      </c>
      <c r="BE1276" s="17">
        <v>0.62175675861498503</v>
      </c>
      <c r="BF1276" s="17"/>
      <c r="BG1276" s="17">
        <v>0.72580239242804401</v>
      </c>
      <c r="BH1276" s="17">
        <v>0.69003715012216105</v>
      </c>
      <c r="BI1276" s="17">
        <v>0.72772997599090405</v>
      </c>
      <c r="BJ1276" s="17">
        <v>0.84350786322350602</v>
      </c>
      <c r="BK1276" s="17">
        <v>0.96606599541232796</v>
      </c>
      <c r="BL1276" s="17"/>
      <c r="BM1276" s="17">
        <v>0.69697394272279201</v>
      </c>
      <c r="BN1276" s="17">
        <v>0.92947430789640095</v>
      </c>
    </row>
    <row r="1277" spans="2:66" x14ac:dyDescent="0.35">
      <c r="B1277" t="s">
        <v>351</v>
      </c>
      <c r="C1277" s="17">
        <v>0.18255557987673601</v>
      </c>
      <c r="D1277" s="17">
        <v>0.18415595763363701</v>
      </c>
      <c r="E1277" s="17">
        <v>0.18111231604428699</v>
      </c>
      <c r="F1277" s="17"/>
      <c r="G1277" s="17">
        <v>0.338647594982949</v>
      </c>
      <c r="H1277" s="17">
        <v>0.33867217558862001</v>
      </c>
      <c r="I1277" s="17">
        <v>0.112838425324596</v>
      </c>
      <c r="J1277" s="17">
        <v>0.14068370723152701</v>
      </c>
      <c r="K1277" s="17">
        <v>2.17230035339155E-2</v>
      </c>
      <c r="L1277" s="17">
        <v>5.5865575490664503E-2</v>
      </c>
      <c r="M1277" s="17"/>
      <c r="N1277" s="17">
        <v>0.22497021258194</v>
      </c>
      <c r="O1277" s="17">
        <v>0.20365256427370501</v>
      </c>
      <c r="P1277" s="17">
        <v>0.19980514116829401</v>
      </c>
      <c r="Q1277" s="17">
        <v>0.104493909705346</v>
      </c>
      <c r="R1277" s="17"/>
      <c r="S1277" s="17">
        <v>0.30334590222283497</v>
      </c>
      <c r="T1277" s="17">
        <v>0.160863528225974</v>
      </c>
      <c r="U1277" s="17">
        <v>0.128732727124864</v>
      </c>
      <c r="V1277" s="17">
        <v>0.14422491698060999</v>
      </c>
      <c r="W1277" s="17">
        <v>5.2271914199730103E-2</v>
      </c>
      <c r="X1277" s="17">
        <v>0.20701683310202099</v>
      </c>
      <c r="Y1277" s="17">
        <v>6.1393198428193602E-2</v>
      </c>
      <c r="Z1277" s="17">
        <v>0</v>
      </c>
      <c r="AA1277" s="17">
        <v>0.27765872469103198</v>
      </c>
      <c r="AB1277" s="17">
        <v>0.20431757847673301</v>
      </c>
      <c r="AC1277" s="17">
        <v>0.20276974469870901</v>
      </c>
      <c r="AD1277" s="17">
        <v>8.0033561171207898E-2</v>
      </c>
      <c r="AE1277" s="17"/>
      <c r="AF1277" s="17">
        <v>0.28833371660454798</v>
      </c>
      <c r="AG1277" s="17">
        <v>0.163254579130408</v>
      </c>
      <c r="AH1277" s="17">
        <v>0.119113608192891</v>
      </c>
      <c r="AI1277" s="17">
        <v>0.150569470168922</v>
      </c>
      <c r="AJ1277" s="17">
        <v>4.7975513045648399E-2</v>
      </c>
      <c r="AK1277" s="17">
        <v>0.28876877104037602</v>
      </c>
      <c r="AL1277" s="17"/>
      <c r="AM1277" s="17">
        <v>0.176168459536964</v>
      </c>
      <c r="AN1277" s="17">
        <v>0.19077678857861299</v>
      </c>
      <c r="AO1277" s="17"/>
      <c r="AP1277" s="17">
        <v>0.14218381620551299</v>
      </c>
      <c r="AQ1277" s="17">
        <v>0.16870400087578599</v>
      </c>
      <c r="AR1277" s="17">
        <v>0.163850056673814</v>
      </c>
      <c r="AS1277" s="17">
        <v>0.35862588234043602</v>
      </c>
      <c r="AT1277" s="17">
        <v>0.26150137246910299</v>
      </c>
      <c r="AU1277" s="17"/>
      <c r="AV1277" s="17">
        <v>0.24808844736275701</v>
      </c>
      <c r="AW1277" s="17">
        <v>0.15726408498046801</v>
      </c>
      <c r="AX1277" s="17">
        <v>0.183332798551568</v>
      </c>
      <c r="AY1277" s="17">
        <v>0.114928652204335</v>
      </c>
      <c r="AZ1277" s="17">
        <v>0.24863564815719499</v>
      </c>
      <c r="BA1277" s="17">
        <v>0.20823516838487699</v>
      </c>
      <c r="BB1277" s="17"/>
      <c r="BC1277" s="17">
        <v>0.18662888833133001</v>
      </c>
      <c r="BD1277" s="17">
        <v>0.15051062749383901</v>
      </c>
      <c r="BE1277" s="17">
        <v>0.21995276280467199</v>
      </c>
      <c r="BF1277" s="17"/>
      <c r="BG1277" s="17">
        <v>0.180126565422112</v>
      </c>
      <c r="BH1277" s="17">
        <v>0.22671776190332199</v>
      </c>
      <c r="BI1277" s="17">
        <v>0.16856029874777601</v>
      </c>
      <c r="BJ1277" s="17">
        <v>7.7810848758575205E-2</v>
      </c>
      <c r="BK1277" s="17">
        <v>0</v>
      </c>
      <c r="BL1277" s="17"/>
      <c r="BM1277" s="17">
        <v>0.217681237999995</v>
      </c>
      <c r="BN1277" s="17">
        <v>2.3231671471103599E-2</v>
      </c>
    </row>
    <row r="1278" spans="2:66" x14ac:dyDescent="0.35">
      <c r="B1278" t="s">
        <v>352</v>
      </c>
      <c r="C1278" s="17">
        <v>5.1543706213080499E-2</v>
      </c>
      <c r="D1278" s="17">
        <v>5.6375426462150303E-2</v>
      </c>
      <c r="E1278" s="17">
        <v>4.71863305535365E-2</v>
      </c>
      <c r="F1278" s="17"/>
      <c r="G1278" s="17">
        <v>7.6414041211841102E-2</v>
      </c>
      <c r="H1278" s="17">
        <v>9.2672438099057605E-2</v>
      </c>
      <c r="I1278" s="17">
        <v>9.5595880203316094E-2</v>
      </c>
      <c r="J1278" s="17">
        <v>0</v>
      </c>
      <c r="K1278" s="17">
        <v>0</v>
      </c>
      <c r="L1278" s="17">
        <v>1.6455472171855601E-2</v>
      </c>
      <c r="M1278" s="17"/>
      <c r="N1278" s="17">
        <v>8.3621204686714398E-2</v>
      </c>
      <c r="O1278" s="17">
        <v>3.2292524543529703E-2</v>
      </c>
      <c r="P1278" s="17">
        <v>2.5985605359054999E-2</v>
      </c>
      <c r="Q1278" s="17">
        <v>5.7572906677276402E-2</v>
      </c>
      <c r="R1278" s="17"/>
      <c r="S1278" s="17">
        <v>6.2150514379778803E-2</v>
      </c>
      <c r="T1278" s="17">
        <v>1.7436337540726401E-2</v>
      </c>
      <c r="U1278" s="17">
        <v>4.00306649375115E-2</v>
      </c>
      <c r="V1278" s="17">
        <v>7.5022464677869397E-2</v>
      </c>
      <c r="W1278" s="17">
        <v>0.11412827422474101</v>
      </c>
      <c r="X1278" s="17">
        <v>2.78736891920143E-2</v>
      </c>
      <c r="Y1278" s="17">
        <v>0</v>
      </c>
      <c r="Z1278" s="17">
        <v>0</v>
      </c>
      <c r="AA1278" s="17">
        <v>9.2511500387609399E-2</v>
      </c>
      <c r="AB1278" s="17">
        <v>7.7954280561729997E-2</v>
      </c>
      <c r="AC1278" s="17">
        <v>0</v>
      </c>
      <c r="AD1278" s="17">
        <v>7.6330691940410395E-2</v>
      </c>
      <c r="AE1278" s="17"/>
      <c r="AF1278" s="17">
        <v>8.4533313422181303E-2</v>
      </c>
      <c r="AG1278" s="17">
        <v>5.3544564617014401E-2</v>
      </c>
      <c r="AH1278" s="17">
        <v>4.3049388863074099E-2</v>
      </c>
      <c r="AI1278" s="17">
        <v>0</v>
      </c>
      <c r="AJ1278" s="17">
        <v>4.7821281951316297E-2</v>
      </c>
      <c r="AK1278" s="17">
        <v>5.1591401797491901E-2</v>
      </c>
      <c r="AL1278" s="17"/>
      <c r="AM1278" s="17">
        <v>5.1432516551070999E-2</v>
      </c>
      <c r="AN1278" s="17">
        <v>5.1686824452325197E-2</v>
      </c>
      <c r="AO1278" s="17"/>
      <c r="AP1278" s="17">
        <v>1.1428596796483901E-2</v>
      </c>
      <c r="AQ1278" s="17">
        <v>9.9306180922225894E-3</v>
      </c>
      <c r="AR1278" s="17">
        <v>6.5487324975107494E-2</v>
      </c>
      <c r="AS1278" s="17">
        <v>0.15815771778462001</v>
      </c>
      <c r="AT1278" s="17">
        <v>0</v>
      </c>
      <c r="AU1278" s="17"/>
      <c r="AV1278" s="17">
        <v>9.2539611377914305E-2</v>
      </c>
      <c r="AW1278" s="17">
        <v>1.6240526333019201E-2</v>
      </c>
      <c r="AX1278" s="17">
        <v>3.8315298694536301E-2</v>
      </c>
      <c r="AY1278" s="17">
        <v>6.6255656333521498E-2</v>
      </c>
      <c r="AZ1278" s="17">
        <v>7.8196788361768299E-2</v>
      </c>
      <c r="BA1278" s="17">
        <v>0</v>
      </c>
      <c r="BB1278" s="17"/>
      <c r="BC1278" s="17">
        <v>5.04515623904256E-2</v>
      </c>
      <c r="BD1278" s="17">
        <v>2.7200754478119E-2</v>
      </c>
      <c r="BE1278" s="17">
        <v>9.8009496000945107E-2</v>
      </c>
      <c r="BF1278" s="17"/>
      <c r="BG1278" s="17">
        <v>9.4071042149844103E-2</v>
      </c>
      <c r="BH1278" s="17">
        <v>5.0790127407338202E-2</v>
      </c>
      <c r="BI1278" s="17">
        <v>5.3211160467557299E-2</v>
      </c>
      <c r="BJ1278" s="17">
        <v>0</v>
      </c>
      <c r="BK1278" s="17">
        <v>3.3934004587672498E-2</v>
      </c>
      <c r="BL1278" s="17"/>
      <c r="BM1278" s="17">
        <v>5.9184610703903601E-2</v>
      </c>
      <c r="BN1278" s="17">
        <v>2.3802465620327E-2</v>
      </c>
    </row>
    <row r="1279" spans="2:66" x14ac:dyDescent="0.35">
      <c r="B1279" t="s">
        <v>353</v>
      </c>
      <c r="C1279" s="17">
        <v>2.0251664306125398E-2</v>
      </c>
      <c r="D1279" s="17">
        <v>3.2505959670448101E-2</v>
      </c>
      <c r="E1279" s="17">
        <v>9.2004101786449105E-3</v>
      </c>
      <c r="F1279" s="17"/>
      <c r="G1279" s="17">
        <v>3.22638865295743E-2</v>
      </c>
      <c r="H1279" s="17">
        <v>3.4963646721994E-2</v>
      </c>
      <c r="I1279" s="17">
        <v>1.4428003481616099E-2</v>
      </c>
      <c r="J1279" s="17">
        <v>3.0824254102545998E-2</v>
      </c>
      <c r="K1279" s="17">
        <v>0</v>
      </c>
      <c r="L1279" s="17">
        <v>0</v>
      </c>
      <c r="M1279" s="17"/>
      <c r="N1279" s="17">
        <v>1.8398336878185401E-2</v>
      </c>
      <c r="O1279" s="17">
        <v>2.9145233777992999E-2</v>
      </c>
      <c r="P1279" s="17">
        <v>2.5285241662685899E-2</v>
      </c>
      <c r="Q1279" s="17">
        <v>9.4713473465591197E-3</v>
      </c>
      <c r="R1279" s="17"/>
      <c r="S1279" s="17">
        <v>6.5041719315069094E-2</v>
      </c>
      <c r="T1279" s="17">
        <v>1.8100997753882599E-2</v>
      </c>
      <c r="U1279" s="17">
        <v>0</v>
      </c>
      <c r="V1279" s="17">
        <v>2.36463280563915E-2</v>
      </c>
      <c r="W1279" s="17">
        <v>0</v>
      </c>
      <c r="X1279" s="17">
        <v>3.0462240898864099E-2</v>
      </c>
      <c r="Y1279" s="17">
        <v>0</v>
      </c>
      <c r="Z1279" s="17">
        <v>0</v>
      </c>
      <c r="AA1279" s="17">
        <v>0</v>
      </c>
      <c r="AB1279" s="17">
        <v>0</v>
      </c>
      <c r="AC1279" s="17">
        <v>0</v>
      </c>
      <c r="AD1279" s="17">
        <v>7.7406940957749401E-2</v>
      </c>
      <c r="AE1279" s="17"/>
      <c r="AF1279" s="17">
        <v>5.6662258602277499E-2</v>
      </c>
      <c r="AG1279" s="17">
        <v>9.1920500751217198E-3</v>
      </c>
      <c r="AH1279" s="17">
        <v>2.0231105884767699E-2</v>
      </c>
      <c r="AI1279" s="17">
        <v>0</v>
      </c>
      <c r="AJ1279" s="17">
        <v>0</v>
      </c>
      <c r="AK1279" s="17">
        <v>0</v>
      </c>
      <c r="AL1279" s="17"/>
      <c r="AM1279" s="17">
        <v>2.6541927510190601E-2</v>
      </c>
      <c r="AN1279" s="17">
        <v>1.2155125672222E-2</v>
      </c>
      <c r="AO1279" s="17"/>
      <c r="AP1279" s="17">
        <v>2.60095038166171E-2</v>
      </c>
      <c r="AQ1279" s="17">
        <v>0</v>
      </c>
      <c r="AR1279" s="17">
        <v>3.1161901687824799E-2</v>
      </c>
      <c r="AS1279" s="17">
        <v>0</v>
      </c>
      <c r="AT1279" s="17">
        <v>0.162060596585758</v>
      </c>
      <c r="AU1279" s="17"/>
      <c r="AV1279" s="17">
        <v>2.24772537253107E-2</v>
      </c>
      <c r="AW1279" s="17">
        <v>2.87875782730353E-2</v>
      </c>
      <c r="AX1279" s="17">
        <v>0</v>
      </c>
      <c r="AY1279" s="17">
        <v>4.0151414989942902E-2</v>
      </c>
      <c r="AZ1279" s="17">
        <v>0</v>
      </c>
      <c r="BA1279" s="17">
        <v>3.0841307324680999E-2</v>
      </c>
      <c r="BB1279" s="17"/>
      <c r="BC1279" s="17">
        <v>1.00953907135467E-2</v>
      </c>
      <c r="BD1279" s="17">
        <v>1.27474712906866E-2</v>
      </c>
      <c r="BE1279" s="17">
        <v>3.43319370483222E-2</v>
      </c>
      <c r="BF1279" s="17"/>
      <c r="BG1279" s="17">
        <v>0</v>
      </c>
      <c r="BH1279" s="17">
        <v>2.19881716343805E-2</v>
      </c>
      <c r="BI1279" s="17">
        <v>2.5164328607329201E-2</v>
      </c>
      <c r="BJ1279" s="17">
        <v>0</v>
      </c>
      <c r="BK1279" s="17">
        <v>0</v>
      </c>
      <c r="BL1279" s="17"/>
      <c r="BM1279" s="17">
        <v>1.7723489600626099E-2</v>
      </c>
      <c r="BN1279" s="17">
        <v>0</v>
      </c>
    </row>
    <row r="1280" spans="2:66" x14ac:dyDescent="0.35">
      <c r="B1280" t="s">
        <v>354</v>
      </c>
      <c r="C1280" s="17">
        <v>9.4132536789159598E-3</v>
      </c>
      <c r="D1280" s="17">
        <v>1.48780478057836E-2</v>
      </c>
      <c r="E1280" s="17">
        <v>4.4849549187762202E-3</v>
      </c>
      <c r="F1280" s="17"/>
      <c r="G1280" s="17">
        <v>1.4316595372734E-2</v>
      </c>
      <c r="H1280" s="17">
        <v>2.1944090778252701E-2</v>
      </c>
      <c r="I1280" s="17">
        <v>0</v>
      </c>
      <c r="J1280" s="17">
        <v>0</v>
      </c>
      <c r="K1280" s="17">
        <v>2.0038821821703301E-2</v>
      </c>
      <c r="L1280" s="17">
        <v>0</v>
      </c>
      <c r="M1280" s="17"/>
      <c r="N1280" s="17">
        <v>1.71761176469983E-2</v>
      </c>
      <c r="O1280" s="17">
        <v>0</v>
      </c>
      <c r="P1280" s="17">
        <v>0</v>
      </c>
      <c r="Q1280" s="17">
        <v>1.81876421406835E-2</v>
      </c>
      <c r="R1280" s="17"/>
      <c r="S1280" s="17">
        <v>3.0003603203546E-2</v>
      </c>
      <c r="T1280" s="17">
        <v>1.7436337540726401E-2</v>
      </c>
      <c r="U1280" s="17">
        <v>0</v>
      </c>
      <c r="V1280" s="17">
        <v>0</v>
      </c>
      <c r="W1280" s="17">
        <v>0</v>
      </c>
      <c r="X1280" s="17">
        <v>0</v>
      </c>
      <c r="Y1280" s="17">
        <v>0</v>
      </c>
      <c r="Z1280" s="17">
        <v>0</v>
      </c>
      <c r="AA1280" s="17">
        <v>0</v>
      </c>
      <c r="AB1280" s="17">
        <v>0</v>
      </c>
      <c r="AC1280" s="17">
        <v>4.9766728414542799E-2</v>
      </c>
      <c r="AD1280" s="17">
        <v>0</v>
      </c>
      <c r="AE1280" s="17"/>
      <c r="AF1280" s="17">
        <v>2.6820689052162599E-2</v>
      </c>
      <c r="AG1280" s="17">
        <v>0</v>
      </c>
      <c r="AH1280" s="17">
        <v>0</v>
      </c>
      <c r="AI1280" s="17">
        <v>0</v>
      </c>
      <c r="AJ1280" s="17">
        <v>2.1577138256504001E-2</v>
      </c>
      <c r="AK1280" s="17">
        <v>0</v>
      </c>
      <c r="AL1280" s="17"/>
      <c r="AM1280" s="17">
        <v>1.25361170287088E-2</v>
      </c>
      <c r="AN1280" s="17">
        <v>5.3936470361194803E-3</v>
      </c>
      <c r="AO1280" s="17"/>
      <c r="AP1280" s="17">
        <v>0</v>
      </c>
      <c r="AQ1280" s="17">
        <v>9.8138547507682292E-3</v>
      </c>
      <c r="AR1280" s="17">
        <v>1.0005601410292501E-2</v>
      </c>
      <c r="AS1280" s="17">
        <v>1.7594685509182299E-2</v>
      </c>
      <c r="AT1280" s="17">
        <v>7.6875251764637595E-2</v>
      </c>
      <c r="AU1280" s="17"/>
      <c r="AV1280" s="17">
        <v>1.4485584037118899E-2</v>
      </c>
      <c r="AW1280" s="17">
        <v>1.3177093173606699E-2</v>
      </c>
      <c r="AX1280" s="17">
        <v>0</v>
      </c>
      <c r="AY1280" s="17">
        <v>0</v>
      </c>
      <c r="AZ1280" s="17">
        <v>3.89495872408517E-2</v>
      </c>
      <c r="BA1280" s="17">
        <v>0</v>
      </c>
      <c r="BB1280" s="17"/>
      <c r="BC1280" s="17">
        <v>1.9385980352106001E-2</v>
      </c>
      <c r="BD1280" s="17">
        <v>0</v>
      </c>
      <c r="BE1280" s="17">
        <v>1.6268971114487E-2</v>
      </c>
      <c r="BF1280" s="17"/>
      <c r="BG1280" s="17">
        <v>0</v>
      </c>
      <c r="BH1280" s="17">
        <v>1.04667889327975E-2</v>
      </c>
      <c r="BI1280" s="17">
        <v>7.7504899822116299E-3</v>
      </c>
      <c r="BJ1280" s="17">
        <v>7.8681288017918502E-2</v>
      </c>
      <c r="BK1280" s="17">
        <v>0</v>
      </c>
      <c r="BL1280" s="17"/>
      <c r="BM1280" s="17">
        <v>8.4367189726828294E-3</v>
      </c>
      <c r="BN1280" s="17">
        <v>2.3491555012168101E-2</v>
      </c>
    </row>
    <row r="1281" spans="2:66" x14ac:dyDescent="0.35">
      <c r="B1281" t="s">
        <v>282</v>
      </c>
      <c r="C1281" s="17">
        <v>1.2910255874994401E-2</v>
      </c>
      <c r="D1281" s="17">
        <v>1.0772331913193999E-2</v>
      </c>
      <c r="E1281" s="17">
        <v>1.48382933756959E-2</v>
      </c>
      <c r="F1281" s="17"/>
      <c r="G1281" s="17">
        <v>0</v>
      </c>
      <c r="H1281" s="17">
        <v>1.0731306142531901E-2</v>
      </c>
      <c r="I1281" s="17">
        <v>4.7703655836187901E-2</v>
      </c>
      <c r="J1281" s="17">
        <v>0</v>
      </c>
      <c r="K1281" s="17">
        <v>2.1481767898831699E-2</v>
      </c>
      <c r="L1281" s="17">
        <v>0</v>
      </c>
      <c r="M1281" s="17"/>
      <c r="N1281" s="17">
        <v>0</v>
      </c>
      <c r="O1281" s="17">
        <v>0</v>
      </c>
      <c r="P1281" s="17">
        <v>1.20772758864615E-2</v>
      </c>
      <c r="Q1281" s="17">
        <v>4.04627303527463E-2</v>
      </c>
      <c r="R1281" s="17"/>
      <c r="S1281" s="17">
        <v>1.59918050184093E-2</v>
      </c>
      <c r="T1281" s="17">
        <v>1.81263270243288E-2</v>
      </c>
      <c r="U1281" s="17">
        <v>0</v>
      </c>
      <c r="V1281" s="17">
        <v>2.5249734945609701E-2</v>
      </c>
      <c r="W1281" s="17">
        <v>0</v>
      </c>
      <c r="X1281" s="17">
        <v>0</v>
      </c>
      <c r="Y1281" s="17">
        <v>0</v>
      </c>
      <c r="Z1281" s="17">
        <v>7.5867450688479596E-2</v>
      </c>
      <c r="AA1281" s="17">
        <v>0</v>
      </c>
      <c r="AB1281" s="17">
        <v>2.5215609486497401E-2</v>
      </c>
      <c r="AC1281" s="17">
        <v>0</v>
      </c>
      <c r="AD1281" s="17">
        <v>0</v>
      </c>
      <c r="AE1281" s="17"/>
      <c r="AF1281" s="17">
        <v>1.88269889499867E-2</v>
      </c>
      <c r="AG1281" s="17">
        <v>1.8921594914530299E-2</v>
      </c>
      <c r="AH1281" s="17">
        <v>1.81169962760938E-2</v>
      </c>
      <c r="AI1281" s="17">
        <v>0</v>
      </c>
      <c r="AJ1281" s="17">
        <v>0</v>
      </c>
      <c r="AK1281" s="17">
        <v>0</v>
      </c>
      <c r="AL1281" s="17"/>
      <c r="AM1281" s="17">
        <v>8.8190020707296993E-3</v>
      </c>
      <c r="AN1281" s="17">
        <v>1.81763303479873E-2</v>
      </c>
      <c r="AO1281" s="17"/>
      <c r="AP1281" s="17">
        <v>2.3339286161693101E-2</v>
      </c>
      <c r="AQ1281" s="17">
        <v>1.0269162821011001E-2</v>
      </c>
      <c r="AR1281" s="17">
        <v>1.20454423773861E-2</v>
      </c>
      <c r="AS1281" s="17">
        <v>0</v>
      </c>
      <c r="AT1281" s="17">
        <v>0</v>
      </c>
      <c r="AU1281" s="17"/>
      <c r="AV1281" s="17">
        <v>1.6448116164074499E-2</v>
      </c>
      <c r="AW1281" s="17">
        <v>1.5769284491136501E-2</v>
      </c>
      <c r="AX1281" s="17">
        <v>0</v>
      </c>
      <c r="AY1281" s="17">
        <v>0</v>
      </c>
      <c r="AZ1281" s="17">
        <v>0</v>
      </c>
      <c r="BA1281" s="17">
        <v>0</v>
      </c>
      <c r="BB1281" s="17"/>
      <c r="BC1281" s="17">
        <v>2.2064237950706202E-2</v>
      </c>
      <c r="BD1281" s="17">
        <v>5.7391461509966697E-3</v>
      </c>
      <c r="BE1281" s="17">
        <v>9.6800744165886094E-3</v>
      </c>
      <c r="BF1281" s="17"/>
      <c r="BG1281" s="17">
        <v>0</v>
      </c>
      <c r="BH1281" s="17">
        <v>0</v>
      </c>
      <c r="BI1281" s="17">
        <v>1.7583746204221901E-2</v>
      </c>
      <c r="BJ1281" s="17">
        <v>0</v>
      </c>
      <c r="BK1281" s="17">
        <v>0</v>
      </c>
      <c r="BL1281" s="17"/>
      <c r="BM1281" s="17">
        <v>0</v>
      </c>
      <c r="BN1281" s="17">
        <v>0</v>
      </c>
    </row>
    <row r="1282" spans="2:66" x14ac:dyDescent="0.35">
      <c r="C1282" s="17"/>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c r="AD1282" s="17"/>
      <c r="AE1282" s="17"/>
      <c r="AF1282" s="17"/>
      <c r="AG1282" s="17"/>
      <c r="AH1282" s="17"/>
      <c r="AI1282" s="17"/>
      <c r="AJ1282" s="17"/>
      <c r="AK1282" s="17"/>
      <c r="AL1282" s="17"/>
      <c r="AM1282" s="17"/>
      <c r="AN1282" s="17"/>
      <c r="AO1282" s="17"/>
      <c r="AP1282" s="17"/>
      <c r="AQ1282" s="17"/>
      <c r="AR1282" s="17"/>
      <c r="AS1282" s="17"/>
      <c r="AT1282" s="17"/>
      <c r="AU1282" s="17"/>
      <c r="AV1282" s="17"/>
      <c r="AW1282" s="17"/>
      <c r="AX1282" s="17"/>
      <c r="AY1282" s="17"/>
      <c r="AZ1282" s="17"/>
      <c r="BA1282" s="17"/>
      <c r="BB1282" s="17"/>
      <c r="BC1282" s="17"/>
      <c r="BD1282" s="17"/>
      <c r="BE1282" s="17"/>
      <c r="BF1282" s="17"/>
      <c r="BG1282" s="17"/>
      <c r="BH1282" s="17"/>
      <c r="BI1282" s="17"/>
      <c r="BJ1282" s="17"/>
      <c r="BK1282" s="17"/>
      <c r="BL1282" s="17"/>
      <c r="BM1282" s="17"/>
      <c r="BN1282" s="17"/>
    </row>
    <row r="1283" spans="2:66" x14ac:dyDescent="0.35">
      <c r="B1283" s="6" t="s">
        <v>466</v>
      </c>
      <c r="C1283" s="17"/>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c r="AD1283" s="17"/>
      <c r="AE1283" s="17"/>
      <c r="AF1283" s="17"/>
      <c r="AG1283" s="17"/>
      <c r="AH1283" s="17"/>
      <c r="AI1283" s="17"/>
      <c r="AJ1283" s="17"/>
      <c r="AK1283" s="17"/>
      <c r="AL1283" s="17"/>
      <c r="AM1283" s="17"/>
      <c r="AN1283" s="17"/>
      <c r="AO1283" s="17"/>
      <c r="AP1283" s="17"/>
      <c r="AQ1283" s="17"/>
      <c r="AR1283" s="17"/>
      <c r="AS1283" s="17"/>
      <c r="AT1283" s="17"/>
      <c r="AU1283" s="17"/>
      <c r="AV1283" s="17"/>
      <c r="AW1283" s="17"/>
      <c r="AX1283" s="17"/>
      <c r="AY1283" s="17"/>
      <c r="AZ1283" s="17"/>
      <c r="BA1283" s="17"/>
      <c r="BB1283" s="17"/>
      <c r="BC1283" s="17"/>
      <c r="BD1283" s="17"/>
      <c r="BE1283" s="17"/>
      <c r="BF1283" s="17"/>
      <c r="BG1283" s="17"/>
      <c r="BH1283" s="17"/>
      <c r="BI1283" s="17"/>
      <c r="BJ1283" s="17"/>
      <c r="BK1283" s="17"/>
      <c r="BL1283" s="17"/>
      <c r="BM1283" s="17"/>
      <c r="BN1283" s="17"/>
    </row>
    <row r="1284" spans="2:66" x14ac:dyDescent="0.35">
      <c r="B1284" s="24" t="s">
        <v>184</v>
      </c>
      <c r="C1284" s="17"/>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c r="AD1284" s="17"/>
      <c r="AE1284" s="17"/>
      <c r="AF1284" s="17"/>
      <c r="AG1284" s="17"/>
      <c r="AH1284" s="17"/>
      <c r="AI1284" s="17"/>
      <c r="AJ1284" s="17"/>
      <c r="AK1284" s="17"/>
      <c r="AL1284" s="17"/>
      <c r="AM1284" s="17"/>
      <c r="AN1284" s="17"/>
      <c r="AO1284" s="17"/>
      <c r="AP1284" s="17"/>
      <c r="AQ1284" s="17"/>
      <c r="AR1284" s="17"/>
      <c r="AS1284" s="17"/>
      <c r="AT1284" s="17"/>
      <c r="AU1284" s="17"/>
      <c r="AV1284" s="17"/>
      <c r="AW1284" s="17"/>
      <c r="AX1284" s="17"/>
      <c r="AY1284" s="17"/>
      <c r="AZ1284" s="17"/>
      <c r="BA1284" s="17"/>
      <c r="BB1284" s="17"/>
      <c r="BC1284" s="17"/>
      <c r="BD1284" s="17"/>
      <c r="BE1284" s="17"/>
      <c r="BF1284" s="17"/>
      <c r="BG1284" s="17"/>
      <c r="BH1284" s="17"/>
      <c r="BI1284" s="17"/>
      <c r="BJ1284" s="17"/>
      <c r="BK1284" s="17"/>
      <c r="BL1284" s="17"/>
      <c r="BM1284" s="17"/>
      <c r="BN1284" s="17"/>
    </row>
    <row r="1285" spans="2:66" x14ac:dyDescent="0.35">
      <c r="B1285" t="s">
        <v>350</v>
      </c>
      <c r="C1285" s="17">
        <v>0.778457338242317</v>
      </c>
      <c r="D1285" s="17">
        <v>0.76846521732135198</v>
      </c>
      <c r="E1285" s="17">
        <v>0.79174846326472403</v>
      </c>
      <c r="F1285" s="17"/>
      <c r="G1285" s="17">
        <v>0.59016627314593895</v>
      </c>
      <c r="H1285" s="17">
        <v>0.63307942302912701</v>
      </c>
      <c r="I1285" s="17">
        <v>0.78749424648573096</v>
      </c>
      <c r="J1285" s="17">
        <v>0.78871436183411403</v>
      </c>
      <c r="K1285" s="17">
        <v>0.913484506230826</v>
      </c>
      <c r="L1285" s="17">
        <v>0.96204791732178396</v>
      </c>
      <c r="M1285" s="17"/>
      <c r="N1285" s="17">
        <v>0.74732767143029399</v>
      </c>
      <c r="O1285" s="17">
        <v>0.74306041990684701</v>
      </c>
      <c r="P1285" s="17">
        <v>0.814504925907509</v>
      </c>
      <c r="Q1285" s="17">
        <v>0.82201709833495695</v>
      </c>
      <c r="R1285" s="17"/>
      <c r="S1285" s="17">
        <v>0.61323157106023596</v>
      </c>
      <c r="T1285" s="17">
        <v>0.80656075043373499</v>
      </c>
      <c r="U1285" s="17">
        <v>0.77844889644111404</v>
      </c>
      <c r="V1285" s="17">
        <v>0.79851171450667402</v>
      </c>
      <c r="W1285" s="17">
        <v>0.79117555150065899</v>
      </c>
      <c r="X1285" s="17">
        <v>0.87652712864893101</v>
      </c>
      <c r="Y1285" s="17">
        <v>0.79446222907711495</v>
      </c>
      <c r="Z1285" s="17">
        <v>0.72611635730526203</v>
      </c>
      <c r="AA1285" s="17">
        <v>0.79742833826780402</v>
      </c>
      <c r="AB1285" s="17">
        <v>0.82540495729518304</v>
      </c>
      <c r="AC1285" s="17">
        <v>0.86578072466359302</v>
      </c>
      <c r="AD1285" s="17">
        <v>0.75281376689383295</v>
      </c>
      <c r="AE1285" s="17"/>
      <c r="AF1285" s="17">
        <v>0.64112068739944394</v>
      </c>
      <c r="AG1285" s="17">
        <v>0.80533256810121101</v>
      </c>
      <c r="AH1285" s="17">
        <v>0.79750971945946703</v>
      </c>
      <c r="AI1285" s="17">
        <v>0.83743395142897903</v>
      </c>
      <c r="AJ1285" s="17">
        <v>0.90875104417920805</v>
      </c>
      <c r="AK1285" s="17">
        <v>0.77328605192427702</v>
      </c>
      <c r="AL1285" s="17"/>
      <c r="AM1285" s="17">
        <v>0.75716807698975297</v>
      </c>
      <c r="AN1285" s="17">
        <v>0.81100096771372798</v>
      </c>
      <c r="AO1285" s="17"/>
      <c r="AP1285" s="17">
        <v>0.81501635236980396</v>
      </c>
      <c r="AQ1285" s="17">
        <v>0.86277253765054795</v>
      </c>
      <c r="AR1285" s="17">
        <v>0.76040722677212602</v>
      </c>
      <c r="AS1285" s="17">
        <v>0.59053211498959002</v>
      </c>
      <c r="AT1285" s="17">
        <v>0.245238240687181</v>
      </c>
      <c r="AU1285" s="17"/>
      <c r="AV1285" s="17">
        <v>0.66828133866474604</v>
      </c>
      <c r="AW1285" s="17">
        <v>0.869145305878814</v>
      </c>
      <c r="AX1285" s="17">
        <v>0.75708642980167395</v>
      </c>
      <c r="AY1285" s="17">
        <v>0.867139981673547</v>
      </c>
      <c r="AZ1285" s="17">
        <v>0.65914691140746395</v>
      </c>
      <c r="BA1285" s="17">
        <v>0.84311501662368704</v>
      </c>
      <c r="BB1285" s="17"/>
      <c r="BC1285" s="17">
        <v>0.75683000832195901</v>
      </c>
      <c r="BD1285" s="17">
        <v>0.80342425189518096</v>
      </c>
      <c r="BE1285" s="17">
        <v>0.75220082726850002</v>
      </c>
      <c r="BF1285" s="17"/>
      <c r="BG1285" s="17">
        <v>0.76122854512981997</v>
      </c>
      <c r="BH1285" s="17">
        <v>0.77876205191672598</v>
      </c>
      <c r="BI1285" s="17">
        <v>0.76867093711921097</v>
      </c>
      <c r="BJ1285" s="17">
        <v>0.828212953367786</v>
      </c>
      <c r="BK1285" s="17">
        <v>0.91632833976928296</v>
      </c>
      <c r="BL1285" s="17"/>
      <c r="BM1285" s="17">
        <v>0.77570694698893095</v>
      </c>
      <c r="BN1285" s="17">
        <v>0.887702057561497</v>
      </c>
    </row>
    <row r="1286" spans="2:66" x14ac:dyDescent="0.35">
      <c r="B1286" t="s">
        <v>351</v>
      </c>
      <c r="C1286" s="17">
        <v>0.13662555615786401</v>
      </c>
      <c r="D1286" s="17">
        <v>0.124202317092816</v>
      </c>
      <c r="E1286" s="17">
        <v>0.14901769934558901</v>
      </c>
      <c r="F1286" s="17"/>
      <c r="G1286" s="17">
        <v>0.27960328555435798</v>
      </c>
      <c r="H1286" s="17">
        <v>0.24689147429799899</v>
      </c>
      <c r="I1286" s="17">
        <v>0.11453930036433201</v>
      </c>
      <c r="J1286" s="17">
        <v>0.12069173520979699</v>
      </c>
      <c r="K1286" s="17">
        <v>4.4268278664888597E-2</v>
      </c>
      <c r="L1286" s="17">
        <v>1.2776096838057799E-2</v>
      </c>
      <c r="M1286" s="17"/>
      <c r="N1286" s="17">
        <v>0.171374591164002</v>
      </c>
      <c r="O1286" s="17">
        <v>0.16903096435138701</v>
      </c>
      <c r="P1286" s="17">
        <v>9.9343891232971798E-2</v>
      </c>
      <c r="Q1286" s="17">
        <v>9.2457185602995207E-2</v>
      </c>
      <c r="R1286" s="17"/>
      <c r="S1286" s="17">
        <v>0.24627730168356299</v>
      </c>
      <c r="T1286" s="17">
        <v>0.12292917909018</v>
      </c>
      <c r="U1286" s="17">
        <v>0.134629645327596</v>
      </c>
      <c r="V1286" s="17">
        <v>7.8985165679351502E-2</v>
      </c>
      <c r="W1286" s="17">
        <v>0.122044178918652</v>
      </c>
      <c r="X1286" s="17">
        <v>2.44415724949269E-2</v>
      </c>
      <c r="Y1286" s="17">
        <v>0.17849443040290899</v>
      </c>
      <c r="Z1286" s="17">
        <v>9.0675268380585899E-2</v>
      </c>
      <c r="AA1286" s="17">
        <v>0.15305084616581699</v>
      </c>
      <c r="AB1286" s="17">
        <v>0.116454271527383</v>
      </c>
      <c r="AC1286" s="17">
        <v>8.5268881773754204E-2</v>
      </c>
      <c r="AD1286" s="17">
        <v>0.164314047469997</v>
      </c>
      <c r="AE1286" s="17"/>
      <c r="AF1286" s="17">
        <v>0.23102243244617901</v>
      </c>
      <c r="AG1286" s="17">
        <v>0.101696683949758</v>
      </c>
      <c r="AH1286" s="17">
        <v>0.166601058332498</v>
      </c>
      <c r="AI1286" s="17">
        <v>6.4988006598770603E-2</v>
      </c>
      <c r="AJ1286" s="17">
        <v>5.4456216389832397E-2</v>
      </c>
      <c r="AK1286" s="17">
        <v>0.179686692169645</v>
      </c>
      <c r="AL1286" s="17"/>
      <c r="AM1286" s="17">
        <v>0.13725029668741101</v>
      </c>
      <c r="AN1286" s="17">
        <v>0.13745271583224999</v>
      </c>
      <c r="AO1286" s="17"/>
      <c r="AP1286" s="17">
        <v>9.00112832501265E-2</v>
      </c>
      <c r="AQ1286" s="17">
        <v>0.10340798425718099</v>
      </c>
      <c r="AR1286" s="17">
        <v>0.174228062638458</v>
      </c>
      <c r="AS1286" s="17">
        <v>0.22687773524560101</v>
      </c>
      <c r="AT1286" s="17">
        <v>0.44015018476548501</v>
      </c>
      <c r="AU1286" s="17"/>
      <c r="AV1286" s="17">
        <v>0.21046434240793599</v>
      </c>
      <c r="AW1286" s="17">
        <v>7.1020508659908999E-2</v>
      </c>
      <c r="AX1286" s="17">
        <v>0.14908084955585199</v>
      </c>
      <c r="AY1286" s="17">
        <v>0.11376897445322399</v>
      </c>
      <c r="AZ1286" s="17">
        <v>0.21547171605170501</v>
      </c>
      <c r="BA1286" s="17">
        <v>3.1253920973874201E-2</v>
      </c>
      <c r="BB1286" s="17"/>
      <c r="BC1286" s="17">
        <v>0.175818033583057</v>
      </c>
      <c r="BD1286" s="17">
        <v>0.114372943722997</v>
      </c>
      <c r="BE1286" s="17">
        <v>0.15649750974242399</v>
      </c>
      <c r="BF1286" s="17"/>
      <c r="BG1286" s="17">
        <v>0.187427893684916</v>
      </c>
      <c r="BH1286" s="17">
        <v>0.143580355507406</v>
      </c>
      <c r="BI1286" s="17">
        <v>0.14746599037451899</v>
      </c>
      <c r="BJ1286" s="17">
        <v>0.11689644034536301</v>
      </c>
      <c r="BK1286" s="17">
        <v>5.6766922155490902E-2</v>
      </c>
      <c r="BL1286" s="17"/>
      <c r="BM1286" s="17">
        <v>0.15122051737495901</v>
      </c>
      <c r="BN1286" s="17">
        <v>7.6301360203330296E-2</v>
      </c>
    </row>
    <row r="1287" spans="2:66" x14ac:dyDescent="0.35">
      <c r="B1287" t="s">
        <v>352</v>
      </c>
      <c r="C1287" s="17">
        <v>3.8412854898220702E-2</v>
      </c>
      <c r="D1287" s="17">
        <v>4.8284691413194802E-2</v>
      </c>
      <c r="E1287" s="17">
        <v>2.92964850099449E-2</v>
      </c>
      <c r="F1287" s="17"/>
      <c r="G1287" s="17">
        <v>5.8083776330379998E-2</v>
      </c>
      <c r="H1287" s="17">
        <v>8.0067510603304498E-2</v>
      </c>
      <c r="I1287" s="17">
        <v>2.7241355720262799E-2</v>
      </c>
      <c r="J1287" s="17">
        <v>2.9673032364279001E-2</v>
      </c>
      <c r="K1287" s="17">
        <v>2.11626649529238E-2</v>
      </c>
      <c r="L1287" s="17">
        <v>1.28206147314353E-2</v>
      </c>
      <c r="M1287" s="17"/>
      <c r="N1287" s="17">
        <v>7.2732600475207604E-2</v>
      </c>
      <c r="O1287" s="17">
        <v>1.9550493229246801E-2</v>
      </c>
      <c r="P1287" s="17">
        <v>3.8163038038206101E-2</v>
      </c>
      <c r="Q1287" s="17">
        <v>2.0991767306762901E-2</v>
      </c>
      <c r="R1287" s="17"/>
      <c r="S1287" s="17">
        <v>6.1505209410929899E-2</v>
      </c>
      <c r="T1287" s="17">
        <v>3.59508185842509E-2</v>
      </c>
      <c r="U1287" s="17">
        <v>0</v>
      </c>
      <c r="V1287" s="17">
        <v>8.1794511126230193E-2</v>
      </c>
      <c r="W1287" s="17">
        <v>0</v>
      </c>
      <c r="X1287" s="17">
        <v>5.0320523991966903E-2</v>
      </c>
      <c r="Y1287" s="17">
        <v>0</v>
      </c>
      <c r="Z1287" s="17">
        <v>8.6805794515407E-2</v>
      </c>
      <c r="AA1287" s="17">
        <v>4.9520815566379099E-2</v>
      </c>
      <c r="AB1287" s="17">
        <v>3.0295331350709501E-2</v>
      </c>
      <c r="AC1287" s="17">
        <v>0</v>
      </c>
      <c r="AD1287" s="17">
        <v>8.2872185636170603E-2</v>
      </c>
      <c r="AE1287" s="17"/>
      <c r="AF1287" s="17">
        <v>5.76794451463504E-2</v>
      </c>
      <c r="AG1287" s="17">
        <v>6.1759008561348902E-2</v>
      </c>
      <c r="AH1287" s="17">
        <v>1.77003986508645E-2</v>
      </c>
      <c r="AI1287" s="17">
        <v>1.7014309341916299E-2</v>
      </c>
      <c r="AJ1287" s="17">
        <v>1.74426283682706E-2</v>
      </c>
      <c r="AK1287" s="17">
        <v>0</v>
      </c>
      <c r="AL1287" s="17"/>
      <c r="AM1287" s="17">
        <v>4.8202063457784702E-2</v>
      </c>
      <c r="AN1287" s="17">
        <v>2.5464116873300399E-2</v>
      </c>
      <c r="AO1287" s="17"/>
      <c r="AP1287" s="17">
        <v>4.8197641020665503E-2</v>
      </c>
      <c r="AQ1287" s="17">
        <v>1.28894252145683E-2</v>
      </c>
      <c r="AR1287" s="17">
        <v>0</v>
      </c>
      <c r="AS1287" s="17">
        <v>8.1621248463232293E-2</v>
      </c>
      <c r="AT1287" s="17">
        <v>0.31461157454733402</v>
      </c>
      <c r="AU1287" s="17"/>
      <c r="AV1287" s="17">
        <v>5.1268155330158299E-2</v>
      </c>
      <c r="AW1287" s="17">
        <v>5.98341854612768E-2</v>
      </c>
      <c r="AX1287" s="17">
        <v>3.1254635489057297E-2</v>
      </c>
      <c r="AY1287" s="17">
        <v>0</v>
      </c>
      <c r="AZ1287" s="17">
        <v>4.1586386789902403E-2</v>
      </c>
      <c r="BA1287" s="17">
        <v>3.39950594187041E-2</v>
      </c>
      <c r="BB1287" s="17"/>
      <c r="BC1287" s="17">
        <v>1.19700685715547E-2</v>
      </c>
      <c r="BD1287" s="17">
        <v>2.2477034459132399E-2</v>
      </c>
      <c r="BE1287" s="17">
        <v>6.4316843549310193E-2</v>
      </c>
      <c r="BF1287" s="17"/>
      <c r="BG1287" s="17">
        <v>2.5304216396853499E-2</v>
      </c>
      <c r="BH1287" s="17">
        <v>4.1148521877072297E-2</v>
      </c>
      <c r="BI1287" s="17">
        <v>3.71280439736952E-2</v>
      </c>
      <c r="BJ1287" s="17">
        <v>0</v>
      </c>
      <c r="BK1287" s="17">
        <v>2.6904738075226101E-2</v>
      </c>
      <c r="BL1287" s="17"/>
      <c r="BM1287" s="17">
        <v>3.8387749811426099E-2</v>
      </c>
      <c r="BN1287" s="17">
        <v>1.8164123565988601E-2</v>
      </c>
    </row>
    <row r="1288" spans="2:66" x14ac:dyDescent="0.35">
      <c r="B1288" t="s">
        <v>353</v>
      </c>
      <c r="C1288" s="17">
        <v>1.3028868647794E-2</v>
      </c>
      <c r="D1288" s="17">
        <v>1.1430697342725799E-2</v>
      </c>
      <c r="E1288" s="17">
        <v>1.46004319727903E-2</v>
      </c>
      <c r="F1288" s="17"/>
      <c r="G1288" s="17">
        <v>3.6528851772794503E-2</v>
      </c>
      <c r="H1288" s="17">
        <v>0</v>
      </c>
      <c r="I1288" s="17">
        <v>2.68678836924643E-2</v>
      </c>
      <c r="J1288" s="17">
        <v>1.5004337184306899E-2</v>
      </c>
      <c r="K1288" s="17">
        <v>0</v>
      </c>
      <c r="L1288" s="17">
        <v>0</v>
      </c>
      <c r="M1288" s="17"/>
      <c r="N1288" s="17">
        <v>0</v>
      </c>
      <c r="O1288" s="17">
        <v>2.94804262460137E-2</v>
      </c>
      <c r="P1288" s="17">
        <v>1.2047259599058301E-2</v>
      </c>
      <c r="Q1288" s="17">
        <v>1.0196204380543099E-2</v>
      </c>
      <c r="R1288" s="17"/>
      <c r="S1288" s="17">
        <v>4.8922370409544003E-2</v>
      </c>
      <c r="T1288" s="17">
        <v>0</v>
      </c>
      <c r="U1288" s="17">
        <v>4.28606949730648E-2</v>
      </c>
      <c r="V1288" s="17">
        <v>0</v>
      </c>
      <c r="W1288" s="17">
        <v>0</v>
      </c>
      <c r="X1288" s="17">
        <v>2.53027483278911E-2</v>
      </c>
      <c r="Y1288" s="17">
        <v>0</v>
      </c>
      <c r="Z1288" s="17">
        <v>0</v>
      </c>
      <c r="AA1288" s="17">
        <v>0</v>
      </c>
      <c r="AB1288" s="17">
        <v>0</v>
      </c>
      <c r="AC1288" s="17">
        <v>0</v>
      </c>
      <c r="AD1288" s="17">
        <v>0</v>
      </c>
      <c r="AE1288" s="17"/>
      <c r="AF1288" s="17">
        <v>3.0450435091506099E-2</v>
      </c>
      <c r="AG1288" s="17">
        <v>0</v>
      </c>
      <c r="AH1288" s="17">
        <v>0</v>
      </c>
      <c r="AI1288" s="17">
        <v>3.2720195181892703E-2</v>
      </c>
      <c r="AJ1288" s="17">
        <v>0</v>
      </c>
      <c r="AK1288" s="17">
        <v>0</v>
      </c>
      <c r="AL1288" s="17"/>
      <c r="AM1288" s="17">
        <v>2.2648363197239701E-2</v>
      </c>
      <c r="AN1288" s="17">
        <v>0</v>
      </c>
      <c r="AO1288" s="17"/>
      <c r="AP1288" s="17">
        <v>1.13439618216707E-2</v>
      </c>
      <c r="AQ1288" s="17">
        <v>1.06946243646015E-2</v>
      </c>
      <c r="AR1288" s="17">
        <v>1.1406013037252E-2</v>
      </c>
      <c r="AS1288" s="17">
        <v>1.95255657073308E-2</v>
      </c>
      <c r="AT1288" s="17">
        <v>0</v>
      </c>
      <c r="AU1288" s="17"/>
      <c r="AV1288" s="17">
        <v>8.1187770925542496E-3</v>
      </c>
      <c r="AW1288" s="17">
        <v>0</v>
      </c>
      <c r="AX1288" s="17">
        <v>3.3026615492839903E-2</v>
      </c>
      <c r="AY1288" s="17">
        <v>0</v>
      </c>
      <c r="AZ1288" s="17">
        <v>4.2487442914628998E-2</v>
      </c>
      <c r="BA1288" s="17">
        <v>3.0085570005281399E-2</v>
      </c>
      <c r="BB1288" s="17"/>
      <c r="BC1288" s="17">
        <v>0</v>
      </c>
      <c r="BD1288" s="17">
        <v>1.69782548102793E-2</v>
      </c>
      <c r="BE1288" s="17">
        <v>1.8343583979300099E-2</v>
      </c>
      <c r="BF1288" s="17"/>
      <c r="BG1288" s="17">
        <v>2.6039344788410499E-2</v>
      </c>
      <c r="BH1288" s="17">
        <v>1.20131296408674E-2</v>
      </c>
      <c r="BI1288" s="17">
        <v>1.9313161341525099E-2</v>
      </c>
      <c r="BJ1288" s="17">
        <v>0</v>
      </c>
      <c r="BK1288" s="17">
        <v>0</v>
      </c>
      <c r="BL1288" s="17"/>
      <c r="BM1288" s="17">
        <v>1.4457110730125299E-2</v>
      </c>
      <c r="BN1288" s="17">
        <v>0</v>
      </c>
    </row>
    <row r="1289" spans="2:66" x14ac:dyDescent="0.35">
      <c r="B1289" t="s">
        <v>354</v>
      </c>
      <c r="C1289" s="17">
        <v>1.04116297527774E-2</v>
      </c>
      <c r="D1289" s="17">
        <v>2.1509621594823999E-2</v>
      </c>
      <c r="E1289" s="17">
        <v>0</v>
      </c>
      <c r="F1289" s="17"/>
      <c r="G1289" s="17">
        <v>1.87657793984841E-2</v>
      </c>
      <c r="H1289" s="17">
        <v>1.3113564595132399E-2</v>
      </c>
      <c r="I1289" s="17">
        <v>1.4636857093707999E-2</v>
      </c>
      <c r="J1289" s="17">
        <v>1.4600829935706499E-2</v>
      </c>
      <c r="K1289" s="17">
        <v>0</v>
      </c>
      <c r="L1289" s="17">
        <v>0</v>
      </c>
      <c r="M1289" s="17"/>
      <c r="N1289" s="17">
        <v>8.5651369304957509E-3</v>
      </c>
      <c r="O1289" s="17">
        <v>2.0031257286008901E-2</v>
      </c>
      <c r="P1289" s="17">
        <v>0</v>
      </c>
      <c r="Q1289" s="17">
        <v>1.04816906871415E-2</v>
      </c>
      <c r="R1289" s="17"/>
      <c r="S1289" s="17">
        <v>1.4551626069312901E-2</v>
      </c>
      <c r="T1289" s="17">
        <v>0</v>
      </c>
      <c r="U1289" s="17">
        <v>4.4060763258224903E-2</v>
      </c>
      <c r="V1289" s="17">
        <v>0</v>
      </c>
      <c r="W1289" s="17">
        <v>4.6384926279125202E-2</v>
      </c>
      <c r="X1289" s="17">
        <v>0</v>
      </c>
      <c r="Y1289" s="17">
        <v>0</v>
      </c>
      <c r="Z1289" s="17">
        <v>0</v>
      </c>
      <c r="AA1289" s="17">
        <v>0</v>
      </c>
      <c r="AB1289" s="17">
        <v>0</v>
      </c>
      <c r="AC1289" s="17">
        <v>4.89503935626526E-2</v>
      </c>
      <c r="AD1289" s="17">
        <v>0</v>
      </c>
      <c r="AE1289" s="17"/>
      <c r="AF1289" s="17">
        <v>3.0072014870652398E-2</v>
      </c>
      <c r="AG1289" s="17">
        <v>0</v>
      </c>
      <c r="AH1289" s="17">
        <v>0</v>
      </c>
      <c r="AI1289" s="17">
        <v>1.6356832391091699E-2</v>
      </c>
      <c r="AJ1289" s="17">
        <v>0</v>
      </c>
      <c r="AK1289" s="17">
        <v>0</v>
      </c>
      <c r="AL1289" s="17"/>
      <c r="AM1289" s="17">
        <v>1.3157709007553701E-2</v>
      </c>
      <c r="AN1289" s="17">
        <v>6.7747502172850896E-3</v>
      </c>
      <c r="AO1289" s="17"/>
      <c r="AP1289" s="17">
        <v>0</v>
      </c>
      <c r="AQ1289" s="17">
        <v>0</v>
      </c>
      <c r="AR1289" s="17">
        <v>1.0376935338833399E-2</v>
      </c>
      <c r="AS1289" s="17">
        <v>6.2633980157541999E-2</v>
      </c>
      <c r="AT1289" s="17">
        <v>0</v>
      </c>
      <c r="AU1289" s="17"/>
      <c r="AV1289" s="17">
        <v>2.3168603634055599E-2</v>
      </c>
      <c r="AW1289" s="17">
        <v>0</v>
      </c>
      <c r="AX1289" s="17">
        <v>0</v>
      </c>
      <c r="AY1289" s="17">
        <v>1.9091043873229602E-2</v>
      </c>
      <c r="AZ1289" s="17">
        <v>0</v>
      </c>
      <c r="BA1289" s="17">
        <v>0</v>
      </c>
      <c r="BB1289" s="17"/>
      <c r="BC1289" s="17">
        <v>1.4307682642859899E-2</v>
      </c>
      <c r="BD1289" s="17">
        <v>1.1043447309255701E-2</v>
      </c>
      <c r="BE1289" s="17">
        <v>8.6412354604660391E-3</v>
      </c>
      <c r="BF1289" s="17"/>
      <c r="BG1289" s="17">
        <v>0</v>
      </c>
      <c r="BH1289" s="17">
        <v>1.2381231876485399E-2</v>
      </c>
      <c r="BI1289" s="17">
        <v>9.2985435595505997E-3</v>
      </c>
      <c r="BJ1289" s="17">
        <v>5.4890606286851197E-2</v>
      </c>
      <c r="BK1289" s="17">
        <v>0</v>
      </c>
      <c r="BL1289" s="17"/>
      <c r="BM1289" s="17">
        <v>1.0223878930623299E-2</v>
      </c>
      <c r="BN1289" s="17">
        <v>1.7832458669184099E-2</v>
      </c>
    </row>
    <row r="1290" spans="2:66" x14ac:dyDescent="0.35">
      <c r="B1290" t="s">
        <v>282</v>
      </c>
      <c r="C1290" s="17">
        <v>2.3063752301026402E-2</v>
      </c>
      <c r="D1290" s="17">
        <v>2.6107455235087701E-2</v>
      </c>
      <c r="E1290" s="17">
        <v>1.53369204069523E-2</v>
      </c>
      <c r="F1290" s="17"/>
      <c r="G1290" s="17">
        <v>1.6852033798045299E-2</v>
      </c>
      <c r="H1290" s="17">
        <v>2.6848027474436899E-2</v>
      </c>
      <c r="I1290" s="17">
        <v>2.9220356643503E-2</v>
      </c>
      <c r="J1290" s="17">
        <v>3.13157034717957E-2</v>
      </c>
      <c r="K1290" s="17">
        <v>2.1084550151361299E-2</v>
      </c>
      <c r="L1290" s="17">
        <v>1.2355371108723499E-2</v>
      </c>
      <c r="M1290" s="17"/>
      <c r="N1290" s="17">
        <v>0</v>
      </c>
      <c r="O1290" s="17">
        <v>1.88464389804971E-2</v>
      </c>
      <c r="P1290" s="17">
        <v>3.5940885222254297E-2</v>
      </c>
      <c r="Q1290" s="17">
        <v>4.3856053687600503E-2</v>
      </c>
      <c r="R1290" s="17"/>
      <c r="S1290" s="17">
        <v>1.5511921366414501E-2</v>
      </c>
      <c r="T1290" s="17">
        <v>3.4559251891834099E-2</v>
      </c>
      <c r="U1290" s="17">
        <v>0</v>
      </c>
      <c r="V1290" s="17">
        <v>4.0708608687744202E-2</v>
      </c>
      <c r="W1290" s="17">
        <v>4.0395343301564197E-2</v>
      </c>
      <c r="X1290" s="17">
        <v>2.3408026536283901E-2</v>
      </c>
      <c r="Y1290" s="17">
        <v>2.7043340519976498E-2</v>
      </c>
      <c r="Z1290" s="17">
        <v>9.64025797987456E-2</v>
      </c>
      <c r="AA1290" s="17">
        <v>0</v>
      </c>
      <c r="AB1290" s="17">
        <v>2.78454398267249E-2</v>
      </c>
      <c r="AC1290" s="17">
        <v>0</v>
      </c>
      <c r="AD1290" s="17">
        <v>0</v>
      </c>
      <c r="AE1290" s="17"/>
      <c r="AF1290" s="17">
        <v>9.6549850458677398E-3</v>
      </c>
      <c r="AG1290" s="17">
        <v>3.1211739387682E-2</v>
      </c>
      <c r="AH1290" s="17">
        <v>1.8188823557170001E-2</v>
      </c>
      <c r="AI1290" s="17">
        <v>3.1486705057349601E-2</v>
      </c>
      <c r="AJ1290" s="17">
        <v>1.9350111062689399E-2</v>
      </c>
      <c r="AK1290" s="17">
        <v>4.70272559060778E-2</v>
      </c>
      <c r="AL1290" s="17"/>
      <c r="AM1290" s="17">
        <v>2.15734906602583E-2</v>
      </c>
      <c r="AN1290" s="17">
        <v>1.9307449363436601E-2</v>
      </c>
      <c r="AO1290" s="17"/>
      <c r="AP1290" s="17">
        <v>3.5430761537733203E-2</v>
      </c>
      <c r="AQ1290" s="17">
        <v>1.0235428513100799E-2</v>
      </c>
      <c r="AR1290" s="17">
        <v>4.3581762213330898E-2</v>
      </c>
      <c r="AS1290" s="17">
        <v>1.88093554367041E-2</v>
      </c>
      <c r="AT1290" s="17">
        <v>0</v>
      </c>
      <c r="AU1290" s="17"/>
      <c r="AV1290" s="17">
        <v>3.86987828705498E-2</v>
      </c>
      <c r="AW1290" s="17">
        <v>0</v>
      </c>
      <c r="AX1290" s="17">
        <v>2.95514696605765E-2</v>
      </c>
      <c r="AY1290" s="17">
        <v>0</v>
      </c>
      <c r="AZ1290" s="17">
        <v>4.13075428363004E-2</v>
      </c>
      <c r="BA1290" s="17">
        <v>6.1550432978453397E-2</v>
      </c>
      <c r="BB1290" s="17"/>
      <c r="BC1290" s="17">
        <v>4.1074206880569501E-2</v>
      </c>
      <c r="BD1290" s="17">
        <v>3.1704067803154497E-2</v>
      </c>
      <c r="BE1290" s="17">
        <v>0</v>
      </c>
      <c r="BF1290" s="17"/>
      <c r="BG1290" s="17">
        <v>0</v>
      </c>
      <c r="BH1290" s="17">
        <v>1.21147091814432E-2</v>
      </c>
      <c r="BI1290" s="17">
        <v>1.8123323631499801E-2</v>
      </c>
      <c r="BJ1290" s="17">
        <v>0</v>
      </c>
      <c r="BK1290" s="17">
        <v>0</v>
      </c>
      <c r="BL1290" s="17"/>
      <c r="BM1290" s="17">
        <v>1.00037961639359E-2</v>
      </c>
      <c r="BN1290" s="17">
        <v>0</v>
      </c>
    </row>
    <row r="1291" spans="2:66" x14ac:dyDescent="0.35">
      <c r="C1291" s="17"/>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c r="AD1291" s="17"/>
      <c r="AE1291" s="17"/>
      <c r="AF1291" s="17"/>
      <c r="AG1291" s="17"/>
      <c r="AH1291" s="17"/>
      <c r="AI1291" s="17"/>
      <c r="AJ1291" s="17"/>
      <c r="AK1291" s="17"/>
      <c r="AL1291" s="17"/>
      <c r="AM1291" s="17"/>
      <c r="AN1291" s="17"/>
      <c r="AO1291" s="17"/>
      <c r="AP1291" s="17"/>
      <c r="AQ1291" s="17"/>
      <c r="AR1291" s="17"/>
      <c r="AS1291" s="17"/>
      <c r="AT1291" s="17"/>
      <c r="AU1291" s="17"/>
      <c r="AV1291" s="17"/>
      <c r="AW1291" s="17"/>
      <c r="AX1291" s="17"/>
      <c r="AY1291" s="17"/>
      <c r="AZ1291" s="17"/>
      <c r="BA1291" s="17"/>
      <c r="BB1291" s="17"/>
      <c r="BC1291" s="17"/>
      <c r="BD1291" s="17"/>
      <c r="BE1291" s="17"/>
      <c r="BF1291" s="17"/>
      <c r="BG1291" s="17"/>
      <c r="BH1291" s="17"/>
      <c r="BI1291" s="17"/>
      <c r="BJ1291" s="17"/>
      <c r="BK1291" s="17"/>
      <c r="BL1291" s="17"/>
      <c r="BM1291" s="17"/>
      <c r="BN1291" s="17"/>
    </row>
    <row r="1292" spans="2:66" x14ac:dyDescent="0.35">
      <c r="B1292" s="6" t="s">
        <v>467</v>
      </c>
      <c r="C1292" s="17"/>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c r="AD1292" s="17"/>
      <c r="AE1292" s="17"/>
      <c r="AF1292" s="17"/>
      <c r="AG1292" s="17"/>
      <c r="AH1292" s="17"/>
      <c r="AI1292" s="17"/>
      <c r="AJ1292" s="17"/>
      <c r="AK1292" s="17"/>
      <c r="AL1292" s="17"/>
      <c r="AM1292" s="17"/>
      <c r="AN1292" s="17"/>
      <c r="AO1292" s="17"/>
      <c r="AP1292" s="17"/>
      <c r="AQ1292" s="17"/>
      <c r="AR1292" s="17"/>
      <c r="AS1292" s="17"/>
      <c r="AT1292" s="17"/>
      <c r="AU1292" s="17"/>
      <c r="AV1292" s="17"/>
      <c r="AW1292" s="17"/>
      <c r="AX1292" s="17"/>
      <c r="AY1292" s="17"/>
      <c r="AZ1292" s="17"/>
      <c r="BA1292" s="17"/>
      <c r="BB1292" s="17"/>
      <c r="BC1292" s="17"/>
      <c r="BD1292" s="17"/>
      <c r="BE1292" s="17"/>
      <c r="BF1292" s="17"/>
      <c r="BG1292" s="17"/>
      <c r="BH1292" s="17"/>
      <c r="BI1292" s="17"/>
      <c r="BJ1292" s="17"/>
      <c r="BK1292" s="17"/>
      <c r="BL1292" s="17"/>
      <c r="BM1292" s="17"/>
      <c r="BN1292" s="17"/>
    </row>
    <row r="1293" spans="2:66" x14ac:dyDescent="0.35">
      <c r="B1293" s="24" t="s">
        <v>184</v>
      </c>
      <c r="C1293" s="17"/>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c r="AD1293" s="17"/>
      <c r="AE1293" s="17"/>
      <c r="AF1293" s="17"/>
      <c r="AG1293" s="17"/>
      <c r="AH1293" s="17"/>
      <c r="AI1293" s="17"/>
      <c r="AJ1293" s="17"/>
      <c r="AK1293" s="17"/>
      <c r="AL1293" s="17"/>
      <c r="AM1293" s="17"/>
      <c r="AN1293" s="17"/>
      <c r="AO1293" s="17"/>
      <c r="AP1293" s="17"/>
      <c r="AQ1293" s="17"/>
      <c r="AR1293" s="17"/>
      <c r="AS1293" s="17"/>
      <c r="AT1293" s="17"/>
      <c r="AU1293" s="17"/>
      <c r="AV1293" s="17"/>
      <c r="AW1293" s="17"/>
      <c r="AX1293" s="17"/>
      <c r="AY1293" s="17"/>
      <c r="AZ1293" s="17"/>
      <c r="BA1293" s="17"/>
      <c r="BB1293" s="17"/>
      <c r="BC1293" s="17"/>
      <c r="BD1293" s="17"/>
      <c r="BE1293" s="17"/>
      <c r="BF1293" s="17"/>
      <c r="BG1293" s="17"/>
      <c r="BH1293" s="17"/>
      <c r="BI1293" s="17"/>
      <c r="BJ1293" s="17"/>
      <c r="BK1293" s="17"/>
      <c r="BL1293" s="17"/>
      <c r="BM1293" s="17"/>
      <c r="BN1293" s="17"/>
    </row>
    <row r="1294" spans="2:66" x14ac:dyDescent="0.35">
      <c r="B1294" t="s">
        <v>350</v>
      </c>
      <c r="C1294" s="17">
        <v>2.0142550133619801E-2</v>
      </c>
      <c r="D1294" s="17">
        <v>1.1754442344616299E-2</v>
      </c>
      <c r="E1294" s="17">
        <v>2.8309216581832601E-2</v>
      </c>
      <c r="F1294" s="17"/>
      <c r="G1294" s="17">
        <v>2.6983809804105901E-2</v>
      </c>
      <c r="H1294" s="17">
        <v>5.1145206584228803E-2</v>
      </c>
      <c r="I1294" s="17">
        <v>1.70014930031403E-2</v>
      </c>
      <c r="J1294" s="17">
        <v>1.33499899730571E-2</v>
      </c>
      <c r="K1294" s="17">
        <v>0</v>
      </c>
      <c r="L1294" s="17">
        <v>1.3672065959457601E-2</v>
      </c>
      <c r="M1294" s="17"/>
      <c r="N1294" s="17">
        <v>3.1214181479607001E-2</v>
      </c>
      <c r="O1294" s="17">
        <v>3.13862176239098E-2</v>
      </c>
      <c r="P1294" s="17">
        <v>0</v>
      </c>
      <c r="Q1294" s="17">
        <v>1.2034879526933899E-2</v>
      </c>
      <c r="R1294" s="17"/>
      <c r="S1294" s="17">
        <v>0</v>
      </c>
      <c r="T1294" s="17">
        <v>0</v>
      </c>
      <c r="U1294" s="17">
        <v>6.5199815315038295E-2</v>
      </c>
      <c r="V1294" s="17">
        <v>3.2379857215815003E-2</v>
      </c>
      <c r="W1294" s="17">
        <v>0</v>
      </c>
      <c r="X1294" s="17">
        <v>3.7746258134807899E-2</v>
      </c>
      <c r="Y1294" s="17">
        <v>2.78338562345724E-2</v>
      </c>
      <c r="Z1294" s="17">
        <v>0</v>
      </c>
      <c r="AA1294" s="17">
        <v>0</v>
      </c>
      <c r="AB1294" s="17">
        <v>6.6681376294807498E-2</v>
      </c>
      <c r="AC1294" s="17">
        <v>0</v>
      </c>
      <c r="AD1294" s="17">
        <v>0</v>
      </c>
      <c r="AE1294" s="17"/>
      <c r="AF1294" s="17">
        <v>3.8830261596238501E-2</v>
      </c>
      <c r="AG1294" s="17">
        <v>1.9245546048327501E-2</v>
      </c>
      <c r="AH1294" s="17">
        <v>0</v>
      </c>
      <c r="AI1294" s="17">
        <v>0</v>
      </c>
      <c r="AJ1294" s="17">
        <v>2.5137287724061999E-2</v>
      </c>
      <c r="AK1294" s="17">
        <v>4.3893116429267E-2</v>
      </c>
      <c r="AL1294" s="17"/>
      <c r="AM1294" s="17">
        <v>1.9442367509076301E-2</v>
      </c>
      <c r="AN1294" s="17">
        <v>2.1563288122239E-2</v>
      </c>
      <c r="AO1294" s="17"/>
      <c r="AP1294" s="17">
        <v>0</v>
      </c>
      <c r="AQ1294" s="17">
        <v>0</v>
      </c>
      <c r="AR1294" s="17">
        <v>4.04560830541148E-2</v>
      </c>
      <c r="AS1294" s="17">
        <v>6.9056219343015895E-2</v>
      </c>
      <c r="AT1294" s="17">
        <v>0</v>
      </c>
      <c r="AU1294" s="17"/>
      <c r="AV1294" s="17">
        <v>1.8383211014943699E-2</v>
      </c>
      <c r="AW1294" s="17">
        <v>3.2287849617981902E-2</v>
      </c>
      <c r="AX1294" s="17">
        <v>3.6953926609171003E-2</v>
      </c>
      <c r="AY1294" s="17">
        <v>0</v>
      </c>
      <c r="AZ1294" s="17">
        <v>5.3881437485653799E-2</v>
      </c>
      <c r="BA1294" s="17">
        <v>0</v>
      </c>
      <c r="BB1294" s="17"/>
      <c r="BC1294" s="17">
        <v>1.05892218049997E-2</v>
      </c>
      <c r="BD1294" s="17">
        <v>1.4735806030524301E-2</v>
      </c>
      <c r="BE1294" s="17">
        <v>2.98084997373891E-2</v>
      </c>
      <c r="BF1294" s="17"/>
      <c r="BG1294" s="17">
        <v>0</v>
      </c>
      <c r="BH1294" s="17">
        <v>3.3840504123806001E-2</v>
      </c>
      <c r="BI1294" s="17">
        <v>8.7856052305653708E-3</v>
      </c>
      <c r="BJ1294" s="17">
        <v>0</v>
      </c>
      <c r="BK1294" s="17">
        <v>3.1085996577288999E-2</v>
      </c>
      <c r="BL1294" s="17"/>
      <c r="BM1294" s="17">
        <v>2.7920375204885901E-2</v>
      </c>
      <c r="BN1294" s="17">
        <v>2.56655979803283E-2</v>
      </c>
    </row>
    <row r="1295" spans="2:66" x14ac:dyDescent="0.35">
      <c r="B1295" t="s">
        <v>351</v>
      </c>
      <c r="C1295" s="17">
        <v>3.8729862489717597E-2</v>
      </c>
      <c r="D1295" s="17">
        <v>4.67506043397743E-2</v>
      </c>
      <c r="E1295" s="17">
        <v>3.1548700327446999E-2</v>
      </c>
      <c r="F1295" s="17"/>
      <c r="G1295" s="17">
        <v>8.0890217733064498E-2</v>
      </c>
      <c r="H1295" s="17">
        <v>4.9328554844560703E-2</v>
      </c>
      <c r="I1295" s="17">
        <v>3.3282072344849499E-2</v>
      </c>
      <c r="J1295" s="17">
        <v>4.03243326951572E-2</v>
      </c>
      <c r="K1295" s="17">
        <v>1.9699853599797399E-2</v>
      </c>
      <c r="L1295" s="17">
        <v>2.5186186233421799E-2</v>
      </c>
      <c r="M1295" s="17"/>
      <c r="N1295" s="17">
        <v>2.9623925389930101E-2</v>
      </c>
      <c r="O1295" s="17">
        <v>5.2003649569925703E-2</v>
      </c>
      <c r="P1295" s="17">
        <v>5.4109388293235298E-2</v>
      </c>
      <c r="Q1295" s="17">
        <v>2.18612678460566E-2</v>
      </c>
      <c r="R1295" s="17"/>
      <c r="S1295" s="17">
        <v>0.114102499487736</v>
      </c>
      <c r="T1295" s="17">
        <v>4.22526030635847E-2</v>
      </c>
      <c r="U1295" s="17">
        <v>0</v>
      </c>
      <c r="V1295" s="17">
        <v>0</v>
      </c>
      <c r="W1295" s="17">
        <v>0</v>
      </c>
      <c r="X1295" s="17">
        <v>0.113699859998016</v>
      </c>
      <c r="Y1295" s="17">
        <v>0</v>
      </c>
      <c r="Z1295" s="17">
        <v>5.2460747893805199E-2</v>
      </c>
      <c r="AA1295" s="17">
        <v>4.1423285077537002E-2</v>
      </c>
      <c r="AB1295" s="17">
        <v>3.4041294262307502E-2</v>
      </c>
      <c r="AC1295" s="17">
        <v>0</v>
      </c>
      <c r="AD1295" s="17">
        <v>0</v>
      </c>
      <c r="AE1295" s="17"/>
      <c r="AF1295" s="17">
        <v>6.2495437305224902E-2</v>
      </c>
      <c r="AG1295" s="17">
        <v>3.7961570370820701E-2</v>
      </c>
      <c r="AH1295" s="17">
        <v>5.7698205679147803E-2</v>
      </c>
      <c r="AI1295" s="17">
        <v>1.6926007931500099E-2</v>
      </c>
      <c r="AJ1295" s="17">
        <v>2.3541114501771199E-2</v>
      </c>
      <c r="AK1295" s="17">
        <v>0</v>
      </c>
      <c r="AL1295" s="17"/>
      <c r="AM1295" s="17">
        <v>4.03670026265356E-2</v>
      </c>
      <c r="AN1295" s="17">
        <v>3.6598531786888898E-2</v>
      </c>
      <c r="AO1295" s="17"/>
      <c r="AP1295" s="17">
        <v>5.1082893924265398E-2</v>
      </c>
      <c r="AQ1295" s="17">
        <v>4.0544258740011802E-2</v>
      </c>
      <c r="AR1295" s="17">
        <v>2.8062853534699901E-2</v>
      </c>
      <c r="AS1295" s="17">
        <v>4.2207006889571901E-2</v>
      </c>
      <c r="AT1295" s="17">
        <v>0</v>
      </c>
      <c r="AU1295" s="17"/>
      <c r="AV1295" s="17">
        <v>3.4222686669745102E-2</v>
      </c>
      <c r="AW1295" s="17">
        <v>6.0205315341363599E-2</v>
      </c>
      <c r="AX1295" s="17">
        <v>3.7697498740335601E-2</v>
      </c>
      <c r="AY1295" s="17">
        <v>2.1428615037190801E-2</v>
      </c>
      <c r="AZ1295" s="17">
        <v>0</v>
      </c>
      <c r="BA1295" s="17">
        <v>2.5759157314128801E-2</v>
      </c>
      <c r="BB1295" s="17"/>
      <c r="BC1295" s="17">
        <v>1.1343764987106399E-2</v>
      </c>
      <c r="BD1295" s="17">
        <v>2.95857244798742E-2</v>
      </c>
      <c r="BE1295" s="17">
        <v>7.2431509221740104E-2</v>
      </c>
      <c r="BF1295" s="17"/>
      <c r="BG1295" s="17">
        <v>9.0210217338914406E-2</v>
      </c>
      <c r="BH1295" s="17">
        <v>4.5725440754161198E-2</v>
      </c>
      <c r="BI1295" s="17">
        <v>2.5843165548544499E-2</v>
      </c>
      <c r="BJ1295" s="17">
        <v>0.13806981178316199</v>
      </c>
      <c r="BK1295" s="17">
        <v>0</v>
      </c>
      <c r="BL1295" s="17"/>
      <c r="BM1295" s="17">
        <v>5.3507701070012403E-2</v>
      </c>
      <c r="BN1295" s="17">
        <v>2.40749371573581E-2</v>
      </c>
    </row>
    <row r="1296" spans="2:66" x14ac:dyDescent="0.35">
      <c r="B1296" t="s">
        <v>352</v>
      </c>
      <c r="C1296" s="17">
        <v>0.18942438949402199</v>
      </c>
      <c r="D1296" s="17">
        <v>0.17673813348280201</v>
      </c>
      <c r="E1296" s="17">
        <v>0.19808370233706299</v>
      </c>
      <c r="F1296" s="17"/>
      <c r="G1296" s="17">
        <v>0.11195278756664601</v>
      </c>
      <c r="H1296" s="17">
        <v>0.20396898136584199</v>
      </c>
      <c r="I1296" s="17">
        <v>0.21600187492287501</v>
      </c>
      <c r="J1296" s="17">
        <v>0.10927787066240199</v>
      </c>
      <c r="K1296" s="17">
        <v>0.32864629166760501</v>
      </c>
      <c r="L1296" s="17">
        <v>0.18104491806752501</v>
      </c>
      <c r="M1296" s="17"/>
      <c r="N1296" s="17">
        <v>0.158606133556565</v>
      </c>
      <c r="O1296" s="17">
        <v>0.18899267591965799</v>
      </c>
      <c r="P1296" s="17">
        <v>0.254674999481528</v>
      </c>
      <c r="Q1296" s="17">
        <v>0.17132118763406001</v>
      </c>
      <c r="R1296" s="17"/>
      <c r="S1296" s="17">
        <v>0.18476031055852901</v>
      </c>
      <c r="T1296" s="17">
        <v>0.17575492376527699</v>
      </c>
      <c r="U1296" s="17">
        <v>0.19753090207171001</v>
      </c>
      <c r="V1296" s="17">
        <v>0.26594511464787002</v>
      </c>
      <c r="W1296" s="17">
        <v>0.26874626105072003</v>
      </c>
      <c r="X1296" s="17">
        <v>0.18372496782921199</v>
      </c>
      <c r="Y1296" s="17">
        <v>0.268534895068057</v>
      </c>
      <c r="Z1296" s="17">
        <v>0.10401605500762801</v>
      </c>
      <c r="AA1296" s="17">
        <v>8.2325859062903003E-2</v>
      </c>
      <c r="AB1296" s="17">
        <v>0.27587471541650299</v>
      </c>
      <c r="AC1296" s="17">
        <v>0.17305814251389501</v>
      </c>
      <c r="AD1296" s="17">
        <v>0</v>
      </c>
      <c r="AE1296" s="17"/>
      <c r="AF1296" s="17">
        <v>0.17253682903520201</v>
      </c>
      <c r="AG1296" s="17">
        <v>0.16833315033749299</v>
      </c>
      <c r="AH1296" s="17">
        <v>0.24801711738504501</v>
      </c>
      <c r="AI1296" s="17">
        <v>0.186809270226001</v>
      </c>
      <c r="AJ1296" s="17">
        <v>0.19663319037191501</v>
      </c>
      <c r="AK1296" s="17">
        <v>0.21257321867564599</v>
      </c>
      <c r="AL1296" s="17"/>
      <c r="AM1296" s="17">
        <v>0.22415704861517799</v>
      </c>
      <c r="AN1296" s="17">
        <v>0.13543672354252501</v>
      </c>
      <c r="AO1296" s="17"/>
      <c r="AP1296" s="17">
        <v>0.20642243816421699</v>
      </c>
      <c r="AQ1296" s="17">
        <v>0.18707959968700899</v>
      </c>
      <c r="AR1296" s="17">
        <v>0.14983898662080999</v>
      </c>
      <c r="AS1296" s="17">
        <v>0.238691816326461</v>
      </c>
      <c r="AT1296" s="17">
        <v>0.12902237816298601</v>
      </c>
      <c r="AU1296" s="17"/>
      <c r="AV1296" s="17">
        <v>0.197192422507391</v>
      </c>
      <c r="AW1296" s="17">
        <v>0.17102436182577599</v>
      </c>
      <c r="AX1296" s="17">
        <v>0.155647179605197</v>
      </c>
      <c r="AY1296" s="17">
        <v>0.204223949936546</v>
      </c>
      <c r="AZ1296" s="17">
        <v>0.16300447895711001</v>
      </c>
      <c r="BA1296" s="17">
        <v>0.30784463116384603</v>
      </c>
      <c r="BB1296" s="17"/>
      <c r="BC1296" s="17">
        <v>0.16231532138294899</v>
      </c>
      <c r="BD1296" s="17">
        <v>0.21404795325657899</v>
      </c>
      <c r="BE1296" s="17">
        <v>0.16595714221459701</v>
      </c>
      <c r="BF1296" s="17"/>
      <c r="BG1296" s="17">
        <v>0.209678226588776</v>
      </c>
      <c r="BH1296" s="17">
        <v>0.17679383325421399</v>
      </c>
      <c r="BI1296" s="17">
        <v>0.168701738766143</v>
      </c>
      <c r="BJ1296" s="17">
        <v>0.14517116758292201</v>
      </c>
      <c r="BK1296" s="17">
        <v>0.35801316739300698</v>
      </c>
      <c r="BL1296" s="17"/>
      <c r="BM1296" s="17">
        <v>0.18254669814206601</v>
      </c>
      <c r="BN1296" s="17">
        <v>0.32090036406767403</v>
      </c>
    </row>
    <row r="1297" spans="2:66" x14ac:dyDescent="0.35">
      <c r="B1297" t="s">
        <v>353</v>
      </c>
      <c r="C1297" s="17">
        <v>0.42356224479215998</v>
      </c>
      <c r="D1297" s="17">
        <v>0.37417101079585602</v>
      </c>
      <c r="E1297" s="17">
        <v>0.469537677643526</v>
      </c>
      <c r="F1297" s="17"/>
      <c r="G1297" s="17">
        <v>0.52443949958192704</v>
      </c>
      <c r="H1297" s="17">
        <v>0.40382912430310303</v>
      </c>
      <c r="I1297" s="17">
        <v>0.51633494727545803</v>
      </c>
      <c r="J1297" s="17">
        <v>0.38730887496969701</v>
      </c>
      <c r="K1297" s="17">
        <v>0.33462363529390599</v>
      </c>
      <c r="L1297" s="17">
        <v>0.41440867523130698</v>
      </c>
      <c r="M1297" s="17"/>
      <c r="N1297" s="17">
        <v>0.40530653031590502</v>
      </c>
      <c r="O1297" s="17">
        <v>0.391786571424806</v>
      </c>
      <c r="P1297" s="17">
        <v>0.42789038101284899</v>
      </c>
      <c r="Q1297" s="17">
        <v>0.47378942504096999</v>
      </c>
      <c r="R1297" s="17"/>
      <c r="S1297" s="17">
        <v>0.40715647082425199</v>
      </c>
      <c r="T1297" s="17">
        <v>0.39269051811750799</v>
      </c>
      <c r="U1297" s="17">
        <v>0.37006509591196901</v>
      </c>
      <c r="V1297" s="17">
        <v>0.32855400021578901</v>
      </c>
      <c r="W1297" s="17">
        <v>0.51999108585461395</v>
      </c>
      <c r="X1297" s="17">
        <v>0.47979586554743803</v>
      </c>
      <c r="Y1297" s="17">
        <v>0.38007728932901802</v>
      </c>
      <c r="Z1297" s="17">
        <v>0.576897188807735</v>
      </c>
      <c r="AA1297" s="17">
        <v>0.48039311489069098</v>
      </c>
      <c r="AB1297" s="17">
        <v>0.24522215126109401</v>
      </c>
      <c r="AC1297" s="17">
        <v>0.65082666840158898</v>
      </c>
      <c r="AD1297" s="17">
        <v>0.58034690840881398</v>
      </c>
      <c r="AE1297" s="17"/>
      <c r="AF1297" s="17">
        <v>0.42548594556678498</v>
      </c>
      <c r="AG1297" s="17">
        <v>0.440472566889894</v>
      </c>
      <c r="AH1297" s="17">
        <v>0.394966442766432</v>
      </c>
      <c r="AI1297" s="17">
        <v>0.40201872883161599</v>
      </c>
      <c r="AJ1297" s="17">
        <v>0.41619953482842598</v>
      </c>
      <c r="AK1297" s="17">
        <v>0.47238223196295998</v>
      </c>
      <c r="AL1297" s="17"/>
      <c r="AM1297" s="17">
        <v>0.41534464386158298</v>
      </c>
      <c r="AN1297" s="17">
        <v>0.42896085320570998</v>
      </c>
      <c r="AO1297" s="17"/>
      <c r="AP1297" s="17">
        <v>0.42000247135288499</v>
      </c>
      <c r="AQ1297" s="17">
        <v>0.42490515133672702</v>
      </c>
      <c r="AR1297" s="17">
        <v>0.46637621261928203</v>
      </c>
      <c r="AS1297" s="17">
        <v>0.33526034509687902</v>
      </c>
      <c r="AT1297" s="17">
        <v>0.26863334850895998</v>
      </c>
      <c r="AU1297" s="17"/>
      <c r="AV1297" s="17">
        <v>0.415396054803508</v>
      </c>
      <c r="AW1297" s="17">
        <v>0.37826915456975002</v>
      </c>
      <c r="AX1297" s="17">
        <v>0.433104894768991</v>
      </c>
      <c r="AY1297" s="17">
        <v>0.47907194668776598</v>
      </c>
      <c r="AZ1297" s="17">
        <v>0.50548401963449296</v>
      </c>
      <c r="BA1297" s="17">
        <v>0.47038537958617799</v>
      </c>
      <c r="BB1297" s="17"/>
      <c r="BC1297" s="17">
        <v>0.46897695036627501</v>
      </c>
      <c r="BD1297" s="17">
        <v>0.42725476761715803</v>
      </c>
      <c r="BE1297" s="17">
        <v>0.422828228672947</v>
      </c>
      <c r="BF1297" s="17"/>
      <c r="BG1297" s="17">
        <v>0.42109420565051597</v>
      </c>
      <c r="BH1297" s="17">
        <v>0.44142373987842398</v>
      </c>
      <c r="BI1297" s="17">
        <v>0.44216453657367499</v>
      </c>
      <c r="BJ1297" s="17">
        <v>0.14188182501093399</v>
      </c>
      <c r="BK1297" s="17">
        <v>0.33731042444410397</v>
      </c>
      <c r="BL1297" s="17"/>
      <c r="BM1297" s="17">
        <v>0.43786724843106001</v>
      </c>
      <c r="BN1297" s="17">
        <v>0.30323395842057399</v>
      </c>
    </row>
    <row r="1298" spans="2:66" x14ac:dyDescent="0.35">
      <c r="B1298" t="s">
        <v>354</v>
      </c>
      <c r="C1298" s="17">
        <v>0.26757572060163998</v>
      </c>
      <c r="D1298" s="17">
        <v>0.29927870972534398</v>
      </c>
      <c r="E1298" s="17">
        <v>0.24043082345887401</v>
      </c>
      <c r="F1298" s="17"/>
      <c r="G1298" s="17">
        <v>0.255733685314256</v>
      </c>
      <c r="H1298" s="17">
        <v>0.27665792587618099</v>
      </c>
      <c r="I1298" s="17">
        <v>0.16627265509882999</v>
      </c>
      <c r="J1298" s="17">
        <v>0.35520854826766501</v>
      </c>
      <c r="K1298" s="17">
        <v>0.27931131205469101</v>
      </c>
      <c r="L1298" s="17">
        <v>0.25001305928297601</v>
      </c>
      <c r="M1298" s="17"/>
      <c r="N1298" s="17">
        <v>0.31204213205692299</v>
      </c>
      <c r="O1298" s="17">
        <v>0.30535390009609598</v>
      </c>
      <c r="P1298" s="17">
        <v>0.210240423666128</v>
      </c>
      <c r="Q1298" s="17">
        <v>0.22468799588294999</v>
      </c>
      <c r="R1298" s="17"/>
      <c r="S1298" s="17">
        <v>0.27001594890254099</v>
      </c>
      <c r="T1298" s="17">
        <v>0.30392527174858103</v>
      </c>
      <c r="U1298" s="17">
        <v>0.33281015444398698</v>
      </c>
      <c r="V1298" s="17">
        <v>0.30743446384263201</v>
      </c>
      <c r="W1298" s="17">
        <v>0.15793338863386999</v>
      </c>
      <c r="X1298" s="17">
        <v>0.148695382875596</v>
      </c>
      <c r="Y1298" s="17">
        <v>0.21681844412825199</v>
      </c>
      <c r="Z1298" s="17">
        <v>0.21162034321807299</v>
      </c>
      <c r="AA1298" s="17">
        <v>0.273741755968055</v>
      </c>
      <c r="AB1298" s="17">
        <v>0.345709767524223</v>
      </c>
      <c r="AC1298" s="17">
        <v>0.17611518908451601</v>
      </c>
      <c r="AD1298" s="17">
        <v>0.41965309159118602</v>
      </c>
      <c r="AE1298" s="17"/>
      <c r="AF1298" s="17">
        <v>0.25316545978391403</v>
      </c>
      <c r="AG1298" s="17">
        <v>0.256383840921802</v>
      </c>
      <c r="AH1298" s="17">
        <v>0.29931823416937497</v>
      </c>
      <c r="AI1298" s="17">
        <v>0.29612064258026499</v>
      </c>
      <c r="AJ1298" s="17">
        <v>0.24280147797290799</v>
      </c>
      <c r="AK1298" s="17">
        <v>0.27115143293212701</v>
      </c>
      <c r="AL1298" s="17"/>
      <c r="AM1298" s="17">
        <v>0.23454824396756099</v>
      </c>
      <c r="AN1298" s="17">
        <v>0.32512339195449902</v>
      </c>
      <c r="AO1298" s="17"/>
      <c r="AP1298" s="17">
        <v>0.273685702845196</v>
      </c>
      <c r="AQ1298" s="17">
        <v>0.29300379486772399</v>
      </c>
      <c r="AR1298" s="17">
        <v>0.26579132886023998</v>
      </c>
      <c r="AS1298" s="17">
        <v>0.248080413974018</v>
      </c>
      <c r="AT1298" s="17">
        <v>0.60234427332805396</v>
      </c>
      <c r="AU1298" s="17"/>
      <c r="AV1298" s="17">
        <v>0.30012446796019498</v>
      </c>
      <c r="AW1298" s="17">
        <v>0.268620334430478</v>
      </c>
      <c r="AX1298" s="17">
        <v>0.29810327487659299</v>
      </c>
      <c r="AY1298" s="17">
        <v>0.27202116508717</v>
      </c>
      <c r="AZ1298" s="17">
        <v>0.27763006392274298</v>
      </c>
      <c r="BA1298" s="17">
        <v>0.100291420119806</v>
      </c>
      <c r="BB1298" s="17"/>
      <c r="BC1298" s="17">
        <v>0.32368256723070699</v>
      </c>
      <c r="BD1298" s="17">
        <v>0.24146938286918401</v>
      </c>
      <c r="BE1298" s="17">
        <v>0.26427010215265601</v>
      </c>
      <c r="BF1298" s="17"/>
      <c r="BG1298" s="17">
        <v>0.21963009227873401</v>
      </c>
      <c r="BH1298" s="17">
        <v>0.25048756048860699</v>
      </c>
      <c r="BI1298" s="17">
        <v>0.31035798637165501</v>
      </c>
      <c r="BJ1298" s="17">
        <v>0.57487719562298201</v>
      </c>
      <c r="BK1298" s="17">
        <v>0.213000456031254</v>
      </c>
      <c r="BL1298" s="17"/>
      <c r="BM1298" s="17">
        <v>0.24508929014235001</v>
      </c>
      <c r="BN1298" s="17">
        <v>0.27610012750804902</v>
      </c>
    </row>
    <row r="1299" spans="2:66" x14ac:dyDescent="0.35">
      <c r="B1299" t="s">
        <v>282</v>
      </c>
      <c r="C1299" s="17">
        <v>6.0565232488840298E-2</v>
      </c>
      <c r="D1299" s="17">
        <v>9.1307099311606202E-2</v>
      </c>
      <c r="E1299" s="17">
        <v>3.2089879651257203E-2</v>
      </c>
      <c r="F1299" s="17"/>
      <c r="G1299" s="17">
        <v>0</v>
      </c>
      <c r="H1299" s="17">
        <v>1.5070207026084401E-2</v>
      </c>
      <c r="I1299" s="17">
        <v>5.1106957354846598E-2</v>
      </c>
      <c r="J1299" s="17">
        <v>9.4530383432021997E-2</v>
      </c>
      <c r="K1299" s="17">
        <v>3.7718907384000099E-2</v>
      </c>
      <c r="L1299" s="17">
        <v>0.115675095225312</v>
      </c>
      <c r="M1299" s="17"/>
      <c r="N1299" s="17">
        <v>6.3207097201069498E-2</v>
      </c>
      <c r="O1299" s="17">
        <v>3.0476985365604701E-2</v>
      </c>
      <c r="P1299" s="17">
        <v>5.3084807546260097E-2</v>
      </c>
      <c r="Q1299" s="17">
        <v>9.6305244069029697E-2</v>
      </c>
      <c r="R1299" s="17"/>
      <c r="S1299" s="17">
        <v>2.3964770226942201E-2</v>
      </c>
      <c r="T1299" s="17">
        <v>8.5376683305049397E-2</v>
      </c>
      <c r="U1299" s="17">
        <v>3.4394032257295697E-2</v>
      </c>
      <c r="V1299" s="17">
        <v>6.5686564077894499E-2</v>
      </c>
      <c r="W1299" s="17">
        <v>5.3329264460796201E-2</v>
      </c>
      <c r="X1299" s="17">
        <v>3.6337665614930903E-2</v>
      </c>
      <c r="Y1299" s="17">
        <v>0.1067355152401</v>
      </c>
      <c r="Z1299" s="17">
        <v>5.5005665072759197E-2</v>
      </c>
      <c r="AA1299" s="17">
        <v>0.122115985000814</v>
      </c>
      <c r="AB1299" s="17">
        <v>3.2470695241064898E-2</v>
      </c>
      <c r="AC1299" s="17">
        <v>0</v>
      </c>
      <c r="AD1299" s="17">
        <v>0</v>
      </c>
      <c r="AE1299" s="17"/>
      <c r="AF1299" s="17">
        <v>4.7486066712634903E-2</v>
      </c>
      <c r="AG1299" s="17">
        <v>7.7603325431663997E-2</v>
      </c>
      <c r="AH1299" s="17">
        <v>0</v>
      </c>
      <c r="AI1299" s="17">
        <v>9.8125350430618097E-2</v>
      </c>
      <c r="AJ1299" s="17">
        <v>9.5687394600917797E-2</v>
      </c>
      <c r="AK1299" s="17">
        <v>0</v>
      </c>
      <c r="AL1299" s="17"/>
      <c r="AM1299" s="17">
        <v>6.6140693420065996E-2</v>
      </c>
      <c r="AN1299" s="17">
        <v>5.23172113881386E-2</v>
      </c>
      <c r="AO1299" s="17"/>
      <c r="AP1299" s="17">
        <v>4.8806493713436497E-2</v>
      </c>
      <c r="AQ1299" s="17">
        <v>5.4467195368528003E-2</v>
      </c>
      <c r="AR1299" s="17">
        <v>4.9474535310852399E-2</v>
      </c>
      <c r="AS1299" s="17">
        <v>6.6704198370054604E-2</v>
      </c>
      <c r="AT1299" s="17">
        <v>0</v>
      </c>
      <c r="AU1299" s="17"/>
      <c r="AV1299" s="17">
        <v>3.4681157044216898E-2</v>
      </c>
      <c r="AW1299" s="17">
        <v>8.9592984214649798E-2</v>
      </c>
      <c r="AX1299" s="17">
        <v>3.8493225399711901E-2</v>
      </c>
      <c r="AY1299" s="17">
        <v>2.32543232513268E-2</v>
      </c>
      <c r="AZ1299" s="17">
        <v>0</v>
      </c>
      <c r="BA1299" s="17">
        <v>9.57194118160416E-2</v>
      </c>
      <c r="BB1299" s="17"/>
      <c r="BC1299" s="17">
        <v>2.30921742279631E-2</v>
      </c>
      <c r="BD1299" s="17">
        <v>7.2906365746680094E-2</v>
      </c>
      <c r="BE1299" s="17">
        <v>4.4704518000671302E-2</v>
      </c>
      <c r="BF1299" s="17"/>
      <c r="BG1299" s="17">
        <v>5.9387258143059798E-2</v>
      </c>
      <c r="BH1299" s="17">
        <v>5.1728921500788498E-2</v>
      </c>
      <c r="BI1299" s="17">
        <v>4.4146967509416699E-2</v>
      </c>
      <c r="BJ1299" s="17">
        <v>0</v>
      </c>
      <c r="BK1299" s="17">
        <v>6.0589955554345598E-2</v>
      </c>
      <c r="BL1299" s="17"/>
      <c r="BM1299" s="17">
        <v>5.3068687009625602E-2</v>
      </c>
      <c r="BN1299" s="17">
        <v>5.0025014866015599E-2</v>
      </c>
    </row>
    <row r="1300" spans="2:66" x14ac:dyDescent="0.35">
      <c r="C1300" s="17"/>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c r="AD1300" s="17"/>
      <c r="AE1300" s="17"/>
      <c r="AF1300" s="17"/>
      <c r="AG1300" s="17"/>
      <c r="AH1300" s="17"/>
      <c r="AI1300" s="17"/>
      <c r="AJ1300" s="17"/>
      <c r="AK1300" s="17"/>
      <c r="AL1300" s="17"/>
      <c r="AM1300" s="17"/>
      <c r="AN1300" s="17"/>
      <c r="AO1300" s="17"/>
      <c r="AP1300" s="17"/>
      <c r="AQ1300" s="17"/>
      <c r="AR1300" s="17"/>
      <c r="AS1300" s="17"/>
      <c r="AT1300" s="17"/>
      <c r="AU1300" s="17"/>
      <c r="AV1300" s="17"/>
      <c r="AW1300" s="17"/>
      <c r="AX1300" s="17"/>
      <c r="AY1300" s="17"/>
      <c r="AZ1300" s="17"/>
      <c r="BA1300" s="17"/>
      <c r="BB1300" s="17"/>
      <c r="BC1300" s="17"/>
      <c r="BD1300" s="17"/>
      <c r="BE1300" s="17"/>
      <c r="BF1300" s="17"/>
      <c r="BG1300" s="17"/>
      <c r="BH1300" s="17"/>
      <c r="BI1300" s="17"/>
      <c r="BJ1300" s="17"/>
      <c r="BK1300" s="17"/>
      <c r="BL1300" s="17"/>
      <c r="BM1300" s="17"/>
      <c r="BN1300" s="17"/>
    </row>
    <row r="1301" spans="2:66" x14ac:dyDescent="0.35">
      <c r="B1301" s="6" t="s">
        <v>468</v>
      </c>
      <c r="C1301" s="17"/>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c r="AD1301" s="17"/>
      <c r="AE1301" s="17"/>
      <c r="AF1301" s="17"/>
      <c r="AG1301" s="17"/>
      <c r="AH1301" s="17"/>
      <c r="AI1301" s="17"/>
      <c r="AJ1301" s="17"/>
      <c r="AK1301" s="17"/>
      <c r="AL1301" s="17"/>
      <c r="AM1301" s="17"/>
      <c r="AN1301" s="17"/>
      <c r="AO1301" s="17"/>
      <c r="AP1301" s="17"/>
      <c r="AQ1301" s="17"/>
      <c r="AR1301" s="17"/>
      <c r="AS1301" s="17"/>
      <c r="AT1301" s="17"/>
      <c r="AU1301" s="17"/>
      <c r="AV1301" s="17"/>
      <c r="AW1301" s="17"/>
      <c r="AX1301" s="17"/>
      <c r="AY1301" s="17"/>
      <c r="AZ1301" s="17"/>
      <c r="BA1301" s="17"/>
      <c r="BB1301" s="17"/>
      <c r="BC1301" s="17"/>
      <c r="BD1301" s="17"/>
      <c r="BE1301" s="17"/>
      <c r="BF1301" s="17"/>
      <c r="BG1301" s="17"/>
      <c r="BH1301" s="17"/>
      <c r="BI1301" s="17"/>
      <c r="BJ1301" s="17"/>
      <c r="BK1301" s="17"/>
      <c r="BL1301" s="17"/>
      <c r="BM1301" s="17"/>
      <c r="BN1301" s="17"/>
    </row>
    <row r="1302" spans="2:66" x14ac:dyDescent="0.35">
      <c r="B1302" s="24" t="s">
        <v>184</v>
      </c>
      <c r="C1302" s="17"/>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c r="AD1302" s="17"/>
      <c r="AE1302" s="17"/>
      <c r="AF1302" s="17"/>
      <c r="AG1302" s="17"/>
      <c r="AH1302" s="17"/>
      <c r="AI1302" s="17"/>
      <c r="AJ1302" s="17"/>
      <c r="AK1302" s="17"/>
      <c r="AL1302" s="17"/>
      <c r="AM1302" s="17"/>
      <c r="AN1302" s="17"/>
      <c r="AO1302" s="17"/>
      <c r="AP1302" s="17"/>
      <c r="AQ1302" s="17"/>
      <c r="AR1302" s="17"/>
      <c r="AS1302" s="17"/>
      <c r="AT1302" s="17"/>
      <c r="AU1302" s="17"/>
      <c r="AV1302" s="17"/>
      <c r="AW1302" s="17"/>
      <c r="AX1302" s="17"/>
      <c r="AY1302" s="17"/>
      <c r="AZ1302" s="17"/>
      <c r="BA1302" s="17"/>
      <c r="BB1302" s="17"/>
      <c r="BC1302" s="17"/>
      <c r="BD1302" s="17"/>
      <c r="BE1302" s="17"/>
      <c r="BF1302" s="17"/>
      <c r="BG1302" s="17"/>
      <c r="BH1302" s="17"/>
      <c r="BI1302" s="17"/>
      <c r="BJ1302" s="17"/>
      <c r="BK1302" s="17"/>
      <c r="BL1302" s="17"/>
      <c r="BM1302" s="17"/>
      <c r="BN1302" s="17"/>
    </row>
    <row r="1303" spans="2:66" x14ac:dyDescent="0.35">
      <c r="B1303" t="s">
        <v>350</v>
      </c>
      <c r="C1303" s="17">
        <v>8.9239318784572502E-2</v>
      </c>
      <c r="D1303" s="17">
        <v>8.7875330840234495E-2</v>
      </c>
      <c r="E1303" s="17">
        <v>9.09446780236874E-2</v>
      </c>
      <c r="F1303" s="17"/>
      <c r="G1303" s="17">
        <v>9.3168560698061897E-2</v>
      </c>
      <c r="H1303" s="17">
        <v>2.7420004444949901E-2</v>
      </c>
      <c r="I1303" s="17">
        <v>5.3462519452668902E-2</v>
      </c>
      <c r="J1303" s="17">
        <v>7.5028249529398003E-2</v>
      </c>
      <c r="K1303" s="17">
        <v>0.10837167885851801</v>
      </c>
      <c r="L1303" s="17">
        <v>0.16972413627893801</v>
      </c>
      <c r="M1303" s="17"/>
      <c r="N1303" s="17">
        <v>3.8399524391732401E-2</v>
      </c>
      <c r="O1303" s="17">
        <v>9.3962747602972602E-2</v>
      </c>
      <c r="P1303" s="17">
        <v>0.127560488885023</v>
      </c>
      <c r="Q1303" s="17">
        <v>0.109095510051973</v>
      </c>
      <c r="R1303" s="17"/>
      <c r="S1303" s="17">
        <v>8.5204593751984803E-2</v>
      </c>
      <c r="T1303" s="17">
        <v>9.4435672205105403E-2</v>
      </c>
      <c r="U1303" s="17">
        <v>0.177895755911602</v>
      </c>
      <c r="V1303" s="17">
        <v>9.8470290091452597E-2</v>
      </c>
      <c r="W1303" s="17">
        <v>0.141134897194574</v>
      </c>
      <c r="X1303" s="17">
        <v>0.121239794227399</v>
      </c>
      <c r="Y1303" s="17">
        <v>0.16370173127548801</v>
      </c>
      <c r="Z1303" s="17">
        <v>4.7690728415933997E-2</v>
      </c>
      <c r="AA1303" s="17">
        <v>0</v>
      </c>
      <c r="AB1303" s="17">
        <v>6.7271381594311605E-2</v>
      </c>
      <c r="AC1303" s="17">
        <v>0</v>
      </c>
      <c r="AD1303" s="17">
        <v>0</v>
      </c>
      <c r="AE1303" s="17"/>
      <c r="AF1303" s="17">
        <v>6.7138761015303597E-2</v>
      </c>
      <c r="AG1303" s="17">
        <v>8.37104123794329E-2</v>
      </c>
      <c r="AH1303" s="17">
        <v>0.1289278302811</v>
      </c>
      <c r="AI1303" s="17">
        <v>3.7612662511462898E-2</v>
      </c>
      <c r="AJ1303" s="17">
        <v>0.16930788958409401</v>
      </c>
      <c r="AK1303" s="17">
        <v>0.134465472722268</v>
      </c>
      <c r="AL1303" s="17"/>
      <c r="AM1303" s="17">
        <v>9.5655989787018197E-2</v>
      </c>
      <c r="AN1303" s="17">
        <v>8.1855898819918199E-2</v>
      </c>
      <c r="AO1303" s="17"/>
      <c r="AP1303" s="17">
        <v>0.115062679866562</v>
      </c>
      <c r="AQ1303" s="17">
        <v>0.13552795816322399</v>
      </c>
      <c r="AR1303" s="17">
        <v>3.4197911244732503E-2</v>
      </c>
      <c r="AS1303" s="17">
        <v>7.7260710190520804E-2</v>
      </c>
      <c r="AT1303" s="17">
        <v>8.6703481562291004E-2</v>
      </c>
      <c r="AU1303" s="17"/>
      <c r="AV1303" s="17">
        <v>7.7899008280689699E-2</v>
      </c>
      <c r="AW1303" s="17">
        <v>8.2526472106048895E-2</v>
      </c>
      <c r="AX1303" s="17">
        <v>3.1480824891323297E-2</v>
      </c>
      <c r="AY1303" s="17">
        <v>0.11087910808218999</v>
      </c>
      <c r="AZ1303" s="17">
        <v>0.115958160117755</v>
      </c>
      <c r="BA1303" s="17">
        <v>6.9931703551423294E-2</v>
      </c>
      <c r="BB1303" s="17"/>
      <c r="BC1303" s="17">
        <v>6.4996091291541699E-2</v>
      </c>
      <c r="BD1303" s="17">
        <v>0.123255844777551</v>
      </c>
      <c r="BE1303" s="17">
        <v>5.56300378243368E-2</v>
      </c>
      <c r="BF1303" s="17"/>
      <c r="BG1303" s="17">
        <v>0.178886082131469</v>
      </c>
      <c r="BH1303" s="17">
        <v>7.4877884072324902E-2</v>
      </c>
      <c r="BI1303" s="17">
        <v>5.3244128235180301E-2</v>
      </c>
      <c r="BJ1303" s="17">
        <v>0</v>
      </c>
      <c r="BK1303" s="17">
        <v>0.18890291393605399</v>
      </c>
      <c r="BL1303" s="17"/>
      <c r="BM1303" s="17">
        <v>9.2878132193760093E-2</v>
      </c>
      <c r="BN1303" s="17">
        <v>0.17314103901334801</v>
      </c>
    </row>
    <row r="1304" spans="2:66" x14ac:dyDescent="0.35">
      <c r="B1304" t="s">
        <v>351</v>
      </c>
      <c r="C1304" s="17">
        <v>0.100334328531721</v>
      </c>
      <c r="D1304" s="17">
        <v>0.112408345984241</v>
      </c>
      <c r="E1304" s="17">
        <v>8.5238493336577195E-2</v>
      </c>
      <c r="F1304" s="17"/>
      <c r="G1304" s="17">
        <v>4.71993413752635E-2</v>
      </c>
      <c r="H1304" s="17">
        <v>7.2949222068564398E-2</v>
      </c>
      <c r="I1304" s="17">
        <v>0.124342120276469</v>
      </c>
      <c r="J1304" s="17">
        <v>8.7632798198383197E-2</v>
      </c>
      <c r="K1304" s="17">
        <v>8.85442869278458E-2</v>
      </c>
      <c r="L1304" s="17">
        <v>0.15803559181007801</v>
      </c>
      <c r="M1304" s="17"/>
      <c r="N1304" s="17">
        <v>7.7029647553357602E-2</v>
      </c>
      <c r="O1304" s="17">
        <v>8.3026974447718505E-2</v>
      </c>
      <c r="P1304" s="17">
        <v>0.115372153154878</v>
      </c>
      <c r="Q1304" s="17">
        <v>0.12939826363623599</v>
      </c>
      <c r="R1304" s="17"/>
      <c r="S1304" s="17">
        <v>0.13670727390221299</v>
      </c>
      <c r="T1304" s="17">
        <v>0.13257397067805901</v>
      </c>
      <c r="U1304" s="17">
        <v>9.2248376150894304E-2</v>
      </c>
      <c r="V1304" s="17">
        <v>9.9462204708599594E-2</v>
      </c>
      <c r="W1304" s="17">
        <v>4.5369080593775701E-2</v>
      </c>
      <c r="X1304" s="17">
        <v>0.121664688588036</v>
      </c>
      <c r="Y1304" s="17">
        <v>3.9960620123879798E-2</v>
      </c>
      <c r="Z1304" s="17">
        <v>0.188250708464722</v>
      </c>
      <c r="AA1304" s="17">
        <v>2.7135977101609199E-2</v>
      </c>
      <c r="AB1304" s="17">
        <v>9.7094172947794502E-2</v>
      </c>
      <c r="AC1304" s="17">
        <v>0</v>
      </c>
      <c r="AD1304" s="17">
        <v>0.14530086924046101</v>
      </c>
      <c r="AE1304" s="17"/>
      <c r="AF1304" s="17">
        <v>7.64894507909199E-2</v>
      </c>
      <c r="AG1304" s="17">
        <v>6.81368673142142E-2</v>
      </c>
      <c r="AH1304" s="17">
        <v>0.17439518745111601</v>
      </c>
      <c r="AI1304" s="17">
        <v>0.191971655993292</v>
      </c>
      <c r="AJ1304" s="17">
        <v>5.32725471682573E-2</v>
      </c>
      <c r="AK1304" s="17">
        <v>4.4471061190930299E-2</v>
      </c>
      <c r="AL1304" s="17"/>
      <c r="AM1304" s="17">
        <v>0.12873049392857</v>
      </c>
      <c r="AN1304" s="17">
        <v>6.3990275797316698E-2</v>
      </c>
      <c r="AO1304" s="17"/>
      <c r="AP1304" s="17">
        <v>0.148122995962024</v>
      </c>
      <c r="AQ1304" s="17">
        <v>9.3252470921978706E-2</v>
      </c>
      <c r="AR1304" s="17">
        <v>5.8343651794829803E-2</v>
      </c>
      <c r="AS1304" s="17">
        <v>7.5117980369794404E-2</v>
      </c>
      <c r="AT1304" s="17">
        <v>8.7052234996328706E-2</v>
      </c>
      <c r="AU1304" s="17"/>
      <c r="AV1304" s="17">
        <v>0.12908659099834099</v>
      </c>
      <c r="AW1304" s="17">
        <v>6.04978161454717E-2</v>
      </c>
      <c r="AX1304" s="17">
        <v>3.1875477367328597E-2</v>
      </c>
      <c r="AY1304" s="17">
        <v>0.13727259379346299</v>
      </c>
      <c r="AZ1304" s="17">
        <v>0</v>
      </c>
      <c r="BA1304" s="17">
        <v>3.4677057023518497E-2</v>
      </c>
      <c r="BB1304" s="17"/>
      <c r="BC1304" s="17">
        <v>0.118777936068509</v>
      </c>
      <c r="BD1304" s="17">
        <v>4.7092405208398198E-2</v>
      </c>
      <c r="BE1304" s="17">
        <v>0.123161613381959</v>
      </c>
      <c r="BF1304" s="17"/>
      <c r="BG1304" s="17">
        <v>0.121879760743293</v>
      </c>
      <c r="BH1304" s="17">
        <v>9.3622669067598696E-2</v>
      </c>
      <c r="BI1304" s="17">
        <v>0.10154226797393601</v>
      </c>
      <c r="BJ1304" s="17">
        <v>0</v>
      </c>
      <c r="BK1304" s="17">
        <v>0.13569010707478901</v>
      </c>
      <c r="BL1304" s="17"/>
      <c r="BM1304" s="17">
        <v>9.8513001472582698E-2</v>
      </c>
      <c r="BN1304" s="17">
        <v>0.124368256864023</v>
      </c>
    </row>
    <row r="1305" spans="2:66" x14ac:dyDescent="0.35">
      <c r="B1305" t="s">
        <v>352</v>
      </c>
      <c r="C1305" s="17">
        <v>0.355011568879049</v>
      </c>
      <c r="D1305" s="17">
        <v>0.33087131876806603</v>
      </c>
      <c r="E1305" s="17">
        <v>0.38519350614044201</v>
      </c>
      <c r="F1305" s="17"/>
      <c r="G1305" s="17">
        <v>0.35940386392073098</v>
      </c>
      <c r="H1305" s="17">
        <v>0.43165653387957997</v>
      </c>
      <c r="I1305" s="17">
        <v>0.252829642937483</v>
      </c>
      <c r="J1305" s="17">
        <v>0.33422612657780498</v>
      </c>
      <c r="K1305" s="17">
        <v>0.40427972781416599</v>
      </c>
      <c r="L1305" s="17">
        <v>0.34185260493937197</v>
      </c>
      <c r="M1305" s="17"/>
      <c r="N1305" s="17">
        <v>0.35746581832309299</v>
      </c>
      <c r="O1305" s="17">
        <v>0.37327484677470302</v>
      </c>
      <c r="P1305" s="17">
        <v>0.36549061484574003</v>
      </c>
      <c r="Q1305" s="17">
        <v>0.32118949948867698</v>
      </c>
      <c r="R1305" s="17"/>
      <c r="S1305" s="17">
        <v>0.27911749399688901</v>
      </c>
      <c r="T1305" s="17">
        <v>0.310902365442978</v>
      </c>
      <c r="U1305" s="17">
        <v>0.36555299894109</v>
      </c>
      <c r="V1305" s="17">
        <v>0.46150929849306099</v>
      </c>
      <c r="W1305" s="17">
        <v>0.46803989881213698</v>
      </c>
      <c r="X1305" s="17">
        <v>0.39286126935085702</v>
      </c>
      <c r="Y1305" s="17">
        <v>0.37386808345948802</v>
      </c>
      <c r="Z1305" s="17">
        <v>0.288355087295188</v>
      </c>
      <c r="AA1305" s="17">
        <v>0.28149495736082403</v>
      </c>
      <c r="AB1305" s="17">
        <v>0.371358010167467</v>
      </c>
      <c r="AC1305" s="17">
        <v>0.89416566728184899</v>
      </c>
      <c r="AD1305" s="17">
        <v>0.14034264524735901</v>
      </c>
      <c r="AE1305" s="17"/>
      <c r="AF1305" s="17">
        <v>0.33363702032300802</v>
      </c>
      <c r="AG1305" s="17">
        <v>0.34560825112230198</v>
      </c>
      <c r="AH1305" s="17">
        <v>0.35023404861664897</v>
      </c>
      <c r="AI1305" s="17">
        <v>0.358894990472713</v>
      </c>
      <c r="AJ1305" s="17">
        <v>0.43200546479037399</v>
      </c>
      <c r="AK1305" s="17">
        <v>0.36780876090642201</v>
      </c>
      <c r="AL1305" s="17"/>
      <c r="AM1305" s="17">
        <v>0.35954118386372802</v>
      </c>
      <c r="AN1305" s="17">
        <v>0.34725522217524502</v>
      </c>
      <c r="AO1305" s="17"/>
      <c r="AP1305" s="17">
        <v>0.33093190579648502</v>
      </c>
      <c r="AQ1305" s="17">
        <v>0.44068710925027699</v>
      </c>
      <c r="AR1305" s="17">
        <v>0.31519351207652602</v>
      </c>
      <c r="AS1305" s="17">
        <v>0.25529559449102901</v>
      </c>
      <c r="AT1305" s="17">
        <v>0.56808644084904902</v>
      </c>
      <c r="AU1305" s="17"/>
      <c r="AV1305" s="17">
        <v>0.27478276754811798</v>
      </c>
      <c r="AW1305" s="17">
        <v>0.42392827890609802</v>
      </c>
      <c r="AX1305" s="17">
        <v>0.45247278719948603</v>
      </c>
      <c r="AY1305" s="17">
        <v>0.46544676864711498</v>
      </c>
      <c r="AZ1305" s="17">
        <v>0.235745866870221</v>
      </c>
      <c r="BA1305" s="17">
        <v>0.43232947182772602</v>
      </c>
      <c r="BB1305" s="17"/>
      <c r="BC1305" s="17">
        <v>0.249428048205275</v>
      </c>
      <c r="BD1305" s="17">
        <v>0.37808526260770198</v>
      </c>
      <c r="BE1305" s="17">
        <v>0.41495211375005397</v>
      </c>
      <c r="BF1305" s="17"/>
      <c r="BG1305" s="17">
        <v>0.24186930408764601</v>
      </c>
      <c r="BH1305" s="17">
        <v>0.36115123333979798</v>
      </c>
      <c r="BI1305" s="17">
        <v>0.34891823650308501</v>
      </c>
      <c r="BJ1305" s="17">
        <v>0.47808720747682298</v>
      </c>
      <c r="BK1305" s="17">
        <v>0.39118525657696002</v>
      </c>
      <c r="BL1305" s="17"/>
      <c r="BM1305" s="17">
        <v>0.34050762674908303</v>
      </c>
      <c r="BN1305" s="17">
        <v>0.39843627061418402</v>
      </c>
    </row>
    <row r="1306" spans="2:66" x14ac:dyDescent="0.35">
      <c r="B1306" t="s">
        <v>353</v>
      </c>
      <c r="C1306" s="17">
        <v>0.27768250222225599</v>
      </c>
      <c r="D1306" s="17">
        <v>0.26415841670715301</v>
      </c>
      <c r="E1306" s="17">
        <v>0.294591320426624</v>
      </c>
      <c r="F1306" s="17"/>
      <c r="G1306" s="17">
        <v>0.33238876733195799</v>
      </c>
      <c r="H1306" s="17">
        <v>0.327148122980645</v>
      </c>
      <c r="I1306" s="17">
        <v>0.42329679160919798</v>
      </c>
      <c r="J1306" s="17">
        <v>0.25651302839356199</v>
      </c>
      <c r="K1306" s="17">
        <v>0.23178460695068601</v>
      </c>
      <c r="L1306" s="17">
        <v>0.143348210763868</v>
      </c>
      <c r="M1306" s="17"/>
      <c r="N1306" s="17">
        <v>0.32657113852652597</v>
      </c>
      <c r="O1306" s="17">
        <v>0.29247607999553699</v>
      </c>
      <c r="P1306" s="17">
        <v>0.209577372809538</v>
      </c>
      <c r="Q1306" s="17">
        <v>0.26944958951279702</v>
      </c>
      <c r="R1306" s="17"/>
      <c r="S1306" s="17">
        <v>0.38049369688982299</v>
      </c>
      <c r="T1306" s="17">
        <v>0.29042037980018798</v>
      </c>
      <c r="U1306" s="17">
        <v>0.21404895495090501</v>
      </c>
      <c r="V1306" s="17">
        <v>0.16914116181875899</v>
      </c>
      <c r="W1306" s="17">
        <v>9.8537185018209905E-2</v>
      </c>
      <c r="X1306" s="17">
        <v>0.242857136028795</v>
      </c>
      <c r="Y1306" s="17">
        <v>0.25523117506042498</v>
      </c>
      <c r="Z1306" s="17">
        <v>0.38125915123756599</v>
      </c>
      <c r="AA1306" s="17">
        <v>0.41189661913856501</v>
      </c>
      <c r="AB1306" s="17">
        <v>0.13430353406262699</v>
      </c>
      <c r="AC1306" s="17">
        <v>0</v>
      </c>
      <c r="AD1306" s="17">
        <v>0.63950170256410699</v>
      </c>
      <c r="AE1306" s="17"/>
      <c r="AF1306" s="17">
        <v>0.34488184311139702</v>
      </c>
      <c r="AG1306" s="17">
        <v>0.32226594496580402</v>
      </c>
      <c r="AH1306" s="17">
        <v>0.193664910656837</v>
      </c>
      <c r="AI1306" s="17">
        <v>0.202068532537763</v>
      </c>
      <c r="AJ1306" s="17">
        <v>0.228729019361394</v>
      </c>
      <c r="AK1306" s="17">
        <v>0.22195536283911901</v>
      </c>
      <c r="AL1306" s="17"/>
      <c r="AM1306" s="17">
        <v>0.25867390548567698</v>
      </c>
      <c r="AN1306" s="17">
        <v>0.30630728018825798</v>
      </c>
      <c r="AO1306" s="17"/>
      <c r="AP1306" s="17">
        <v>0.27640024363367999</v>
      </c>
      <c r="AQ1306" s="17">
        <v>0.20414203614129101</v>
      </c>
      <c r="AR1306" s="17">
        <v>0.37061786585766399</v>
      </c>
      <c r="AS1306" s="17">
        <v>0.41729102601062101</v>
      </c>
      <c r="AT1306" s="17">
        <v>8.6035372104949798E-2</v>
      </c>
      <c r="AU1306" s="17"/>
      <c r="AV1306" s="17">
        <v>0.34000543945044898</v>
      </c>
      <c r="AW1306" s="17">
        <v>0.290810527968073</v>
      </c>
      <c r="AX1306" s="17">
        <v>0.22164469670165199</v>
      </c>
      <c r="AY1306" s="17">
        <v>0.14065104351053501</v>
      </c>
      <c r="AZ1306" s="17">
        <v>0.52999819042673002</v>
      </c>
      <c r="BA1306" s="17">
        <v>0.14654719672031</v>
      </c>
      <c r="BB1306" s="17"/>
      <c r="BC1306" s="17">
        <v>0.41069550152987999</v>
      </c>
      <c r="BD1306" s="17">
        <v>0.22082610740057401</v>
      </c>
      <c r="BE1306" s="17">
        <v>0.26912436010770202</v>
      </c>
      <c r="BF1306" s="17"/>
      <c r="BG1306" s="17">
        <v>0.242793586358345</v>
      </c>
      <c r="BH1306" s="17">
        <v>0.30333020531527399</v>
      </c>
      <c r="BI1306" s="17">
        <v>0.35509557599179398</v>
      </c>
      <c r="BJ1306" s="17">
        <v>0.52191279252317702</v>
      </c>
      <c r="BK1306" s="17">
        <v>7.0474179805804602E-2</v>
      </c>
      <c r="BL1306" s="17"/>
      <c r="BM1306" s="17">
        <v>0.29285339500616903</v>
      </c>
      <c r="BN1306" s="17">
        <v>0.108141777412794</v>
      </c>
    </row>
    <row r="1307" spans="2:66" x14ac:dyDescent="0.35">
      <c r="B1307" t="s">
        <v>354</v>
      </c>
      <c r="C1307" s="17">
        <v>0.116666795758439</v>
      </c>
      <c r="D1307" s="17">
        <v>0.11066917020060101</v>
      </c>
      <c r="E1307" s="17">
        <v>0.12416547358786401</v>
      </c>
      <c r="F1307" s="17"/>
      <c r="G1307" s="17">
        <v>0.117459287983219</v>
      </c>
      <c r="H1307" s="17">
        <v>9.7212436592350904E-2</v>
      </c>
      <c r="I1307" s="17">
        <v>0.109922113335728</v>
      </c>
      <c r="J1307" s="17">
        <v>0.12320635133428801</v>
      </c>
      <c r="K1307" s="17">
        <v>9.8259773375498696E-2</v>
      </c>
      <c r="L1307" s="17">
        <v>0.147084220056726</v>
      </c>
      <c r="M1307" s="17"/>
      <c r="N1307" s="17">
        <v>0.14889649234469901</v>
      </c>
      <c r="O1307" s="17">
        <v>0.10756680577777</v>
      </c>
      <c r="P1307" s="17">
        <v>0.14329960841441899</v>
      </c>
      <c r="Q1307" s="17">
        <v>7.1855758467395794E-2</v>
      </c>
      <c r="R1307" s="17"/>
      <c r="S1307" s="17">
        <v>0.10047306791225601</v>
      </c>
      <c r="T1307" s="17">
        <v>0.114103703801736</v>
      </c>
      <c r="U1307" s="17">
        <v>8.9595403894022096E-2</v>
      </c>
      <c r="V1307" s="17">
        <v>0.10500406937231301</v>
      </c>
      <c r="W1307" s="17">
        <v>9.9438082726759802E-2</v>
      </c>
      <c r="X1307" s="17">
        <v>0.12137711180491299</v>
      </c>
      <c r="Y1307" s="17">
        <v>8.2817023320720995E-2</v>
      </c>
      <c r="Z1307" s="17">
        <v>0</v>
      </c>
      <c r="AA1307" s="17">
        <v>0.20449541268132199</v>
      </c>
      <c r="AB1307" s="17">
        <v>0.23091418182697199</v>
      </c>
      <c r="AC1307" s="17">
        <v>0.105834332718151</v>
      </c>
      <c r="AD1307" s="17">
        <v>0</v>
      </c>
      <c r="AE1307" s="17"/>
      <c r="AF1307" s="17">
        <v>0.131302867370197</v>
      </c>
      <c r="AG1307" s="17">
        <v>0.107629556723926</v>
      </c>
      <c r="AH1307" s="17">
        <v>8.9248813736180099E-2</v>
      </c>
      <c r="AI1307" s="17">
        <v>0.15796797916936001</v>
      </c>
      <c r="AJ1307" s="17">
        <v>8.7325320625511502E-2</v>
      </c>
      <c r="AK1307" s="17">
        <v>9.7725869257189804E-2</v>
      </c>
      <c r="AL1307" s="17"/>
      <c r="AM1307" s="17">
        <v>9.8386794268601904E-2</v>
      </c>
      <c r="AN1307" s="17">
        <v>0.136046021581259</v>
      </c>
      <c r="AO1307" s="17"/>
      <c r="AP1307" s="17">
        <v>6.6938101108217601E-2</v>
      </c>
      <c r="AQ1307" s="17">
        <v>6.9169884801171699E-2</v>
      </c>
      <c r="AR1307" s="17">
        <v>0.14933633578578101</v>
      </c>
      <c r="AS1307" s="17">
        <v>0.124272112104009</v>
      </c>
      <c r="AT1307" s="17">
        <v>0.172122470487382</v>
      </c>
      <c r="AU1307" s="17"/>
      <c r="AV1307" s="17">
        <v>0.122726894780331</v>
      </c>
      <c r="AW1307" s="17">
        <v>8.9397241477015499E-2</v>
      </c>
      <c r="AX1307" s="17">
        <v>0.200477414114034</v>
      </c>
      <c r="AY1307" s="17">
        <v>0.11794012445823</v>
      </c>
      <c r="AZ1307" s="17">
        <v>0.118297782585295</v>
      </c>
      <c r="BA1307" s="17">
        <v>0.109333928345174</v>
      </c>
      <c r="BB1307" s="17"/>
      <c r="BC1307" s="17">
        <v>0.128048960828158</v>
      </c>
      <c r="BD1307" s="17">
        <v>0.119493103470423</v>
      </c>
      <c r="BE1307" s="17">
        <v>0.111381512558221</v>
      </c>
      <c r="BF1307" s="17"/>
      <c r="BG1307" s="17">
        <v>0.15699270458186601</v>
      </c>
      <c r="BH1307" s="17">
        <v>0.109080753184618</v>
      </c>
      <c r="BI1307" s="17">
        <v>0.111497126909593</v>
      </c>
      <c r="BJ1307" s="17">
        <v>0</v>
      </c>
      <c r="BK1307" s="17">
        <v>0.11758189452864599</v>
      </c>
      <c r="BL1307" s="17"/>
      <c r="BM1307" s="17">
        <v>0.11737266698781799</v>
      </c>
      <c r="BN1307" s="17">
        <v>0.10777097591379201</v>
      </c>
    </row>
    <row r="1308" spans="2:66" x14ac:dyDescent="0.35">
      <c r="B1308" t="s">
        <v>282</v>
      </c>
      <c r="C1308" s="17">
        <v>6.10654858239634E-2</v>
      </c>
      <c r="D1308" s="17">
        <v>9.4017417499705505E-2</v>
      </c>
      <c r="E1308" s="17">
        <v>1.9866528484805499E-2</v>
      </c>
      <c r="F1308" s="17"/>
      <c r="G1308" s="17">
        <v>5.0380178690766997E-2</v>
      </c>
      <c r="H1308" s="17">
        <v>4.3613680033910703E-2</v>
      </c>
      <c r="I1308" s="17">
        <v>3.6146812388453499E-2</v>
      </c>
      <c r="J1308" s="17">
        <v>0.123393445966564</v>
      </c>
      <c r="K1308" s="17">
        <v>6.8759926073285196E-2</v>
      </c>
      <c r="L1308" s="17">
        <v>3.9955236151018203E-2</v>
      </c>
      <c r="M1308" s="17"/>
      <c r="N1308" s="17">
        <v>5.1637378860592303E-2</v>
      </c>
      <c r="O1308" s="17">
        <v>4.96925454012992E-2</v>
      </c>
      <c r="P1308" s="17">
        <v>3.8699761890401703E-2</v>
      </c>
      <c r="Q1308" s="17">
        <v>9.9011378842922201E-2</v>
      </c>
      <c r="R1308" s="17"/>
      <c r="S1308" s="17">
        <v>1.8003873546835299E-2</v>
      </c>
      <c r="T1308" s="17">
        <v>5.7563908071933699E-2</v>
      </c>
      <c r="U1308" s="17">
        <v>6.06585101514866E-2</v>
      </c>
      <c r="V1308" s="17">
        <v>6.6412975515814501E-2</v>
      </c>
      <c r="W1308" s="17">
        <v>0.147480855654544</v>
      </c>
      <c r="X1308" s="17">
        <v>0</v>
      </c>
      <c r="Y1308" s="17">
        <v>8.4421366759998395E-2</v>
      </c>
      <c r="Z1308" s="17">
        <v>9.4444324586589704E-2</v>
      </c>
      <c r="AA1308" s="17">
        <v>7.4977033717679401E-2</v>
      </c>
      <c r="AB1308" s="17">
        <v>9.9058719400827999E-2</v>
      </c>
      <c r="AC1308" s="17">
        <v>0</v>
      </c>
      <c r="AD1308" s="17">
        <v>7.4854782948073101E-2</v>
      </c>
      <c r="AE1308" s="17"/>
      <c r="AF1308" s="17">
        <v>4.6550057389174997E-2</v>
      </c>
      <c r="AG1308" s="17">
        <v>7.2648967494320496E-2</v>
      </c>
      <c r="AH1308" s="17">
        <v>6.3529209258117697E-2</v>
      </c>
      <c r="AI1308" s="17">
        <v>5.1484179315408399E-2</v>
      </c>
      <c r="AJ1308" s="17">
        <v>2.93597584703689E-2</v>
      </c>
      <c r="AK1308" s="17">
        <v>0.133573473084071</v>
      </c>
      <c r="AL1308" s="17"/>
      <c r="AM1308" s="17">
        <v>5.9011632666404697E-2</v>
      </c>
      <c r="AN1308" s="17">
        <v>6.4545301438003494E-2</v>
      </c>
      <c r="AO1308" s="17"/>
      <c r="AP1308" s="17">
        <v>6.2544073633031105E-2</v>
      </c>
      <c r="AQ1308" s="17">
        <v>5.72205407220574E-2</v>
      </c>
      <c r="AR1308" s="17">
        <v>7.2310723240466501E-2</v>
      </c>
      <c r="AS1308" s="17">
        <v>5.07625768340264E-2</v>
      </c>
      <c r="AT1308" s="17">
        <v>0</v>
      </c>
      <c r="AU1308" s="17"/>
      <c r="AV1308" s="17">
        <v>5.54992989420705E-2</v>
      </c>
      <c r="AW1308" s="17">
        <v>5.2839663397292902E-2</v>
      </c>
      <c r="AX1308" s="17">
        <v>6.2048799726176801E-2</v>
      </c>
      <c r="AY1308" s="17">
        <v>2.7810361508467302E-2</v>
      </c>
      <c r="AZ1308" s="17">
        <v>0</v>
      </c>
      <c r="BA1308" s="17">
        <v>0.20718064253184901</v>
      </c>
      <c r="BB1308" s="17"/>
      <c r="BC1308" s="17">
        <v>2.8053462076635199E-2</v>
      </c>
      <c r="BD1308" s="17">
        <v>0.111247276535353</v>
      </c>
      <c r="BE1308" s="17">
        <v>2.5750362377726901E-2</v>
      </c>
      <c r="BF1308" s="17"/>
      <c r="BG1308" s="17">
        <v>5.7578562097381297E-2</v>
      </c>
      <c r="BH1308" s="17">
        <v>5.7937255020386401E-2</v>
      </c>
      <c r="BI1308" s="17">
        <v>2.9702664386411701E-2</v>
      </c>
      <c r="BJ1308" s="17">
        <v>0</v>
      </c>
      <c r="BK1308" s="17">
        <v>9.6165648077746593E-2</v>
      </c>
      <c r="BL1308" s="17"/>
      <c r="BM1308" s="17">
        <v>5.7875177590587801E-2</v>
      </c>
      <c r="BN1308" s="17">
        <v>8.8141680181859805E-2</v>
      </c>
    </row>
    <row r="1309" spans="2:66" x14ac:dyDescent="0.35">
      <c r="C1309" s="17"/>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c r="AD1309" s="17"/>
      <c r="AE1309" s="17"/>
      <c r="AF1309" s="17"/>
      <c r="AG1309" s="17"/>
      <c r="AH1309" s="17"/>
      <c r="AI1309" s="17"/>
      <c r="AJ1309" s="17"/>
      <c r="AK1309" s="17"/>
      <c r="AL1309" s="17"/>
      <c r="AM1309" s="17"/>
      <c r="AN1309" s="17"/>
      <c r="AO1309" s="17"/>
      <c r="AP1309" s="17"/>
      <c r="AQ1309" s="17"/>
      <c r="AR1309" s="17"/>
      <c r="AS1309" s="17"/>
      <c r="AT1309" s="17"/>
      <c r="AU1309" s="17"/>
      <c r="AV1309" s="17"/>
      <c r="AW1309" s="17"/>
      <c r="AX1309" s="17"/>
      <c r="AY1309" s="17"/>
      <c r="AZ1309" s="17"/>
      <c r="BA1309" s="17"/>
      <c r="BB1309" s="17"/>
      <c r="BC1309" s="17"/>
      <c r="BD1309" s="17"/>
      <c r="BE1309" s="17"/>
      <c r="BF1309" s="17"/>
      <c r="BG1309" s="17"/>
      <c r="BH1309" s="17"/>
      <c r="BI1309" s="17"/>
      <c r="BJ1309" s="17"/>
      <c r="BK1309" s="17"/>
      <c r="BL1309" s="17"/>
      <c r="BM1309" s="17"/>
      <c r="BN1309" s="17"/>
    </row>
    <row r="1310" spans="2:66" x14ac:dyDescent="0.35">
      <c r="B1310" s="6" t="s">
        <v>469</v>
      </c>
      <c r="C1310" s="17"/>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c r="AD1310" s="17"/>
      <c r="AE1310" s="17"/>
      <c r="AF1310" s="17"/>
      <c r="AG1310" s="17"/>
      <c r="AH1310" s="17"/>
      <c r="AI1310" s="17"/>
      <c r="AJ1310" s="17"/>
      <c r="AK1310" s="17"/>
      <c r="AL1310" s="17"/>
      <c r="AM1310" s="17"/>
      <c r="AN1310" s="17"/>
      <c r="AO1310" s="17"/>
      <c r="AP1310" s="17"/>
      <c r="AQ1310" s="17"/>
      <c r="AR1310" s="17"/>
      <c r="AS1310" s="17"/>
      <c r="AT1310" s="17"/>
      <c r="AU1310" s="17"/>
      <c r="AV1310" s="17"/>
      <c r="AW1310" s="17"/>
      <c r="AX1310" s="17"/>
      <c r="AY1310" s="17"/>
      <c r="AZ1310" s="17"/>
      <c r="BA1310" s="17"/>
      <c r="BB1310" s="17"/>
      <c r="BC1310" s="17"/>
      <c r="BD1310" s="17"/>
      <c r="BE1310" s="17"/>
      <c r="BF1310" s="17"/>
      <c r="BG1310" s="17"/>
      <c r="BH1310" s="17"/>
      <c r="BI1310" s="17"/>
      <c r="BJ1310" s="17"/>
      <c r="BK1310" s="17"/>
      <c r="BL1310" s="17"/>
      <c r="BM1310" s="17"/>
      <c r="BN1310" s="17"/>
    </row>
    <row r="1311" spans="2:66" x14ac:dyDescent="0.35">
      <c r="B1311" s="24" t="s">
        <v>184</v>
      </c>
      <c r="C1311" s="17"/>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c r="AD1311" s="17"/>
      <c r="AE1311" s="17"/>
      <c r="AF1311" s="17"/>
      <c r="AG1311" s="17"/>
      <c r="AH1311" s="17"/>
      <c r="AI1311" s="17"/>
      <c r="AJ1311" s="17"/>
      <c r="AK1311" s="17"/>
      <c r="AL1311" s="17"/>
      <c r="AM1311" s="17"/>
      <c r="AN1311" s="17"/>
      <c r="AO1311" s="17"/>
      <c r="AP1311" s="17"/>
      <c r="AQ1311" s="17"/>
      <c r="AR1311" s="17"/>
      <c r="AS1311" s="17"/>
      <c r="AT1311" s="17"/>
      <c r="AU1311" s="17"/>
      <c r="AV1311" s="17"/>
      <c r="AW1311" s="17"/>
      <c r="AX1311" s="17"/>
      <c r="AY1311" s="17"/>
      <c r="AZ1311" s="17"/>
      <c r="BA1311" s="17"/>
      <c r="BB1311" s="17"/>
      <c r="BC1311" s="17"/>
      <c r="BD1311" s="17"/>
      <c r="BE1311" s="17"/>
      <c r="BF1311" s="17"/>
      <c r="BG1311" s="17"/>
      <c r="BH1311" s="17"/>
      <c r="BI1311" s="17"/>
      <c r="BJ1311" s="17"/>
      <c r="BK1311" s="17"/>
      <c r="BL1311" s="17"/>
      <c r="BM1311" s="17"/>
      <c r="BN1311" s="17"/>
    </row>
    <row r="1312" spans="2:66" x14ac:dyDescent="0.35">
      <c r="B1312" t="s">
        <v>350</v>
      </c>
      <c r="C1312" s="17">
        <v>0.14438879491305101</v>
      </c>
      <c r="D1312" s="17">
        <v>0.14131783436643799</v>
      </c>
      <c r="E1312" s="17">
        <v>0.148449958335653</v>
      </c>
      <c r="F1312" s="17"/>
      <c r="G1312" s="17">
        <v>5.3267954976651301E-2</v>
      </c>
      <c r="H1312" s="17">
        <v>6.5747999540859497E-2</v>
      </c>
      <c r="I1312" s="17">
        <v>0.11668149951614901</v>
      </c>
      <c r="J1312" s="17">
        <v>0.102007685153893</v>
      </c>
      <c r="K1312" s="17">
        <v>0.185604926509361</v>
      </c>
      <c r="L1312" s="17">
        <v>0.29500033336912601</v>
      </c>
      <c r="M1312" s="17"/>
      <c r="N1312" s="17">
        <v>8.1924934006799996E-2</v>
      </c>
      <c r="O1312" s="17">
        <v>0.15141745342391999</v>
      </c>
      <c r="P1312" s="17">
        <v>0.148519845097068</v>
      </c>
      <c r="Q1312" s="17">
        <v>0.21308541595532501</v>
      </c>
      <c r="R1312" s="17"/>
      <c r="S1312" s="17">
        <v>7.7872607315293205E-2</v>
      </c>
      <c r="T1312" s="17">
        <v>5.4061198454223698E-2</v>
      </c>
      <c r="U1312" s="17">
        <v>0.22733779411788399</v>
      </c>
      <c r="V1312" s="17">
        <v>0.15138251515269499</v>
      </c>
      <c r="W1312" s="17">
        <v>0.18621540053975699</v>
      </c>
      <c r="X1312" s="17">
        <v>0.22206803229148001</v>
      </c>
      <c r="Y1312" s="17">
        <v>0.19144408952168199</v>
      </c>
      <c r="Z1312" s="17">
        <v>4.75699352132481E-2</v>
      </c>
      <c r="AA1312" s="17">
        <v>0.20223159084300299</v>
      </c>
      <c r="AB1312" s="17">
        <v>0.13384641606833</v>
      </c>
      <c r="AC1312" s="17">
        <v>0.20367050428560901</v>
      </c>
      <c r="AD1312" s="17">
        <v>0.107357986639238</v>
      </c>
      <c r="AE1312" s="17"/>
      <c r="AF1312" s="17">
        <v>0.115977095303192</v>
      </c>
      <c r="AG1312" s="17">
        <v>7.9715082977638699E-2</v>
      </c>
      <c r="AH1312" s="17">
        <v>0.229558546808453</v>
      </c>
      <c r="AI1312" s="17">
        <v>0.19491685266207101</v>
      </c>
      <c r="AJ1312" s="17">
        <v>0.166494595524151</v>
      </c>
      <c r="AK1312" s="17">
        <v>0.153429838738073</v>
      </c>
      <c r="AL1312" s="17"/>
      <c r="AM1312" s="17">
        <v>0.151935680106459</v>
      </c>
      <c r="AN1312" s="17">
        <v>0.13219944645130199</v>
      </c>
      <c r="AO1312" s="17"/>
      <c r="AP1312" s="17">
        <v>0.173224380177179</v>
      </c>
      <c r="AQ1312" s="17">
        <v>0.172861124688757</v>
      </c>
      <c r="AR1312" s="17">
        <v>0.15483469468483099</v>
      </c>
      <c r="AS1312" s="17">
        <v>4.2770324100761398E-2</v>
      </c>
      <c r="AT1312" s="17">
        <v>0</v>
      </c>
      <c r="AU1312" s="17"/>
      <c r="AV1312" s="17">
        <v>8.1491584451368101E-2</v>
      </c>
      <c r="AW1312" s="17">
        <v>0.164176996955576</v>
      </c>
      <c r="AX1312" s="17">
        <v>6.4494888973682996E-2</v>
      </c>
      <c r="AY1312" s="17">
        <v>0.202587726447261</v>
      </c>
      <c r="AZ1312" s="17">
        <v>0.108379849850922</v>
      </c>
      <c r="BA1312" s="17">
        <v>0.17226797940590399</v>
      </c>
      <c r="BB1312" s="17"/>
      <c r="BC1312" s="17">
        <v>6.4137941167845894E-2</v>
      </c>
      <c r="BD1312" s="17">
        <v>0.125582066602553</v>
      </c>
      <c r="BE1312" s="17">
        <v>0.18307284109115701</v>
      </c>
      <c r="BF1312" s="17"/>
      <c r="BG1312" s="17">
        <v>0.19219893101864</v>
      </c>
      <c r="BH1312" s="17">
        <v>0.12022672499244</v>
      </c>
      <c r="BI1312" s="17">
        <v>0.109999942114404</v>
      </c>
      <c r="BJ1312" s="17">
        <v>0.15125910430978701</v>
      </c>
      <c r="BK1312" s="17">
        <v>0.32393404877439003</v>
      </c>
      <c r="BL1312" s="17"/>
      <c r="BM1312" s="17">
        <v>0.13258468788422401</v>
      </c>
      <c r="BN1312" s="17">
        <v>0.27631475594980798</v>
      </c>
    </row>
    <row r="1313" spans="2:66" x14ac:dyDescent="0.35">
      <c r="B1313" t="s">
        <v>351</v>
      </c>
      <c r="C1313" s="17">
        <v>0.227479905390465</v>
      </c>
      <c r="D1313" s="17">
        <v>0.215641915971097</v>
      </c>
      <c r="E1313" s="17">
        <v>0.241175589795496</v>
      </c>
      <c r="F1313" s="17"/>
      <c r="G1313" s="17">
        <v>0.24688910713585699</v>
      </c>
      <c r="H1313" s="17">
        <v>0.177923178432528</v>
      </c>
      <c r="I1313" s="17">
        <v>0.25896218300648899</v>
      </c>
      <c r="J1313" s="17">
        <v>0.14292817681641901</v>
      </c>
      <c r="K1313" s="17">
        <v>0.30535904055616597</v>
      </c>
      <c r="L1313" s="17">
        <v>0.25185960657427198</v>
      </c>
      <c r="M1313" s="17"/>
      <c r="N1313" s="17">
        <v>0.18985253077273201</v>
      </c>
      <c r="O1313" s="17">
        <v>0.25713214490798397</v>
      </c>
      <c r="P1313" s="17">
        <v>0.23411938888009201</v>
      </c>
      <c r="Q1313" s="17">
        <v>0.21222116539628899</v>
      </c>
      <c r="R1313" s="17"/>
      <c r="S1313" s="17">
        <v>0.21907643170333099</v>
      </c>
      <c r="T1313" s="17">
        <v>0.28873663577971798</v>
      </c>
      <c r="U1313" s="17">
        <v>0.261995393542307</v>
      </c>
      <c r="V1313" s="17">
        <v>0.18787735622732499</v>
      </c>
      <c r="W1313" s="17">
        <v>0.235458153714592</v>
      </c>
      <c r="X1313" s="17">
        <v>0.305949658809819</v>
      </c>
      <c r="Y1313" s="17">
        <v>0.18606141339971999</v>
      </c>
      <c r="Z1313" s="17">
        <v>9.4240545271434897E-2</v>
      </c>
      <c r="AA1313" s="17">
        <v>0.123134220583603</v>
      </c>
      <c r="AB1313" s="17">
        <v>0.36821527369901202</v>
      </c>
      <c r="AC1313" s="17">
        <v>0.13626708399870999</v>
      </c>
      <c r="AD1313" s="17">
        <v>0.22343871031771301</v>
      </c>
      <c r="AE1313" s="17"/>
      <c r="AF1313" s="17">
        <v>0.165244773727028</v>
      </c>
      <c r="AG1313" s="17">
        <v>0.29825199899841898</v>
      </c>
      <c r="AH1313" s="17">
        <v>0.157964950980584</v>
      </c>
      <c r="AI1313" s="17">
        <v>0.21078522027868299</v>
      </c>
      <c r="AJ1313" s="17">
        <v>0.28722526616382599</v>
      </c>
      <c r="AK1313" s="17">
        <v>0.263255838265747</v>
      </c>
      <c r="AL1313" s="17"/>
      <c r="AM1313" s="17">
        <v>0.21791720016225599</v>
      </c>
      <c r="AN1313" s="17">
        <v>0.23842958299880099</v>
      </c>
      <c r="AO1313" s="17"/>
      <c r="AP1313" s="17">
        <v>0.27171683918154399</v>
      </c>
      <c r="AQ1313" s="17">
        <v>0.26012532035175401</v>
      </c>
      <c r="AR1313" s="17">
        <v>0.19101970699242701</v>
      </c>
      <c r="AS1313" s="17">
        <v>0.116564151473264</v>
      </c>
      <c r="AT1313" s="17">
        <v>0.11676300800919399</v>
      </c>
      <c r="AU1313" s="17"/>
      <c r="AV1313" s="17">
        <v>0.20927314221129401</v>
      </c>
      <c r="AW1313" s="17">
        <v>0.23849806107812199</v>
      </c>
      <c r="AX1313" s="17">
        <v>0.33486414250259899</v>
      </c>
      <c r="AY1313" s="17">
        <v>0.22580754672351799</v>
      </c>
      <c r="AZ1313" s="17">
        <v>0.15884280205477999</v>
      </c>
      <c r="BA1313" s="17">
        <v>0.17422824163610701</v>
      </c>
      <c r="BB1313" s="17"/>
      <c r="BC1313" s="17">
        <v>0.20683784341001299</v>
      </c>
      <c r="BD1313" s="17">
        <v>0.21745439575307701</v>
      </c>
      <c r="BE1313" s="17">
        <v>0.24385812295569101</v>
      </c>
      <c r="BF1313" s="17"/>
      <c r="BG1313" s="17">
        <v>0.15519292383534</v>
      </c>
      <c r="BH1313" s="17">
        <v>0.25940190287914</v>
      </c>
      <c r="BI1313" s="17">
        <v>0.22057465388315201</v>
      </c>
      <c r="BJ1313" s="17">
        <v>0</v>
      </c>
      <c r="BK1313" s="17">
        <v>0.31903014788556999</v>
      </c>
      <c r="BL1313" s="17"/>
      <c r="BM1313" s="17">
        <v>0.24150873595932801</v>
      </c>
      <c r="BN1313" s="17">
        <v>0.231049867485671</v>
      </c>
    </row>
    <row r="1314" spans="2:66" x14ac:dyDescent="0.35">
      <c r="B1314" t="s">
        <v>352</v>
      </c>
      <c r="C1314" s="17">
        <v>0.37688639051988598</v>
      </c>
      <c r="D1314" s="17">
        <v>0.37821501264555901</v>
      </c>
      <c r="E1314" s="17">
        <v>0.37774504508561202</v>
      </c>
      <c r="F1314" s="17"/>
      <c r="G1314" s="17">
        <v>0.46489289941430501</v>
      </c>
      <c r="H1314" s="17">
        <v>0.36191927276164498</v>
      </c>
      <c r="I1314" s="17">
        <v>0.413367715374718</v>
      </c>
      <c r="J1314" s="17">
        <v>0.40829443766102502</v>
      </c>
      <c r="K1314" s="17">
        <v>0.35115373515279302</v>
      </c>
      <c r="L1314" s="17">
        <v>0.300381358561219</v>
      </c>
      <c r="M1314" s="17"/>
      <c r="N1314" s="17">
        <v>0.44018605687206902</v>
      </c>
      <c r="O1314" s="17">
        <v>0.38767349761588399</v>
      </c>
      <c r="P1314" s="17">
        <v>0.35564324907402101</v>
      </c>
      <c r="Q1314" s="17">
        <v>0.320440279692425</v>
      </c>
      <c r="R1314" s="17"/>
      <c r="S1314" s="17">
        <v>0.333398954264365</v>
      </c>
      <c r="T1314" s="17">
        <v>0.40148682846224998</v>
      </c>
      <c r="U1314" s="17">
        <v>0.41701756799716</v>
      </c>
      <c r="V1314" s="17">
        <v>0.34693212008677199</v>
      </c>
      <c r="W1314" s="17">
        <v>0.32753439205954099</v>
      </c>
      <c r="X1314" s="17">
        <v>0.30760307679882798</v>
      </c>
      <c r="Y1314" s="17">
        <v>0.34958970427073699</v>
      </c>
      <c r="Z1314" s="17">
        <v>0.66985754951704801</v>
      </c>
      <c r="AA1314" s="17">
        <v>0.40261898858123601</v>
      </c>
      <c r="AB1314" s="17">
        <v>0.227383281531126</v>
      </c>
      <c r="AC1314" s="17">
        <v>0.52636737332042505</v>
      </c>
      <c r="AD1314" s="17">
        <v>0.33816768701760502</v>
      </c>
      <c r="AE1314" s="17"/>
      <c r="AF1314" s="17">
        <v>0.353224029173692</v>
      </c>
      <c r="AG1314" s="17">
        <v>0.40268768978910002</v>
      </c>
      <c r="AH1314" s="17">
        <v>0.42167291192527401</v>
      </c>
      <c r="AI1314" s="17">
        <v>0.38271051552382102</v>
      </c>
      <c r="AJ1314" s="17">
        <v>0.33248180364657498</v>
      </c>
      <c r="AK1314" s="17">
        <v>0.31054036488960801</v>
      </c>
      <c r="AL1314" s="17"/>
      <c r="AM1314" s="17">
        <v>0.38433861988303603</v>
      </c>
      <c r="AN1314" s="17">
        <v>0.36663656603789901</v>
      </c>
      <c r="AO1314" s="17"/>
      <c r="AP1314" s="17">
        <v>0.33083171392338501</v>
      </c>
      <c r="AQ1314" s="17">
        <v>0.28105818150223499</v>
      </c>
      <c r="AR1314" s="17">
        <v>0.46567381773191302</v>
      </c>
      <c r="AS1314" s="17">
        <v>0.480195213354495</v>
      </c>
      <c r="AT1314" s="17">
        <v>0.62303386570264196</v>
      </c>
      <c r="AU1314" s="17"/>
      <c r="AV1314" s="17">
        <v>0.42638491272912998</v>
      </c>
      <c r="AW1314" s="17">
        <v>0.36659435191874301</v>
      </c>
      <c r="AX1314" s="17">
        <v>0.42779051328099599</v>
      </c>
      <c r="AY1314" s="17">
        <v>0.28589895765307</v>
      </c>
      <c r="AZ1314" s="17">
        <v>0.36555429023969599</v>
      </c>
      <c r="BA1314" s="17">
        <v>0.44520773804497998</v>
      </c>
      <c r="BB1314" s="17"/>
      <c r="BC1314" s="17">
        <v>0.43734352126871301</v>
      </c>
      <c r="BD1314" s="17">
        <v>0.43919818398146299</v>
      </c>
      <c r="BE1314" s="17">
        <v>0.28882000122149898</v>
      </c>
      <c r="BF1314" s="17"/>
      <c r="BG1314" s="17">
        <v>0.35511257875124502</v>
      </c>
      <c r="BH1314" s="17">
        <v>0.38039886829556502</v>
      </c>
      <c r="BI1314" s="17">
        <v>0.44133383813503602</v>
      </c>
      <c r="BJ1314" s="17">
        <v>0.53633453772053596</v>
      </c>
      <c r="BK1314" s="17">
        <v>0.17714876780270999</v>
      </c>
      <c r="BL1314" s="17"/>
      <c r="BM1314" s="17">
        <v>0.376057094642749</v>
      </c>
      <c r="BN1314" s="17">
        <v>0.27620293231495702</v>
      </c>
    </row>
    <row r="1315" spans="2:66" x14ac:dyDescent="0.35">
      <c r="B1315" t="s">
        <v>353</v>
      </c>
      <c r="C1315" s="17">
        <v>0.169722729199794</v>
      </c>
      <c r="D1315" s="17">
        <v>0.16908915441067501</v>
      </c>
      <c r="E1315" s="17">
        <v>0.16544022925914201</v>
      </c>
      <c r="F1315" s="17"/>
      <c r="G1315" s="17">
        <v>0.20863757199609301</v>
      </c>
      <c r="H1315" s="17">
        <v>0.25681489384927297</v>
      </c>
      <c r="I1315" s="17">
        <v>0.17636325909193801</v>
      </c>
      <c r="J1315" s="17">
        <v>0.20337471895328699</v>
      </c>
      <c r="K1315" s="17">
        <v>0.141860614588707</v>
      </c>
      <c r="L1315" s="17">
        <v>5.61164105451444E-2</v>
      </c>
      <c r="M1315" s="17"/>
      <c r="N1315" s="17">
        <v>0.19834074141580299</v>
      </c>
      <c r="O1315" s="17">
        <v>0.18349392143396201</v>
      </c>
      <c r="P1315" s="17">
        <v>0.16521689520631599</v>
      </c>
      <c r="Q1315" s="17">
        <v>0.115228140940544</v>
      </c>
      <c r="R1315" s="17"/>
      <c r="S1315" s="17">
        <v>0.21735096828726699</v>
      </c>
      <c r="T1315" s="17">
        <v>0.183881900801729</v>
      </c>
      <c r="U1315" s="17">
        <v>6.18958560753377E-2</v>
      </c>
      <c r="V1315" s="17">
        <v>0.19183486538214001</v>
      </c>
      <c r="W1315" s="17">
        <v>0.19899275008655301</v>
      </c>
      <c r="X1315" s="17">
        <v>0.10944246335102401</v>
      </c>
      <c r="Y1315" s="17">
        <v>0.19552469056684799</v>
      </c>
      <c r="Z1315" s="17">
        <v>9.4509482198896294E-2</v>
      </c>
      <c r="AA1315" s="17">
        <v>0.15118994444047101</v>
      </c>
      <c r="AB1315" s="17">
        <v>0.27055502870153197</v>
      </c>
      <c r="AC1315" s="17">
        <v>6.7497739919698305E-2</v>
      </c>
      <c r="AD1315" s="17">
        <v>0.33103561602544501</v>
      </c>
      <c r="AE1315" s="17"/>
      <c r="AF1315" s="17">
        <v>0.22149444498243701</v>
      </c>
      <c r="AG1315" s="17">
        <v>0.16755726537312701</v>
      </c>
      <c r="AH1315" s="17">
        <v>0.13464811399989099</v>
      </c>
      <c r="AI1315" s="17">
        <v>9.9963519011960503E-2</v>
      </c>
      <c r="AJ1315" s="17">
        <v>0.16714794629231899</v>
      </c>
      <c r="AK1315" s="17">
        <v>0.27277395810657201</v>
      </c>
      <c r="AL1315" s="17"/>
      <c r="AM1315" s="17">
        <v>0.14768455080061599</v>
      </c>
      <c r="AN1315" s="17">
        <v>0.209826917308642</v>
      </c>
      <c r="AO1315" s="17"/>
      <c r="AP1315" s="17">
        <v>0.13627293606530499</v>
      </c>
      <c r="AQ1315" s="17">
        <v>0.17665037637984399</v>
      </c>
      <c r="AR1315" s="17">
        <v>0.12725614978479699</v>
      </c>
      <c r="AS1315" s="17">
        <v>0.27318154003716</v>
      </c>
      <c r="AT1315" s="17">
        <v>0.260203126288164</v>
      </c>
      <c r="AU1315" s="17"/>
      <c r="AV1315" s="17">
        <v>0.19591478138160401</v>
      </c>
      <c r="AW1315" s="17">
        <v>0.201880160615107</v>
      </c>
      <c r="AX1315" s="17">
        <v>0.14091448784709301</v>
      </c>
      <c r="AY1315" s="17">
        <v>0.102574623277555</v>
      </c>
      <c r="AZ1315" s="17">
        <v>0.31560230389417998</v>
      </c>
      <c r="BA1315" s="17">
        <v>0.141824990327303</v>
      </c>
      <c r="BB1315" s="17"/>
      <c r="BC1315" s="17">
        <v>0.27936521784205898</v>
      </c>
      <c r="BD1315" s="17">
        <v>0.121813580894502</v>
      </c>
      <c r="BE1315" s="17">
        <v>0.182365055436124</v>
      </c>
      <c r="BF1315" s="17"/>
      <c r="BG1315" s="17">
        <v>0.232479279954898</v>
      </c>
      <c r="BH1315" s="17">
        <v>0.16329643696809601</v>
      </c>
      <c r="BI1315" s="17">
        <v>0.177565475806198</v>
      </c>
      <c r="BJ1315" s="17">
        <v>0.23934450499215901</v>
      </c>
      <c r="BK1315" s="17">
        <v>9.3449348661956602E-2</v>
      </c>
      <c r="BL1315" s="17"/>
      <c r="BM1315" s="17">
        <v>0.17517545323817801</v>
      </c>
      <c r="BN1315" s="17">
        <v>0.13368346712377099</v>
      </c>
    </row>
    <row r="1316" spans="2:66" x14ac:dyDescent="0.35">
      <c r="B1316" t="s">
        <v>354</v>
      </c>
      <c r="C1316" s="17">
        <v>3.5272753679597799E-2</v>
      </c>
      <c r="D1316" s="17">
        <v>5.3379630171619799E-2</v>
      </c>
      <c r="E1316" s="17">
        <v>1.6605886997796901E-2</v>
      </c>
      <c r="F1316" s="17"/>
      <c r="G1316" s="17">
        <v>0</v>
      </c>
      <c r="H1316" s="17">
        <v>9.1959757634256706E-2</v>
      </c>
      <c r="I1316" s="17">
        <v>1.83284165064008E-2</v>
      </c>
      <c r="J1316" s="17">
        <v>5.7962514939223497E-2</v>
      </c>
      <c r="K1316" s="17">
        <v>0</v>
      </c>
      <c r="L1316" s="17">
        <v>2.6819925608415299E-2</v>
      </c>
      <c r="M1316" s="17"/>
      <c r="N1316" s="17">
        <v>6.9125903171427305E-2</v>
      </c>
      <c r="O1316" s="17">
        <v>1.0738382641039801E-2</v>
      </c>
      <c r="P1316" s="17">
        <v>3.5989473453948199E-2</v>
      </c>
      <c r="Q1316" s="17">
        <v>2.6210099935723499E-2</v>
      </c>
      <c r="R1316" s="17"/>
      <c r="S1316" s="17">
        <v>0.13352073373193599</v>
      </c>
      <c r="T1316" s="17">
        <v>0</v>
      </c>
      <c r="U1316" s="17">
        <v>0</v>
      </c>
      <c r="V1316" s="17">
        <v>3.1618706912617797E-2</v>
      </c>
      <c r="W1316" s="17">
        <v>5.1799303599556701E-2</v>
      </c>
      <c r="X1316" s="17">
        <v>2.7580417562203901E-2</v>
      </c>
      <c r="Y1316" s="17">
        <v>0</v>
      </c>
      <c r="Z1316" s="17">
        <v>0</v>
      </c>
      <c r="AA1316" s="17">
        <v>7.1860485750759096E-2</v>
      </c>
      <c r="AB1316" s="17">
        <v>0</v>
      </c>
      <c r="AC1316" s="17">
        <v>0</v>
      </c>
      <c r="AD1316" s="17">
        <v>0</v>
      </c>
      <c r="AE1316" s="17"/>
      <c r="AF1316" s="17">
        <v>8.8503879811344902E-2</v>
      </c>
      <c r="AG1316" s="17">
        <v>3.0743150114786202E-2</v>
      </c>
      <c r="AH1316" s="17">
        <v>0</v>
      </c>
      <c r="AI1316" s="17">
        <v>3.3162604817974103E-2</v>
      </c>
      <c r="AJ1316" s="17">
        <v>0</v>
      </c>
      <c r="AK1316" s="17">
        <v>0</v>
      </c>
      <c r="AL1316" s="17"/>
      <c r="AM1316" s="17">
        <v>4.2244677582083903E-2</v>
      </c>
      <c r="AN1316" s="17">
        <v>2.32639053241794E-2</v>
      </c>
      <c r="AO1316" s="17"/>
      <c r="AP1316" s="17">
        <v>3.3262087859296401E-2</v>
      </c>
      <c r="AQ1316" s="17">
        <v>2.5373630216273899E-2</v>
      </c>
      <c r="AR1316" s="17">
        <v>4.8317554257828702E-2</v>
      </c>
      <c r="AS1316" s="17">
        <v>4.23836512081463E-2</v>
      </c>
      <c r="AT1316" s="17">
        <v>0</v>
      </c>
      <c r="AU1316" s="17"/>
      <c r="AV1316" s="17">
        <v>4.7247439286119401E-2</v>
      </c>
      <c r="AW1316" s="17">
        <v>0</v>
      </c>
      <c r="AX1316" s="17">
        <v>0</v>
      </c>
      <c r="AY1316" s="17">
        <v>8.1368821532992103E-2</v>
      </c>
      <c r="AZ1316" s="17">
        <v>5.1620753960421498E-2</v>
      </c>
      <c r="BA1316" s="17">
        <v>3.2476758104793502E-2</v>
      </c>
      <c r="BB1316" s="17"/>
      <c r="BC1316" s="17">
        <v>1.231547631137E-2</v>
      </c>
      <c r="BD1316" s="17">
        <v>2.04621069291098E-2</v>
      </c>
      <c r="BE1316" s="17">
        <v>6.7679569478659399E-2</v>
      </c>
      <c r="BF1316" s="17"/>
      <c r="BG1316" s="17">
        <v>0</v>
      </c>
      <c r="BH1316" s="17">
        <v>3.8048680556168099E-2</v>
      </c>
      <c r="BI1316" s="17">
        <v>2.57343107225491E-2</v>
      </c>
      <c r="BJ1316" s="17">
        <v>7.3061852977517897E-2</v>
      </c>
      <c r="BK1316" s="17">
        <v>5.5928757424097503E-2</v>
      </c>
      <c r="BL1316" s="17"/>
      <c r="BM1316" s="17">
        <v>3.15155449423552E-2</v>
      </c>
      <c r="BN1316" s="17">
        <v>6.0653622960782902E-2</v>
      </c>
    </row>
    <row r="1317" spans="2:66" x14ac:dyDescent="0.35">
      <c r="B1317" t="s">
        <v>282</v>
      </c>
      <c r="C1317" s="17">
        <v>4.62494262972072E-2</v>
      </c>
      <c r="D1317" s="17">
        <v>4.2356452434611003E-2</v>
      </c>
      <c r="E1317" s="17">
        <v>5.0583290526300499E-2</v>
      </c>
      <c r="F1317" s="17"/>
      <c r="G1317" s="17">
        <v>2.63124664770935E-2</v>
      </c>
      <c r="H1317" s="17">
        <v>4.5634897781437901E-2</v>
      </c>
      <c r="I1317" s="17">
        <v>1.6296926504305299E-2</v>
      </c>
      <c r="J1317" s="17">
        <v>8.5432466476152893E-2</v>
      </c>
      <c r="K1317" s="17">
        <v>1.6021683192973198E-2</v>
      </c>
      <c r="L1317" s="17">
        <v>6.9822365341822595E-2</v>
      </c>
      <c r="M1317" s="17"/>
      <c r="N1317" s="17">
        <v>2.0569833761168499E-2</v>
      </c>
      <c r="O1317" s="17">
        <v>9.5445999772105806E-3</v>
      </c>
      <c r="P1317" s="17">
        <v>6.0511148288555097E-2</v>
      </c>
      <c r="Q1317" s="17">
        <v>0.112814898079693</v>
      </c>
      <c r="R1317" s="17"/>
      <c r="S1317" s="17">
        <v>1.8780304697807702E-2</v>
      </c>
      <c r="T1317" s="17">
        <v>7.1833436502078393E-2</v>
      </c>
      <c r="U1317" s="17">
        <v>3.1753388267312201E-2</v>
      </c>
      <c r="V1317" s="17">
        <v>9.0354436238450297E-2</v>
      </c>
      <c r="W1317" s="17">
        <v>0</v>
      </c>
      <c r="X1317" s="17">
        <v>2.73563511866446E-2</v>
      </c>
      <c r="Y1317" s="17">
        <v>7.7380102241013396E-2</v>
      </c>
      <c r="Z1317" s="17">
        <v>9.3822487799372495E-2</v>
      </c>
      <c r="AA1317" s="17">
        <v>4.8964769800927802E-2</v>
      </c>
      <c r="AB1317" s="17">
        <v>0</v>
      </c>
      <c r="AC1317" s="17">
        <v>6.6197298475557304E-2</v>
      </c>
      <c r="AD1317" s="17">
        <v>0</v>
      </c>
      <c r="AE1317" s="17"/>
      <c r="AF1317" s="17">
        <v>5.5555777002306003E-2</v>
      </c>
      <c r="AG1317" s="17">
        <v>2.10448127469288E-2</v>
      </c>
      <c r="AH1317" s="17">
        <v>5.61554762857987E-2</v>
      </c>
      <c r="AI1317" s="17">
        <v>7.8461287705491503E-2</v>
      </c>
      <c r="AJ1317" s="17">
        <v>4.6650388373128897E-2</v>
      </c>
      <c r="AK1317" s="17">
        <v>0</v>
      </c>
      <c r="AL1317" s="17"/>
      <c r="AM1317" s="17">
        <v>5.58792714655491E-2</v>
      </c>
      <c r="AN1317" s="17">
        <v>2.9643581879176099E-2</v>
      </c>
      <c r="AO1317" s="17"/>
      <c r="AP1317" s="17">
        <v>5.4692042793290499E-2</v>
      </c>
      <c r="AQ1317" s="17">
        <v>8.3931366861136503E-2</v>
      </c>
      <c r="AR1317" s="17">
        <v>1.28980765482027E-2</v>
      </c>
      <c r="AS1317" s="17">
        <v>4.49051198261732E-2</v>
      </c>
      <c r="AT1317" s="17">
        <v>0</v>
      </c>
      <c r="AU1317" s="17"/>
      <c r="AV1317" s="17">
        <v>3.9688139940483799E-2</v>
      </c>
      <c r="AW1317" s="17">
        <v>2.8850429432451599E-2</v>
      </c>
      <c r="AX1317" s="17">
        <v>3.19359673956289E-2</v>
      </c>
      <c r="AY1317" s="17">
        <v>0.10176232436560401</v>
      </c>
      <c r="AZ1317" s="17">
        <v>0</v>
      </c>
      <c r="BA1317" s="17">
        <v>3.3994292480911903E-2</v>
      </c>
      <c r="BB1317" s="17"/>
      <c r="BC1317" s="17">
        <v>0</v>
      </c>
      <c r="BD1317" s="17">
        <v>7.54896658392957E-2</v>
      </c>
      <c r="BE1317" s="17">
        <v>3.4204409816869501E-2</v>
      </c>
      <c r="BF1317" s="17"/>
      <c r="BG1317" s="17">
        <v>6.5016286439876003E-2</v>
      </c>
      <c r="BH1317" s="17">
        <v>3.8627386308591499E-2</v>
      </c>
      <c r="BI1317" s="17">
        <v>2.4791779338660301E-2</v>
      </c>
      <c r="BJ1317" s="17">
        <v>0</v>
      </c>
      <c r="BK1317" s="17">
        <v>3.0508929451276302E-2</v>
      </c>
      <c r="BL1317" s="17"/>
      <c r="BM1317" s="17">
        <v>4.31584833331662E-2</v>
      </c>
      <c r="BN1317" s="17">
        <v>2.2095354165009701E-2</v>
      </c>
    </row>
    <row r="1318" spans="2:66" x14ac:dyDescent="0.35">
      <c r="C1318" s="17"/>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c r="AD1318" s="17"/>
      <c r="AE1318" s="17"/>
      <c r="AF1318" s="17"/>
      <c r="AG1318" s="17"/>
      <c r="AH1318" s="17"/>
      <c r="AI1318" s="17"/>
      <c r="AJ1318" s="17"/>
      <c r="AK1318" s="17"/>
      <c r="AL1318" s="17"/>
      <c r="AM1318" s="17"/>
      <c r="AN1318" s="17"/>
      <c r="AO1318" s="17"/>
      <c r="AP1318" s="17"/>
      <c r="AQ1318" s="17"/>
      <c r="AR1318" s="17"/>
      <c r="AS1318" s="17"/>
      <c r="AT1318" s="17"/>
      <c r="AU1318" s="17"/>
      <c r="AV1318" s="17"/>
      <c r="AW1318" s="17"/>
      <c r="AX1318" s="17"/>
      <c r="AY1318" s="17"/>
      <c r="AZ1318" s="17"/>
      <c r="BA1318" s="17"/>
      <c r="BB1318" s="17"/>
      <c r="BC1318" s="17"/>
      <c r="BD1318" s="17"/>
      <c r="BE1318" s="17"/>
      <c r="BF1318" s="17"/>
      <c r="BG1318" s="17"/>
      <c r="BH1318" s="17"/>
      <c r="BI1318" s="17"/>
      <c r="BJ1318" s="17"/>
      <c r="BK1318" s="17"/>
      <c r="BL1318" s="17"/>
      <c r="BM1318" s="17"/>
      <c r="BN1318" s="17"/>
    </row>
    <row r="1319" spans="2:66" x14ac:dyDescent="0.35">
      <c r="B1319" s="6" t="s">
        <v>470</v>
      </c>
      <c r="C1319" s="17"/>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c r="AD1319" s="17"/>
      <c r="AE1319" s="17"/>
      <c r="AF1319" s="17"/>
      <c r="AG1319" s="17"/>
      <c r="AH1319" s="17"/>
      <c r="AI1319" s="17"/>
      <c r="AJ1319" s="17"/>
      <c r="AK1319" s="17"/>
      <c r="AL1319" s="17"/>
      <c r="AM1319" s="17"/>
      <c r="AN1319" s="17"/>
      <c r="AO1319" s="17"/>
      <c r="AP1319" s="17"/>
      <c r="AQ1319" s="17"/>
      <c r="AR1319" s="17"/>
      <c r="AS1319" s="17"/>
      <c r="AT1319" s="17"/>
      <c r="AU1319" s="17"/>
      <c r="AV1319" s="17"/>
      <c r="AW1319" s="17"/>
      <c r="AX1319" s="17"/>
      <c r="AY1319" s="17"/>
      <c r="AZ1319" s="17"/>
      <c r="BA1319" s="17"/>
      <c r="BB1319" s="17"/>
      <c r="BC1319" s="17"/>
      <c r="BD1319" s="17"/>
      <c r="BE1319" s="17"/>
      <c r="BF1319" s="17"/>
      <c r="BG1319" s="17"/>
      <c r="BH1319" s="17"/>
      <c r="BI1319" s="17"/>
      <c r="BJ1319" s="17"/>
      <c r="BK1319" s="17"/>
      <c r="BL1319" s="17"/>
      <c r="BM1319" s="17"/>
      <c r="BN1319" s="17"/>
    </row>
    <row r="1320" spans="2:66" x14ac:dyDescent="0.35">
      <c r="B1320" s="24" t="s">
        <v>184</v>
      </c>
      <c r="C1320" s="17"/>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c r="AD1320" s="17"/>
      <c r="AE1320" s="17"/>
      <c r="AF1320" s="17"/>
      <c r="AG1320" s="17"/>
      <c r="AH1320" s="17"/>
      <c r="AI1320" s="17"/>
      <c r="AJ1320" s="17"/>
      <c r="AK1320" s="17"/>
      <c r="AL1320" s="17"/>
      <c r="AM1320" s="17"/>
      <c r="AN1320" s="17"/>
      <c r="AO1320" s="17"/>
      <c r="AP1320" s="17"/>
      <c r="AQ1320" s="17"/>
      <c r="AR1320" s="17"/>
      <c r="AS1320" s="17"/>
      <c r="AT1320" s="17"/>
      <c r="AU1320" s="17"/>
      <c r="AV1320" s="17"/>
      <c r="AW1320" s="17"/>
      <c r="AX1320" s="17"/>
      <c r="AY1320" s="17"/>
      <c r="AZ1320" s="17"/>
      <c r="BA1320" s="17"/>
      <c r="BB1320" s="17"/>
      <c r="BC1320" s="17"/>
      <c r="BD1320" s="17"/>
      <c r="BE1320" s="17"/>
      <c r="BF1320" s="17"/>
      <c r="BG1320" s="17"/>
      <c r="BH1320" s="17"/>
      <c r="BI1320" s="17"/>
      <c r="BJ1320" s="17"/>
      <c r="BK1320" s="17"/>
      <c r="BL1320" s="17"/>
      <c r="BM1320" s="17"/>
      <c r="BN1320" s="17"/>
    </row>
    <row r="1321" spans="2:66" x14ac:dyDescent="0.35">
      <c r="B1321" t="s">
        <v>350</v>
      </c>
      <c r="C1321" s="17">
        <v>0.22393421732434601</v>
      </c>
      <c r="D1321" s="17">
        <v>0.20513659053938099</v>
      </c>
      <c r="E1321" s="17">
        <v>0.24584688372739499</v>
      </c>
      <c r="F1321" s="17"/>
      <c r="G1321" s="17">
        <v>0.161599552296597</v>
      </c>
      <c r="H1321" s="17">
        <v>0.101433573977794</v>
      </c>
      <c r="I1321" s="17">
        <v>0.177071306204998</v>
      </c>
      <c r="J1321" s="17">
        <v>0.21468919713694901</v>
      </c>
      <c r="K1321" s="17">
        <v>0.23971041870878701</v>
      </c>
      <c r="L1321" s="17">
        <v>0.42684591890429902</v>
      </c>
      <c r="M1321" s="17"/>
      <c r="N1321" s="17">
        <v>0.150700411346018</v>
      </c>
      <c r="O1321" s="17">
        <v>0.26924014642948702</v>
      </c>
      <c r="P1321" s="17">
        <v>0.22094156350071101</v>
      </c>
      <c r="Q1321" s="17">
        <v>0.25509869216703301</v>
      </c>
      <c r="R1321" s="17"/>
      <c r="S1321" s="17">
        <v>0.188559724925839</v>
      </c>
      <c r="T1321" s="17">
        <v>0.21413317085997499</v>
      </c>
      <c r="U1321" s="17">
        <v>0.31890302910983698</v>
      </c>
      <c r="V1321" s="17">
        <v>0.27793840549837001</v>
      </c>
      <c r="W1321" s="17">
        <v>0.30259576012341599</v>
      </c>
      <c r="X1321" s="17">
        <v>0.31977032249581999</v>
      </c>
      <c r="Y1321" s="17">
        <v>0.24016262138473801</v>
      </c>
      <c r="Z1321" s="17">
        <v>0.31704563172837602</v>
      </c>
      <c r="AA1321" s="17">
        <v>0.116084303869659</v>
      </c>
      <c r="AB1321" s="17">
        <v>0.11119556321563299</v>
      </c>
      <c r="AC1321" s="17">
        <v>0.265632856476682</v>
      </c>
      <c r="AD1321" s="17">
        <v>7.2164058164069095E-2</v>
      </c>
      <c r="AE1321" s="17"/>
      <c r="AF1321" s="17">
        <v>0.19188029203410401</v>
      </c>
      <c r="AG1321" s="17">
        <v>0.23841335909967601</v>
      </c>
      <c r="AH1321" s="17">
        <v>0.20255678675945199</v>
      </c>
      <c r="AI1321" s="17">
        <v>0.25856931620835899</v>
      </c>
      <c r="AJ1321" s="17">
        <v>0.264207599998666</v>
      </c>
      <c r="AK1321" s="17">
        <v>0.188104013602404</v>
      </c>
      <c r="AL1321" s="17"/>
      <c r="AM1321" s="17">
        <v>0.26079187231337803</v>
      </c>
      <c r="AN1321" s="17">
        <v>0.15576130888758899</v>
      </c>
      <c r="AO1321" s="17"/>
      <c r="AP1321" s="17">
        <v>0.319960206886864</v>
      </c>
      <c r="AQ1321" s="17">
        <v>0.24125071170395801</v>
      </c>
      <c r="AR1321" s="17">
        <v>0.13993240902777901</v>
      </c>
      <c r="AS1321" s="17">
        <v>0.16625129069820599</v>
      </c>
      <c r="AT1321" s="17">
        <v>0</v>
      </c>
      <c r="AU1321" s="17"/>
      <c r="AV1321" s="17">
        <v>0.16959682441849999</v>
      </c>
      <c r="AW1321" s="17">
        <v>0.24888081196792999</v>
      </c>
      <c r="AX1321" s="17">
        <v>0.271137136995662</v>
      </c>
      <c r="AY1321" s="17">
        <v>0.37131579266548698</v>
      </c>
      <c r="AZ1321" s="17">
        <v>0.16349299598349101</v>
      </c>
      <c r="BA1321" s="17">
        <v>0.20649519919523299</v>
      </c>
      <c r="BB1321" s="17"/>
      <c r="BC1321" s="17">
        <v>0.20339829727175701</v>
      </c>
      <c r="BD1321" s="17">
        <v>0.208388767817067</v>
      </c>
      <c r="BE1321" s="17">
        <v>0.25093746714265103</v>
      </c>
      <c r="BF1321" s="17"/>
      <c r="BG1321" s="17">
        <v>0.33568175015636398</v>
      </c>
      <c r="BH1321" s="17">
        <v>0.19753128557521599</v>
      </c>
      <c r="BI1321" s="17">
        <v>0.174458996519438</v>
      </c>
      <c r="BJ1321" s="17">
        <v>0.17354341089436201</v>
      </c>
      <c r="BK1321" s="17">
        <v>0.49463672934890002</v>
      </c>
      <c r="BL1321" s="17"/>
      <c r="BM1321" s="17">
        <v>0.217118398443505</v>
      </c>
      <c r="BN1321" s="17">
        <v>0.40949288999765199</v>
      </c>
    </row>
    <row r="1322" spans="2:66" x14ac:dyDescent="0.35">
      <c r="B1322" t="s">
        <v>351</v>
      </c>
      <c r="C1322" s="17">
        <v>0.26354097238080498</v>
      </c>
      <c r="D1322" s="17">
        <v>0.21188963915138501</v>
      </c>
      <c r="E1322" s="17">
        <v>0.316340116302397</v>
      </c>
      <c r="F1322" s="17"/>
      <c r="G1322" s="17">
        <v>0.197488143796654</v>
      </c>
      <c r="H1322" s="17">
        <v>0.23861219644717499</v>
      </c>
      <c r="I1322" s="17">
        <v>0.322687951318955</v>
      </c>
      <c r="J1322" s="17">
        <v>0.23311426778445099</v>
      </c>
      <c r="K1322" s="17">
        <v>0.27286009327787603</v>
      </c>
      <c r="L1322" s="17">
        <v>0.302508621213188</v>
      </c>
      <c r="M1322" s="17"/>
      <c r="N1322" s="17">
        <v>0.25447983917675099</v>
      </c>
      <c r="O1322" s="17">
        <v>0.24714610106674301</v>
      </c>
      <c r="P1322" s="17">
        <v>0.294581240738433</v>
      </c>
      <c r="Q1322" s="17">
        <v>0.27678458426886399</v>
      </c>
      <c r="R1322" s="17"/>
      <c r="S1322" s="17">
        <v>0.270046917855363</v>
      </c>
      <c r="T1322" s="17">
        <v>0.21587928203030399</v>
      </c>
      <c r="U1322" s="17">
        <v>0.30755864946342498</v>
      </c>
      <c r="V1322" s="17">
        <v>0.31461156746291102</v>
      </c>
      <c r="W1322" s="17">
        <v>0.26577075459126898</v>
      </c>
      <c r="X1322" s="17">
        <v>0.29756832660687099</v>
      </c>
      <c r="Y1322" s="17">
        <v>0.214332754352864</v>
      </c>
      <c r="Z1322" s="17">
        <v>0.18254611592178399</v>
      </c>
      <c r="AA1322" s="17">
        <v>0.274804448221732</v>
      </c>
      <c r="AB1322" s="17">
        <v>0.251528658517644</v>
      </c>
      <c r="AC1322" s="17">
        <v>0.26377293223684101</v>
      </c>
      <c r="AD1322" s="17">
        <v>0.359675479894217</v>
      </c>
      <c r="AE1322" s="17"/>
      <c r="AF1322" s="17">
        <v>0.22999318953002901</v>
      </c>
      <c r="AG1322" s="17">
        <v>0.28705207213244299</v>
      </c>
      <c r="AH1322" s="17">
        <v>0.23048924268461901</v>
      </c>
      <c r="AI1322" s="17">
        <v>0.24233419712551901</v>
      </c>
      <c r="AJ1322" s="17">
        <v>0.32563464460450697</v>
      </c>
      <c r="AK1322" s="17">
        <v>0.32640628567255198</v>
      </c>
      <c r="AL1322" s="17"/>
      <c r="AM1322" s="17">
        <v>0.26727604027153101</v>
      </c>
      <c r="AN1322" s="17">
        <v>0.26248473693076402</v>
      </c>
      <c r="AO1322" s="17"/>
      <c r="AP1322" s="17">
        <v>0.22229139035158099</v>
      </c>
      <c r="AQ1322" s="17">
        <v>0.25840006279824201</v>
      </c>
      <c r="AR1322" s="17">
        <v>0.26256563329398103</v>
      </c>
      <c r="AS1322" s="17">
        <v>0.34370264168954501</v>
      </c>
      <c r="AT1322" s="17">
        <v>0.23326630672975601</v>
      </c>
      <c r="AU1322" s="17"/>
      <c r="AV1322" s="17">
        <v>0.24018959445650201</v>
      </c>
      <c r="AW1322" s="17">
        <v>0.24644489589131499</v>
      </c>
      <c r="AX1322" s="17">
        <v>0.347373991763058</v>
      </c>
      <c r="AY1322" s="17">
        <v>0.215812062685691</v>
      </c>
      <c r="AZ1322" s="17">
        <v>0.32930042879153598</v>
      </c>
      <c r="BA1322" s="17">
        <v>0.28097698000057703</v>
      </c>
      <c r="BB1322" s="17"/>
      <c r="BC1322" s="17">
        <v>0.333239925293914</v>
      </c>
      <c r="BD1322" s="17">
        <v>0.25103594476080299</v>
      </c>
      <c r="BE1322" s="17">
        <v>0.19675859476154201</v>
      </c>
      <c r="BF1322" s="17"/>
      <c r="BG1322" s="17">
        <v>0.19727282241498401</v>
      </c>
      <c r="BH1322" s="17">
        <v>0.301022376580661</v>
      </c>
      <c r="BI1322" s="17">
        <v>0.26836945973601101</v>
      </c>
      <c r="BJ1322" s="17">
        <v>0.178051984519916</v>
      </c>
      <c r="BK1322" s="17">
        <v>7.0188834746063702E-2</v>
      </c>
      <c r="BL1322" s="17"/>
      <c r="BM1322" s="17">
        <v>0.286312659652535</v>
      </c>
      <c r="BN1322" s="17">
        <v>9.8790746303948698E-2</v>
      </c>
    </row>
    <row r="1323" spans="2:66" x14ac:dyDescent="0.35">
      <c r="B1323" t="s">
        <v>352</v>
      </c>
      <c r="C1323" s="17">
        <v>0.32386651865881699</v>
      </c>
      <c r="D1323" s="17">
        <v>0.35755737525059</v>
      </c>
      <c r="E1323" s="17">
        <v>0.28856887191222802</v>
      </c>
      <c r="F1323" s="17"/>
      <c r="G1323" s="17">
        <v>0.36370938192500801</v>
      </c>
      <c r="H1323" s="17">
        <v>0.42137422173850098</v>
      </c>
      <c r="I1323" s="17">
        <v>0.33864880776614997</v>
      </c>
      <c r="J1323" s="17">
        <v>0.383197882583104</v>
      </c>
      <c r="K1323" s="17">
        <v>0.25908343888340102</v>
      </c>
      <c r="L1323" s="17">
        <v>0.16806178670027599</v>
      </c>
      <c r="M1323" s="17"/>
      <c r="N1323" s="17">
        <v>0.37608109006961998</v>
      </c>
      <c r="O1323" s="17">
        <v>0.31658820944315103</v>
      </c>
      <c r="P1323" s="17">
        <v>0.299270137325167</v>
      </c>
      <c r="Q1323" s="17">
        <v>0.290246810481539</v>
      </c>
      <c r="R1323" s="17"/>
      <c r="S1323" s="17">
        <v>0.30582343616308499</v>
      </c>
      <c r="T1323" s="17">
        <v>0.35843392768750199</v>
      </c>
      <c r="U1323" s="17">
        <v>0.27378193671814099</v>
      </c>
      <c r="V1323" s="17">
        <v>0.199041462317706</v>
      </c>
      <c r="W1323" s="17">
        <v>0.35341607265606401</v>
      </c>
      <c r="X1323" s="17">
        <v>0.24488596793453299</v>
      </c>
      <c r="Y1323" s="17">
        <v>0.39286486216232802</v>
      </c>
      <c r="Z1323" s="17">
        <v>0.31829478988348298</v>
      </c>
      <c r="AA1323" s="17">
        <v>0.44551416594076199</v>
      </c>
      <c r="AB1323" s="17">
        <v>0.25100847568888301</v>
      </c>
      <c r="AC1323" s="17">
        <v>0.26034942084365398</v>
      </c>
      <c r="AD1323" s="17">
        <v>0.49533200211671002</v>
      </c>
      <c r="AE1323" s="17"/>
      <c r="AF1323" s="17">
        <v>0.33088637386733399</v>
      </c>
      <c r="AG1323" s="17">
        <v>0.32358296440360201</v>
      </c>
      <c r="AH1323" s="17">
        <v>0.37663734083042699</v>
      </c>
      <c r="AI1323" s="17">
        <v>0.28920981513556498</v>
      </c>
      <c r="AJ1323" s="17">
        <v>0.26781278107324302</v>
      </c>
      <c r="AK1323" s="17">
        <v>0.33164572756963601</v>
      </c>
      <c r="AL1323" s="17"/>
      <c r="AM1323" s="17">
        <v>0.29726514937129001</v>
      </c>
      <c r="AN1323" s="17">
        <v>0.37136855663796098</v>
      </c>
      <c r="AO1323" s="17"/>
      <c r="AP1323" s="17">
        <v>0.32397450386494397</v>
      </c>
      <c r="AQ1323" s="17">
        <v>0.29941860173284501</v>
      </c>
      <c r="AR1323" s="17">
        <v>0.377648827641968</v>
      </c>
      <c r="AS1323" s="17">
        <v>0.27738772318799698</v>
      </c>
      <c r="AT1323" s="17">
        <v>0.61152908736565503</v>
      </c>
      <c r="AU1323" s="17"/>
      <c r="AV1323" s="17">
        <v>0.36381393239447501</v>
      </c>
      <c r="AW1323" s="17">
        <v>0.32170661809308898</v>
      </c>
      <c r="AX1323" s="17">
        <v>0.23892271702067999</v>
      </c>
      <c r="AY1323" s="17">
        <v>0.32106381345019203</v>
      </c>
      <c r="AZ1323" s="17">
        <v>0.42717840976217902</v>
      </c>
      <c r="BA1323" s="17">
        <v>0.34753145715459099</v>
      </c>
      <c r="BB1323" s="17"/>
      <c r="BC1323" s="17">
        <v>0.31569284212103799</v>
      </c>
      <c r="BD1323" s="17">
        <v>0.353880815964766</v>
      </c>
      <c r="BE1323" s="17">
        <v>0.31628770902467002</v>
      </c>
      <c r="BF1323" s="17"/>
      <c r="BG1323" s="17">
        <v>0.19848496151728401</v>
      </c>
      <c r="BH1323" s="17">
        <v>0.33494281839658602</v>
      </c>
      <c r="BI1323" s="17">
        <v>0.37647864065839698</v>
      </c>
      <c r="BJ1323" s="17">
        <v>0.26576137812387801</v>
      </c>
      <c r="BK1323" s="17">
        <v>0.265629635230407</v>
      </c>
      <c r="BL1323" s="17"/>
      <c r="BM1323" s="17">
        <v>0.31559568516353298</v>
      </c>
      <c r="BN1323" s="17">
        <v>0.26566456929820798</v>
      </c>
    </row>
    <row r="1324" spans="2:66" x14ac:dyDescent="0.35">
      <c r="B1324" t="s">
        <v>353</v>
      </c>
      <c r="C1324" s="17">
        <v>0.11664193338326501</v>
      </c>
      <c r="D1324" s="17">
        <v>0.135948491418211</v>
      </c>
      <c r="E1324" s="17">
        <v>9.6036562758340493E-2</v>
      </c>
      <c r="F1324" s="17"/>
      <c r="G1324" s="17">
        <v>0.18770377560052701</v>
      </c>
      <c r="H1324" s="17">
        <v>0.12912637549893499</v>
      </c>
      <c r="I1324" s="17">
        <v>0.116356175927484</v>
      </c>
      <c r="J1324" s="17">
        <v>0.100613576031236</v>
      </c>
      <c r="K1324" s="17">
        <v>0.11625532284256899</v>
      </c>
      <c r="L1324" s="17">
        <v>7.7711426578550902E-2</v>
      </c>
      <c r="M1324" s="17"/>
      <c r="N1324" s="17">
        <v>0.15014584531105399</v>
      </c>
      <c r="O1324" s="17">
        <v>0.11843274533539799</v>
      </c>
      <c r="P1324" s="17">
        <v>7.9768054866682203E-2</v>
      </c>
      <c r="Q1324" s="17">
        <v>0.100735161186582</v>
      </c>
      <c r="R1324" s="17"/>
      <c r="S1324" s="17">
        <v>0.11951671082493499</v>
      </c>
      <c r="T1324" s="17">
        <v>7.6767865609140104E-2</v>
      </c>
      <c r="U1324" s="17">
        <v>6.6016931681153496E-2</v>
      </c>
      <c r="V1324" s="17">
        <v>0.16596512982928699</v>
      </c>
      <c r="W1324" s="17">
        <v>7.8217412629250499E-2</v>
      </c>
      <c r="X1324" s="17">
        <v>8.2402718541934206E-2</v>
      </c>
      <c r="Y1324" s="17">
        <v>0.12028631470802099</v>
      </c>
      <c r="Z1324" s="17">
        <v>0</v>
      </c>
      <c r="AA1324" s="17">
        <v>9.6813531628030705E-2</v>
      </c>
      <c r="AB1324" s="17">
        <v>0.31697462041304197</v>
      </c>
      <c r="AC1324" s="17">
        <v>0.21024479044282299</v>
      </c>
      <c r="AD1324" s="17">
        <v>7.2828459825004299E-2</v>
      </c>
      <c r="AE1324" s="17"/>
      <c r="AF1324" s="17">
        <v>0.15440472991510601</v>
      </c>
      <c r="AG1324" s="17">
        <v>9.7689206784632193E-2</v>
      </c>
      <c r="AH1324" s="17">
        <v>0.12653514948733499</v>
      </c>
      <c r="AI1324" s="17">
        <v>0.10511704114076099</v>
      </c>
      <c r="AJ1324" s="17">
        <v>8.5679936091803494E-2</v>
      </c>
      <c r="AK1324" s="17">
        <v>0.107073918851807</v>
      </c>
      <c r="AL1324" s="17"/>
      <c r="AM1324" s="17">
        <v>0.11061459879022</v>
      </c>
      <c r="AN1324" s="17">
        <v>0.12265443489901499</v>
      </c>
      <c r="AO1324" s="17"/>
      <c r="AP1324" s="17">
        <v>9.5313254001472794E-2</v>
      </c>
      <c r="AQ1324" s="17">
        <v>0.12118331695017</v>
      </c>
      <c r="AR1324" s="17">
        <v>0.13933201504074499</v>
      </c>
      <c r="AS1324" s="17">
        <v>0.116809497620751</v>
      </c>
      <c r="AT1324" s="17">
        <v>0.15520460590458901</v>
      </c>
      <c r="AU1324" s="17"/>
      <c r="AV1324" s="17">
        <v>0.14485134765907201</v>
      </c>
      <c r="AW1324" s="17">
        <v>0.151791422430853</v>
      </c>
      <c r="AX1324" s="17">
        <v>0.109454238729427</v>
      </c>
      <c r="AY1324" s="17">
        <v>4.73170004238695E-2</v>
      </c>
      <c r="AZ1324" s="17">
        <v>8.0028165462794107E-2</v>
      </c>
      <c r="BA1324" s="17">
        <v>3.39736785216267E-2</v>
      </c>
      <c r="BB1324" s="17"/>
      <c r="BC1324" s="17">
        <v>9.6009991609207299E-2</v>
      </c>
      <c r="BD1324" s="17">
        <v>9.4168911950269801E-2</v>
      </c>
      <c r="BE1324" s="17">
        <v>0.17389151062174699</v>
      </c>
      <c r="BF1324" s="17"/>
      <c r="BG1324" s="17">
        <v>0.13744280210031301</v>
      </c>
      <c r="BH1324" s="17">
        <v>0.107172415059889</v>
      </c>
      <c r="BI1324" s="17">
        <v>0.12235761647624301</v>
      </c>
      <c r="BJ1324" s="17">
        <v>0.296925969595706</v>
      </c>
      <c r="BK1324" s="17">
        <v>0.102252897969517</v>
      </c>
      <c r="BL1324" s="17"/>
      <c r="BM1324" s="17">
        <v>0.111464181210116</v>
      </c>
      <c r="BN1324" s="17">
        <v>0.15387406784104499</v>
      </c>
    </row>
    <row r="1325" spans="2:66" x14ac:dyDescent="0.35">
      <c r="B1325" t="s">
        <v>354</v>
      </c>
      <c r="C1325" s="17">
        <v>3.40412799950967E-2</v>
      </c>
      <c r="D1325" s="17">
        <v>5.0746894684391197E-2</v>
      </c>
      <c r="E1325" s="17">
        <v>1.5845096660510399E-2</v>
      </c>
      <c r="F1325" s="17"/>
      <c r="G1325" s="17">
        <v>2.32819909595238E-2</v>
      </c>
      <c r="H1325" s="17">
        <v>8.5427753089933695E-2</v>
      </c>
      <c r="I1325" s="17">
        <v>3.0011582243457E-2</v>
      </c>
      <c r="J1325" s="17">
        <v>1.54581168741382E-2</v>
      </c>
      <c r="K1325" s="17">
        <v>4.9013213151630097E-2</v>
      </c>
      <c r="L1325" s="17">
        <v>0</v>
      </c>
      <c r="M1325" s="17"/>
      <c r="N1325" s="17">
        <v>4.5457635408522101E-2</v>
      </c>
      <c r="O1325" s="17">
        <v>2.58353348272451E-2</v>
      </c>
      <c r="P1325" s="17">
        <v>4.66514708818416E-2</v>
      </c>
      <c r="Q1325" s="17">
        <v>1.9449439093251499E-2</v>
      </c>
      <c r="R1325" s="17"/>
      <c r="S1325" s="17">
        <v>9.8066367655502501E-2</v>
      </c>
      <c r="T1325" s="17">
        <v>1.9189728139285999E-2</v>
      </c>
      <c r="U1325" s="17">
        <v>3.37394530274438E-2</v>
      </c>
      <c r="V1325" s="17">
        <v>4.2443434891724897E-2</v>
      </c>
      <c r="W1325" s="17">
        <v>0</v>
      </c>
      <c r="X1325" s="17">
        <v>0</v>
      </c>
      <c r="Y1325" s="17">
        <v>3.2353447392048797E-2</v>
      </c>
      <c r="Z1325" s="17">
        <v>0</v>
      </c>
      <c r="AA1325" s="17">
        <v>2.2402814286388299E-2</v>
      </c>
      <c r="AB1325" s="17">
        <v>6.9292682164797906E-2</v>
      </c>
      <c r="AC1325" s="17">
        <v>0</v>
      </c>
      <c r="AD1325" s="17">
        <v>0</v>
      </c>
      <c r="AE1325" s="17"/>
      <c r="AF1325" s="17">
        <v>5.1984880081798399E-2</v>
      </c>
      <c r="AG1325" s="17">
        <v>3.5454359633678302E-2</v>
      </c>
      <c r="AH1325" s="17">
        <v>1.56166204171088E-2</v>
      </c>
      <c r="AI1325" s="17">
        <v>3.5192825083146098E-2</v>
      </c>
      <c r="AJ1325" s="17">
        <v>3.10017897549331E-2</v>
      </c>
      <c r="AK1325" s="17">
        <v>0</v>
      </c>
      <c r="AL1325" s="17"/>
      <c r="AM1325" s="17">
        <v>2.78358614503263E-2</v>
      </c>
      <c r="AN1325" s="17">
        <v>4.5817081019082301E-2</v>
      </c>
      <c r="AO1325" s="17"/>
      <c r="AP1325" s="17">
        <v>1.9549380129707299E-2</v>
      </c>
      <c r="AQ1325" s="17">
        <v>0</v>
      </c>
      <c r="AR1325" s="17">
        <v>4.04476389182611E-2</v>
      </c>
      <c r="AS1325" s="17">
        <v>7.79244961250211E-2</v>
      </c>
      <c r="AT1325" s="17">
        <v>0</v>
      </c>
      <c r="AU1325" s="17"/>
      <c r="AV1325" s="17">
        <v>4.7609418316885498E-2</v>
      </c>
      <c r="AW1325" s="17">
        <v>1.6226466600351399E-2</v>
      </c>
      <c r="AX1325" s="17">
        <v>3.3111915491173302E-2</v>
      </c>
      <c r="AY1325" s="17">
        <v>0</v>
      </c>
      <c r="AZ1325" s="17">
        <v>0</v>
      </c>
      <c r="BA1325" s="17">
        <v>6.6331725781882206E-2</v>
      </c>
      <c r="BB1325" s="17"/>
      <c r="BC1325" s="17">
        <v>3.1608578607131198E-2</v>
      </c>
      <c r="BD1325" s="17">
        <v>2.5519749572487E-2</v>
      </c>
      <c r="BE1325" s="17">
        <v>5.3039911438598202E-2</v>
      </c>
      <c r="BF1325" s="17"/>
      <c r="BG1325" s="17">
        <v>6.7152023325070795E-2</v>
      </c>
      <c r="BH1325" s="17">
        <v>3.2642524219792801E-2</v>
      </c>
      <c r="BI1325" s="17">
        <v>1.7536286776840802E-2</v>
      </c>
      <c r="BJ1325" s="17">
        <v>8.5717256866138597E-2</v>
      </c>
      <c r="BK1325" s="17">
        <v>6.7291902705111595E-2</v>
      </c>
      <c r="BL1325" s="17"/>
      <c r="BM1325" s="17">
        <v>3.7535315974439099E-2</v>
      </c>
      <c r="BN1325" s="17">
        <v>7.2177726559146296E-2</v>
      </c>
    </row>
    <row r="1326" spans="2:66" x14ac:dyDescent="0.35">
      <c r="B1326" t="s">
        <v>282</v>
      </c>
      <c r="C1326" s="17">
        <v>3.7975078257670998E-2</v>
      </c>
      <c r="D1326" s="17">
        <v>3.8721008956042899E-2</v>
      </c>
      <c r="E1326" s="17">
        <v>3.7362468639129301E-2</v>
      </c>
      <c r="F1326" s="17"/>
      <c r="G1326" s="17">
        <v>6.6217155421691098E-2</v>
      </c>
      <c r="H1326" s="17">
        <v>2.4025879247661499E-2</v>
      </c>
      <c r="I1326" s="17">
        <v>1.52241765389548E-2</v>
      </c>
      <c r="J1326" s="17">
        <v>5.2926959590121003E-2</v>
      </c>
      <c r="K1326" s="17">
        <v>6.3077513135737395E-2</v>
      </c>
      <c r="L1326" s="17">
        <v>2.4872246603685901E-2</v>
      </c>
      <c r="M1326" s="17"/>
      <c r="N1326" s="17">
        <v>2.3135178688034198E-2</v>
      </c>
      <c r="O1326" s="17">
        <v>2.2757462897976699E-2</v>
      </c>
      <c r="P1326" s="17">
        <v>5.8787532687164898E-2</v>
      </c>
      <c r="Q1326" s="17">
        <v>5.7685312802730301E-2</v>
      </c>
      <c r="R1326" s="17"/>
      <c r="S1326" s="17">
        <v>1.7986842575276E-2</v>
      </c>
      <c r="T1326" s="17">
        <v>0.115596025673793</v>
      </c>
      <c r="U1326" s="17">
        <v>0</v>
      </c>
      <c r="V1326" s="17">
        <v>0</v>
      </c>
      <c r="W1326" s="17">
        <v>0</v>
      </c>
      <c r="X1326" s="17">
        <v>5.5372664420841898E-2</v>
      </c>
      <c r="Y1326" s="17">
        <v>0</v>
      </c>
      <c r="Z1326" s="17">
        <v>0.18211346246635701</v>
      </c>
      <c r="AA1326" s="17">
        <v>4.4380736053428203E-2</v>
      </c>
      <c r="AB1326" s="17">
        <v>0</v>
      </c>
      <c r="AC1326" s="17">
        <v>0</v>
      </c>
      <c r="AD1326" s="17">
        <v>0</v>
      </c>
      <c r="AE1326" s="17"/>
      <c r="AF1326" s="17">
        <v>4.0850534571628599E-2</v>
      </c>
      <c r="AG1326" s="17">
        <v>1.78080379459685E-2</v>
      </c>
      <c r="AH1326" s="17">
        <v>4.8164859821058101E-2</v>
      </c>
      <c r="AI1326" s="17">
        <v>6.9576805306649295E-2</v>
      </c>
      <c r="AJ1326" s="17">
        <v>2.5663248476847301E-2</v>
      </c>
      <c r="AK1326" s="17">
        <v>4.6770054303600601E-2</v>
      </c>
      <c r="AL1326" s="17"/>
      <c r="AM1326" s="17">
        <v>3.6216477803255098E-2</v>
      </c>
      <c r="AN1326" s="17">
        <v>4.1913881625587797E-2</v>
      </c>
      <c r="AO1326" s="17"/>
      <c r="AP1326" s="17">
        <v>1.8911264765431101E-2</v>
      </c>
      <c r="AQ1326" s="17">
        <v>7.9747306814786201E-2</v>
      </c>
      <c r="AR1326" s="17">
        <v>4.0073476077265802E-2</v>
      </c>
      <c r="AS1326" s="17">
        <v>1.7924350678479799E-2</v>
      </c>
      <c r="AT1326" s="17">
        <v>0</v>
      </c>
      <c r="AU1326" s="17"/>
      <c r="AV1326" s="17">
        <v>3.3938882754565199E-2</v>
      </c>
      <c r="AW1326" s="17">
        <v>1.49497850164622E-2</v>
      </c>
      <c r="AX1326" s="17">
        <v>0</v>
      </c>
      <c r="AY1326" s="17">
        <v>4.4491330774760002E-2</v>
      </c>
      <c r="AZ1326" s="17">
        <v>0</v>
      </c>
      <c r="BA1326" s="17">
        <v>6.4690959346089802E-2</v>
      </c>
      <c r="BB1326" s="17"/>
      <c r="BC1326" s="17">
        <v>2.0050365096952599E-2</v>
      </c>
      <c r="BD1326" s="17">
        <v>6.70058099346071E-2</v>
      </c>
      <c r="BE1326" s="17">
        <v>9.0848070107908806E-3</v>
      </c>
      <c r="BF1326" s="17"/>
      <c r="BG1326" s="17">
        <v>6.3965640485984299E-2</v>
      </c>
      <c r="BH1326" s="17">
        <v>2.6688580167855101E-2</v>
      </c>
      <c r="BI1326" s="17">
        <v>4.0798999833070601E-2</v>
      </c>
      <c r="BJ1326" s="17">
        <v>0</v>
      </c>
      <c r="BK1326" s="17">
        <v>0</v>
      </c>
      <c r="BL1326" s="17"/>
      <c r="BM1326" s="17">
        <v>3.1973759555871797E-2</v>
      </c>
      <c r="BN1326" s="17">
        <v>0</v>
      </c>
    </row>
    <row r="1327" spans="2:66" x14ac:dyDescent="0.35">
      <c r="C1327" s="17"/>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c r="AD1327" s="17"/>
      <c r="AE1327" s="17"/>
      <c r="AF1327" s="17"/>
      <c r="AG1327" s="17"/>
      <c r="AH1327" s="17"/>
      <c r="AI1327" s="17"/>
      <c r="AJ1327" s="17"/>
      <c r="AK1327" s="17"/>
      <c r="AL1327" s="17"/>
      <c r="AM1327" s="17"/>
      <c r="AN1327" s="17"/>
      <c r="AO1327" s="17"/>
      <c r="AP1327" s="17"/>
      <c r="AQ1327" s="17"/>
      <c r="AR1327" s="17"/>
      <c r="AS1327" s="17"/>
      <c r="AT1327" s="17"/>
      <c r="AU1327" s="17"/>
      <c r="AV1327" s="17"/>
      <c r="AW1327" s="17"/>
      <c r="AX1327" s="17"/>
      <c r="AY1327" s="17"/>
      <c r="AZ1327" s="17"/>
      <c r="BA1327" s="17"/>
      <c r="BB1327" s="17"/>
      <c r="BC1327" s="17"/>
      <c r="BD1327" s="17"/>
      <c r="BE1327" s="17"/>
      <c r="BF1327" s="17"/>
      <c r="BG1327" s="17"/>
      <c r="BH1327" s="17"/>
      <c r="BI1327" s="17"/>
      <c r="BJ1327" s="17"/>
      <c r="BK1327" s="17"/>
      <c r="BL1327" s="17"/>
      <c r="BM1327" s="17"/>
      <c r="BN1327" s="17"/>
    </row>
    <row r="1328" spans="2:66" x14ac:dyDescent="0.35">
      <c r="B1328" s="6" t="s">
        <v>471</v>
      </c>
      <c r="C1328" s="17"/>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c r="AD1328" s="17"/>
      <c r="AE1328" s="17"/>
      <c r="AF1328" s="17"/>
      <c r="AG1328" s="17"/>
      <c r="AH1328" s="17"/>
      <c r="AI1328" s="17"/>
      <c r="AJ1328" s="17"/>
      <c r="AK1328" s="17"/>
      <c r="AL1328" s="17"/>
      <c r="AM1328" s="17"/>
      <c r="AN1328" s="17"/>
      <c r="AO1328" s="17"/>
      <c r="AP1328" s="17"/>
      <c r="AQ1328" s="17"/>
      <c r="AR1328" s="17"/>
      <c r="AS1328" s="17"/>
      <c r="AT1328" s="17"/>
      <c r="AU1328" s="17"/>
      <c r="AV1328" s="17"/>
      <c r="AW1328" s="17"/>
      <c r="AX1328" s="17"/>
      <c r="AY1328" s="17"/>
      <c r="AZ1328" s="17"/>
      <c r="BA1328" s="17"/>
      <c r="BB1328" s="17"/>
      <c r="BC1328" s="17"/>
      <c r="BD1328" s="17"/>
      <c r="BE1328" s="17"/>
      <c r="BF1328" s="17"/>
      <c r="BG1328" s="17"/>
      <c r="BH1328" s="17"/>
      <c r="BI1328" s="17"/>
      <c r="BJ1328" s="17"/>
      <c r="BK1328" s="17"/>
      <c r="BL1328" s="17"/>
      <c r="BM1328" s="17"/>
      <c r="BN1328" s="17"/>
    </row>
    <row r="1329" spans="2:66" x14ac:dyDescent="0.35">
      <c r="B1329" s="24" t="s">
        <v>184</v>
      </c>
      <c r="C1329" s="17"/>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c r="AD1329" s="17"/>
      <c r="AE1329" s="17"/>
      <c r="AF1329" s="17"/>
      <c r="AG1329" s="17"/>
      <c r="AH1329" s="17"/>
      <c r="AI1329" s="17"/>
      <c r="AJ1329" s="17"/>
      <c r="AK1329" s="17"/>
      <c r="AL1329" s="17"/>
      <c r="AM1329" s="17"/>
      <c r="AN1329" s="17"/>
      <c r="AO1329" s="17"/>
      <c r="AP1329" s="17"/>
      <c r="AQ1329" s="17"/>
      <c r="AR1329" s="17"/>
      <c r="AS1329" s="17"/>
      <c r="AT1329" s="17"/>
      <c r="AU1329" s="17"/>
      <c r="AV1329" s="17"/>
      <c r="AW1329" s="17"/>
      <c r="AX1329" s="17"/>
      <c r="AY1329" s="17"/>
      <c r="AZ1329" s="17"/>
      <c r="BA1329" s="17"/>
      <c r="BB1329" s="17"/>
      <c r="BC1329" s="17"/>
      <c r="BD1329" s="17"/>
      <c r="BE1329" s="17"/>
      <c r="BF1329" s="17"/>
      <c r="BG1329" s="17"/>
      <c r="BH1329" s="17"/>
      <c r="BI1329" s="17"/>
      <c r="BJ1329" s="17"/>
      <c r="BK1329" s="17"/>
      <c r="BL1329" s="17"/>
      <c r="BM1329" s="17"/>
      <c r="BN1329" s="17"/>
    </row>
    <row r="1330" spans="2:66" x14ac:dyDescent="0.35">
      <c r="B1330" t="s">
        <v>350</v>
      </c>
      <c r="C1330" s="17">
        <v>0.33767478539041001</v>
      </c>
      <c r="D1330" s="17">
        <v>0.29397098500236402</v>
      </c>
      <c r="E1330" s="17">
        <v>0.38073544034981599</v>
      </c>
      <c r="F1330" s="17"/>
      <c r="G1330" s="17">
        <v>0.225232490563509</v>
      </c>
      <c r="H1330" s="17">
        <v>0.203139637374498</v>
      </c>
      <c r="I1330" s="17">
        <v>0.34145809370209002</v>
      </c>
      <c r="J1330" s="17">
        <v>0.32878585283773298</v>
      </c>
      <c r="K1330" s="17">
        <v>0.35679067380471802</v>
      </c>
      <c r="L1330" s="17">
        <v>0.52216658242344705</v>
      </c>
      <c r="M1330" s="17"/>
      <c r="N1330" s="17">
        <v>0.24518733130659701</v>
      </c>
      <c r="O1330" s="17">
        <v>0.34656315802869597</v>
      </c>
      <c r="P1330" s="17">
        <v>0.34976447953342299</v>
      </c>
      <c r="Q1330" s="17">
        <v>0.42087407905695001</v>
      </c>
      <c r="R1330" s="17"/>
      <c r="S1330" s="17">
        <v>0.23740512409391001</v>
      </c>
      <c r="T1330" s="17">
        <v>0.20543211030602801</v>
      </c>
      <c r="U1330" s="17">
        <v>0.35582959076950599</v>
      </c>
      <c r="V1330" s="17">
        <v>0.42644442606637101</v>
      </c>
      <c r="W1330" s="17">
        <v>0.30391536447862699</v>
      </c>
      <c r="X1330" s="17">
        <v>0.46856802804384001</v>
      </c>
      <c r="Y1330" s="17">
        <v>0.21909826195346099</v>
      </c>
      <c r="Z1330" s="17">
        <v>0.373234910082757</v>
      </c>
      <c r="AA1330" s="17">
        <v>0.35957000411034401</v>
      </c>
      <c r="AB1330" s="17">
        <v>0.36396675723799499</v>
      </c>
      <c r="AC1330" s="17">
        <v>0.59741596746986902</v>
      </c>
      <c r="AD1330" s="17">
        <v>0.42392151590343502</v>
      </c>
      <c r="AE1330" s="17"/>
      <c r="AF1330" s="17">
        <v>0.28760660723477199</v>
      </c>
      <c r="AG1330" s="17">
        <v>0.31717762637965802</v>
      </c>
      <c r="AH1330" s="17">
        <v>0.44355907989670101</v>
      </c>
      <c r="AI1330" s="17">
        <v>0.32688530294884999</v>
      </c>
      <c r="AJ1330" s="17">
        <v>0.39576296781202303</v>
      </c>
      <c r="AK1330" s="17">
        <v>0.35504820433692502</v>
      </c>
      <c r="AL1330" s="17"/>
      <c r="AM1330" s="17">
        <v>0.33072126204618801</v>
      </c>
      <c r="AN1330" s="17">
        <v>0.343532987166284</v>
      </c>
      <c r="AO1330" s="17"/>
      <c r="AP1330" s="17">
        <v>0.40944184396063499</v>
      </c>
      <c r="AQ1330" s="17">
        <v>0.26611118926644101</v>
      </c>
      <c r="AR1330" s="17">
        <v>0.329110222616526</v>
      </c>
      <c r="AS1330" s="17">
        <v>0.24607927732460499</v>
      </c>
      <c r="AT1330" s="17">
        <v>0.398145151725119</v>
      </c>
      <c r="AU1330" s="17"/>
      <c r="AV1330" s="17">
        <v>0.240694212850254</v>
      </c>
      <c r="AW1330" s="17">
        <v>0.359982229868134</v>
      </c>
      <c r="AX1330" s="17">
        <v>0.36192066626070402</v>
      </c>
      <c r="AY1330" s="17">
        <v>0.38612935940919402</v>
      </c>
      <c r="AZ1330" s="17">
        <v>0.16628942439195901</v>
      </c>
      <c r="BA1330" s="17">
        <v>0.57355902599555697</v>
      </c>
      <c r="BB1330" s="17"/>
      <c r="BC1330" s="17">
        <v>0.27174708798653902</v>
      </c>
      <c r="BD1330" s="17">
        <v>0.377131819471337</v>
      </c>
      <c r="BE1330" s="17">
        <v>0.28668455006159699</v>
      </c>
      <c r="BF1330" s="17"/>
      <c r="BG1330" s="17">
        <v>0.35389724836960601</v>
      </c>
      <c r="BH1330" s="17">
        <v>0.33105208738827102</v>
      </c>
      <c r="BI1330" s="17">
        <v>0.286541548440643</v>
      </c>
      <c r="BJ1330" s="17">
        <v>0.11487404262720299</v>
      </c>
      <c r="BK1330" s="17">
        <v>0.56011873325855299</v>
      </c>
      <c r="BL1330" s="17"/>
      <c r="BM1330" s="17">
        <v>0.33452865171700003</v>
      </c>
      <c r="BN1330" s="17">
        <v>0.47493058681422201</v>
      </c>
    </row>
    <row r="1331" spans="2:66" x14ac:dyDescent="0.35">
      <c r="B1331" t="s">
        <v>351</v>
      </c>
      <c r="C1331" s="17">
        <v>0.27426506328599998</v>
      </c>
      <c r="D1331" s="17">
        <v>0.23406383042981099</v>
      </c>
      <c r="E1331" s="17">
        <v>0.30868932336919702</v>
      </c>
      <c r="F1331" s="17"/>
      <c r="G1331" s="17">
        <v>0.34796078418464799</v>
      </c>
      <c r="H1331" s="17">
        <v>0.20869274485960099</v>
      </c>
      <c r="I1331" s="17">
        <v>0.27318956487546803</v>
      </c>
      <c r="J1331" s="17">
        <v>0.33376654992215199</v>
      </c>
      <c r="K1331" s="17">
        <v>0.306301043088963</v>
      </c>
      <c r="L1331" s="17">
        <v>0.19273632130450299</v>
      </c>
      <c r="M1331" s="17"/>
      <c r="N1331" s="17">
        <v>0.32581995786458101</v>
      </c>
      <c r="O1331" s="17">
        <v>0.26429885232019401</v>
      </c>
      <c r="P1331" s="17">
        <v>0.29943059810606298</v>
      </c>
      <c r="Q1331" s="17">
        <v>0.21350453993589999</v>
      </c>
      <c r="R1331" s="17"/>
      <c r="S1331" s="17">
        <v>0.20234490736559499</v>
      </c>
      <c r="T1331" s="17">
        <v>0.39128336103286498</v>
      </c>
      <c r="U1331" s="17">
        <v>0.28606416008785901</v>
      </c>
      <c r="V1331" s="17">
        <v>0.283192138722203</v>
      </c>
      <c r="W1331" s="17">
        <v>0.206892919922462</v>
      </c>
      <c r="X1331" s="17">
        <v>0.28135113278290602</v>
      </c>
      <c r="Y1331" s="17">
        <v>0.32885257650546801</v>
      </c>
      <c r="Z1331" s="17">
        <v>0.241720354403622</v>
      </c>
      <c r="AA1331" s="17">
        <v>0.24944202955722</v>
      </c>
      <c r="AB1331" s="17">
        <v>0.30536646750896801</v>
      </c>
      <c r="AC1331" s="17">
        <v>0.19752761689872</v>
      </c>
      <c r="AD1331" s="17">
        <v>0.29825985443123099</v>
      </c>
      <c r="AE1331" s="17"/>
      <c r="AF1331" s="17">
        <v>0.20751205519608401</v>
      </c>
      <c r="AG1331" s="17">
        <v>0.31380358173089601</v>
      </c>
      <c r="AH1331" s="17">
        <v>0.28521084581477002</v>
      </c>
      <c r="AI1331" s="17">
        <v>0.30233961584584701</v>
      </c>
      <c r="AJ1331" s="17">
        <v>0.27036172250728102</v>
      </c>
      <c r="AK1331" s="17">
        <v>0.25820267414906101</v>
      </c>
      <c r="AL1331" s="17"/>
      <c r="AM1331" s="17">
        <v>0.25787226314241002</v>
      </c>
      <c r="AN1331" s="17">
        <v>0.29848357769323403</v>
      </c>
      <c r="AO1331" s="17"/>
      <c r="AP1331" s="17">
        <v>0.24818049703627301</v>
      </c>
      <c r="AQ1331" s="17">
        <v>0.32406654140118302</v>
      </c>
      <c r="AR1331" s="17">
        <v>0.22528276440290801</v>
      </c>
      <c r="AS1331" s="17">
        <v>0.27840399637868102</v>
      </c>
      <c r="AT1331" s="17">
        <v>0.142162717988565</v>
      </c>
      <c r="AU1331" s="17"/>
      <c r="AV1331" s="17">
        <v>0.274948833708551</v>
      </c>
      <c r="AW1331" s="17">
        <v>0.30584510574648999</v>
      </c>
      <c r="AX1331" s="17">
        <v>0.191578566843812</v>
      </c>
      <c r="AY1331" s="17">
        <v>0.234919695797254</v>
      </c>
      <c r="AZ1331" s="17">
        <v>0.458645418830392</v>
      </c>
      <c r="BA1331" s="17">
        <v>0.17807361624917001</v>
      </c>
      <c r="BB1331" s="17"/>
      <c r="BC1331" s="17">
        <v>0.34104994071125899</v>
      </c>
      <c r="BD1331" s="17">
        <v>0.23405817751722099</v>
      </c>
      <c r="BE1331" s="17">
        <v>0.27917886378289303</v>
      </c>
      <c r="BF1331" s="17"/>
      <c r="BG1331" s="17">
        <v>0.118874597359503</v>
      </c>
      <c r="BH1331" s="17">
        <v>0.25535627038866399</v>
      </c>
      <c r="BI1331" s="17">
        <v>0.36074837970594598</v>
      </c>
      <c r="BJ1331" s="17">
        <v>0.35770603151775199</v>
      </c>
      <c r="BK1331" s="17">
        <v>0.25974641281169603</v>
      </c>
      <c r="BL1331" s="17"/>
      <c r="BM1331" s="17">
        <v>0.23458656268705599</v>
      </c>
      <c r="BN1331" s="17">
        <v>0.278488912204848</v>
      </c>
    </row>
    <row r="1332" spans="2:66" x14ac:dyDescent="0.35">
      <c r="B1332" t="s">
        <v>352</v>
      </c>
      <c r="C1332" s="17">
        <v>0.25719903355109203</v>
      </c>
      <c r="D1332" s="17">
        <v>0.30999697080954802</v>
      </c>
      <c r="E1332" s="17">
        <v>0.208506099321488</v>
      </c>
      <c r="F1332" s="17"/>
      <c r="G1332" s="17">
        <v>0.25622031526347999</v>
      </c>
      <c r="H1332" s="17">
        <v>0.441429057315397</v>
      </c>
      <c r="I1332" s="17">
        <v>0.27372374300570801</v>
      </c>
      <c r="J1332" s="17">
        <v>0.22594522025398001</v>
      </c>
      <c r="K1332" s="17">
        <v>0.21796386464672199</v>
      </c>
      <c r="L1332" s="17">
        <v>0.155677112846861</v>
      </c>
      <c r="M1332" s="17"/>
      <c r="N1332" s="17">
        <v>0.31214000656038898</v>
      </c>
      <c r="O1332" s="17">
        <v>0.25422115655683802</v>
      </c>
      <c r="P1332" s="17">
        <v>0.163604535299334</v>
      </c>
      <c r="Q1332" s="17">
        <v>0.26823810161800199</v>
      </c>
      <c r="R1332" s="17"/>
      <c r="S1332" s="17">
        <v>0.39304720627748002</v>
      </c>
      <c r="T1332" s="17">
        <v>0.202550418233271</v>
      </c>
      <c r="U1332" s="17">
        <v>0.2617617167745</v>
      </c>
      <c r="V1332" s="17">
        <v>0.219483189608567</v>
      </c>
      <c r="W1332" s="17">
        <v>0.37940827098160401</v>
      </c>
      <c r="X1332" s="17">
        <v>0.25008083917325402</v>
      </c>
      <c r="Y1332" s="17">
        <v>0.28208150644447799</v>
      </c>
      <c r="Z1332" s="17">
        <v>0.30513723556043598</v>
      </c>
      <c r="AA1332" s="17">
        <v>0.25435255746656699</v>
      </c>
      <c r="AB1332" s="17">
        <v>0.13825768169441699</v>
      </c>
      <c r="AC1332" s="17">
        <v>4.9691532181706598E-2</v>
      </c>
      <c r="AD1332" s="17">
        <v>0.208773575853796</v>
      </c>
      <c r="AE1332" s="17"/>
      <c r="AF1332" s="17">
        <v>0.33923452055266601</v>
      </c>
      <c r="AG1332" s="17">
        <v>0.23768219254547501</v>
      </c>
      <c r="AH1332" s="17">
        <v>0.25381944952755497</v>
      </c>
      <c r="AI1332" s="17">
        <v>0.208334697520351</v>
      </c>
      <c r="AJ1332" s="17">
        <v>0.18273400114607199</v>
      </c>
      <c r="AK1332" s="17">
        <v>0.25567894675404101</v>
      </c>
      <c r="AL1332" s="17"/>
      <c r="AM1332" s="17">
        <v>0.25422830590333201</v>
      </c>
      <c r="AN1332" s="17">
        <v>0.26276440589372102</v>
      </c>
      <c r="AO1332" s="17"/>
      <c r="AP1332" s="17">
        <v>0.22958528890607299</v>
      </c>
      <c r="AQ1332" s="17">
        <v>0.24477107883410701</v>
      </c>
      <c r="AR1332" s="17">
        <v>0.31261721761878802</v>
      </c>
      <c r="AS1332" s="17">
        <v>0.28978766320220101</v>
      </c>
      <c r="AT1332" s="17">
        <v>0.14505313061745001</v>
      </c>
      <c r="AU1332" s="17"/>
      <c r="AV1332" s="17">
        <v>0.31703903538297501</v>
      </c>
      <c r="AW1332" s="17">
        <v>0.20571863960791001</v>
      </c>
      <c r="AX1332" s="17">
        <v>0.318467653882542</v>
      </c>
      <c r="AY1332" s="17">
        <v>0.23727898279864701</v>
      </c>
      <c r="AZ1332" s="17">
        <v>0.37506515677764801</v>
      </c>
      <c r="BA1332" s="17">
        <v>0.106994392627524</v>
      </c>
      <c r="BB1332" s="17"/>
      <c r="BC1332" s="17">
        <v>0.26266896010507801</v>
      </c>
      <c r="BD1332" s="17">
        <v>0.26993553665181602</v>
      </c>
      <c r="BE1332" s="17">
        <v>0.27140703219141099</v>
      </c>
      <c r="BF1332" s="17"/>
      <c r="BG1332" s="17">
        <v>0.37133486521161302</v>
      </c>
      <c r="BH1332" s="17">
        <v>0.28678323224139302</v>
      </c>
      <c r="BI1332" s="17">
        <v>0.22628268734612</v>
      </c>
      <c r="BJ1332" s="17">
        <v>0.39468495654399</v>
      </c>
      <c r="BK1332" s="17">
        <v>0.115593627189742</v>
      </c>
      <c r="BL1332" s="17"/>
      <c r="BM1332" s="17">
        <v>0.29965025433680498</v>
      </c>
      <c r="BN1332" s="17">
        <v>0.168991845150881</v>
      </c>
    </row>
    <row r="1333" spans="2:66" x14ac:dyDescent="0.35">
      <c r="B1333" t="s">
        <v>353</v>
      </c>
      <c r="C1333" s="17">
        <v>6.5982873871515593E-2</v>
      </c>
      <c r="D1333" s="17">
        <v>9.7802774391835004E-2</v>
      </c>
      <c r="E1333" s="17">
        <v>3.6191515936735599E-2</v>
      </c>
      <c r="F1333" s="17"/>
      <c r="G1333" s="17">
        <v>0.136545133149268</v>
      </c>
      <c r="H1333" s="17">
        <v>9.9218090788998195E-2</v>
      </c>
      <c r="I1333" s="17">
        <v>4.9509496740484098E-2</v>
      </c>
      <c r="J1333" s="17">
        <v>3.1324495986872002E-2</v>
      </c>
      <c r="K1333" s="17">
        <v>3.5193238294449397E-2</v>
      </c>
      <c r="L1333" s="17">
        <v>5.14418322087958E-2</v>
      </c>
      <c r="M1333" s="17"/>
      <c r="N1333" s="17">
        <v>7.7446078030057E-2</v>
      </c>
      <c r="O1333" s="17">
        <v>8.1605133608435396E-2</v>
      </c>
      <c r="P1333" s="17">
        <v>8.1663352554079499E-2</v>
      </c>
      <c r="Q1333" s="17">
        <v>2.1793719688699101E-2</v>
      </c>
      <c r="R1333" s="17"/>
      <c r="S1333" s="17">
        <v>8.4019769606538494E-2</v>
      </c>
      <c r="T1333" s="17">
        <v>7.5609450418877497E-2</v>
      </c>
      <c r="U1333" s="17">
        <v>7.3687467595480505E-2</v>
      </c>
      <c r="V1333" s="17">
        <v>0</v>
      </c>
      <c r="W1333" s="17">
        <v>3.6801365862322098E-2</v>
      </c>
      <c r="X1333" s="17">
        <v>0</v>
      </c>
      <c r="Y1333" s="17">
        <v>0.141795778307827</v>
      </c>
      <c r="Z1333" s="17">
        <v>0</v>
      </c>
      <c r="AA1333" s="17">
        <v>2.81182305297463E-2</v>
      </c>
      <c r="AB1333" s="17">
        <v>0.110284509748183</v>
      </c>
      <c r="AC1333" s="17">
        <v>0.10635199332457</v>
      </c>
      <c r="AD1333" s="17">
        <v>6.9045053811537693E-2</v>
      </c>
      <c r="AE1333" s="17"/>
      <c r="AF1333" s="17">
        <v>0.1041624858588</v>
      </c>
      <c r="AG1333" s="17">
        <v>4.4485535189357897E-2</v>
      </c>
      <c r="AH1333" s="17">
        <v>1.7410624760974699E-2</v>
      </c>
      <c r="AI1333" s="17">
        <v>9.8737980049507901E-2</v>
      </c>
      <c r="AJ1333" s="17">
        <v>6.1491147654150098E-2</v>
      </c>
      <c r="AK1333" s="17">
        <v>4.7340885133406098E-2</v>
      </c>
      <c r="AL1333" s="17"/>
      <c r="AM1333" s="17">
        <v>9.0950257566148399E-2</v>
      </c>
      <c r="AN1333" s="17">
        <v>3.1838892462809298E-2</v>
      </c>
      <c r="AO1333" s="17"/>
      <c r="AP1333" s="17">
        <v>4.6610104777381499E-2</v>
      </c>
      <c r="AQ1333" s="17">
        <v>6.6050338531877001E-2</v>
      </c>
      <c r="AR1333" s="17">
        <v>5.8615659741130102E-2</v>
      </c>
      <c r="AS1333" s="17">
        <v>0.120394817891478</v>
      </c>
      <c r="AT1333" s="17">
        <v>0.31463899966886599</v>
      </c>
      <c r="AU1333" s="17"/>
      <c r="AV1333" s="17">
        <v>0.116389041466163</v>
      </c>
      <c r="AW1333" s="17">
        <v>5.9436913097355701E-2</v>
      </c>
      <c r="AX1333" s="17">
        <v>3.62833669390537E-2</v>
      </c>
      <c r="AY1333" s="17">
        <v>7.2127673826031996E-2</v>
      </c>
      <c r="AZ1333" s="17">
        <v>0</v>
      </c>
      <c r="BA1333" s="17">
        <v>7.2388405597034397E-2</v>
      </c>
      <c r="BB1333" s="17"/>
      <c r="BC1333" s="17">
        <v>7.2279494423074006E-2</v>
      </c>
      <c r="BD1333" s="17">
        <v>5.0644397032269098E-2</v>
      </c>
      <c r="BE1333" s="17">
        <v>9.6659164061053196E-2</v>
      </c>
      <c r="BF1333" s="17"/>
      <c r="BG1333" s="17">
        <v>0.12632288080738799</v>
      </c>
      <c r="BH1333" s="17">
        <v>5.3274116416427E-2</v>
      </c>
      <c r="BI1333" s="17">
        <v>8.46018792771661E-2</v>
      </c>
      <c r="BJ1333" s="17">
        <v>0.132734969311055</v>
      </c>
      <c r="BK1333" s="17">
        <v>3.18681176851442E-2</v>
      </c>
      <c r="BL1333" s="17"/>
      <c r="BM1333" s="17">
        <v>6.4390638149273205E-2</v>
      </c>
      <c r="BN1333" s="17">
        <v>5.1166854556104702E-2</v>
      </c>
    </row>
    <row r="1334" spans="2:66" x14ac:dyDescent="0.35">
      <c r="B1334" t="s">
        <v>354</v>
      </c>
      <c r="C1334" s="17">
        <v>7.4543653207578301E-3</v>
      </c>
      <c r="D1334" s="17">
        <v>1.0285932391864301E-2</v>
      </c>
      <c r="E1334" s="17">
        <v>4.8112319674827198E-3</v>
      </c>
      <c r="F1334" s="17"/>
      <c r="G1334" s="17">
        <v>0</v>
      </c>
      <c r="H1334" s="17">
        <v>3.1732021343486502E-2</v>
      </c>
      <c r="I1334" s="17">
        <v>0</v>
      </c>
      <c r="J1334" s="17">
        <v>1.55964710289221E-2</v>
      </c>
      <c r="K1334" s="17">
        <v>0</v>
      </c>
      <c r="L1334" s="17">
        <v>0</v>
      </c>
      <c r="M1334" s="17"/>
      <c r="N1334" s="17">
        <v>9.2506838168652395E-3</v>
      </c>
      <c r="O1334" s="17">
        <v>0</v>
      </c>
      <c r="P1334" s="17">
        <v>2.6348113728703701E-2</v>
      </c>
      <c r="Q1334" s="17">
        <v>0</v>
      </c>
      <c r="R1334" s="17"/>
      <c r="S1334" s="17">
        <v>3.3121286629699098E-2</v>
      </c>
      <c r="T1334" s="17">
        <v>2.4899536988596101E-2</v>
      </c>
      <c r="U1334" s="17">
        <v>0</v>
      </c>
      <c r="V1334" s="17">
        <v>0</v>
      </c>
      <c r="W1334" s="17">
        <v>0</v>
      </c>
      <c r="X1334" s="17">
        <v>0</v>
      </c>
      <c r="Y1334" s="17">
        <v>0</v>
      </c>
      <c r="Z1334" s="17">
        <v>0</v>
      </c>
      <c r="AA1334" s="17">
        <v>0</v>
      </c>
      <c r="AB1334" s="17">
        <v>0</v>
      </c>
      <c r="AC1334" s="17">
        <v>0</v>
      </c>
      <c r="AD1334" s="17">
        <v>0</v>
      </c>
      <c r="AE1334" s="17"/>
      <c r="AF1334" s="17">
        <v>1.0220289944224499E-2</v>
      </c>
      <c r="AG1334" s="17">
        <v>7.8745137975547493E-3</v>
      </c>
      <c r="AH1334" s="17">
        <v>0</v>
      </c>
      <c r="AI1334" s="17">
        <v>1.5569454250691801E-2</v>
      </c>
      <c r="AJ1334" s="17">
        <v>0</v>
      </c>
      <c r="AK1334" s="17">
        <v>0</v>
      </c>
      <c r="AL1334" s="17"/>
      <c r="AM1334" s="17">
        <v>1.28767753725127E-2</v>
      </c>
      <c r="AN1334" s="17">
        <v>0</v>
      </c>
      <c r="AO1334" s="17"/>
      <c r="AP1334" s="17">
        <v>0</v>
      </c>
      <c r="AQ1334" s="17">
        <v>0</v>
      </c>
      <c r="AR1334" s="17">
        <v>9.9708025652489596E-3</v>
      </c>
      <c r="AS1334" s="17">
        <v>4.31356833036542E-2</v>
      </c>
      <c r="AT1334" s="17">
        <v>0</v>
      </c>
      <c r="AU1334" s="17"/>
      <c r="AV1334" s="17">
        <v>7.6035591536709303E-3</v>
      </c>
      <c r="AW1334" s="17">
        <v>0</v>
      </c>
      <c r="AX1334" s="17">
        <v>2.99647686398169E-2</v>
      </c>
      <c r="AY1334" s="17">
        <v>2.4003982047725601E-2</v>
      </c>
      <c r="AZ1334" s="17">
        <v>0</v>
      </c>
      <c r="BA1334" s="17">
        <v>0</v>
      </c>
      <c r="BB1334" s="17"/>
      <c r="BC1334" s="17">
        <v>0</v>
      </c>
      <c r="BD1334" s="17">
        <v>0</v>
      </c>
      <c r="BE1334" s="17">
        <v>2.45982293175247E-2</v>
      </c>
      <c r="BF1334" s="17"/>
      <c r="BG1334" s="17">
        <v>0</v>
      </c>
      <c r="BH1334" s="17">
        <v>5.2362068985290699E-3</v>
      </c>
      <c r="BI1334" s="17">
        <v>1.6825968815812501E-2</v>
      </c>
      <c r="BJ1334" s="17">
        <v>0</v>
      </c>
      <c r="BK1334" s="17">
        <v>0</v>
      </c>
      <c r="BL1334" s="17"/>
      <c r="BM1334" s="17">
        <v>4.4393637449112603E-3</v>
      </c>
      <c r="BN1334" s="17">
        <v>0</v>
      </c>
    </row>
    <row r="1335" spans="2:66" x14ac:dyDescent="0.35">
      <c r="B1335" t="s">
        <v>282</v>
      </c>
      <c r="C1335" s="17">
        <v>5.7423878580224498E-2</v>
      </c>
      <c r="D1335" s="17">
        <v>5.3879506974577503E-2</v>
      </c>
      <c r="E1335" s="17">
        <v>6.1066389055280501E-2</v>
      </c>
      <c r="F1335" s="17"/>
      <c r="G1335" s="17">
        <v>3.4041276839094699E-2</v>
      </c>
      <c r="H1335" s="17">
        <v>1.5788448318019899E-2</v>
      </c>
      <c r="I1335" s="17">
        <v>6.2119101676249497E-2</v>
      </c>
      <c r="J1335" s="17">
        <v>6.4581409970340994E-2</v>
      </c>
      <c r="K1335" s="17">
        <v>8.3751180165147002E-2</v>
      </c>
      <c r="L1335" s="17">
        <v>7.7978151216393496E-2</v>
      </c>
      <c r="M1335" s="17"/>
      <c r="N1335" s="17">
        <v>3.0155942421510901E-2</v>
      </c>
      <c r="O1335" s="17">
        <v>5.3311699485837097E-2</v>
      </c>
      <c r="P1335" s="17">
        <v>7.9188920778396704E-2</v>
      </c>
      <c r="Q1335" s="17">
        <v>7.5589559700449394E-2</v>
      </c>
      <c r="R1335" s="17"/>
      <c r="S1335" s="17">
        <v>5.0061706026777002E-2</v>
      </c>
      <c r="T1335" s="17">
        <v>0.100225123020363</v>
      </c>
      <c r="U1335" s="17">
        <v>2.2657064772654199E-2</v>
      </c>
      <c r="V1335" s="17">
        <v>7.0880245602858799E-2</v>
      </c>
      <c r="W1335" s="17">
        <v>7.2982078754985594E-2</v>
      </c>
      <c r="X1335" s="17">
        <v>0</v>
      </c>
      <c r="Y1335" s="17">
        <v>2.8171876788765201E-2</v>
      </c>
      <c r="Z1335" s="17">
        <v>7.9907499953185704E-2</v>
      </c>
      <c r="AA1335" s="17">
        <v>0.108517178336124</v>
      </c>
      <c r="AB1335" s="17">
        <v>8.2124583810438398E-2</v>
      </c>
      <c r="AC1335" s="17">
        <v>4.9012890125134399E-2</v>
      </c>
      <c r="AD1335" s="17">
        <v>0</v>
      </c>
      <c r="AE1335" s="17"/>
      <c r="AF1335" s="17">
        <v>5.1264041213453203E-2</v>
      </c>
      <c r="AG1335" s="17">
        <v>7.8976550357058903E-2</v>
      </c>
      <c r="AH1335" s="17">
        <v>0</v>
      </c>
      <c r="AI1335" s="17">
        <v>4.8132949384752197E-2</v>
      </c>
      <c r="AJ1335" s="17">
        <v>8.9650160880473798E-2</v>
      </c>
      <c r="AK1335" s="17">
        <v>8.3729289626567296E-2</v>
      </c>
      <c r="AL1335" s="17"/>
      <c r="AM1335" s="17">
        <v>5.3351135969408603E-2</v>
      </c>
      <c r="AN1335" s="17">
        <v>6.3380136783951602E-2</v>
      </c>
      <c r="AO1335" s="17"/>
      <c r="AP1335" s="17">
        <v>6.6182265319637404E-2</v>
      </c>
      <c r="AQ1335" s="17">
        <v>9.9000851966392897E-2</v>
      </c>
      <c r="AR1335" s="17">
        <v>6.4403333055400303E-2</v>
      </c>
      <c r="AS1335" s="17">
        <v>2.2198561899381401E-2</v>
      </c>
      <c r="AT1335" s="17">
        <v>0</v>
      </c>
      <c r="AU1335" s="17"/>
      <c r="AV1335" s="17">
        <v>4.3325317438385601E-2</v>
      </c>
      <c r="AW1335" s="17">
        <v>6.9017111680110793E-2</v>
      </c>
      <c r="AX1335" s="17">
        <v>6.1784977434071298E-2</v>
      </c>
      <c r="AY1335" s="17">
        <v>4.5540306121147997E-2</v>
      </c>
      <c r="AZ1335" s="17">
        <v>0</v>
      </c>
      <c r="BA1335" s="17">
        <v>6.8984559530714598E-2</v>
      </c>
      <c r="BB1335" s="17"/>
      <c r="BC1335" s="17">
        <v>5.2254516774048902E-2</v>
      </c>
      <c r="BD1335" s="17">
        <v>6.8230069327357007E-2</v>
      </c>
      <c r="BE1335" s="17">
        <v>4.1472160585521202E-2</v>
      </c>
      <c r="BF1335" s="17"/>
      <c r="BG1335" s="17">
        <v>2.9570408251889599E-2</v>
      </c>
      <c r="BH1335" s="17">
        <v>6.8298086666716495E-2</v>
      </c>
      <c r="BI1335" s="17">
        <v>2.4999536414311602E-2</v>
      </c>
      <c r="BJ1335" s="17">
        <v>0</v>
      </c>
      <c r="BK1335" s="17">
        <v>3.2673109054865201E-2</v>
      </c>
      <c r="BL1335" s="17"/>
      <c r="BM1335" s="17">
        <v>6.2404529364953699E-2</v>
      </c>
      <c r="BN1335" s="17">
        <v>2.64218012739444E-2</v>
      </c>
    </row>
    <row r="1336" spans="2:66" x14ac:dyDescent="0.35">
      <c r="C1336" s="17"/>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c r="AD1336" s="17"/>
      <c r="AE1336" s="17"/>
      <c r="AF1336" s="17"/>
      <c r="AG1336" s="17"/>
      <c r="AH1336" s="17"/>
      <c r="AI1336" s="17"/>
      <c r="AJ1336" s="17"/>
      <c r="AK1336" s="17"/>
      <c r="AL1336" s="17"/>
      <c r="AM1336" s="17"/>
      <c r="AN1336" s="17"/>
      <c r="AO1336" s="17"/>
      <c r="AP1336" s="17"/>
      <c r="AQ1336" s="17"/>
      <c r="AR1336" s="17"/>
      <c r="AS1336" s="17"/>
      <c r="AT1336" s="17"/>
      <c r="AU1336" s="17"/>
      <c r="AV1336" s="17"/>
      <c r="AW1336" s="17"/>
      <c r="AX1336" s="17"/>
      <c r="AY1336" s="17"/>
      <c r="AZ1336" s="17"/>
      <c r="BA1336" s="17"/>
      <c r="BB1336" s="17"/>
      <c r="BC1336" s="17"/>
      <c r="BD1336" s="17"/>
      <c r="BE1336" s="17"/>
      <c r="BF1336" s="17"/>
      <c r="BG1336" s="17"/>
      <c r="BH1336" s="17"/>
      <c r="BI1336" s="17"/>
      <c r="BJ1336" s="17"/>
      <c r="BK1336" s="17"/>
      <c r="BL1336" s="17"/>
      <c r="BM1336" s="17"/>
      <c r="BN1336" s="17"/>
    </row>
    <row r="1337" spans="2:66" x14ac:dyDescent="0.35">
      <c r="B1337" s="6" t="s">
        <v>472</v>
      </c>
      <c r="C1337" s="17"/>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c r="AD1337" s="17"/>
      <c r="AE1337" s="17"/>
      <c r="AF1337" s="17"/>
      <c r="AG1337" s="17"/>
      <c r="AH1337" s="17"/>
      <c r="AI1337" s="17"/>
      <c r="AJ1337" s="17"/>
      <c r="AK1337" s="17"/>
      <c r="AL1337" s="17"/>
      <c r="AM1337" s="17"/>
      <c r="AN1337" s="17"/>
      <c r="AO1337" s="17"/>
      <c r="AP1337" s="17"/>
      <c r="AQ1337" s="17"/>
      <c r="AR1337" s="17"/>
      <c r="AS1337" s="17"/>
      <c r="AT1337" s="17"/>
      <c r="AU1337" s="17"/>
      <c r="AV1337" s="17"/>
      <c r="AW1337" s="17"/>
      <c r="AX1337" s="17"/>
      <c r="AY1337" s="17"/>
      <c r="AZ1337" s="17"/>
      <c r="BA1337" s="17"/>
      <c r="BB1337" s="17"/>
      <c r="BC1337" s="17"/>
      <c r="BD1337" s="17"/>
      <c r="BE1337" s="17"/>
      <c r="BF1337" s="17"/>
      <c r="BG1337" s="17"/>
      <c r="BH1337" s="17"/>
      <c r="BI1337" s="17"/>
      <c r="BJ1337" s="17"/>
      <c r="BK1337" s="17"/>
      <c r="BL1337" s="17"/>
      <c r="BM1337" s="17"/>
      <c r="BN1337" s="17"/>
    </row>
    <row r="1338" spans="2:66" x14ac:dyDescent="0.35">
      <c r="B1338" s="24" t="s">
        <v>184</v>
      </c>
      <c r="C1338" s="17"/>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c r="AD1338" s="17"/>
      <c r="AE1338" s="17"/>
      <c r="AF1338" s="17"/>
      <c r="AG1338" s="17"/>
      <c r="AH1338" s="17"/>
      <c r="AI1338" s="17"/>
      <c r="AJ1338" s="17"/>
      <c r="AK1338" s="17"/>
      <c r="AL1338" s="17"/>
      <c r="AM1338" s="17"/>
      <c r="AN1338" s="17"/>
      <c r="AO1338" s="17"/>
      <c r="AP1338" s="17"/>
      <c r="AQ1338" s="17"/>
      <c r="AR1338" s="17"/>
      <c r="AS1338" s="17"/>
      <c r="AT1338" s="17"/>
      <c r="AU1338" s="17"/>
      <c r="AV1338" s="17"/>
      <c r="AW1338" s="17"/>
      <c r="AX1338" s="17"/>
      <c r="AY1338" s="17"/>
      <c r="AZ1338" s="17"/>
      <c r="BA1338" s="17"/>
      <c r="BB1338" s="17"/>
      <c r="BC1338" s="17"/>
      <c r="BD1338" s="17"/>
      <c r="BE1338" s="17"/>
      <c r="BF1338" s="17"/>
      <c r="BG1338" s="17"/>
      <c r="BH1338" s="17"/>
      <c r="BI1338" s="17"/>
      <c r="BJ1338" s="17"/>
      <c r="BK1338" s="17"/>
      <c r="BL1338" s="17"/>
      <c r="BM1338" s="17"/>
      <c r="BN1338" s="17"/>
    </row>
    <row r="1339" spans="2:66" x14ac:dyDescent="0.35">
      <c r="B1339" t="s">
        <v>350</v>
      </c>
      <c r="C1339" s="17">
        <v>0.615374318030665</v>
      </c>
      <c r="D1339" s="17">
        <v>0.56161410364483799</v>
      </c>
      <c r="E1339" s="17">
        <v>0.66837952007393098</v>
      </c>
      <c r="F1339" s="17"/>
      <c r="G1339" s="17">
        <v>0.46282129520327903</v>
      </c>
      <c r="H1339" s="17">
        <v>0.45893873682174702</v>
      </c>
      <c r="I1339" s="17">
        <v>0.52138666490153696</v>
      </c>
      <c r="J1339" s="17">
        <v>0.58967042612491805</v>
      </c>
      <c r="K1339" s="17">
        <v>0.771016775615739</v>
      </c>
      <c r="L1339" s="17">
        <v>0.81991390153601496</v>
      </c>
      <c r="M1339" s="17"/>
      <c r="N1339" s="17">
        <v>0.55481926563069295</v>
      </c>
      <c r="O1339" s="17">
        <v>0.63377020679400298</v>
      </c>
      <c r="P1339" s="17">
        <v>0.622982601976519</v>
      </c>
      <c r="Q1339" s="17">
        <v>0.66456376406403295</v>
      </c>
      <c r="R1339" s="17"/>
      <c r="S1339" s="17">
        <v>0.56072731597527503</v>
      </c>
      <c r="T1339" s="17">
        <v>0.59381514954598202</v>
      </c>
      <c r="U1339" s="17">
        <v>0.80373508858113496</v>
      </c>
      <c r="V1339" s="17">
        <v>0.59003043693778001</v>
      </c>
      <c r="W1339" s="17">
        <v>0.59536640316703404</v>
      </c>
      <c r="X1339" s="17">
        <v>0.55637473537697502</v>
      </c>
      <c r="Y1339" s="17">
        <v>0.738161428110792</v>
      </c>
      <c r="Z1339" s="17">
        <v>0.609833806783321</v>
      </c>
      <c r="AA1339" s="17">
        <v>0.57333397982380696</v>
      </c>
      <c r="AB1339" s="17">
        <v>0.60482886601119101</v>
      </c>
      <c r="AC1339" s="17">
        <v>0.64423872985067099</v>
      </c>
      <c r="AD1339" s="17">
        <v>0.63332804616794303</v>
      </c>
      <c r="AE1339" s="17"/>
      <c r="AF1339" s="17">
        <v>0.48973513198816798</v>
      </c>
      <c r="AG1339" s="17">
        <v>0.64869608401638301</v>
      </c>
      <c r="AH1339" s="17">
        <v>0.65380123537750101</v>
      </c>
      <c r="AI1339" s="17">
        <v>0.660529430200544</v>
      </c>
      <c r="AJ1339" s="17">
        <v>0.67515483445888902</v>
      </c>
      <c r="AK1339" s="17">
        <v>0.634454836869355</v>
      </c>
      <c r="AL1339" s="17"/>
      <c r="AM1339" s="17">
        <v>0.63701140320454996</v>
      </c>
      <c r="AN1339" s="17">
        <v>0.57695175700238499</v>
      </c>
      <c r="AO1339" s="17"/>
      <c r="AP1339" s="17">
        <v>0.61091149070533901</v>
      </c>
      <c r="AQ1339" s="17">
        <v>0.64666261102533096</v>
      </c>
      <c r="AR1339" s="17">
        <v>0.58114753752317005</v>
      </c>
      <c r="AS1339" s="17">
        <v>0.63937567630349301</v>
      </c>
      <c r="AT1339" s="17">
        <v>0.44718687818333602</v>
      </c>
      <c r="AU1339" s="17"/>
      <c r="AV1339" s="17">
        <v>0.52877764541384498</v>
      </c>
      <c r="AW1339" s="17">
        <v>0.68045929014884099</v>
      </c>
      <c r="AX1339" s="17">
        <v>0.417500454117051</v>
      </c>
      <c r="AY1339" s="17">
        <v>0.71598068537519</v>
      </c>
      <c r="AZ1339" s="17">
        <v>0.56344023496947204</v>
      </c>
      <c r="BA1339" s="17">
        <v>0.72181196295025396</v>
      </c>
      <c r="BB1339" s="17"/>
      <c r="BC1339" s="17">
        <v>0.54296766594810497</v>
      </c>
      <c r="BD1339" s="17">
        <v>0.66895422256072801</v>
      </c>
      <c r="BE1339" s="17">
        <v>0.59779964878760095</v>
      </c>
      <c r="BF1339" s="17"/>
      <c r="BG1339" s="17">
        <v>0.591664737780078</v>
      </c>
      <c r="BH1339" s="17">
        <v>0.64013379126098002</v>
      </c>
      <c r="BI1339" s="17">
        <v>0.58913228398055195</v>
      </c>
      <c r="BJ1339" s="17">
        <v>0.337819115284688</v>
      </c>
      <c r="BK1339" s="17">
        <v>0.685762784980396</v>
      </c>
      <c r="BL1339" s="17"/>
      <c r="BM1339" s="17">
        <v>0.631483354751043</v>
      </c>
      <c r="BN1339" s="17">
        <v>0.64145025253905297</v>
      </c>
    </row>
    <row r="1340" spans="2:66" x14ac:dyDescent="0.35">
      <c r="B1340" t="s">
        <v>351</v>
      </c>
      <c r="C1340" s="17">
        <v>0.23665056883372201</v>
      </c>
      <c r="D1340" s="17">
        <v>0.27018470831872499</v>
      </c>
      <c r="E1340" s="17">
        <v>0.20358738523119799</v>
      </c>
      <c r="F1340" s="17"/>
      <c r="G1340" s="17">
        <v>0.35593626295595399</v>
      </c>
      <c r="H1340" s="17">
        <v>0.26529420015579802</v>
      </c>
      <c r="I1340" s="17">
        <v>0.269238819250603</v>
      </c>
      <c r="J1340" s="17">
        <v>0.24850292730176801</v>
      </c>
      <c r="K1340" s="17">
        <v>0.17997876757720899</v>
      </c>
      <c r="L1340" s="17">
        <v>0.142681064055552</v>
      </c>
      <c r="M1340" s="17"/>
      <c r="N1340" s="17">
        <v>0.21190229497972499</v>
      </c>
      <c r="O1340" s="17">
        <v>0.28270264225503999</v>
      </c>
      <c r="P1340" s="17">
        <v>0.26903109601710001</v>
      </c>
      <c r="Q1340" s="17">
        <v>0.18731416181100799</v>
      </c>
      <c r="R1340" s="17"/>
      <c r="S1340" s="17">
        <v>0.28244698019729902</v>
      </c>
      <c r="T1340" s="17">
        <v>0.31734289917300901</v>
      </c>
      <c r="U1340" s="17">
        <v>0.128794181049871</v>
      </c>
      <c r="V1340" s="17">
        <v>0.18883378320087199</v>
      </c>
      <c r="W1340" s="17">
        <v>0.268343045595895</v>
      </c>
      <c r="X1340" s="17">
        <v>0.28649233086908898</v>
      </c>
      <c r="Y1340" s="17">
        <v>0.18605323992804301</v>
      </c>
      <c r="Z1340" s="17">
        <v>0.22182443031548801</v>
      </c>
      <c r="AA1340" s="17">
        <v>0.228189285955712</v>
      </c>
      <c r="AB1340" s="17">
        <v>0.228760258314365</v>
      </c>
      <c r="AC1340" s="17">
        <v>0.11803019952600299</v>
      </c>
      <c r="AD1340" s="17">
        <v>0.18561157619240601</v>
      </c>
      <c r="AE1340" s="17"/>
      <c r="AF1340" s="17">
        <v>0.28257105137958299</v>
      </c>
      <c r="AG1340" s="17">
        <v>0.23118941356799</v>
      </c>
      <c r="AH1340" s="17">
        <v>0.18896008102541201</v>
      </c>
      <c r="AI1340" s="17">
        <v>0.25698033224948302</v>
      </c>
      <c r="AJ1340" s="17">
        <v>0.174442156484759</v>
      </c>
      <c r="AK1340" s="17">
        <v>0.25411548509346399</v>
      </c>
      <c r="AL1340" s="17"/>
      <c r="AM1340" s="17">
        <v>0.196563010620004</v>
      </c>
      <c r="AN1340" s="17">
        <v>0.301698961617546</v>
      </c>
      <c r="AO1340" s="17"/>
      <c r="AP1340" s="17">
        <v>0.26664743133353902</v>
      </c>
      <c r="AQ1340" s="17">
        <v>0.26963790728902098</v>
      </c>
      <c r="AR1340" s="17">
        <v>0.233484476298111</v>
      </c>
      <c r="AS1340" s="17">
        <v>0.16543210202007599</v>
      </c>
      <c r="AT1340" s="17">
        <v>0.106420030362471</v>
      </c>
      <c r="AU1340" s="17"/>
      <c r="AV1340" s="17">
        <v>0.29117685995039799</v>
      </c>
      <c r="AW1340" s="17">
        <v>0.147855107031993</v>
      </c>
      <c r="AX1340" s="17">
        <v>0.40895305728003201</v>
      </c>
      <c r="AY1340" s="17">
        <v>0.16957048364218799</v>
      </c>
      <c r="AZ1340" s="17">
        <v>0.35961740224885402</v>
      </c>
      <c r="BA1340" s="17">
        <v>0.20860420902481</v>
      </c>
      <c r="BB1340" s="17"/>
      <c r="BC1340" s="17">
        <v>0.377240291384775</v>
      </c>
      <c r="BD1340" s="17">
        <v>0.17735367844071401</v>
      </c>
      <c r="BE1340" s="17">
        <v>0.19091467429254899</v>
      </c>
      <c r="BF1340" s="17"/>
      <c r="BG1340" s="17">
        <v>0.25238241226751701</v>
      </c>
      <c r="BH1340" s="17">
        <v>0.24474946567442499</v>
      </c>
      <c r="BI1340" s="17">
        <v>0.263747972773622</v>
      </c>
      <c r="BJ1340" s="17">
        <v>0.315531946343797</v>
      </c>
      <c r="BK1340" s="17">
        <v>0.131911366093896</v>
      </c>
      <c r="BL1340" s="17"/>
      <c r="BM1340" s="17">
        <v>0.24611174356403301</v>
      </c>
      <c r="BN1340" s="17">
        <v>0.155296452899292</v>
      </c>
    </row>
    <row r="1341" spans="2:66" x14ac:dyDescent="0.35">
      <c r="B1341" t="s">
        <v>352</v>
      </c>
      <c r="C1341" s="17">
        <v>7.0208645214306906E-2</v>
      </c>
      <c r="D1341" s="17">
        <v>7.43321408364266E-2</v>
      </c>
      <c r="E1341" s="17">
        <v>6.6143060263206002E-2</v>
      </c>
      <c r="F1341" s="17"/>
      <c r="G1341" s="17">
        <v>9.8759606925364798E-2</v>
      </c>
      <c r="H1341" s="17">
        <v>0.156087387516055</v>
      </c>
      <c r="I1341" s="17">
        <v>9.8197783144578304E-2</v>
      </c>
      <c r="J1341" s="17">
        <v>5.5561278995047703E-2</v>
      </c>
      <c r="K1341" s="17">
        <v>1.567065791365E-2</v>
      </c>
      <c r="L1341" s="17">
        <v>1.2388883060077301E-2</v>
      </c>
      <c r="M1341" s="17"/>
      <c r="N1341" s="17">
        <v>0.126998708981551</v>
      </c>
      <c r="O1341" s="17">
        <v>5.8425147600528603E-2</v>
      </c>
      <c r="P1341" s="17">
        <v>2.0967145060171302E-2</v>
      </c>
      <c r="Q1341" s="17">
        <v>6.3197199631281398E-2</v>
      </c>
      <c r="R1341" s="17"/>
      <c r="S1341" s="17">
        <v>7.0735558196972803E-2</v>
      </c>
      <c r="T1341" s="17">
        <v>3.6685362291835902E-2</v>
      </c>
      <c r="U1341" s="17">
        <v>0</v>
      </c>
      <c r="V1341" s="17">
        <v>0.126345480011893</v>
      </c>
      <c r="W1341" s="17">
        <v>0.103978495288826</v>
      </c>
      <c r="X1341" s="17">
        <v>6.17906370527763E-2</v>
      </c>
      <c r="Y1341" s="17">
        <v>0</v>
      </c>
      <c r="Z1341" s="17">
        <v>8.4870234433520597E-2</v>
      </c>
      <c r="AA1341" s="17">
        <v>8.40697867581746E-2</v>
      </c>
      <c r="AB1341" s="17">
        <v>5.64244964637955E-2</v>
      </c>
      <c r="AC1341" s="17">
        <v>0.17890919127494001</v>
      </c>
      <c r="AD1341" s="17">
        <v>0.18106037763965099</v>
      </c>
      <c r="AE1341" s="17"/>
      <c r="AF1341" s="17">
        <v>0.13046060023539999</v>
      </c>
      <c r="AG1341" s="17">
        <v>5.6462791777918298E-2</v>
      </c>
      <c r="AH1341" s="17">
        <v>5.4960893539546002E-2</v>
      </c>
      <c r="AI1341" s="17">
        <v>3.08756434175016E-2</v>
      </c>
      <c r="AJ1341" s="17">
        <v>4.7662970841226698E-2</v>
      </c>
      <c r="AK1341" s="17">
        <v>7.5012009094936494E-2</v>
      </c>
      <c r="AL1341" s="17"/>
      <c r="AM1341" s="17">
        <v>8.1708063620514401E-2</v>
      </c>
      <c r="AN1341" s="17">
        <v>5.33299119484692E-2</v>
      </c>
      <c r="AO1341" s="17"/>
      <c r="AP1341" s="17">
        <v>4.3677416293312503E-2</v>
      </c>
      <c r="AQ1341" s="17">
        <v>4.7945814109849903E-2</v>
      </c>
      <c r="AR1341" s="17">
        <v>8.90416003971152E-2</v>
      </c>
      <c r="AS1341" s="17">
        <v>9.7772713559866997E-2</v>
      </c>
      <c r="AT1341" s="17">
        <v>0.33997306109172198</v>
      </c>
      <c r="AU1341" s="17"/>
      <c r="AV1341" s="17">
        <v>8.6618426961124706E-2</v>
      </c>
      <c r="AW1341" s="17">
        <v>9.7812725543683393E-2</v>
      </c>
      <c r="AX1341" s="17">
        <v>0.14017118192520001</v>
      </c>
      <c r="AY1341" s="17">
        <v>3.0836428612703901E-2</v>
      </c>
      <c r="AZ1341" s="17">
        <v>0</v>
      </c>
      <c r="BA1341" s="17">
        <v>3.39757431535673E-2</v>
      </c>
      <c r="BB1341" s="17"/>
      <c r="BC1341" s="17">
        <v>3.2645424747835501E-2</v>
      </c>
      <c r="BD1341" s="17">
        <v>6.69225502641458E-2</v>
      </c>
      <c r="BE1341" s="17">
        <v>0.116628971739765</v>
      </c>
      <c r="BF1341" s="17"/>
      <c r="BG1341" s="17">
        <v>6.3630783144408301E-2</v>
      </c>
      <c r="BH1341" s="17">
        <v>8.2052099560822794E-2</v>
      </c>
      <c r="BI1341" s="17">
        <v>7.9620829377767904E-2</v>
      </c>
      <c r="BJ1341" s="17">
        <v>0.16988214153223799</v>
      </c>
      <c r="BK1341" s="17">
        <v>2.6060128243418201E-2</v>
      </c>
      <c r="BL1341" s="17"/>
      <c r="BM1341" s="17">
        <v>7.8764384686167199E-2</v>
      </c>
      <c r="BN1341" s="17">
        <v>4.4376649521744103E-2</v>
      </c>
    </row>
    <row r="1342" spans="2:66" x14ac:dyDescent="0.35">
      <c r="B1342" t="s">
        <v>353</v>
      </c>
      <c r="C1342" s="17">
        <v>3.05378227579658E-2</v>
      </c>
      <c r="D1342" s="17">
        <v>3.6327667959749198E-2</v>
      </c>
      <c r="E1342" s="17">
        <v>2.4829290561325702E-2</v>
      </c>
      <c r="F1342" s="17"/>
      <c r="G1342" s="17">
        <v>2.0458465242837301E-2</v>
      </c>
      <c r="H1342" s="17">
        <v>6.02404599355763E-2</v>
      </c>
      <c r="I1342" s="17">
        <v>5.4421649166348597E-2</v>
      </c>
      <c r="J1342" s="17">
        <v>3.3409348786045998E-2</v>
      </c>
      <c r="K1342" s="17">
        <v>1.6598921445156501E-2</v>
      </c>
      <c r="L1342" s="17">
        <v>0</v>
      </c>
      <c r="M1342" s="17"/>
      <c r="N1342" s="17">
        <v>5.2262141646150097E-2</v>
      </c>
      <c r="O1342" s="17">
        <v>0</v>
      </c>
      <c r="P1342" s="17">
        <v>3.2465775361409002E-2</v>
      </c>
      <c r="Q1342" s="17">
        <v>3.1630621241093802E-2</v>
      </c>
      <c r="R1342" s="17"/>
      <c r="S1342" s="17">
        <v>8.60901456304526E-2</v>
      </c>
      <c r="T1342" s="17">
        <v>1.72724086722107E-2</v>
      </c>
      <c r="U1342" s="17">
        <v>0</v>
      </c>
      <c r="V1342" s="17">
        <v>0</v>
      </c>
      <c r="W1342" s="17">
        <v>0</v>
      </c>
      <c r="X1342" s="17">
        <v>6.5293710362072793E-2</v>
      </c>
      <c r="Y1342" s="17">
        <v>3.6122197437288298E-2</v>
      </c>
      <c r="Z1342" s="17">
        <v>0</v>
      </c>
      <c r="AA1342" s="17">
        <v>5.6608964878519803E-2</v>
      </c>
      <c r="AB1342" s="17">
        <v>2.70987985134159E-2</v>
      </c>
      <c r="AC1342" s="17">
        <v>0</v>
      </c>
      <c r="AD1342" s="17">
        <v>0</v>
      </c>
      <c r="AE1342" s="17"/>
      <c r="AF1342" s="17">
        <v>5.2674257207411299E-2</v>
      </c>
      <c r="AG1342" s="17">
        <v>2.7335720632149701E-2</v>
      </c>
      <c r="AH1342" s="17">
        <v>3.2450810890677202E-2</v>
      </c>
      <c r="AI1342" s="17">
        <v>1.82829083280775E-2</v>
      </c>
      <c r="AJ1342" s="17">
        <v>0</v>
      </c>
      <c r="AK1342" s="17">
        <v>3.6417668942244602E-2</v>
      </c>
      <c r="AL1342" s="17"/>
      <c r="AM1342" s="17">
        <v>4.2098827918110399E-2</v>
      </c>
      <c r="AN1342" s="17">
        <v>1.3052239471220899E-2</v>
      </c>
      <c r="AO1342" s="17"/>
      <c r="AP1342" s="17">
        <v>1.0888617070647E-2</v>
      </c>
      <c r="AQ1342" s="17">
        <v>0</v>
      </c>
      <c r="AR1342" s="17">
        <v>5.7423598491650601E-2</v>
      </c>
      <c r="AS1342" s="17">
        <v>4.5033727467259498E-2</v>
      </c>
      <c r="AT1342" s="17">
        <v>0</v>
      </c>
      <c r="AU1342" s="17"/>
      <c r="AV1342" s="17">
        <v>4.2474300232220798E-2</v>
      </c>
      <c r="AW1342" s="17">
        <v>3.6756451987622299E-2</v>
      </c>
      <c r="AX1342" s="17">
        <v>0</v>
      </c>
      <c r="AY1342" s="17">
        <v>5.3609053605071802E-2</v>
      </c>
      <c r="AZ1342" s="17">
        <v>3.9012886237847703E-2</v>
      </c>
      <c r="BA1342" s="17">
        <v>0</v>
      </c>
      <c r="BB1342" s="17"/>
      <c r="BC1342" s="17">
        <v>1.0953001325647299E-2</v>
      </c>
      <c r="BD1342" s="17">
        <v>1.2025215795545699E-2</v>
      </c>
      <c r="BE1342" s="17">
        <v>6.8948043415460306E-2</v>
      </c>
      <c r="BF1342" s="17"/>
      <c r="BG1342" s="17">
        <v>5.9453748969172403E-2</v>
      </c>
      <c r="BH1342" s="17">
        <v>6.2624592927571898E-3</v>
      </c>
      <c r="BI1342" s="17">
        <v>4.4157925915091899E-2</v>
      </c>
      <c r="BJ1342" s="17">
        <v>0</v>
      </c>
      <c r="BK1342" s="17">
        <v>5.1676403653495302E-2</v>
      </c>
      <c r="BL1342" s="17"/>
      <c r="BM1342" s="17">
        <v>1.5755689326819401E-2</v>
      </c>
      <c r="BN1342" s="17">
        <v>4.5095130554461398E-2</v>
      </c>
    </row>
    <row r="1343" spans="2:66" x14ac:dyDescent="0.35">
      <c r="B1343" t="s">
        <v>354</v>
      </c>
      <c r="C1343" s="17">
        <v>1.09437630433006E-2</v>
      </c>
      <c r="D1343" s="17">
        <v>1.6344231159938299E-2</v>
      </c>
      <c r="E1343" s="17">
        <v>5.61913949183527E-3</v>
      </c>
      <c r="F1343" s="17"/>
      <c r="G1343" s="17">
        <v>2.1537727680169799E-2</v>
      </c>
      <c r="H1343" s="17">
        <v>1.4433939956867099E-2</v>
      </c>
      <c r="I1343" s="17">
        <v>0</v>
      </c>
      <c r="J1343" s="17">
        <v>1.9590276332521101E-2</v>
      </c>
      <c r="K1343" s="17">
        <v>1.67348774482446E-2</v>
      </c>
      <c r="L1343" s="17">
        <v>0</v>
      </c>
      <c r="M1343" s="17"/>
      <c r="N1343" s="17">
        <v>1.79024457299179E-2</v>
      </c>
      <c r="O1343" s="17">
        <v>1.3156643379927399E-2</v>
      </c>
      <c r="P1343" s="17">
        <v>1.19641534842173E-2</v>
      </c>
      <c r="Q1343" s="17">
        <v>0</v>
      </c>
      <c r="R1343" s="17"/>
      <c r="S1343" s="17">
        <v>0</v>
      </c>
      <c r="T1343" s="17">
        <v>0</v>
      </c>
      <c r="U1343" s="17">
        <v>0</v>
      </c>
      <c r="V1343" s="17">
        <v>3.33741284324795E-2</v>
      </c>
      <c r="W1343" s="17">
        <v>0</v>
      </c>
      <c r="X1343" s="17">
        <v>0</v>
      </c>
      <c r="Y1343" s="17">
        <v>0</v>
      </c>
      <c r="Z1343" s="17">
        <v>4.1735764233835002E-2</v>
      </c>
      <c r="AA1343" s="17">
        <v>0</v>
      </c>
      <c r="AB1343" s="17">
        <v>5.4584530617621099E-2</v>
      </c>
      <c r="AC1343" s="17">
        <v>0</v>
      </c>
      <c r="AD1343" s="17">
        <v>0</v>
      </c>
      <c r="AE1343" s="17"/>
      <c r="AF1343" s="17">
        <v>2.3913519334647498E-2</v>
      </c>
      <c r="AG1343" s="17">
        <v>8.1879185258581302E-3</v>
      </c>
      <c r="AH1343" s="17">
        <v>0</v>
      </c>
      <c r="AI1343" s="17">
        <v>0</v>
      </c>
      <c r="AJ1343" s="17">
        <v>2.8609761734820102E-2</v>
      </c>
      <c r="AK1343" s="17">
        <v>0</v>
      </c>
      <c r="AL1343" s="17"/>
      <c r="AM1343" s="17">
        <v>3.8585904046014698E-3</v>
      </c>
      <c r="AN1343" s="17">
        <v>2.20423070684925E-2</v>
      </c>
      <c r="AO1343" s="17"/>
      <c r="AP1343" s="17">
        <v>0</v>
      </c>
      <c r="AQ1343" s="17">
        <v>0</v>
      </c>
      <c r="AR1343" s="17">
        <v>0</v>
      </c>
      <c r="AS1343" s="17">
        <v>5.2385780649304797E-2</v>
      </c>
      <c r="AT1343" s="17">
        <v>0.106420030362471</v>
      </c>
      <c r="AU1343" s="17"/>
      <c r="AV1343" s="17">
        <v>2.26360581450624E-2</v>
      </c>
      <c r="AW1343" s="17">
        <v>1.3256785362945301E-2</v>
      </c>
      <c r="AX1343" s="17">
        <v>0</v>
      </c>
      <c r="AY1343" s="17">
        <v>0</v>
      </c>
      <c r="AZ1343" s="17">
        <v>0</v>
      </c>
      <c r="BA1343" s="17">
        <v>0</v>
      </c>
      <c r="BB1343" s="17"/>
      <c r="BC1343" s="17">
        <v>2.3993781991493102E-2</v>
      </c>
      <c r="BD1343" s="17">
        <v>0</v>
      </c>
      <c r="BE1343" s="17">
        <v>1.73580356969706E-2</v>
      </c>
      <c r="BF1343" s="17"/>
      <c r="BG1343" s="17">
        <v>0</v>
      </c>
      <c r="BH1343" s="17">
        <v>0</v>
      </c>
      <c r="BI1343" s="17">
        <v>2.3340987952966501E-2</v>
      </c>
      <c r="BJ1343" s="17">
        <v>0</v>
      </c>
      <c r="BK1343" s="17">
        <v>2.75307083384063E-2</v>
      </c>
      <c r="BL1343" s="17"/>
      <c r="BM1343" s="17">
        <v>0</v>
      </c>
      <c r="BN1343" s="17">
        <v>2.40245218127376E-2</v>
      </c>
    </row>
    <row r="1344" spans="2:66" x14ac:dyDescent="0.35">
      <c r="B1344" t="s">
        <v>282</v>
      </c>
      <c r="C1344" s="17">
        <v>3.6284882120039497E-2</v>
      </c>
      <c r="D1344" s="17">
        <v>4.1197148080322897E-2</v>
      </c>
      <c r="E1344" s="17">
        <v>3.1441604378503497E-2</v>
      </c>
      <c r="F1344" s="17"/>
      <c r="G1344" s="17">
        <v>4.0486641992394497E-2</v>
      </c>
      <c r="H1344" s="17">
        <v>4.5005275613956397E-2</v>
      </c>
      <c r="I1344" s="17">
        <v>5.6755083536933801E-2</v>
      </c>
      <c r="J1344" s="17">
        <v>5.3265742459699103E-2</v>
      </c>
      <c r="K1344" s="17">
        <v>0</v>
      </c>
      <c r="L1344" s="17">
        <v>2.5016151348355799E-2</v>
      </c>
      <c r="M1344" s="17"/>
      <c r="N1344" s="17">
        <v>3.6115143031963302E-2</v>
      </c>
      <c r="O1344" s="17">
        <v>1.1945359970501701E-2</v>
      </c>
      <c r="P1344" s="17">
        <v>4.25892281005835E-2</v>
      </c>
      <c r="Q1344" s="17">
        <v>5.3294253252583801E-2</v>
      </c>
      <c r="R1344" s="17"/>
      <c r="S1344" s="17">
        <v>0</v>
      </c>
      <c r="T1344" s="17">
        <v>3.4884180316962402E-2</v>
      </c>
      <c r="U1344" s="17">
        <v>6.7470730368994203E-2</v>
      </c>
      <c r="V1344" s="17">
        <v>6.14161714169753E-2</v>
      </c>
      <c r="W1344" s="17">
        <v>3.2312055948244399E-2</v>
      </c>
      <c r="X1344" s="17">
        <v>3.00485863390869E-2</v>
      </c>
      <c r="Y1344" s="17">
        <v>3.9663134523877E-2</v>
      </c>
      <c r="Z1344" s="17">
        <v>4.1735764233835002E-2</v>
      </c>
      <c r="AA1344" s="17">
        <v>5.7797982583786503E-2</v>
      </c>
      <c r="AB1344" s="17">
        <v>2.83030500796108E-2</v>
      </c>
      <c r="AC1344" s="17">
        <v>5.8821879348386202E-2</v>
      </c>
      <c r="AD1344" s="17">
        <v>0</v>
      </c>
      <c r="AE1344" s="17"/>
      <c r="AF1344" s="17">
        <v>2.0645439854789401E-2</v>
      </c>
      <c r="AG1344" s="17">
        <v>2.8128071479700801E-2</v>
      </c>
      <c r="AH1344" s="17">
        <v>6.9826979166864006E-2</v>
      </c>
      <c r="AI1344" s="17">
        <v>3.3331685804393302E-2</v>
      </c>
      <c r="AJ1344" s="17">
        <v>7.4130276480305304E-2</v>
      </c>
      <c r="AK1344" s="17">
        <v>0</v>
      </c>
      <c r="AL1344" s="17"/>
      <c r="AM1344" s="17">
        <v>3.8760104232219601E-2</v>
      </c>
      <c r="AN1344" s="17">
        <v>3.2924822891885697E-2</v>
      </c>
      <c r="AO1344" s="17"/>
      <c r="AP1344" s="17">
        <v>6.7875044597162398E-2</v>
      </c>
      <c r="AQ1344" s="17">
        <v>3.5753667575798197E-2</v>
      </c>
      <c r="AR1344" s="17">
        <v>3.8902787289952799E-2</v>
      </c>
      <c r="AS1344" s="17">
        <v>0</v>
      </c>
      <c r="AT1344" s="17">
        <v>0</v>
      </c>
      <c r="AU1344" s="17"/>
      <c r="AV1344" s="17">
        <v>2.8316709297348999E-2</v>
      </c>
      <c r="AW1344" s="17">
        <v>2.3859639924915101E-2</v>
      </c>
      <c r="AX1344" s="17">
        <v>3.3375306677717799E-2</v>
      </c>
      <c r="AY1344" s="17">
        <v>3.0003348764846099E-2</v>
      </c>
      <c r="AZ1344" s="17">
        <v>3.7929476543827001E-2</v>
      </c>
      <c r="BA1344" s="17">
        <v>3.5608084871368802E-2</v>
      </c>
      <c r="BB1344" s="17"/>
      <c r="BC1344" s="17">
        <v>1.2199834602143999E-2</v>
      </c>
      <c r="BD1344" s="17">
        <v>7.4744332938866995E-2</v>
      </c>
      <c r="BE1344" s="17">
        <v>8.3506260676546092E-3</v>
      </c>
      <c r="BF1344" s="17"/>
      <c r="BG1344" s="17">
        <v>3.2868317838824997E-2</v>
      </c>
      <c r="BH1344" s="17">
        <v>2.6802184211015701E-2</v>
      </c>
      <c r="BI1344" s="17">
        <v>0</v>
      </c>
      <c r="BJ1344" s="17">
        <v>0.17676679683927801</v>
      </c>
      <c r="BK1344" s="17">
        <v>7.7058608690387803E-2</v>
      </c>
      <c r="BL1344" s="17"/>
      <c r="BM1344" s="17">
        <v>2.7884827671937298E-2</v>
      </c>
      <c r="BN1344" s="17">
        <v>8.9756992672712602E-2</v>
      </c>
    </row>
    <row r="1345" spans="2:66" x14ac:dyDescent="0.35">
      <c r="C1345" s="17"/>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c r="AD1345" s="17"/>
      <c r="AE1345" s="17"/>
      <c r="AF1345" s="17"/>
      <c r="AG1345" s="17"/>
      <c r="AH1345" s="17"/>
      <c r="AI1345" s="17"/>
      <c r="AJ1345" s="17"/>
      <c r="AK1345" s="17"/>
      <c r="AL1345" s="17"/>
      <c r="AM1345" s="17"/>
      <c r="AN1345" s="17"/>
      <c r="AO1345" s="17"/>
      <c r="AP1345" s="17"/>
      <c r="AQ1345" s="17"/>
      <c r="AR1345" s="17"/>
      <c r="AS1345" s="17"/>
      <c r="AT1345" s="17"/>
      <c r="AU1345" s="17"/>
      <c r="AV1345" s="17"/>
      <c r="AW1345" s="17"/>
      <c r="AX1345" s="17"/>
      <c r="AY1345" s="17"/>
      <c r="AZ1345" s="17"/>
      <c r="BA1345" s="17"/>
      <c r="BB1345" s="17"/>
      <c r="BC1345" s="17"/>
      <c r="BD1345" s="17"/>
      <c r="BE1345" s="17"/>
      <c r="BF1345" s="17"/>
      <c r="BG1345" s="17"/>
      <c r="BH1345" s="17"/>
      <c r="BI1345" s="17"/>
      <c r="BJ1345" s="17"/>
      <c r="BK1345" s="17"/>
      <c r="BL1345" s="17"/>
      <c r="BM1345" s="17"/>
      <c r="BN1345" s="17"/>
    </row>
    <row r="1346" spans="2:66" x14ac:dyDescent="0.35">
      <c r="B1346" s="6" t="s">
        <v>473</v>
      </c>
      <c r="C1346" s="17"/>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c r="AD1346" s="17"/>
      <c r="AE1346" s="17"/>
      <c r="AF1346" s="17"/>
      <c r="AG1346" s="17"/>
      <c r="AH1346" s="17"/>
      <c r="AI1346" s="17"/>
      <c r="AJ1346" s="17"/>
      <c r="AK1346" s="17"/>
      <c r="AL1346" s="17"/>
      <c r="AM1346" s="17"/>
      <c r="AN1346" s="17"/>
      <c r="AO1346" s="17"/>
      <c r="AP1346" s="17"/>
      <c r="AQ1346" s="17"/>
      <c r="AR1346" s="17"/>
      <c r="AS1346" s="17"/>
      <c r="AT1346" s="17"/>
      <c r="AU1346" s="17"/>
      <c r="AV1346" s="17"/>
      <c r="AW1346" s="17"/>
      <c r="AX1346" s="17"/>
      <c r="AY1346" s="17"/>
      <c r="AZ1346" s="17"/>
      <c r="BA1346" s="17"/>
      <c r="BB1346" s="17"/>
      <c r="BC1346" s="17"/>
      <c r="BD1346" s="17"/>
      <c r="BE1346" s="17"/>
      <c r="BF1346" s="17"/>
      <c r="BG1346" s="17"/>
      <c r="BH1346" s="17"/>
      <c r="BI1346" s="17"/>
      <c r="BJ1346" s="17"/>
      <c r="BK1346" s="17"/>
      <c r="BL1346" s="17"/>
      <c r="BM1346" s="17"/>
      <c r="BN1346" s="17"/>
    </row>
    <row r="1347" spans="2:66" x14ac:dyDescent="0.35">
      <c r="B1347" s="24" t="s">
        <v>184</v>
      </c>
      <c r="C1347" s="17"/>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c r="AD1347" s="17"/>
      <c r="AE1347" s="17"/>
      <c r="AF1347" s="17"/>
      <c r="AG1347" s="17"/>
      <c r="AH1347" s="17"/>
      <c r="AI1347" s="17"/>
      <c r="AJ1347" s="17"/>
      <c r="AK1347" s="17"/>
      <c r="AL1347" s="17"/>
      <c r="AM1347" s="17"/>
      <c r="AN1347" s="17"/>
      <c r="AO1347" s="17"/>
      <c r="AP1347" s="17"/>
      <c r="AQ1347" s="17"/>
      <c r="AR1347" s="17"/>
      <c r="AS1347" s="17"/>
      <c r="AT1347" s="17"/>
      <c r="AU1347" s="17"/>
      <c r="AV1347" s="17"/>
      <c r="AW1347" s="17"/>
      <c r="AX1347" s="17"/>
      <c r="AY1347" s="17"/>
      <c r="AZ1347" s="17"/>
      <c r="BA1347" s="17"/>
      <c r="BB1347" s="17"/>
      <c r="BC1347" s="17"/>
      <c r="BD1347" s="17"/>
      <c r="BE1347" s="17"/>
      <c r="BF1347" s="17"/>
      <c r="BG1347" s="17"/>
      <c r="BH1347" s="17"/>
      <c r="BI1347" s="17"/>
      <c r="BJ1347" s="17"/>
      <c r="BK1347" s="17"/>
      <c r="BL1347" s="17"/>
      <c r="BM1347" s="17"/>
      <c r="BN1347" s="17"/>
    </row>
    <row r="1348" spans="2:66" x14ac:dyDescent="0.35">
      <c r="B1348" t="s">
        <v>350</v>
      </c>
      <c r="C1348" s="17">
        <v>0.78395582230533201</v>
      </c>
      <c r="D1348" s="17">
        <v>0.78066190684345804</v>
      </c>
      <c r="E1348" s="17">
        <v>0.78491879614397497</v>
      </c>
      <c r="F1348" s="17"/>
      <c r="G1348" s="17">
        <v>0.61454293866776499</v>
      </c>
      <c r="H1348" s="17">
        <v>0.62026453027904904</v>
      </c>
      <c r="I1348" s="17">
        <v>0.77500714965184503</v>
      </c>
      <c r="J1348" s="17">
        <v>0.80669853407654102</v>
      </c>
      <c r="K1348" s="17">
        <v>0.90900216299529002</v>
      </c>
      <c r="L1348" s="17">
        <v>0.92802706416265901</v>
      </c>
      <c r="M1348" s="17"/>
      <c r="N1348" s="17">
        <v>0.74961786795512997</v>
      </c>
      <c r="O1348" s="17">
        <v>0.758610739633231</v>
      </c>
      <c r="P1348" s="17">
        <v>0.77196098906159205</v>
      </c>
      <c r="Q1348" s="17">
        <v>0.85260587408248201</v>
      </c>
      <c r="R1348" s="17"/>
      <c r="S1348" s="17">
        <v>0.69269081216988204</v>
      </c>
      <c r="T1348" s="17">
        <v>0.83212093346208704</v>
      </c>
      <c r="U1348" s="17">
        <v>0.74150259834576504</v>
      </c>
      <c r="V1348" s="17">
        <v>0.78393576754266203</v>
      </c>
      <c r="W1348" s="17">
        <v>0.92133189579105501</v>
      </c>
      <c r="X1348" s="17">
        <v>0.76285832277860299</v>
      </c>
      <c r="Y1348" s="17">
        <v>0.76336980107595498</v>
      </c>
      <c r="Z1348" s="17">
        <v>0.77022916892662197</v>
      </c>
      <c r="AA1348" s="17">
        <v>0.782221478157901</v>
      </c>
      <c r="AB1348" s="17">
        <v>0.71960852694021904</v>
      </c>
      <c r="AC1348" s="17">
        <v>0.88369733662269401</v>
      </c>
      <c r="AD1348" s="17">
        <v>0.92704804714569999</v>
      </c>
      <c r="AE1348" s="17"/>
      <c r="AF1348" s="17">
        <v>0.65152713239789695</v>
      </c>
      <c r="AG1348" s="17">
        <v>0.77301257277248303</v>
      </c>
      <c r="AH1348" s="17">
        <v>0.85614549305688004</v>
      </c>
      <c r="AI1348" s="17">
        <v>0.87973575844822005</v>
      </c>
      <c r="AJ1348" s="17">
        <v>0.83413022896691602</v>
      </c>
      <c r="AK1348" s="17">
        <v>0.89289857616438195</v>
      </c>
      <c r="AL1348" s="17"/>
      <c r="AM1348" s="17">
        <v>0.80535245257940202</v>
      </c>
      <c r="AN1348" s="17">
        <v>0.74539823434824704</v>
      </c>
      <c r="AO1348" s="17"/>
      <c r="AP1348" s="17">
        <v>0.82471277594762904</v>
      </c>
      <c r="AQ1348" s="17">
        <v>0.791255860267436</v>
      </c>
      <c r="AR1348" s="17">
        <v>0.78987397786173097</v>
      </c>
      <c r="AS1348" s="17">
        <v>0.70971995886704597</v>
      </c>
      <c r="AT1348" s="17">
        <v>0.68671467393866903</v>
      </c>
      <c r="AU1348" s="17"/>
      <c r="AV1348" s="17">
        <v>0.71700691961228302</v>
      </c>
      <c r="AW1348" s="17">
        <v>0.87368911115822201</v>
      </c>
      <c r="AX1348" s="17">
        <v>0.73010860643554398</v>
      </c>
      <c r="AY1348" s="17">
        <v>0.81115841056214799</v>
      </c>
      <c r="AZ1348" s="17">
        <v>0.845275560904719</v>
      </c>
      <c r="BA1348" s="17">
        <v>0.78693309359178099</v>
      </c>
      <c r="BB1348" s="17"/>
      <c r="BC1348" s="17">
        <v>0.84097082279854496</v>
      </c>
      <c r="BD1348" s="17">
        <v>0.77912720244989597</v>
      </c>
      <c r="BE1348" s="17">
        <v>0.76587404054357899</v>
      </c>
      <c r="BF1348" s="17"/>
      <c r="BG1348" s="17">
        <v>0.76969815383419304</v>
      </c>
      <c r="BH1348" s="17">
        <v>0.75357539082191205</v>
      </c>
      <c r="BI1348" s="17">
        <v>0.823433183586186</v>
      </c>
      <c r="BJ1348" s="17">
        <v>0.286724964191854</v>
      </c>
      <c r="BK1348" s="17">
        <v>0.91851439213645403</v>
      </c>
      <c r="BL1348" s="17"/>
      <c r="BM1348" s="17">
        <v>0.75649125437976295</v>
      </c>
      <c r="BN1348" s="17">
        <v>0.82058867876104802</v>
      </c>
    </row>
    <row r="1349" spans="2:66" x14ac:dyDescent="0.35">
      <c r="B1349" t="s">
        <v>351</v>
      </c>
      <c r="C1349" s="17">
        <v>0.12664524159344301</v>
      </c>
      <c r="D1349" s="17">
        <v>0.13805353791386399</v>
      </c>
      <c r="E1349" s="17">
        <v>0.116532236240318</v>
      </c>
      <c r="F1349" s="17"/>
      <c r="G1349" s="17">
        <v>0.25452028703126101</v>
      </c>
      <c r="H1349" s="17">
        <v>0.23525802185595601</v>
      </c>
      <c r="I1349" s="17">
        <v>0.102594607868862</v>
      </c>
      <c r="J1349" s="17">
        <v>0.113293251780526</v>
      </c>
      <c r="K1349" s="17">
        <v>5.5355932460853699E-2</v>
      </c>
      <c r="L1349" s="17">
        <v>3.4572140575539402E-2</v>
      </c>
      <c r="M1349" s="17"/>
      <c r="N1349" s="17">
        <v>0.180776173514854</v>
      </c>
      <c r="O1349" s="17">
        <v>0.121196659677465</v>
      </c>
      <c r="P1349" s="17">
        <v>0.143713928137782</v>
      </c>
      <c r="Q1349" s="17">
        <v>6.1930860635044299E-2</v>
      </c>
      <c r="R1349" s="17"/>
      <c r="S1349" s="17">
        <v>0.216043607051116</v>
      </c>
      <c r="T1349" s="17">
        <v>7.5028018665987406E-2</v>
      </c>
      <c r="U1349" s="17">
        <v>0.20603422210229499</v>
      </c>
      <c r="V1349" s="17">
        <v>0.14538963601001501</v>
      </c>
      <c r="W1349" s="17">
        <v>3.7490722902083197E-2</v>
      </c>
      <c r="X1349" s="17">
        <v>0.16943016116558199</v>
      </c>
      <c r="Y1349" s="17">
        <v>0.16725982455010799</v>
      </c>
      <c r="Z1349" s="17">
        <v>7.42333788668222E-2</v>
      </c>
      <c r="AA1349" s="17">
        <v>0.122403485496992</v>
      </c>
      <c r="AB1349" s="17">
        <v>6.9989211126711706E-2</v>
      </c>
      <c r="AC1349" s="17">
        <v>5.5248699234747803E-2</v>
      </c>
      <c r="AD1349" s="17">
        <v>0</v>
      </c>
      <c r="AE1349" s="17"/>
      <c r="AF1349" s="17">
        <v>0.23915694329287901</v>
      </c>
      <c r="AG1349" s="17">
        <v>8.6777512006476598E-2</v>
      </c>
      <c r="AH1349" s="17">
        <v>0.10209513317739401</v>
      </c>
      <c r="AI1349" s="17">
        <v>6.9744504897553794E-2</v>
      </c>
      <c r="AJ1349" s="17">
        <v>0.10080152253152801</v>
      </c>
      <c r="AK1349" s="17">
        <v>0.10710142383561801</v>
      </c>
      <c r="AL1349" s="17"/>
      <c r="AM1349" s="17">
        <v>0.100881710100658</v>
      </c>
      <c r="AN1349" s="17">
        <v>0.17212320657227301</v>
      </c>
      <c r="AO1349" s="17"/>
      <c r="AP1349" s="17">
        <v>8.3261166295827693E-2</v>
      </c>
      <c r="AQ1349" s="17">
        <v>0.138212297130937</v>
      </c>
      <c r="AR1349" s="17">
        <v>0.10720606859186201</v>
      </c>
      <c r="AS1349" s="17">
        <v>0.19669690794234701</v>
      </c>
      <c r="AT1349" s="17">
        <v>0</v>
      </c>
      <c r="AU1349" s="17"/>
      <c r="AV1349" s="17">
        <v>0.13754356794885</v>
      </c>
      <c r="AW1349" s="17">
        <v>5.5069233511119399E-2</v>
      </c>
      <c r="AX1349" s="17">
        <v>0.196748228498179</v>
      </c>
      <c r="AY1349" s="17">
        <v>0.12940488887960599</v>
      </c>
      <c r="AZ1349" s="17">
        <v>0.124973648887424</v>
      </c>
      <c r="BA1349" s="17">
        <v>0.15364712399373101</v>
      </c>
      <c r="BB1349" s="17"/>
      <c r="BC1349" s="17">
        <v>0.115609099452533</v>
      </c>
      <c r="BD1349" s="17">
        <v>0.11431635145227</v>
      </c>
      <c r="BE1349" s="17">
        <v>0.13377952811760099</v>
      </c>
      <c r="BF1349" s="17"/>
      <c r="BG1349" s="17">
        <v>0.113037979073561</v>
      </c>
      <c r="BH1349" s="17">
        <v>0.14461401641154101</v>
      </c>
      <c r="BI1349" s="17">
        <v>0.13352324221380699</v>
      </c>
      <c r="BJ1349" s="17">
        <v>0.41272080005418199</v>
      </c>
      <c r="BK1349" s="17">
        <v>2.4890201300996201E-2</v>
      </c>
      <c r="BL1349" s="17"/>
      <c r="BM1349" s="17">
        <v>0.138903368893803</v>
      </c>
      <c r="BN1349" s="17">
        <v>8.5002932492577302E-2</v>
      </c>
    </row>
    <row r="1350" spans="2:66" x14ac:dyDescent="0.35">
      <c r="B1350" t="s">
        <v>352</v>
      </c>
      <c r="C1350" s="17">
        <v>3.2722309261202301E-2</v>
      </c>
      <c r="D1350" s="17">
        <v>2.28835553361308E-2</v>
      </c>
      <c r="E1350" s="17">
        <v>4.2991673410186101E-2</v>
      </c>
      <c r="F1350" s="17"/>
      <c r="G1350" s="17">
        <v>8.5683410517768899E-2</v>
      </c>
      <c r="H1350" s="17">
        <v>4.6293152932302697E-2</v>
      </c>
      <c r="I1350" s="17">
        <v>5.0204617501979097E-2</v>
      </c>
      <c r="J1350" s="17">
        <v>1.6889642144249699E-2</v>
      </c>
      <c r="K1350" s="17">
        <v>0</v>
      </c>
      <c r="L1350" s="17">
        <v>1.18051926204749E-2</v>
      </c>
      <c r="M1350" s="17"/>
      <c r="N1350" s="17">
        <v>1.99625389507724E-2</v>
      </c>
      <c r="O1350" s="17">
        <v>6.5503234113118397E-2</v>
      </c>
      <c r="P1350" s="17">
        <v>2.4920415311352299E-2</v>
      </c>
      <c r="Q1350" s="17">
        <v>2.1238977290909601E-2</v>
      </c>
      <c r="R1350" s="17"/>
      <c r="S1350" s="17">
        <v>1.8090487818201599E-2</v>
      </c>
      <c r="T1350" s="17">
        <v>3.8540291511684699E-2</v>
      </c>
      <c r="U1350" s="17">
        <v>2.52646300530051E-2</v>
      </c>
      <c r="V1350" s="17">
        <v>3.5951539239439501E-2</v>
      </c>
      <c r="W1350" s="17">
        <v>0</v>
      </c>
      <c r="X1350" s="17">
        <v>3.4608322586644501E-2</v>
      </c>
      <c r="Y1350" s="17">
        <v>0</v>
      </c>
      <c r="Z1350" s="17">
        <v>0</v>
      </c>
      <c r="AA1350" s="17">
        <v>4.6972081381873601E-2</v>
      </c>
      <c r="AB1350" s="17">
        <v>7.0490348605354594E-2</v>
      </c>
      <c r="AC1350" s="17">
        <v>6.1053964142558502E-2</v>
      </c>
      <c r="AD1350" s="17">
        <v>7.29519528543002E-2</v>
      </c>
      <c r="AE1350" s="17"/>
      <c r="AF1350" s="17">
        <v>4.3305192794315203E-2</v>
      </c>
      <c r="AG1350" s="17">
        <v>4.8208504180914498E-2</v>
      </c>
      <c r="AH1350" s="17">
        <v>0</v>
      </c>
      <c r="AI1350" s="17">
        <v>3.3694795005872601E-2</v>
      </c>
      <c r="AJ1350" s="17">
        <v>2.16530033595312E-2</v>
      </c>
      <c r="AK1350" s="17">
        <v>0</v>
      </c>
      <c r="AL1350" s="17"/>
      <c r="AM1350" s="17">
        <v>3.4240047405598897E-2</v>
      </c>
      <c r="AN1350" s="17">
        <v>3.0328836309818301E-2</v>
      </c>
      <c r="AO1350" s="17"/>
      <c r="AP1350" s="17">
        <v>3.00151966237278E-2</v>
      </c>
      <c r="AQ1350" s="17">
        <v>2.8441522906921701E-2</v>
      </c>
      <c r="AR1350" s="17">
        <v>4.0637428098989702E-2</v>
      </c>
      <c r="AS1350" s="17">
        <v>4.8415731034330299E-2</v>
      </c>
      <c r="AT1350" s="17">
        <v>0</v>
      </c>
      <c r="AU1350" s="17"/>
      <c r="AV1350" s="17">
        <v>5.5630337336492801E-2</v>
      </c>
      <c r="AW1350" s="17">
        <v>4.3067371545642899E-2</v>
      </c>
      <c r="AX1350" s="17">
        <v>3.7400398347964103E-2</v>
      </c>
      <c r="AY1350" s="17">
        <v>1.9751561185379501E-2</v>
      </c>
      <c r="AZ1350" s="17">
        <v>0</v>
      </c>
      <c r="BA1350" s="17">
        <v>2.8601588969447599E-2</v>
      </c>
      <c r="BB1350" s="17"/>
      <c r="BC1350" s="17">
        <v>1.31291924151827E-2</v>
      </c>
      <c r="BD1350" s="17">
        <v>2.04589374889118E-2</v>
      </c>
      <c r="BE1350" s="17">
        <v>5.5045478435811299E-2</v>
      </c>
      <c r="BF1350" s="17"/>
      <c r="BG1350" s="17">
        <v>8.5223463959471502E-2</v>
      </c>
      <c r="BH1350" s="17">
        <v>3.24291003914111E-2</v>
      </c>
      <c r="BI1350" s="17">
        <v>1.80154257275622E-2</v>
      </c>
      <c r="BJ1350" s="17">
        <v>0.153876241145118</v>
      </c>
      <c r="BK1350" s="17">
        <v>0</v>
      </c>
      <c r="BL1350" s="17"/>
      <c r="BM1350" s="17">
        <v>4.1977163627890897E-2</v>
      </c>
      <c r="BN1350" s="17">
        <v>2.38504160075673E-2</v>
      </c>
    </row>
    <row r="1351" spans="2:66" x14ac:dyDescent="0.35">
      <c r="B1351" t="s">
        <v>353</v>
      </c>
      <c r="C1351" s="17">
        <v>2.1250147180033398E-2</v>
      </c>
      <c r="D1351" s="17">
        <v>2.6395629665300301E-2</v>
      </c>
      <c r="E1351" s="17">
        <v>1.6297761093823901E-2</v>
      </c>
      <c r="F1351" s="17"/>
      <c r="G1351" s="17">
        <v>0</v>
      </c>
      <c r="H1351" s="17">
        <v>7.1214620603502796E-2</v>
      </c>
      <c r="I1351" s="17">
        <v>3.3826634539992399E-2</v>
      </c>
      <c r="J1351" s="17">
        <v>1.6033911449756001E-2</v>
      </c>
      <c r="K1351" s="17">
        <v>0</v>
      </c>
      <c r="L1351" s="17">
        <v>0</v>
      </c>
      <c r="M1351" s="17"/>
      <c r="N1351" s="17">
        <v>3.8495176701716101E-2</v>
      </c>
      <c r="O1351" s="17">
        <v>2.1345390729581099E-2</v>
      </c>
      <c r="P1351" s="17">
        <v>1.24294044186675E-2</v>
      </c>
      <c r="Q1351" s="17">
        <v>1.0705105765632999E-2</v>
      </c>
      <c r="R1351" s="17"/>
      <c r="S1351" s="17">
        <v>5.5568117546737898E-2</v>
      </c>
      <c r="T1351" s="17">
        <v>1.8168744032479402E-2</v>
      </c>
      <c r="U1351" s="17">
        <v>0</v>
      </c>
      <c r="V1351" s="17">
        <v>3.47230572078834E-2</v>
      </c>
      <c r="W1351" s="17">
        <v>0</v>
      </c>
      <c r="X1351" s="17">
        <v>0</v>
      </c>
      <c r="Y1351" s="17">
        <v>0</v>
      </c>
      <c r="Z1351" s="17">
        <v>7.42333788668222E-2</v>
      </c>
      <c r="AA1351" s="17">
        <v>2.4691924840465E-2</v>
      </c>
      <c r="AB1351" s="17">
        <v>3.4035787742063603E-2</v>
      </c>
      <c r="AC1351" s="17">
        <v>0</v>
      </c>
      <c r="AD1351" s="17">
        <v>0</v>
      </c>
      <c r="AE1351" s="17"/>
      <c r="AF1351" s="17">
        <v>3.3317979222374998E-2</v>
      </c>
      <c r="AG1351" s="17">
        <v>3.5915901253371699E-2</v>
      </c>
      <c r="AH1351" s="17">
        <v>2.0259892258269602E-2</v>
      </c>
      <c r="AI1351" s="17">
        <v>0</v>
      </c>
      <c r="AJ1351" s="17">
        <v>0</v>
      </c>
      <c r="AK1351" s="17">
        <v>0</v>
      </c>
      <c r="AL1351" s="17"/>
      <c r="AM1351" s="17">
        <v>2.9334249514435199E-2</v>
      </c>
      <c r="AN1351" s="17">
        <v>7.4135858813255797E-3</v>
      </c>
      <c r="AO1351" s="17"/>
      <c r="AP1351" s="17">
        <v>3.07663976132714E-2</v>
      </c>
      <c r="AQ1351" s="17">
        <v>0</v>
      </c>
      <c r="AR1351" s="17">
        <v>2.0108983364048601E-2</v>
      </c>
      <c r="AS1351" s="17">
        <v>2.3877401563949501E-2</v>
      </c>
      <c r="AT1351" s="17">
        <v>0.31328532606133103</v>
      </c>
      <c r="AU1351" s="17"/>
      <c r="AV1351" s="17">
        <v>4.4233345994149603E-2</v>
      </c>
      <c r="AW1351" s="17">
        <v>1.42113809114255E-2</v>
      </c>
      <c r="AX1351" s="17">
        <v>0</v>
      </c>
      <c r="AY1351" s="17">
        <v>1.9076640485884099E-2</v>
      </c>
      <c r="AZ1351" s="17">
        <v>0</v>
      </c>
      <c r="BA1351" s="17">
        <v>0</v>
      </c>
      <c r="BB1351" s="17"/>
      <c r="BC1351" s="17">
        <v>0</v>
      </c>
      <c r="BD1351" s="17">
        <v>2.5920683576177599E-2</v>
      </c>
      <c r="BE1351" s="17">
        <v>3.0759216957517699E-2</v>
      </c>
      <c r="BF1351" s="17"/>
      <c r="BG1351" s="17">
        <v>0</v>
      </c>
      <c r="BH1351" s="17">
        <v>2.5247782217765701E-2</v>
      </c>
      <c r="BI1351" s="17">
        <v>2.5028148472444799E-2</v>
      </c>
      <c r="BJ1351" s="17">
        <v>0.14667799460884601</v>
      </c>
      <c r="BK1351" s="17">
        <v>0</v>
      </c>
      <c r="BL1351" s="17"/>
      <c r="BM1351" s="17">
        <v>2.0681623921618701E-2</v>
      </c>
      <c r="BN1351" s="17">
        <v>2.2734706570311101E-2</v>
      </c>
    </row>
    <row r="1352" spans="2:66" x14ac:dyDescent="0.35">
      <c r="B1352" t="s">
        <v>354</v>
      </c>
      <c r="C1352" s="17">
        <v>7.9959388690513493E-3</v>
      </c>
      <c r="D1352" s="17">
        <v>1.00349038454048E-2</v>
      </c>
      <c r="E1352" s="17">
        <v>6.02886000481979E-3</v>
      </c>
      <c r="F1352" s="17"/>
      <c r="G1352" s="17">
        <v>0</v>
      </c>
      <c r="H1352" s="17">
        <v>1.35311450504091E-2</v>
      </c>
      <c r="I1352" s="17">
        <v>0</v>
      </c>
      <c r="J1352" s="17">
        <v>0</v>
      </c>
      <c r="K1352" s="17">
        <v>1.7299743398622901E-2</v>
      </c>
      <c r="L1352" s="17">
        <v>1.3735045511458601E-2</v>
      </c>
      <c r="M1352" s="17"/>
      <c r="N1352" s="17">
        <v>0</v>
      </c>
      <c r="O1352" s="17">
        <v>0</v>
      </c>
      <c r="P1352" s="17">
        <v>1.1538610426653001E-2</v>
      </c>
      <c r="Q1352" s="17">
        <v>2.1224045185899699E-2</v>
      </c>
      <c r="R1352" s="17"/>
      <c r="S1352" s="17">
        <v>1.7606975414062E-2</v>
      </c>
      <c r="T1352" s="17">
        <v>1.7770110441911499E-2</v>
      </c>
      <c r="U1352" s="17">
        <v>0</v>
      </c>
      <c r="V1352" s="17">
        <v>0</v>
      </c>
      <c r="W1352" s="17">
        <v>0</v>
      </c>
      <c r="X1352" s="17">
        <v>0</v>
      </c>
      <c r="Y1352" s="17">
        <v>0</v>
      </c>
      <c r="Z1352" s="17">
        <v>0</v>
      </c>
      <c r="AA1352" s="17">
        <v>0</v>
      </c>
      <c r="AB1352" s="17">
        <v>3.5143857542251897E-2</v>
      </c>
      <c r="AC1352" s="17">
        <v>0</v>
      </c>
      <c r="AD1352" s="17">
        <v>0</v>
      </c>
      <c r="AE1352" s="17"/>
      <c r="AF1352" s="17">
        <v>1.01713405782165E-2</v>
      </c>
      <c r="AG1352" s="17">
        <v>8.5970803668495004E-3</v>
      </c>
      <c r="AH1352" s="17">
        <v>0</v>
      </c>
      <c r="AI1352" s="17">
        <v>0</v>
      </c>
      <c r="AJ1352" s="17">
        <v>2.25924366912847E-2</v>
      </c>
      <c r="AK1352" s="17">
        <v>0</v>
      </c>
      <c r="AL1352" s="17"/>
      <c r="AM1352" s="17">
        <v>4.7255048857462604E-3</v>
      </c>
      <c r="AN1352" s="17">
        <v>1.37114901054947E-2</v>
      </c>
      <c r="AO1352" s="17"/>
      <c r="AP1352" s="17">
        <v>0</v>
      </c>
      <c r="AQ1352" s="17">
        <v>1.3025408985319099E-2</v>
      </c>
      <c r="AR1352" s="17">
        <v>0</v>
      </c>
      <c r="AS1352" s="17">
        <v>0</v>
      </c>
      <c r="AT1352" s="17">
        <v>0</v>
      </c>
      <c r="AU1352" s="17"/>
      <c r="AV1352" s="17">
        <v>8.3559104324688709E-3</v>
      </c>
      <c r="AW1352" s="17">
        <v>0</v>
      </c>
      <c r="AX1352" s="17">
        <v>3.5742766718313002E-2</v>
      </c>
      <c r="AY1352" s="17">
        <v>2.0608498886982199E-2</v>
      </c>
      <c r="AZ1352" s="17">
        <v>0</v>
      </c>
      <c r="BA1352" s="17">
        <v>0</v>
      </c>
      <c r="BB1352" s="17"/>
      <c r="BC1352" s="17">
        <v>0</v>
      </c>
      <c r="BD1352" s="17">
        <v>1.35631714001449E-2</v>
      </c>
      <c r="BE1352" s="17">
        <v>7.1779244514829799E-3</v>
      </c>
      <c r="BF1352" s="17"/>
      <c r="BG1352" s="17">
        <v>3.2040403132774599E-2</v>
      </c>
      <c r="BH1352" s="17">
        <v>1.18628392613279E-2</v>
      </c>
      <c r="BI1352" s="17">
        <v>0</v>
      </c>
      <c r="BJ1352" s="17">
        <v>0</v>
      </c>
      <c r="BK1352" s="17">
        <v>0</v>
      </c>
      <c r="BL1352" s="17"/>
      <c r="BM1352" s="17">
        <v>1.55120291138454E-2</v>
      </c>
      <c r="BN1352" s="17">
        <v>0</v>
      </c>
    </row>
    <row r="1353" spans="2:66" x14ac:dyDescent="0.35">
      <c r="B1353" t="s">
        <v>282</v>
      </c>
      <c r="C1353" s="17">
        <v>2.74305407909381E-2</v>
      </c>
      <c r="D1353" s="17">
        <v>2.1970466395841499E-2</v>
      </c>
      <c r="E1353" s="17">
        <v>3.3230673106877398E-2</v>
      </c>
      <c r="F1353" s="17"/>
      <c r="G1353" s="17">
        <v>4.52533637832057E-2</v>
      </c>
      <c r="H1353" s="17">
        <v>1.3438529278779801E-2</v>
      </c>
      <c r="I1353" s="17">
        <v>3.8366990437321502E-2</v>
      </c>
      <c r="J1353" s="17">
        <v>4.7084660548927099E-2</v>
      </c>
      <c r="K1353" s="17">
        <v>1.83421611452338E-2</v>
      </c>
      <c r="L1353" s="17">
        <v>1.18605571298684E-2</v>
      </c>
      <c r="M1353" s="17"/>
      <c r="N1353" s="17">
        <v>1.1148242877527401E-2</v>
      </c>
      <c r="O1353" s="17">
        <v>3.3343975846604298E-2</v>
      </c>
      <c r="P1353" s="17">
        <v>3.5436652643953202E-2</v>
      </c>
      <c r="Q1353" s="17">
        <v>3.2295137040031001E-2</v>
      </c>
      <c r="R1353" s="17"/>
      <c r="S1353" s="17">
        <v>0</v>
      </c>
      <c r="T1353" s="17">
        <v>1.8371901885849501E-2</v>
      </c>
      <c r="U1353" s="17">
        <v>2.7198549498934899E-2</v>
      </c>
      <c r="V1353" s="17">
        <v>0</v>
      </c>
      <c r="W1353" s="17">
        <v>4.1177381306862201E-2</v>
      </c>
      <c r="X1353" s="17">
        <v>3.3103193469169498E-2</v>
      </c>
      <c r="Y1353" s="17">
        <v>6.9370374373937102E-2</v>
      </c>
      <c r="Z1353" s="17">
        <v>8.1304073339734204E-2</v>
      </c>
      <c r="AA1353" s="17">
        <v>2.3711030122768598E-2</v>
      </c>
      <c r="AB1353" s="17">
        <v>7.0732268043399105E-2</v>
      </c>
      <c r="AC1353" s="17">
        <v>0</v>
      </c>
      <c r="AD1353" s="17">
        <v>0</v>
      </c>
      <c r="AE1353" s="17"/>
      <c r="AF1353" s="17">
        <v>2.2521411714317499E-2</v>
      </c>
      <c r="AG1353" s="17">
        <v>4.7488429419904998E-2</v>
      </c>
      <c r="AH1353" s="17">
        <v>2.14994815074557E-2</v>
      </c>
      <c r="AI1353" s="17">
        <v>1.6824941648353998E-2</v>
      </c>
      <c r="AJ1353" s="17">
        <v>2.0822808450739801E-2</v>
      </c>
      <c r="AK1353" s="17">
        <v>0</v>
      </c>
      <c r="AL1353" s="17"/>
      <c r="AM1353" s="17">
        <v>2.54660355141587E-2</v>
      </c>
      <c r="AN1353" s="17">
        <v>3.1024646782841399E-2</v>
      </c>
      <c r="AO1353" s="17"/>
      <c r="AP1353" s="17">
        <v>3.12444635195443E-2</v>
      </c>
      <c r="AQ1353" s="17">
        <v>2.9064910709386001E-2</v>
      </c>
      <c r="AR1353" s="17">
        <v>4.2173542083368501E-2</v>
      </c>
      <c r="AS1353" s="17">
        <v>2.1290000592327898E-2</v>
      </c>
      <c r="AT1353" s="17">
        <v>0</v>
      </c>
      <c r="AU1353" s="17"/>
      <c r="AV1353" s="17">
        <v>3.72299186757548E-2</v>
      </c>
      <c r="AW1353" s="17">
        <v>1.396290287359E-2</v>
      </c>
      <c r="AX1353" s="17">
        <v>0</v>
      </c>
      <c r="AY1353" s="17">
        <v>0</v>
      </c>
      <c r="AZ1353" s="17">
        <v>2.9750790207857401E-2</v>
      </c>
      <c r="BA1353" s="17">
        <v>3.0818193445040599E-2</v>
      </c>
      <c r="BB1353" s="17"/>
      <c r="BC1353" s="17">
        <v>3.0290885333738998E-2</v>
      </c>
      <c r="BD1353" s="17">
        <v>4.66136536325997E-2</v>
      </c>
      <c r="BE1353" s="17">
        <v>7.3638114940080103E-3</v>
      </c>
      <c r="BF1353" s="17"/>
      <c r="BG1353" s="17">
        <v>0</v>
      </c>
      <c r="BH1353" s="17">
        <v>3.2270870896042303E-2</v>
      </c>
      <c r="BI1353" s="17">
        <v>0</v>
      </c>
      <c r="BJ1353" s="17">
        <v>0</v>
      </c>
      <c r="BK1353" s="17">
        <v>5.6595406562550001E-2</v>
      </c>
      <c r="BL1353" s="17"/>
      <c r="BM1353" s="17">
        <v>2.6434560063078701E-2</v>
      </c>
      <c r="BN1353" s="17">
        <v>4.7823266168496401E-2</v>
      </c>
    </row>
    <row r="1354" spans="2:66" x14ac:dyDescent="0.35">
      <c r="C1354" s="17"/>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c r="AD1354" s="17"/>
      <c r="AE1354" s="17"/>
      <c r="AF1354" s="17"/>
      <c r="AG1354" s="17"/>
      <c r="AH1354" s="17"/>
      <c r="AI1354" s="17"/>
      <c r="AJ1354" s="17"/>
      <c r="AK1354" s="17"/>
      <c r="AL1354" s="17"/>
      <c r="AM1354" s="17"/>
      <c r="AN1354" s="17"/>
      <c r="AO1354" s="17"/>
      <c r="AP1354" s="17"/>
      <c r="AQ1354" s="17"/>
      <c r="AR1354" s="17"/>
      <c r="AS1354" s="17"/>
      <c r="AT1354" s="17"/>
      <c r="AU1354" s="17"/>
      <c r="AV1354" s="17"/>
      <c r="AW1354" s="17"/>
      <c r="AX1354" s="17"/>
      <c r="AY1354" s="17"/>
      <c r="AZ1354" s="17"/>
      <c r="BA1354" s="17"/>
      <c r="BB1354" s="17"/>
      <c r="BC1354" s="17"/>
      <c r="BD1354" s="17"/>
      <c r="BE1354" s="17"/>
      <c r="BF1354" s="17"/>
      <c r="BG1354" s="17"/>
      <c r="BH1354" s="17"/>
      <c r="BI1354" s="17"/>
      <c r="BJ1354" s="17"/>
      <c r="BK1354" s="17"/>
      <c r="BL1354" s="17"/>
      <c r="BM1354" s="17"/>
      <c r="BN1354" s="17"/>
    </row>
    <row r="1355" spans="2:66" x14ac:dyDescent="0.35">
      <c r="B1355" s="6" t="s">
        <v>474</v>
      </c>
      <c r="C1355" s="17"/>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c r="AD1355" s="17"/>
      <c r="AE1355" s="17"/>
      <c r="AF1355" s="17"/>
      <c r="AG1355" s="17"/>
      <c r="AH1355" s="17"/>
      <c r="AI1355" s="17"/>
      <c r="AJ1355" s="17"/>
      <c r="AK1355" s="17"/>
      <c r="AL1355" s="17"/>
      <c r="AM1355" s="17"/>
      <c r="AN1355" s="17"/>
      <c r="AO1355" s="17"/>
      <c r="AP1355" s="17"/>
      <c r="AQ1355" s="17"/>
      <c r="AR1355" s="17"/>
      <c r="AS1355" s="17"/>
      <c r="AT1355" s="17"/>
      <c r="AU1355" s="17"/>
      <c r="AV1355" s="17"/>
      <c r="AW1355" s="17"/>
      <c r="AX1355" s="17"/>
      <c r="AY1355" s="17"/>
      <c r="AZ1355" s="17"/>
      <c r="BA1355" s="17"/>
      <c r="BB1355" s="17"/>
      <c r="BC1355" s="17"/>
      <c r="BD1355" s="17"/>
      <c r="BE1355" s="17"/>
      <c r="BF1355" s="17"/>
      <c r="BG1355" s="17"/>
      <c r="BH1355" s="17"/>
      <c r="BI1355" s="17"/>
      <c r="BJ1355" s="17"/>
      <c r="BK1355" s="17"/>
      <c r="BL1355" s="17"/>
      <c r="BM1355" s="17"/>
      <c r="BN1355" s="17"/>
    </row>
    <row r="1356" spans="2:66" x14ac:dyDescent="0.35">
      <c r="B1356" s="24" t="s">
        <v>184</v>
      </c>
      <c r="C1356" s="17"/>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c r="AD1356" s="17"/>
      <c r="AE1356" s="17"/>
      <c r="AF1356" s="17"/>
      <c r="AG1356" s="17"/>
      <c r="AH1356" s="17"/>
      <c r="AI1356" s="17"/>
      <c r="AJ1356" s="17"/>
      <c r="AK1356" s="17"/>
      <c r="AL1356" s="17"/>
      <c r="AM1356" s="17"/>
      <c r="AN1356" s="17"/>
      <c r="AO1356" s="17"/>
      <c r="AP1356" s="17"/>
      <c r="AQ1356" s="17"/>
      <c r="AR1356" s="17"/>
      <c r="AS1356" s="17"/>
      <c r="AT1356" s="17"/>
      <c r="AU1356" s="17"/>
      <c r="AV1356" s="17"/>
      <c r="AW1356" s="17"/>
      <c r="AX1356" s="17"/>
      <c r="AY1356" s="17"/>
      <c r="AZ1356" s="17"/>
      <c r="BA1356" s="17"/>
      <c r="BB1356" s="17"/>
      <c r="BC1356" s="17"/>
      <c r="BD1356" s="17"/>
      <c r="BE1356" s="17"/>
      <c r="BF1356" s="17"/>
      <c r="BG1356" s="17"/>
      <c r="BH1356" s="17"/>
      <c r="BI1356" s="17"/>
      <c r="BJ1356" s="17"/>
      <c r="BK1356" s="17"/>
      <c r="BL1356" s="17"/>
      <c r="BM1356" s="17"/>
      <c r="BN1356" s="17"/>
    </row>
    <row r="1357" spans="2:66" x14ac:dyDescent="0.35">
      <c r="B1357" t="s">
        <v>350</v>
      </c>
      <c r="C1357" s="17">
        <v>0.84026486930335498</v>
      </c>
      <c r="D1357" s="17">
        <v>0.82956352669675304</v>
      </c>
      <c r="E1357" s="17">
        <v>0.85149067040561499</v>
      </c>
      <c r="F1357" s="17"/>
      <c r="G1357" s="17">
        <v>0.78244660869632598</v>
      </c>
      <c r="H1357" s="17">
        <v>0.70405239263789998</v>
      </c>
      <c r="I1357" s="17">
        <v>0.80692101219372703</v>
      </c>
      <c r="J1357" s="17">
        <v>0.87065959632451995</v>
      </c>
      <c r="K1357" s="17">
        <v>0.91628772248897306</v>
      </c>
      <c r="L1357" s="17">
        <v>0.95998071527386297</v>
      </c>
      <c r="M1357" s="17"/>
      <c r="N1357" s="17">
        <v>0.82888664429899495</v>
      </c>
      <c r="O1357" s="17">
        <v>0.83300033126008299</v>
      </c>
      <c r="P1357" s="17">
        <v>0.84277343136767602</v>
      </c>
      <c r="Q1357" s="17">
        <v>0.85425169442919102</v>
      </c>
      <c r="R1357" s="17"/>
      <c r="S1357" s="17">
        <v>0.72756069272996604</v>
      </c>
      <c r="T1357" s="17">
        <v>0.86022517902291995</v>
      </c>
      <c r="U1357" s="17">
        <v>0.94483401009982104</v>
      </c>
      <c r="V1357" s="17">
        <v>0.897731323270612</v>
      </c>
      <c r="W1357" s="17">
        <v>0.82375190020614497</v>
      </c>
      <c r="X1357" s="17">
        <v>0.87894983885843403</v>
      </c>
      <c r="Y1357" s="17">
        <v>0.79915048620211104</v>
      </c>
      <c r="Z1357" s="17">
        <v>0.92026220344504195</v>
      </c>
      <c r="AA1357" s="17">
        <v>0.90459362605932803</v>
      </c>
      <c r="AB1357" s="17">
        <v>0.73116770270266895</v>
      </c>
      <c r="AC1357" s="17">
        <v>0.80071418183472098</v>
      </c>
      <c r="AD1357" s="17">
        <v>0.904450932104502</v>
      </c>
      <c r="AE1357" s="17"/>
      <c r="AF1357" s="17">
        <v>0.72900112880040402</v>
      </c>
      <c r="AG1357" s="17">
        <v>0.85473456416042304</v>
      </c>
      <c r="AH1357" s="17">
        <v>0.91855150196791002</v>
      </c>
      <c r="AI1357" s="17">
        <v>0.88127079150249898</v>
      </c>
      <c r="AJ1357" s="17">
        <v>0.93873826990426401</v>
      </c>
      <c r="AK1357" s="17">
        <v>0.81707862976718704</v>
      </c>
      <c r="AL1357" s="17"/>
      <c r="AM1357" s="17">
        <v>0.82825987612518603</v>
      </c>
      <c r="AN1357" s="17">
        <v>0.85787187195306602</v>
      </c>
      <c r="AO1357" s="17"/>
      <c r="AP1357" s="17">
        <v>0.85266703796824805</v>
      </c>
      <c r="AQ1357" s="17">
        <v>0.90646418606964196</v>
      </c>
      <c r="AR1357" s="17">
        <v>0.78400519075488595</v>
      </c>
      <c r="AS1357" s="17">
        <v>0.73596649083135901</v>
      </c>
      <c r="AT1357" s="17">
        <v>0.59861133842459402</v>
      </c>
      <c r="AU1357" s="17"/>
      <c r="AV1357" s="17">
        <v>0.79667052585115705</v>
      </c>
      <c r="AW1357" s="17">
        <v>0.83855278321119997</v>
      </c>
      <c r="AX1357" s="17">
        <v>0.78560122504157603</v>
      </c>
      <c r="AY1357" s="17">
        <v>0.95445570509888999</v>
      </c>
      <c r="AZ1357" s="17">
        <v>0.84121579216460296</v>
      </c>
      <c r="BA1357" s="17">
        <v>0.84728760937885605</v>
      </c>
      <c r="BB1357" s="17"/>
      <c r="BC1357" s="17">
        <v>0.92123912386062801</v>
      </c>
      <c r="BD1357" s="17">
        <v>0.84345481218986296</v>
      </c>
      <c r="BE1357" s="17">
        <v>0.78531778671170605</v>
      </c>
      <c r="BF1357" s="17"/>
      <c r="BG1357" s="17">
        <v>0.85745350349756499</v>
      </c>
      <c r="BH1357" s="17">
        <v>0.84840311415735903</v>
      </c>
      <c r="BI1357" s="17">
        <v>0.83802302589334599</v>
      </c>
      <c r="BJ1357" s="17">
        <v>0.69280545852699804</v>
      </c>
      <c r="BK1357" s="17">
        <v>0.92633590066453497</v>
      </c>
      <c r="BL1357" s="17"/>
      <c r="BM1357" s="17">
        <v>0.84959784120739101</v>
      </c>
      <c r="BN1357" s="17">
        <v>0.88303299239854904</v>
      </c>
    </row>
    <row r="1358" spans="2:66" x14ac:dyDescent="0.35">
      <c r="B1358" t="s">
        <v>351</v>
      </c>
      <c r="C1358" s="17">
        <v>8.1933996111978893E-2</v>
      </c>
      <c r="D1358" s="17">
        <v>8.7369643167117206E-2</v>
      </c>
      <c r="E1358" s="17">
        <v>7.6240956366552606E-2</v>
      </c>
      <c r="F1358" s="17"/>
      <c r="G1358" s="17">
        <v>0.10586650574523999</v>
      </c>
      <c r="H1358" s="17">
        <v>0.19175204081063399</v>
      </c>
      <c r="I1358" s="17">
        <v>9.9118060111251002E-2</v>
      </c>
      <c r="J1358" s="17">
        <v>7.1424873313362697E-2</v>
      </c>
      <c r="K1358" s="17">
        <v>0</v>
      </c>
      <c r="L1358" s="17">
        <v>1.3527481234733499E-2</v>
      </c>
      <c r="M1358" s="17"/>
      <c r="N1358" s="17">
        <v>0.102001688141844</v>
      </c>
      <c r="O1358" s="17">
        <v>0.125556764833088</v>
      </c>
      <c r="P1358" s="17">
        <v>4.4279194657187201E-2</v>
      </c>
      <c r="Q1358" s="17">
        <v>4.4774972594518701E-2</v>
      </c>
      <c r="R1358" s="17"/>
      <c r="S1358" s="17">
        <v>0.135858040241043</v>
      </c>
      <c r="T1358" s="17">
        <v>7.1197561253311198E-2</v>
      </c>
      <c r="U1358" s="17">
        <v>2.9030197279242099E-2</v>
      </c>
      <c r="V1358" s="17">
        <v>3.5727278407381602E-2</v>
      </c>
      <c r="W1358" s="17">
        <v>2.81419951029451E-2</v>
      </c>
      <c r="X1358" s="17">
        <v>9.76022479516752E-2</v>
      </c>
      <c r="Y1358" s="17">
        <v>0.14434754293605701</v>
      </c>
      <c r="Z1358" s="17">
        <v>7.9737796554958495E-2</v>
      </c>
      <c r="AA1358" s="17">
        <v>2.4341826469969099E-2</v>
      </c>
      <c r="AB1358" s="17">
        <v>7.8655327120954396E-2</v>
      </c>
      <c r="AC1358" s="17">
        <v>0.19928581816527899</v>
      </c>
      <c r="AD1358" s="17">
        <v>9.5549067895497802E-2</v>
      </c>
      <c r="AE1358" s="17"/>
      <c r="AF1358" s="17">
        <v>0.15841959755399301</v>
      </c>
      <c r="AG1358" s="17">
        <v>6.6728248973695697E-2</v>
      </c>
      <c r="AH1358" s="17">
        <v>4.1210385669862501E-2</v>
      </c>
      <c r="AI1358" s="17">
        <v>5.8354459394956801E-2</v>
      </c>
      <c r="AJ1358" s="17">
        <v>0</v>
      </c>
      <c r="AK1358" s="17">
        <v>0.104497576231772</v>
      </c>
      <c r="AL1358" s="17"/>
      <c r="AM1358" s="17">
        <v>8.3307942815581695E-2</v>
      </c>
      <c r="AN1358" s="17">
        <v>7.9918910980994601E-2</v>
      </c>
      <c r="AO1358" s="17"/>
      <c r="AP1358" s="17">
        <v>6.0068601622580799E-2</v>
      </c>
      <c r="AQ1358" s="17">
        <v>5.0859436769521899E-2</v>
      </c>
      <c r="AR1358" s="17">
        <v>0.107794603910425</v>
      </c>
      <c r="AS1358" s="17">
        <v>0.15603556131037599</v>
      </c>
      <c r="AT1358" s="17">
        <v>0.265517925375927</v>
      </c>
      <c r="AU1358" s="17"/>
      <c r="AV1358" s="17">
        <v>0.10737856511489199</v>
      </c>
      <c r="AW1358" s="17">
        <v>0.104547608674804</v>
      </c>
      <c r="AX1358" s="17">
        <v>0.103308299336674</v>
      </c>
      <c r="AY1358" s="17">
        <v>2.3704962839049201E-2</v>
      </c>
      <c r="AZ1358" s="17">
        <v>8.0919385978571706E-2</v>
      </c>
      <c r="BA1358" s="17">
        <v>6.1396977195551303E-2</v>
      </c>
      <c r="BB1358" s="17"/>
      <c r="BC1358" s="17">
        <v>4.888506763172E-2</v>
      </c>
      <c r="BD1358" s="17">
        <v>5.3374872009277298E-2</v>
      </c>
      <c r="BE1358" s="17">
        <v>0.12815249113573099</v>
      </c>
      <c r="BF1358" s="17"/>
      <c r="BG1358" s="17">
        <v>7.0841458366102297E-2</v>
      </c>
      <c r="BH1358" s="17">
        <v>8.4268040459821003E-2</v>
      </c>
      <c r="BI1358" s="17">
        <v>9.5757512306754597E-2</v>
      </c>
      <c r="BJ1358" s="17">
        <v>0.20998904279587199</v>
      </c>
      <c r="BK1358" s="17">
        <v>2.46948999238071E-2</v>
      </c>
      <c r="BL1358" s="17"/>
      <c r="BM1358" s="17">
        <v>8.2495619383350205E-2</v>
      </c>
      <c r="BN1358" s="17">
        <v>5.9053483745131703E-2</v>
      </c>
    </row>
    <row r="1359" spans="2:66" x14ac:dyDescent="0.35">
      <c r="B1359" t="s">
        <v>352</v>
      </c>
      <c r="C1359" s="17">
        <v>2.9171777348035201E-2</v>
      </c>
      <c r="D1359" s="17">
        <v>2.2411624849753099E-2</v>
      </c>
      <c r="E1359" s="17">
        <v>3.7730411654484902E-2</v>
      </c>
      <c r="F1359" s="17"/>
      <c r="G1359" s="17">
        <v>8.4923426089058798E-2</v>
      </c>
      <c r="H1359" s="17">
        <v>3.8006588880707001E-2</v>
      </c>
      <c r="I1359" s="17">
        <v>3.8883991904311799E-2</v>
      </c>
      <c r="J1359" s="17">
        <v>1.39472185252802E-2</v>
      </c>
      <c r="K1359" s="17">
        <v>1.5545350354030299E-2</v>
      </c>
      <c r="L1359" s="17">
        <v>0</v>
      </c>
      <c r="M1359" s="17"/>
      <c r="N1359" s="17">
        <v>4.2434376362433301E-2</v>
      </c>
      <c r="O1359" s="17">
        <v>9.4511869765673898E-3</v>
      </c>
      <c r="P1359" s="17">
        <v>4.4604086269004299E-2</v>
      </c>
      <c r="Q1359" s="17">
        <v>2.14695629758626E-2</v>
      </c>
      <c r="R1359" s="17"/>
      <c r="S1359" s="17">
        <v>8.4820106617807103E-2</v>
      </c>
      <c r="T1359" s="17">
        <v>3.3829447964858199E-2</v>
      </c>
      <c r="U1359" s="17">
        <v>2.61357926209368E-2</v>
      </c>
      <c r="V1359" s="17">
        <v>0</v>
      </c>
      <c r="W1359" s="17">
        <v>5.8283478018572997E-2</v>
      </c>
      <c r="X1359" s="17">
        <v>0</v>
      </c>
      <c r="Y1359" s="17">
        <v>2.9798289013397199E-2</v>
      </c>
      <c r="Z1359" s="17">
        <v>0</v>
      </c>
      <c r="AA1359" s="17">
        <v>2.3527205584887599E-2</v>
      </c>
      <c r="AB1359" s="17">
        <v>0</v>
      </c>
      <c r="AC1359" s="17">
        <v>0</v>
      </c>
      <c r="AD1359" s="17">
        <v>0</v>
      </c>
      <c r="AE1359" s="17"/>
      <c r="AF1359" s="17">
        <v>3.9724494536172703E-2</v>
      </c>
      <c r="AG1359" s="17">
        <v>4.69353201994741E-2</v>
      </c>
      <c r="AH1359" s="17">
        <v>2.0153091072254999E-2</v>
      </c>
      <c r="AI1359" s="17">
        <v>1.44719864285991E-2</v>
      </c>
      <c r="AJ1359" s="17">
        <v>0</v>
      </c>
      <c r="AK1359" s="17">
        <v>0</v>
      </c>
      <c r="AL1359" s="17"/>
      <c r="AM1359" s="17">
        <v>3.7152612730481101E-2</v>
      </c>
      <c r="AN1359" s="17">
        <v>1.7466765305115799E-2</v>
      </c>
      <c r="AO1359" s="17"/>
      <c r="AP1359" s="17">
        <v>1.21484427847571E-2</v>
      </c>
      <c r="AQ1359" s="17">
        <v>9.8700311782055402E-3</v>
      </c>
      <c r="AR1359" s="17">
        <v>5.2041539037317598E-2</v>
      </c>
      <c r="AS1359" s="17">
        <v>8.5406311590192199E-2</v>
      </c>
      <c r="AT1359" s="17">
        <v>0</v>
      </c>
      <c r="AU1359" s="17"/>
      <c r="AV1359" s="17">
        <v>4.6736432200825503E-2</v>
      </c>
      <c r="AW1359" s="17">
        <v>2.1903900659902501E-2</v>
      </c>
      <c r="AX1359" s="17">
        <v>2.4395905635516999E-2</v>
      </c>
      <c r="AY1359" s="17">
        <v>0</v>
      </c>
      <c r="AZ1359" s="17">
        <v>3.9480610254330799E-2</v>
      </c>
      <c r="BA1359" s="17">
        <v>0</v>
      </c>
      <c r="BB1359" s="17"/>
      <c r="BC1359" s="17">
        <v>0</v>
      </c>
      <c r="BD1359" s="17">
        <v>2.5342573228295199E-2</v>
      </c>
      <c r="BE1359" s="17">
        <v>4.9329805094838503E-2</v>
      </c>
      <c r="BF1359" s="17"/>
      <c r="BG1359" s="17">
        <v>3.7816157870459298E-2</v>
      </c>
      <c r="BH1359" s="17">
        <v>2.1052632939259401E-2</v>
      </c>
      <c r="BI1359" s="17">
        <v>4.0502724517290499E-2</v>
      </c>
      <c r="BJ1359" s="17">
        <v>9.7205498677129798E-2</v>
      </c>
      <c r="BK1359" s="17">
        <v>2.3092704979332E-2</v>
      </c>
      <c r="BL1359" s="17"/>
      <c r="BM1359" s="17">
        <v>2.3265558365597201E-2</v>
      </c>
      <c r="BN1359" s="17">
        <v>3.6835236691499899E-2</v>
      </c>
    </row>
    <row r="1360" spans="2:66" x14ac:dyDescent="0.35">
      <c r="B1360" t="s">
        <v>353</v>
      </c>
      <c r="C1360" s="17">
        <v>1.38353850731268E-2</v>
      </c>
      <c r="D1360" s="17">
        <v>2.5328561245717099E-2</v>
      </c>
      <c r="E1360" s="17">
        <v>0</v>
      </c>
      <c r="F1360" s="17"/>
      <c r="G1360" s="17">
        <v>2.6763459469375899E-2</v>
      </c>
      <c r="H1360" s="17">
        <v>1.3773663617914199E-2</v>
      </c>
      <c r="I1360" s="17">
        <v>1.41940620632083E-2</v>
      </c>
      <c r="J1360" s="17">
        <v>0</v>
      </c>
      <c r="K1360" s="17">
        <v>3.6202433570003398E-2</v>
      </c>
      <c r="L1360" s="17">
        <v>0</v>
      </c>
      <c r="M1360" s="17"/>
      <c r="N1360" s="17">
        <v>0</v>
      </c>
      <c r="O1360" s="17">
        <v>2.20485729175088E-2</v>
      </c>
      <c r="P1360" s="17">
        <v>2.4404448145032599E-2</v>
      </c>
      <c r="Q1360" s="17">
        <v>1.22174729794129E-2</v>
      </c>
      <c r="R1360" s="17"/>
      <c r="S1360" s="17">
        <v>1.8574034497929399E-2</v>
      </c>
      <c r="T1360" s="17">
        <v>0</v>
      </c>
      <c r="U1360" s="17">
        <v>0</v>
      </c>
      <c r="V1360" s="17">
        <v>3.3625932387288303E-2</v>
      </c>
      <c r="W1360" s="17">
        <v>0</v>
      </c>
      <c r="X1360" s="17">
        <v>0</v>
      </c>
      <c r="Y1360" s="17">
        <v>0</v>
      </c>
      <c r="Z1360" s="17">
        <v>0</v>
      </c>
      <c r="AA1360" s="17">
        <v>0</v>
      </c>
      <c r="AB1360" s="17">
        <v>0.11535355267014</v>
      </c>
      <c r="AC1360" s="17">
        <v>0</v>
      </c>
      <c r="AD1360" s="17">
        <v>0</v>
      </c>
      <c r="AE1360" s="17"/>
      <c r="AF1360" s="17">
        <v>3.2365269959787897E-2</v>
      </c>
      <c r="AG1360" s="17">
        <v>0</v>
      </c>
      <c r="AH1360" s="17">
        <v>0</v>
      </c>
      <c r="AI1360" s="17">
        <v>1.61704501742931E-2</v>
      </c>
      <c r="AJ1360" s="17">
        <v>0</v>
      </c>
      <c r="AK1360" s="17">
        <v>4.39008898851483E-2</v>
      </c>
      <c r="AL1360" s="17"/>
      <c r="AM1360" s="17">
        <v>1.7965465555670902E-2</v>
      </c>
      <c r="AN1360" s="17">
        <v>7.7780440217455797E-3</v>
      </c>
      <c r="AO1360" s="17"/>
      <c r="AP1360" s="17">
        <v>2.80623956528974E-2</v>
      </c>
      <c r="AQ1360" s="17">
        <v>1.15396729579322E-2</v>
      </c>
      <c r="AR1360" s="17">
        <v>1.90335390315307E-2</v>
      </c>
      <c r="AS1360" s="17">
        <v>0</v>
      </c>
      <c r="AT1360" s="17">
        <v>0</v>
      </c>
      <c r="AU1360" s="17"/>
      <c r="AV1360" s="17">
        <v>8.3619775189759295E-3</v>
      </c>
      <c r="AW1360" s="17">
        <v>2.4070425929351699E-2</v>
      </c>
      <c r="AX1360" s="17">
        <v>6.1434314598228401E-2</v>
      </c>
      <c r="AY1360" s="17">
        <v>0</v>
      </c>
      <c r="AZ1360" s="17">
        <v>0</v>
      </c>
      <c r="BA1360" s="17">
        <v>0</v>
      </c>
      <c r="BB1360" s="17"/>
      <c r="BC1360" s="17">
        <v>1.5820921881586101E-2</v>
      </c>
      <c r="BD1360" s="17">
        <v>6.7840083321519399E-3</v>
      </c>
      <c r="BE1360" s="17">
        <v>2.3238955751785501E-2</v>
      </c>
      <c r="BF1360" s="17"/>
      <c r="BG1360" s="17">
        <v>0</v>
      </c>
      <c r="BH1360" s="17">
        <v>1.28974202890946E-2</v>
      </c>
      <c r="BI1360" s="17">
        <v>1.7418741232655299E-2</v>
      </c>
      <c r="BJ1360" s="17">
        <v>0</v>
      </c>
      <c r="BK1360" s="17">
        <v>2.58764944323258E-2</v>
      </c>
      <c r="BL1360" s="17"/>
      <c r="BM1360" s="17">
        <v>1.1194852994385499E-2</v>
      </c>
      <c r="BN1360" s="17">
        <v>2.1078287164819399E-2</v>
      </c>
    </row>
    <row r="1361" spans="2:66" x14ac:dyDescent="0.35">
      <c r="B1361" t="s">
        <v>354</v>
      </c>
      <c r="C1361" s="17">
        <v>2.3247889701673301E-3</v>
      </c>
      <c r="D1361" s="17">
        <v>4.2560116327100602E-3</v>
      </c>
      <c r="E1361" s="17">
        <v>0</v>
      </c>
      <c r="F1361" s="17"/>
      <c r="G1361" s="17">
        <v>0</v>
      </c>
      <c r="H1361" s="17">
        <v>1.23593030674727E-2</v>
      </c>
      <c r="I1361" s="17">
        <v>0</v>
      </c>
      <c r="J1361" s="17">
        <v>0</v>
      </c>
      <c r="K1361" s="17">
        <v>0</v>
      </c>
      <c r="L1361" s="17">
        <v>0</v>
      </c>
      <c r="M1361" s="17"/>
      <c r="N1361" s="17">
        <v>8.09159867504506E-3</v>
      </c>
      <c r="O1361" s="17">
        <v>0</v>
      </c>
      <c r="P1361" s="17">
        <v>0</v>
      </c>
      <c r="Q1361" s="17">
        <v>0</v>
      </c>
      <c r="R1361" s="17"/>
      <c r="S1361" s="17">
        <v>1.6307821330377299E-2</v>
      </c>
      <c r="T1361" s="17">
        <v>0</v>
      </c>
      <c r="U1361" s="17">
        <v>0</v>
      </c>
      <c r="V1361" s="17">
        <v>0</v>
      </c>
      <c r="W1361" s="17">
        <v>0</v>
      </c>
      <c r="X1361" s="17">
        <v>0</v>
      </c>
      <c r="Y1361" s="17">
        <v>0</v>
      </c>
      <c r="Z1361" s="17">
        <v>0</v>
      </c>
      <c r="AA1361" s="17">
        <v>0</v>
      </c>
      <c r="AB1361" s="17">
        <v>0</v>
      </c>
      <c r="AC1361" s="17">
        <v>0</v>
      </c>
      <c r="AD1361" s="17">
        <v>0</v>
      </c>
      <c r="AE1361" s="17"/>
      <c r="AF1361" s="17">
        <v>9.4389438703923797E-3</v>
      </c>
      <c r="AG1361" s="17">
        <v>0</v>
      </c>
      <c r="AH1361" s="17">
        <v>0</v>
      </c>
      <c r="AI1361" s="17">
        <v>0</v>
      </c>
      <c r="AJ1361" s="17">
        <v>0</v>
      </c>
      <c r="AK1361" s="17">
        <v>0</v>
      </c>
      <c r="AL1361" s="17"/>
      <c r="AM1361" s="17">
        <v>3.9099012282153602E-3</v>
      </c>
      <c r="AN1361" s="17">
        <v>0</v>
      </c>
      <c r="AO1361" s="17"/>
      <c r="AP1361" s="17">
        <v>0</v>
      </c>
      <c r="AQ1361" s="17">
        <v>0</v>
      </c>
      <c r="AR1361" s="17">
        <v>0</v>
      </c>
      <c r="AS1361" s="17">
        <v>0</v>
      </c>
      <c r="AT1361" s="17">
        <v>0.13587073619947901</v>
      </c>
      <c r="AU1361" s="17"/>
      <c r="AV1361" s="17">
        <v>7.3417347945214997E-3</v>
      </c>
      <c r="AW1361" s="17">
        <v>0</v>
      </c>
      <c r="AX1361" s="17">
        <v>0</v>
      </c>
      <c r="AY1361" s="17">
        <v>0</v>
      </c>
      <c r="AZ1361" s="17">
        <v>0</v>
      </c>
      <c r="BA1361" s="17">
        <v>0</v>
      </c>
      <c r="BB1361" s="17"/>
      <c r="BC1361" s="17">
        <v>0</v>
      </c>
      <c r="BD1361" s="17">
        <v>0</v>
      </c>
      <c r="BE1361" s="17">
        <v>6.6770408415556398E-3</v>
      </c>
      <c r="BF1361" s="17"/>
      <c r="BG1361" s="17">
        <v>0</v>
      </c>
      <c r="BH1361" s="17">
        <v>5.1685942482926099E-3</v>
      </c>
      <c r="BI1361" s="17">
        <v>0</v>
      </c>
      <c r="BJ1361" s="17">
        <v>0</v>
      </c>
      <c r="BK1361" s="17">
        <v>0</v>
      </c>
      <c r="BL1361" s="17"/>
      <c r="BM1361" s="17">
        <v>4.4862966004284403E-3</v>
      </c>
      <c r="BN1361" s="17">
        <v>0</v>
      </c>
    </row>
    <row r="1362" spans="2:66" x14ac:dyDescent="0.35">
      <c r="B1362" t="s">
        <v>282</v>
      </c>
      <c r="C1362" s="17">
        <v>3.2469183193337102E-2</v>
      </c>
      <c r="D1362" s="17">
        <v>3.10706324079498E-2</v>
      </c>
      <c r="E1362" s="17">
        <v>3.4537961573347202E-2</v>
      </c>
      <c r="F1362" s="17"/>
      <c r="G1362" s="17">
        <v>0</v>
      </c>
      <c r="H1362" s="17">
        <v>4.0056010985372099E-2</v>
      </c>
      <c r="I1362" s="17">
        <v>4.08828737275021E-2</v>
      </c>
      <c r="J1362" s="17">
        <v>4.3968311836837401E-2</v>
      </c>
      <c r="K1362" s="17">
        <v>3.1964493586993402E-2</v>
      </c>
      <c r="L1362" s="17">
        <v>2.6491803491402999E-2</v>
      </c>
      <c r="M1362" s="17"/>
      <c r="N1362" s="17">
        <v>1.8585692521682799E-2</v>
      </c>
      <c r="O1362" s="17">
        <v>9.9431440127528501E-3</v>
      </c>
      <c r="P1362" s="17">
        <v>4.3938839561100097E-2</v>
      </c>
      <c r="Q1362" s="17">
        <v>6.7286297021015198E-2</v>
      </c>
      <c r="R1362" s="17"/>
      <c r="S1362" s="17">
        <v>1.6879304582876901E-2</v>
      </c>
      <c r="T1362" s="17">
        <v>3.4747811758911097E-2</v>
      </c>
      <c r="U1362" s="17">
        <v>0</v>
      </c>
      <c r="V1362" s="17">
        <v>3.2915465934718398E-2</v>
      </c>
      <c r="W1362" s="17">
        <v>8.9822626672336994E-2</v>
      </c>
      <c r="X1362" s="17">
        <v>2.3447913189890299E-2</v>
      </c>
      <c r="Y1362" s="17">
        <v>2.6703681848434E-2</v>
      </c>
      <c r="Z1362" s="17">
        <v>0</v>
      </c>
      <c r="AA1362" s="17">
        <v>4.75373418858158E-2</v>
      </c>
      <c r="AB1362" s="17">
        <v>7.4823417506236306E-2</v>
      </c>
      <c r="AC1362" s="17">
        <v>0</v>
      </c>
      <c r="AD1362" s="17">
        <v>0</v>
      </c>
      <c r="AE1362" s="17"/>
      <c r="AF1362" s="17">
        <v>3.10505652792494E-2</v>
      </c>
      <c r="AG1362" s="17">
        <v>3.16018666664072E-2</v>
      </c>
      <c r="AH1362" s="17">
        <v>2.0085021289972499E-2</v>
      </c>
      <c r="AI1362" s="17">
        <v>2.9732312499652299E-2</v>
      </c>
      <c r="AJ1362" s="17">
        <v>6.1261730095736301E-2</v>
      </c>
      <c r="AK1362" s="17">
        <v>3.4522904115892601E-2</v>
      </c>
      <c r="AL1362" s="17"/>
      <c r="AM1362" s="17">
        <v>2.9404201544865099E-2</v>
      </c>
      <c r="AN1362" s="17">
        <v>3.69644077390784E-2</v>
      </c>
      <c r="AO1362" s="17"/>
      <c r="AP1362" s="17">
        <v>4.7053521971517E-2</v>
      </c>
      <c r="AQ1362" s="17">
        <v>2.1266673024698701E-2</v>
      </c>
      <c r="AR1362" s="17">
        <v>3.7125127265840697E-2</v>
      </c>
      <c r="AS1362" s="17">
        <v>2.25916362680725E-2</v>
      </c>
      <c r="AT1362" s="17">
        <v>0</v>
      </c>
      <c r="AU1362" s="17"/>
      <c r="AV1362" s="17">
        <v>3.3510764519627603E-2</v>
      </c>
      <c r="AW1362" s="17">
        <v>1.09252815247412E-2</v>
      </c>
      <c r="AX1362" s="17">
        <v>2.5260255388004998E-2</v>
      </c>
      <c r="AY1362" s="17">
        <v>2.1839332062060499E-2</v>
      </c>
      <c r="AZ1362" s="17">
        <v>3.8384211602495097E-2</v>
      </c>
      <c r="BA1362" s="17">
        <v>9.13154134255931E-2</v>
      </c>
      <c r="BB1362" s="17"/>
      <c r="BC1362" s="17">
        <v>1.40548866260662E-2</v>
      </c>
      <c r="BD1362" s="17">
        <v>7.1043734240412701E-2</v>
      </c>
      <c r="BE1362" s="17">
        <v>7.2839204643838197E-3</v>
      </c>
      <c r="BF1362" s="17"/>
      <c r="BG1362" s="17">
        <v>3.3888880265873202E-2</v>
      </c>
      <c r="BH1362" s="17">
        <v>2.8210197906173799E-2</v>
      </c>
      <c r="BI1362" s="17">
        <v>8.2979960499532796E-3</v>
      </c>
      <c r="BJ1362" s="17">
        <v>0</v>
      </c>
      <c r="BK1362" s="17">
        <v>0</v>
      </c>
      <c r="BL1362" s="17"/>
      <c r="BM1362" s="17">
        <v>2.8959831448847499E-2</v>
      </c>
      <c r="BN1362" s="17">
        <v>0</v>
      </c>
    </row>
    <row r="1363" spans="2:66" x14ac:dyDescent="0.35">
      <c r="C1363" s="17"/>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c r="AX1363" s="17"/>
      <c r="AY1363" s="17"/>
      <c r="AZ1363" s="17"/>
      <c r="BA1363" s="17"/>
      <c r="BB1363" s="17"/>
      <c r="BC1363" s="17"/>
      <c r="BD1363" s="17"/>
      <c r="BE1363" s="17"/>
      <c r="BF1363" s="17"/>
      <c r="BG1363" s="17"/>
      <c r="BH1363" s="17"/>
      <c r="BI1363" s="17"/>
      <c r="BJ1363" s="17"/>
      <c r="BK1363" s="17"/>
      <c r="BL1363" s="17"/>
      <c r="BM1363" s="17"/>
      <c r="BN1363" s="17"/>
    </row>
    <row r="1364" spans="2:66" x14ac:dyDescent="0.35">
      <c r="B1364" s="6" t="s">
        <v>475</v>
      </c>
      <c r="C1364" s="17"/>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c r="AD1364" s="17"/>
      <c r="AE1364" s="17"/>
      <c r="AF1364" s="17"/>
      <c r="AG1364" s="17"/>
      <c r="AH1364" s="17"/>
      <c r="AI1364" s="17"/>
      <c r="AJ1364" s="17"/>
      <c r="AK1364" s="17"/>
      <c r="AL1364" s="17"/>
      <c r="AM1364" s="17"/>
      <c r="AN1364" s="17"/>
      <c r="AO1364" s="17"/>
      <c r="AP1364" s="17"/>
      <c r="AQ1364" s="17"/>
      <c r="AR1364" s="17"/>
      <c r="AS1364" s="17"/>
      <c r="AT1364" s="17"/>
      <c r="AU1364" s="17"/>
      <c r="AV1364" s="17"/>
      <c r="AW1364" s="17"/>
      <c r="AX1364" s="17"/>
      <c r="AY1364" s="17"/>
      <c r="AZ1364" s="17"/>
      <c r="BA1364" s="17"/>
      <c r="BB1364" s="17"/>
      <c r="BC1364" s="17"/>
      <c r="BD1364" s="17"/>
      <c r="BE1364" s="17"/>
      <c r="BF1364" s="17"/>
      <c r="BG1364" s="17"/>
      <c r="BH1364" s="17"/>
      <c r="BI1364" s="17"/>
      <c r="BJ1364" s="17"/>
      <c r="BK1364" s="17"/>
      <c r="BL1364" s="17"/>
      <c r="BM1364" s="17"/>
      <c r="BN1364" s="17"/>
    </row>
    <row r="1365" spans="2:66" x14ac:dyDescent="0.35">
      <c r="B1365" s="24" t="s">
        <v>184</v>
      </c>
      <c r="C1365" s="17"/>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c r="AD1365" s="17"/>
      <c r="AE1365" s="17"/>
      <c r="AF1365" s="17"/>
      <c r="AG1365" s="17"/>
      <c r="AH1365" s="17"/>
      <c r="AI1365" s="17"/>
      <c r="AJ1365" s="17"/>
      <c r="AK1365" s="17"/>
      <c r="AL1365" s="17"/>
      <c r="AM1365" s="17"/>
      <c r="AN1365" s="17"/>
      <c r="AO1365" s="17"/>
      <c r="AP1365" s="17"/>
      <c r="AQ1365" s="17"/>
      <c r="AR1365" s="17"/>
      <c r="AS1365" s="17"/>
      <c r="AT1365" s="17"/>
      <c r="AU1365" s="17"/>
      <c r="AV1365" s="17"/>
      <c r="AW1365" s="17"/>
      <c r="AX1365" s="17"/>
      <c r="AY1365" s="17"/>
      <c r="AZ1365" s="17"/>
      <c r="BA1365" s="17"/>
      <c r="BB1365" s="17"/>
      <c r="BC1365" s="17"/>
      <c r="BD1365" s="17"/>
      <c r="BE1365" s="17"/>
      <c r="BF1365" s="17"/>
      <c r="BG1365" s="17"/>
      <c r="BH1365" s="17"/>
      <c r="BI1365" s="17"/>
      <c r="BJ1365" s="17"/>
      <c r="BK1365" s="17"/>
      <c r="BL1365" s="17"/>
      <c r="BM1365" s="17"/>
      <c r="BN1365" s="17"/>
    </row>
    <row r="1366" spans="2:66" x14ac:dyDescent="0.35">
      <c r="B1366" t="s">
        <v>350</v>
      </c>
      <c r="C1366" s="17">
        <v>2.2644053236065699E-2</v>
      </c>
      <c r="D1366" s="17">
        <v>2.5891289132068701E-2</v>
      </c>
      <c r="E1366" s="17">
        <v>1.9465132242667799E-2</v>
      </c>
      <c r="F1366" s="17"/>
      <c r="G1366" s="17">
        <v>7.09393077350291E-2</v>
      </c>
      <c r="H1366" s="17">
        <v>1.50749506560109E-2</v>
      </c>
      <c r="I1366" s="17">
        <v>1.8078642205671298E-2</v>
      </c>
      <c r="J1366" s="17">
        <v>1.26788275688322E-2</v>
      </c>
      <c r="K1366" s="17">
        <v>1.64788714325735E-2</v>
      </c>
      <c r="L1366" s="17">
        <v>1.17967390119528E-2</v>
      </c>
      <c r="M1366" s="17"/>
      <c r="N1366" s="17">
        <v>9.6710232968969505E-3</v>
      </c>
      <c r="O1366" s="17">
        <v>1.7835041131476999E-2</v>
      </c>
      <c r="P1366" s="17">
        <v>2.30918368356593E-2</v>
      </c>
      <c r="Q1366" s="17">
        <v>4.5049675125437297E-2</v>
      </c>
      <c r="R1366" s="17"/>
      <c r="S1366" s="17">
        <v>8.0508862277075294E-2</v>
      </c>
      <c r="T1366" s="17">
        <v>0</v>
      </c>
      <c r="U1366" s="17">
        <v>5.6617860859643897E-2</v>
      </c>
      <c r="V1366" s="17">
        <v>0</v>
      </c>
      <c r="W1366" s="17">
        <v>4.3266465710541199E-2</v>
      </c>
      <c r="X1366" s="17">
        <v>0</v>
      </c>
      <c r="Y1366" s="17">
        <v>0</v>
      </c>
      <c r="Z1366" s="17">
        <v>0</v>
      </c>
      <c r="AA1366" s="17">
        <v>0</v>
      </c>
      <c r="AB1366" s="17">
        <v>0</v>
      </c>
      <c r="AC1366" s="17">
        <v>8.0645689996628703E-2</v>
      </c>
      <c r="AD1366" s="17">
        <v>0</v>
      </c>
      <c r="AE1366" s="17"/>
      <c r="AF1366" s="17">
        <v>3.53067397424352E-2</v>
      </c>
      <c r="AG1366" s="17">
        <v>1.8590668084558899E-2</v>
      </c>
      <c r="AH1366" s="17">
        <v>4.8553612722410003E-2</v>
      </c>
      <c r="AI1366" s="17">
        <v>0</v>
      </c>
      <c r="AJ1366" s="17">
        <v>2.20241123216042E-2</v>
      </c>
      <c r="AK1366" s="17">
        <v>0</v>
      </c>
      <c r="AL1366" s="17"/>
      <c r="AM1366" s="17">
        <v>1.61124386248165E-2</v>
      </c>
      <c r="AN1366" s="17">
        <v>3.3097346327103899E-2</v>
      </c>
      <c r="AO1366" s="17"/>
      <c r="AP1366" s="17">
        <v>2.2070656092693999E-2</v>
      </c>
      <c r="AQ1366" s="17">
        <v>1.3224115516858301E-2</v>
      </c>
      <c r="AR1366" s="17">
        <v>2.73814262398549E-2</v>
      </c>
      <c r="AS1366" s="17">
        <v>2.2660333642266901E-2</v>
      </c>
      <c r="AT1366" s="17">
        <v>0</v>
      </c>
      <c r="AU1366" s="17"/>
      <c r="AV1366" s="17">
        <v>2.3002407430986499E-2</v>
      </c>
      <c r="AW1366" s="17">
        <v>0</v>
      </c>
      <c r="AX1366" s="17">
        <v>7.9830260705834696E-2</v>
      </c>
      <c r="AY1366" s="17">
        <v>2.2324938537683799E-2</v>
      </c>
      <c r="AZ1366" s="17">
        <v>0</v>
      </c>
      <c r="BA1366" s="17">
        <v>0</v>
      </c>
      <c r="BB1366" s="17"/>
      <c r="BC1366" s="17">
        <v>9.9011612837730002E-3</v>
      </c>
      <c r="BD1366" s="17">
        <v>3.0141852785138298E-2</v>
      </c>
      <c r="BE1366" s="17">
        <v>1.9201939688653601E-2</v>
      </c>
      <c r="BF1366" s="17"/>
      <c r="BG1366" s="17">
        <v>2.8521779801737701E-2</v>
      </c>
      <c r="BH1366" s="17">
        <v>2.17030967439714E-2</v>
      </c>
      <c r="BI1366" s="17">
        <v>8.8979202251120507E-3</v>
      </c>
      <c r="BJ1366" s="17">
        <v>0.17749997539617801</v>
      </c>
      <c r="BK1366" s="17">
        <v>2.57203759490677E-2</v>
      </c>
      <c r="BL1366" s="17"/>
      <c r="BM1366" s="17">
        <v>2.2749960391261301E-2</v>
      </c>
      <c r="BN1366" s="17">
        <v>6.0849770931629903E-2</v>
      </c>
    </row>
    <row r="1367" spans="2:66" x14ac:dyDescent="0.35">
      <c r="B1367" t="s">
        <v>351</v>
      </c>
      <c r="C1367" s="17">
        <v>2.86498687300187E-2</v>
      </c>
      <c r="D1367" s="17">
        <v>4.2741053138006399E-2</v>
      </c>
      <c r="E1367" s="17">
        <v>1.48551327234566E-2</v>
      </c>
      <c r="F1367" s="17"/>
      <c r="G1367" s="17">
        <v>9.5946880732847295E-2</v>
      </c>
      <c r="H1367" s="17">
        <v>1.45887942749265E-2</v>
      </c>
      <c r="I1367" s="17">
        <v>0</v>
      </c>
      <c r="J1367" s="17">
        <v>1.23605681158017E-2</v>
      </c>
      <c r="K1367" s="17">
        <v>1.69610227295976E-2</v>
      </c>
      <c r="L1367" s="17">
        <v>3.5792927025456098E-2</v>
      </c>
      <c r="M1367" s="17"/>
      <c r="N1367" s="17">
        <v>9.04686482650271E-3</v>
      </c>
      <c r="O1367" s="17">
        <v>3.8639136494973601E-2</v>
      </c>
      <c r="P1367" s="17">
        <v>3.5798966671170301E-2</v>
      </c>
      <c r="Q1367" s="17">
        <v>3.4104096058195602E-2</v>
      </c>
      <c r="R1367" s="17"/>
      <c r="S1367" s="17">
        <v>0</v>
      </c>
      <c r="T1367" s="17">
        <v>0</v>
      </c>
      <c r="U1367" s="17">
        <v>5.8846929280099498E-2</v>
      </c>
      <c r="V1367" s="17">
        <v>0</v>
      </c>
      <c r="W1367" s="17">
        <v>4.18711531239781E-2</v>
      </c>
      <c r="X1367" s="17">
        <v>5.6955085048885197E-2</v>
      </c>
      <c r="Y1367" s="17">
        <v>0</v>
      </c>
      <c r="Z1367" s="17">
        <v>4.8692169700174003E-2</v>
      </c>
      <c r="AA1367" s="17">
        <v>7.4391430043394796E-2</v>
      </c>
      <c r="AB1367" s="17">
        <v>4.2632065528076198E-2</v>
      </c>
      <c r="AC1367" s="17">
        <v>0</v>
      </c>
      <c r="AD1367" s="17">
        <v>6.6938959242193702E-2</v>
      </c>
      <c r="AE1367" s="17"/>
      <c r="AF1367" s="17">
        <v>3.41214003445292E-2</v>
      </c>
      <c r="AG1367" s="17">
        <v>1.9695480607435902E-2</v>
      </c>
      <c r="AH1367" s="17">
        <v>0</v>
      </c>
      <c r="AI1367" s="17">
        <v>4.0116275018798497E-2</v>
      </c>
      <c r="AJ1367" s="17">
        <v>0</v>
      </c>
      <c r="AK1367" s="17">
        <v>0.13477211678683201</v>
      </c>
      <c r="AL1367" s="17"/>
      <c r="AM1367" s="17">
        <v>2.01837393584334E-2</v>
      </c>
      <c r="AN1367" s="17">
        <v>4.2199187992580503E-2</v>
      </c>
      <c r="AO1367" s="17"/>
      <c r="AP1367" s="17">
        <v>4.8010198652826297E-2</v>
      </c>
      <c r="AQ1367" s="17">
        <v>1.30929900668378E-2</v>
      </c>
      <c r="AR1367" s="17">
        <v>2.8749474034334001E-2</v>
      </c>
      <c r="AS1367" s="17">
        <v>2.4179778487823999E-2</v>
      </c>
      <c r="AT1367" s="17">
        <v>0</v>
      </c>
      <c r="AU1367" s="17"/>
      <c r="AV1367" s="17">
        <v>1.4752702900160701E-2</v>
      </c>
      <c r="AW1367" s="17">
        <v>4.2682929149341603E-2</v>
      </c>
      <c r="AX1367" s="17">
        <v>5.9935932213502199E-2</v>
      </c>
      <c r="AY1367" s="17">
        <v>4.7141351575080301E-2</v>
      </c>
      <c r="AZ1367" s="17">
        <v>0</v>
      </c>
      <c r="BA1367" s="17">
        <v>2.7995495333965299E-2</v>
      </c>
      <c r="BB1367" s="17"/>
      <c r="BC1367" s="17">
        <v>2.3514315633399199E-2</v>
      </c>
      <c r="BD1367" s="17">
        <v>4.2383860055272199E-2</v>
      </c>
      <c r="BE1367" s="17">
        <v>1.8901772657297401E-2</v>
      </c>
      <c r="BF1367" s="17"/>
      <c r="BG1367" s="17">
        <v>0</v>
      </c>
      <c r="BH1367" s="17">
        <v>4.5673153832762999E-2</v>
      </c>
      <c r="BI1367" s="17">
        <v>1.6988850017878799E-2</v>
      </c>
      <c r="BJ1367" s="17">
        <v>0</v>
      </c>
      <c r="BK1367" s="17">
        <v>0</v>
      </c>
      <c r="BL1367" s="17"/>
      <c r="BM1367" s="17">
        <v>3.8661013218581002E-2</v>
      </c>
      <c r="BN1367" s="17">
        <v>0</v>
      </c>
    </row>
    <row r="1368" spans="2:66" x14ac:dyDescent="0.35">
      <c r="B1368" t="s">
        <v>352</v>
      </c>
      <c r="C1368" s="17">
        <v>0.197988001258397</v>
      </c>
      <c r="D1368" s="17">
        <v>0.20372289902224</v>
      </c>
      <c r="E1368" s="17">
        <v>0.192373753485726</v>
      </c>
      <c r="F1368" s="17"/>
      <c r="G1368" s="17">
        <v>0.19598793071776799</v>
      </c>
      <c r="H1368" s="17">
        <v>0.14631156447881399</v>
      </c>
      <c r="I1368" s="17">
        <v>0.116931246149654</v>
      </c>
      <c r="J1368" s="17">
        <v>0.20897893495022199</v>
      </c>
      <c r="K1368" s="17">
        <v>0.21649671820487801</v>
      </c>
      <c r="L1368" s="17">
        <v>0.27322006998899201</v>
      </c>
      <c r="M1368" s="17"/>
      <c r="N1368" s="17">
        <v>0.17103307784720201</v>
      </c>
      <c r="O1368" s="17">
        <v>0.19521352413571999</v>
      </c>
      <c r="P1368" s="17">
        <v>0.15801060163963501</v>
      </c>
      <c r="Q1368" s="17">
        <v>0.27538218623551503</v>
      </c>
      <c r="R1368" s="17"/>
      <c r="S1368" s="17">
        <v>0.17971705114769801</v>
      </c>
      <c r="T1368" s="17">
        <v>0.26746116115274998</v>
      </c>
      <c r="U1368" s="17">
        <v>0.143213909671319</v>
      </c>
      <c r="V1368" s="17">
        <v>0.149641778975699</v>
      </c>
      <c r="W1368" s="17">
        <v>0.128869101055296</v>
      </c>
      <c r="X1368" s="17">
        <v>0.28901880113536099</v>
      </c>
      <c r="Y1368" s="17">
        <v>0.29269466020643398</v>
      </c>
      <c r="Z1368" s="17">
        <v>0.23509167199832401</v>
      </c>
      <c r="AA1368" s="17">
        <v>0.14703743927190999</v>
      </c>
      <c r="AB1368" s="17">
        <v>0.26285105198594599</v>
      </c>
      <c r="AC1368" s="17">
        <v>0.123774489838738</v>
      </c>
      <c r="AD1368" s="17">
        <v>0</v>
      </c>
      <c r="AE1368" s="17"/>
      <c r="AF1368" s="17">
        <v>0.18334200884638999</v>
      </c>
      <c r="AG1368" s="17">
        <v>0.25384526165251198</v>
      </c>
      <c r="AH1368" s="17">
        <v>0.101705491310386</v>
      </c>
      <c r="AI1368" s="17">
        <v>0.208796800849925</v>
      </c>
      <c r="AJ1368" s="17">
        <v>0.22375689262672699</v>
      </c>
      <c r="AK1368" s="17">
        <v>0.17223202260243001</v>
      </c>
      <c r="AL1368" s="17"/>
      <c r="AM1368" s="17">
        <v>0.222371948373629</v>
      </c>
      <c r="AN1368" s="17">
        <v>0.15896356992209301</v>
      </c>
      <c r="AO1368" s="17"/>
      <c r="AP1368" s="17">
        <v>0.262786352568602</v>
      </c>
      <c r="AQ1368" s="17">
        <v>0.205720090108297</v>
      </c>
      <c r="AR1368" s="17">
        <v>0.16964169041667501</v>
      </c>
      <c r="AS1368" s="17">
        <v>2.2342688401596901E-2</v>
      </c>
      <c r="AT1368" s="17">
        <v>0.20516816760597301</v>
      </c>
      <c r="AU1368" s="17"/>
      <c r="AV1368" s="17">
        <v>0.16632987066072699</v>
      </c>
      <c r="AW1368" s="17">
        <v>0.25416439271218999</v>
      </c>
      <c r="AX1368" s="17">
        <v>0.108200014718763</v>
      </c>
      <c r="AY1368" s="17">
        <v>0.26666687327592098</v>
      </c>
      <c r="AZ1368" s="17">
        <v>0.12786749488461499</v>
      </c>
      <c r="BA1368" s="17">
        <v>0.18523342570722001</v>
      </c>
      <c r="BB1368" s="17"/>
      <c r="BC1368" s="17">
        <v>0.143094623061015</v>
      </c>
      <c r="BD1368" s="17">
        <v>0.217495906539244</v>
      </c>
      <c r="BE1368" s="17">
        <v>0.20546546570180599</v>
      </c>
      <c r="BF1368" s="17"/>
      <c r="BG1368" s="17">
        <v>8.8247162660978304E-2</v>
      </c>
      <c r="BH1368" s="17">
        <v>0.19349250097492601</v>
      </c>
      <c r="BI1368" s="17">
        <v>0.17264952753620399</v>
      </c>
      <c r="BJ1368" s="17">
        <v>0.27872021959596199</v>
      </c>
      <c r="BK1368" s="17">
        <v>0.41404973486285201</v>
      </c>
      <c r="BL1368" s="17"/>
      <c r="BM1368" s="17">
        <v>0.17733431943250799</v>
      </c>
      <c r="BN1368" s="17">
        <v>0.38272771258893101</v>
      </c>
    </row>
    <row r="1369" spans="2:66" x14ac:dyDescent="0.35">
      <c r="B1369" t="s">
        <v>353</v>
      </c>
      <c r="C1369" s="17">
        <v>0.49401868175515101</v>
      </c>
      <c r="D1369" s="17">
        <v>0.45981720936509701</v>
      </c>
      <c r="E1369" s="17">
        <v>0.52750062826839506</v>
      </c>
      <c r="F1369" s="17"/>
      <c r="G1369" s="17">
        <v>0.40242712058297903</v>
      </c>
      <c r="H1369" s="17">
        <v>0.54811128052435398</v>
      </c>
      <c r="I1369" s="17">
        <v>0.61747043589063599</v>
      </c>
      <c r="J1369" s="17">
        <v>0.48639977670568202</v>
      </c>
      <c r="K1369" s="17">
        <v>0.50320454795880798</v>
      </c>
      <c r="L1369" s="17">
        <v>0.43219696694652399</v>
      </c>
      <c r="M1369" s="17"/>
      <c r="N1369" s="17">
        <v>0.538032404945335</v>
      </c>
      <c r="O1369" s="17">
        <v>0.49784719181569398</v>
      </c>
      <c r="P1369" s="17">
        <v>0.47553717523526201</v>
      </c>
      <c r="Q1369" s="17">
        <v>0.44483698428149498</v>
      </c>
      <c r="R1369" s="17"/>
      <c r="S1369" s="17">
        <v>0.44048475546631499</v>
      </c>
      <c r="T1369" s="17">
        <v>0.51108589268718196</v>
      </c>
      <c r="U1369" s="17">
        <v>0.34005545177445601</v>
      </c>
      <c r="V1369" s="17">
        <v>0.66984527334240496</v>
      </c>
      <c r="W1369" s="17">
        <v>0.56753450251363402</v>
      </c>
      <c r="X1369" s="17">
        <v>0.37007601736061602</v>
      </c>
      <c r="Y1369" s="17">
        <v>0.440024341833405</v>
      </c>
      <c r="Z1369" s="17">
        <v>0.47854847574397202</v>
      </c>
      <c r="AA1369" s="17">
        <v>0.60857634431923502</v>
      </c>
      <c r="AB1369" s="17">
        <v>0.35177921080680002</v>
      </c>
      <c r="AC1369" s="17">
        <v>0.58732827453609404</v>
      </c>
      <c r="AD1369" s="17">
        <v>0.734615950026276</v>
      </c>
      <c r="AE1369" s="17"/>
      <c r="AF1369" s="17">
        <v>0.43912461847276701</v>
      </c>
      <c r="AG1369" s="17">
        <v>0.48327547305910501</v>
      </c>
      <c r="AH1369" s="17">
        <v>0.58566989834368199</v>
      </c>
      <c r="AI1369" s="17">
        <v>0.46454555152994698</v>
      </c>
      <c r="AJ1369" s="17">
        <v>0.523222651243061</v>
      </c>
      <c r="AK1369" s="17">
        <v>0.54113684801419804</v>
      </c>
      <c r="AL1369" s="17"/>
      <c r="AM1369" s="17">
        <v>0.50949929493161905</v>
      </c>
      <c r="AN1369" s="17">
        <v>0.469243278368077</v>
      </c>
      <c r="AO1369" s="17"/>
      <c r="AP1369" s="17">
        <v>0.450305892690816</v>
      </c>
      <c r="AQ1369" s="17">
        <v>0.43016234844085499</v>
      </c>
      <c r="AR1369" s="17">
        <v>0.48820002437116</v>
      </c>
      <c r="AS1369" s="17">
        <v>0.65138892172205898</v>
      </c>
      <c r="AT1369" s="17">
        <v>0.58461895227046601</v>
      </c>
      <c r="AU1369" s="17"/>
      <c r="AV1369" s="17">
        <v>0.53759819932546105</v>
      </c>
      <c r="AW1369" s="17">
        <v>0.401231106780782</v>
      </c>
      <c r="AX1369" s="17">
        <v>0.53527891369143099</v>
      </c>
      <c r="AY1369" s="17">
        <v>0.52180664717602099</v>
      </c>
      <c r="AZ1369" s="17">
        <v>0.62128331355313504</v>
      </c>
      <c r="BA1369" s="17">
        <v>0.48483297817913601</v>
      </c>
      <c r="BB1369" s="17"/>
      <c r="BC1369" s="17">
        <v>0.56207651364884903</v>
      </c>
      <c r="BD1369" s="17">
        <v>0.46619755492957798</v>
      </c>
      <c r="BE1369" s="17">
        <v>0.468269992008779</v>
      </c>
      <c r="BF1369" s="17"/>
      <c r="BG1369" s="17">
        <v>0.61209907103043004</v>
      </c>
      <c r="BH1369" s="17">
        <v>0.50128925733581398</v>
      </c>
      <c r="BI1369" s="17">
        <v>0.53476504496902999</v>
      </c>
      <c r="BJ1369" s="17">
        <v>0.45427293069143199</v>
      </c>
      <c r="BK1369" s="17">
        <v>0.27432594077219402</v>
      </c>
      <c r="BL1369" s="17"/>
      <c r="BM1369" s="17">
        <v>0.51830174563261699</v>
      </c>
      <c r="BN1369" s="17">
        <v>0.31597467952116398</v>
      </c>
    </row>
    <row r="1370" spans="2:66" x14ac:dyDescent="0.35">
      <c r="B1370" t="s">
        <v>354</v>
      </c>
      <c r="C1370" s="17">
        <v>0.23568709248523201</v>
      </c>
      <c r="D1370" s="17">
        <v>0.24148879620144301</v>
      </c>
      <c r="E1370" s="17">
        <v>0.23000744421464001</v>
      </c>
      <c r="F1370" s="17"/>
      <c r="G1370" s="17">
        <v>0.19559587890670099</v>
      </c>
      <c r="H1370" s="17">
        <v>0.24791198709422399</v>
      </c>
      <c r="I1370" s="17">
        <v>0.22921332087859</v>
      </c>
      <c r="J1370" s="17">
        <v>0.26448520182115598</v>
      </c>
      <c r="K1370" s="17">
        <v>0.22938869382052601</v>
      </c>
      <c r="L1370" s="17">
        <v>0.234760000409832</v>
      </c>
      <c r="M1370" s="17"/>
      <c r="N1370" s="17">
        <v>0.26160321503905198</v>
      </c>
      <c r="O1370" s="17">
        <v>0.22198928232040199</v>
      </c>
      <c r="P1370" s="17">
        <v>0.28333330206574803</v>
      </c>
      <c r="Q1370" s="17">
        <v>0.17890431079737701</v>
      </c>
      <c r="R1370" s="17"/>
      <c r="S1370" s="17">
        <v>0.27976912684380101</v>
      </c>
      <c r="T1370" s="17">
        <v>0.221452946160068</v>
      </c>
      <c r="U1370" s="17">
        <v>0.36961842885215901</v>
      </c>
      <c r="V1370" s="17">
        <v>0.18051294768189699</v>
      </c>
      <c r="W1370" s="17">
        <v>0.12944099546693999</v>
      </c>
      <c r="X1370" s="17">
        <v>0.25582302161729698</v>
      </c>
      <c r="Y1370" s="17">
        <v>0.26728099796016103</v>
      </c>
      <c r="Z1370" s="17">
        <v>0.19113658323004301</v>
      </c>
      <c r="AA1370" s="17">
        <v>0.16999478636546</v>
      </c>
      <c r="AB1370" s="17">
        <v>0.30394846588731</v>
      </c>
      <c r="AC1370" s="17">
        <v>0.16591767393207901</v>
      </c>
      <c r="AD1370" s="17">
        <v>0.19844509073153099</v>
      </c>
      <c r="AE1370" s="17"/>
      <c r="AF1370" s="17">
        <v>0.27109434059325099</v>
      </c>
      <c r="AG1370" s="17">
        <v>0.203709339359462</v>
      </c>
      <c r="AH1370" s="17">
        <v>0.23248901748824199</v>
      </c>
      <c r="AI1370" s="17">
        <v>0.27310465324476002</v>
      </c>
      <c r="AJ1370" s="17">
        <v>0.23099634380860801</v>
      </c>
      <c r="AK1370" s="17">
        <v>0.15185901259654</v>
      </c>
      <c r="AL1370" s="17"/>
      <c r="AM1370" s="17">
        <v>0.21480415355987201</v>
      </c>
      <c r="AN1370" s="17">
        <v>0.269108458285515</v>
      </c>
      <c r="AO1370" s="17"/>
      <c r="AP1370" s="17">
        <v>0.18377118720428201</v>
      </c>
      <c r="AQ1370" s="17">
        <v>0.29787053758891602</v>
      </c>
      <c r="AR1370" s="17">
        <v>0.27670961903082603</v>
      </c>
      <c r="AS1370" s="17">
        <v>0.25246334564017803</v>
      </c>
      <c r="AT1370" s="17">
        <v>0.21021288012356101</v>
      </c>
      <c r="AU1370" s="17"/>
      <c r="AV1370" s="17">
        <v>0.234689766260576</v>
      </c>
      <c r="AW1370" s="17">
        <v>0.28540275359044798</v>
      </c>
      <c r="AX1370" s="17">
        <v>0.19076847357997001</v>
      </c>
      <c r="AY1370" s="17">
        <v>0.142060189435294</v>
      </c>
      <c r="AZ1370" s="17">
        <v>0.25084919156225099</v>
      </c>
      <c r="BA1370" s="17">
        <v>0.26936452883363698</v>
      </c>
      <c r="BB1370" s="17"/>
      <c r="BC1370" s="17">
        <v>0.25134896404707102</v>
      </c>
      <c r="BD1370" s="17">
        <v>0.218990294518594</v>
      </c>
      <c r="BE1370" s="17">
        <v>0.26727033612406298</v>
      </c>
      <c r="BF1370" s="17"/>
      <c r="BG1370" s="17">
        <v>0.27113198650685399</v>
      </c>
      <c r="BH1370" s="17">
        <v>0.23784199111252599</v>
      </c>
      <c r="BI1370" s="17">
        <v>0.24958113695899201</v>
      </c>
      <c r="BJ1370" s="17">
        <v>8.9506874316427704E-2</v>
      </c>
      <c r="BK1370" s="17">
        <v>0.224270207252773</v>
      </c>
      <c r="BL1370" s="17"/>
      <c r="BM1370" s="17">
        <v>0.242952961325033</v>
      </c>
      <c r="BN1370" s="17">
        <v>0.193079227904214</v>
      </c>
    </row>
    <row r="1371" spans="2:66" x14ac:dyDescent="0.35">
      <c r="B1371" t="s">
        <v>282</v>
      </c>
      <c r="C1371" s="17">
        <v>2.1012302535136199E-2</v>
      </c>
      <c r="D1371" s="17">
        <v>2.6338753141145001E-2</v>
      </c>
      <c r="E1371" s="17">
        <v>1.5797909065114302E-2</v>
      </c>
      <c r="F1371" s="17"/>
      <c r="G1371" s="17">
        <v>3.9102881324674599E-2</v>
      </c>
      <c r="H1371" s="17">
        <v>2.8001422971670499E-2</v>
      </c>
      <c r="I1371" s="17">
        <v>1.8306354875448301E-2</v>
      </c>
      <c r="J1371" s="17">
        <v>1.50966908383071E-2</v>
      </c>
      <c r="K1371" s="17">
        <v>1.7470145853617398E-2</v>
      </c>
      <c r="L1371" s="17">
        <v>1.2233296617242999E-2</v>
      </c>
      <c r="M1371" s="17"/>
      <c r="N1371" s="17">
        <v>1.0613414045011999E-2</v>
      </c>
      <c r="O1371" s="17">
        <v>2.8475824101734E-2</v>
      </c>
      <c r="P1371" s="17">
        <v>2.4228117552525501E-2</v>
      </c>
      <c r="Q1371" s="17">
        <v>2.172274750198E-2</v>
      </c>
      <c r="R1371" s="17"/>
      <c r="S1371" s="17">
        <v>1.9520204265110499E-2</v>
      </c>
      <c r="T1371" s="17">
        <v>0</v>
      </c>
      <c r="U1371" s="17">
        <v>3.1647419562322497E-2</v>
      </c>
      <c r="V1371" s="17">
        <v>0</v>
      </c>
      <c r="W1371" s="17">
        <v>8.9017782129610507E-2</v>
      </c>
      <c r="X1371" s="17">
        <v>2.8127074837840601E-2</v>
      </c>
      <c r="Y1371" s="17">
        <v>0</v>
      </c>
      <c r="Z1371" s="17">
        <v>4.6531099327487301E-2</v>
      </c>
      <c r="AA1371" s="17">
        <v>0</v>
      </c>
      <c r="AB1371" s="17">
        <v>3.87892057918671E-2</v>
      </c>
      <c r="AC1371" s="17">
        <v>4.23338716964606E-2</v>
      </c>
      <c r="AD1371" s="17">
        <v>0</v>
      </c>
      <c r="AE1371" s="17"/>
      <c r="AF1371" s="17">
        <v>3.7010892000627002E-2</v>
      </c>
      <c r="AG1371" s="17">
        <v>2.0883777236926099E-2</v>
      </c>
      <c r="AH1371" s="17">
        <v>3.1581980135280401E-2</v>
      </c>
      <c r="AI1371" s="17">
        <v>1.3436719356569499E-2</v>
      </c>
      <c r="AJ1371" s="17">
        <v>0</v>
      </c>
      <c r="AK1371" s="17">
        <v>0</v>
      </c>
      <c r="AL1371" s="17"/>
      <c r="AM1371" s="17">
        <v>1.70284251516306E-2</v>
      </c>
      <c r="AN1371" s="17">
        <v>2.7388159104631001E-2</v>
      </c>
      <c r="AO1371" s="17"/>
      <c r="AP1371" s="17">
        <v>3.30557127907787E-2</v>
      </c>
      <c r="AQ1371" s="17">
        <v>3.9929918278234999E-2</v>
      </c>
      <c r="AR1371" s="17">
        <v>9.3177659071497394E-3</v>
      </c>
      <c r="AS1371" s="17">
        <v>2.69649321060755E-2</v>
      </c>
      <c r="AT1371" s="17">
        <v>0</v>
      </c>
      <c r="AU1371" s="17"/>
      <c r="AV1371" s="17">
        <v>2.36270534220888E-2</v>
      </c>
      <c r="AW1371" s="17">
        <v>1.6518817767237799E-2</v>
      </c>
      <c r="AX1371" s="17">
        <v>2.5986405090498099E-2</v>
      </c>
      <c r="AY1371" s="17">
        <v>0</v>
      </c>
      <c r="AZ1371" s="17">
        <v>0</v>
      </c>
      <c r="BA1371" s="17">
        <v>3.2573571946040603E-2</v>
      </c>
      <c r="BB1371" s="17"/>
      <c r="BC1371" s="17">
        <v>1.0064422325893401E-2</v>
      </c>
      <c r="BD1371" s="17">
        <v>2.47905311721732E-2</v>
      </c>
      <c r="BE1371" s="17">
        <v>2.0890493819401602E-2</v>
      </c>
      <c r="BF1371" s="17"/>
      <c r="BG1371" s="17">
        <v>0</v>
      </c>
      <c r="BH1371" s="17">
        <v>0</v>
      </c>
      <c r="BI1371" s="17">
        <v>1.71175202927831E-2</v>
      </c>
      <c r="BJ1371" s="17">
        <v>0</v>
      </c>
      <c r="BK1371" s="17">
        <v>6.1633741163113001E-2</v>
      </c>
      <c r="BL1371" s="17"/>
      <c r="BM1371" s="17">
        <v>0</v>
      </c>
      <c r="BN1371" s="17">
        <v>4.7368609054061199E-2</v>
      </c>
    </row>
    <row r="1372" spans="2:66" x14ac:dyDescent="0.35">
      <c r="C1372" s="17"/>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c r="AD1372" s="17"/>
      <c r="AE1372" s="17"/>
      <c r="AF1372" s="17"/>
      <c r="AG1372" s="17"/>
      <c r="AH1372" s="17"/>
      <c r="AI1372" s="17"/>
      <c r="AJ1372" s="17"/>
      <c r="AK1372" s="17"/>
      <c r="AL1372" s="17"/>
      <c r="AM1372" s="17"/>
      <c r="AN1372" s="17"/>
      <c r="AO1372" s="17"/>
      <c r="AP1372" s="17"/>
      <c r="AQ1372" s="17"/>
      <c r="AR1372" s="17"/>
      <c r="AS1372" s="17"/>
      <c r="AT1372" s="17"/>
      <c r="AU1372" s="17"/>
      <c r="AV1372" s="17"/>
      <c r="AW1372" s="17"/>
      <c r="AX1372" s="17"/>
      <c r="AY1372" s="17"/>
      <c r="AZ1372" s="17"/>
      <c r="BA1372" s="17"/>
      <c r="BB1372" s="17"/>
      <c r="BC1372" s="17"/>
      <c r="BD1372" s="17"/>
      <c r="BE1372" s="17"/>
      <c r="BF1372" s="17"/>
      <c r="BG1372" s="17"/>
      <c r="BH1372" s="17"/>
      <c r="BI1372" s="17"/>
      <c r="BJ1372" s="17"/>
      <c r="BK1372" s="17"/>
      <c r="BL1372" s="17"/>
      <c r="BM1372" s="17"/>
      <c r="BN1372" s="17"/>
    </row>
    <row r="1373" spans="2:66" x14ac:dyDescent="0.35">
      <c r="B1373" s="6" t="s">
        <v>476</v>
      </c>
      <c r="C1373" s="17"/>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c r="AD1373" s="17"/>
      <c r="AE1373" s="17"/>
      <c r="AF1373" s="17"/>
      <c r="AG1373" s="17"/>
      <c r="AH1373" s="17"/>
      <c r="AI1373" s="17"/>
      <c r="AJ1373" s="17"/>
      <c r="AK1373" s="17"/>
      <c r="AL1373" s="17"/>
      <c r="AM1373" s="17"/>
      <c r="AN1373" s="17"/>
      <c r="AO1373" s="17"/>
      <c r="AP1373" s="17"/>
      <c r="AQ1373" s="17"/>
      <c r="AR1373" s="17"/>
      <c r="AS1373" s="17"/>
      <c r="AT1373" s="17"/>
      <c r="AU1373" s="17"/>
      <c r="AV1373" s="17"/>
      <c r="AW1373" s="17"/>
      <c r="AX1373" s="17"/>
      <c r="AY1373" s="17"/>
      <c r="AZ1373" s="17"/>
      <c r="BA1373" s="17"/>
      <c r="BB1373" s="17"/>
      <c r="BC1373" s="17"/>
      <c r="BD1373" s="17"/>
      <c r="BE1373" s="17"/>
      <c r="BF1373" s="17"/>
      <c r="BG1373" s="17"/>
      <c r="BH1373" s="17"/>
      <c r="BI1373" s="17"/>
      <c r="BJ1373" s="17"/>
      <c r="BK1373" s="17"/>
      <c r="BL1373" s="17"/>
      <c r="BM1373" s="17"/>
      <c r="BN1373" s="17"/>
    </row>
    <row r="1374" spans="2:66" x14ac:dyDescent="0.35">
      <c r="B1374" s="24" t="s">
        <v>184</v>
      </c>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c r="AD1374" s="17"/>
      <c r="AE1374" s="17"/>
      <c r="AF1374" s="17"/>
      <c r="AG1374" s="17"/>
      <c r="AH1374" s="17"/>
      <c r="AI1374" s="17"/>
      <c r="AJ1374" s="17"/>
      <c r="AK1374" s="17"/>
      <c r="AL1374" s="17"/>
      <c r="AM1374" s="17"/>
      <c r="AN1374" s="17"/>
      <c r="AO1374" s="17"/>
      <c r="AP1374" s="17"/>
      <c r="AQ1374" s="17"/>
      <c r="AR1374" s="17"/>
      <c r="AS1374" s="17"/>
      <c r="AT1374" s="17"/>
      <c r="AU1374" s="17"/>
      <c r="AV1374" s="17"/>
      <c r="AW1374" s="17"/>
      <c r="AX1374" s="17"/>
      <c r="AY1374" s="17"/>
      <c r="AZ1374" s="17"/>
      <c r="BA1374" s="17"/>
      <c r="BB1374" s="17"/>
      <c r="BC1374" s="17"/>
      <c r="BD1374" s="17"/>
      <c r="BE1374" s="17"/>
      <c r="BF1374" s="17"/>
      <c r="BG1374" s="17"/>
      <c r="BH1374" s="17"/>
      <c r="BI1374" s="17"/>
      <c r="BJ1374" s="17"/>
      <c r="BK1374" s="17"/>
      <c r="BL1374" s="17"/>
      <c r="BM1374" s="17"/>
      <c r="BN1374" s="17"/>
    </row>
    <row r="1375" spans="2:66" x14ac:dyDescent="0.35">
      <c r="B1375" t="s">
        <v>350</v>
      </c>
      <c r="C1375" s="17">
        <v>6.3271690225223498E-2</v>
      </c>
      <c r="D1375" s="17">
        <v>4.79890705499358E-2</v>
      </c>
      <c r="E1375" s="17">
        <v>7.9664818703804804E-2</v>
      </c>
      <c r="F1375" s="17"/>
      <c r="G1375" s="17">
        <v>0</v>
      </c>
      <c r="H1375" s="17">
        <v>3.7503276332903401E-2</v>
      </c>
      <c r="I1375" s="17">
        <v>9.2887891127125394E-2</v>
      </c>
      <c r="J1375" s="17">
        <v>1.5041618752252199E-2</v>
      </c>
      <c r="K1375" s="17">
        <v>9.4290100626823706E-2</v>
      </c>
      <c r="L1375" s="17">
        <v>0.12130570120918401</v>
      </c>
      <c r="M1375" s="17"/>
      <c r="N1375" s="17">
        <v>3.8375484651381297E-2</v>
      </c>
      <c r="O1375" s="17">
        <v>3.30036520354971E-2</v>
      </c>
      <c r="P1375" s="17">
        <v>0.11262479801426301</v>
      </c>
      <c r="Q1375" s="17">
        <v>8.8697238365191305E-2</v>
      </c>
      <c r="R1375" s="17"/>
      <c r="S1375" s="17">
        <v>2.10295248442114E-2</v>
      </c>
      <c r="T1375" s="17">
        <v>0.16850871689789801</v>
      </c>
      <c r="U1375" s="17">
        <v>0.11072229335396699</v>
      </c>
      <c r="V1375" s="17">
        <v>9.52065115358606E-2</v>
      </c>
      <c r="W1375" s="17">
        <v>3.8097620497466803E-2</v>
      </c>
      <c r="X1375" s="17">
        <v>5.5072310332548398E-2</v>
      </c>
      <c r="Y1375" s="17">
        <v>0.10626659608514701</v>
      </c>
      <c r="Z1375" s="17">
        <v>0</v>
      </c>
      <c r="AA1375" s="17">
        <v>0</v>
      </c>
      <c r="AB1375" s="17">
        <v>0</v>
      </c>
      <c r="AC1375" s="17">
        <v>5.5457692331572501E-2</v>
      </c>
      <c r="AD1375" s="17">
        <v>7.6088653725658303E-2</v>
      </c>
      <c r="AE1375" s="17"/>
      <c r="AF1375" s="17">
        <v>0</v>
      </c>
      <c r="AG1375" s="17">
        <v>4.4106164066334302E-2</v>
      </c>
      <c r="AH1375" s="17">
        <v>4.6084267398170002E-2</v>
      </c>
      <c r="AI1375" s="17">
        <v>0.113852282926593</v>
      </c>
      <c r="AJ1375" s="17">
        <v>0.12948485834041101</v>
      </c>
      <c r="AK1375" s="17">
        <v>0.14667180353472201</v>
      </c>
      <c r="AL1375" s="17"/>
      <c r="AM1375" s="17">
        <v>7.6216902150295501E-2</v>
      </c>
      <c r="AN1375" s="17">
        <v>4.5308833975321698E-2</v>
      </c>
      <c r="AO1375" s="17"/>
      <c r="AP1375" s="17">
        <v>0.102750320852389</v>
      </c>
      <c r="AQ1375" s="17">
        <v>4.9076389930935799E-2</v>
      </c>
      <c r="AR1375" s="17">
        <v>2.03225854094406E-2</v>
      </c>
      <c r="AS1375" s="17">
        <v>7.1517561516856801E-2</v>
      </c>
      <c r="AT1375" s="17">
        <v>0</v>
      </c>
      <c r="AU1375" s="17"/>
      <c r="AV1375" s="17">
        <v>3.1281127035077599E-2</v>
      </c>
      <c r="AW1375" s="17">
        <v>0.113357933483839</v>
      </c>
      <c r="AX1375" s="17">
        <v>2.7963031195465098E-2</v>
      </c>
      <c r="AY1375" s="17">
        <v>0.136570325800243</v>
      </c>
      <c r="AZ1375" s="17">
        <v>4.2439642374291903E-2</v>
      </c>
      <c r="BA1375" s="17">
        <v>9.4597399193798698E-2</v>
      </c>
      <c r="BB1375" s="17"/>
      <c r="BC1375" s="17">
        <v>3.3560227115679103E-2</v>
      </c>
      <c r="BD1375" s="17">
        <v>6.9928622124782694E-2</v>
      </c>
      <c r="BE1375" s="17">
        <v>8.6018396433666794E-2</v>
      </c>
      <c r="BF1375" s="17"/>
      <c r="BG1375" s="17">
        <v>6.9860560476539005E-2</v>
      </c>
      <c r="BH1375" s="17">
        <v>5.4376661933895898E-2</v>
      </c>
      <c r="BI1375" s="17">
        <v>2.77649984549041E-2</v>
      </c>
      <c r="BJ1375" s="17">
        <v>0</v>
      </c>
      <c r="BK1375" s="17">
        <v>0.20617473341252099</v>
      </c>
      <c r="BL1375" s="17"/>
      <c r="BM1375" s="17">
        <v>5.6859522509023097E-2</v>
      </c>
      <c r="BN1375" s="17">
        <v>0.15487375023026201</v>
      </c>
    </row>
    <row r="1376" spans="2:66" x14ac:dyDescent="0.35">
      <c r="B1376" t="s">
        <v>351</v>
      </c>
      <c r="C1376" s="17">
        <v>0.11737705864808801</v>
      </c>
      <c r="D1376" s="17">
        <v>0.14199452044296901</v>
      </c>
      <c r="E1376" s="17">
        <v>9.2214133615686103E-2</v>
      </c>
      <c r="F1376" s="17"/>
      <c r="G1376" s="17">
        <v>9.5560013477205094E-2</v>
      </c>
      <c r="H1376" s="17">
        <v>2.0553166504123099E-2</v>
      </c>
      <c r="I1376" s="17">
        <v>0.114676386458402</v>
      </c>
      <c r="J1376" s="17">
        <v>0.123371088701676</v>
      </c>
      <c r="K1376" s="17">
        <v>9.3876057445321195E-2</v>
      </c>
      <c r="L1376" s="17">
        <v>0.20969508225283101</v>
      </c>
      <c r="M1376" s="17"/>
      <c r="N1376" s="17">
        <v>6.5844342747391205E-2</v>
      </c>
      <c r="O1376" s="17">
        <v>0.106299198820982</v>
      </c>
      <c r="P1376" s="17">
        <v>0.15549212183283501</v>
      </c>
      <c r="Q1376" s="17">
        <v>0.16331558164558699</v>
      </c>
      <c r="R1376" s="17"/>
      <c r="S1376" s="17">
        <v>0.11282479627201999</v>
      </c>
      <c r="T1376" s="17">
        <v>9.6769558962704602E-2</v>
      </c>
      <c r="U1376" s="17">
        <v>0.14105290874016599</v>
      </c>
      <c r="V1376" s="17">
        <v>6.1621909396242597E-2</v>
      </c>
      <c r="W1376" s="17">
        <v>0.153057902076328</v>
      </c>
      <c r="X1376" s="17">
        <v>0.17286327616696401</v>
      </c>
      <c r="Y1376" s="17">
        <v>0.10431341244874</v>
      </c>
      <c r="Z1376" s="17">
        <v>0.26242040050769699</v>
      </c>
      <c r="AA1376" s="17">
        <v>9.5350655025773001E-2</v>
      </c>
      <c r="AB1376" s="17">
        <v>7.7751864846256902E-2</v>
      </c>
      <c r="AC1376" s="17">
        <v>0.119588865205143</v>
      </c>
      <c r="AD1376" s="17">
        <v>8.4499074083673797E-2</v>
      </c>
      <c r="AE1376" s="17"/>
      <c r="AF1376" s="17">
        <v>9.2643271784702899E-2</v>
      </c>
      <c r="AG1376" s="17">
        <v>0.14605596154671399</v>
      </c>
      <c r="AH1376" s="17">
        <v>4.77465013540627E-2</v>
      </c>
      <c r="AI1376" s="17">
        <v>0.15655821173391599</v>
      </c>
      <c r="AJ1376" s="17">
        <v>8.7317753498623502E-2</v>
      </c>
      <c r="AK1376" s="17">
        <v>0.14941432122079801</v>
      </c>
      <c r="AL1376" s="17"/>
      <c r="AM1376" s="17">
        <v>0.139493089453011</v>
      </c>
      <c r="AN1376" s="17">
        <v>8.6688717316431199E-2</v>
      </c>
      <c r="AO1376" s="17"/>
      <c r="AP1376" s="17">
        <v>0.146564426727609</v>
      </c>
      <c r="AQ1376" s="17">
        <v>7.6352610501155799E-2</v>
      </c>
      <c r="AR1376" s="17">
        <v>0.10679746335188101</v>
      </c>
      <c r="AS1376" s="17">
        <v>7.1331195035995304E-2</v>
      </c>
      <c r="AT1376" s="17">
        <v>0</v>
      </c>
      <c r="AU1376" s="17"/>
      <c r="AV1376" s="17">
        <v>9.3826218855970103E-2</v>
      </c>
      <c r="AW1376" s="17">
        <v>0.13018271034867901</v>
      </c>
      <c r="AX1376" s="17">
        <v>8.3686197811403504E-2</v>
      </c>
      <c r="AY1376" s="17">
        <v>0.14042411952056599</v>
      </c>
      <c r="AZ1376" s="17">
        <v>9.0823242954628805E-2</v>
      </c>
      <c r="BA1376" s="17">
        <v>0.12757403213562399</v>
      </c>
      <c r="BB1376" s="17"/>
      <c r="BC1376" s="17">
        <v>0.123071735862764</v>
      </c>
      <c r="BD1376" s="17">
        <v>0.11313281597927501</v>
      </c>
      <c r="BE1376" s="17">
        <v>0.105034641157115</v>
      </c>
      <c r="BF1376" s="17"/>
      <c r="BG1376" s="17">
        <v>0.23204195874199801</v>
      </c>
      <c r="BH1376" s="17">
        <v>0.124805796247818</v>
      </c>
      <c r="BI1376" s="17">
        <v>9.2059251389316393E-2</v>
      </c>
      <c r="BJ1376" s="17">
        <v>8.6516221932834703E-2</v>
      </c>
      <c r="BK1376" s="17">
        <v>6.1028554998313E-2</v>
      </c>
      <c r="BL1376" s="17"/>
      <c r="BM1376" s="17">
        <v>0.142001235713626</v>
      </c>
      <c r="BN1376" s="17">
        <v>6.7370468729064506E-2</v>
      </c>
    </row>
    <row r="1377" spans="2:66" x14ac:dyDescent="0.35">
      <c r="B1377" t="s">
        <v>352</v>
      </c>
      <c r="C1377" s="17">
        <v>0.38925612247067898</v>
      </c>
      <c r="D1377" s="17">
        <v>0.353291538904076</v>
      </c>
      <c r="E1377" s="17">
        <v>0.423527067580384</v>
      </c>
      <c r="F1377" s="17"/>
      <c r="G1377" s="17">
        <v>0.31582286689488998</v>
      </c>
      <c r="H1377" s="17">
        <v>0.43508969961711302</v>
      </c>
      <c r="I1377" s="17">
        <v>0.29526968428182299</v>
      </c>
      <c r="J1377" s="17">
        <v>0.385454810678594</v>
      </c>
      <c r="K1377" s="17">
        <v>0.47520987976048401</v>
      </c>
      <c r="L1377" s="17">
        <v>0.41923015078961601</v>
      </c>
      <c r="M1377" s="17"/>
      <c r="N1377" s="17">
        <v>0.36352881543859</v>
      </c>
      <c r="O1377" s="17">
        <v>0.42477632963829598</v>
      </c>
      <c r="P1377" s="17">
        <v>0.38289854272455198</v>
      </c>
      <c r="Q1377" s="17">
        <v>0.390063466700596</v>
      </c>
      <c r="R1377" s="17"/>
      <c r="S1377" s="17">
        <v>0.26651230526039099</v>
      </c>
      <c r="T1377" s="17">
        <v>0.39305565251068503</v>
      </c>
      <c r="U1377" s="17">
        <v>0.45873343091367103</v>
      </c>
      <c r="V1377" s="17">
        <v>0.40273516854048502</v>
      </c>
      <c r="W1377" s="17">
        <v>0.492759158779986</v>
      </c>
      <c r="X1377" s="17">
        <v>0.45559841600624401</v>
      </c>
      <c r="Y1377" s="17">
        <v>0.46662606683879299</v>
      </c>
      <c r="Z1377" s="17">
        <v>0.33050198524316299</v>
      </c>
      <c r="AA1377" s="17">
        <v>0.358490658854204</v>
      </c>
      <c r="AB1377" s="17">
        <v>0.32601878450111998</v>
      </c>
      <c r="AC1377" s="17">
        <v>0.35264530636145702</v>
      </c>
      <c r="AD1377" s="17">
        <v>0.37933316022636099</v>
      </c>
      <c r="AE1377" s="17"/>
      <c r="AF1377" s="17">
        <v>0.38345156731865998</v>
      </c>
      <c r="AG1377" s="17">
        <v>0.41756422151502598</v>
      </c>
      <c r="AH1377" s="17">
        <v>0.45152551166508598</v>
      </c>
      <c r="AI1377" s="17">
        <v>0.291912835284453</v>
      </c>
      <c r="AJ1377" s="17">
        <v>0.38019399568851597</v>
      </c>
      <c r="AK1377" s="17">
        <v>0.442653253944648</v>
      </c>
      <c r="AL1377" s="17"/>
      <c r="AM1377" s="17">
        <v>0.40273335540764699</v>
      </c>
      <c r="AN1377" s="17">
        <v>0.37055503056933198</v>
      </c>
      <c r="AO1377" s="17"/>
      <c r="AP1377" s="17">
        <v>0.42984365442998801</v>
      </c>
      <c r="AQ1377" s="17">
        <v>0.41282332378208603</v>
      </c>
      <c r="AR1377" s="17">
        <v>0.376264147278287</v>
      </c>
      <c r="AS1377" s="17">
        <v>0.42258060832856198</v>
      </c>
      <c r="AT1377" s="17">
        <v>0.20610037330837799</v>
      </c>
      <c r="AU1377" s="17"/>
      <c r="AV1377" s="17">
        <v>0.37887552897980598</v>
      </c>
      <c r="AW1377" s="17">
        <v>0.413452212789928</v>
      </c>
      <c r="AX1377" s="17">
        <v>0.439818606537903</v>
      </c>
      <c r="AY1377" s="17">
        <v>0.48445448040425798</v>
      </c>
      <c r="AZ1377" s="17">
        <v>0.35881849274406802</v>
      </c>
      <c r="BA1377" s="17">
        <v>0.28977689449986499</v>
      </c>
      <c r="BB1377" s="17"/>
      <c r="BC1377" s="17">
        <v>0.26856396932573101</v>
      </c>
      <c r="BD1377" s="17">
        <v>0.43101508775683001</v>
      </c>
      <c r="BE1377" s="17">
        <v>0.40138994846824699</v>
      </c>
      <c r="BF1377" s="17"/>
      <c r="BG1377" s="17">
        <v>0.227762989401497</v>
      </c>
      <c r="BH1377" s="17">
        <v>0.39119493886923101</v>
      </c>
      <c r="BI1377" s="17">
        <v>0.45372777320110602</v>
      </c>
      <c r="BJ1377" s="17">
        <v>0.37123354683378601</v>
      </c>
      <c r="BK1377" s="17">
        <v>0.41742809996435098</v>
      </c>
      <c r="BL1377" s="17"/>
      <c r="BM1377" s="17">
        <v>0.36498844165329503</v>
      </c>
      <c r="BN1377" s="17">
        <v>0.405933839954705</v>
      </c>
    </row>
    <row r="1378" spans="2:66" x14ac:dyDescent="0.35">
      <c r="B1378" t="s">
        <v>353</v>
      </c>
      <c r="C1378" s="17">
        <v>0.348400175973129</v>
      </c>
      <c r="D1378" s="17">
        <v>0.35731662169065698</v>
      </c>
      <c r="E1378" s="17">
        <v>0.34102047106321398</v>
      </c>
      <c r="F1378" s="17"/>
      <c r="G1378" s="17">
        <v>0.52771047367558599</v>
      </c>
      <c r="H1378" s="17">
        <v>0.41804624332699097</v>
      </c>
      <c r="I1378" s="17">
        <v>0.42128711176654199</v>
      </c>
      <c r="J1378" s="17">
        <v>0.383815790025679</v>
      </c>
      <c r="K1378" s="17">
        <v>0.22150557232422</v>
      </c>
      <c r="L1378" s="17">
        <v>0.18538080514284999</v>
      </c>
      <c r="M1378" s="17"/>
      <c r="N1378" s="17">
        <v>0.46613294577294201</v>
      </c>
      <c r="O1378" s="17">
        <v>0.36142063037519501</v>
      </c>
      <c r="P1378" s="17">
        <v>0.22978896078171501</v>
      </c>
      <c r="Q1378" s="17">
        <v>0.27838494623482801</v>
      </c>
      <c r="R1378" s="17"/>
      <c r="S1378" s="17">
        <v>0.46962100497902898</v>
      </c>
      <c r="T1378" s="17">
        <v>0.26886110378288502</v>
      </c>
      <c r="U1378" s="17">
        <v>0.25819841106569602</v>
      </c>
      <c r="V1378" s="17">
        <v>0.37986201455376101</v>
      </c>
      <c r="W1378" s="17">
        <v>0.23669681968821399</v>
      </c>
      <c r="X1378" s="17">
        <v>0.28665886466832502</v>
      </c>
      <c r="Y1378" s="17">
        <v>0.25036619278023498</v>
      </c>
      <c r="Z1378" s="17">
        <v>0.27073317509739803</v>
      </c>
      <c r="AA1378" s="17">
        <v>0.452828599791671</v>
      </c>
      <c r="AB1378" s="17">
        <v>0.48062071611749801</v>
      </c>
      <c r="AC1378" s="17">
        <v>0.353463870986228</v>
      </c>
      <c r="AD1378" s="17">
        <v>0.385376816625361</v>
      </c>
      <c r="AE1378" s="17"/>
      <c r="AF1378" s="17">
        <v>0.39187585259641</v>
      </c>
      <c r="AG1378" s="17">
        <v>0.30158861818719801</v>
      </c>
      <c r="AH1378" s="17">
        <v>0.38470604592660701</v>
      </c>
      <c r="AI1378" s="17">
        <v>0.37398028746798301</v>
      </c>
      <c r="AJ1378" s="17">
        <v>0.380302296313831</v>
      </c>
      <c r="AK1378" s="17">
        <v>0.21087381064239899</v>
      </c>
      <c r="AL1378" s="17"/>
      <c r="AM1378" s="17">
        <v>0.31442325451178399</v>
      </c>
      <c r="AN1378" s="17">
        <v>0.39554676264601901</v>
      </c>
      <c r="AO1378" s="17"/>
      <c r="AP1378" s="17">
        <v>0.28040175475526102</v>
      </c>
      <c r="AQ1378" s="17">
        <v>0.32465347325801303</v>
      </c>
      <c r="AR1378" s="17">
        <v>0.40106765329227101</v>
      </c>
      <c r="AS1378" s="17">
        <v>0.388545336997698</v>
      </c>
      <c r="AT1378" s="17">
        <v>0.58761780531491503</v>
      </c>
      <c r="AU1378" s="17"/>
      <c r="AV1378" s="17">
        <v>0.40762169942805898</v>
      </c>
      <c r="AW1378" s="17">
        <v>0.25148099087963199</v>
      </c>
      <c r="AX1378" s="17">
        <v>0.36314544693009099</v>
      </c>
      <c r="AY1378" s="17">
        <v>0.186947940853052</v>
      </c>
      <c r="AZ1378" s="17">
        <v>0.46340589264355297</v>
      </c>
      <c r="BA1378" s="17">
        <v>0.39052991874675202</v>
      </c>
      <c r="BB1378" s="17"/>
      <c r="BC1378" s="17">
        <v>0.46957407603652801</v>
      </c>
      <c r="BD1378" s="17">
        <v>0.32737492477434699</v>
      </c>
      <c r="BE1378" s="17">
        <v>0.30174110118562902</v>
      </c>
      <c r="BF1378" s="17"/>
      <c r="BG1378" s="17">
        <v>0.37442760068394998</v>
      </c>
      <c r="BH1378" s="17">
        <v>0.36879590559022102</v>
      </c>
      <c r="BI1378" s="17">
        <v>0.368904608367984</v>
      </c>
      <c r="BJ1378" s="17">
        <v>0.45547691656312</v>
      </c>
      <c r="BK1378" s="17">
        <v>0.15688653498697899</v>
      </c>
      <c r="BL1378" s="17"/>
      <c r="BM1378" s="17">
        <v>0.369698954243042</v>
      </c>
      <c r="BN1378" s="17">
        <v>0.23118264242014799</v>
      </c>
    </row>
    <row r="1379" spans="2:66" x14ac:dyDescent="0.35">
      <c r="B1379" t="s">
        <v>354</v>
      </c>
      <c r="C1379" s="17">
        <v>5.3329381881145603E-2</v>
      </c>
      <c r="D1379" s="17">
        <v>7.1702904234646203E-2</v>
      </c>
      <c r="E1379" s="17">
        <v>3.4354407632822201E-2</v>
      </c>
      <c r="F1379" s="17"/>
      <c r="G1379" s="17">
        <v>2.1442468398889299E-2</v>
      </c>
      <c r="H1379" s="17">
        <v>5.3206815230241601E-2</v>
      </c>
      <c r="I1379" s="17">
        <v>3.7500798320524401E-2</v>
      </c>
      <c r="J1379" s="17">
        <v>7.6952249156199595E-2</v>
      </c>
      <c r="K1379" s="17">
        <v>7.74248078901138E-2</v>
      </c>
      <c r="L1379" s="17">
        <v>5.0603546989088699E-2</v>
      </c>
      <c r="M1379" s="17"/>
      <c r="N1379" s="17">
        <v>6.6118411389696E-2</v>
      </c>
      <c r="O1379" s="17">
        <v>4.2768861984952097E-2</v>
      </c>
      <c r="P1379" s="17">
        <v>6.0576640815740497E-2</v>
      </c>
      <c r="Q1379" s="17">
        <v>4.4380184661028103E-2</v>
      </c>
      <c r="R1379" s="17"/>
      <c r="S1379" s="17">
        <v>8.7339787536651697E-2</v>
      </c>
      <c r="T1379" s="17">
        <v>4.8539506987545798E-2</v>
      </c>
      <c r="U1379" s="17">
        <v>0</v>
      </c>
      <c r="V1379" s="17">
        <v>6.0574395973651003E-2</v>
      </c>
      <c r="W1379" s="17">
        <v>4.2433950590041999E-2</v>
      </c>
      <c r="X1379" s="17">
        <v>2.98071328259195E-2</v>
      </c>
      <c r="Y1379" s="17">
        <v>7.2427731847084398E-2</v>
      </c>
      <c r="Z1379" s="17">
        <v>6.6652065886888198E-2</v>
      </c>
      <c r="AA1379" s="17">
        <v>7.0731361722287805E-2</v>
      </c>
      <c r="AB1379" s="17">
        <v>3.8322086184547799E-2</v>
      </c>
      <c r="AC1379" s="17">
        <v>5.9156226732407897E-2</v>
      </c>
      <c r="AD1379" s="17">
        <v>7.4702295338945401E-2</v>
      </c>
      <c r="AE1379" s="17"/>
      <c r="AF1379" s="17">
        <v>9.3074394461016896E-2</v>
      </c>
      <c r="AG1379" s="17">
        <v>4.4230633833262999E-2</v>
      </c>
      <c r="AH1379" s="17">
        <v>4.6787810909194802E-2</v>
      </c>
      <c r="AI1379" s="17">
        <v>4.7744855951092402E-2</v>
      </c>
      <c r="AJ1379" s="17">
        <v>2.2701096158618799E-2</v>
      </c>
      <c r="AK1379" s="17">
        <v>5.0386810657433397E-2</v>
      </c>
      <c r="AL1379" s="17"/>
      <c r="AM1379" s="17">
        <v>5.7641395782581102E-2</v>
      </c>
      <c r="AN1379" s="17">
        <v>4.7346004682889901E-2</v>
      </c>
      <c r="AO1379" s="17"/>
      <c r="AP1379" s="17">
        <v>0</v>
      </c>
      <c r="AQ1379" s="17">
        <v>8.7315362118003101E-2</v>
      </c>
      <c r="AR1379" s="17">
        <v>6.2346780512807398E-2</v>
      </c>
      <c r="AS1379" s="17">
        <v>4.6025298120887702E-2</v>
      </c>
      <c r="AT1379" s="17">
        <v>0.206281821376707</v>
      </c>
      <c r="AU1379" s="17"/>
      <c r="AV1379" s="17">
        <v>4.72521521630513E-2</v>
      </c>
      <c r="AW1379" s="17">
        <v>9.1526152497921898E-2</v>
      </c>
      <c r="AX1379" s="17">
        <v>5.7299930314425603E-2</v>
      </c>
      <c r="AY1379" s="17">
        <v>2.6479394412876101E-2</v>
      </c>
      <c r="AZ1379" s="17">
        <v>4.4512729283458001E-2</v>
      </c>
      <c r="BA1379" s="17">
        <v>3.2904841357372899E-2</v>
      </c>
      <c r="BB1379" s="17"/>
      <c r="BC1379" s="17">
        <v>6.8124948299924701E-2</v>
      </c>
      <c r="BD1379" s="17">
        <v>3.2902864244474E-2</v>
      </c>
      <c r="BE1379" s="17">
        <v>7.7206321304741102E-2</v>
      </c>
      <c r="BF1379" s="17"/>
      <c r="BG1379" s="17">
        <v>6.3979357694954705E-2</v>
      </c>
      <c r="BH1379" s="17">
        <v>4.8764882103578398E-2</v>
      </c>
      <c r="BI1379" s="17">
        <v>2.9208234502527498E-2</v>
      </c>
      <c r="BJ1379" s="17">
        <v>8.6773314670259102E-2</v>
      </c>
      <c r="BK1379" s="17">
        <v>0.15848207663783601</v>
      </c>
      <c r="BL1379" s="17"/>
      <c r="BM1379" s="17">
        <v>5.1204540404944099E-2</v>
      </c>
      <c r="BN1379" s="17">
        <v>0.14063929866582001</v>
      </c>
    </row>
    <row r="1380" spans="2:66" x14ac:dyDescent="0.35">
      <c r="B1380" t="s">
        <v>282</v>
      </c>
      <c r="C1380" s="17">
        <v>2.8365570801735199E-2</v>
      </c>
      <c r="D1380" s="17">
        <v>2.7705344177715599E-2</v>
      </c>
      <c r="E1380" s="17">
        <v>2.9219101404088801E-2</v>
      </c>
      <c r="F1380" s="17"/>
      <c r="G1380" s="17">
        <v>3.9464177553429597E-2</v>
      </c>
      <c r="H1380" s="17">
        <v>3.5600798988628599E-2</v>
      </c>
      <c r="I1380" s="17">
        <v>3.8378128045582799E-2</v>
      </c>
      <c r="J1380" s="17">
        <v>1.5364442685599699E-2</v>
      </c>
      <c r="K1380" s="17">
        <v>3.76935819530375E-2</v>
      </c>
      <c r="L1380" s="17">
        <v>1.37847136164298E-2</v>
      </c>
      <c r="M1380" s="17"/>
      <c r="N1380" s="17">
        <v>0</v>
      </c>
      <c r="O1380" s="17">
        <v>3.17313271450783E-2</v>
      </c>
      <c r="P1380" s="17">
        <v>5.8618935830893303E-2</v>
      </c>
      <c r="Q1380" s="17">
        <v>3.51585823927692E-2</v>
      </c>
      <c r="R1380" s="17"/>
      <c r="S1380" s="17">
        <v>4.26725811076967E-2</v>
      </c>
      <c r="T1380" s="17">
        <v>2.4265460858280699E-2</v>
      </c>
      <c r="U1380" s="17">
        <v>3.1292955926500103E-2</v>
      </c>
      <c r="V1380" s="17">
        <v>0</v>
      </c>
      <c r="W1380" s="17">
        <v>3.6954548367963698E-2</v>
      </c>
      <c r="X1380" s="17">
        <v>0</v>
      </c>
      <c r="Y1380" s="17">
        <v>0</v>
      </c>
      <c r="Z1380" s="17">
        <v>6.9692373264854501E-2</v>
      </c>
      <c r="AA1380" s="17">
        <v>2.2598724606064099E-2</v>
      </c>
      <c r="AB1380" s="17">
        <v>7.7286548350577494E-2</v>
      </c>
      <c r="AC1380" s="17">
        <v>5.9688038383190999E-2</v>
      </c>
      <c r="AD1380" s="17">
        <v>0</v>
      </c>
      <c r="AE1380" s="17"/>
      <c r="AF1380" s="17">
        <v>3.89549138392105E-2</v>
      </c>
      <c r="AG1380" s="17">
        <v>4.64544008514651E-2</v>
      </c>
      <c r="AH1380" s="17">
        <v>2.3149862746879898E-2</v>
      </c>
      <c r="AI1380" s="17">
        <v>1.5951526635961999E-2</v>
      </c>
      <c r="AJ1380" s="17">
        <v>0</v>
      </c>
      <c r="AK1380" s="17">
        <v>0</v>
      </c>
      <c r="AL1380" s="17"/>
      <c r="AM1380" s="17">
        <v>9.4920026946817594E-3</v>
      </c>
      <c r="AN1380" s="17">
        <v>5.45546508100061E-2</v>
      </c>
      <c r="AO1380" s="17"/>
      <c r="AP1380" s="17">
        <v>4.04398432347527E-2</v>
      </c>
      <c r="AQ1380" s="17">
        <v>4.9778840409806402E-2</v>
      </c>
      <c r="AR1380" s="17">
        <v>3.3201370155312902E-2</v>
      </c>
      <c r="AS1380" s="17">
        <v>0</v>
      </c>
      <c r="AT1380" s="17">
        <v>0</v>
      </c>
      <c r="AU1380" s="17"/>
      <c r="AV1380" s="17">
        <v>4.1143273538035798E-2</v>
      </c>
      <c r="AW1380" s="17">
        <v>0</v>
      </c>
      <c r="AX1380" s="17">
        <v>2.8086787210711402E-2</v>
      </c>
      <c r="AY1380" s="17">
        <v>2.5123739009006101E-2</v>
      </c>
      <c r="AZ1380" s="17">
        <v>0</v>
      </c>
      <c r="BA1380" s="17">
        <v>6.4616914066587594E-2</v>
      </c>
      <c r="BB1380" s="17"/>
      <c r="BC1380" s="17">
        <v>3.7105043359374097E-2</v>
      </c>
      <c r="BD1380" s="17">
        <v>2.5645685120291601E-2</v>
      </c>
      <c r="BE1380" s="17">
        <v>2.8609591450601001E-2</v>
      </c>
      <c r="BF1380" s="17"/>
      <c r="BG1380" s="17">
        <v>3.1927533001061201E-2</v>
      </c>
      <c r="BH1380" s="17">
        <v>1.20618152552562E-2</v>
      </c>
      <c r="BI1380" s="17">
        <v>2.8335134084162401E-2</v>
      </c>
      <c r="BJ1380" s="17">
        <v>0</v>
      </c>
      <c r="BK1380" s="17">
        <v>0</v>
      </c>
      <c r="BL1380" s="17"/>
      <c r="BM1380" s="17">
        <v>1.524730547607E-2</v>
      </c>
      <c r="BN1380" s="17">
        <v>0</v>
      </c>
    </row>
    <row r="1381" spans="2:66" x14ac:dyDescent="0.35">
      <c r="C1381" s="17"/>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c r="AD1381" s="17"/>
      <c r="AE1381" s="17"/>
      <c r="AF1381" s="17"/>
      <c r="AG1381" s="17"/>
      <c r="AH1381" s="17"/>
      <c r="AI1381" s="17"/>
      <c r="AJ1381" s="17"/>
      <c r="AK1381" s="17"/>
      <c r="AL1381" s="17"/>
      <c r="AM1381" s="17"/>
      <c r="AN1381" s="17"/>
      <c r="AO1381" s="17"/>
      <c r="AP1381" s="17"/>
      <c r="AQ1381" s="17"/>
      <c r="AR1381" s="17"/>
      <c r="AS1381" s="17"/>
      <c r="AT1381" s="17"/>
      <c r="AU1381" s="17"/>
      <c r="AV1381" s="17"/>
      <c r="AW1381" s="17"/>
      <c r="AX1381" s="17"/>
      <c r="AY1381" s="17"/>
      <c r="AZ1381" s="17"/>
      <c r="BA1381" s="17"/>
      <c r="BB1381" s="17"/>
      <c r="BC1381" s="17"/>
      <c r="BD1381" s="17"/>
      <c r="BE1381" s="17"/>
      <c r="BF1381" s="17"/>
      <c r="BG1381" s="17"/>
      <c r="BH1381" s="17"/>
      <c r="BI1381" s="17"/>
      <c r="BJ1381" s="17"/>
      <c r="BK1381" s="17"/>
      <c r="BL1381" s="17"/>
      <c r="BM1381" s="17"/>
      <c r="BN1381" s="17"/>
    </row>
    <row r="1382" spans="2:66" x14ac:dyDescent="0.35">
      <c r="B1382" s="6" t="s">
        <v>477</v>
      </c>
      <c r="C1382" s="17"/>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c r="AD1382" s="17"/>
      <c r="AE1382" s="17"/>
      <c r="AF1382" s="17"/>
      <c r="AG1382" s="17"/>
      <c r="AH1382" s="17"/>
      <c r="AI1382" s="17"/>
      <c r="AJ1382" s="17"/>
      <c r="AK1382" s="17"/>
      <c r="AL1382" s="17"/>
      <c r="AM1382" s="17"/>
      <c r="AN1382" s="17"/>
      <c r="AO1382" s="17"/>
      <c r="AP1382" s="17"/>
      <c r="AQ1382" s="17"/>
      <c r="AR1382" s="17"/>
      <c r="AS1382" s="17"/>
      <c r="AT1382" s="17"/>
      <c r="AU1382" s="17"/>
      <c r="AV1382" s="17"/>
      <c r="AW1382" s="17"/>
      <c r="AX1382" s="17"/>
      <c r="AY1382" s="17"/>
      <c r="AZ1382" s="17"/>
      <c r="BA1382" s="17"/>
      <c r="BB1382" s="17"/>
      <c r="BC1382" s="17"/>
      <c r="BD1382" s="17"/>
      <c r="BE1382" s="17"/>
      <c r="BF1382" s="17"/>
      <c r="BG1382" s="17"/>
      <c r="BH1382" s="17"/>
      <c r="BI1382" s="17"/>
      <c r="BJ1382" s="17"/>
      <c r="BK1382" s="17"/>
      <c r="BL1382" s="17"/>
      <c r="BM1382" s="17"/>
      <c r="BN1382" s="17"/>
    </row>
    <row r="1383" spans="2:66" x14ac:dyDescent="0.35">
      <c r="B1383" s="24" t="s">
        <v>184</v>
      </c>
      <c r="C1383" s="17"/>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c r="AD1383" s="17"/>
      <c r="AE1383" s="17"/>
      <c r="AF1383" s="17"/>
      <c r="AG1383" s="17"/>
      <c r="AH1383" s="17"/>
      <c r="AI1383" s="17"/>
      <c r="AJ1383" s="17"/>
      <c r="AK1383" s="17"/>
      <c r="AL1383" s="17"/>
      <c r="AM1383" s="17"/>
      <c r="AN1383" s="17"/>
      <c r="AO1383" s="17"/>
      <c r="AP1383" s="17"/>
      <c r="AQ1383" s="17"/>
      <c r="AR1383" s="17"/>
      <c r="AS1383" s="17"/>
      <c r="AT1383" s="17"/>
      <c r="AU1383" s="17"/>
      <c r="AV1383" s="17"/>
      <c r="AW1383" s="17"/>
      <c r="AX1383" s="17"/>
      <c r="AY1383" s="17"/>
      <c r="AZ1383" s="17"/>
      <c r="BA1383" s="17"/>
      <c r="BB1383" s="17"/>
      <c r="BC1383" s="17"/>
      <c r="BD1383" s="17"/>
      <c r="BE1383" s="17"/>
      <c r="BF1383" s="17"/>
      <c r="BG1383" s="17"/>
      <c r="BH1383" s="17"/>
      <c r="BI1383" s="17"/>
      <c r="BJ1383" s="17"/>
      <c r="BK1383" s="17"/>
      <c r="BL1383" s="17"/>
      <c r="BM1383" s="17"/>
      <c r="BN1383" s="17"/>
    </row>
    <row r="1384" spans="2:66" x14ac:dyDescent="0.35">
      <c r="B1384" t="s">
        <v>350</v>
      </c>
      <c r="C1384" s="17">
        <v>0.142210543915639</v>
      </c>
      <c r="D1384" s="17">
        <v>0.13196345505361301</v>
      </c>
      <c r="E1384" s="17">
        <v>0.15482555648044199</v>
      </c>
      <c r="F1384" s="17"/>
      <c r="G1384" s="17">
        <v>4.0417934199619802E-2</v>
      </c>
      <c r="H1384" s="17">
        <v>8.2226362313343501E-2</v>
      </c>
      <c r="I1384" s="17">
        <v>0.107092690219558</v>
      </c>
      <c r="J1384" s="17">
        <v>0.110032481983765</v>
      </c>
      <c r="K1384" s="17">
        <v>0.22175336193790199</v>
      </c>
      <c r="L1384" s="17">
        <v>0.251899060045295</v>
      </c>
      <c r="M1384" s="17"/>
      <c r="N1384" s="17">
        <v>8.7686372805510795E-2</v>
      </c>
      <c r="O1384" s="17">
        <v>0.10247927211510401</v>
      </c>
      <c r="P1384" s="17">
        <v>0.17700543389982901</v>
      </c>
      <c r="Q1384" s="17">
        <v>0.209794335750524</v>
      </c>
      <c r="R1384" s="17"/>
      <c r="S1384" s="17">
        <v>6.1282247493081303E-2</v>
      </c>
      <c r="T1384" s="17">
        <v>0.111321695304858</v>
      </c>
      <c r="U1384" s="17">
        <v>0.25766292485573999</v>
      </c>
      <c r="V1384" s="17">
        <v>0.107529361977018</v>
      </c>
      <c r="W1384" s="17">
        <v>0.232982416935091</v>
      </c>
      <c r="X1384" s="17">
        <v>0.131840657101741</v>
      </c>
      <c r="Y1384" s="17">
        <v>0.136349107837066</v>
      </c>
      <c r="Z1384" s="17">
        <v>0.175661762109666</v>
      </c>
      <c r="AA1384" s="17">
        <v>0.18170728078863699</v>
      </c>
      <c r="AB1384" s="17">
        <v>0.111237587543792</v>
      </c>
      <c r="AC1384" s="17">
        <v>0.142855179599049</v>
      </c>
      <c r="AD1384" s="17">
        <v>0.22854221099400801</v>
      </c>
      <c r="AE1384" s="17"/>
      <c r="AF1384" s="17">
        <v>6.0397129809496602E-2</v>
      </c>
      <c r="AG1384" s="17">
        <v>0.134122354666871</v>
      </c>
      <c r="AH1384" s="17">
        <v>0.155363391749754</v>
      </c>
      <c r="AI1384" s="17">
        <v>0.20425255253147301</v>
      </c>
      <c r="AJ1384" s="17">
        <v>0.14383142799882501</v>
      </c>
      <c r="AK1384" s="17">
        <v>0.246182447519082</v>
      </c>
      <c r="AL1384" s="17"/>
      <c r="AM1384" s="17">
        <v>0.16694597465024399</v>
      </c>
      <c r="AN1384" s="17">
        <v>0.105286947358632</v>
      </c>
      <c r="AO1384" s="17"/>
      <c r="AP1384" s="17">
        <v>0.24707361273313999</v>
      </c>
      <c r="AQ1384" s="17">
        <v>9.7911423181921406E-2</v>
      </c>
      <c r="AR1384" s="17">
        <v>0.103887579990205</v>
      </c>
      <c r="AS1384" s="17">
        <v>2.9604223431687799E-2</v>
      </c>
      <c r="AT1384" s="17">
        <v>0</v>
      </c>
      <c r="AU1384" s="17"/>
      <c r="AV1384" s="17">
        <v>0.110501468177659</v>
      </c>
      <c r="AW1384" s="17">
        <v>0.21723161247488201</v>
      </c>
      <c r="AX1384" s="17">
        <v>3.2537118492397599E-2</v>
      </c>
      <c r="AY1384" s="17">
        <v>0.20569763668201399</v>
      </c>
      <c r="AZ1384" s="17">
        <v>7.9536646060200097E-2</v>
      </c>
      <c r="BA1384" s="17">
        <v>0.14323070878724101</v>
      </c>
      <c r="BB1384" s="17"/>
      <c r="BC1384" s="17">
        <v>5.4657198781340503E-2</v>
      </c>
      <c r="BD1384" s="17">
        <v>0.14943974401521801</v>
      </c>
      <c r="BE1384" s="17">
        <v>0.18379515679021699</v>
      </c>
      <c r="BF1384" s="17"/>
      <c r="BG1384" s="17">
        <v>0.320804659634847</v>
      </c>
      <c r="BH1384" s="17">
        <v>9.3003371412277602E-2</v>
      </c>
      <c r="BI1384" s="17">
        <v>8.63278324681062E-2</v>
      </c>
      <c r="BJ1384" s="17">
        <v>0.25757458745484701</v>
      </c>
      <c r="BK1384" s="17">
        <v>0.33154786555154497</v>
      </c>
      <c r="BL1384" s="17"/>
      <c r="BM1384" s="17">
        <v>0.13093134657088301</v>
      </c>
      <c r="BN1384" s="17">
        <v>0.31905690639544798</v>
      </c>
    </row>
    <row r="1385" spans="2:66" x14ac:dyDescent="0.35">
      <c r="B1385" t="s">
        <v>351</v>
      </c>
      <c r="C1385" s="17">
        <v>0.20948216289120999</v>
      </c>
      <c r="D1385" s="17">
        <v>0.23225835959466101</v>
      </c>
      <c r="E1385" s="17">
        <v>0.184658419462366</v>
      </c>
      <c r="F1385" s="17"/>
      <c r="G1385" s="17">
        <v>0.22990481916741701</v>
      </c>
      <c r="H1385" s="17">
        <v>0.112369845239465</v>
      </c>
      <c r="I1385" s="17">
        <v>0.15058855585626099</v>
      </c>
      <c r="J1385" s="17">
        <v>0.20086109858137799</v>
      </c>
      <c r="K1385" s="17">
        <v>0.294775992668596</v>
      </c>
      <c r="L1385" s="17">
        <v>0.262726976261553</v>
      </c>
      <c r="M1385" s="17"/>
      <c r="N1385" s="17">
        <v>0.20094556398507199</v>
      </c>
      <c r="O1385" s="17">
        <v>0.23160646767847901</v>
      </c>
      <c r="P1385" s="17">
        <v>0.22064122174209799</v>
      </c>
      <c r="Q1385" s="17">
        <v>0.190298343322227</v>
      </c>
      <c r="R1385" s="17"/>
      <c r="S1385" s="17">
        <v>0.20422988632506001</v>
      </c>
      <c r="T1385" s="17">
        <v>0.20297866780120899</v>
      </c>
      <c r="U1385" s="17">
        <v>0.352066226567886</v>
      </c>
      <c r="V1385" s="17">
        <v>0.45908185628089998</v>
      </c>
      <c r="W1385" s="17">
        <v>0.19885083719542099</v>
      </c>
      <c r="X1385" s="17">
        <v>0.27437312887420701</v>
      </c>
      <c r="Y1385" s="17">
        <v>0.13508099588290801</v>
      </c>
      <c r="Z1385" s="17">
        <v>0.235305750493113</v>
      </c>
      <c r="AA1385" s="17">
        <v>9.0309146051271494E-2</v>
      </c>
      <c r="AB1385" s="17">
        <v>0.16194908731777799</v>
      </c>
      <c r="AC1385" s="17">
        <v>0.146884824118487</v>
      </c>
      <c r="AD1385" s="17">
        <v>0</v>
      </c>
      <c r="AE1385" s="17"/>
      <c r="AF1385" s="17">
        <v>0.173812114884668</v>
      </c>
      <c r="AG1385" s="17">
        <v>0.14788162257565601</v>
      </c>
      <c r="AH1385" s="17">
        <v>0.25896238217185802</v>
      </c>
      <c r="AI1385" s="17">
        <v>0.28066712931896198</v>
      </c>
      <c r="AJ1385" s="17">
        <v>0.301987829093817</v>
      </c>
      <c r="AK1385" s="17">
        <v>0.178452048850648</v>
      </c>
      <c r="AL1385" s="17"/>
      <c r="AM1385" s="17">
        <v>0.22490786772194499</v>
      </c>
      <c r="AN1385" s="17">
        <v>0.18645557775150801</v>
      </c>
      <c r="AO1385" s="17"/>
      <c r="AP1385" s="17">
        <v>0.18750979193532999</v>
      </c>
      <c r="AQ1385" s="17">
        <v>0.19976026181994</v>
      </c>
      <c r="AR1385" s="17">
        <v>0.23578605038873199</v>
      </c>
      <c r="AS1385" s="17">
        <v>0.21846502402710199</v>
      </c>
      <c r="AT1385" s="17">
        <v>0</v>
      </c>
      <c r="AU1385" s="17"/>
      <c r="AV1385" s="17">
        <v>0.23037036176180201</v>
      </c>
      <c r="AW1385" s="17">
        <v>0.19652435675691901</v>
      </c>
      <c r="AX1385" s="17">
        <v>0.16975797980361301</v>
      </c>
      <c r="AY1385" s="17">
        <v>0.26560646974622698</v>
      </c>
      <c r="AZ1385" s="17">
        <v>8.8561887517195001E-2</v>
      </c>
      <c r="BA1385" s="17">
        <v>0.25594012429502999</v>
      </c>
      <c r="BB1385" s="17"/>
      <c r="BC1385" s="17">
        <v>0.22621784407943299</v>
      </c>
      <c r="BD1385" s="17">
        <v>0.19203056349520201</v>
      </c>
      <c r="BE1385" s="17">
        <v>0.194850433852471</v>
      </c>
      <c r="BF1385" s="17"/>
      <c r="BG1385" s="17">
        <v>8.5581039296172098E-2</v>
      </c>
      <c r="BH1385" s="17">
        <v>0.25733317656655702</v>
      </c>
      <c r="BI1385" s="17">
        <v>0.17990130530677101</v>
      </c>
      <c r="BJ1385" s="17">
        <v>0</v>
      </c>
      <c r="BK1385" s="17">
        <v>0.23305436046097999</v>
      </c>
      <c r="BL1385" s="17"/>
      <c r="BM1385" s="17">
        <v>0.22873715392482399</v>
      </c>
      <c r="BN1385" s="17">
        <v>0.19370133227879099</v>
      </c>
    </row>
    <row r="1386" spans="2:66" x14ac:dyDescent="0.35">
      <c r="B1386" t="s">
        <v>352</v>
      </c>
      <c r="C1386" s="17">
        <v>0.41761699784657202</v>
      </c>
      <c r="D1386" s="17">
        <v>0.37121253554952399</v>
      </c>
      <c r="E1386" s="17">
        <v>0.47335958839991399</v>
      </c>
      <c r="F1386" s="17"/>
      <c r="G1386" s="17">
        <v>0.489220641088149</v>
      </c>
      <c r="H1386" s="17">
        <v>0.40898027139235898</v>
      </c>
      <c r="I1386" s="17">
        <v>0.459401890114983</v>
      </c>
      <c r="J1386" s="17">
        <v>0.51232717765151203</v>
      </c>
      <c r="K1386" s="17">
        <v>0.28157888168344303</v>
      </c>
      <c r="L1386" s="17">
        <v>0.37659189055310199</v>
      </c>
      <c r="M1386" s="17"/>
      <c r="N1386" s="17">
        <v>0.45143979067408002</v>
      </c>
      <c r="O1386" s="17">
        <v>0.42297131253590797</v>
      </c>
      <c r="P1386" s="17">
        <v>0.421000843448531</v>
      </c>
      <c r="Q1386" s="17">
        <v>0.37117150136338001</v>
      </c>
      <c r="R1386" s="17"/>
      <c r="S1386" s="17">
        <v>0.41712456518909502</v>
      </c>
      <c r="T1386" s="17">
        <v>0.39209598802946699</v>
      </c>
      <c r="U1386" s="17">
        <v>0.30287367124876102</v>
      </c>
      <c r="V1386" s="17">
        <v>0.32466952108053798</v>
      </c>
      <c r="W1386" s="17">
        <v>0.48496201624238799</v>
      </c>
      <c r="X1386" s="17">
        <v>0.34940096353484401</v>
      </c>
      <c r="Y1386" s="17">
        <v>0.53988821795384501</v>
      </c>
      <c r="Z1386" s="17">
        <v>0.29155055090489101</v>
      </c>
      <c r="AA1386" s="17">
        <v>0.45557943078783603</v>
      </c>
      <c r="AB1386" s="17">
        <v>0.57456619285877797</v>
      </c>
      <c r="AC1386" s="17">
        <v>0.42827473265411597</v>
      </c>
      <c r="AD1386" s="17">
        <v>0.31050919425844598</v>
      </c>
      <c r="AE1386" s="17"/>
      <c r="AF1386" s="17">
        <v>0.38086743346912699</v>
      </c>
      <c r="AG1386" s="17">
        <v>0.52720743801681702</v>
      </c>
      <c r="AH1386" s="17">
        <v>0.38033073834727599</v>
      </c>
      <c r="AI1386" s="17">
        <v>0.33727907376348998</v>
      </c>
      <c r="AJ1386" s="17">
        <v>0.42258349418212998</v>
      </c>
      <c r="AK1386" s="17">
        <v>0.33476560146105799</v>
      </c>
      <c r="AL1386" s="17"/>
      <c r="AM1386" s="17">
        <v>0.415709689312943</v>
      </c>
      <c r="AN1386" s="17">
        <v>0.42046411587581001</v>
      </c>
      <c r="AO1386" s="17"/>
      <c r="AP1386" s="17">
        <v>0.34540883403140599</v>
      </c>
      <c r="AQ1386" s="17">
        <v>0.41493365139569099</v>
      </c>
      <c r="AR1386" s="17">
        <v>0.49811281152339199</v>
      </c>
      <c r="AS1386" s="17">
        <v>0.26778192277798601</v>
      </c>
      <c r="AT1386" s="17">
        <v>0.59990278352257997</v>
      </c>
      <c r="AU1386" s="17"/>
      <c r="AV1386" s="17">
        <v>0.39023905690056099</v>
      </c>
      <c r="AW1386" s="17">
        <v>0.40787160717315901</v>
      </c>
      <c r="AX1386" s="17">
        <v>0.64000950997149597</v>
      </c>
      <c r="AY1386" s="17">
        <v>0.31295883477585601</v>
      </c>
      <c r="AZ1386" s="17">
        <v>0.490767070677263</v>
      </c>
      <c r="BA1386" s="17">
        <v>0.46366528530934797</v>
      </c>
      <c r="BB1386" s="17"/>
      <c r="BC1386" s="17">
        <v>0.39544430130882402</v>
      </c>
      <c r="BD1386" s="17">
        <v>0.45871492377397299</v>
      </c>
      <c r="BE1386" s="17">
        <v>0.42571184822902203</v>
      </c>
      <c r="BF1386" s="17"/>
      <c r="BG1386" s="17">
        <v>0.47456819898060298</v>
      </c>
      <c r="BH1386" s="17">
        <v>0.38267113039393302</v>
      </c>
      <c r="BI1386" s="17">
        <v>0.51179224950888602</v>
      </c>
      <c r="BJ1386" s="17">
        <v>0.37932187773836501</v>
      </c>
      <c r="BK1386" s="17">
        <v>0.33776507220259799</v>
      </c>
      <c r="BL1386" s="17"/>
      <c r="BM1386" s="17">
        <v>0.397971613379343</v>
      </c>
      <c r="BN1386" s="17">
        <v>0.34478225967841297</v>
      </c>
    </row>
    <row r="1387" spans="2:66" x14ac:dyDescent="0.35">
      <c r="B1387" t="s">
        <v>353</v>
      </c>
      <c r="C1387" s="17">
        <v>0.180421225792431</v>
      </c>
      <c r="D1387" s="17">
        <v>0.20569200134447599</v>
      </c>
      <c r="E1387" s="17">
        <v>0.14644212549029501</v>
      </c>
      <c r="F1387" s="17"/>
      <c r="G1387" s="17">
        <v>0.21971905943419401</v>
      </c>
      <c r="H1387" s="17">
        <v>0.27245323220822298</v>
      </c>
      <c r="I1387" s="17">
        <v>0.240721605931144</v>
      </c>
      <c r="J1387" s="17">
        <v>0.161239474141604</v>
      </c>
      <c r="K1387" s="17">
        <v>0.15108401777924199</v>
      </c>
      <c r="L1387" s="17">
        <v>7.2699137772407593E-2</v>
      </c>
      <c r="M1387" s="17"/>
      <c r="N1387" s="17">
        <v>0.20338449028318001</v>
      </c>
      <c r="O1387" s="17">
        <v>0.200675934832967</v>
      </c>
      <c r="P1387" s="17">
        <v>0.16818103672086199</v>
      </c>
      <c r="Q1387" s="17">
        <v>0.14662654658233101</v>
      </c>
      <c r="R1387" s="17"/>
      <c r="S1387" s="17">
        <v>0.18116026800283699</v>
      </c>
      <c r="T1387" s="17">
        <v>0.221657198186407</v>
      </c>
      <c r="U1387" s="17">
        <v>8.7397177327612902E-2</v>
      </c>
      <c r="V1387" s="17">
        <v>7.3344339035941994E-2</v>
      </c>
      <c r="W1387" s="17">
        <v>8.3204729627099003E-2</v>
      </c>
      <c r="X1387" s="17">
        <v>0.21821933640305199</v>
      </c>
      <c r="Y1387" s="17">
        <v>0.16001958369262001</v>
      </c>
      <c r="Z1387" s="17">
        <v>0.24002336464079199</v>
      </c>
      <c r="AA1387" s="17">
        <v>0.22801353692662099</v>
      </c>
      <c r="AB1387" s="17">
        <v>0.113593276321954</v>
      </c>
      <c r="AC1387" s="17">
        <v>0.21304131878690399</v>
      </c>
      <c r="AD1387" s="17">
        <v>0.46094859474754601</v>
      </c>
      <c r="AE1387" s="17"/>
      <c r="AF1387" s="17">
        <v>0.25320374107370902</v>
      </c>
      <c r="AG1387" s="17">
        <v>0.146729272518661</v>
      </c>
      <c r="AH1387" s="17">
        <v>0.20534348773111299</v>
      </c>
      <c r="AI1387" s="17">
        <v>0.14877510823061699</v>
      </c>
      <c r="AJ1387" s="17">
        <v>0.105716339677075</v>
      </c>
      <c r="AK1387" s="17">
        <v>0.24059990216921101</v>
      </c>
      <c r="AL1387" s="17"/>
      <c r="AM1387" s="17">
        <v>0.14903543707855799</v>
      </c>
      <c r="AN1387" s="17">
        <v>0.22727208569976501</v>
      </c>
      <c r="AO1387" s="17"/>
      <c r="AP1387" s="17">
        <v>0.110567323520641</v>
      </c>
      <c r="AQ1387" s="17">
        <v>0.263995127710203</v>
      </c>
      <c r="AR1387" s="17">
        <v>0.140873492058709</v>
      </c>
      <c r="AS1387" s="17">
        <v>0.36983769452532</v>
      </c>
      <c r="AT1387" s="17">
        <v>0.30449058432861598</v>
      </c>
      <c r="AU1387" s="17"/>
      <c r="AV1387" s="17">
        <v>0.22695628195818601</v>
      </c>
      <c r="AW1387" s="17">
        <v>0.12758338610381301</v>
      </c>
      <c r="AX1387" s="17">
        <v>0.126710790225358</v>
      </c>
      <c r="AY1387" s="17">
        <v>0.176803810769075</v>
      </c>
      <c r="AZ1387" s="17">
        <v>0.29337322229606799</v>
      </c>
      <c r="BA1387" s="17">
        <v>0.103699449933657</v>
      </c>
      <c r="BB1387" s="17"/>
      <c r="BC1387" s="17">
        <v>0.28977097149300002</v>
      </c>
      <c r="BD1387" s="17">
        <v>0.15885026797122101</v>
      </c>
      <c r="BE1387" s="17">
        <v>0.128679344495679</v>
      </c>
      <c r="BF1387" s="17"/>
      <c r="BG1387" s="17">
        <v>0.119046102088379</v>
      </c>
      <c r="BH1387" s="17">
        <v>0.215711672401839</v>
      </c>
      <c r="BI1387" s="17">
        <v>0.19343078575310901</v>
      </c>
      <c r="BJ1387" s="17">
        <v>0.243749992906305</v>
      </c>
      <c r="BK1387" s="17">
        <v>7.2933876067664494E-2</v>
      </c>
      <c r="BL1387" s="17"/>
      <c r="BM1387" s="17">
        <v>0.19961725354166501</v>
      </c>
      <c r="BN1387" s="17">
        <v>0.101777496271237</v>
      </c>
    </row>
    <row r="1388" spans="2:66" x14ac:dyDescent="0.35">
      <c r="B1388" t="s">
        <v>354</v>
      </c>
      <c r="C1388" s="17">
        <v>2.89615185756937E-2</v>
      </c>
      <c r="D1388" s="17">
        <v>3.8575975357328603E-2</v>
      </c>
      <c r="E1388" s="17">
        <v>1.81188992338072E-2</v>
      </c>
      <c r="F1388" s="17"/>
      <c r="G1388" s="17">
        <v>2.0737546110619901E-2</v>
      </c>
      <c r="H1388" s="17">
        <v>8.0722754541375799E-2</v>
      </c>
      <c r="I1388" s="17">
        <v>0</v>
      </c>
      <c r="J1388" s="17">
        <v>1.5539767641741401E-2</v>
      </c>
      <c r="K1388" s="17">
        <v>3.4522414008502103E-2</v>
      </c>
      <c r="L1388" s="17">
        <v>1.20185369813139E-2</v>
      </c>
      <c r="M1388" s="17"/>
      <c r="N1388" s="17">
        <v>5.6543782252156297E-2</v>
      </c>
      <c r="O1388" s="17">
        <v>2.0848510386259698E-2</v>
      </c>
      <c r="P1388" s="17">
        <v>1.31714641886803E-2</v>
      </c>
      <c r="Q1388" s="17">
        <v>2.0799575843170801E-2</v>
      </c>
      <c r="R1388" s="17"/>
      <c r="S1388" s="17">
        <v>9.6928722185572802E-2</v>
      </c>
      <c r="T1388" s="17">
        <v>5.2990261870144502E-2</v>
      </c>
      <c r="U1388" s="17">
        <v>0</v>
      </c>
      <c r="V1388" s="17">
        <v>3.5374921625602303E-2</v>
      </c>
      <c r="W1388" s="17">
        <v>0</v>
      </c>
      <c r="X1388" s="17">
        <v>0</v>
      </c>
      <c r="Y1388" s="17">
        <v>2.8662094633561098E-2</v>
      </c>
      <c r="Z1388" s="17">
        <v>0</v>
      </c>
      <c r="AA1388" s="17">
        <v>2.2708436442852701E-2</v>
      </c>
      <c r="AB1388" s="17">
        <v>0</v>
      </c>
      <c r="AC1388" s="17">
        <v>0</v>
      </c>
      <c r="AD1388" s="17">
        <v>0</v>
      </c>
      <c r="AE1388" s="17"/>
      <c r="AF1388" s="17">
        <v>9.4363838211917697E-2</v>
      </c>
      <c r="AG1388" s="17">
        <v>1.7404676415463501E-2</v>
      </c>
      <c r="AH1388" s="17">
        <v>0</v>
      </c>
      <c r="AI1388" s="17">
        <v>0</v>
      </c>
      <c r="AJ1388" s="17">
        <v>2.5880909048152701E-2</v>
      </c>
      <c r="AK1388" s="17">
        <v>0</v>
      </c>
      <c r="AL1388" s="17"/>
      <c r="AM1388" s="17">
        <v>3.04025471285773E-2</v>
      </c>
      <c r="AN1388" s="17">
        <v>2.68104358844444E-2</v>
      </c>
      <c r="AO1388" s="17"/>
      <c r="AP1388" s="17">
        <v>3.7121139136184297E-2</v>
      </c>
      <c r="AQ1388" s="17">
        <v>2.3399535892244899E-2</v>
      </c>
      <c r="AR1388" s="17">
        <v>1.0273691270427E-2</v>
      </c>
      <c r="AS1388" s="17">
        <v>0.114311135237904</v>
      </c>
      <c r="AT1388" s="17">
        <v>9.5606632148804493E-2</v>
      </c>
      <c r="AU1388" s="17"/>
      <c r="AV1388" s="17">
        <v>3.3796095455208799E-2</v>
      </c>
      <c r="AW1388" s="17">
        <v>2.4911147498154099E-2</v>
      </c>
      <c r="AX1388" s="17">
        <v>3.0984601507135501E-2</v>
      </c>
      <c r="AY1388" s="17">
        <v>3.8933248026828397E-2</v>
      </c>
      <c r="AZ1388" s="17">
        <v>0</v>
      </c>
      <c r="BA1388" s="17">
        <v>0</v>
      </c>
      <c r="BB1388" s="17"/>
      <c r="BC1388" s="17">
        <v>1.0489840457010799E-2</v>
      </c>
      <c r="BD1388" s="17">
        <v>2.7974170409592099E-2</v>
      </c>
      <c r="BE1388" s="17">
        <v>5.0208143430470101E-2</v>
      </c>
      <c r="BF1388" s="17"/>
      <c r="BG1388" s="17">
        <v>0</v>
      </c>
      <c r="BH1388" s="17">
        <v>3.3458031158484697E-2</v>
      </c>
      <c r="BI1388" s="17">
        <v>1.85716582181772E-2</v>
      </c>
      <c r="BJ1388" s="17">
        <v>0.119353541900484</v>
      </c>
      <c r="BK1388" s="17">
        <v>0</v>
      </c>
      <c r="BL1388" s="17"/>
      <c r="BM1388" s="17">
        <v>2.7887406933590101E-2</v>
      </c>
      <c r="BN1388" s="17">
        <v>2.0153767081479701E-2</v>
      </c>
    </row>
    <row r="1389" spans="2:66" x14ac:dyDescent="0.35">
      <c r="B1389" t="s">
        <v>282</v>
      </c>
      <c r="C1389" s="17">
        <v>2.1307550978454399E-2</v>
      </c>
      <c r="D1389" s="17">
        <v>2.0297673100397099E-2</v>
      </c>
      <c r="E1389" s="17">
        <v>2.2595410933175901E-2</v>
      </c>
      <c r="F1389" s="17"/>
      <c r="G1389" s="17">
        <v>0</v>
      </c>
      <c r="H1389" s="17">
        <v>4.3247534305233697E-2</v>
      </c>
      <c r="I1389" s="17">
        <v>4.2195257878054698E-2</v>
      </c>
      <c r="J1389" s="17">
        <v>0</v>
      </c>
      <c r="K1389" s="17">
        <v>1.6285331922314999E-2</v>
      </c>
      <c r="L1389" s="17">
        <v>2.4064398386328598E-2</v>
      </c>
      <c r="M1389" s="17"/>
      <c r="N1389" s="17">
        <v>0</v>
      </c>
      <c r="O1389" s="17">
        <v>2.14185024512814E-2</v>
      </c>
      <c r="P1389" s="17">
        <v>0</v>
      </c>
      <c r="Q1389" s="17">
        <v>6.1309697138366599E-2</v>
      </c>
      <c r="R1389" s="17"/>
      <c r="S1389" s="17">
        <v>3.9274310804353903E-2</v>
      </c>
      <c r="T1389" s="17">
        <v>1.8956188807915001E-2</v>
      </c>
      <c r="U1389" s="17">
        <v>0</v>
      </c>
      <c r="V1389" s="17">
        <v>0</v>
      </c>
      <c r="W1389" s="17">
        <v>0</v>
      </c>
      <c r="X1389" s="17">
        <v>2.6165914086155401E-2</v>
      </c>
      <c r="Y1389" s="17">
        <v>0</v>
      </c>
      <c r="Z1389" s="17">
        <v>5.7458571851537597E-2</v>
      </c>
      <c r="AA1389" s="17">
        <v>2.1682169002781301E-2</v>
      </c>
      <c r="AB1389" s="17">
        <v>3.8653855957698602E-2</v>
      </c>
      <c r="AC1389" s="17">
        <v>6.8943944841443894E-2</v>
      </c>
      <c r="AD1389" s="17">
        <v>0</v>
      </c>
      <c r="AE1389" s="17"/>
      <c r="AF1389" s="17">
        <v>3.7355742551081803E-2</v>
      </c>
      <c r="AG1389" s="17">
        <v>2.6654635806531001E-2</v>
      </c>
      <c r="AH1389" s="17">
        <v>0</v>
      </c>
      <c r="AI1389" s="17">
        <v>2.9026136155458401E-2</v>
      </c>
      <c r="AJ1389" s="17">
        <v>0</v>
      </c>
      <c r="AK1389" s="17">
        <v>0</v>
      </c>
      <c r="AL1389" s="17"/>
      <c r="AM1389" s="17">
        <v>1.2998484107733001E-2</v>
      </c>
      <c r="AN1389" s="17">
        <v>3.3710837429840497E-2</v>
      </c>
      <c r="AO1389" s="17"/>
      <c r="AP1389" s="17">
        <v>7.2319298643298002E-2</v>
      </c>
      <c r="AQ1389" s="17">
        <v>0</v>
      </c>
      <c r="AR1389" s="17">
        <v>1.10663747685347E-2</v>
      </c>
      <c r="AS1389" s="17">
        <v>0</v>
      </c>
      <c r="AT1389" s="17">
        <v>0</v>
      </c>
      <c r="AU1389" s="17"/>
      <c r="AV1389" s="17">
        <v>8.1367357465831208E-3</v>
      </c>
      <c r="AW1389" s="17">
        <v>2.58778899930735E-2</v>
      </c>
      <c r="AX1389" s="17">
        <v>0</v>
      </c>
      <c r="AY1389" s="17">
        <v>0</v>
      </c>
      <c r="AZ1389" s="17">
        <v>4.7761173449273699E-2</v>
      </c>
      <c r="BA1389" s="17">
        <v>3.3464431674723398E-2</v>
      </c>
      <c r="BB1389" s="17"/>
      <c r="BC1389" s="17">
        <v>2.34198438803928E-2</v>
      </c>
      <c r="BD1389" s="17">
        <v>1.29903303347941E-2</v>
      </c>
      <c r="BE1389" s="17">
        <v>1.6755073202140799E-2</v>
      </c>
      <c r="BF1389" s="17"/>
      <c r="BG1389" s="17">
        <v>0</v>
      </c>
      <c r="BH1389" s="17">
        <v>1.78226180669089E-2</v>
      </c>
      <c r="BI1389" s="17">
        <v>9.9761687449501403E-3</v>
      </c>
      <c r="BJ1389" s="17">
        <v>0</v>
      </c>
      <c r="BK1389" s="17">
        <v>2.4698825717212901E-2</v>
      </c>
      <c r="BL1389" s="17"/>
      <c r="BM1389" s="17">
        <v>1.48552256496958E-2</v>
      </c>
      <c r="BN1389" s="17">
        <v>2.05282382946309E-2</v>
      </c>
    </row>
    <row r="1390" spans="2:66" x14ac:dyDescent="0.35">
      <c r="C1390" s="17"/>
      <c r="D1390" s="17"/>
      <c r="E1390" s="17"/>
      <c r="F1390" s="17"/>
      <c r="G1390" s="17"/>
      <c r="H1390" s="17"/>
      <c r="I1390" s="17"/>
      <c r="J1390" s="17"/>
      <c r="K1390" s="17"/>
      <c r="L1390" s="17"/>
      <c r="M1390" s="17"/>
      <c r="N1390" s="17"/>
      <c r="O1390" s="17"/>
      <c r="P1390" s="17"/>
      <c r="Q1390" s="17"/>
      <c r="R1390" s="17"/>
      <c r="S1390" s="17"/>
      <c r="T1390" s="17"/>
      <c r="U1390" s="17"/>
      <c r="V1390" s="17"/>
      <c r="W1390" s="17"/>
      <c r="X1390" s="17"/>
      <c r="Y1390" s="17"/>
      <c r="Z1390" s="17"/>
      <c r="AA1390" s="17"/>
      <c r="AB1390" s="17"/>
      <c r="AC1390" s="17"/>
      <c r="AD1390" s="17"/>
      <c r="AE1390" s="17"/>
      <c r="AF1390" s="17"/>
      <c r="AG1390" s="17"/>
      <c r="AH1390" s="17"/>
      <c r="AI1390" s="17"/>
      <c r="AJ1390" s="17"/>
      <c r="AK1390" s="17"/>
      <c r="AL1390" s="17"/>
      <c r="AM1390" s="17"/>
      <c r="AN1390" s="17"/>
      <c r="AO1390" s="17"/>
      <c r="AP1390" s="17"/>
      <c r="AQ1390" s="17"/>
      <c r="AR1390" s="17"/>
      <c r="AS1390" s="17"/>
      <c r="AT1390" s="17"/>
      <c r="AU1390" s="17"/>
      <c r="AV1390" s="17"/>
      <c r="AW1390" s="17"/>
      <c r="AX1390" s="17"/>
      <c r="AY1390" s="17"/>
      <c r="AZ1390" s="17"/>
      <c r="BA1390" s="17"/>
      <c r="BB1390" s="17"/>
      <c r="BC1390" s="17"/>
      <c r="BD1390" s="17"/>
      <c r="BE1390" s="17"/>
      <c r="BF1390" s="17"/>
      <c r="BG1390" s="17"/>
      <c r="BH1390" s="17"/>
      <c r="BI1390" s="17"/>
      <c r="BJ1390" s="17"/>
      <c r="BK1390" s="17"/>
      <c r="BL1390" s="17"/>
      <c r="BM1390" s="17"/>
      <c r="BN1390" s="17"/>
    </row>
    <row r="1391" spans="2:66" x14ac:dyDescent="0.35">
      <c r="B1391" s="6" t="s">
        <v>478</v>
      </c>
      <c r="C1391" s="17"/>
      <c r="D1391" s="17"/>
      <c r="E1391" s="17"/>
      <c r="F1391" s="17"/>
      <c r="G1391" s="17"/>
      <c r="H1391" s="17"/>
      <c r="I1391" s="17"/>
      <c r="J1391" s="17"/>
      <c r="K1391" s="17"/>
      <c r="L1391" s="17"/>
      <c r="M1391" s="17"/>
      <c r="N1391" s="17"/>
      <c r="O1391" s="17"/>
      <c r="P1391" s="17"/>
      <c r="Q1391" s="17"/>
      <c r="R1391" s="17"/>
      <c r="S1391" s="17"/>
      <c r="T1391" s="17"/>
      <c r="U1391" s="17"/>
      <c r="V1391" s="17"/>
      <c r="W1391" s="17"/>
      <c r="X1391" s="17"/>
      <c r="Y1391" s="17"/>
      <c r="Z1391" s="17"/>
      <c r="AA1391" s="17"/>
      <c r="AB1391" s="17"/>
      <c r="AC1391" s="17"/>
      <c r="AD1391" s="17"/>
      <c r="AE1391" s="17"/>
      <c r="AF1391" s="17"/>
      <c r="AG1391" s="17"/>
      <c r="AH1391" s="17"/>
      <c r="AI1391" s="17"/>
      <c r="AJ1391" s="17"/>
      <c r="AK1391" s="17"/>
      <c r="AL1391" s="17"/>
      <c r="AM1391" s="17"/>
      <c r="AN1391" s="17"/>
      <c r="AO1391" s="17"/>
      <c r="AP1391" s="17"/>
      <c r="AQ1391" s="17"/>
      <c r="AR1391" s="17"/>
      <c r="AS1391" s="17"/>
      <c r="AT1391" s="17"/>
      <c r="AU1391" s="17"/>
      <c r="AV1391" s="17"/>
      <c r="AW1391" s="17"/>
      <c r="AX1391" s="17"/>
      <c r="AY1391" s="17"/>
      <c r="AZ1391" s="17"/>
      <c r="BA1391" s="17"/>
      <c r="BB1391" s="17"/>
      <c r="BC1391" s="17"/>
      <c r="BD1391" s="17"/>
      <c r="BE1391" s="17"/>
      <c r="BF1391" s="17"/>
      <c r="BG1391" s="17"/>
      <c r="BH1391" s="17"/>
      <c r="BI1391" s="17"/>
      <c r="BJ1391" s="17"/>
      <c r="BK1391" s="17"/>
      <c r="BL1391" s="17"/>
      <c r="BM1391" s="17"/>
      <c r="BN1391" s="17"/>
    </row>
    <row r="1392" spans="2:66" x14ac:dyDescent="0.35">
      <c r="B1392" s="24" t="s">
        <v>184</v>
      </c>
      <c r="C1392" s="17"/>
      <c r="D1392" s="17"/>
      <c r="E1392" s="17"/>
      <c r="F1392" s="17"/>
      <c r="G1392" s="17"/>
      <c r="H1392" s="17"/>
      <c r="I1392" s="17"/>
      <c r="J1392" s="17"/>
      <c r="K1392" s="17"/>
      <c r="L1392" s="17"/>
      <c r="M1392" s="17"/>
      <c r="N1392" s="17"/>
      <c r="O1392" s="17"/>
      <c r="P1392" s="17"/>
      <c r="Q1392" s="17"/>
      <c r="R1392" s="17"/>
      <c r="S1392" s="17"/>
      <c r="T1392" s="17"/>
      <c r="U1392" s="17"/>
      <c r="V1392" s="17"/>
      <c r="W1392" s="17"/>
      <c r="X1392" s="17"/>
      <c r="Y1392" s="17"/>
      <c r="Z1392" s="17"/>
      <c r="AA1392" s="17"/>
      <c r="AB1392" s="17"/>
      <c r="AC1392" s="17"/>
      <c r="AD1392" s="17"/>
      <c r="AE1392" s="17"/>
      <c r="AF1392" s="17"/>
      <c r="AG1392" s="17"/>
      <c r="AH1392" s="17"/>
      <c r="AI1392" s="17"/>
      <c r="AJ1392" s="17"/>
      <c r="AK1392" s="17"/>
      <c r="AL1392" s="17"/>
      <c r="AM1392" s="17"/>
      <c r="AN1392" s="17"/>
      <c r="AO1392" s="17"/>
      <c r="AP1392" s="17"/>
      <c r="AQ1392" s="17"/>
      <c r="AR1392" s="17"/>
      <c r="AS1392" s="17"/>
      <c r="AT1392" s="17"/>
      <c r="AU1392" s="17"/>
      <c r="AV1392" s="17"/>
      <c r="AW1392" s="17"/>
      <c r="AX1392" s="17"/>
      <c r="AY1392" s="17"/>
      <c r="AZ1392" s="17"/>
      <c r="BA1392" s="17"/>
      <c r="BB1392" s="17"/>
      <c r="BC1392" s="17"/>
      <c r="BD1392" s="17"/>
      <c r="BE1392" s="17"/>
      <c r="BF1392" s="17"/>
      <c r="BG1392" s="17"/>
      <c r="BH1392" s="17"/>
      <c r="BI1392" s="17"/>
      <c r="BJ1392" s="17"/>
      <c r="BK1392" s="17"/>
      <c r="BL1392" s="17"/>
      <c r="BM1392" s="17"/>
      <c r="BN1392" s="17"/>
    </row>
    <row r="1393" spans="2:66" x14ac:dyDescent="0.35">
      <c r="B1393" t="s">
        <v>350</v>
      </c>
      <c r="C1393" s="17">
        <v>0.199106575148394</v>
      </c>
      <c r="D1393" s="17">
        <v>0.25094326443586701</v>
      </c>
      <c r="E1393" s="17">
        <v>0.159788513659227</v>
      </c>
      <c r="F1393" s="17"/>
      <c r="G1393" s="17">
        <v>5.3896156456986699E-2</v>
      </c>
      <c r="H1393" s="17">
        <v>6.9806779048960904E-2</v>
      </c>
      <c r="I1393" s="17">
        <v>0.21589707085552901</v>
      </c>
      <c r="J1393" s="17">
        <v>0.202202494293487</v>
      </c>
      <c r="K1393" s="17">
        <v>0.18959450252903801</v>
      </c>
      <c r="L1393" s="17">
        <v>0.39655586698783202</v>
      </c>
      <c r="M1393" s="17"/>
      <c r="N1393" s="17">
        <v>0.110902680682281</v>
      </c>
      <c r="O1393" s="17">
        <v>0.17739089316784001</v>
      </c>
      <c r="P1393" s="17">
        <v>0.25267505020083603</v>
      </c>
      <c r="Q1393" s="17">
        <v>0.27160920544721501</v>
      </c>
      <c r="R1393" s="17"/>
      <c r="S1393" s="17">
        <v>9.1794235471583996E-2</v>
      </c>
      <c r="T1393" s="17">
        <v>0.244145350248371</v>
      </c>
      <c r="U1393" s="17">
        <v>0.23983875416670999</v>
      </c>
      <c r="V1393" s="17">
        <v>0.16929136589742499</v>
      </c>
      <c r="W1393" s="17">
        <v>0.13284316785757599</v>
      </c>
      <c r="X1393" s="17">
        <v>0.322090566977564</v>
      </c>
      <c r="Y1393" s="17">
        <v>0.18435200704014201</v>
      </c>
      <c r="Z1393" s="17">
        <v>0.24705148516302899</v>
      </c>
      <c r="AA1393" s="17">
        <v>0.206501442859132</v>
      </c>
      <c r="AB1393" s="17">
        <v>0.20978797040557801</v>
      </c>
      <c r="AC1393" s="17">
        <v>0.17826995198429901</v>
      </c>
      <c r="AD1393" s="17">
        <v>0.37163107522720701</v>
      </c>
      <c r="AE1393" s="17"/>
      <c r="AF1393" s="17">
        <v>0.10021085513047701</v>
      </c>
      <c r="AG1393" s="17">
        <v>0.21690433005611301</v>
      </c>
      <c r="AH1393" s="17">
        <v>0.18894454182380199</v>
      </c>
      <c r="AI1393" s="17">
        <v>0.248109406743514</v>
      </c>
      <c r="AJ1393" s="17">
        <v>0.24769076204848101</v>
      </c>
      <c r="AK1393" s="17">
        <v>0.28142459602856101</v>
      </c>
      <c r="AL1393" s="17"/>
      <c r="AM1393" s="17">
        <v>0.25755283884078101</v>
      </c>
      <c r="AN1393" s="17">
        <v>0.105540345636348</v>
      </c>
      <c r="AO1393" s="17"/>
      <c r="AP1393" s="17">
        <v>0.34728275648323298</v>
      </c>
      <c r="AQ1393" s="17">
        <v>0.17599624924042701</v>
      </c>
      <c r="AR1393" s="17">
        <v>0.12456518743144999</v>
      </c>
      <c r="AS1393" s="17">
        <v>8.6768959515207203E-2</v>
      </c>
      <c r="AT1393" s="17">
        <v>0</v>
      </c>
      <c r="AU1393" s="17"/>
      <c r="AV1393" s="17">
        <v>0.137364037979473</v>
      </c>
      <c r="AW1393" s="17">
        <v>0.23835298204496499</v>
      </c>
      <c r="AX1393" s="17">
        <v>0.143790293378736</v>
      </c>
      <c r="AY1393" s="17">
        <v>0.28965798835479201</v>
      </c>
      <c r="AZ1393" s="17">
        <v>0.13166483815289201</v>
      </c>
      <c r="BA1393" s="17">
        <v>0.33444166875839099</v>
      </c>
      <c r="BB1393" s="17"/>
      <c r="BC1393" s="17">
        <v>9.3256753003826506E-2</v>
      </c>
      <c r="BD1393" s="17">
        <v>0.20710528806751</v>
      </c>
      <c r="BE1393" s="17">
        <v>0.27228148393595702</v>
      </c>
      <c r="BF1393" s="17"/>
      <c r="BG1393" s="17">
        <v>0.25319021943174103</v>
      </c>
      <c r="BH1393" s="17">
        <v>0.165000897811168</v>
      </c>
      <c r="BI1393" s="17">
        <v>0.13473333186188599</v>
      </c>
      <c r="BJ1393" s="17">
        <v>9.9351133307732403E-2</v>
      </c>
      <c r="BK1393" s="17">
        <v>0.53300655563587795</v>
      </c>
      <c r="BL1393" s="17"/>
      <c r="BM1393" s="17">
        <v>0.17604904712224401</v>
      </c>
      <c r="BN1393" s="17">
        <v>0.42649761874800302</v>
      </c>
    </row>
    <row r="1394" spans="2:66" x14ac:dyDescent="0.35">
      <c r="B1394" t="s">
        <v>351</v>
      </c>
      <c r="C1394" s="17">
        <v>0.30404432370011097</v>
      </c>
      <c r="D1394" s="17">
        <v>0.22241951917672201</v>
      </c>
      <c r="E1394" s="17">
        <v>0.36401087860949799</v>
      </c>
      <c r="F1394" s="17"/>
      <c r="G1394" s="17">
        <v>0.34890379682961797</v>
      </c>
      <c r="H1394" s="17">
        <v>0.31205895790160099</v>
      </c>
      <c r="I1394" s="17">
        <v>0.259711871176387</v>
      </c>
      <c r="J1394" s="17">
        <v>0.25926326068979699</v>
      </c>
      <c r="K1394" s="17">
        <v>0.397244044330056</v>
      </c>
      <c r="L1394" s="17">
        <v>0.25852151339121798</v>
      </c>
      <c r="M1394" s="17"/>
      <c r="N1394" s="17">
        <v>0.35273474777809199</v>
      </c>
      <c r="O1394" s="17">
        <v>0.26588569211233798</v>
      </c>
      <c r="P1394" s="17">
        <v>0.29329035197686398</v>
      </c>
      <c r="Q1394" s="17">
        <v>0.29731698587811201</v>
      </c>
      <c r="R1394" s="17"/>
      <c r="S1394" s="17">
        <v>0.29744634744932602</v>
      </c>
      <c r="T1394" s="17">
        <v>0.286035904516244</v>
      </c>
      <c r="U1394" s="17">
        <v>0.35507272471072299</v>
      </c>
      <c r="V1394" s="17">
        <v>0.26048575796657603</v>
      </c>
      <c r="W1394" s="17">
        <v>0.309783320272914</v>
      </c>
      <c r="X1394" s="17">
        <v>0.35360088258867001</v>
      </c>
      <c r="Y1394" s="17">
        <v>0.25910335049392702</v>
      </c>
      <c r="Z1394" s="17">
        <v>0.43629967882302501</v>
      </c>
      <c r="AA1394" s="17">
        <v>0.28232517878843799</v>
      </c>
      <c r="AB1394" s="17">
        <v>0.25533100253834101</v>
      </c>
      <c r="AC1394" s="17">
        <v>0.41153816804228899</v>
      </c>
      <c r="AD1394" s="17">
        <v>0.181903548963227</v>
      </c>
      <c r="AE1394" s="17"/>
      <c r="AF1394" s="17">
        <v>0.234852972908421</v>
      </c>
      <c r="AG1394" s="17">
        <v>0.29195542683213999</v>
      </c>
      <c r="AH1394" s="17">
        <v>0.44880277438841398</v>
      </c>
      <c r="AI1394" s="17">
        <v>0.29116927728946101</v>
      </c>
      <c r="AJ1394" s="17">
        <v>0.34801174494718901</v>
      </c>
      <c r="AK1394" s="17">
        <v>0.24339061414635299</v>
      </c>
      <c r="AL1394" s="17"/>
      <c r="AM1394" s="17">
        <v>0.30874841805932002</v>
      </c>
      <c r="AN1394" s="17">
        <v>0.29124891386377499</v>
      </c>
      <c r="AO1394" s="17"/>
      <c r="AP1394" s="17">
        <v>0.28672111318399701</v>
      </c>
      <c r="AQ1394" s="17">
        <v>0.37964998316919102</v>
      </c>
      <c r="AR1394" s="17">
        <v>0.23800010297988</v>
      </c>
      <c r="AS1394" s="17">
        <v>0.30830558609011299</v>
      </c>
      <c r="AT1394" s="17">
        <v>0.24488957471255099</v>
      </c>
      <c r="AU1394" s="17"/>
      <c r="AV1394" s="17">
        <v>0.27382345197024699</v>
      </c>
      <c r="AW1394" s="17">
        <v>0.27375785814633202</v>
      </c>
      <c r="AX1394" s="17">
        <v>0.40489780588121599</v>
      </c>
      <c r="AY1394" s="17">
        <v>0.42732599734549598</v>
      </c>
      <c r="AZ1394" s="17">
        <v>0.33494690439108898</v>
      </c>
      <c r="BA1394" s="17">
        <v>0.122090675439584</v>
      </c>
      <c r="BB1394" s="17"/>
      <c r="BC1394" s="17">
        <v>0.31476672010539902</v>
      </c>
      <c r="BD1394" s="17">
        <v>0.32660904629015203</v>
      </c>
      <c r="BE1394" s="17">
        <v>0.25495894441808797</v>
      </c>
      <c r="BF1394" s="17"/>
      <c r="BG1394" s="17">
        <v>0.263358768346595</v>
      </c>
      <c r="BH1394" s="17">
        <v>0.31498817753559399</v>
      </c>
      <c r="BI1394" s="17">
        <v>0.28605046818801599</v>
      </c>
      <c r="BJ1394" s="17">
        <v>0.193950403458721</v>
      </c>
      <c r="BK1394" s="17">
        <v>0.39875689369249301</v>
      </c>
      <c r="BL1394" s="17"/>
      <c r="BM1394" s="17">
        <v>0.30852016745137001</v>
      </c>
      <c r="BN1394" s="17">
        <v>0.34845492484952201</v>
      </c>
    </row>
    <row r="1395" spans="2:66" x14ac:dyDescent="0.35">
      <c r="B1395" t="s">
        <v>352</v>
      </c>
      <c r="C1395" s="17">
        <v>0.35998940205844498</v>
      </c>
      <c r="D1395" s="17">
        <v>0.38579048837144803</v>
      </c>
      <c r="E1395" s="17">
        <v>0.341746661126897</v>
      </c>
      <c r="F1395" s="17"/>
      <c r="G1395" s="17">
        <v>0.421543820679047</v>
      </c>
      <c r="H1395" s="17">
        <v>0.40891312953164699</v>
      </c>
      <c r="I1395" s="17">
        <v>0.35298517504320598</v>
      </c>
      <c r="J1395" s="17">
        <v>0.37042689112900401</v>
      </c>
      <c r="K1395" s="17">
        <v>0.35671955506807901</v>
      </c>
      <c r="L1395" s="17">
        <v>0.27720336820347402</v>
      </c>
      <c r="M1395" s="17"/>
      <c r="N1395" s="17">
        <v>0.39013405967776099</v>
      </c>
      <c r="O1395" s="17">
        <v>0.40057658152596098</v>
      </c>
      <c r="P1395" s="17">
        <v>0.32806956543515597</v>
      </c>
      <c r="Q1395" s="17">
        <v>0.31501133558254302</v>
      </c>
      <c r="R1395" s="17"/>
      <c r="S1395" s="17">
        <v>0.411869609287147</v>
      </c>
      <c r="T1395" s="17">
        <v>0.28583244456156698</v>
      </c>
      <c r="U1395" s="17">
        <v>0.318585349256164</v>
      </c>
      <c r="V1395" s="17">
        <v>0.43557146743462399</v>
      </c>
      <c r="W1395" s="17">
        <v>0.34548436008535</v>
      </c>
      <c r="X1395" s="17">
        <v>0.28545810367532398</v>
      </c>
      <c r="Y1395" s="17">
        <v>0.482980102501046</v>
      </c>
      <c r="Z1395" s="17">
        <v>0.18832311354498699</v>
      </c>
      <c r="AA1395" s="17">
        <v>0.411184226123672</v>
      </c>
      <c r="AB1395" s="17">
        <v>0.40987335671347103</v>
      </c>
      <c r="AC1395" s="17">
        <v>0.32140945417597699</v>
      </c>
      <c r="AD1395" s="17">
        <v>0.26542751336270298</v>
      </c>
      <c r="AE1395" s="17"/>
      <c r="AF1395" s="17">
        <v>0.393248808185026</v>
      </c>
      <c r="AG1395" s="17">
        <v>0.36709384104690801</v>
      </c>
      <c r="AH1395" s="17">
        <v>0.25243046036744499</v>
      </c>
      <c r="AI1395" s="17">
        <v>0.40559986296796902</v>
      </c>
      <c r="AJ1395" s="17">
        <v>0.32737239671233898</v>
      </c>
      <c r="AK1395" s="17">
        <v>0.354051465630495</v>
      </c>
      <c r="AL1395" s="17"/>
      <c r="AM1395" s="17">
        <v>0.29260867946340502</v>
      </c>
      <c r="AN1395" s="17">
        <v>0.47221797445695002</v>
      </c>
      <c r="AO1395" s="17"/>
      <c r="AP1395" s="17">
        <v>0.24429767545776501</v>
      </c>
      <c r="AQ1395" s="17">
        <v>0.35224659955354398</v>
      </c>
      <c r="AR1395" s="17">
        <v>0.50060161213348298</v>
      </c>
      <c r="AS1395" s="17">
        <v>0.445151977331327</v>
      </c>
      <c r="AT1395" s="17">
        <v>0.16599170984488501</v>
      </c>
      <c r="AU1395" s="17"/>
      <c r="AV1395" s="17">
        <v>0.399028113479511</v>
      </c>
      <c r="AW1395" s="17">
        <v>0.31373486557036001</v>
      </c>
      <c r="AX1395" s="17">
        <v>0.414401284439113</v>
      </c>
      <c r="AY1395" s="17">
        <v>0.28301601429971102</v>
      </c>
      <c r="AZ1395" s="17">
        <v>0.43523088978743402</v>
      </c>
      <c r="BA1395" s="17">
        <v>0.28878394871832802</v>
      </c>
      <c r="BB1395" s="17"/>
      <c r="BC1395" s="17">
        <v>0.47564152397113801</v>
      </c>
      <c r="BD1395" s="17">
        <v>0.31194247834610001</v>
      </c>
      <c r="BE1395" s="17">
        <v>0.36170879108956899</v>
      </c>
      <c r="BF1395" s="17"/>
      <c r="BG1395" s="17">
        <v>0.30899074720023001</v>
      </c>
      <c r="BH1395" s="17">
        <v>0.38607808175317698</v>
      </c>
      <c r="BI1395" s="17">
        <v>0.41550834692281902</v>
      </c>
      <c r="BJ1395" s="17">
        <v>0.40731636754964101</v>
      </c>
      <c r="BK1395" s="17">
        <v>6.8236550671628607E-2</v>
      </c>
      <c r="BL1395" s="17"/>
      <c r="BM1395" s="17">
        <v>0.37642076308371197</v>
      </c>
      <c r="BN1395" s="17">
        <v>0.15151702857254601</v>
      </c>
    </row>
    <row r="1396" spans="2:66" x14ac:dyDescent="0.35">
      <c r="B1396" t="s">
        <v>353</v>
      </c>
      <c r="C1396" s="17">
        <v>0.110704319243288</v>
      </c>
      <c r="D1396" s="17">
        <v>0.11449121119014</v>
      </c>
      <c r="E1396" s="17">
        <v>0.10832120712587601</v>
      </c>
      <c r="F1396" s="17"/>
      <c r="G1396" s="17">
        <v>0.175656226034348</v>
      </c>
      <c r="H1396" s="17">
        <v>0.175477973086126</v>
      </c>
      <c r="I1396" s="17">
        <v>0.10608164315042699</v>
      </c>
      <c r="J1396" s="17">
        <v>0.128802016780417</v>
      </c>
      <c r="K1396" s="17">
        <v>3.8758468103584597E-2</v>
      </c>
      <c r="L1396" s="17">
        <v>5.4467131824234398E-2</v>
      </c>
      <c r="M1396" s="17"/>
      <c r="N1396" s="17">
        <v>0.125150954524615</v>
      </c>
      <c r="O1396" s="17">
        <v>0.10024352504957</v>
      </c>
      <c r="P1396" s="17">
        <v>0.11454402131616601</v>
      </c>
      <c r="Q1396" s="17">
        <v>0.10366004458282101</v>
      </c>
      <c r="R1396" s="17"/>
      <c r="S1396" s="17">
        <v>0.16368926611836199</v>
      </c>
      <c r="T1396" s="17">
        <v>0.122141295457316</v>
      </c>
      <c r="U1396" s="17">
        <v>8.6503171866402898E-2</v>
      </c>
      <c r="V1396" s="17">
        <v>8.8415437238302794E-2</v>
      </c>
      <c r="W1396" s="17">
        <v>0.17659352447662599</v>
      </c>
      <c r="X1396" s="17">
        <v>3.8850446758442403E-2</v>
      </c>
      <c r="Y1396" s="17">
        <v>7.3564539964885295E-2</v>
      </c>
      <c r="Z1396" s="17">
        <v>6.2304675640502197E-2</v>
      </c>
      <c r="AA1396" s="17">
        <v>7.5671973499136402E-2</v>
      </c>
      <c r="AB1396" s="17">
        <v>0.12500767034261001</v>
      </c>
      <c r="AC1396" s="17">
        <v>8.8782425797435394E-2</v>
      </c>
      <c r="AD1396" s="17">
        <v>0.18103786244686301</v>
      </c>
      <c r="AE1396" s="17"/>
      <c r="AF1396" s="17">
        <v>0.246921466000039</v>
      </c>
      <c r="AG1396" s="17">
        <v>6.8791653263985605E-2</v>
      </c>
      <c r="AH1396" s="17">
        <v>8.8005964048247398E-2</v>
      </c>
      <c r="AI1396" s="17">
        <v>4.0966001127432698E-2</v>
      </c>
      <c r="AJ1396" s="17">
        <v>7.6925096291990805E-2</v>
      </c>
      <c r="AK1396" s="17">
        <v>0.121133324194591</v>
      </c>
      <c r="AL1396" s="17"/>
      <c r="AM1396" s="17">
        <v>0.117995354299782</v>
      </c>
      <c r="AN1396" s="17">
        <v>9.9667077894273204E-2</v>
      </c>
      <c r="AO1396" s="17"/>
      <c r="AP1396" s="17">
        <v>7.2645209493991503E-2</v>
      </c>
      <c r="AQ1396" s="17">
        <v>9.2107168036838397E-2</v>
      </c>
      <c r="AR1396" s="17">
        <v>0.11420464144904301</v>
      </c>
      <c r="AS1396" s="17">
        <v>0.138820487216399</v>
      </c>
      <c r="AT1396" s="17">
        <v>0.41984298322869401</v>
      </c>
      <c r="AU1396" s="17"/>
      <c r="AV1396" s="17">
        <v>0.164114756043888</v>
      </c>
      <c r="AW1396" s="17">
        <v>0.12241303506557299</v>
      </c>
      <c r="AX1396" s="17">
        <v>3.6910616300935097E-2</v>
      </c>
      <c r="AY1396" s="17">
        <v>0</v>
      </c>
      <c r="AZ1396" s="17">
        <v>9.8157367668585294E-2</v>
      </c>
      <c r="BA1396" s="17">
        <v>0.21563501120959799</v>
      </c>
      <c r="BB1396" s="17"/>
      <c r="BC1396" s="17">
        <v>0.105423709968594</v>
      </c>
      <c r="BD1396" s="17">
        <v>0.11902084320004799</v>
      </c>
      <c r="BE1396" s="17">
        <v>9.0777435312873106E-2</v>
      </c>
      <c r="BF1396" s="17"/>
      <c r="BG1396" s="17">
        <v>0.174460265021433</v>
      </c>
      <c r="BH1396" s="17">
        <v>0.101922711310731</v>
      </c>
      <c r="BI1396" s="17">
        <v>0.145849075695627</v>
      </c>
      <c r="BJ1396" s="17">
        <v>0.20148662218947799</v>
      </c>
      <c r="BK1396" s="17">
        <v>0</v>
      </c>
      <c r="BL1396" s="17"/>
      <c r="BM1396" s="17">
        <v>0.11101004421373301</v>
      </c>
      <c r="BN1396" s="17">
        <v>4.94865850202406E-2</v>
      </c>
    </row>
    <row r="1397" spans="2:66" x14ac:dyDescent="0.35">
      <c r="B1397" t="s">
        <v>354</v>
      </c>
      <c r="C1397" s="17">
        <v>1.17985188861673E-2</v>
      </c>
      <c r="D1397" s="17">
        <v>2.01095615555161E-2</v>
      </c>
      <c r="E1397" s="17">
        <v>5.3922135627547003E-3</v>
      </c>
      <c r="F1397" s="17"/>
      <c r="G1397" s="17">
        <v>0</v>
      </c>
      <c r="H1397" s="17">
        <v>3.3743160431665399E-2</v>
      </c>
      <c r="I1397" s="17">
        <v>2.24058627739551E-2</v>
      </c>
      <c r="J1397" s="17">
        <v>2.10595365114364E-2</v>
      </c>
      <c r="K1397" s="17">
        <v>0</v>
      </c>
      <c r="L1397" s="17">
        <v>0</v>
      </c>
      <c r="M1397" s="17"/>
      <c r="N1397" s="17">
        <v>2.1077557337251699E-2</v>
      </c>
      <c r="O1397" s="17">
        <v>2.3438727061342101E-2</v>
      </c>
      <c r="P1397" s="17">
        <v>0</v>
      </c>
      <c r="Q1397" s="17">
        <v>0</v>
      </c>
      <c r="R1397" s="17"/>
      <c r="S1397" s="17">
        <v>3.5200541673581297E-2</v>
      </c>
      <c r="T1397" s="17">
        <v>0</v>
      </c>
      <c r="U1397" s="17">
        <v>0</v>
      </c>
      <c r="V1397" s="17">
        <v>4.6235971463071797E-2</v>
      </c>
      <c r="W1397" s="17">
        <v>3.5295627307533398E-2</v>
      </c>
      <c r="X1397" s="17">
        <v>0</v>
      </c>
      <c r="Y1397" s="17">
        <v>0</v>
      </c>
      <c r="Z1397" s="17">
        <v>0</v>
      </c>
      <c r="AA1397" s="17">
        <v>0</v>
      </c>
      <c r="AB1397" s="17">
        <v>0</v>
      </c>
      <c r="AC1397" s="17">
        <v>0</v>
      </c>
      <c r="AD1397" s="17">
        <v>0</v>
      </c>
      <c r="AE1397" s="17"/>
      <c r="AF1397" s="17">
        <v>2.4765897776037101E-2</v>
      </c>
      <c r="AG1397" s="17">
        <v>2.2872081602892599E-2</v>
      </c>
      <c r="AH1397" s="17">
        <v>0</v>
      </c>
      <c r="AI1397" s="17">
        <v>0</v>
      </c>
      <c r="AJ1397" s="17">
        <v>0</v>
      </c>
      <c r="AK1397" s="17">
        <v>0</v>
      </c>
      <c r="AL1397" s="17"/>
      <c r="AM1397" s="17">
        <v>1.3718458099475301E-2</v>
      </c>
      <c r="AN1397" s="17">
        <v>8.7637803294687098E-3</v>
      </c>
      <c r="AO1397" s="17"/>
      <c r="AP1397" s="17">
        <v>1.37806678772867E-2</v>
      </c>
      <c r="AQ1397" s="17">
        <v>0</v>
      </c>
      <c r="AR1397" s="17">
        <v>0</v>
      </c>
      <c r="AS1397" s="17">
        <v>2.0952989846952801E-2</v>
      </c>
      <c r="AT1397" s="17">
        <v>0.16927573221386999</v>
      </c>
      <c r="AU1397" s="17"/>
      <c r="AV1397" s="17">
        <v>1.7192835018032999E-2</v>
      </c>
      <c r="AW1397" s="17">
        <v>1.63127114390372E-2</v>
      </c>
      <c r="AX1397" s="17">
        <v>0</v>
      </c>
      <c r="AY1397" s="17">
        <v>0</v>
      </c>
      <c r="AZ1397" s="17">
        <v>0</v>
      </c>
      <c r="BA1397" s="17">
        <v>0</v>
      </c>
      <c r="BB1397" s="17"/>
      <c r="BC1397" s="17">
        <v>1.0911292951042401E-2</v>
      </c>
      <c r="BD1397" s="17">
        <v>7.9823328681297608E-3</v>
      </c>
      <c r="BE1397" s="17">
        <v>2.02733452435119E-2</v>
      </c>
      <c r="BF1397" s="17"/>
      <c r="BG1397" s="17">
        <v>0</v>
      </c>
      <c r="BH1397" s="17">
        <v>1.97836698058921E-2</v>
      </c>
      <c r="BI1397" s="17">
        <v>8.5593441620227702E-3</v>
      </c>
      <c r="BJ1397" s="17">
        <v>0</v>
      </c>
      <c r="BK1397" s="17">
        <v>0</v>
      </c>
      <c r="BL1397" s="17"/>
      <c r="BM1397" s="17">
        <v>1.73052185158717E-2</v>
      </c>
      <c r="BN1397" s="17">
        <v>0</v>
      </c>
    </row>
    <row r="1398" spans="2:66" x14ac:dyDescent="0.35">
      <c r="B1398" t="s">
        <v>282</v>
      </c>
      <c r="C1398" s="17">
        <v>1.43568609635954E-2</v>
      </c>
      <c r="D1398" s="17">
        <v>6.2459552703074501E-3</v>
      </c>
      <c r="E1398" s="17">
        <v>2.0740525915746301E-2</v>
      </c>
      <c r="F1398" s="17"/>
      <c r="G1398" s="17">
        <v>0</v>
      </c>
      <c r="H1398" s="17">
        <v>0</v>
      </c>
      <c r="I1398" s="17">
        <v>4.2918377000496603E-2</v>
      </c>
      <c r="J1398" s="17">
        <v>1.8245800595859601E-2</v>
      </c>
      <c r="K1398" s="17">
        <v>1.7683429969242801E-2</v>
      </c>
      <c r="L1398" s="17">
        <v>1.32521195932413E-2</v>
      </c>
      <c r="M1398" s="17"/>
      <c r="N1398" s="17">
        <v>0</v>
      </c>
      <c r="O1398" s="17">
        <v>3.2464581082949202E-2</v>
      </c>
      <c r="P1398" s="17">
        <v>1.1421011070977601E-2</v>
      </c>
      <c r="Q1398" s="17">
        <v>1.24024285093096E-2</v>
      </c>
      <c r="R1398" s="17"/>
      <c r="S1398" s="17">
        <v>0</v>
      </c>
      <c r="T1398" s="17">
        <v>6.18450052165017E-2</v>
      </c>
      <c r="U1398" s="17">
        <v>0</v>
      </c>
      <c r="V1398" s="17">
        <v>0</v>
      </c>
      <c r="W1398" s="17">
        <v>0</v>
      </c>
      <c r="X1398" s="17">
        <v>0</v>
      </c>
      <c r="Y1398" s="17">
        <v>0</v>
      </c>
      <c r="Z1398" s="17">
        <v>6.6021046828455998E-2</v>
      </c>
      <c r="AA1398" s="17">
        <v>2.43171787296226E-2</v>
      </c>
      <c r="AB1398" s="17">
        <v>0</v>
      </c>
      <c r="AC1398" s="17">
        <v>0</v>
      </c>
      <c r="AD1398" s="17">
        <v>0</v>
      </c>
      <c r="AE1398" s="17"/>
      <c r="AF1398" s="17">
        <v>0</v>
      </c>
      <c r="AG1398" s="17">
        <v>3.23826671979617E-2</v>
      </c>
      <c r="AH1398" s="17">
        <v>2.1816259372091501E-2</v>
      </c>
      <c r="AI1398" s="17">
        <v>1.41554518716226E-2</v>
      </c>
      <c r="AJ1398" s="17">
        <v>0</v>
      </c>
      <c r="AK1398" s="17">
        <v>0</v>
      </c>
      <c r="AL1398" s="17"/>
      <c r="AM1398" s="17">
        <v>9.3762512372376604E-3</v>
      </c>
      <c r="AN1398" s="17">
        <v>2.2561907819184199E-2</v>
      </c>
      <c r="AO1398" s="17"/>
      <c r="AP1398" s="17">
        <v>3.52725775037269E-2</v>
      </c>
      <c r="AQ1398" s="17">
        <v>0</v>
      </c>
      <c r="AR1398" s="17">
        <v>2.2628456006144201E-2</v>
      </c>
      <c r="AS1398" s="17">
        <v>0</v>
      </c>
      <c r="AT1398" s="17">
        <v>0</v>
      </c>
      <c r="AU1398" s="17"/>
      <c r="AV1398" s="17">
        <v>8.4768055088483892E-3</v>
      </c>
      <c r="AW1398" s="17">
        <v>3.54285477337331E-2</v>
      </c>
      <c r="AX1398" s="17">
        <v>0</v>
      </c>
      <c r="AY1398" s="17">
        <v>0</v>
      </c>
      <c r="AZ1398" s="17">
        <v>0</v>
      </c>
      <c r="BA1398" s="17">
        <v>3.9048695874098399E-2</v>
      </c>
      <c r="BB1398" s="17"/>
      <c r="BC1398" s="17">
        <v>0</v>
      </c>
      <c r="BD1398" s="17">
        <v>2.7340011228060498E-2</v>
      </c>
      <c r="BE1398" s="17">
        <v>0</v>
      </c>
      <c r="BF1398" s="17"/>
      <c r="BG1398" s="17">
        <v>0</v>
      </c>
      <c r="BH1398" s="17">
        <v>1.22264617834387E-2</v>
      </c>
      <c r="BI1398" s="17">
        <v>9.2994331696280505E-3</v>
      </c>
      <c r="BJ1398" s="17">
        <v>9.7895473494427301E-2</v>
      </c>
      <c r="BK1398" s="17">
        <v>0</v>
      </c>
      <c r="BL1398" s="17"/>
      <c r="BM1398" s="17">
        <v>1.06947596130698E-2</v>
      </c>
      <c r="BN1398" s="17">
        <v>2.40438428096874E-2</v>
      </c>
    </row>
    <row r="1399" spans="2:66" x14ac:dyDescent="0.35">
      <c r="C1399" s="17"/>
      <c r="D1399" s="17"/>
      <c r="E1399" s="17"/>
      <c r="F1399" s="17"/>
      <c r="G1399" s="17"/>
      <c r="H1399" s="17"/>
      <c r="I1399" s="17"/>
      <c r="J1399" s="17"/>
      <c r="K1399" s="17"/>
      <c r="L1399" s="17"/>
      <c r="M1399" s="17"/>
      <c r="N1399" s="17"/>
      <c r="O1399" s="17"/>
      <c r="P1399" s="17"/>
      <c r="Q1399" s="17"/>
      <c r="R1399" s="17"/>
      <c r="S1399" s="17"/>
      <c r="T1399" s="17"/>
      <c r="U1399" s="17"/>
      <c r="V1399" s="17"/>
      <c r="W1399" s="17"/>
      <c r="X1399" s="17"/>
      <c r="Y1399" s="17"/>
      <c r="Z1399" s="17"/>
      <c r="AA1399" s="17"/>
      <c r="AB1399" s="17"/>
      <c r="AC1399" s="17"/>
      <c r="AD1399" s="17"/>
      <c r="AE1399" s="17"/>
      <c r="AF1399" s="17"/>
      <c r="AG1399" s="17"/>
      <c r="AH1399" s="17"/>
      <c r="AI1399" s="17"/>
      <c r="AJ1399" s="17"/>
      <c r="AK1399" s="17"/>
      <c r="AL1399" s="17"/>
      <c r="AM1399" s="17"/>
      <c r="AN1399" s="17"/>
      <c r="AO1399" s="17"/>
      <c r="AP1399" s="17"/>
      <c r="AQ1399" s="17"/>
      <c r="AR1399" s="17"/>
      <c r="AS1399" s="17"/>
      <c r="AT1399" s="17"/>
      <c r="AU1399" s="17"/>
      <c r="AV1399" s="17"/>
      <c r="AW1399" s="17"/>
      <c r="AX1399" s="17"/>
      <c r="AY1399" s="17"/>
      <c r="AZ1399" s="17"/>
      <c r="BA1399" s="17"/>
      <c r="BB1399" s="17"/>
      <c r="BC1399" s="17"/>
      <c r="BD1399" s="17"/>
      <c r="BE1399" s="17"/>
      <c r="BF1399" s="17"/>
      <c r="BG1399" s="17"/>
      <c r="BH1399" s="17"/>
      <c r="BI1399" s="17"/>
      <c r="BJ1399" s="17"/>
      <c r="BK1399" s="17"/>
      <c r="BL1399" s="17"/>
      <c r="BM1399" s="17"/>
      <c r="BN1399" s="17"/>
    </row>
    <row r="1400" spans="2:66" x14ac:dyDescent="0.35">
      <c r="B1400" s="6" t="s">
        <v>479</v>
      </c>
      <c r="C1400" s="17"/>
      <c r="D1400" s="17"/>
      <c r="E1400" s="17"/>
      <c r="F1400" s="17"/>
      <c r="G1400" s="17"/>
      <c r="H1400" s="17"/>
      <c r="I1400" s="17"/>
      <c r="J1400" s="17"/>
      <c r="K1400" s="17"/>
      <c r="L1400" s="17"/>
      <c r="M1400" s="17"/>
      <c r="N1400" s="17"/>
      <c r="O1400" s="17"/>
      <c r="P1400" s="17"/>
      <c r="Q1400" s="17"/>
      <c r="R1400" s="17"/>
      <c r="S1400" s="17"/>
      <c r="T1400" s="17"/>
      <c r="U1400" s="17"/>
      <c r="V1400" s="17"/>
      <c r="W1400" s="17"/>
      <c r="X1400" s="17"/>
      <c r="Y1400" s="17"/>
      <c r="Z1400" s="17"/>
      <c r="AA1400" s="17"/>
      <c r="AB1400" s="17"/>
      <c r="AC1400" s="17"/>
      <c r="AD1400" s="17"/>
      <c r="AE1400" s="17"/>
      <c r="AF1400" s="17"/>
      <c r="AG1400" s="17"/>
      <c r="AH1400" s="17"/>
      <c r="AI1400" s="17"/>
      <c r="AJ1400" s="17"/>
      <c r="AK1400" s="17"/>
      <c r="AL1400" s="17"/>
      <c r="AM1400" s="17"/>
      <c r="AN1400" s="17"/>
      <c r="AO1400" s="17"/>
      <c r="AP1400" s="17"/>
      <c r="AQ1400" s="17"/>
      <c r="AR1400" s="17"/>
      <c r="AS1400" s="17"/>
      <c r="AT1400" s="17"/>
      <c r="AU1400" s="17"/>
      <c r="AV1400" s="17"/>
      <c r="AW1400" s="17"/>
      <c r="AX1400" s="17"/>
      <c r="AY1400" s="17"/>
      <c r="AZ1400" s="17"/>
      <c r="BA1400" s="17"/>
      <c r="BB1400" s="17"/>
      <c r="BC1400" s="17"/>
      <c r="BD1400" s="17"/>
      <c r="BE1400" s="17"/>
      <c r="BF1400" s="17"/>
      <c r="BG1400" s="17"/>
      <c r="BH1400" s="17"/>
      <c r="BI1400" s="17"/>
      <c r="BJ1400" s="17"/>
      <c r="BK1400" s="17"/>
      <c r="BL1400" s="17"/>
      <c r="BM1400" s="17"/>
      <c r="BN1400" s="17"/>
    </row>
    <row r="1401" spans="2:66" x14ac:dyDescent="0.35">
      <c r="B1401" s="24" t="s">
        <v>184</v>
      </c>
      <c r="C1401" s="17"/>
      <c r="D1401" s="17"/>
      <c r="E1401" s="17"/>
      <c r="F1401" s="17"/>
      <c r="G1401" s="17"/>
      <c r="H1401" s="17"/>
      <c r="I1401" s="17"/>
      <c r="J1401" s="17"/>
      <c r="K1401" s="17"/>
      <c r="L1401" s="17"/>
      <c r="M1401" s="17"/>
      <c r="N1401" s="17"/>
      <c r="O1401" s="17"/>
      <c r="P1401" s="17"/>
      <c r="Q1401" s="17"/>
      <c r="R1401" s="17"/>
      <c r="S1401" s="17"/>
      <c r="T1401" s="17"/>
      <c r="U1401" s="17"/>
      <c r="V1401" s="17"/>
      <c r="W1401" s="17"/>
      <c r="X1401" s="17"/>
      <c r="Y1401" s="17"/>
      <c r="Z1401" s="17"/>
      <c r="AA1401" s="17"/>
      <c r="AB1401" s="17"/>
      <c r="AC1401" s="17"/>
      <c r="AD1401" s="17"/>
      <c r="AE1401" s="17"/>
      <c r="AF1401" s="17"/>
      <c r="AG1401" s="17"/>
      <c r="AH1401" s="17"/>
      <c r="AI1401" s="17"/>
      <c r="AJ1401" s="17"/>
      <c r="AK1401" s="17"/>
      <c r="AL1401" s="17"/>
      <c r="AM1401" s="17"/>
      <c r="AN1401" s="17"/>
      <c r="AO1401" s="17"/>
      <c r="AP1401" s="17"/>
      <c r="AQ1401" s="17"/>
      <c r="AR1401" s="17"/>
      <c r="AS1401" s="17"/>
      <c r="AT1401" s="17"/>
      <c r="AU1401" s="17"/>
      <c r="AV1401" s="17"/>
      <c r="AW1401" s="17"/>
      <c r="AX1401" s="17"/>
      <c r="AY1401" s="17"/>
      <c r="AZ1401" s="17"/>
      <c r="BA1401" s="17"/>
      <c r="BB1401" s="17"/>
      <c r="BC1401" s="17"/>
      <c r="BD1401" s="17"/>
      <c r="BE1401" s="17"/>
      <c r="BF1401" s="17"/>
      <c r="BG1401" s="17"/>
      <c r="BH1401" s="17"/>
      <c r="BI1401" s="17"/>
      <c r="BJ1401" s="17"/>
      <c r="BK1401" s="17"/>
      <c r="BL1401" s="17"/>
      <c r="BM1401" s="17"/>
      <c r="BN1401" s="17"/>
    </row>
    <row r="1402" spans="2:66" x14ac:dyDescent="0.35">
      <c r="B1402" t="s">
        <v>350</v>
      </c>
      <c r="C1402" s="17">
        <v>0.32734609677259402</v>
      </c>
      <c r="D1402" s="17">
        <v>0.31289094463920097</v>
      </c>
      <c r="E1402" s="17">
        <v>0.34374321978342998</v>
      </c>
      <c r="F1402" s="17"/>
      <c r="G1402" s="17">
        <v>0.18593145810473699</v>
      </c>
      <c r="H1402" s="17">
        <v>0.11687429479012</v>
      </c>
      <c r="I1402" s="17">
        <v>0.187637052551717</v>
      </c>
      <c r="J1402" s="17">
        <v>0.35158707664559102</v>
      </c>
      <c r="K1402" s="17">
        <v>0.421359106140961</v>
      </c>
      <c r="L1402" s="17">
        <v>0.58967646632718196</v>
      </c>
      <c r="M1402" s="17"/>
      <c r="N1402" s="17">
        <v>0.22361640219832499</v>
      </c>
      <c r="O1402" s="17">
        <v>0.29346636332411202</v>
      </c>
      <c r="P1402" s="17">
        <v>0.39035766965996099</v>
      </c>
      <c r="Q1402" s="17">
        <v>0.41455979303344298</v>
      </c>
      <c r="R1402" s="17"/>
      <c r="S1402" s="17">
        <v>0.139391296748819</v>
      </c>
      <c r="T1402" s="17">
        <v>0.37667214548059702</v>
      </c>
      <c r="U1402" s="17">
        <v>0.51541897688151495</v>
      </c>
      <c r="V1402" s="17">
        <v>0.31980166478651101</v>
      </c>
      <c r="W1402" s="17">
        <v>0.27632504160173599</v>
      </c>
      <c r="X1402" s="17">
        <v>0.39555871643185703</v>
      </c>
      <c r="Y1402" s="17">
        <v>0.49021219781485698</v>
      </c>
      <c r="Z1402" s="17">
        <v>0.30561877980677699</v>
      </c>
      <c r="AA1402" s="17">
        <v>0.25961702240034201</v>
      </c>
      <c r="AB1402" s="17">
        <v>0.21862004718615499</v>
      </c>
      <c r="AC1402" s="17">
        <v>0.425961800336073</v>
      </c>
      <c r="AD1402" s="17">
        <v>0.215854173845241</v>
      </c>
      <c r="AE1402" s="17"/>
      <c r="AF1402" s="17">
        <v>0.20510245361966201</v>
      </c>
      <c r="AG1402" s="17">
        <v>0.30150696557367002</v>
      </c>
      <c r="AH1402" s="17">
        <v>0.35687571417428998</v>
      </c>
      <c r="AI1402" s="17">
        <v>0.42001667098602502</v>
      </c>
      <c r="AJ1402" s="17">
        <v>0.42203520471095801</v>
      </c>
      <c r="AK1402" s="17">
        <v>0.40425218856715001</v>
      </c>
      <c r="AL1402" s="17"/>
      <c r="AM1402" s="17">
        <v>0.340845967034135</v>
      </c>
      <c r="AN1402" s="17">
        <v>0.31173993120764698</v>
      </c>
      <c r="AO1402" s="17"/>
      <c r="AP1402" s="17">
        <v>0.45937458893906102</v>
      </c>
      <c r="AQ1402" s="17">
        <v>0.32803922352585202</v>
      </c>
      <c r="AR1402" s="17">
        <v>0.24607266426170901</v>
      </c>
      <c r="AS1402" s="17">
        <v>0.15937216558241599</v>
      </c>
      <c r="AT1402" s="17">
        <v>0.21394249609190899</v>
      </c>
      <c r="AU1402" s="17"/>
      <c r="AV1402" s="17">
        <v>0.241132393734344</v>
      </c>
      <c r="AW1402" s="17">
        <v>0.42164321601756699</v>
      </c>
      <c r="AX1402" s="17">
        <v>0.295717528663064</v>
      </c>
      <c r="AY1402" s="17">
        <v>0.47606137507512097</v>
      </c>
      <c r="AZ1402" s="17">
        <v>0.17625206359892201</v>
      </c>
      <c r="BA1402" s="17">
        <v>0.48399522168287701</v>
      </c>
      <c r="BB1402" s="17"/>
      <c r="BC1402" s="17">
        <v>0.27417707342240699</v>
      </c>
      <c r="BD1402" s="17">
        <v>0.35731657792097299</v>
      </c>
      <c r="BE1402" s="17">
        <v>0.32363146911863999</v>
      </c>
      <c r="BF1402" s="17"/>
      <c r="BG1402" s="17">
        <v>0.52511503054172304</v>
      </c>
      <c r="BH1402" s="17">
        <v>0.27241716966281698</v>
      </c>
      <c r="BI1402" s="17">
        <v>0.31072876810114802</v>
      </c>
      <c r="BJ1402" s="17">
        <v>0.190303673764809</v>
      </c>
      <c r="BK1402" s="17">
        <v>0.53832959525527802</v>
      </c>
      <c r="BL1402" s="17"/>
      <c r="BM1402" s="17">
        <v>0.30559475687689402</v>
      </c>
      <c r="BN1402" s="17">
        <v>0.45609668110791401</v>
      </c>
    </row>
    <row r="1403" spans="2:66" x14ac:dyDescent="0.35">
      <c r="B1403" t="s">
        <v>351</v>
      </c>
      <c r="C1403" s="17">
        <v>0.33293305864331502</v>
      </c>
      <c r="D1403" s="17">
        <v>0.30098623796920698</v>
      </c>
      <c r="E1403" s="17">
        <v>0.36502227327165399</v>
      </c>
      <c r="F1403" s="17"/>
      <c r="G1403" s="17">
        <v>0.41410753072925599</v>
      </c>
      <c r="H1403" s="17">
        <v>0.39848659050350299</v>
      </c>
      <c r="I1403" s="17">
        <v>0.34163676717902602</v>
      </c>
      <c r="J1403" s="17">
        <v>0.28463508259717502</v>
      </c>
      <c r="K1403" s="17">
        <v>0.38004375053651102</v>
      </c>
      <c r="L1403" s="17">
        <v>0.24379510291796599</v>
      </c>
      <c r="M1403" s="17"/>
      <c r="N1403" s="17">
        <v>0.32556037580507402</v>
      </c>
      <c r="O1403" s="17">
        <v>0.36079437777620299</v>
      </c>
      <c r="P1403" s="17">
        <v>0.342674691581494</v>
      </c>
      <c r="Q1403" s="17">
        <v>0.30701697090008601</v>
      </c>
      <c r="R1403" s="17"/>
      <c r="S1403" s="17">
        <v>0.18975228401149899</v>
      </c>
      <c r="T1403" s="17">
        <v>0.35215264771730598</v>
      </c>
      <c r="U1403" s="17">
        <v>0.27654763298859297</v>
      </c>
      <c r="V1403" s="17">
        <v>0.473227913025423</v>
      </c>
      <c r="W1403" s="17">
        <v>0.443035718310761</v>
      </c>
      <c r="X1403" s="17">
        <v>0.28460849338312899</v>
      </c>
      <c r="Y1403" s="17">
        <v>0.23937961845667299</v>
      </c>
      <c r="Z1403" s="17">
        <v>0.38718055285931302</v>
      </c>
      <c r="AA1403" s="17">
        <v>0.36722645965547701</v>
      </c>
      <c r="AB1403" s="17">
        <v>0.41852764751256399</v>
      </c>
      <c r="AC1403" s="17">
        <v>0.19419854097318701</v>
      </c>
      <c r="AD1403" s="17">
        <v>0.45532268166090001</v>
      </c>
      <c r="AE1403" s="17"/>
      <c r="AF1403" s="17">
        <v>0.285034615003807</v>
      </c>
      <c r="AG1403" s="17">
        <v>0.36448654245553302</v>
      </c>
      <c r="AH1403" s="17">
        <v>0.42136655665643302</v>
      </c>
      <c r="AI1403" s="17">
        <v>0.29828273674685002</v>
      </c>
      <c r="AJ1403" s="17">
        <v>0.37801556770098099</v>
      </c>
      <c r="AK1403" s="17">
        <v>0.18524277944231199</v>
      </c>
      <c r="AL1403" s="17"/>
      <c r="AM1403" s="17">
        <v>0.30291199774606498</v>
      </c>
      <c r="AN1403" s="17">
        <v>0.374358133302022</v>
      </c>
      <c r="AO1403" s="17"/>
      <c r="AP1403" s="17">
        <v>0.26852319076297498</v>
      </c>
      <c r="AQ1403" s="17">
        <v>0.35208843019296798</v>
      </c>
      <c r="AR1403" s="17">
        <v>0.29502972476873901</v>
      </c>
      <c r="AS1403" s="17">
        <v>0.36655878155883198</v>
      </c>
      <c r="AT1403" s="17">
        <v>0.326823171222141</v>
      </c>
      <c r="AU1403" s="17"/>
      <c r="AV1403" s="17">
        <v>0.34823700723326401</v>
      </c>
      <c r="AW1403" s="17">
        <v>0.30409834657253998</v>
      </c>
      <c r="AX1403" s="17">
        <v>0.36658445493062902</v>
      </c>
      <c r="AY1403" s="17">
        <v>0.29371916227384798</v>
      </c>
      <c r="AZ1403" s="17">
        <v>0.35364379958966502</v>
      </c>
      <c r="BA1403" s="17">
        <v>0.356776406108886</v>
      </c>
      <c r="BB1403" s="17"/>
      <c r="BC1403" s="17">
        <v>0.301857969061396</v>
      </c>
      <c r="BD1403" s="17">
        <v>0.34948521665325299</v>
      </c>
      <c r="BE1403" s="17">
        <v>0.34108967631994003</v>
      </c>
      <c r="BF1403" s="17"/>
      <c r="BG1403" s="17">
        <v>0.25704718732527998</v>
      </c>
      <c r="BH1403" s="17">
        <v>0.33525270515595601</v>
      </c>
      <c r="BI1403" s="17">
        <v>0.388903004424067</v>
      </c>
      <c r="BJ1403" s="17">
        <v>0.4495484181944</v>
      </c>
      <c r="BK1403" s="17">
        <v>0.317500483849258</v>
      </c>
      <c r="BL1403" s="17"/>
      <c r="BM1403" s="17">
        <v>0.32498482880977397</v>
      </c>
      <c r="BN1403" s="17">
        <v>0.34870128177211701</v>
      </c>
    </row>
    <row r="1404" spans="2:66" x14ac:dyDescent="0.35">
      <c r="B1404" t="s">
        <v>352</v>
      </c>
      <c r="C1404" s="17">
        <v>0.22685327255604101</v>
      </c>
      <c r="D1404" s="17">
        <v>0.269391170650779</v>
      </c>
      <c r="E1404" s="17">
        <v>0.185829656589176</v>
      </c>
      <c r="F1404" s="17"/>
      <c r="G1404" s="17">
        <v>0.25863409440214002</v>
      </c>
      <c r="H1404" s="17">
        <v>0.24929781571312601</v>
      </c>
      <c r="I1404" s="17">
        <v>0.357678672952915</v>
      </c>
      <c r="J1404" s="17">
        <v>0.215932813221107</v>
      </c>
      <c r="K1404" s="17">
        <v>0.14035082130000401</v>
      </c>
      <c r="L1404" s="17">
        <v>0.16652843075485199</v>
      </c>
      <c r="M1404" s="17"/>
      <c r="N1404" s="17">
        <v>0.28537370615383401</v>
      </c>
      <c r="O1404" s="17">
        <v>0.22393275283549299</v>
      </c>
      <c r="P1404" s="17">
        <v>0.19331334888666099</v>
      </c>
      <c r="Q1404" s="17">
        <v>0.196081405512671</v>
      </c>
      <c r="R1404" s="17"/>
      <c r="S1404" s="17">
        <v>0.38636387155388202</v>
      </c>
      <c r="T1404" s="17">
        <v>0.22851534126922299</v>
      </c>
      <c r="U1404" s="17">
        <v>0.17419365567530901</v>
      </c>
      <c r="V1404" s="17">
        <v>0.14597973995583999</v>
      </c>
      <c r="W1404" s="17">
        <v>0.224529035064227</v>
      </c>
      <c r="X1404" s="17">
        <v>0.17589355676739901</v>
      </c>
      <c r="Y1404" s="17">
        <v>0.20900151067525499</v>
      </c>
      <c r="Z1404" s="17">
        <v>0.22684308915484999</v>
      </c>
      <c r="AA1404" s="17">
        <v>0.23249055938403501</v>
      </c>
      <c r="AB1404" s="17">
        <v>0.195102561946398</v>
      </c>
      <c r="AC1404" s="17">
        <v>0.28539978178942699</v>
      </c>
      <c r="AD1404" s="17">
        <v>0.225525367771096</v>
      </c>
      <c r="AE1404" s="17"/>
      <c r="AF1404" s="17">
        <v>0.262007785688048</v>
      </c>
      <c r="AG1404" s="17">
        <v>0.26410391366604502</v>
      </c>
      <c r="AH1404" s="17">
        <v>0.162114823655092</v>
      </c>
      <c r="AI1404" s="17">
        <v>0.19460989121463501</v>
      </c>
      <c r="AJ1404" s="17">
        <v>0.174594921142188</v>
      </c>
      <c r="AK1404" s="17">
        <v>0.29992192099612702</v>
      </c>
      <c r="AL1404" s="17"/>
      <c r="AM1404" s="17">
        <v>0.23124084291981201</v>
      </c>
      <c r="AN1404" s="17">
        <v>0.22254419387427499</v>
      </c>
      <c r="AO1404" s="17"/>
      <c r="AP1404" s="17">
        <v>0.18299011625115399</v>
      </c>
      <c r="AQ1404" s="17">
        <v>0.29123605310112899</v>
      </c>
      <c r="AR1404" s="17">
        <v>0.32088938214477503</v>
      </c>
      <c r="AS1404" s="17">
        <v>0.212852089222131</v>
      </c>
      <c r="AT1404" s="17">
        <v>0.13936786886804201</v>
      </c>
      <c r="AU1404" s="17"/>
      <c r="AV1404" s="17">
        <v>0.25038167589194199</v>
      </c>
      <c r="AW1404" s="17">
        <v>0.20673030713194099</v>
      </c>
      <c r="AX1404" s="17">
        <v>0.14570171423162401</v>
      </c>
      <c r="AY1404" s="17">
        <v>0.16416272345247501</v>
      </c>
      <c r="AZ1404" s="17">
        <v>0.42933725784972998</v>
      </c>
      <c r="BA1404" s="17">
        <v>0.116983513567343</v>
      </c>
      <c r="BB1404" s="17"/>
      <c r="BC1404" s="17">
        <v>0.30237437592611199</v>
      </c>
      <c r="BD1404" s="17">
        <v>0.2221752893799</v>
      </c>
      <c r="BE1404" s="17">
        <v>0.19118834658138101</v>
      </c>
      <c r="BF1404" s="17"/>
      <c r="BG1404" s="17">
        <v>0.14677617912251301</v>
      </c>
      <c r="BH1404" s="17">
        <v>0.27950461340544203</v>
      </c>
      <c r="BI1404" s="17">
        <v>0.207513266562764</v>
      </c>
      <c r="BJ1404" s="17">
        <v>0.27389592599135698</v>
      </c>
      <c r="BK1404" s="17">
        <v>5.3645844191102902E-2</v>
      </c>
      <c r="BL1404" s="17"/>
      <c r="BM1404" s="17">
        <v>0.26207823239495898</v>
      </c>
      <c r="BN1404" s="17">
        <v>0.10568738750507201</v>
      </c>
    </row>
    <row r="1405" spans="2:66" x14ac:dyDescent="0.35">
      <c r="B1405" t="s">
        <v>353</v>
      </c>
      <c r="C1405" s="17">
        <v>6.8513748732149701E-2</v>
      </c>
      <c r="D1405" s="17">
        <v>8.7293209212528894E-2</v>
      </c>
      <c r="E1405" s="17">
        <v>5.2458080604991603E-2</v>
      </c>
      <c r="F1405" s="17"/>
      <c r="G1405" s="17">
        <v>9.3629962603508393E-2</v>
      </c>
      <c r="H1405" s="17">
        <v>0.130265592401337</v>
      </c>
      <c r="I1405" s="17">
        <v>7.4533170821277805E-2</v>
      </c>
      <c r="J1405" s="17">
        <v>0.10410616962420199</v>
      </c>
      <c r="K1405" s="17">
        <v>1.81215877076501E-2</v>
      </c>
      <c r="L1405" s="17">
        <v>0</v>
      </c>
      <c r="M1405" s="17"/>
      <c r="N1405" s="17">
        <v>0.124517251579062</v>
      </c>
      <c r="O1405" s="17">
        <v>7.3592374981106295E-2</v>
      </c>
      <c r="P1405" s="17">
        <v>4.9906798769503803E-2</v>
      </c>
      <c r="Q1405" s="17">
        <v>2.0444320853609799E-2</v>
      </c>
      <c r="R1405" s="17"/>
      <c r="S1405" s="17">
        <v>0.16598686403567101</v>
      </c>
      <c r="T1405" s="17">
        <v>4.2659865532873903E-2</v>
      </c>
      <c r="U1405" s="17">
        <v>0</v>
      </c>
      <c r="V1405" s="17">
        <v>6.0990682232226201E-2</v>
      </c>
      <c r="W1405" s="17">
        <v>5.6110205023276398E-2</v>
      </c>
      <c r="X1405" s="17">
        <v>0.11647756515984101</v>
      </c>
      <c r="Y1405" s="17">
        <v>6.1406673053215101E-2</v>
      </c>
      <c r="Z1405" s="17">
        <v>0</v>
      </c>
      <c r="AA1405" s="17">
        <v>8.3956391760951099E-2</v>
      </c>
      <c r="AB1405" s="17">
        <v>5.6764755287894403E-2</v>
      </c>
      <c r="AC1405" s="17">
        <v>4.6205138231248603E-2</v>
      </c>
      <c r="AD1405" s="17">
        <v>0.103297776722763</v>
      </c>
      <c r="AE1405" s="17"/>
      <c r="AF1405" s="17">
        <v>0.16079766723446301</v>
      </c>
      <c r="AG1405" s="17">
        <v>1.1239700277908099E-2</v>
      </c>
      <c r="AH1405" s="17">
        <v>5.9642905514184899E-2</v>
      </c>
      <c r="AI1405" s="17">
        <v>6.0352719823661E-2</v>
      </c>
      <c r="AJ1405" s="17">
        <v>2.53543064458738E-2</v>
      </c>
      <c r="AK1405" s="17">
        <v>5.2134969718389698E-2</v>
      </c>
      <c r="AL1405" s="17"/>
      <c r="AM1405" s="17">
        <v>8.23464998476999E-2</v>
      </c>
      <c r="AN1405" s="17">
        <v>5.0832101272128997E-2</v>
      </c>
      <c r="AO1405" s="17"/>
      <c r="AP1405" s="17">
        <v>3.3904620789797203E-2</v>
      </c>
      <c r="AQ1405" s="17">
        <v>1.4517707515167099E-2</v>
      </c>
      <c r="AR1405" s="17">
        <v>6.0758572652707399E-2</v>
      </c>
      <c r="AS1405" s="17">
        <v>0.20184624832114001</v>
      </c>
      <c r="AT1405" s="17">
        <v>0.31986646381790901</v>
      </c>
      <c r="AU1405" s="17"/>
      <c r="AV1405" s="17">
        <v>9.8600276903341305E-2</v>
      </c>
      <c r="AW1405" s="17">
        <v>4.78914151087423E-2</v>
      </c>
      <c r="AX1405" s="17">
        <v>0.191996302174683</v>
      </c>
      <c r="AY1405" s="17">
        <v>4.6449868231893003E-2</v>
      </c>
      <c r="AZ1405" s="17">
        <v>0</v>
      </c>
      <c r="BA1405" s="17">
        <v>4.2244858640894299E-2</v>
      </c>
      <c r="BB1405" s="17"/>
      <c r="BC1405" s="17">
        <v>5.9602500536891798E-2</v>
      </c>
      <c r="BD1405" s="17">
        <v>3.2261853695923201E-2</v>
      </c>
      <c r="BE1405" s="17">
        <v>0.10580748930402201</v>
      </c>
      <c r="BF1405" s="17"/>
      <c r="BG1405" s="17">
        <v>7.1061603010483296E-2</v>
      </c>
      <c r="BH1405" s="17">
        <v>8.3964587223643805E-2</v>
      </c>
      <c r="BI1405" s="17">
        <v>6.3183716635850706E-2</v>
      </c>
      <c r="BJ1405" s="17">
        <v>0</v>
      </c>
      <c r="BK1405" s="17">
        <v>3.05367342615382E-2</v>
      </c>
      <c r="BL1405" s="17"/>
      <c r="BM1405" s="17">
        <v>8.2270509234360203E-2</v>
      </c>
      <c r="BN1405" s="17">
        <v>2.3321396288677701E-2</v>
      </c>
    </row>
    <row r="1406" spans="2:66" x14ac:dyDescent="0.35">
      <c r="B1406" t="s">
        <v>354</v>
      </c>
      <c r="C1406" s="17">
        <v>1.6298587255154099E-2</v>
      </c>
      <c r="D1406" s="17">
        <v>1.72493882998522E-2</v>
      </c>
      <c r="E1406" s="17">
        <v>1.56220133740667E-2</v>
      </c>
      <c r="F1406" s="17"/>
      <c r="G1406" s="17">
        <v>2.4807668315569902E-2</v>
      </c>
      <c r="H1406" s="17">
        <v>7.3530915379511702E-2</v>
      </c>
      <c r="I1406" s="17">
        <v>0</v>
      </c>
      <c r="J1406" s="17">
        <v>0</v>
      </c>
      <c r="K1406" s="17">
        <v>0</v>
      </c>
      <c r="L1406" s="17">
        <v>0</v>
      </c>
      <c r="M1406" s="17"/>
      <c r="N1406" s="17">
        <v>2.95746605379359E-2</v>
      </c>
      <c r="O1406" s="17">
        <v>1.2385726779093401E-2</v>
      </c>
      <c r="P1406" s="17">
        <v>1.1642009972787601E-2</v>
      </c>
      <c r="Q1406" s="17">
        <v>9.7865938593559992E-3</v>
      </c>
      <c r="R1406" s="17"/>
      <c r="S1406" s="17">
        <v>4.8668883444538402E-2</v>
      </c>
      <c r="T1406" s="17">
        <v>0</v>
      </c>
      <c r="U1406" s="17">
        <v>3.3839734454583402E-2</v>
      </c>
      <c r="V1406" s="17">
        <v>0</v>
      </c>
      <c r="W1406" s="17">
        <v>0</v>
      </c>
      <c r="X1406" s="17">
        <v>2.7461668257773599E-2</v>
      </c>
      <c r="Y1406" s="17">
        <v>0</v>
      </c>
      <c r="Z1406" s="17">
        <v>0</v>
      </c>
      <c r="AA1406" s="17">
        <v>2.7883723441242E-2</v>
      </c>
      <c r="AB1406" s="17">
        <v>2.7223736672976302E-2</v>
      </c>
      <c r="AC1406" s="17">
        <v>0</v>
      </c>
      <c r="AD1406" s="17">
        <v>0</v>
      </c>
      <c r="AE1406" s="17"/>
      <c r="AF1406" s="17">
        <v>4.2630705070875199E-2</v>
      </c>
      <c r="AG1406" s="17">
        <v>1.21868261610196E-2</v>
      </c>
      <c r="AH1406" s="17">
        <v>0</v>
      </c>
      <c r="AI1406" s="17">
        <v>1.3331489151163599E-2</v>
      </c>
      <c r="AJ1406" s="17">
        <v>0</v>
      </c>
      <c r="AK1406" s="17">
        <v>0</v>
      </c>
      <c r="AL1406" s="17"/>
      <c r="AM1406" s="17">
        <v>1.36345711269069E-2</v>
      </c>
      <c r="AN1406" s="17">
        <v>1.9890675092076499E-2</v>
      </c>
      <c r="AO1406" s="17"/>
      <c r="AP1406" s="17">
        <v>2.17621967690113E-2</v>
      </c>
      <c r="AQ1406" s="17">
        <v>0</v>
      </c>
      <c r="AR1406" s="17">
        <v>2.28122332559123E-2</v>
      </c>
      <c r="AS1406" s="17">
        <v>3.6854272075737597E-2</v>
      </c>
      <c r="AT1406" s="17">
        <v>0</v>
      </c>
      <c r="AU1406" s="17"/>
      <c r="AV1406" s="17">
        <v>2.27404238169574E-2</v>
      </c>
      <c r="AW1406" s="17">
        <v>0</v>
      </c>
      <c r="AX1406" s="17">
        <v>0</v>
      </c>
      <c r="AY1406" s="17">
        <v>1.96068709666633E-2</v>
      </c>
      <c r="AZ1406" s="17">
        <v>0</v>
      </c>
      <c r="BA1406" s="17">
        <v>0</v>
      </c>
      <c r="BB1406" s="17"/>
      <c r="BC1406" s="17">
        <v>1.2862928424657199E-2</v>
      </c>
      <c r="BD1406" s="17">
        <v>1.94087937901741E-2</v>
      </c>
      <c r="BE1406" s="17">
        <v>1.80986027192327E-2</v>
      </c>
      <c r="BF1406" s="17"/>
      <c r="BG1406" s="17">
        <v>0</v>
      </c>
      <c r="BH1406" s="17">
        <v>1.15354413931668E-2</v>
      </c>
      <c r="BI1406" s="17">
        <v>9.6375936193648197E-3</v>
      </c>
      <c r="BJ1406" s="17">
        <v>8.6251982049433601E-2</v>
      </c>
      <c r="BK1406" s="17">
        <v>2.7054681348742102E-2</v>
      </c>
      <c r="BL1406" s="17"/>
      <c r="BM1406" s="17">
        <v>1.00209128904579E-2</v>
      </c>
      <c r="BN1406" s="17">
        <v>4.1042049086834398E-2</v>
      </c>
    </row>
    <row r="1407" spans="2:66" x14ac:dyDescent="0.35">
      <c r="B1407" t="s">
        <v>282</v>
      </c>
      <c r="C1407" s="17">
        <v>2.8055236040746698E-2</v>
      </c>
      <c r="D1407" s="17">
        <v>1.21890492284318E-2</v>
      </c>
      <c r="E1407" s="17">
        <v>3.7324756376681298E-2</v>
      </c>
      <c r="F1407" s="17"/>
      <c r="G1407" s="17">
        <v>2.2889285844787399E-2</v>
      </c>
      <c r="H1407" s="17">
        <v>3.1544791212402397E-2</v>
      </c>
      <c r="I1407" s="17">
        <v>3.8514336495064701E-2</v>
      </c>
      <c r="J1407" s="17">
        <v>4.3738857911925097E-2</v>
      </c>
      <c r="K1407" s="17">
        <v>4.01247343148734E-2</v>
      </c>
      <c r="L1407" s="17">
        <v>0</v>
      </c>
      <c r="M1407" s="17"/>
      <c r="N1407" s="17">
        <v>1.13576037257697E-2</v>
      </c>
      <c r="O1407" s="17">
        <v>3.5828404303992201E-2</v>
      </c>
      <c r="P1407" s="17">
        <v>1.2105481129592499E-2</v>
      </c>
      <c r="Q1407" s="17">
        <v>5.21109158408345E-2</v>
      </c>
      <c r="R1407" s="17"/>
      <c r="S1407" s="17">
        <v>6.9836800205590494E-2</v>
      </c>
      <c r="T1407" s="17">
        <v>0</v>
      </c>
      <c r="U1407" s="17">
        <v>0</v>
      </c>
      <c r="V1407" s="17">
        <v>0</v>
      </c>
      <c r="W1407" s="17">
        <v>0</v>
      </c>
      <c r="X1407" s="17">
        <v>0</v>
      </c>
      <c r="Y1407" s="17">
        <v>0</v>
      </c>
      <c r="Z1407" s="17">
        <v>8.0357578179060196E-2</v>
      </c>
      <c r="AA1407" s="17">
        <v>2.8825843357953001E-2</v>
      </c>
      <c r="AB1407" s="17">
        <v>8.3761251394010902E-2</v>
      </c>
      <c r="AC1407" s="17">
        <v>4.8234738670064801E-2</v>
      </c>
      <c r="AD1407" s="17">
        <v>0</v>
      </c>
      <c r="AE1407" s="17"/>
      <c r="AF1407" s="17">
        <v>4.4426773383145601E-2</v>
      </c>
      <c r="AG1407" s="17">
        <v>4.6476051865824403E-2</v>
      </c>
      <c r="AH1407" s="17">
        <v>0</v>
      </c>
      <c r="AI1407" s="17">
        <v>1.34064920776656E-2</v>
      </c>
      <c r="AJ1407" s="17">
        <v>0</v>
      </c>
      <c r="AK1407" s="17">
        <v>5.8448141276020799E-2</v>
      </c>
      <c r="AL1407" s="17"/>
      <c r="AM1407" s="17">
        <v>2.9020121325381499E-2</v>
      </c>
      <c r="AN1407" s="17">
        <v>2.0634965251850702E-2</v>
      </c>
      <c r="AO1407" s="17"/>
      <c r="AP1407" s="17">
        <v>3.34452864880007E-2</v>
      </c>
      <c r="AQ1407" s="17">
        <v>1.4118585664884E-2</v>
      </c>
      <c r="AR1407" s="17">
        <v>5.4437422916156802E-2</v>
      </c>
      <c r="AS1407" s="17">
        <v>2.2516443239742698E-2</v>
      </c>
      <c r="AT1407" s="17">
        <v>0</v>
      </c>
      <c r="AU1407" s="17"/>
      <c r="AV1407" s="17">
        <v>3.89082224201516E-2</v>
      </c>
      <c r="AW1407" s="17">
        <v>1.9636715169209399E-2</v>
      </c>
      <c r="AX1407" s="17">
        <v>0</v>
      </c>
      <c r="AY1407" s="17">
        <v>0</v>
      </c>
      <c r="AZ1407" s="17">
        <v>4.0766878961683503E-2</v>
      </c>
      <c r="BA1407" s="17">
        <v>0</v>
      </c>
      <c r="BB1407" s="17"/>
      <c r="BC1407" s="17">
        <v>4.9125152628536298E-2</v>
      </c>
      <c r="BD1407" s="17">
        <v>1.9352268559776498E-2</v>
      </c>
      <c r="BE1407" s="17">
        <v>2.0184415956783799E-2</v>
      </c>
      <c r="BF1407" s="17"/>
      <c r="BG1407" s="17">
        <v>0</v>
      </c>
      <c r="BH1407" s="17">
        <v>1.7325483158974302E-2</v>
      </c>
      <c r="BI1407" s="17">
        <v>2.0033650656806502E-2</v>
      </c>
      <c r="BJ1407" s="17">
        <v>0</v>
      </c>
      <c r="BK1407" s="17">
        <v>3.2932661094081002E-2</v>
      </c>
      <c r="BL1407" s="17"/>
      <c r="BM1407" s="17">
        <v>1.5050759793554301E-2</v>
      </c>
      <c r="BN1407" s="17">
        <v>2.51512042393853E-2</v>
      </c>
    </row>
    <row r="1408" spans="2:66" x14ac:dyDescent="0.35">
      <c r="C1408" s="17"/>
      <c r="D1408" s="17"/>
      <c r="E1408" s="17"/>
      <c r="F1408" s="17"/>
      <c r="G1408" s="17"/>
      <c r="H1408" s="17"/>
      <c r="I1408" s="17"/>
      <c r="J1408" s="17"/>
      <c r="K1408" s="17"/>
      <c r="L1408" s="17"/>
      <c r="M1408" s="17"/>
      <c r="N1408" s="17"/>
      <c r="O1408" s="17"/>
      <c r="P1408" s="17"/>
      <c r="Q1408" s="17"/>
      <c r="R1408" s="17"/>
      <c r="S1408" s="17"/>
      <c r="T1408" s="17"/>
      <c r="U1408" s="17"/>
      <c r="V1408" s="17"/>
      <c r="W1408" s="17"/>
      <c r="X1408" s="17"/>
      <c r="Y1408" s="17"/>
      <c r="Z1408" s="17"/>
      <c r="AA1408" s="17"/>
      <c r="AB1408" s="17"/>
      <c r="AC1408" s="17"/>
      <c r="AD1408" s="17"/>
      <c r="AE1408" s="17"/>
      <c r="AF1408" s="17"/>
      <c r="AG1408" s="17"/>
      <c r="AH1408" s="17"/>
      <c r="AI1408" s="17"/>
      <c r="AJ1408" s="17"/>
      <c r="AK1408" s="17"/>
      <c r="AL1408" s="17"/>
      <c r="AM1408" s="17"/>
      <c r="AN1408" s="17"/>
      <c r="AO1408" s="17"/>
      <c r="AP1408" s="17"/>
      <c r="AQ1408" s="17"/>
      <c r="AR1408" s="17"/>
      <c r="AS1408" s="17"/>
      <c r="AT1408" s="17"/>
      <c r="AU1408" s="17"/>
      <c r="AV1408" s="17"/>
      <c r="AW1408" s="17"/>
      <c r="AX1408" s="17"/>
      <c r="AY1408" s="17"/>
      <c r="AZ1408" s="17"/>
      <c r="BA1408" s="17"/>
      <c r="BB1408" s="17"/>
      <c r="BC1408" s="17"/>
      <c r="BD1408" s="17"/>
      <c r="BE1408" s="17"/>
      <c r="BF1408" s="17"/>
      <c r="BG1408" s="17"/>
      <c r="BH1408" s="17"/>
      <c r="BI1408" s="17"/>
      <c r="BJ1408" s="17"/>
      <c r="BK1408" s="17"/>
      <c r="BL1408" s="17"/>
      <c r="BM1408" s="17"/>
      <c r="BN1408" s="17"/>
    </row>
    <row r="1409" spans="2:66" x14ac:dyDescent="0.35">
      <c r="B1409" s="6" t="s">
        <v>480</v>
      </c>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c r="AO1409" s="17"/>
      <c r="AP1409" s="17"/>
      <c r="AQ1409" s="17"/>
      <c r="AR1409" s="17"/>
      <c r="AS1409" s="17"/>
      <c r="AT1409" s="17"/>
      <c r="AU1409" s="17"/>
      <c r="AV1409" s="17"/>
      <c r="AW1409" s="17"/>
      <c r="AX1409" s="17"/>
      <c r="AY1409" s="17"/>
      <c r="AZ1409" s="17"/>
      <c r="BA1409" s="17"/>
      <c r="BB1409" s="17"/>
      <c r="BC1409" s="17"/>
      <c r="BD1409" s="17"/>
      <c r="BE1409" s="17"/>
      <c r="BF1409" s="17"/>
      <c r="BG1409" s="17"/>
      <c r="BH1409" s="17"/>
      <c r="BI1409" s="17"/>
      <c r="BJ1409" s="17"/>
      <c r="BK1409" s="17"/>
      <c r="BL1409" s="17"/>
      <c r="BM1409" s="17"/>
      <c r="BN1409" s="17"/>
    </row>
    <row r="1410" spans="2:66" x14ac:dyDescent="0.35">
      <c r="B1410" s="24" t="s">
        <v>184</v>
      </c>
      <c r="C1410" s="17"/>
      <c r="D1410" s="17"/>
      <c r="E1410" s="17"/>
      <c r="F1410" s="17"/>
      <c r="G1410" s="17"/>
      <c r="H1410" s="17"/>
      <c r="I1410" s="17"/>
      <c r="J1410" s="17"/>
      <c r="K1410" s="17"/>
      <c r="L1410" s="17"/>
      <c r="M1410" s="17"/>
      <c r="N1410" s="17"/>
      <c r="O1410" s="17"/>
      <c r="P1410" s="17"/>
      <c r="Q1410" s="17"/>
      <c r="R1410" s="17"/>
      <c r="S1410" s="17"/>
      <c r="T1410" s="17"/>
      <c r="U1410" s="17"/>
      <c r="V1410" s="17"/>
      <c r="W1410" s="17"/>
      <c r="X1410" s="17"/>
      <c r="Y1410" s="17"/>
      <c r="Z1410" s="17"/>
      <c r="AA1410" s="17"/>
      <c r="AB1410" s="17"/>
      <c r="AC1410" s="17"/>
      <c r="AD1410" s="17"/>
      <c r="AE1410" s="17"/>
      <c r="AF1410" s="17"/>
      <c r="AG1410" s="17"/>
      <c r="AH1410" s="17"/>
      <c r="AI1410" s="17"/>
      <c r="AJ1410" s="17"/>
      <c r="AK1410" s="17"/>
      <c r="AL1410" s="17"/>
      <c r="AM1410" s="17"/>
      <c r="AN1410" s="17"/>
      <c r="AO1410" s="17"/>
      <c r="AP1410" s="17"/>
      <c r="AQ1410" s="17"/>
      <c r="AR1410" s="17"/>
      <c r="AS1410" s="17"/>
      <c r="AT1410" s="17"/>
      <c r="AU1410" s="17"/>
      <c r="AV1410" s="17"/>
      <c r="AW1410" s="17"/>
      <c r="AX1410" s="17"/>
      <c r="AY1410" s="17"/>
      <c r="AZ1410" s="17"/>
      <c r="BA1410" s="17"/>
      <c r="BB1410" s="17"/>
      <c r="BC1410" s="17"/>
      <c r="BD1410" s="17"/>
      <c r="BE1410" s="17"/>
      <c r="BF1410" s="17"/>
      <c r="BG1410" s="17"/>
      <c r="BH1410" s="17"/>
      <c r="BI1410" s="17"/>
      <c r="BJ1410" s="17"/>
      <c r="BK1410" s="17"/>
      <c r="BL1410" s="17"/>
      <c r="BM1410" s="17"/>
      <c r="BN1410" s="17"/>
    </row>
    <row r="1411" spans="2:66" x14ac:dyDescent="0.35">
      <c r="B1411" t="s">
        <v>350</v>
      </c>
      <c r="C1411" s="17">
        <v>0.63712335771046202</v>
      </c>
      <c r="D1411" s="17">
        <v>0.63191207419983297</v>
      </c>
      <c r="E1411" s="17">
        <v>0.64156606996514498</v>
      </c>
      <c r="F1411" s="17"/>
      <c r="G1411" s="17">
        <v>0.52150147839933403</v>
      </c>
      <c r="H1411" s="17">
        <v>0.28549962122741301</v>
      </c>
      <c r="I1411" s="17">
        <v>0.51532874106739601</v>
      </c>
      <c r="J1411" s="17">
        <v>0.720071634321371</v>
      </c>
      <c r="K1411" s="17">
        <v>0.80902487691636904</v>
      </c>
      <c r="L1411" s="17">
        <v>0.90682844785685701</v>
      </c>
      <c r="M1411" s="17"/>
      <c r="N1411" s="17">
        <v>0.537040721070837</v>
      </c>
      <c r="O1411" s="17">
        <v>0.60283993906775002</v>
      </c>
      <c r="P1411" s="17">
        <v>0.65478025745841195</v>
      </c>
      <c r="Q1411" s="17">
        <v>0.77070945231324794</v>
      </c>
      <c r="R1411" s="17"/>
      <c r="S1411" s="17">
        <v>0.22289230855445</v>
      </c>
      <c r="T1411" s="17">
        <v>0.67679125355126601</v>
      </c>
      <c r="U1411" s="17">
        <v>0.623171671393838</v>
      </c>
      <c r="V1411" s="17">
        <v>0.65515928394674905</v>
      </c>
      <c r="W1411" s="17">
        <v>0.77249612044332705</v>
      </c>
      <c r="X1411" s="17">
        <v>0.84238492262710796</v>
      </c>
      <c r="Y1411" s="17">
        <v>0.83203056965919797</v>
      </c>
      <c r="Z1411" s="17">
        <v>0.54602988967916399</v>
      </c>
      <c r="AA1411" s="17">
        <v>0.63205958515917104</v>
      </c>
      <c r="AB1411" s="17">
        <v>0.74145413486623901</v>
      </c>
      <c r="AC1411" s="17">
        <v>0.62103893499127305</v>
      </c>
      <c r="AD1411" s="17">
        <v>0.66891745050943197</v>
      </c>
      <c r="AE1411" s="17"/>
      <c r="AF1411" s="17">
        <v>0.40884917426177397</v>
      </c>
      <c r="AG1411" s="17">
        <v>0.70441081943100603</v>
      </c>
      <c r="AH1411" s="17">
        <v>0.66158810625740405</v>
      </c>
      <c r="AI1411" s="17">
        <v>0.70171481015954795</v>
      </c>
      <c r="AJ1411" s="17">
        <v>0.85060110765292396</v>
      </c>
      <c r="AK1411" s="17">
        <v>0.51906242428157101</v>
      </c>
      <c r="AL1411" s="17"/>
      <c r="AM1411" s="17">
        <v>0.65936245411527805</v>
      </c>
      <c r="AN1411" s="17">
        <v>0.605562564710865</v>
      </c>
      <c r="AO1411" s="17"/>
      <c r="AP1411" s="17">
        <v>0.74324835225632602</v>
      </c>
      <c r="AQ1411" s="17">
        <v>0.73146267572349499</v>
      </c>
      <c r="AR1411" s="17">
        <v>0.52346034838575095</v>
      </c>
      <c r="AS1411" s="17">
        <v>0.394708534879745</v>
      </c>
      <c r="AT1411" s="17">
        <v>0.22892585003382501</v>
      </c>
      <c r="AU1411" s="17"/>
      <c r="AV1411" s="17">
        <v>0.54074664568661901</v>
      </c>
      <c r="AW1411" s="17">
        <v>0.67731238609960998</v>
      </c>
      <c r="AX1411" s="17">
        <v>0.56967108657517596</v>
      </c>
      <c r="AY1411" s="17">
        <v>0.74231041703460998</v>
      </c>
      <c r="AZ1411" s="17">
        <v>0.497163561156168</v>
      </c>
      <c r="BA1411" s="17">
        <v>0.74182946427484298</v>
      </c>
      <c r="BB1411" s="17"/>
      <c r="BC1411" s="17">
        <v>0.55492292518460395</v>
      </c>
      <c r="BD1411" s="17">
        <v>0.69194046983452695</v>
      </c>
      <c r="BE1411" s="17">
        <v>0.56554015725884199</v>
      </c>
      <c r="BF1411" s="17"/>
      <c r="BG1411" s="17">
        <v>0.74930609987328201</v>
      </c>
      <c r="BH1411" s="17">
        <v>0.56123308016538698</v>
      </c>
      <c r="BI1411" s="17">
        <v>0.66912704650451105</v>
      </c>
      <c r="BJ1411" s="17">
        <v>0.51283871872592801</v>
      </c>
      <c r="BK1411" s="17">
        <v>0.89774533944080803</v>
      </c>
      <c r="BL1411" s="17"/>
      <c r="BM1411" s="17">
        <v>0.59481921430609996</v>
      </c>
      <c r="BN1411" s="17">
        <v>0.85332626723724503</v>
      </c>
    </row>
    <row r="1412" spans="2:66" x14ac:dyDescent="0.35">
      <c r="B1412" t="s">
        <v>351</v>
      </c>
      <c r="C1412" s="17">
        <v>0.228792861238684</v>
      </c>
      <c r="D1412" s="17">
        <v>0.214992110004945</v>
      </c>
      <c r="E1412" s="17">
        <v>0.24587887494256799</v>
      </c>
      <c r="F1412" s="17"/>
      <c r="G1412" s="17">
        <v>0.33243983026379398</v>
      </c>
      <c r="H1412" s="17">
        <v>0.41967110856712803</v>
      </c>
      <c r="I1412" s="17">
        <v>0.29042935359739702</v>
      </c>
      <c r="J1412" s="17">
        <v>0.14879536266208099</v>
      </c>
      <c r="K1412" s="17">
        <v>0.149302803027349</v>
      </c>
      <c r="L1412" s="17">
        <v>8.0374529495060396E-2</v>
      </c>
      <c r="M1412" s="17"/>
      <c r="N1412" s="17">
        <v>0.280389670792485</v>
      </c>
      <c r="O1412" s="17">
        <v>0.257424556974855</v>
      </c>
      <c r="P1412" s="17">
        <v>0.21948179574857599</v>
      </c>
      <c r="Q1412" s="17">
        <v>0.14888633917378299</v>
      </c>
      <c r="R1412" s="17"/>
      <c r="S1412" s="17">
        <v>0.46525925708369797</v>
      </c>
      <c r="T1412" s="17">
        <v>0.28803031320269601</v>
      </c>
      <c r="U1412" s="17">
        <v>0.26090214895677899</v>
      </c>
      <c r="V1412" s="17">
        <v>0.15087445437341199</v>
      </c>
      <c r="W1412" s="17">
        <v>0.136186838033476</v>
      </c>
      <c r="X1412" s="17">
        <v>0.15761507737289199</v>
      </c>
      <c r="Y1412" s="17">
        <v>9.99331773781965E-2</v>
      </c>
      <c r="Z1412" s="17">
        <v>0.223045622684693</v>
      </c>
      <c r="AA1412" s="17">
        <v>0.19680623065385999</v>
      </c>
      <c r="AB1412" s="17">
        <v>0.194368655405013</v>
      </c>
      <c r="AC1412" s="17">
        <v>7.5274931023209493E-2</v>
      </c>
      <c r="AD1412" s="17">
        <v>0.16588572964757101</v>
      </c>
      <c r="AE1412" s="17"/>
      <c r="AF1412" s="17">
        <v>0.329519996133119</v>
      </c>
      <c r="AG1412" s="17">
        <v>0.16866865035723</v>
      </c>
      <c r="AH1412" s="17">
        <v>0.23778615467504499</v>
      </c>
      <c r="AI1412" s="17">
        <v>0.25300800193304601</v>
      </c>
      <c r="AJ1412" s="17">
        <v>8.3117784428291694E-2</v>
      </c>
      <c r="AK1412" s="17">
        <v>0.311462643766865</v>
      </c>
      <c r="AL1412" s="17"/>
      <c r="AM1412" s="17">
        <v>0.212163267498299</v>
      </c>
      <c r="AN1412" s="17">
        <v>0.25721153761776</v>
      </c>
      <c r="AO1412" s="17"/>
      <c r="AP1412" s="17">
        <v>0.158567887450863</v>
      </c>
      <c r="AQ1412" s="17">
        <v>0.149032406362647</v>
      </c>
      <c r="AR1412" s="17">
        <v>0.29411157249937497</v>
      </c>
      <c r="AS1412" s="17">
        <v>0.39420961875256499</v>
      </c>
      <c r="AT1412" s="17">
        <v>0.45912205612393198</v>
      </c>
      <c r="AU1412" s="17"/>
      <c r="AV1412" s="17">
        <v>0.25585180571976202</v>
      </c>
      <c r="AW1412" s="17">
        <v>0.238462706003472</v>
      </c>
      <c r="AX1412" s="17">
        <v>0.30286729009957902</v>
      </c>
      <c r="AY1412" s="17">
        <v>8.7533733975506595E-2</v>
      </c>
      <c r="AZ1412" s="17">
        <v>0.40232738873815999</v>
      </c>
      <c r="BA1412" s="17">
        <v>0.179583411233876</v>
      </c>
      <c r="BB1412" s="17"/>
      <c r="BC1412" s="17">
        <v>0.31193445684735799</v>
      </c>
      <c r="BD1412" s="17">
        <v>0.198168180190988</v>
      </c>
      <c r="BE1412" s="17">
        <v>0.24384339574623301</v>
      </c>
      <c r="BF1412" s="17"/>
      <c r="BG1412" s="17">
        <v>0.13408588612601199</v>
      </c>
      <c r="BH1412" s="17">
        <v>0.28692324002944197</v>
      </c>
      <c r="BI1412" s="17">
        <v>0.25834822161279403</v>
      </c>
      <c r="BJ1412" s="17">
        <v>0.48716128127407199</v>
      </c>
      <c r="BK1412" s="17">
        <v>3.2922185028165303E-2</v>
      </c>
      <c r="BL1412" s="17"/>
      <c r="BM1412" s="17">
        <v>0.25962950125774098</v>
      </c>
      <c r="BN1412" s="17">
        <v>8.5342377687761595E-2</v>
      </c>
    </row>
    <row r="1413" spans="2:66" x14ac:dyDescent="0.35">
      <c r="B1413" t="s">
        <v>352</v>
      </c>
      <c r="C1413" s="17">
        <v>7.1266674425218599E-2</v>
      </c>
      <c r="D1413" s="17">
        <v>8.7667431631929096E-2</v>
      </c>
      <c r="E1413" s="17">
        <v>5.6819212784142099E-2</v>
      </c>
      <c r="F1413" s="17"/>
      <c r="G1413" s="17">
        <v>8.3822231439279998E-2</v>
      </c>
      <c r="H1413" s="17">
        <v>0.17501580983929099</v>
      </c>
      <c r="I1413" s="17">
        <v>0.114542230293656</v>
      </c>
      <c r="J1413" s="17">
        <v>4.66118777700779E-2</v>
      </c>
      <c r="K1413" s="17">
        <v>2.0576307302564899E-2</v>
      </c>
      <c r="L1413" s="17">
        <v>0</v>
      </c>
      <c r="M1413" s="17"/>
      <c r="N1413" s="17">
        <v>0.112459402624</v>
      </c>
      <c r="O1413" s="17">
        <v>7.9253684105958594E-2</v>
      </c>
      <c r="P1413" s="17">
        <v>6.3112777438892306E-2</v>
      </c>
      <c r="Q1413" s="17">
        <v>2.3352045690962799E-2</v>
      </c>
      <c r="R1413" s="17"/>
      <c r="S1413" s="17">
        <v>0.2239685481126</v>
      </c>
      <c r="T1413" s="17">
        <v>1.7640188509545698E-2</v>
      </c>
      <c r="U1413" s="17">
        <v>2.8125908352911899E-2</v>
      </c>
      <c r="V1413" s="17">
        <v>7.6290703626337802E-2</v>
      </c>
      <c r="W1413" s="17">
        <v>0</v>
      </c>
      <c r="X1413" s="17">
        <v>0</v>
      </c>
      <c r="Y1413" s="17">
        <v>3.3962906015101303E-2</v>
      </c>
      <c r="Z1413" s="17">
        <v>0</v>
      </c>
      <c r="AA1413" s="17">
        <v>0.123625932939273</v>
      </c>
      <c r="AB1413" s="17">
        <v>3.1553262452359399E-2</v>
      </c>
      <c r="AC1413" s="17">
        <v>0.154207396240545</v>
      </c>
      <c r="AD1413" s="17">
        <v>0.165196819842997</v>
      </c>
      <c r="AE1413" s="17"/>
      <c r="AF1413" s="17">
        <v>0.15099397794971001</v>
      </c>
      <c r="AG1413" s="17">
        <v>6.7751885732316594E-2</v>
      </c>
      <c r="AH1413" s="17">
        <v>6.3238749749618198E-2</v>
      </c>
      <c r="AI1413" s="17">
        <v>2.9503995583005E-2</v>
      </c>
      <c r="AJ1413" s="17">
        <v>4.1814213644377603E-2</v>
      </c>
      <c r="AK1413" s="17">
        <v>0</v>
      </c>
      <c r="AL1413" s="17"/>
      <c r="AM1413" s="17">
        <v>6.6036122827755395E-2</v>
      </c>
      <c r="AN1413" s="17">
        <v>8.0195379158799499E-2</v>
      </c>
      <c r="AO1413" s="17"/>
      <c r="AP1413" s="17">
        <v>5.0288849656131E-2</v>
      </c>
      <c r="AQ1413" s="17">
        <v>3.9338758210044601E-2</v>
      </c>
      <c r="AR1413" s="17">
        <v>0.12608782893902801</v>
      </c>
      <c r="AS1413" s="17">
        <v>0.10293342329057199</v>
      </c>
      <c r="AT1413" s="17">
        <v>0.15040987334848299</v>
      </c>
      <c r="AU1413" s="17"/>
      <c r="AV1413" s="17">
        <v>0.10562482089775201</v>
      </c>
      <c r="AW1413" s="17">
        <v>3.2761643496034699E-2</v>
      </c>
      <c r="AX1413" s="17">
        <v>5.2870577787021603E-2</v>
      </c>
      <c r="AY1413" s="17">
        <v>8.5272684701219806E-2</v>
      </c>
      <c r="AZ1413" s="17">
        <v>0.100509050105672</v>
      </c>
      <c r="BA1413" s="17">
        <v>3.8913299853965799E-2</v>
      </c>
      <c r="BB1413" s="17"/>
      <c r="BC1413" s="17">
        <v>8.8832568835643999E-2</v>
      </c>
      <c r="BD1413" s="17">
        <v>3.9160878350449201E-2</v>
      </c>
      <c r="BE1413" s="17">
        <v>0.12899127379627601</v>
      </c>
      <c r="BF1413" s="17"/>
      <c r="BG1413" s="17">
        <v>8.8575070389126195E-2</v>
      </c>
      <c r="BH1413" s="17">
        <v>9.9582260353373406E-2</v>
      </c>
      <c r="BI1413" s="17">
        <v>3.5186116483946699E-2</v>
      </c>
      <c r="BJ1413" s="17">
        <v>0</v>
      </c>
      <c r="BK1413" s="17">
        <v>3.30799956141744E-2</v>
      </c>
      <c r="BL1413" s="17"/>
      <c r="BM1413" s="17">
        <v>9.7616593192683898E-2</v>
      </c>
      <c r="BN1413" s="17">
        <v>2.9262491225836001E-2</v>
      </c>
    </row>
    <row r="1414" spans="2:66" x14ac:dyDescent="0.35">
      <c r="B1414" t="s">
        <v>353</v>
      </c>
      <c r="C1414" s="17">
        <v>3.1375580719435803E-2</v>
      </c>
      <c r="D1414" s="17">
        <v>3.04668456894483E-2</v>
      </c>
      <c r="E1414" s="17">
        <v>3.2779042043983297E-2</v>
      </c>
      <c r="F1414" s="17"/>
      <c r="G1414" s="17">
        <v>0</v>
      </c>
      <c r="H1414" s="17">
        <v>6.9164232511191998E-2</v>
      </c>
      <c r="I1414" s="17">
        <v>7.9699675041551205E-2</v>
      </c>
      <c r="J1414" s="17">
        <v>3.3630481402921401E-2</v>
      </c>
      <c r="K1414" s="17">
        <v>0</v>
      </c>
      <c r="L1414" s="17">
        <v>0</v>
      </c>
      <c r="M1414" s="17"/>
      <c r="N1414" s="17">
        <v>4.8803180121256999E-2</v>
      </c>
      <c r="O1414" s="17">
        <v>3.6808752362105998E-2</v>
      </c>
      <c r="P1414" s="17">
        <v>2.5141062449309699E-2</v>
      </c>
      <c r="Q1414" s="17">
        <v>1.14972108835148E-2</v>
      </c>
      <c r="R1414" s="17"/>
      <c r="S1414" s="17">
        <v>6.6726378951950605E-2</v>
      </c>
      <c r="T1414" s="17">
        <v>1.75382447364918E-2</v>
      </c>
      <c r="U1414" s="17">
        <v>5.6367215425893798E-2</v>
      </c>
      <c r="V1414" s="17">
        <v>7.8276466814149903E-2</v>
      </c>
      <c r="W1414" s="17">
        <v>4.7130538360271E-2</v>
      </c>
      <c r="X1414" s="17">
        <v>0</v>
      </c>
      <c r="Y1414" s="17">
        <v>0</v>
      </c>
      <c r="Z1414" s="17">
        <v>7.6167362038075406E-2</v>
      </c>
      <c r="AA1414" s="17">
        <v>2.32183301673635E-2</v>
      </c>
      <c r="AB1414" s="17">
        <v>0</v>
      </c>
      <c r="AC1414" s="17">
        <v>0</v>
      </c>
      <c r="AD1414" s="17">
        <v>0</v>
      </c>
      <c r="AE1414" s="17"/>
      <c r="AF1414" s="17">
        <v>7.3191070518312598E-2</v>
      </c>
      <c r="AG1414" s="17">
        <v>2.3305996404225399E-2</v>
      </c>
      <c r="AH1414" s="17">
        <v>0</v>
      </c>
      <c r="AI1414" s="17">
        <v>1.5773192324400699E-2</v>
      </c>
      <c r="AJ1414" s="17">
        <v>2.4466894274406601E-2</v>
      </c>
      <c r="AK1414" s="17">
        <v>4.12961019777544E-2</v>
      </c>
      <c r="AL1414" s="17"/>
      <c r="AM1414" s="17">
        <v>3.7861569982489497E-2</v>
      </c>
      <c r="AN1414" s="17">
        <v>2.2006572954819899E-2</v>
      </c>
      <c r="AO1414" s="17"/>
      <c r="AP1414" s="17">
        <v>2.3951547869838899E-2</v>
      </c>
      <c r="AQ1414" s="17">
        <v>0</v>
      </c>
      <c r="AR1414" s="17">
        <v>4.4953373714194098E-2</v>
      </c>
      <c r="AS1414" s="17">
        <v>7.8342654850913795E-2</v>
      </c>
      <c r="AT1414" s="17">
        <v>0.16154222049375999</v>
      </c>
      <c r="AU1414" s="17"/>
      <c r="AV1414" s="17">
        <v>6.2877613017632505E-2</v>
      </c>
      <c r="AW1414" s="17">
        <v>3.2035762000099201E-2</v>
      </c>
      <c r="AX1414" s="17">
        <v>2.6068428553500299E-2</v>
      </c>
      <c r="AY1414" s="17">
        <v>2.7949585411722301E-2</v>
      </c>
      <c r="AZ1414" s="17">
        <v>0</v>
      </c>
      <c r="BA1414" s="17">
        <v>0</v>
      </c>
      <c r="BB1414" s="17"/>
      <c r="BC1414" s="17">
        <v>2.3298999566396101E-2</v>
      </c>
      <c r="BD1414" s="17">
        <v>2.5894962969742901E-2</v>
      </c>
      <c r="BE1414" s="17">
        <v>3.5351422761197501E-2</v>
      </c>
      <c r="BF1414" s="17"/>
      <c r="BG1414" s="17">
        <v>0</v>
      </c>
      <c r="BH1414" s="17">
        <v>3.9472544515716697E-2</v>
      </c>
      <c r="BI1414" s="17">
        <v>3.7338615398748401E-2</v>
      </c>
      <c r="BJ1414" s="17">
        <v>0</v>
      </c>
      <c r="BK1414" s="17">
        <v>0</v>
      </c>
      <c r="BL1414" s="17"/>
      <c r="BM1414" s="17">
        <v>3.2423526123609402E-2</v>
      </c>
      <c r="BN1414" s="17">
        <v>0</v>
      </c>
    </row>
    <row r="1415" spans="2:66" x14ac:dyDescent="0.35">
      <c r="B1415" t="s">
        <v>354</v>
      </c>
      <c r="C1415" s="17">
        <v>5.3297559911080596E-3</v>
      </c>
      <c r="D1415" s="17">
        <v>5.45110613247603E-3</v>
      </c>
      <c r="E1415" s="17">
        <v>5.3048319115269896E-3</v>
      </c>
      <c r="F1415" s="17"/>
      <c r="G1415" s="17">
        <v>1.9335593919701799E-2</v>
      </c>
      <c r="H1415" s="17">
        <v>0</v>
      </c>
      <c r="I1415" s="17">
        <v>0</v>
      </c>
      <c r="J1415" s="17">
        <v>0</v>
      </c>
      <c r="K1415" s="17">
        <v>0</v>
      </c>
      <c r="L1415" s="17">
        <v>1.27970226480829E-2</v>
      </c>
      <c r="M1415" s="17"/>
      <c r="N1415" s="17">
        <v>9.5697982791424097E-3</v>
      </c>
      <c r="O1415" s="17">
        <v>0</v>
      </c>
      <c r="P1415" s="17">
        <v>1.19616046473426E-2</v>
      </c>
      <c r="Q1415" s="17">
        <v>0</v>
      </c>
      <c r="R1415" s="17"/>
      <c r="S1415" s="17">
        <v>2.1153507297301099E-2</v>
      </c>
      <c r="T1415" s="17">
        <v>0</v>
      </c>
      <c r="U1415" s="17">
        <v>0</v>
      </c>
      <c r="V1415" s="17">
        <v>0</v>
      </c>
      <c r="W1415" s="17">
        <v>0</v>
      </c>
      <c r="X1415" s="17">
        <v>0</v>
      </c>
      <c r="Y1415" s="17">
        <v>0</v>
      </c>
      <c r="Z1415" s="17">
        <v>0</v>
      </c>
      <c r="AA1415" s="17">
        <v>0</v>
      </c>
      <c r="AB1415" s="17">
        <v>0</v>
      </c>
      <c r="AC1415" s="17">
        <v>7.4298438371108305E-2</v>
      </c>
      <c r="AD1415" s="17">
        <v>0</v>
      </c>
      <c r="AE1415" s="17"/>
      <c r="AF1415" s="17">
        <v>0</v>
      </c>
      <c r="AG1415" s="17">
        <v>1.09140829022482E-2</v>
      </c>
      <c r="AH1415" s="17">
        <v>0</v>
      </c>
      <c r="AI1415" s="17">
        <v>0</v>
      </c>
      <c r="AJ1415" s="17">
        <v>0</v>
      </c>
      <c r="AK1415" s="17">
        <v>3.9192220123855599E-2</v>
      </c>
      <c r="AL1415" s="17"/>
      <c r="AM1415" s="17">
        <v>4.4091422945775E-3</v>
      </c>
      <c r="AN1415" s="17">
        <v>6.7986948243754898E-3</v>
      </c>
      <c r="AO1415" s="17"/>
      <c r="AP1415" s="17">
        <v>0</v>
      </c>
      <c r="AQ1415" s="17">
        <v>2.4932141999658399E-2</v>
      </c>
      <c r="AR1415" s="17">
        <v>0</v>
      </c>
      <c r="AS1415" s="17">
        <v>0</v>
      </c>
      <c r="AT1415" s="17">
        <v>0</v>
      </c>
      <c r="AU1415" s="17"/>
      <c r="AV1415" s="17">
        <v>0</v>
      </c>
      <c r="AW1415" s="17">
        <v>0</v>
      </c>
      <c r="AX1415" s="17">
        <v>2.3848574706141001E-2</v>
      </c>
      <c r="AY1415" s="17">
        <v>2.6075150696404401E-2</v>
      </c>
      <c r="AZ1415" s="17">
        <v>0</v>
      </c>
      <c r="BA1415" s="17">
        <v>0</v>
      </c>
      <c r="BB1415" s="17"/>
      <c r="BC1415" s="17">
        <v>1.0542124739799499E-2</v>
      </c>
      <c r="BD1415" s="17">
        <v>6.01334615625208E-3</v>
      </c>
      <c r="BE1415" s="17">
        <v>0</v>
      </c>
      <c r="BF1415" s="17"/>
      <c r="BG1415" s="17">
        <v>2.8032943611579E-2</v>
      </c>
      <c r="BH1415" s="17">
        <v>6.2099419171407402E-3</v>
      </c>
      <c r="BI1415" s="17">
        <v>0</v>
      </c>
      <c r="BJ1415" s="17">
        <v>0</v>
      </c>
      <c r="BK1415" s="17">
        <v>0</v>
      </c>
      <c r="BL1415" s="17"/>
      <c r="BM1415" s="17">
        <v>1.0107099858246701E-2</v>
      </c>
      <c r="BN1415" s="17">
        <v>0</v>
      </c>
    </row>
    <row r="1416" spans="2:66" x14ac:dyDescent="0.35">
      <c r="B1416" t="s">
        <v>282</v>
      </c>
      <c r="C1416" s="17">
        <v>2.6111769915091801E-2</v>
      </c>
      <c r="D1416" s="17">
        <v>2.9510432341368801E-2</v>
      </c>
      <c r="E1416" s="17">
        <v>1.76519683526353E-2</v>
      </c>
      <c r="F1416" s="17"/>
      <c r="G1416" s="17">
        <v>4.2900865977890397E-2</v>
      </c>
      <c r="H1416" s="17">
        <v>5.0649227854975901E-2</v>
      </c>
      <c r="I1416" s="17">
        <v>0</v>
      </c>
      <c r="J1416" s="17">
        <v>5.0890643843548397E-2</v>
      </c>
      <c r="K1416" s="17">
        <v>2.1096012753716999E-2</v>
      </c>
      <c r="L1416" s="17">
        <v>0</v>
      </c>
      <c r="M1416" s="17"/>
      <c r="N1416" s="17">
        <v>1.17372271122782E-2</v>
      </c>
      <c r="O1416" s="17">
        <v>2.36730674893307E-2</v>
      </c>
      <c r="P1416" s="17">
        <v>2.5522502257467401E-2</v>
      </c>
      <c r="Q1416" s="17">
        <v>4.5554951938491399E-2</v>
      </c>
      <c r="R1416" s="17"/>
      <c r="S1416" s="17">
        <v>0</v>
      </c>
      <c r="T1416" s="17">
        <v>0</v>
      </c>
      <c r="U1416" s="17">
        <v>3.1433055870577098E-2</v>
      </c>
      <c r="V1416" s="17">
        <v>3.9399091239351702E-2</v>
      </c>
      <c r="W1416" s="17">
        <v>4.4186503162926598E-2</v>
      </c>
      <c r="X1416" s="17">
        <v>0</v>
      </c>
      <c r="Y1416" s="17">
        <v>3.4073346947504697E-2</v>
      </c>
      <c r="Z1416" s="17">
        <v>0.15475712559806801</v>
      </c>
      <c r="AA1416" s="17">
        <v>2.4289921080333E-2</v>
      </c>
      <c r="AB1416" s="17">
        <v>3.2623947276387899E-2</v>
      </c>
      <c r="AC1416" s="17">
        <v>7.5180299373864001E-2</v>
      </c>
      <c r="AD1416" s="17">
        <v>0</v>
      </c>
      <c r="AE1416" s="17"/>
      <c r="AF1416" s="17">
        <v>3.7445781137084203E-2</v>
      </c>
      <c r="AG1416" s="17">
        <v>2.49485651729742E-2</v>
      </c>
      <c r="AH1416" s="17">
        <v>3.7386989317932599E-2</v>
      </c>
      <c r="AI1416" s="17">
        <v>0</v>
      </c>
      <c r="AJ1416" s="17">
        <v>0</v>
      </c>
      <c r="AK1416" s="17">
        <v>8.8986609849954004E-2</v>
      </c>
      <c r="AL1416" s="17"/>
      <c r="AM1416" s="17">
        <v>2.0167443281600399E-2</v>
      </c>
      <c r="AN1416" s="17">
        <v>2.8225250733380201E-2</v>
      </c>
      <c r="AO1416" s="17"/>
      <c r="AP1416" s="17">
        <v>2.3943362766841302E-2</v>
      </c>
      <c r="AQ1416" s="17">
        <v>5.5234017704155099E-2</v>
      </c>
      <c r="AR1416" s="17">
        <v>1.1386876461652E-2</v>
      </c>
      <c r="AS1416" s="17">
        <v>2.98057682262035E-2</v>
      </c>
      <c r="AT1416" s="17">
        <v>0</v>
      </c>
      <c r="AU1416" s="17"/>
      <c r="AV1416" s="17">
        <v>3.4899114678234401E-2</v>
      </c>
      <c r="AW1416" s="17">
        <v>1.94275024007841E-2</v>
      </c>
      <c r="AX1416" s="17">
        <v>2.46740422785824E-2</v>
      </c>
      <c r="AY1416" s="17">
        <v>3.08584281805367E-2</v>
      </c>
      <c r="AZ1416" s="17">
        <v>0</v>
      </c>
      <c r="BA1416" s="17">
        <v>3.9673824637315301E-2</v>
      </c>
      <c r="BB1416" s="17"/>
      <c r="BC1416" s="17">
        <v>1.04689248261989E-2</v>
      </c>
      <c r="BD1416" s="17">
        <v>3.8822162498041303E-2</v>
      </c>
      <c r="BE1416" s="17">
        <v>2.6273750437450599E-2</v>
      </c>
      <c r="BF1416" s="17"/>
      <c r="BG1416" s="17">
        <v>0</v>
      </c>
      <c r="BH1416" s="17">
        <v>6.5789330189403401E-3</v>
      </c>
      <c r="BI1416" s="17">
        <v>0</v>
      </c>
      <c r="BJ1416" s="17">
        <v>0</v>
      </c>
      <c r="BK1416" s="17">
        <v>3.6252479916851703E-2</v>
      </c>
      <c r="BL1416" s="17"/>
      <c r="BM1416" s="17">
        <v>5.4040652616188399E-3</v>
      </c>
      <c r="BN1416" s="17">
        <v>3.2068863849156998E-2</v>
      </c>
    </row>
    <row r="1417" spans="2:66" x14ac:dyDescent="0.35">
      <c r="C1417" s="17"/>
      <c r="D1417" s="17"/>
      <c r="E1417" s="17"/>
      <c r="F1417" s="17"/>
      <c r="G1417" s="17"/>
      <c r="H1417" s="17"/>
      <c r="I1417" s="17"/>
      <c r="J1417" s="17"/>
      <c r="K1417" s="17"/>
      <c r="L1417" s="17"/>
      <c r="M1417" s="17"/>
      <c r="N1417" s="17"/>
      <c r="O1417" s="17"/>
      <c r="P1417" s="17"/>
      <c r="Q1417" s="17"/>
      <c r="R1417" s="17"/>
      <c r="S1417" s="17"/>
      <c r="T1417" s="17"/>
      <c r="U1417" s="17"/>
      <c r="V1417" s="17"/>
      <c r="W1417" s="17"/>
      <c r="X1417" s="17"/>
      <c r="Y1417" s="17"/>
      <c r="Z1417" s="17"/>
      <c r="AA1417" s="17"/>
      <c r="AB1417" s="17"/>
      <c r="AC1417" s="17"/>
      <c r="AD1417" s="17"/>
      <c r="AE1417" s="17"/>
      <c r="AF1417" s="17"/>
      <c r="AG1417" s="17"/>
      <c r="AH1417" s="17"/>
      <c r="AI1417" s="17"/>
      <c r="AJ1417" s="17"/>
      <c r="AK1417" s="17"/>
      <c r="AL1417" s="17"/>
      <c r="AM1417" s="17"/>
      <c r="AN1417" s="17"/>
      <c r="AO1417" s="17"/>
      <c r="AP1417" s="17"/>
      <c r="AQ1417" s="17"/>
      <c r="AR1417" s="17"/>
      <c r="AS1417" s="17"/>
      <c r="AT1417" s="17"/>
      <c r="AU1417" s="17"/>
      <c r="AV1417" s="17"/>
      <c r="AW1417" s="17"/>
      <c r="AX1417" s="17"/>
      <c r="AY1417" s="17"/>
      <c r="AZ1417" s="17"/>
      <c r="BA1417" s="17"/>
      <c r="BB1417" s="17"/>
      <c r="BC1417" s="17"/>
      <c r="BD1417" s="17"/>
      <c r="BE1417" s="17"/>
      <c r="BF1417" s="17"/>
      <c r="BG1417" s="17"/>
      <c r="BH1417" s="17"/>
      <c r="BI1417" s="17"/>
      <c r="BJ1417" s="17"/>
      <c r="BK1417" s="17"/>
      <c r="BL1417" s="17"/>
      <c r="BM1417" s="17"/>
      <c r="BN1417" s="17"/>
    </row>
    <row r="1418" spans="2:66" x14ac:dyDescent="0.35">
      <c r="B1418" s="6" t="s">
        <v>481</v>
      </c>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c r="AC1418" s="17"/>
      <c r="AD1418" s="17"/>
      <c r="AE1418" s="17"/>
      <c r="AF1418" s="17"/>
      <c r="AG1418" s="17"/>
      <c r="AH1418" s="17"/>
      <c r="AI1418" s="17"/>
      <c r="AJ1418" s="17"/>
      <c r="AK1418" s="17"/>
      <c r="AL1418" s="17"/>
      <c r="AM1418" s="17"/>
      <c r="AN1418" s="17"/>
      <c r="AO1418" s="17"/>
      <c r="AP1418" s="17"/>
      <c r="AQ1418" s="17"/>
      <c r="AR1418" s="17"/>
      <c r="AS1418" s="17"/>
      <c r="AT1418" s="17"/>
      <c r="AU1418" s="17"/>
      <c r="AV1418" s="17"/>
      <c r="AW1418" s="17"/>
      <c r="AX1418" s="17"/>
      <c r="AY1418" s="17"/>
      <c r="AZ1418" s="17"/>
      <c r="BA1418" s="17"/>
      <c r="BB1418" s="17"/>
      <c r="BC1418" s="17"/>
      <c r="BD1418" s="17"/>
      <c r="BE1418" s="17"/>
      <c r="BF1418" s="17"/>
      <c r="BG1418" s="17"/>
      <c r="BH1418" s="17"/>
      <c r="BI1418" s="17"/>
      <c r="BJ1418" s="17"/>
      <c r="BK1418" s="17"/>
      <c r="BL1418" s="17"/>
      <c r="BM1418" s="17"/>
      <c r="BN1418" s="17"/>
    </row>
    <row r="1419" spans="2:66" x14ac:dyDescent="0.35">
      <c r="B1419" s="24" t="s">
        <v>184</v>
      </c>
      <c r="C1419" s="17"/>
      <c r="D1419" s="17"/>
      <c r="E1419" s="17"/>
      <c r="F1419" s="17"/>
      <c r="G1419" s="17"/>
      <c r="H1419" s="17"/>
      <c r="I1419" s="17"/>
      <c r="J1419" s="17"/>
      <c r="K1419" s="17"/>
      <c r="L1419" s="17"/>
      <c r="M1419" s="17"/>
      <c r="N1419" s="17"/>
      <c r="O1419" s="17"/>
      <c r="P1419" s="17"/>
      <c r="Q1419" s="17"/>
      <c r="R1419" s="17"/>
      <c r="S1419" s="17"/>
      <c r="T1419" s="17"/>
      <c r="U1419" s="17"/>
      <c r="V1419" s="17"/>
      <c r="W1419" s="17"/>
      <c r="X1419" s="17"/>
      <c r="Y1419" s="17"/>
      <c r="Z1419" s="17"/>
      <c r="AA1419" s="17"/>
      <c r="AB1419" s="17"/>
      <c r="AC1419" s="17"/>
      <c r="AD1419" s="17"/>
      <c r="AE1419" s="17"/>
      <c r="AF1419" s="17"/>
      <c r="AG1419" s="17"/>
      <c r="AH1419" s="17"/>
      <c r="AI1419" s="17"/>
      <c r="AJ1419" s="17"/>
      <c r="AK1419" s="17"/>
      <c r="AL1419" s="17"/>
      <c r="AM1419" s="17"/>
      <c r="AN1419" s="17"/>
      <c r="AO1419" s="17"/>
      <c r="AP1419" s="17"/>
      <c r="AQ1419" s="17"/>
      <c r="AR1419" s="17"/>
      <c r="AS1419" s="17"/>
      <c r="AT1419" s="17"/>
      <c r="AU1419" s="17"/>
      <c r="AV1419" s="17"/>
      <c r="AW1419" s="17"/>
      <c r="AX1419" s="17"/>
      <c r="AY1419" s="17"/>
      <c r="AZ1419" s="17"/>
      <c r="BA1419" s="17"/>
      <c r="BB1419" s="17"/>
      <c r="BC1419" s="17"/>
      <c r="BD1419" s="17"/>
      <c r="BE1419" s="17"/>
      <c r="BF1419" s="17"/>
      <c r="BG1419" s="17"/>
      <c r="BH1419" s="17"/>
      <c r="BI1419" s="17"/>
      <c r="BJ1419" s="17"/>
      <c r="BK1419" s="17"/>
      <c r="BL1419" s="17"/>
      <c r="BM1419" s="17"/>
      <c r="BN1419" s="17"/>
    </row>
    <row r="1420" spans="2:66" x14ac:dyDescent="0.35">
      <c r="B1420" t="s">
        <v>350</v>
      </c>
      <c r="C1420" s="17">
        <v>0.74050753896659205</v>
      </c>
      <c r="D1420" s="17">
        <v>0.70175719631502498</v>
      </c>
      <c r="E1420" s="17">
        <v>0.77509394005643695</v>
      </c>
      <c r="F1420" s="17"/>
      <c r="G1420" s="17">
        <v>0.61915260560255503</v>
      </c>
      <c r="H1420" s="17">
        <v>0.55394109680853498</v>
      </c>
      <c r="I1420" s="17">
        <v>0.72149547413897896</v>
      </c>
      <c r="J1420" s="17">
        <v>0.74004637563812403</v>
      </c>
      <c r="K1420" s="17">
        <v>0.87101726978654104</v>
      </c>
      <c r="L1420" s="17">
        <v>0.95330971704689904</v>
      </c>
      <c r="M1420" s="17"/>
      <c r="N1420" s="17">
        <v>0.66560566778531505</v>
      </c>
      <c r="O1420" s="17">
        <v>0.67884907707492004</v>
      </c>
      <c r="P1420" s="17">
        <v>0.80523864583095195</v>
      </c>
      <c r="Q1420" s="17">
        <v>0.84110386845791396</v>
      </c>
      <c r="R1420" s="17"/>
      <c r="S1420" s="17">
        <v>0.43056242831732799</v>
      </c>
      <c r="T1420" s="17">
        <v>0.86653930019252901</v>
      </c>
      <c r="U1420" s="17">
        <v>0.89440854458084396</v>
      </c>
      <c r="V1420" s="17">
        <v>0.75678522933999703</v>
      </c>
      <c r="W1420" s="17">
        <v>0.79864350646125903</v>
      </c>
      <c r="X1420" s="17">
        <v>0.80304036978993798</v>
      </c>
      <c r="Y1420" s="17">
        <v>0.89759001809286798</v>
      </c>
      <c r="Z1420" s="17">
        <v>0.77544879057178895</v>
      </c>
      <c r="AA1420" s="17">
        <v>0.58258659958517101</v>
      </c>
      <c r="AB1420" s="17">
        <v>0.72133686043290302</v>
      </c>
      <c r="AC1420" s="17">
        <v>0.80801186947815096</v>
      </c>
      <c r="AD1420" s="17">
        <v>0.774901158093243</v>
      </c>
      <c r="AE1420" s="17"/>
      <c r="AF1420" s="17">
        <v>0.60645744021882597</v>
      </c>
      <c r="AG1420" s="17">
        <v>0.75352795641290504</v>
      </c>
      <c r="AH1420" s="17">
        <v>0.81553617370671105</v>
      </c>
      <c r="AI1420" s="17">
        <v>0.80508262024160604</v>
      </c>
      <c r="AJ1420" s="17">
        <v>0.85454414056758499</v>
      </c>
      <c r="AK1420" s="17">
        <v>0.65488596785033604</v>
      </c>
      <c r="AL1420" s="17"/>
      <c r="AM1420" s="17">
        <v>0.760047400956126</v>
      </c>
      <c r="AN1420" s="17">
        <v>0.72012070401589401</v>
      </c>
      <c r="AO1420" s="17"/>
      <c r="AP1420" s="17">
        <v>0.77422511564318197</v>
      </c>
      <c r="AQ1420" s="17">
        <v>0.77475243776140401</v>
      </c>
      <c r="AR1420" s="17">
        <v>0.74023045415155997</v>
      </c>
      <c r="AS1420" s="17">
        <v>0.57984259477264599</v>
      </c>
      <c r="AT1420" s="17">
        <v>0.62999392575564195</v>
      </c>
      <c r="AU1420" s="17"/>
      <c r="AV1420" s="17">
        <v>0.63679298799117401</v>
      </c>
      <c r="AW1420" s="17">
        <v>0.80128411569190106</v>
      </c>
      <c r="AX1420" s="17">
        <v>0.68742758716614305</v>
      </c>
      <c r="AY1420" s="17">
        <v>0.70102351297084198</v>
      </c>
      <c r="AZ1420" s="17">
        <v>0.89029333265930399</v>
      </c>
      <c r="BA1420" s="17">
        <v>0.89784091964392998</v>
      </c>
      <c r="BB1420" s="17"/>
      <c r="BC1420" s="17">
        <v>0.78121605894784996</v>
      </c>
      <c r="BD1420" s="17">
        <v>0.74034592611337202</v>
      </c>
      <c r="BE1420" s="17">
        <v>0.69061935365426896</v>
      </c>
      <c r="BF1420" s="17"/>
      <c r="BG1420" s="17">
        <v>0.78031940843306602</v>
      </c>
      <c r="BH1420" s="17">
        <v>0.74757039967241101</v>
      </c>
      <c r="BI1420" s="17">
        <v>0.74930375160689699</v>
      </c>
      <c r="BJ1420" s="17">
        <v>0.74078068939935104</v>
      </c>
      <c r="BK1420" s="17">
        <v>0.79161344053454696</v>
      </c>
      <c r="BL1420" s="17"/>
      <c r="BM1420" s="17">
        <v>0.75231294917071601</v>
      </c>
      <c r="BN1420" s="17">
        <v>0.77943450789130098</v>
      </c>
    </row>
    <row r="1421" spans="2:66" x14ac:dyDescent="0.35">
      <c r="B1421" t="s">
        <v>351</v>
      </c>
      <c r="C1421" s="17">
        <v>0.14474699640477101</v>
      </c>
      <c r="D1421" s="17">
        <v>0.13109754456495901</v>
      </c>
      <c r="E1421" s="17">
        <v>0.15631713037289499</v>
      </c>
      <c r="F1421" s="17"/>
      <c r="G1421" s="17">
        <v>0.21837409768074401</v>
      </c>
      <c r="H1421" s="17">
        <v>0.20994936995115601</v>
      </c>
      <c r="I1421" s="17">
        <v>0.15324207368216</v>
      </c>
      <c r="J1421" s="17">
        <v>0.14853284299563399</v>
      </c>
      <c r="K1421" s="17">
        <v>0.105544568181899</v>
      </c>
      <c r="L1421" s="17">
        <v>3.1828680571284601E-2</v>
      </c>
      <c r="M1421" s="17"/>
      <c r="N1421" s="17">
        <v>0.20913242732031101</v>
      </c>
      <c r="O1421" s="17">
        <v>0.17971363298432699</v>
      </c>
      <c r="P1421" s="17">
        <v>0.112325254124768</v>
      </c>
      <c r="Q1421" s="17">
        <v>5.9012146064477203E-2</v>
      </c>
      <c r="R1421" s="17"/>
      <c r="S1421" s="17">
        <v>0.264202160462219</v>
      </c>
      <c r="T1421" s="17">
        <v>6.7305208524257407E-2</v>
      </c>
      <c r="U1421" s="17">
        <v>0.105591455419156</v>
      </c>
      <c r="V1421" s="17">
        <v>0.121915176559749</v>
      </c>
      <c r="W1421" s="17">
        <v>7.6340320201498502E-2</v>
      </c>
      <c r="X1421" s="17">
        <v>0.13178168581455099</v>
      </c>
      <c r="Y1421" s="17">
        <v>0.10240998190713201</v>
      </c>
      <c r="Z1421" s="17">
        <v>0.111094180635618</v>
      </c>
      <c r="AA1421" s="17">
        <v>0.287774548449654</v>
      </c>
      <c r="AB1421" s="17">
        <v>0.171554969710764</v>
      </c>
      <c r="AC1421" s="17">
        <v>0</v>
      </c>
      <c r="AD1421" s="17">
        <v>0.150450635945793</v>
      </c>
      <c r="AE1421" s="17"/>
      <c r="AF1421" s="17">
        <v>0.19136447942610399</v>
      </c>
      <c r="AG1421" s="17">
        <v>0.15641023384584499</v>
      </c>
      <c r="AH1421" s="17">
        <v>6.22269059892274E-2</v>
      </c>
      <c r="AI1421" s="17">
        <v>0.129603590731804</v>
      </c>
      <c r="AJ1421" s="17">
        <v>0.14545585943241501</v>
      </c>
      <c r="AK1421" s="17">
        <v>0.149123695707301</v>
      </c>
      <c r="AL1421" s="17"/>
      <c r="AM1421" s="17">
        <v>0.13662537333122299</v>
      </c>
      <c r="AN1421" s="17">
        <v>0.156286255781695</v>
      </c>
      <c r="AO1421" s="17"/>
      <c r="AP1421" s="17">
        <v>0.16893396479947001</v>
      </c>
      <c r="AQ1421" s="17">
        <v>0.146721272257364</v>
      </c>
      <c r="AR1421" s="17">
        <v>0.119727766303594</v>
      </c>
      <c r="AS1421" s="17">
        <v>0.16943836918260799</v>
      </c>
      <c r="AT1421" s="17">
        <v>0</v>
      </c>
      <c r="AU1421" s="17"/>
      <c r="AV1421" s="17">
        <v>0.17676840994877099</v>
      </c>
      <c r="AW1421" s="17">
        <v>0.11963192324823201</v>
      </c>
      <c r="AX1421" s="17">
        <v>0.23895013112683999</v>
      </c>
      <c r="AY1421" s="17">
        <v>0.135009638753086</v>
      </c>
      <c r="AZ1421" s="17">
        <v>5.1807477036528E-2</v>
      </c>
      <c r="BA1421" s="17">
        <v>6.44092843253639E-2</v>
      </c>
      <c r="BB1421" s="17"/>
      <c r="BC1421" s="17">
        <v>0.130458624547895</v>
      </c>
      <c r="BD1421" s="17">
        <v>0.13964439939481399</v>
      </c>
      <c r="BE1421" s="17">
        <v>0.16509733841214</v>
      </c>
      <c r="BF1421" s="17"/>
      <c r="BG1421" s="17">
        <v>0.18475054372705799</v>
      </c>
      <c r="BH1421" s="17">
        <v>0.15134140032318899</v>
      </c>
      <c r="BI1421" s="17">
        <v>0.14407385334602901</v>
      </c>
      <c r="BJ1421" s="17">
        <v>0.12785671548733099</v>
      </c>
      <c r="BK1421" s="17">
        <v>0.120196350615367</v>
      </c>
      <c r="BL1421" s="17"/>
      <c r="BM1421" s="17">
        <v>0.15617954725602601</v>
      </c>
      <c r="BN1421" s="17">
        <v>0.122031684444737</v>
      </c>
    </row>
    <row r="1422" spans="2:66" x14ac:dyDescent="0.35">
      <c r="B1422" t="s">
        <v>352</v>
      </c>
      <c r="C1422" s="17">
        <v>5.5424642675072598E-2</v>
      </c>
      <c r="D1422" s="17">
        <v>6.6608360718887497E-2</v>
      </c>
      <c r="E1422" s="17">
        <v>4.68629432941539E-2</v>
      </c>
      <c r="F1422" s="17"/>
      <c r="G1422" s="17">
        <v>4.98825212462514E-2</v>
      </c>
      <c r="H1422" s="17">
        <v>0.11015930871924499</v>
      </c>
      <c r="I1422" s="17">
        <v>7.1492016135278003E-2</v>
      </c>
      <c r="J1422" s="17">
        <v>5.6830408453543903E-2</v>
      </c>
      <c r="K1422" s="17">
        <v>2.34381620315601E-2</v>
      </c>
      <c r="L1422" s="17">
        <v>1.4861602381816099E-2</v>
      </c>
      <c r="M1422" s="17"/>
      <c r="N1422" s="17">
        <v>7.2428211456540298E-2</v>
      </c>
      <c r="O1422" s="17">
        <v>7.5299040464376202E-2</v>
      </c>
      <c r="P1422" s="17">
        <v>5.5178459810943201E-2</v>
      </c>
      <c r="Q1422" s="17">
        <v>1.28951973180706E-2</v>
      </c>
      <c r="R1422" s="17"/>
      <c r="S1422" s="17">
        <v>0.17252260514732201</v>
      </c>
      <c r="T1422" s="17">
        <v>2.3146960968513201E-2</v>
      </c>
      <c r="U1422" s="17">
        <v>0</v>
      </c>
      <c r="V1422" s="17">
        <v>6.0967178988969202E-2</v>
      </c>
      <c r="W1422" s="17">
        <v>4.1375305276282102E-2</v>
      </c>
      <c r="X1422" s="17">
        <v>3.3790392016633003E-2</v>
      </c>
      <c r="Y1422" s="17">
        <v>0</v>
      </c>
      <c r="Z1422" s="17">
        <v>0</v>
      </c>
      <c r="AA1422" s="17">
        <v>7.4616616229324195E-2</v>
      </c>
      <c r="AB1422" s="17">
        <v>5.28912066738721E-2</v>
      </c>
      <c r="AC1422" s="17">
        <v>6.3463913726157506E-2</v>
      </c>
      <c r="AD1422" s="17">
        <v>7.4648205960964706E-2</v>
      </c>
      <c r="AE1422" s="17"/>
      <c r="AF1422" s="17">
        <v>9.5368960486687804E-2</v>
      </c>
      <c r="AG1422" s="17">
        <v>7.7607037367188506E-2</v>
      </c>
      <c r="AH1422" s="17">
        <v>1.9098340643162601E-2</v>
      </c>
      <c r="AI1422" s="17">
        <v>3.3672245099949899E-2</v>
      </c>
      <c r="AJ1422" s="17">
        <v>0</v>
      </c>
      <c r="AK1422" s="17">
        <v>4.3987963144713101E-2</v>
      </c>
      <c r="AL1422" s="17"/>
      <c r="AM1422" s="17">
        <v>6.21485680124889E-2</v>
      </c>
      <c r="AN1422" s="17">
        <v>4.7058512085553499E-2</v>
      </c>
      <c r="AO1422" s="17"/>
      <c r="AP1422" s="17">
        <v>3.0388376840133399E-2</v>
      </c>
      <c r="AQ1422" s="17">
        <v>2.41247459470449E-2</v>
      </c>
      <c r="AR1422" s="17">
        <v>8.8685084994815699E-2</v>
      </c>
      <c r="AS1422" s="17">
        <v>0.10746170174832601</v>
      </c>
      <c r="AT1422" s="17">
        <v>0.121357484796491</v>
      </c>
      <c r="AU1422" s="17"/>
      <c r="AV1422" s="17">
        <v>6.2983476491631898E-2</v>
      </c>
      <c r="AW1422" s="17">
        <v>7.9083961059867494E-2</v>
      </c>
      <c r="AX1422" s="17">
        <v>4.9871028283059199E-2</v>
      </c>
      <c r="AY1422" s="17">
        <v>0.108865547086492</v>
      </c>
      <c r="AZ1422" s="17">
        <v>0</v>
      </c>
      <c r="BA1422" s="17">
        <v>3.7749796030706301E-2</v>
      </c>
      <c r="BB1422" s="17"/>
      <c r="BC1422" s="17">
        <v>3.5886671737756802E-2</v>
      </c>
      <c r="BD1422" s="17">
        <v>4.6025712525955602E-2</v>
      </c>
      <c r="BE1422" s="17">
        <v>9.4121319655176297E-2</v>
      </c>
      <c r="BF1422" s="17"/>
      <c r="BG1422" s="17">
        <v>3.4930047839876299E-2</v>
      </c>
      <c r="BH1422" s="17">
        <v>6.3022030424253403E-2</v>
      </c>
      <c r="BI1422" s="17">
        <v>6.7759127550488504E-2</v>
      </c>
      <c r="BJ1422" s="17">
        <v>0</v>
      </c>
      <c r="BK1422" s="17">
        <v>4.3724956090102102E-2</v>
      </c>
      <c r="BL1422" s="17"/>
      <c r="BM1422" s="17">
        <v>5.8953888426869001E-2</v>
      </c>
      <c r="BN1422" s="17">
        <v>3.3248968008443E-2</v>
      </c>
    </row>
    <row r="1423" spans="2:66" x14ac:dyDescent="0.35">
      <c r="B1423" t="s">
        <v>353</v>
      </c>
      <c r="C1423" s="17">
        <v>2.1000478336162001E-2</v>
      </c>
      <c r="D1423" s="17">
        <v>4.7666179737718903E-2</v>
      </c>
      <c r="E1423" s="17">
        <v>0</v>
      </c>
      <c r="F1423" s="17"/>
      <c r="G1423" s="17">
        <v>5.6360736173568002E-2</v>
      </c>
      <c r="H1423" s="17">
        <v>3.1235387868802901E-2</v>
      </c>
      <c r="I1423" s="17">
        <v>1.8421787919204201E-2</v>
      </c>
      <c r="J1423" s="17">
        <v>1.7547813379790299E-2</v>
      </c>
      <c r="K1423" s="17">
        <v>0</v>
      </c>
      <c r="L1423" s="17">
        <v>0</v>
      </c>
      <c r="M1423" s="17"/>
      <c r="N1423" s="17">
        <v>2.0999813170558299E-2</v>
      </c>
      <c r="O1423" s="17">
        <v>3.3381631487769098E-2</v>
      </c>
      <c r="P1423" s="17">
        <v>1.3362463666776601E-2</v>
      </c>
      <c r="Q1423" s="17">
        <v>1.28770858688886E-2</v>
      </c>
      <c r="R1423" s="17"/>
      <c r="S1423" s="17">
        <v>6.7969009723617801E-2</v>
      </c>
      <c r="T1423" s="17">
        <v>0</v>
      </c>
      <c r="U1423" s="17">
        <v>0</v>
      </c>
      <c r="V1423" s="17">
        <v>0</v>
      </c>
      <c r="W1423" s="17">
        <v>4.1375305276282102E-2</v>
      </c>
      <c r="X1423" s="17">
        <v>3.1387552378877401E-2</v>
      </c>
      <c r="Y1423" s="17">
        <v>0</v>
      </c>
      <c r="Z1423" s="17">
        <v>0</v>
      </c>
      <c r="AA1423" s="17">
        <v>2.8954549008311199E-2</v>
      </c>
      <c r="AB1423" s="17">
        <v>0</v>
      </c>
      <c r="AC1423" s="17">
        <v>6.4307038911843806E-2</v>
      </c>
      <c r="AD1423" s="17">
        <v>0</v>
      </c>
      <c r="AE1423" s="17"/>
      <c r="AF1423" s="17">
        <v>2.3136513581852002E-2</v>
      </c>
      <c r="AG1423" s="17">
        <v>0</v>
      </c>
      <c r="AH1423" s="17">
        <v>8.45747430264078E-2</v>
      </c>
      <c r="AI1423" s="17">
        <v>0</v>
      </c>
      <c r="AJ1423" s="17">
        <v>0</v>
      </c>
      <c r="AK1423" s="17">
        <v>5.2126946437865099E-2</v>
      </c>
      <c r="AL1423" s="17"/>
      <c r="AM1423" s="17">
        <v>1.5634449900088901E-2</v>
      </c>
      <c r="AN1423" s="17">
        <v>2.8118969599482398E-2</v>
      </c>
      <c r="AO1423" s="17"/>
      <c r="AP1423" s="17">
        <v>0</v>
      </c>
      <c r="AQ1423" s="17">
        <v>0</v>
      </c>
      <c r="AR1423" s="17">
        <v>1.99090220869137E-2</v>
      </c>
      <c r="AS1423" s="17">
        <v>8.7400127321887205E-2</v>
      </c>
      <c r="AT1423" s="17">
        <v>0.127364023486498</v>
      </c>
      <c r="AU1423" s="17"/>
      <c r="AV1423" s="17">
        <v>4.1576565629637699E-2</v>
      </c>
      <c r="AW1423" s="17">
        <v>0</v>
      </c>
      <c r="AX1423" s="17">
        <v>2.3751253423957199E-2</v>
      </c>
      <c r="AY1423" s="17">
        <v>0</v>
      </c>
      <c r="AZ1423" s="17">
        <v>5.7899190304167701E-2</v>
      </c>
      <c r="BA1423" s="17">
        <v>0</v>
      </c>
      <c r="BB1423" s="17"/>
      <c r="BC1423" s="17">
        <v>2.6933482923718999E-2</v>
      </c>
      <c r="BD1423" s="17">
        <v>1.9677736682992799E-2</v>
      </c>
      <c r="BE1423" s="17">
        <v>2.09722608466654E-2</v>
      </c>
      <c r="BF1423" s="17"/>
      <c r="BG1423" s="17">
        <v>0</v>
      </c>
      <c r="BH1423" s="17">
        <v>2.6054913565149801E-2</v>
      </c>
      <c r="BI1423" s="17">
        <v>1.98035793800794E-2</v>
      </c>
      <c r="BJ1423" s="17">
        <v>0.13136259511331799</v>
      </c>
      <c r="BK1423" s="17">
        <v>0</v>
      </c>
      <c r="BL1423" s="17"/>
      <c r="BM1423" s="17">
        <v>2.22817698294153E-2</v>
      </c>
      <c r="BN1423" s="17">
        <v>3.1472941400950999E-2</v>
      </c>
    </row>
    <row r="1424" spans="2:66" x14ac:dyDescent="0.35">
      <c r="B1424" t="s">
        <v>354</v>
      </c>
      <c r="C1424" s="17">
        <v>8.6682759260287394E-3</v>
      </c>
      <c r="D1424" s="17">
        <v>1.96749612886075E-2</v>
      </c>
      <c r="E1424" s="17">
        <v>0</v>
      </c>
      <c r="F1424" s="17"/>
      <c r="G1424" s="17">
        <v>1.9060258125993899E-2</v>
      </c>
      <c r="H1424" s="17">
        <v>3.10664416459101E-2</v>
      </c>
      <c r="I1424" s="17">
        <v>0</v>
      </c>
      <c r="J1424" s="17">
        <v>0</v>
      </c>
      <c r="K1424" s="17">
        <v>0</v>
      </c>
      <c r="L1424" s="17">
        <v>0</v>
      </c>
      <c r="M1424" s="17"/>
      <c r="N1424" s="17">
        <v>2.0385793283990601E-2</v>
      </c>
      <c r="O1424" s="17">
        <v>1.1103488491285399E-2</v>
      </c>
      <c r="P1424" s="17">
        <v>0</v>
      </c>
      <c r="Q1424" s="17">
        <v>0</v>
      </c>
      <c r="R1424" s="17"/>
      <c r="S1424" s="17">
        <v>4.4207817412892703E-2</v>
      </c>
      <c r="T1424" s="17">
        <v>2.1133961099479699E-2</v>
      </c>
      <c r="U1424" s="17">
        <v>0</v>
      </c>
      <c r="V1424" s="17">
        <v>0</v>
      </c>
      <c r="W1424" s="17">
        <v>0</v>
      </c>
      <c r="X1424" s="17">
        <v>0</v>
      </c>
      <c r="Y1424" s="17">
        <v>0</v>
      </c>
      <c r="Z1424" s="17">
        <v>0</v>
      </c>
      <c r="AA1424" s="17">
        <v>0</v>
      </c>
      <c r="AB1424" s="17">
        <v>0</v>
      </c>
      <c r="AC1424" s="17">
        <v>0</v>
      </c>
      <c r="AD1424" s="17">
        <v>0</v>
      </c>
      <c r="AE1424" s="17"/>
      <c r="AF1424" s="17">
        <v>3.5749816093647101E-2</v>
      </c>
      <c r="AG1424" s="17">
        <v>0</v>
      </c>
      <c r="AH1424" s="17">
        <v>0</v>
      </c>
      <c r="AI1424" s="17">
        <v>0</v>
      </c>
      <c r="AJ1424" s="17">
        <v>0</v>
      </c>
      <c r="AK1424" s="17">
        <v>0</v>
      </c>
      <c r="AL1424" s="17"/>
      <c r="AM1424" s="17">
        <v>9.7335619176383906E-3</v>
      </c>
      <c r="AN1424" s="17">
        <v>7.34204788042442E-3</v>
      </c>
      <c r="AO1424" s="17"/>
      <c r="AP1424" s="17">
        <v>0</v>
      </c>
      <c r="AQ1424" s="17">
        <v>0</v>
      </c>
      <c r="AR1424" s="17">
        <v>1.06301801417582E-2</v>
      </c>
      <c r="AS1424" s="17">
        <v>2.63454228080383E-2</v>
      </c>
      <c r="AT1424" s="17">
        <v>0.121284565961369</v>
      </c>
      <c r="AU1424" s="17"/>
      <c r="AV1424" s="17">
        <v>2.3898231585904602E-2</v>
      </c>
      <c r="AW1424" s="17">
        <v>0</v>
      </c>
      <c r="AX1424" s="17">
        <v>0</v>
      </c>
      <c r="AY1424" s="17">
        <v>0</v>
      </c>
      <c r="AZ1424" s="17">
        <v>0</v>
      </c>
      <c r="BA1424" s="17">
        <v>0</v>
      </c>
      <c r="BB1424" s="17"/>
      <c r="BC1424" s="17">
        <v>0</v>
      </c>
      <c r="BD1424" s="17">
        <v>7.1849997411413203E-3</v>
      </c>
      <c r="BE1424" s="17">
        <v>1.94445854121276E-2</v>
      </c>
      <c r="BF1424" s="17"/>
      <c r="BG1424" s="17">
        <v>0</v>
      </c>
      <c r="BH1424" s="17">
        <v>1.20112560149968E-2</v>
      </c>
      <c r="BI1424" s="17">
        <v>0</v>
      </c>
      <c r="BJ1424" s="17">
        <v>0</v>
      </c>
      <c r="BK1424" s="17">
        <v>0</v>
      </c>
      <c r="BL1424" s="17"/>
      <c r="BM1424" s="17">
        <v>1.0271845316973701E-2</v>
      </c>
      <c r="BN1424" s="17">
        <v>0</v>
      </c>
    </row>
    <row r="1425" spans="2:66" x14ac:dyDescent="0.35">
      <c r="B1425" t="s">
        <v>282</v>
      </c>
      <c r="C1425" s="17">
        <v>2.9652067691374101E-2</v>
      </c>
      <c r="D1425" s="17">
        <v>3.3195757374802203E-2</v>
      </c>
      <c r="E1425" s="17">
        <v>2.17259862765142E-2</v>
      </c>
      <c r="F1425" s="17"/>
      <c r="G1425" s="17">
        <v>3.7169781170887699E-2</v>
      </c>
      <c r="H1425" s="17">
        <v>6.364839500635E-2</v>
      </c>
      <c r="I1425" s="17">
        <v>3.5348648124378199E-2</v>
      </c>
      <c r="J1425" s="17">
        <v>3.70425595329077E-2</v>
      </c>
      <c r="K1425" s="17">
        <v>0</v>
      </c>
      <c r="L1425" s="17">
        <v>0</v>
      </c>
      <c r="M1425" s="17"/>
      <c r="N1425" s="17">
        <v>1.1448086983285199E-2</v>
      </c>
      <c r="O1425" s="17">
        <v>2.1653129497322999E-2</v>
      </c>
      <c r="P1425" s="17">
        <v>1.38951765665604E-2</v>
      </c>
      <c r="Q1425" s="17">
        <v>7.4111702290649104E-2</v>
      </c>
      <c r="R1425" s="17"/>
      <c r="S1425" s="17">
        <v>2.0535978936620899E-2</v>
      </c>
      <c r="T1425" s="17">
        <v>2.1874569215220602E-2</v>
      </c>
      <c r="U1425" s="17">
        <v>0</v>
      </c>
      <c r="V1425" s="17">
        <v>6.0332415111284898E-2</v>
      </c>
      <c r="W1425" s="17">
        <v>4.2265562784678003E-2</v>
      </c>
      <c r="X1425" s="17">
        <v>0</v>
      </c>
      <c r="Y1425" s="17">
        <v>0</v>
      </c>
      <c r="Z1425" s="17">
        <v>0.11345702879259301</v>
      </c>
      <c r="AA1425" s="17">
        <v>2.6067686727540201E-2</v>
      </c>
      <c r="AB1425" s="17">
        <v>5.4216963182460998E-2</v>
      </c>
      <c r="AC1425" s="17">
        <v>6.4217177883848203E-2</v>
      </c>
      <c r="AD1425" s="17">
        <v>0</v>
      </c>
      <c r="AE1425" s="17"/>
      <c r="AF1425" s="17">
        <v>4.7922790192883397E-2</v>
      </c>
      <c r="AG1425" s="17">
        <v>1.2454772374060801E-2</v>
      </c>
      <c r="AH1425" s="17">
        <v>1.8563836634491002E-2</v>
      </c>
      <c r="AI1425" s="17">
        <v>3.16415439266396E-2</v>
      </c>
      <c r="AJ1425" s="17">
        <v>0</v>
      </c>
      <c r="AK1425" s="17">
        <v>9.9875426859785094E-2</v>
      </c>
      <c r="AL1425" s="17"/>
      <c r="AM1425" s="17">
        <v>1.5810645882434301E-2</v>
      </c>
      <c r="AN1425" s="17">
        <v>4.1073510636951097E-2</v>
      </c>
      <c r="AO1425" s="17"/>
      <c r="AP1425" s="17">
        <v>2.6452542717214499E-2</v>
      </c>
      <c r="AQ1425" s="17">
        <v>5.4401544034187503E-2</v>
      </c>
      <c r="AR1425" s="17">
        <v>2.0817492321359099E-2</v>
      </c>
      <c r="AS1425" s="17">
        <v>2.95117841664949E-2</v>
      </c>
      <c r="AT1425" s="17">
        <v>0</v>
      </c>
      <c r="AU1425" s="17"/>
      <c r="AV1425" s="17">
        <v>5.7980328352880403E-2</v>
      </c>
      <c r="AW1425" s="17">
        <v>0</v>
      </c>
      <c r="AX1425" s="17">
        <v>0</v>
      </c>
      <c r="AY1425" s="17">
        <v>5.5101301189580003E-2</v>
      </c>
      <c r="AZ1425" s="17">
        <v>0</v>
      </c>
      <c r="BA1425" s="17">
        <v>0</v>
      </c>
      <c r="BB1425" s="17"/>
      <c r="BC1425" s="17">
        <v>2.55051618427794E-2</v>
      </c>
      <c r="BD1425" s="17">
        <v>4.71212255417243E-2</v>
      </c>
      <c r="BE1425" s="17">
        <v>9.7451420196208397E-3</v>
      </c>
      <c r="BF1425" s="17"/>
      <c r="BG1425" s="17">
        <v>0</v>
      </c>
      <c r="BH1425" s="17">
        <v>0</v>
      </c>
      <c r="BI1425" s="17">
        <v>1.9059688116506001E-2</v>
      </c>
      <c r="BJ1425" s="17">
        <v>0</v>
      </c>
      <c r="BK1425" s="17">
        <v>4.4465252759983101E-2</v>
      </c>
      <c r="BL1425" s="17"/>
      <c r="BM1425" s="17">
        <v>0</v>
      </c>
      <c r="BN1425" s="17">
        <v>3.3811898254568498E-2</v>
      </c>
    </row>
    <row r="1426" spans="2:66" x14ac:dyDescent="0.35">
      <c r="C1426" s="17"/>
      <c r="D1426" s="17"/>
      <c r="E1426" s="17"/>
      <c r="F1426" s="17"/>
      <c r="G1426" s="17"/>
      <c r="H1426" s="17"/>
      <c r="I1426" s="17"/>
      <c r="J1426" s="17"/>
      <c r="K1426" s="17"/>
      <c r="L1426" s="17"/>
      <c r="M1426" s="17"/>
      <c r="N1426" s="17"/>
      <c r="O1426" s="17"/>
      <c r="P1426" s="17"/>
      <c r="Q1426" s="17"/>
      <c r="R1426" s="17"/>
      <c r="S1426" s="17"/>
      <c r="T1426" s="17"/>
      <c r="U1426" s="17"/>
      <c r="V1426" s="17"/>
      <c r="W1426" s="17"/>
      <c r="X1426" s="17"/>
      <c r="Y1426" s="17"/>
      <c r="Z1426" s="17"/>
      <c r="AA1426" s="17"/>
      <c r="AB1426" s="17"/>
      <c r="AC1426" s="17"/>
      <c r="AD1426" s="17"/>
      <c r="AE1426" s="17"/>
      <c r="AF1426" s="17"/>
      <c r="AG1426" s="17"/>
      <c r="AH1426" s="17"/>
      <c r="AI1426" s="17"/>
      <c r="AJ1426" s="17"/>
      <c r="AK1426" s="17"/>
      <c r="AL1426" s="17"/>
      <c r="AM1426" s="17"/>
      <c r="AN1426" s="17"/>
      <c r="AO1426" s="17"/>
      <c r="AP1426" s="17"/>
      <c r="AQ1426" s="17"/>
      <c r="AR1426" s="17"/>
      <c r="AS1426" s="17"/>
      <c r="AT1426" s="17"/>
      <c r="AU1426" s="17"/>
      <c r="AV1426" s="17"/>
      <c r="AW1426" s="17"/>
      <c r="AX1426" s="17"/>
      <c r="AY1426" s="17"/>
      <c r="AZ1426" s="17"/>
      <c r="BA1426" s="17"/>
      <c r="BB1426" s="17"/>
      <c r="BC1426" s="17"/>
      <c r="BD1426" s="17"/>
      <c r="BE1426" s="17"/>
      <c r="BF1426" s="17"/>
      <c r="BG1426" s="17"/>
      <c r="BH1426" s="17"/>
      <c r="BI1426" s="17"/>
      <c r="BJ1426" s="17"/>
      <c r="BK1426" s="17"/>
      <c r="BL1426" s="17"/>
      <c r="BM1426" s="17"/>
      <c r="BN1426" s="17"/>
    </row>
    <row r="1427" spans="2:66" x14ac:dyDescent="0.35">
      <c r="B1427" s="6" t="s">
        <v>482</v>
      </c>
      <c r="C1427" s="17"/>
      <c r="D1427" s="17"/>
      <c r="E1427" s="17"/>
      <c r="F1427" s="17"/>
      <c r="G1427" s="17"/>
      <c r="H1427" s="17"/>
      <c r="I1427" s="17"/>
      <c r="J1427" s="17"/>
      <c r="K1427" s="17"/>
      <c r="L1427" s="17"/>
      <c r="M1427" s="17"/>
      <c r="N1427" s="17"/>
      <c r="O1427" s="17"/>
      <c r="P1427" s="17"/>
      <c r="Q1427" s="17"/>
      <c r="R1427" s="17"/>
      <c r="S1427" s="17"/>
      <c r="T1427" s="17"/>
      <c r="U1427" s="17"/>
      <c r="V1427" s="17"/>
      <c r="W1427" s="17"/>
      <c r="X1427" s="17"/>
      <c r="Y1427" s="17"/>
      <c r="Z1427" s="17"/>
      <c r="AA1427" s="17"/>
      <c r="AB1427" s="17"/>
      <c r="AC1427" s="17"/>
      <c r="AD1427" s="17"/>
      <c r="AE1427" s="17"/>
      <c r="AF1427" s="17"/>
      <c r="AG1427" s="17"/>
      <c r="AH1427" s="17"/>
      <c r="AI1427" s="17"/>
      <c r="AJ1427" s="17"/>
      <c r="AK1427" s="17"/>
      <c r="AL1427" s="17"/>
      <c r="AM1427" s="17"/>
      <c r="AN1427" s="17"/>
      <c r="AO1427" s="17"/>
      <c r="AP1427" s="17"/>
      <c r="AQ1427" s="17"/>
      <c r="AR1427" s="17"/>
      <c r="AS1427" s="17"/>
      <c r="AT1427" s="17"/>
      <c r="AU1427" s="17"/>
      <c r="AV1427" s="17"/>
      <c r="AW1427" s="17"/>
      <c r="AX1427" s="17"/>
      <c r="AY1427" s="17"/>
      <c r="AZ1427" s="17"/>
      <c r="BA1427" s="17"/>
      <c r="BB1427" s="17"/>
      <c r="BC1427" s="17"/>
      <c r="BD1427" s="17"/>
      <c r="BE1427" s="17"/>
      <c r="BF1427" s="17"/>
      <c r="BG1427" s="17"/>
      <c r="BH1427" s="17"/>
      <c r="BI1427" s="17"/>
      <c r="BJ1427" s="17"/>
      <c r="BK1427" s="17"/>
      <c r="BL1427" s="17"/>
      <c r="BM1427" s="17"/>
      <c r="BN1427" s="17"/>
    </row>
    <row r="1428" spans="2:66" x14ac:dyDescent="0.35">
      <c r="B1428" s="24" t="s">
        <v>184</v>
      </c>
      <c r="C1428" s="17"/>
      <c r="D1428" s="17"/>
      <c r="E1428" s="17"/>
      <c r="F1428" s="17"/>
      <c r="G1428" s="17"/>
      <c r="H1428" s="17"/>
      <c r="I1428" s="17"/>
      <c r="J1428" s="17"/>
      <c r="K1428" s="17"/>
      <c r="L1428" s="17"/>
      <c r="M1428" s="17"/>
      <c r="N1428" s="17"/>
      <c r="O1428" s="17"/>
      <c r="P1428" s="17"/>
      <c r="Q1428" s="17"/>
      <c r="R1428" s="17"/>
      <c r="S1428" s="17"/>
      <c r="T1428" s="17"/>
      <c r="U1428" s="17"/>
      <c r="V1428" s="17"/>
      <c r="W1428" s="17"/>
      <c r="X1428" s="17"/>
      <c r="Y1428" s="17"/>
      <c r="Z1428" s="17"/>
      <c r="AA1428" s="17"/>
      <c r="AB1428" s="17"/>
      <c r="AC1428" s="17"/>
      <c r="AD1428" s="17"/>
      <c r="AE1428" s="17"/>
      <c r="AF1428" s="17"/>
      <c r="AG1428" s="17"/>
      <c r="AH1428" s="17"/>
      <c r="AI1428" s="17"/>
      <c r="AJ1428" s="17"/>
      <c r="AK1428" s="17"/>
      <c r="AL1428" s="17"/>
      <c r="AM1428" s="17"/>
      <c r="AN1428" s="17"/>
      <c r="AO1428" s="17"/>
      <c r="AP1428" s="17"/>
      <c r="AQ1428" s="17"/>
      <c r="AR1428" s="17"/>
      <c r="AS1428" s="17"/>
      <c r="AT1428" s="17"/>
      <c r="AU1428" s="17"/>
      <c r="AV1428" s="17"/>
      <c r="AW1428" s="17"/>
      <c r="AX1428" s="17"/>
      <c r="AY1428" s="17"/>
      <c r="AZ1428" s="17"/>
      <c r="BA1428" s="17"/>
      <c r="BB1428" s="17"/>
      <c r="BC1428" s="17"/>
      <c r="BD1428" s="17"/>
      <c r="BE1428" s="17"/>
      <c r="BF1428" s="17"/>
      <c r="BG1428" s="17"/>
      <c r="BH1428" s="17"/>
      <c r="BI1428" s="17"/>
      <c r="BJ1428" s="17"/>
      <c r="BK1428" s="17"/>
      <c r="BL1428" s="17"/>
      <c r="BM1428" s="17"/>
      <c r="BN1428" s="17"/>
    </row>
    <row r="1429" spans="2:66" x14ac:dyDescent="0.35">
      <c r="B1429" t="s">
        <v>350</v>
      </c>
      <c r="C1429" s="17">
        <v>0.83618988028332097</v>
      </c>
      <c r="D1429" s="17">
        <v>0.82348269498928395</v>
      </c>
      <c r="E1429" s="17">
        <v>0.84832094070570896</v>
      </c>
      <c r="F1429" s="17"/>
      <c r="G1429" s="17">
        <v>0.63099747290395003</v>
      </c>
      <c r="H1429" s="17">
        <v>0.65745275996521602</v>
      </c>
      <c r="I1429" s="17">
        <v>0.872543730232889</v>
      </c>
      <c r="J1429" s="17">
        <v>0.88863195329386402</v>
      </c>
      <c r="K1429" s="17">
        <v>1</v>
      </c>
      <c r="L1429" s="17">
        <v>0.98807421323121702</v>
      </c>
      <c r="M1429" s="17"/>
      <c r="N1429" s="17">
        <v>0.81287132058418998</v>
      </c>
      <c r="O1429" s="17">
        <v>0.81020396524887595</v>
      </c>
      <c r="P1429" s="17">
        <v>0.85506229148648205</v>
      </c>
      <c r="Q1429" s="17">
        <v>0.88181200177408203</v>
      </c>
      <c r="R1429" s="17"/>
      <c r="S1429" s="17">
        <v>0.56217324317168504</v>
      </c>
      <c r="T1429" s="17">
        <v>0.89919705538551697</v>
      </c>
      <c r="U1429" s="17">
        <v>0.91522284648546004</v>
      </c>
      <c r="V1429" s="17">
        <v>0.85128378150028305</v>
      </c>
      <c r="W1429" s="17">
        <v>0.85906714592434197</v>
      </c>
      <c r="X1429" s="17">
        <v>0.81034386017628701</v>
      </c>
      <c r="Y1429" s="17">
        <v>0.94232035198839403</v>
      </c>
      <c r="Z1429" s="17">
        <v>0.93307806396939097</v>
      </c>
      <c r="AA1429" s="17">
        <v>0.78730994495676099</v>
      </c>
      <c r="AB1429" s="17">
        <v>0.92747280379707997</v>
      </c>
      <c r="AC1429" s="17">
        <v>0.95906141001483902</v>
      </c>
      <c r="AD1429" s="17">
        <v>0.90278257251768002</v>
      </c>
      <c r="AE1429" s="17"/>
      <c r="AF1429" s="17">
        <v>0.64580759101385399</v>
      </c>
      <c r="AG1429" s="17">
        <v>0.89554181134014399</v>
      </c>
      <c r="AH1429" s="17">
        <v>0.80576263031645101</v>
      </c>
      <c r="AI1429" s="17">
        <v>0.96945628736025702</v>
      </c>
      <c r="AJ1429" s="17">
        <v>1</v>
      </c>
      <c r="AK1429" s="17">
        <v>0.82939746284483595</v>
      </c>
      <c r="AL1429" s="17"/>
      <c r="AM1429" s="17">
        <v>0.85264663904813498</v>
      </c>
      <c r="AN1429" s="17">
        <v>0.80929496944279899</v>
      </c>
      <c r="AO1429" s="17"/>
      <c r="AP1429" s="17">
        <v>0.90665808979417295</v>
      </c>
      <c r="AQ1429" s="17">
        <v>0.89101351805698603</v>
      </c>
      <c r="AR1429" s="17">
        <v>0.78395803455955104</v>
      </c>
      <c r="AS1429" s="17">
        <v>0.72393529214846697</v>
      </c>
      <c r="AT1429" s="17">
        <v>0.71675449902295096</v>
      </c>
      <c r="AU1429" s="17"/>
      <c r="AV1429" s="17">
        <v>0.78326570578306698</v>
      </c>
      <c r="AW1429" s="17">
        <v>0.85260574980177495</v>
      </c>
      <c r="AX1429" s="17">
        <v>0.80524847052055304</v>
      </c>
      <c r="AY1429" s="17">
        <v>0.89129384391796096</v>
      </c>
      <c r="AZ1429" s="17">
        <v>0.85631303660955105</v>
      </c>
      <c r="BA1429" s="17">
        <v>0.885912779195828</v>
      </c>
      <c r="BB1429" s="17"/>
      <c r="BC1429" s="17">
        <v>0.89050082476352399</v>
      </c>
      <c r="BD1429" s="17">
        <v>0.82750931694794405</v>
      </c>
      <c r="BE1429" s="17">
        <v>0.77710741570680997</v>
      </c>
      <c r="BF1429" s="17"/>
      <c r="BG1429" s="17">
        <v>0.86699460299574205</v>
      </c>
      <c r="BH1429" s="17">
        <v>0.83183349541862495</v>
      </c>
      <c r="BI1429" s="17">
        <v>0.80134632251069304</v>
      </c>
      <c r="BJ1429" s="17">
        <v>0.65410672251787405</v>
      </c>
      <c r="BK1429" s="17">
        <v>0.946178306005244</v>
      </c>
      <c r="BL1429" s="17"/>
      <c r="BM1429" s="17">
        <v>0.836462251582896</v>
      </c>
      <c r="BN1429" s="17">
        <v>0.88629485060914903</v>
      </c>
    </row>
    <row r="1430" spans="2:66" x14ac:dyDescent="0.35">
      <c r="B1430" t="s">
        <v>351</v>
      </c>
      <c r="C1430" s="17">
        <v>0.10461637750255</v>
      </c>
      <c r="D1430" s="17">
        <v>0.10683301681357101</v>
      </c>
      <c r="E1430" s="17">
        <v>0.10250023731930499</v>
      </c>
      <c r="F1430" s="17"/>
      <c r="G1430" s="17">
        <v>0.17740929003419401</v>
      </c>
      <c r="H1430" s="17">
        <v>0.25398340408338499</v>
      </c>
      <c r="I1430" s="17">
        <v>0.11129417073098299</v>
      </c>
      <c r="J1430" s="17">
        <v>6.3687040269909095E-2</v>
      </c>
      <c r="K1430" s="17">
        <v>0</v>
      </c>
      <c r="L1430" s="17">
        <v>0</v>
      </c>
      <c r="M1430" s="17"/>
      <c r="N1430" s="17">
        <v>0.119673806122475</v>
      </c>
      <c r="O1430" s="17">
        <v>0.120280688719918</v>
      </c>
      <c r="P1430" s="17">
        <v>9.7191956901313506E-2</v>
      </c>
      <c r="Q1430" s="17">
        <v>7.1790741343717296E-2</v>
      </c>
      <c r="R1430" s="17"/>
      <c r="S1430" s="17">
        <v>0.24910767657845201</v>
      </c>
      <c r="T1430" s="17">
        <v>6.1834634526689802E-2</v>
      </c>
      <c r="U1430" s="17">
        <v>4.2035374342687101E-2</v>
      </c>
      <c r="V1430" s="17">
        <v>0.121873702194658</v>
      </c>
      <c r="W1430" s="17">
        <v>0.140932854075658</v>
      </c>
      <c r="X1430" s="17">
        <v>3.12780140786705E-2</v>
      </c>
      <c r="Y1430" s="17">
        <v>5.7679648011606001E-2</v>
      </c>
      <c r="Z1430" s="17">
        <v>6.6921936030609502E-2</v>
      </c>
      <c r="AA1430" s="17">
        <v>0.12730150561056799</v>
      </c>
      <c r="AB1430" s="17">
        <v>7.2527196202920405E-2</v>
      </c>
      <c r="AC1430" s="17">
        <v>4.0938589985160603E-2</v>
      </c>
      <c r="AD1430" s="17">
        <v>9.7217427482320401E-2</v>
      </c>
      <c r="AE1430" s="17"/>
      <c r="AF1430" s="17">
        <v>0.227976612582975</v>
      </c>
      <c r="AG1430" s="17">
        <v>6.8036840090281298E-2</v>
      </c>
      <c r="AH1430" s="17">
        <v>0.13392646361962299</v>
      </c>
      <c r="AI1430" s="17">
        <v>0</v>
      </c>
      <c r="AJ1430" s="17">
        <v>0</v>
      </c>
      <c r="AK1430" s="17">
        <v>0.126537333822067</v>
      </c>
      <c r="AL1430" s="17"/>
      <c r="AM1430" s="17">
        <v>0.105763505923978</v>
      </c>
      <c r="AN1430" s="17">
        <v>0.103489682385129</v>
      </c>
      <c r="AO1430" s="17"/>
      <c r="AP1430" s="17">
        <v>8.2247819055364602E-2</v>
      </c>
      <c r="AQ1430" s="17">
        <v>5.4858059564101398E-2</v>
      </c>
      <c r="AR1430" s="17">
        <v>0.13192555913182499</v>
      </c>
      <c r="AS1430" s="17">
        <v>0.20599642905471699</v>
      </c>
      <c r="AT1430" s="17">
        <v>0.101098546799197</v>
      </c>
      <c r="AU1430" s="17"/>
      <c r="AV1430" s="17">
        <v>0.135192768917234</v>
      </c>
      <c r="AW1430" s="17">
        <v>9.4199622903595404E-2</v>
      </c>
      <c r="AX1430" s="17">
        <v>0.13053711038688001</v>
      </c>
      <c r="AY1430" s="17">
        <v>6.6458183514848002E-2</v>
      </c>
      <c r="AZ1430" s="17">
        <v>0.14368696339044901</v>
      </c>
      <c r="BA1430" s="17">
        <v>7.7602127242224997E-2</v>
      </c>
      <c r="BB1430" s="17"/>
      <c r="BC1430" s="17">
        <v>6.1024263556919797E-2</v>
      </c>
      <c r="BD1430" s="17">
        <v>0.103287646315532</v>
      </c>
      <c r="BE1430" s="17">
        <v>0.157911476774385</v>
      </c>
      <c r="BF1430" s="17"/>
      <c r="BG1430" s="17">
        <v>0.100161322095776</v>
      </c>
      <c r="BH1430" s="17">
        <v>0.10264596338914</v>
      </c>
      <c r="BI1430" s="17">
        <v>0.150763222645759</v>
      </c>
      <c r="BJ1430" s="17">
        <v>0.22253753387539299</v>
      </c>
      <c r="BK1430" s="17">
        <v>0</v>
      </c>
      <c r="BL1430" s="17"/>
      <c r="BM1430" s="17">
        <v>0.10231887475356601</v>
      </c>
      <c r="BN1430" s="17">
        <v>4.5626884767994598E-2</v>
      </c>
    </row>
    <row r="1431" spans="2:66" x14ac:dyDescent="0.35">
      <c r="B1431" t="s">
        <v>352</v>
      </c>
      <c r="C1431" s="17">
        <v>3.6235018534792399E-2</v>
      </c>
      <c r="D1431" s="17">
        <v>4.3406278181695103E-2</v>
      </c>
      <c r="E1431" s="17">
        <v>2.93888931287179E-2</v>
      </c>
      <c r="F1431" s="17"/>
      <c r="G1431" s="17">
        <v>0.122120900414481</v>
      </c>
      <c r="H1431" s="17">
        <v>3.8166910383264203E-2</v>
      </c>
      <c r="I1431" s="17">
        <v>1.61620990361282E-2</v>
      </c>
      <c r="J1431" s="17">
        <v>3.1574678554097103E-2</v>
      </c>
      <c r="K1431" s="17">
        <v>0</v>
      </c>
      <c r="L1431" s="17">
        <v>1.1925786768782899E-2</v>
      </c>
      <c r="M1431" s="17"/>
      <c r="N1431" s="17">
        <v>5.1359255603325799E-2</v>
      </c>
      <c r="O1431" s="17">
        <v>2.9954724092338601E-2</v>
      </c>
      <c r="P1431" s="17">
        <v>3.5184171112815299E-2</v>
      </c>
      <c r="Q1431" s="17">
        <v>2.3875042753522199E-2</v>
      </c>
      <c r="R1431" s="17"/>
      <c r="S1431" s="17">
        <v>0.113879442881392</v>
      </c>
      <c r="T1431" s="17">
        <v>1.9612243762367899E-2</v>
      </c>
      <c r="U1431" s="17">
        <v>0</v>
      </c>
      <c r="V1431" s="17">
        <v>2.6842516305058899E-2</v>
      </c>
      <c r="W1431" s="17">
        <v>0</v>
      </c>
      <c r="X1431" s="17">
        <v>9.5247491570545698E-2</v>
      </c>
      <c r="Y1431" s="17">
        <v>0</v>
      </c>
      <c r="Z1431" s="17">
        <v>0</v>
      </c>
      <c r="AA1431" s="17">
        <v>6.2863562312706497E-2</v>
      </c>
      <c r="AB1431" s="17">
        <v>0</v>
      </c>
      <c r="AC1431" s="17">
        <v>0</v>
      </c>
      <c r="AD1431" s="17">
        <v>0</v>
      </c>
      <c r="AE1431" s="17"/>
      <c r="AF1431" s="17">
        <v>8.7344846126416797E-2</v>
      </c>
      <c r="AG1431" s="17">
        <v>1.85060706840704E-2</v>
      </c>
      <c r="AH1431" s="17">
        <v>4.0286227068747203E-2</v>
      </c>
      <c r="AI1431" s="17">
        <v>0</v>
      </c>
      <c r="AJ1431" s="17">
        <v>0</v>
      </c>
      <c r="AK1431" s="17">
        <v>4.4065203333096999E-2</v>
      </c>
      <c r="AL1431" s="17"/>
      <c r="AM1431" s="17">
        <v>2.52657286299953E-2</v>
      </c>
      <c r="AN1431" s="17">
        <v>5.3691583201723403E-2</v>
      </c>
      <c r="AO1431" s="17"/>
      <c r="AP1431" s="17">
        <v>0</v>
      </c>
      <c r="AQ1431" s="17">
        <v>1.41260521830697E-2</v>
      </c>
      <c r="AR1431" s="17">
        <v>6.2577931514641402E-2</v>
      </c>
      <c r="AS1431" s="17">
        <v>3.4842738781458701E-2</v>
      </c>
      <c r="AT1431" s="17">
        <v>9.1100846507537206E-2</v>
      </c>
      <c r="AU1431" s="17"/>
      <c r="AV1431" s="17">
        <v>4.4014847346533097E-2</v>
      </c>
      <c r="AW1431" s="17">
        <v>5.3194627294629301E-2</v>
      </c>
      <c r="AX1431" s="17">
        <v>3.3246080954519697E-2</v>
      </c>
      <c r="AY1431" s="17">
        <v>2.1891073447616601E-2</v>
      </c>
      <c r="AZ1431" s="17">
        <v>0</v>
      </c>
      <c r="BA1431" s="17">
        <v>3.6485093561946701E-2</v>
      </c>
      <c r="BB1431" s="17"/>
      <c r="BC1431" s="17">
        <v>1.8982515389248601E-2</v>
      </c>
      <c r="BD1431" s="17">
        <v>5.5262793308806998E-2</v>
      </c>
      <c r="BE1431" s="17">
        <v>3.3117102546968598E-2</v>
      </c>
      <c r="BF1431" s="17"/>
      <c r="BG1431" s="17">
        <v>0</v>
      </c>
      <c r="BH1431" s="17">
        <v>4.0404668437944803E-2</v>
      </c>
      <c r="BI1431" s="17">
        <v>2.9280150467658101E-2</v>
      </c>
      <c r="BJ1431" s="17">
        <v>0.123355743606733</v>
      </c>
      <c r="BK1431" s="17">
        <v>5.3821693994756503E-2</v>
      </c>
      <c r="BL1431" s="17"/>
      <c r="BM1431" s="17">
        <v>3.50856278563225E-2</v>
      </c>
      <c r="BN1431" s="17">
        <v>6.8078264622856294E-2</v>
      </c>
    </row>
    <row r="1432" spans="2:66" x14ac:dyDescent="0.35">
      <c r="B1432" t="s">
        <v>353</v>
      </c>
      <c r="C1432" s="17">
        <v>1.03037714152323E-2</v>
      </c>
      <c r="D1432" s="17">
        <v>5.5398124252552701E-3</v>
      </c>
      <c r="E1432" s="17">
        <v>1.48517395938583E-2</v>
      </c>
      <c r="F1432" s="17"/>
      <c r="G1432" s="17">
        <v>3.4317696907722801E-2</v>
      </c>
      <c r="H1432" s="17">
        <v>1.2624885599040601E-2</v>
      </c>
      <c r="I1432" s="17">
        <v>0</v>
      </c>
      <c r="J1432" s="17">
        <v>1.6106327882129699E-2</v>
      </c>
      <c r="K1432" s="17">
        <v>0</v>
      </c>
      <c r="L1432" s="17">
        <v>0</v>
      </c>
      <c r="M1432" s="17"/>
      <c r="N1432" s="17">
        <v>0</v>
      </c>
      <c r="O1432" s="17">
        <v>1.9416293821356099E-2</v>
      </c>
      <c r="P1432" s="17">
        <v>1.2561580499388899E-2</v>
      </c>
      <c r="Q1432" s="17">
        <v>1.12675749297048E-2</v>
      </c>
      <c r="R1432" s="17"/>
      <c r="S1432" s="17">
        <v>0</v>
      </c>
      <c r="T1432" s="17">
        <v>0</v>
      </c>
      <c r="U1432" s="17">
        <v>4.2741779171852901E-2</v>
      </c>
      <c r="V1432" s="17">
        <v>0</v>
      </c>
      <c r="W1432" s="17">
        <v>0</v>
      </c>
      <c r="X1432" s="17">
        <v>6.3130634174496603E-2</v>
      </c>
      <c r="Y1432" s="17">
        <v>0</v>
      </c>
      <c r="Z1432" s="17">
        <v>0</v>
      </c>
      <c r="AA1432" s="17">
        <v>2.2524987119964701E-2</v>
      </c>
      <c r="AB1432" s="17">
        <v>0</v>
      </c>
      <c r="AC1432" s="17">
        <v>0</v>
      </c>
      <c r="AD1432" s="17">
        <v>0</v>
      </c>
      <c r="AE1432" s="17"/>
      <c r="AF1432" s="17">
        <v>0</v>
      </c>
      <c r="AG1432" s="17">
        <v>9.12079699492928E-3</v>
      </c>
      <c r="AH1432" s="17">
        <v>2.00246789951786E-2</v>
      </c>
      <c r="AI1432" s="17">
        <v>3.05437126397426E-2</v>
      </c>
      <c r="AJ1432" s="17">
        <v>0</v>
      </c>
      <c r="AK1432" s="17">
        <v>0</v>
      </c>
      <c r="AL1432" s="17"/>
      <c r="AM1432" s="17">
        <v>8.3385125149707806E-3</v>
      </c>
      <c r="AN1432" s="17">
        <v>1.34558648408093E-2</v>
      </c>
      <c r="AO1432" s="17"/>
      <c r="AP1432" s="17">
        <v>1.10940911504622E-2</v>
      </c>
      <c r="AQ1432" s="17">
        <v>1.38848910433855E-2</v>
      </c>
      <c r="AR1432" s="17">
        <v>1.0539857964476601E-2</v>
      </c>
      <c r="AS1432" s="17">
        <v>1.7887092391918699E-2</v>
      </c>
      <c r="AT1432" s="17">
        <v>0</v>
      </c>
      <c r="AU1432" s="17"/>
      <c r="AV1432" s="17">
        <v>7.8576357547706401E-3</v>
      </c>
      <c r="AW1432" s="17">
        <v>0</v>
      </c>
      <c r="AX1432" s="17">
        <v>3.0968338138046999E-2</v>
      </c>
      <c r="AY1432" s="17">
        <v>0</v>
      </c>
      <c r="AZ1432" s="17">
        <v>0</v>
      </c>
      <c r="BA1432" s="17">
        <v>0</v>
      </c>
      <c r="BB1432" s="17"/>
      <c r="BC1432" s="17">
        <v>2.0135811255500902E-2</v>
      </c>
      <c r="BD1432" s="17">
        <v>6.4647402056583897E-3</v>
      </c>
      <c r="BE1432" s="17">
        <v>8.3738206627105606E-3</v>
      </c>
      <c r="BF1432" s="17"/>
      <c r="BG1432" s="17">
        <v>0</v>
      </c>
      <c r="BH1432" s="17">
        <v>2.0307718140161898E-2</v>
      </c>
      <c r="BI1432" s="17">
        <v>0</v>
      </c>
      <c r="BJ1432" s="17">
        <v>0</v>
      </c>
      <c r="BK1432" s="17">
        <v>0</v>
      </c>
      <c r="BL1432" s="17"/>
      <c r="BM1432" s="17">
        <v>1.7634324666495199E-2</v>
      </c>
      <c r="BN1432" s="17">
        <v>0</v>
      </c>
    </row>
    <row r="1433" spans="2:66" x14ac:dyDescent="0.35">
      <c r="B1433" t="s">
        <v>354</v>
      </c>
      <c r="C1433" s="17">
        <v>7.6897205462600404E-3</v>
      </c>
      <c r="D1433" s="17">
        <v>1.57446391138375E-2</v>
      </c>
      <c r="E1433" s="17">
        <v>0</v>
      </c>
      <c r="F1433" s="17"/>
      <c r="G1433" s="17">
        <v>1.8553340701158601E-2</v>
      </c>
      <c r="H1433" s="17">
        <v>2.5161648360255799E-2</v>
      </c>
      <c r="I1433" s="17">
        <v>0</v>
      </c>
      <c r="J1433" s="17">
        <v>0</v>
      </c>
      <c r="K1433" s="17">
        <v>0</v>
      </c>
      <c r="L1433" s="17">
        <v>0</v>
      </c>
      <c r="M1433" s="17"/>
      <c r="N1433" s="17">
        <v>1.60956176900094E-2</v>
      </c>
      <c r="O1433" s="17">
        <v>1.0631443972346E-2</v>
      </c>
      <c r="P1433" s="17">
        <v>0</v>
      </c>
      <c r="Q1433" s="17">
        <v>0</v>
      </c>
      <c r="R1433" s="17"/>
      <c r="S1433" s="17">
        <v>3.8463496132452098E-2</v>
      </c>
      <c r="T1433" s="17">
        <v>1.9356066325425799E-2</v>
      </c>
      <c r="U1433" s="17">
        <v>0</v>
      </c>
      <c r="V1433" s="17">
        <v>0</v>
      </c>
      <c r="W1433" s="17">
        <v>0</v>
      </c>
      <c r="X1433" s="17">
        <v>0</v>
      </c>
      <c r="Y1433" s="17">
        <v>0</v>
      </c>
      <c r="Z1433" s="17">
        <v>0</v>
      </c>
      <c r="AA1433" s="17">
        <v>0</v>
      </c>
      <c r="AB1433" s="17">
        <v>0</v>
      </c>
      <c r="AC1433" s="17">
        <v>0</v>
      </c>
      <c r="AD1433" s="17">
        <v>0</v>
      </c>
      <c r="AE1433" s="17"/>
      <c r="AF1433" s="17">
        <v>2.0001281020880099E-2</v>
      </c>
      <c r="AG1433" s="17">
        <v>8.7944808905751192E-3</v>
      </c>
      <c r="AH1433" s="17">
        <v>0</v>
      </c>
      <c r="AI1433" s="17">
        <v>0</v>
      </c>
      <c r="AJ1433" s="17">
        <v>0</v>
      </c>
      <c r="AK1433" s="17">
        <v>0</v>
      </c>
      <c r="AL1433" s="17"/>
      <c r="AM1433" s="17">
        <v>7.9856138829209992E-3</v>
      </c>
      <c r="AN1433" s="17">
        <v>7.27470859980975E-3</v>
      </c>
      <c r="AO1433" s="17"/>
      <c r="AP1433" s="17">
        <v>0</v>
      </c>
      <c r="AQ1433" s="17">
        <v>0</v>
      </c>
      <c r="AR1433" s="17">
        <v>1.09986168295061E-2</v>
      </c>
      <c r="AS1433" s="17">
        <v>1.7338447623438401E-2</v>
      </c>
      <c r="AT1433" s="17">
        <v>9.1046107670314597E-2</v>
      </c>
      <c r="AU1433" s="17"/>
      <c r="AV1433" s="17">
        <v>2.2332098950290601E-2</v>
      </c>
      <c r="AW1433" s="17">
        <v>0</v>
      </c>
      <c r="AX1433" s="17">
        <v>0</v>
      </c>
      <c r="AY1433" s="17">
        <v>0</v>
      </c>
      <c r="AZ1433" s="17">
        <v>0</v>
      </c>
      <c r="BA1433" s="17">
        <v>0</v>
      </c>
      <c r="BB1433" s="17"/>
      <c r="BC1433" s="17">
        <v>9.3565850348066495E-3</v>
      </c>
      <c r="BD1433" s="17">
        <v>7.4755032220580201E-3</v>
      </c>
      <c r="BE1433" s="17">
        <v>7.7390281854383298E-3</v>
      </c>
      <c r="BF1433" s="17"/>
      <c r="BG1433" s="17">
        <v>0</v>
      </c>
      <c r="BH1433" s="17">
        <v>4.8081546141287203E-3</v>
      </c>
      <c r="BI1433" s="17">
        <v>9.2819317595472604E-3</v>
      </c>
      <c r="BJ1433" s="17">
        <v>0</v>
      </c>
      <c r="BK1433" s="17">
        <v>0</v>
      </c>
      <c r="BL1433" s="17"/>
      <c r="BM1433" s="17">
        <v>4.1751889073430399E-3</v>
      </c>
      <c r="BN1433" s="17">
        <v>0</v>
      </c>
    </row>
    <row r="1434" spans="2:66" x14ac:dyDescent="0.35">
      <c r="B1434" t="s">
        <v>282</v>
      </c>
      <c r="C1434" s="17">
        <v>4.96523171784453E-3</v>
      </c>
      <c r="D1434" s="17">
        <v>4.9935584763571997E-3</v>
      </c>
      <c r="E1434" s="17">
        <v>4.9381892524097302E-3</v>
      </c>
      <c r="F1434" s="17"/>
      <c r="G1434" s="17">
        <v>1.6601299038493899E-2</v>
      </c>
      <c r="H1434" s="17">
        <v>1.26103916088393E-2</v>
      </c>
      <c r="I1434" s="17">
        <v>0</v>
      </c>
      <c r="J1434" s="17">
        <v>0</v>
      </c>
      <c r="K1434" s="17">
        <v>0</v>
      </c>
      <c r="L1434" s="17">
        <v>0</v>
      </c>
      <c r="M1434" s="17"/>
      <c r="N1434" s="17">
        <v>0</v>
      </c>
      <c r="O1434" s="17">
        <v>9.5128841451657207E-3</v>
      </c>
      <c r="P1434" s="17">
        <v>0</v>
      </c>
      <c r="Q1434" s="17">
        <v>1.1254639198973499E-2</v>
      </c>
      <c r="R1434" s="17"/>
      <c r="S1434" s="17">
        <v>3.6376141236018802E-2</v>
      </c>
      <c r="T1434" s="17">
        <v>0</v>
      </c>
      <c r="U1434" s="17">
        <v>0</v>
      </c>
      <c r="V1434" s="17">
        <v>0</v>
      </c>
      <c r="W1434" s="17">
        <v>0</v>
      </c>
      <c r="X1434" s="17">
        <v>0</v>
      </c>
      <c r="Y1434" s="17">
        <v>0</v>
      </c>
      <c r="Z1434" s="17">
        <v>0</v>
      </c>
      <c r="AA1434" s="17">
        <v>0</v>
      </c>
      <c r="AB1434" s="17">
        <v>0</v>
      </c>
      <c r="AC1434" s="17">
        <v>0</v>
      </c>
      <c r="AD1434" s="17">
        <v>0</v>
      </c>
      <c r="AE1434" s="17"/>
      <c r="AF1434" s="17">
        <v>1.8869669255874098E-2</v>
      </c>
      <c r="AG1434" s="17">
        <v>0</v>
      </c>
      <c r="AH1434" s="17">
        <v>0</v>
      </c>
      <c r="AI1434" s="17">
        <v>0</v>
      </c>
      <c r="AJ1434" s="17">
        <v>0</v>
      </c>
      <c r="AK1434" s="17">
        <v>0</v>
      </c>
      <c r="AL1434" s="17"/>
      <c r="AM1434" s="17">
        <v>0</v>
      </c>
      <c r="AN1434" s="17">
        <v>1.27931915297295E-2</v>
      </c>
      <c r="AO1434" s="17"/>
      <c r="AP1434" s="17">
        <v>0</v>
      </c>
      <c r="AQ1434" s="17">
        <v>2.61174791524569E-2</v>
      </c>
      <c r="AR1434" s="17">
        <v>0</v>
      </c>
      <c r="AS1434" s="17">
        <v>0</v>
      </c>
      <c r="AT1434" s="17">
        <v>0</v>
      </c>
      <c r="AU1434" s="17"/>
      <c r="AV1434" s="17">
        <v>7.3369432481047801E-3</v>
      </c>
      <c r="AW1434" s="17">
        <v>0</v>
      </c>
      <c r="AX1434" s="17">
        <v>0</v>
      </c>
      <c r="AY1434" s="17">
        <v>2.0356899119574799E-2</v>
      </c>
      <c r="AZ1434" s="17">
        <v>0</v>
      </c>
      <c r="BA1434" s="17">
        <v>0</v>
      </c>
      <c r="BB1434" s="17"/>
      <c r="BC1434" s="17">
        <v>0</v>
      </c>
      <c r="BD1434" s="17">
        <v>0</v>
      </c>
      <c r="BE1434" s="17">
        <v>1.57511561236875E-2</v>
      </c>
      <c r="BF1434" s="17"/>
      <c r="BG1434" s="17">
        <v>3.2844074908481999E-2</v>
      </c>
      <c r="BH1434" s="17">
        <v>0</v>
      </c>
      <c r="BI1434" s="17">
        <v>9.3283726163421506E-3</v>
      </c>
      <c r="BJ1434" s="17">
        <v>0</v>
      </c>
      <c r="BK1434" s="17">
        <v>0</v>
      </c>
      <c r="BL1434" s="17"/>
      <c r="BM1434" s="17">
        <v>4.3237322333770801E-3</v>
      </c>
      <c r="BN1434" s="17">
        <v>0</v>
      </c>
    </row>
    <row r="1435" spans="2:66" x14ac:dyDescent="0.35">
      <c r="C1435" s="17"/>
      <c r="D1435" s="17"/>
      <c r="E1435" s="17"/>
      <c r="F1435" s="17"/>
      <c r="G1435" s="17"/>
      <c r="H1435" s="17"/>
      <c r="I1435" s="17"/>
      <c r="J1435" s="17"/>
      <c r="K1435" s="17"/>
      <c r="L1435" s="17"/>
      <c r="M1435" s="17"/>
      <c r="N1435" s="17"/>
      <c r="O1435" s="17"/>
      <c r="P1435" s="17"/>
      <c r="Q1435" s="17"/>
      <c r="R1435" s="17"/>
      <c r="S1435" s="17"/>
      <c r="T1435" s="17"/>
      <c r="U1435" s="17"/>
      <c r="V1435" s="17"/>
      <c r="W1435" s="17"/>
      <c r="X1435" s="17"/>
      <c r="Y1435" s="17"/>
      <c r="Z1435" s="17"/>
      <c r="AA1435" s="17"/>
      <c r="AB1435" s="17"/>
      <c r="AC1435" s="17"/>
      <c r="AD1435" s="17"/>
      <c r="AE1435" s="17"/>
      <c r="AF1435" s="17"/>
      <c r="AG1435" s="17"/>
      <c r="AH1435" s="17"/>
      <c r="AI1435" s="17"/>
      <c r="AJ1435" s="17"/>
      <c r="AK1435" s="17"/>
      <c r="AL1435" s="17"/>
      <c r="AM1435" s="17"/>
      <c r="AN1435" s="17"/>
      <c r="AO1435" s="17"/>
      <c r="AP1435" s="17"/>
      <c r="AQ1435" s="17"/>
      <c r="AR1435" s="17"/>
      <c r="AS1435" s="17"/>
      <c r="AT1435" s="17"/>
      <c r="AU1435" s="17"/>
      <c r="AV1435" s="17"/>
      <c r="AW1435" s="17"/>
      <c r="AX1435" s="17"/>
      <c r="AY1435" s="17"/>
      <c r="AZ1435" s="17"/>
      <c r="BA1435" s="17"/>
      <c r="BB1435" s="17"/>
      <c r="BC1435" s="17"/>
      <c r="BD1435" s="17"/>
      <c r="BE1435" s="17"/>
      <c r="BF1435" s="17"/>
      <c r="BG1435" s="17"/>
      <c r="BH1435" s="17"/>
      <c r="BI1435" s="17"/>
      <c r="BJ1435" s="17"/>
      <c r="BK1435" s="17"/>
      <c r="BL1435" s="17"/>
      <c r="BM1435" s="17"/>
      <c r="BN1435" s="17"/>
    </row>
    <row r="1436" spans="2:66" x14ac:dyDescent="0.35">
      <c r="B1436" s="6" t="s">
        <v>483</v>
      </c>
      <c r="C1436" s="17"/>
      <c r="D1436" s="17"/>
      <c r="E1436" s="17"/>
      <c r="F1436" s="17"/>
      <c r="G1436" s="17"/>
      <c r="H1436" s="17"/>
      <c r="I1436" s="17"/>
      <c r="J1436" s="17"/>
      <c r="K1436" s="17"/>
      <c r="L1436" s="17"/>
      <c r="M1436" s="17"/>
      <c r="N1436" s="17"/>
      <c r="O1436" s="17"/>
      <c r="P1436" s="17"/>
      <c r="Q1436" s="17"/>
      <c r="R1436" s="17"/>
      <c r="S1436" s="17"/>
      <c r="T1436" s="17"/>
      <c r="U1436" s="17"/>
      <c r="V1436" s="17"/>
      <c r="W1436" s="17"/>
      <c r="X1436" s="17"/>
      <c r="Y1436" s="17"/>
      <c r="Z1436" s="17"/>
      <c r="AA1436" s="17"/>
      <c r="AB1436" s="17"/>
      <c r="AC1436" s="17"/>
      <c r="AD1436" s="17"/>
      <c r="AE1436" s="17"/>
      <c r="AF1436" s="17"/>
      <c r="AG1436" s="17"/>
      <c r="AH1436" s="17"/>
      <c r="AI1436" s="17"/>
      <c r="AJ1436" s="17"/>
      <c r="AK1436" s="17"/>
      <c r="AL1436" s="17"/>
      <c r="AM1436" s="17"/>
      <c r="AN1436" s="17"/>
      <c r="AO1436" s="17"/>
      <c r="AP1436" s="17"/>
      <c r="AQ1436" s="17"/>
      <c r="AR1436" s="17"/>
      <c r="AS1436" s="17"/>
      <c r="AT1436" s="17"/>
      <c r="AU1436" s="17"/>
      <c r="AV1436" s="17"/>
      <c r="AW1436" s="17"/>
      <c r="AX1436" s="17"/>
      <c r="AY1436" s="17"/>
      <c r="AZ1436" s="17"/>
      <c r="BA1436" s="17"/>
      <c r="BB1436" s="17"/>
      <c r="BC1436" s="17"/>
      <c r="BD1436" s="17"/>
      <c r="BE1436" s="17"/>
      <c r="BF1436" s="17"/>
      <c r="BG1436" s="17"/>
      <c r="BH1436" s="17"/>
      <c r="BI1436" s="17"/>
      <c r="BJ1436" s="17"/>
      <c r="BK1436" s="17"/>
      <c r="BL1436" s="17"/>
      <c r="BM1436" s="17"/>
      <c r="BN1436" s="17"/>
    </row>
    <row r="1437" spans="2:66" x14ac:dyDescent="0.35">
      <c r="B1437" s="24" t="s">
        <v>184</v>
      </c>
      <c r="C1437" s="17"/>
      <c r="D1437" s="17"/>
      <c r="E1437" s="17"/>
      <c r="F1437" s="17"/>
      <c r="G1437" s="17"/>
      <c r="H1437" s="17"/>
      <c r="I1437" s="17"/>
      <c r="J1437" s="17"/>
      <c r="K1437" s="17"/>
      <c r="L1437" s="17"/>
      <c r="M1437" s="17"/>
      <c r="N1437" s="17"/>
      <c r="O1437" s="17"/>
      <c r="P1437" s="17"/>
      <c r="Q1437" s="17"/>
      <c r="R1437" s="17"/>
      <c r="S1437" s="17"/>
      <c r="T1437" s="17"/>
      <c r="U1437" s="17"/>
      <c r="V1437" s="17"/>
      <c r="W1437" s="17"/>
      <c r="X1437" s="17"/>
      <c r="Y1437" s="17"/>
      <c r="Z1437" s="17"/>
      <c r="AA1437" s="17"/>
      <c r="AB1437" s="17"/>
      <c r="AC1437" s="17"/>
      <c r="AD1437" s="17"/>
      <c r="AE1437" s="17"/>
      <c r="AF1437" s="17"/>
      <c r="AG1437" s="17"/>
      <c r="AH1437" s="17"/>
      <c r="AI1437" s="17"/>
      <c r="AJ1437" s="17"/>
      <c r="AK1437" s="17"/>
      <c r="AL1437" s="17"/>
      <c r="AM1437" s="17"/>
      <c r="AN1437" s="17"/>
      <c r="AO1437" s="17"/>
      <c r="AP1437" s="17"/>
      <c r="AQ1437" s="17"/>
      <c r="AR1437" s="17"/>
      <c r="AS1437" s="17"/>
      <c r="AT1437" s="17"/>
      <c r="AU1437" s="17"/>
      <c r="AV1437" s="17"/>
      <c r="AW1437" s="17"/>
      <c r="AX1437" s="17"/>
      <c r="AY1437" s="17"/>
      <c r="AZ1437" s="17"/>
      <c r="BA1437" s="17"/>
      <c r="BB1437" s="17"/>
      <c r="BC1437" s="17"/>
      <c r="BD1437" s="17"/>
      <c r="BE1437" s="17"/>
      <c r="BF1437" s="17"/>
      <c r="BG1437" s="17"/>
      <c r="BH1437" s="17"/>
      <c r="BI1437" s="17"/>
      <c r="BJ1437" s="17"/>
      <c r="BK1437" s="17"/>
      <c r="BL1437" s="17"/>
      <c r="BM1437" s="17"/>
      <c r="BN1437" s="17"/>
    </row>
    <row r="1438" spans="2:66" x14ac:dyDescent="0.35">
      <c r="B1438" t="s">
        <v>350</v>
      </c>
      <c r="C1438" s="17">
        <v>1.9097767225983001E-2</v>
      </c>
      <c r="D1438" s="17">
        <v>2.7642599458715399E-2</v>
      </c>
      <c r="E1438" s="17">
        <v>1.0072059773156001E-2</v>
      </c>
      <c r="F1438" s="17"/>
      <c r="G1438" s="17">
        <v>1.77497939568033E-2</v>
      </c>
      <c r="H1438" s="17">
        <v>0</v>
      </c>
      <c r="I1438" s="17">
        <v>0</v>
      </c>
      <c r="J1438" s="17">
        <v>5.4321440673723999E-2</v>
      </c>
      <c r="K1438" s="17">
        <v>3.4612892667231603E-2</v>
      </c>
      <c r="L1438" s="17">
        <v>1.0320584862843299E-2</v>
      </c>
      <c r="M1438" s="17"/>
      <c r="N1438" s="17">
        <v>3.9321007880701898E-2</v>
      </c>
      <c r="O1438" s="17">
        <v>0</v>
      </c>
      <c r="P1438" s="17">
        <v>9.33509597715515E-3</v>
      </c>
      <c r="Q1438" s="17">
        <v>2.9934030826918898E-2</v>
      </c>
      <c r="R1438" s="17"/>
      <c r="S1438" s="17">
        <v>0</v>
      </c>
      <c r="T1438" s="17">
        <v>0</v>
      </c>
      <c r="U1438" s="17">
        <v>0.11019306999594899</v>
      </c>
      <c r="V1438" s="17">
        <v>0</v>
      </c>
      <c r="W1438" s="17">
        <v>0</v>
      </c>
      <c r="X1438" s="17">
        <v>2.5318346970603901E-2</v>
      </c>
      <c r="Y1438" s="17">
        <v>0</v>
      </c>
      <c r="Z1438" s="17">
        <v>0</v>
      </c>
      <c r="AA1438" s="17">
        <v>0</v>
      </c>
      <c r="AB1438" s="17">
        <v>0</v>
      </c>
      <c r="AC1438" s="17">
        <v>8.0990877953124998E-2</v>
      </c>
      <c r="AD1438" s="17">
        <v>0.120442621058271</v>
      </c>
      <c r="AE1438" s="17"/>
      <c r="AF1438" s="17">
        <v>1.04593670194571E-2</v>
      </c>
      <c r="AG1438" s="17">
        <v>7.9385616943176193E-3</v>
      </c>
      <c r="AH1438" s="17">
        <v>0</v>
      </c>
      <c r="AI1438" s="17">
        <v>6.35756812345597E-2</v>
      </c>
      <c r="AJ1438" s="17">
        <v>2.2764358482592999E-2</v>
      </c>
      <c r="AK1438" s="17">
        <v>0</v>
      </c>
      <c r="AL1438" s="17"/>
      <c r="AM1438" s="17">
        <v>2.9291720962216699E-2</v>
      </c>
      <c r="AN1438" s="17">
        <v>5.2908591254814102E-3</v>
      </c>
      <c r="AO1438" s="17"/>
      <c r="AP1438" s="17">
        <v>3.00756373421741E-2</v>
      </c>
      <c r="AQ1438" s="17">
        <v>1.03548322963667E-2</v>
      </c>
      <c r="AR1438" s="17">
        <v>1.9296742329424299E-2</v>
      </c>
      <c r="AS1438" s="17">
        <v>2.4066161669959198E-2</v>
      </c>
      <c r="AT1438" s="17">
        <v>0</v>
      </c>
      <c r="AU1438" s="17"/>
      <c r="AV1438" s="17">
        <v>6.4507113729256301E-3</v>
      </c>
      <c r="AW1438" s="17">
        <v>1.44267470382671E-2</v>
      </c>
      <c r="AX1438" s="17">
        <v>3.0411178096998899E-2</v>
      </c>
      <c r="AY1438" s="17">
        <v>6.7228847410916906E-2</v>
      </c>
      <c r="AZ1438" s="17">
        <v>0</v>
      </c>
      <c r="BA1438" s="17">
        <v>0</v>
      </c>
      <c r="BB1438" s="17"/>
      <c r="BC1438" s="17">
        <v>0</v>
      </c>
      <c r="BD1438" s="17">
        <v>1.22256508562945E-2</v>
      </c>
      <c r="BE1438" s="17">
        <v>4.1350954779545403E-2</v>
      </c>
      <c r="BF1438" s="17"/>
      <c r="BG1438" s="17">
        <v>0</v>
      </c>
      <c r="BH1438" s="17">
        <v>1.07014827026239E-2</v>
      </c>
      <c r="BI1438" s="17">
        <v>2.1590086657381598E-2</v>
      </c>
      <c r="BJ1438" s="17">
        <v>0</v>
      </c>
      <c r="BK1438" s="17">
        <v>6.5955711138905707E-2</v>
      </c>
      <c r="BL1438" s="17"/>
      <c r="BM1438" s="17">
        <v>8.9748108322620906E-3</v>
      </c>
      <c r="BN1438" s="17">
        <v>5.4447966873871399E-2</v>
      </c>
    </row>
    <row r="1439" spans="2:66" x14ac:dyDescent="0.35">
      <c r="B1439" t="s">
        <v>351</v>
      </c>
      <c r="C1439" s="17">
        <v>2.9556570819632699E-2</v>
      </c>
      <c r="D1439" s="17">
        <v>4.8208524599609899E-2</v>
      </c>
      <c r="E1439" s="17">
        <v>9.7932365890883704E-3</v>
      </c>
      <c r="F1439" s="17"/>
      <c r="G1439" s="17">
        <v>5.15333291540205E-2</v>
      </c>
      <c r="H1439" s="17">
        <v>1.4980450859979601E-2</v>
      </c>
      <c r="I1439" s="17">
        <v>6.2330713276021597E-2</v>
      </c>
      <c r="J1439" s="17">
        <v>1.4313364497589E-2</v>
      </c>
      <c r="K1439" s="17">
        <v>0</v>
      </c>
      <c r="L1439" s="17">
        <v>3.16591472149634E-2</v>
      </c>
      <c r="M1439" s="17"/>
      <c r="N1439" s="17">
        <v>4.9884273920433098E-2</v>
      </c>
      <c r="O1439" s="17">
        <v>2.71515910071734E-2</v>
      </c>
      <c r="P1439" s="17">
        <v>2.92148176572238E-2</v>
      </c>
      <c r="Q1439" s="17">
        <v>1.10483035341538E-2</v>
      </c>
      <c r="R1439" s="17"/>
      <c r="S1439" s="17">
        <v>8.5053459411982904E-2</v>
      </c>
      <c r="T1439" s="17">
        <v>0</v>
      </c>
      <c r="U1439" s="17">
        <v>0</v>
      </c>
      <c r="V1439" s="17">
        <v>0</v>
      </c>
      <c r="W1439" s="17">
        <v>0</v>
      </c>
      <c r="X1439" s="17">
        <v>6.9811839836944001E-2</v>
      </c>
      <c r="Y1439" s="17">
        <v>2.8001678127047801E-2</v>
      </c>
      <c r="Z1439" s="17">
        <v>0</v>
      </c>
      <c r="AA1439" s="17">
        <v>7.9561648890043205E-2</v>
      </c>
      <c r="AB1439" s="17">
        <v>0</v>
      </c>
      <c r="AC1439" s="17">
        <v>0</v>
      </c>
      <c r="AD1439" s="17">
        <v>0</v>
      </c>
      <c r="AE1439" s="17"/>
      <c r="AF1439" s="17">
        <v>6.0679482728224397E-2</v>
      </c>
      <c r="AG1439" s="17">
        <v>1.7581467741763501E-2</v>
      </c>
      <c r="AH1439" s="17">
        <v>2.0141442804110898E-2</v>
      </c>
      <c r="AI1439" s="17">
        <v>3.8493173210878702E-2</v>
      </c>
      <c r="AJ1439" s="17">
        <v>0</v>
      </c>
      <c r="AK1439" s="17">
        <v>0</v>
      </c>
      <c r="AL1439" s="17"/>
      <c r="AM1439" s="17">
        <v>3.3946604294129303E-2</v>
      </c>
      <c r="AN1439" s="17">
        <v>2.3739521080842499E-2</v>
      </c>
      <c r="AO1439" s="17"/>
      <c r="AP1439" s="17">
        <v>1.9896308729948499E-2</v>
      </c>
      <c r="AQ1439" s="17">
        <v>1.19352299722247E-2</v>
      </c>
      <c r="AR1439" s="17">
        <v>5.9572156410792401E-2</v>
      </c>
      <c r="AS1439" s="17">
        <v>4.60252292368762E-2</v>
      </c>
      <c r="AT1439" s="17">
        <v>0</v>
      </c>
      <c r="AU1439" s="17"/>
      <c r="AV1439" s="17">
        <v>4.91622752492228E-2</v>
      </c>
      <c r="AW1439" s="17">
        <v>1.50597847832114E-2</v>
      </c>
      <c r="AX1439" s="17">
        <v>2.8447690152615598E-2</v>
      </c>
      <c r="AY1439" s="17">
        <v>6.58053097353479E-2</v>
      </c>
      <c r="AZ1439" s="17">
        <v>0</v>
      </c>
      <c r="BA1439" s="17">
        <v>0</v>
      </c>
      <c r="BB1439" s="17"/>
      <c r="BC1439" s="17">
        <v>2.01106540987348E-2</v>
      </c>
      <c r="BD1439" s="17">
        <v>2.4426193607323801E-2</v>
      </c>
      <c r="BE1439" s="17">
        <v>5.1104289520596501E-2</v>
      </c>
      <c r="BF1439" s="17"/>
      <c r="BG1439" s="17">
        <v>2.65465571244741E-2</v>
      </c>
      <c r="BH1439" s="17">
        <v>3.8746001061281697E-2</v>
      </c>
      <c r="BI1439" s="17">
        <v>2.2193885728090099E-2</v>
      </c>
      <c r="BJ1439" s="17">
        <v>0</v>
      </c>
      <c r="BK1439" s="17">
        <v>0</v>
      </c>
      <c r="BL1439" s="17"/>
      <c r="BM1439" s="17">
        <v>3.6777634876418601E-2</v>
      </c>
      <c r="BN1439" s="17">
        <v>0</v>
      </c>
    </row>
    <row r="1440" spans="2:66" x14ac:dyDescent="0.35">
      <c r="B1440" t="s">
        <v>352</v>
      </c>
      <c r="C1440" s="17">
        <v>0.24610092608923201</v>
      </c>
      <c r="D1440" s="17">
        <v>0.26249378338704399</v>
      </c>
      <c r="E1440" s="17">
        <v>0.22985108054657999</v>
      </c>
      <c r="F1440" s="17"/>
      <c r="G1440" s="17">
        <v>0.245805665982605</v>
      </c>
      <c r="H1440" s="17">
        <v>0.17871868499332499</v>
      </c>
      <c r="I1440" s="17">
        <v>0.220528995940657</v>
      </c>
      <c r="J1440" s="17">
        <v>0.20780667740247999</v>
      </c>
      <c r="K1440" s="17">
        <v>0.230503003286399</v>
      </c>
      <c r="L1440" s="17">
        <v>0.35470584897817198</v>
      </c>
      <c r="M1440" s="17"/>
      <c r="N1440" s="17">
        <v>0.187221682960378</v>
      </c>
      <c r="O1440" s="17">
        <v>0.26269073808884202</v>
      </c>
      <c r="P1440" s="17">
        <v>0.29713029615910702</v>
      </c>
      <c r="Q1440" s="17">
        <v>0.240244662368371</v>
      </c>
      <c r="R1440" s="17"/>
      <c r="S1440" s="17">
        <v>0.248794769240199</v>
      </c>
      <c r="T1440" s="17">
        <v>0.20415162934366099</v>
      </c>
      <c r="U1440" s="17">
        <v>0.21823551421405701</v>
      </c>
      <c r="V1440" s="17">
        <v>0.35862649418019599</v>
      </c>
      <c r="W1440" s="17">
        <v>0.204912498260303</v>
      </c>
      <c r="X1440" s="17">
        <v>0.213540023381875</v>
      </c>
      <c r="Y1440" s="17">
        <v>0.37073971433462299</v>
      </c>
      <c r="Z1440" s="17">
        <v>0.17843627655932201</v>
      </c>
      <c r="AA1440" s="17">
        <v>0.16325316177500501</v>
      </c>
      <c r="AB1440" s="17">
        <v>0.322577826550978</v>
      </c>
      <c r="AC1440" s="17">
        <v>0.19657574578609499</v>
      </c>
      <c r="AD1440" s="17">
        <v>0.190826402170653</v>
      </c>
      <c r="AE1440" s="17"/>
      <c r="AF1440" s="17">
        <v>0.17070142449778999</v>
      </c>
      <c r="AG1440" s="17">
        <v>0.32765627082910498</v>
      </c>
      <c r="AH1440" s="17">
        <v>0.20568384298363901</v>
      </c>
      <c r="AI1440" s="17">
        <v>0.26860600063339801</v>
      </c>
      <c r="AJ1440" s="17">
        <v>0.22693967093758699</v>
      </c>
      <c r="AK1440" s="17">
        <v>0.21880269397556701</v>
      </c>
      <c r="AL1440" s="17"/>
      <c r="AM1440" s="17">
        <v>0.24869330470134601</v>
      </c>
      <c r="AN1440" s="17">
        <v>0.244047538231941</v>
      </c>
      <c r="AO1440" s="17"/>
      <c r="AP1440" s="17">
        <v>0.323254155841879</v>
      </c>
      <c r="AQ1440" s="17">
        <v>0.210442138157477</v>
      </c>
      <c r="AR1440" s="17">
        <v>0.23101249278837999</v>
      </c>
      <c r="AS1440" s="17">
        <v>0.14114901513317399</v>
      </c>
      <c r="AT1440" s="17">
        <v>0.54360837156074004</v>
      </c>
      <c r="AU1440" s="17"/>
      <c r="AV1440" s="17">
        <v>0.21422701459719401</v>
      </c>
      <c r="AW1440" s="17">
        <v>0.25624070778740698</v>
      </c>
      <c r="AX1440" s="17">
        <v>0.29105109350618902</v>
      </c>
      <c r="AY1440" s="17">
        <v>0.27556338428599098</v>
      </c>
      <c r="AZ1440" s="17">
        <v>0.183530078421556</v>
      </c>
      <c r="BA1440" s="17">
        <v>0.25906647585342601</v>
      </c>
      <c r="BB1440" s="17"/>
      <c r="BC1440" s="17">
        <v>0.18548604723357201</v>
      </c>
      <c r="BD1440" s="17">
        <v>0.255222071434341</v>
      </c>
      <c r="BE1440" s="17">
        <v>0.240911313386906</v>
      </c>
      <c r="BF1440" s="17"/>
      <c r="BG1440" s="17">
        <v>0.30717387342849101</v>
      </c>
      <c r="BH1440" s="17">
        <v>0.225968605191528</v>
      </c>
      <c r="BI1440" s="17">
        <v>0.25281737942497801</v>
      </c>
      <c r="BJ1440" s="17">
        <v>0.162332104695246</v>
      </c>
      <c r="BK1440" s="17">
        <v>0.31269644316827999</v>
      </c>
      <c r="BL1440" s="17"/>
      <c r="BM1440" s="17">
        <v>0.23907098140296401</v>
      </c>
      <c r="BN1440" s="17">
        <v>0.28646134807417201</v>
      </c>
    </row>
    <row r="1441" spans="2:66" x14ac:dyDescent="0.35">
      <c r="B1441" t="s">
        <v>353</v>
      </c>
      <c r="C1441" s="17">
        <v>0.422243423726128</v>
      </c>
      <c r="D1441" s="17">
        <v>0.35037120134936101</v>
      </c>
      <c r="E1441" s="17">
        <v>0.49603846013221298</v>
      </c>
      <c r="F1441" s="17"/>
      <c r="G1441" s="17">
        <v>0.38842487809275</v>
      </c>
      <c r="H1441" s="17">
        <v>0.49426874890928302</v>
      </c>
      <c r="I1441" s="17">
        <v>0.43565753315512501</v>
      </c>
      <c r="J1441" s="17">
        <v>0.49845451519691197</v>
      </c>
      <c r="K1441" s="17">
        <v>0.449908519093907</v>
      </c>
      <c r="L1441" s="17">
        <v>0.30366971604278098</v>
      </c>
      <c r="M1441" s="17"/>
      <c r="N1441" s="17">
        <v>0.36324793998876398</v>
      </c>
      <c r="O1441" s="17">
        <v>0.46792429117381901</v>
      </c>
      <c r="P1441" s="17">
        <v>0.440631102733678</v>
      </c>
      <c r="Q1441" s="17">
        <v>0.40759897445711901</v>
      </c>
      <c r="R1441" s="17"/>
      <c r="S1441" s="17">
        <v>0.37086548966428101</v>
      </c>
      <c r="T1441" s="17">
        <v>0.50271295089413204</v>
      </c>
      <c r="U1441" s="17">
        <v>0.48310495406162501</v>
      </c>
      <c r="V1441" s="17">
        <v>0.45714413224573203</v>
      </c>
      <c r="W1441" s="17">
        <v>0.44469297991958101</v>
      </c>
      <c r="X1441" s="17">
        <v>0.40318456324199597</v>
      </c>
      <c r="Y1441" s="17">
        <v>0.36880571774736298</v>
      </c>
      <c r="Z1441" s="17">
        <v>0.52843750573331405</v>
      </c>
      <c r="AA1441" s="17">
        <v>0.30932980913195601</v>
      </c>
      <c r="AB1441" s="17">
        <v>0.45542716425756502</v>
      </c>
      <c r="AC1441" s="17">
        <v>0.40551583880491598</v>
      </c>
      <c r="AD1441" s="17">
        <v>0.43908007260467002</v>
      </c>
      <c r="AE1441" s="17"/>
      <c r="AF1441" s="17">
        <v>0.44905098875777799</v>
      </c>
      <c r="AG1441" s="17">
        <v>0.38526670074854402</v>
      </c>
      <c r="AH1441" s="17">
        <v>0.53376911487899603</v>
      </c>
      <c r="AI1441" s="17">
        <v>0.31232718521893199</v>
      </c>
      <c r="AJ1441" s="17">
        <v>0.42471557639797303</v>
      </c>
      <c r="AK1441" s="17">
        <v>0.60665602728259105</v>
      </c>
      <c r="AL1441" s="17"/>
      <c r="AM1441" s="17">
        <v>0.43395320664243597</v>
      </c>
      <c r="AN1441" s="17">
        <v>0.40275962695822098</v>
      </c>
      <c r="AO1441" s="17"/>
      <c r="AP1441" s="17">
        <v>0.40202034589365998</v>
      </c>
      <c r="AQ1441" s="17">
        <v>0.52611858694867797</v>
      </c>
      <c r="AR1441" s="17">
        <v>0.3652984208194</v>
      </c>
      <c r="AS1441" s="17">
        <v>0.41928913910507398</v>
      </c>
      <c r="AT1441" s="17">
        <v>0.100409013678806</v>
      </c>
      <c r="AU1441" s="17"/>
      <c r="AV1441" s="17">
        <v>0.43178009981557802</v>
      </c>
      <c r="AW1441" s="17">
        <v>0.37779432515903599</v>
      </c>
      <c r="AX1441" s="17">
        <v>0.39376251915282401</v>
      </c>
      <c r="AY1441" s="17">
        <v>0.40530424409455101</v>
      </c>
      <c r="AZ1441" s="17">
        <v>0.44437362908654598</v>
      </c>
      <c r="BA1441" s="17">
        <v>0.48341724517781498</v>
      </c>
      <c r="BB1441" s="17"/>
      <c r="BC1441" s="17">
        <v>0.44174719587739403</v>
      </c>
      <c r="BD1441" s="17">
        <v>0.50469242970486805</v>
      </c>
      <c r="BE1441" s="17">
        <v>0.32390390425367899</v>
      </c>
      <c r="BF1441" s="17"/>
      <c r="BG1441" s="17">
        <v>0.46674125385231802</v>
      </c>
      <c r="BH1441" s="17">
        <v>0.40816686244574102</v>
      </c>
      <c r="BI1441" s="17">
        <v>0.442559726080407</v>
      </c>
      <c r="BJ1441" s="17">
        <v>0.50467306776058596</v>
      </c>
      <c r="BK1441" s="17">
        <v>0.27603179500420799</v>
      </c>
      <c r="BL1441" s="17"/>
      <c r="BM1441" s="17">
        <v>0.41761777282664603</v>
      </c>
      <c r="BN1441" s="17">
        <v>0.31592440248092901</v>
      </c>
    </row>
    <row r="1442" spans="2:66" x14ac:dyDescent="0.35">
      <c r="B1442" t="s">
        <v>354</v>
      </c>
      <c r="C1442" s="17">
        <v>0.27816035709750397</v>
      </c>
      <c r="D1442" s="17">
        <v>0.30188563934923002</v>
      </c>
      <c r="E1442" s="17">
        <v>0.25424516295896299</v>
      </c>
      <c r="F1442" s="17"/>
      <c r="G1442" s="17">
        <v>0.29648633281382097</v>
      </c>
      <c r="H1442" s="17">
        <v>0.31203211523741198</v>
      </c>
      <c r="I1442" s="17">
        <v>0.26586227788595201</v>
      </c>
      <c r="J1442" s="17">
        <v>0.225104002229296</v>
      </c>
      <c r="K1442" s="17">
        <v>0.26691185823350599</v>
      </c>
      <c r="L1442" s="17">
        <v>0.29964470290124101</v>
      </c>
      <c r="M1442" s="17"/>
      <c r="N1442" s="17">
        <v>0.360325095249724</v>
      </c>
      <c r="O1442" s="17">
        <v>0.24223337973016601</v>
      </c>
      <c r="P1442" s="17">
        <v>0.21395192221833501</v>
      </c>
      <c r="Q1442" s="17">
        <v>0.30038462164072999</v>
      </c>
      <c r="R1442" s="17"/>
      <c r="S1442" s="17">
        <v>0.29528628168353699</v>
      </c>
      <c r="T1442" s="17">
        <v>0.29313541976220697</v>
      </c>
      <c r="U1442" s="17">
        <v>0.149908025926594</v>
      </c>
      <c r="V1442" s="17">
        <v>0.18422937357407199</v>
      </c>
      <c r="W1442" s="17">
        <v>0.35039452182011599</v>
      </c>
      <c r="X1442" s="17">
        <v>0.28814522656858099</v>
      </c>
      <c r="Y1442" s="17">
        <v>0.20707826986158601</v>
      </c>
      <c r="Z1442" s="17">
        <v>0.29312621770736302</v>
      </c>
      <c r="AA1442" s="17">
        <v>0.44785538020299598</v>
      </c>
      <c r="AB1442" s="17">
        <v>0.22199500919145701</v>
      </c>
      <c r="AC1442" s="17">
        <v>0.31691753745586398</v>
      </c>
      <c r="AD1442" s="17">
        <v>0.24965090416640601</v>
      </c>
      <c r="AE1442" s="17"/>
      <c r="AF1442" s="17">
        <v>0.30910873699675101</v>
      </c>
      <c r="AG1442" s="17">
        <v>0.26155699898627</v>
      </c>
      <c r="AH1442" s="17">
        <v>0.24040559933325401</v>
      </c>
      <c r="AI1442" s="17">
        <v>0.29100268376466898</v>
      </c>
      <c r="AJ1442" s="17">
        <v>0.32558039418184698</v>
      </c>
      <c r="AK1442" s="17">
        <v>0.174541278741842</v>
      </c>
      <c r="AL1442" s="17"/>
      <c r="AM1442" s="17">
        <v>0.24570822917206001</v>
      </c>
      <c r="AN1442" s="17">
        <v>0.32416245460351401</v>
      </c>
      <c r="AO1442" s="17"/>
      <c r="AP1442" s="17">
        <v>0.224753552192339</v>
      </c>
      <c r="AQ1442" s="17">
        <v>0.22949366247928299</v>
      </c>
      <c r="AR1442" s="17">
        <v>0.32482018765200399</v>
      </c>
      <c r="AS1442" s="17">
        <v>0.36947045485491697</v>
      </c>
      <c r="AT1442" s="17">
        <v>0.35598261476045401</v>
      </c>
      <c r="AU1442" s="17"/>
      <c r="AV1442" s="17">
        <v>0.29837989896507999</v>
      </c>
      <c r="AW1442" s="17">
        <v>0.30785859163388402</v>
      </c>
      <c r="AX1442" s="17">
        <v>0.25632751909137202</v>
      </c>
      <c r="AY1442" s="17">
        <v>0.186098214473193</v>
      </c>
      <c r="AZ1442" s="17">
        <v>0.37209629249189802</v>
      </c>
      <c r="BA1442" s="17">
        <v>0.257516278968759</v>
      </c>
      <c r="BB1442" s="17"/>
      <c r="BC1442" s="17">
        <v>0.35265610279030002</v>
      </c>
      <c r="BD1442" s="17">
        <v>0.196951292624157</v>
      </c>
      <c r="BE1442" s="17">
        <v>0.33478753946308398</v>
      </c>
      <c r="BF1442" s="17"/>
      <c r="BG1442" s="17">
        <v>0.19953831559471699</v>
      </c>
      <c r="BH1442" s="17">
        <v>0.31641704859882602</v>
      </c>
      <c r="BI1442" s="17">
        <v>0.260838922109143</v>
      </c>
      <c r="BJ1442" s="17">
        <v>0.33299482754416798</v>
      </c>
      <c r="BK1442" s="17">
        <v>0.27776407237394801</v>
      </c>
      <c r="BL1442" s="17"/>
      <c r="BM1442" s="17">
        <v>0.29755880006170998</v>
      </c>
      <c r="BN1442" s="17">
        <v>0.28740056017900001</v>
      </c>
    </row>
    <row r="1443" spans="2:66" x14ac:dyDescent="0.35">
      <c r="B1443" t="s">
        <v>282</v>
      </c>
      <c r="C1443" s="17">
        <v>4.8409550415209803E-3</v>
      </c>
      <c r="D1443" s="17">
        <v>9.3982518560393E-3</v>
      </c>
      <c r="E1443" s="17">
        <v>0</v>
      </c>
      <c r="F1443" s="17"/>
      <c r="G1443" s="17">
        <v>0</v>
      </c>
      <c r="H1443" s="17">
        <v>0</v>
      </c>
      <c r="I1443" s="17">
        <v>1.56204797422451E-2</v>
      </c>
      <c r="J1443" s="17">
        <v>0</v>
      </c>
      <c r="K1443" s="17">
        <v>1.80637267189559E-2</v>
      </c>
      <c r="L1443" s="17">
        <v>0</v>
      </c>
      <c r="M1443" s="17"/>
      <c r="N1443" s="17">
        <v>0</v>
      </c>
      <c r="O1443" s="17">
        <v>0</v>
      </c>
      <c r="P1443" s="17">
        <v>9.7367652545012895E-3</v>
      </c>
      <c r="Q1443" s="17">
        <v>1.07894071727072E-2</v>
      </c>
      <c r="R1443" s="17"/>
      <c r="S1443" s="17">
        <v>0</v>
      </c>
      <c r="T1443" s="17">
        <v>0</v>
      </c>
      <c r="U1443" s="17">
        <v>3.8558435801775003E-2</v>
      </c>
      <c r="V1443" s="17">
        <v>0</v>
      </c>
      <c r="W1443" s="17">
        <v>0</v>
      </c>
      <c r="X1443" s="17">
        <v>0</v>
      </c>
      <c r="Y1443" s="17">
        <v>2.5374619929380698E-2</v>
      </c>
      <c r="Z1443" s="17">
        <v>0</v>
      </c>
      <c r="AA1443" s="17">
        <v>0</v>
      </c>
      <c r="AB1443" s="17">
        <v>0</v>
      </c>
      <c r="AC1443" s="17">
        <v>0</v>
      </c>
      <c r="AD1443" s="17">
        <v>0</v>
      </c>
      <c r="AE1443" s="17"/>
      <c r="AF1443" s="17">
        <v>0</v>
      </c>
      <c r="AG1443" s="17">
        <v>0</v>
      </c>
      <c r="AH1443" s="17">
        <v>0</v>
      </c>
      <c r="AI1443" s="17">
        <v>2.59952759375628E-2</v>
      </c>
      <c r="AJ1443" s="17">
        <v>0</v>
      </c>
      <c r="AK1443" s="17">
        <v>0</v>
      </c>
      <c r="AL1443" s="17"/>
      <c r="AM1443" s="17">
        <v>8.4069342278116199E-3</v>
      </c>
      <c r="AN1443" s="17">
        <v>0</v>
      </c>
      <c r="AO1443" s="17"/>
      <c r="AP1443" s="17">
        <v>0</v>
      </c>
      <c r="AQ1443" s="17">
        <v>1.16555501459704E-2</v>
      </c>
      <c r="AR1443" s="17">
        <v>0</v>
      </c>
      <c r="AS1443" s="17">
        <v>0</v>
      </c>
      <c r="AT1443" s="17">
        <v>0</v>
      </c>
      <c r="AU1443" s="17"/>
      <c r="AV1443" s="17">
        <v>0</v>
      </c>
      <c r="AW1443" s="17">
        <v>2.8619843598194101E-2</v>
      </c>
      <c r="AX1443" s="17">
        <v>0</v>
      </c>
      <c r="AY1443" s="17">
        <v>0</v>
      </c>
      <c r="AZ1443" s="17">
        <v>0</v>
      </c>
      <c r="BA1443" s="17">
        <v>0</v>
      </c>
      <c r="BB1443" s="17"/>
      <c r="BC1443" s="17">
        <v>0</v>
      </c>
      <c r="BD1443" s="17">
        <v>6.4823617730166098E-3</v>
      </c>
      <c r="BE1443" s="17">
        <v>7.9419985961888904E-3</v>
      </c>
      <c r="BF1443" s="17"/>
      <c r="BG1443" s="17">
        <v>0</v>
      </c>
      <c r="BH1443" s="17">
        <v>0</v>
      </c>
      <c r="BI1443" s="17">
        <v>0</v>
      </c>
      <c r="BJ1443" s="17">
        <v>0</v>
      </c>
      <c r="BK1443" s="17">
        <v>6.7551978314657798E-2</v>
      </c>
      <c r="BL1443" s="17"/>
      <c r="BM1443" s="17">
        <v>0</v>
      </c>
      <c r="BN1443" s="17">
        <v>5.5765722392027497E-2</v>
      </c>
    </row>
    <row r="1444" spans="2:66" x14ac:dyDescent="0.35">
      <c r="C1444" s="17"/>
      <c r="D1444" s="17"/>
      <c r="E1444" s="17"/>
      <c r="F1444" s="17"/>
      <c r="G1444" s="17"/>
      <c r="H1444" s="17"/>
      <c r="I1444" s="17"/>
      <c r="J1444" s="17"/>
      <c r="K1444" s="17"/>
      <c r="L1444" s="17"/>
      <c r="M1444" s="17"/>
      <c r="N1444" s="17"/>
      <c r="O1444" s="17"/>
      <c r="P1444" s="17"/>
      <c r="Q1444" s="17"/>
      <c r="R1444" s="17"/>
      <c r="S1444" s="17"/>
      <c r="T1444" s="17"/>
      <c r="U1444" s="17"/>
      <c r="V1444" s="17"/>
      <c r="W1444" s="17"/>
      <c r="X1444" s="17"/>
      <c r="Y1444" s="17"/>
      <c r="Z1444" s="17"/>
      <c r="AA1444" s="17"/>
      <c r="AB1444" s="17"/>
      <c r="AC1444" s="17"/>
      <c r="AD1444" s="17"/>
      <c r="AE1444" s="17"/>
      <c r="AF1444" s="17"/>
      <c r="AG1444" s="17"/>
      <c r="AH1444" s="17"/>
      <c r="AI1444" s="17"/>
      <c r="AJ1444" s="17"/>
      <c r="AK1444" s="17"/>
      <c r="AL1444" s="17"/>
      <c r="AM1444" s="17"/>
      <c r="AN1444" s="17"/>
      <c r="AO1444" s="17"/>
      <c r="AP1444" s="17"/>
      <c r="AQ1444" s="17"/>
      <c r="AR1444" s="17"/>
      <c r="AS1444" s="17"/>
      <c r="AT1444" s="17"/>
      <c r="AU1444" s="17"/>
      <c r="AV1444" s="17"/>
      <c r="AW1444" s="17"/>
      <c r="AX1444" s="17"/>
      <c r="AY1444" s="17"/>
      <c r="AZ1444" s="17"/>
      <c r="BA1444" s="17"/>
      <c r="BB1444" s="17"/>
      <c r="BC1444" s="17"/>
      <c r="BD1444" s="17"/>
      <c r="BE1444" s="17"/>
      <c r="BF1444" s="17"/>
      <c r="BG1444" s="17"/>
      <c r="BH1444" s="17"/>
      <c r="BI1444" s="17"/>
      <c r="BJ1444" s="17"/>
      <c r="BK1444" s="17"/>
      <c r="BL1444" s="17"/>
      <c r="BM1444" s="17"/>
      <c r="BN1444" s="17"/>
    </row>
    <row r="1445" spans="2:66" x14ac:dyDescent="0.35">
      <c r="B1445" s="6" t="s">
        <v>484</v>
      </c>
      <c r="C1445" s="17"/>
      <c r="D1445" s="17"/>
      <c r="E1445" s="17"/>
      <c r="F1445" s="17"/>
      <c r="G1445" s="17"/>
      <c r="H1445" s="17"/>
      <c r="I1445" s="17"/>
      <c r="J1445" s="17"/>
      <c r="K1445" s="17"/>
      <c r="L1445" s="17"/>
      <c r="M1445" s="17"/>
      <c r="N1445" s="17"/>
      <c r="O1445" s="17"/>
      <c r="P1445" s="17"/>
      <c r="Q1445" s="17"/>
      <c r="R1445" s="17"/>
      <c r="S1445" s="17"/>
      <c r="T1445" s="17"/>
      <c r="U1445" s="17"/>
      <c r="V1445" s="17"/>
      <c r="W1445" s="17"/>
      <c r="X1445" s="17"/>
      <c r="Y1445" s="17"/>
      <c r="Z1445" s="17"/>
      <c r="AA1445" s="17"/>
      <c r="AB1445" s="17"/>
      <c r="AC1445" s="17"/>
      <c r="AD1445" s="17"/>
      <c r="AE1445" s="17"/>
      <c r="AF1445" s="17"/>
      <c r="AG1445" s="17"/>
      <c r="AH1445" s="17"/>
      <c r="AI1445" s="17"/>
      <c r="AJ1445" s="17"/>
      <c r="AK1445" s="17"/>
      <c r="AL1445" s="17"/>
      <c r="AM1445" s="17"/>
      <c r="AN1445" s="17"/>
      <c r="AO1445" s="17"/>
      <c r="AP1445" s="17"/>
      <c r="AQ1445" s="17"/>
      <c r="AR1445" s="17"/>
      <c r="AS1445" s="17"/>
      <c r="AT1445" s="17"/>
      <c r="AU1445" s="17"/>
      <c r="AV1445" s="17"/>
      <c r="AW1445" s="17"/>
      <c r="AX1445" s="17"/>
      <c r="AY1445" s="17"/>
      <c r="AZ1445" s="17"/>
      <c r="BA1445" s="17"/>
      <c r="BB1445" s="17"/>
      <c r="BC1445" s="17"/>
      <c r="BD1445" s="17"/>
      <c r="BE1445" s="17"/>
      <c r="BF1445" s="17"/>
      <c r="BG1445" s="17"/>
      <c r="BH1445" s="17"/>
      <c r="BI1445" s="17"/>
      <c r="BJ1445" s="17"/>
      <c r="BK1445" s="17"/>
      <c r="BL1445" s="17"/>
      <c r="BM1445" s="17"/>
      <c r="BN1445" s="17"/>
    </row>
    <row r="1446" spans="2:66" x14ac:dyDescent="0.35">
      <c r="B1446" s="24" t="s">
        <v>184</v>
      </c>
      <c r="C1446" s="17"/>
      <c r="D1446" s="17"/>
      <c r="E1446" s="17"/>
      <c r="F1446" s="17"/>
      <c r="G1446" s="17"/>
      <c r="H1446" s="17"/>
      <c r="I1446" s="17"/>
      <c r="J1446" s="17"/>
      <c r="K1446" s="17"/>
      <c r="L1446" s="17"/>
      <c r="M1446" s="17"/>
      <c r="N1446" s="17"/>
      <c r="O1446" s="17"/>
      <c r="P1446" s="17"/>
      <c r="Q1446" s="17"/>
      <c r="R1446" s="17"/>
      <c r="S1446" s="17"/>
      <c r="T1446" s="17"/>
      <c r="U1446" s="17"/>
      <c r="V1446" s="17"/>
      <c r="W1446" s="17"/>
      <c r="X1446" s="17"/>
      <c r="Y1446" s="17"/>
      <c r="Z1446" s="17"/>
      <c r="AA1446" s="17"/>
      <c r="AB1446" s="17"/>
      <c r="AC1446" s="17"/>
      <c r="AD1446" s="17"/>
      <c r="AE1446" s="17"/>
      <c r="AF1446" s="17"/>
      <c r="AG1446" s="17"/>
      <c r="AH1446" s="17"/>
      <c r="AI1446" s="17"/>
      <c r="AJ1446" s="17"/>
      <c r="AK1446" s="17"/>
      <c r="AL1446" s="17"/>
      <c r="AM1446" s="17"/>
      <c r="AN1446" s="17"/>
      <c r="AO1446" s="17"/>
      <c r="AP1446" s="17"/>
      <c r="AQ1446" s="17"/>
      <c r="AR1446" s="17"/>
      <c r="AS1446" s="17"/>
      <c r="AT1446" s="17"/>
      <c r="AU1446" s="17"/>
      <c r="AV1446" s="17"/>
      <c r="AW1446" s="17"/>
      <c r="AX1446" s="17"/>
      <c r="AY1446" s="17"/>
      <c r="AZ1446" s="17"/>
      <c r="BA1446" s="17"/>
      <c r="BB1446" s="17"/>
      <c r="BC1446" s="17"/>
      <c r="BD1446" s="17"/>
      <c r="BE1446" s="17"/>
      <c r="BF1446" s="17"/>
      <c r="BG1446" s="17"/>
      <c r="BH1446" s="17"/>
      <c r="BI1446" s="17"/>
      <c r="BJ1446" s="17"/>
      <c r="BK1446" s="17"/>
      <c r="BL1446" s="17"/>
      <c r="BM1446" s="17"/>
      <c r="BN1446" s="17"/>
    </row>
    <row r="1447" spans="2:66" x14ac:dyDescent="0.35">
      <c r="B1447" t="s">
        <v>350</v>
      </c>
      <c r="C1447" s="17">
        <v>6.4539109023216398E-2</v>
      </c>
      <c r="D1447" s="17">
        <v>7.6760155060619298E-2</v>
      </c>
      <c r="E1447" s="17">
        <v>5.1477818255762899E-2</v>
      </c>
      <c r="F1447" s="17"/>
      <c r="G1447" s="17">
        <v>0</v>
      </c>
      <c r="H1447" s="17">
        <v>5.6274454893638401E-2</v>
      </c>
      <c r="I1447" s="17">
        <v>5.3331084393860403E-2</v>
      </c>
      <c r="J1447" s="17">
        <v>1.7123047039797001E-2</v>
      </c>
      <c r="K1447" s="17">
        <v>8.2398138281738795E-2</v>
      </c>
      <c r="L1447" s="17">
        <v>0.162476547696837</v>
      </c>
      <c r="M1447" s="17"/>
      <c r="N1447" s="17">
        <v>2.1724569553634901E-2</v>
      </c>
      <c r="O1447" s="17">
        <v>6.0799666026211403E-2</v>
      </c>
      <c r="P1447" s="17">
        <v>8.8921270629392701E-2</v>
      </c>
      <c r="Q1447" s="17">
        <v>9.0446960200879903E-2</v>
      </c>
      <c r="R1447" s="17"/>
      <c r="S1447" s="17">
        <v>5.2069279716884999E-2</v>
      </c>
      <c r="T1447" s="17">
        <v>3.5979688736436699E-2</v>
      </c>
      <c r="U1447" s="17">
        <v>0.10528783366647899</v>
      </c>
      <c r="V1447" s="17">
        <v>0.116138183731609</v>
      </c>
      <c r="W1447" s="17">
        <v>0.114049424876358</v>
      </c>
      <c r="X1447" s="17">
        <v>2.5526973814595601E-2</v>
      </c>
      <c r="Y1447" s="17">
        <v>6.8021189503588597E-2</v>
      </c>
      <c r="Z1447" s="17">
        <v>0</v>
      </c>
      <c r="AA1447" s="17">
        <v>2.2749384673208299E-2</v>
      </c>
      <c r="AB1447" s="17">
        <v>0.121247689983285</v>
      </c>
      <c r="AC1447" s="17">
        <v>7.7940064476020698E-2</v>
      </c>
      <c r="AD1447" s="17">
        <v>8.8034639399467499E-2</v>
      </c>
      <c r="AE1447" s="17"/>
      <c r="AF1447" s="17">
        <v>4.3731671791770101E-2</v>
      </c>
      <c r="AG1447" s="17">
        <v>3.3547571163343497E-2</v>
      </c>
      <c r="AH1447" s="17">
        <v>0.10235107330952101</v>
      </c>
      <c r="AI1447" s="17">
        <v>0.10751463981895799</v>
      </c>
      <c r="AJ1447" s="17">
        <v>6.2398109580001901E-2</v>
      </c>
      <c r="AK1447" s="17">
        <v>9.4557399271835693E-2</v>
      </c>
      <c r="AL1447" s="17"/>
      <c r="AM1447" s="17">
        <v>8.1102297496700601E-2</v>
      </c>
      <c r="AN1447" s="17">
        <v>4.2816045721879699E-2</v>
      </c>
      <c r="AO1447" s="17"/>
      <c r="AP1447" s="17">
        <v>9.9722971048868597E-2</v>
      </c>
      <c r="AQ1447" s="17">
        <v>3.7474333562169497E-2</v>
      </c>
      <c r="AR1447" s="17">
        <v>4.47626873734705E-2</v>
      </c>
      <c r="AS1447" s="17">
        <v>7.8362989656223903E-2</v>
      </c>
      <c r="AT1447" s="17">
        <v>0</v>
      </c>
      <c r="AU1447" s="17"/>
      <c r="AV1447" s="17">
        <v>2.9195690633195302E-2</v>
      </c>
      <c r="AW1447" s="17">
        <v>4.2372536944453698E-2</v>
      </c>
      <c r="AX1447" s="17">
        <v>6.1363996988473002E-2</v>
      </c>
      <c r="AY1447" s="17">
        <v>0.113711928704169</v>
      </c>
      <c r="AZ1447" s="17">
        <v>0.105676775406203</v>
      </c>
      <c r="BA1447" s="17">
        <v>9.9158128238596294E-2</v>
      </c>
      <c r="BB1447" s="17"/>
      <c r="BC1447" s="17">
        <v>3.60302567894513E-2</v>
      </c>
      <c r="BD1447" s="17">
        <v>8.9935337473352195E-2</v>
      </c>
      <c r="BE1447" s="17">
        <v>3.6025752395682502E-2</v>
      </c>
      <c r="BF1447" s="17"/>
      <c r="BG1447" s="17">
        <v>0.10536507282450699</v>
      </c>
      <c r="BH1447" s="17">
        <v>8.0694562555438901E-2</v>
      </c>
      <c r="BI1447" s="17">
        <v>0</v>
      </c>
      <c r="BJ1447" s="17">
        <v>0</v>
      </c>
      <c r="BK1447" s="17">
        <v>0.10735613850235599</v>
      </c>
      <c r="BL1447" s="17"/>
      <c r="BM1447" s="17">
        <v>8.5095989404769604E-2</v>
      </c>
      <c r="BN1447" s="17">
        <v>7.7537144175946801E-2</v>
      </c>
    </row>
    <row r="1448" spans="2:66" x14ac:dyDescent="0.35">
      <c r="B1448" t="s">
        <v>351</v>
      </c>
      <c r="C1448" s="17">
        <v>0.118074658675283</v>
      </c>
      <c r="D1448" s="17">
        <v>0.118124230893701</v>
      </c>
      <c r="E1448" s="17">
        <v>0.118681640731056</v>
      </c>
      <c r="F1448" s="17"/>
      <c r="G1448" s="17">
        <v>0.123119661205757</v>
      </c>
      <c r="H1448" s="17">
        <v>0.13605550034640501</v>
      </c>
      <c r="I1448" s="17">
        <v>6.7563118893081198E-2</v>
      </c>
      <c r="J1448" s="17">
        <v>0.14550474933361099</v>
      </c>
      <c r="K1448" s="17">
        <v>0.12829997392029499</v>
      </c>
      <c r="L1448" s="17">
        <v>0.10737696735859199</v>
      </c>
      <c r="M1448" s="17"/>
      <c r="N1448" s="17">
        <v>0.129345047623214</v>
      </c>
      <c r="O1448" s="17">
        <v>0.109686425040776</v>
      </c>
      <c r="P1448" s="17">
        <v>0.14532050900137999</v>
      </c>
      <c r="Q1448" s="17">
        <v>9.9847531843343995E-2</v>
      </c>
      <c r="R1448" s="17"/>
      <c r="S1448" s="17">
        <v>0.13364595171603999</v>
      </c>
      <c r="T1448" s="17">
        <v>0.149884606553676</v>
      </c>
      <c r="U1448" s="17">
        <v>0.112173953105784</v>
      </c>
      <c r="V1448" s="17">
        <v>0.114678829529125</v>
      </c>
      <c r="W1448" s="17">
        <v>0.115925624796443</v>
      </c>
      <c r="X1448" s="17">
        <v>5.5145282299778497E-2</v>
      </c>
      <c r="Y1448" s="17">
        <v>0.137755393998059</v>
      </c>
      <c r="Z1448" s="17">
        <v>0.13108080451823001</v>
      </c>
      <c r="AA1448" s="17">
        <v>0.15875414670516499</v>
      </c>
      <c r="AB1448" s="17">
        <v>0.121925810756251</v>
      </c>
      <c r="AC1448" s="17">
        <v>0</v>
      </c>
      <c r="AD1448" s="17">
        <v>0</v>
      </c>
      <c r="AE1448" s="17"/>
      <c r="AF1448" s="17">
        <v>0.112027570674789</v>
      </c>
      <c r="AG1448" s="17">
        <v>0.14361690372451999</v>
      </c>
      <c r="AH1448" s="17">
        <v>7.9337707360529794E-2</v>
      </c>
      <c r="AI1448" s="17">
        <v>0.134874951968981</v>
      </c>
      <c r="AJ1448" s="17">
        <v>6.81989871118268E-2</v>
      </c>
      <c r="AK1448" s="17">
        <v>0.15394085165322</v>
      </c>
      <c r="AL1448" s="17"/>
      <c r="AM1448" s="17">
        <v>9.6183882983089997E-2</v>
      </c>
      <c r="AN1448" s="17">
        <v>0.147958212433312</v>
      </c>
      <c r="AO1448" s="17"/>
      <c r="AP1448" s="17">
        <v>0.13762170723244799</v>
      </c>
      <c r="AQ1448" s="17">
        <v>7.1949023638143705E-2</v>
      </c>
      <c r="AR1448" s="17">
        <v>0.105669367569211</v>
      </c>
      <c r="AS1448" s="17">
        <v>0.17033140183034001</v>
      </c>
      <c r="AT1448" s="17">
        <v>0.35834812380126702</v>
      </c>
      <c r="AU1448" s="17"/>
      <c r="AV1448" s="17">
        <v>0.154314148758815</v>
      </c>
      <c r="AW1448" s="17">
        <v>9.6688000371219496E-2</v>
      </c>
      <c r="AX1448" s="17">
        <v>0.159018854356101</v>
      </c>
      <c r="AY1448" s="17">
        <v>0.142295833230623</v>
      </c>
      <c r="AZ1448" s="17">
        <v>5.3374513029590301E-2</v>
      </c>
      <c r="BA1448" s="17">
        <v>3.6118965054870701E-2</v>
      </c>
      <c r="BB1448" s="17"/>
      <c r="BC1448" s="17">
        <v>0.10406888127507501</v>
      </c>
      <c r="BD1448" s="17">
        <v>9.9759287402682195E-2</v>
      </c>
      <c r="BE1448" s="17">
        <v>0.138979237114395</v>
      </c>
      <c r="BF1448" s="17"/>
      <c r="BG1448" s="17">
        <v>0.18118875800891299</v>
      </c>
      <c r="BH1448" s="17">
        <v>8.4731058178214302E-2</v>
      </c>
      <c r="BI1448" s="17">
        <v>0.181218972062797</v>
      </c>
      <c r="BJ1448" s="17">
        <v>0</v>
      </c>
      <c r="BK1448" s="17">
        <v>7.3562000752392706E-2</v>
      </c>
      <c r="BL1448" s="17"/>
      <c r="BM1448" s="17">
        <v>0.101939924360111</v>
      </c>
      <c r="BN1448" s="17">
        <v>5.31295884686111E-2</v>
      </c>
    </row>
    <row r="1449" spans="2:66" x14ac:dyDescent="0.35">
      <c r="B1449" t="s">
        <v>352</v>
      </c>
      <c r="C1449" s="17">
        <v>0.36512614983723002</v>
      </c>
      <c r="D1449" s="17">
        <v>0.32738921210095301</v>
      </c>
      <c r="E1449" s="17">
        <v>0.408619377588815</v>
      </c>
      <c r="F1449" s="17"/>
      <c r="G1449" s="17">
        <v>0.381757043968244</v>
      </c>
      <c r="H1449" s="17">
        <v>0.34403745789361101</v>
      </c>
      <c r="I1449" s="17">
        <v>0.37702162982569598</v>
      </c>
      <c r="J1449" s="17">
        <v>0.38203043071408599</v>
      </c>
      <c r="K1449" s="17">
        <v>0.274170240404841</v>
      </c>
      <c r="L1449" s="17">
        <v>0.40734573934854801</v>
      </c>
      <c r="M1449" s="17"/>
      <c r="N1449" s="17">
        <v>0.35919842228069898</v>
      </c>
      <c r="O1449" s="17">
        <v>0.36090457446844698</v>
      </c>
      <c r="P1449" s="17">
        <v>0.26260102404444202</v>
      </c>
      <c r="Q1449" s="17">
        <v>0.44334070496786399</v>
      </c>
      <c r="R1449" s="17"/>
      <c r="S1449" s="17">
        <v>0.25492293113623299</v>
      </c>
      <c r="T1449" s="17">
        <v>0.37549723611199298</v>
      </c>
      <c r="U1449" s="17">
        <v>0.36258235592496701</v>
      </c>
      <c r="V1449" s="17">
        <v>0.47550689323900203</v>
      </c>
      <c r="W1449" s="17">
        <v>0.29206525730524202</v>
      </c>
      <c r="X1449" s="17">
        <v>0.50188239371425203</v>
      </c>
      <c r="Y1449" s="17">
        <v>0.241812963105283</v>
      </c>
      <c r="Z1449" s="17">
        <v>0.47328014020644699</v>
      </c>
      <c r="AA1449" s="17">
        <v>0.31982955000632801</v>
      </c>
      <c r="AB1449" s="17">
        <v>0.37775914920734399</v>
      </c>
      <c r="AC1449" s="17">
        <v>0.33395087714152599</v>
      </c>
      <c r="AD1449" s="17">
        <v>0.55946201308355503</v>
      </c>
      <c r="AE1449" s="17"/>
      <c r="AF1449" s="17">
        <v>0.31613526385617302</v>
      </c>
      <c r="AG1449" s="17">
        <v>0.368217400345764</v>
      </c>
      <c r="AH1449" s="17">
        <v>0.410377700004878</v>
      </c>
      <c r="AI1449" s="17">
        <v>0.39511844507426402</v>
      </c>
      <c r="AJ1449" s="17">
        <v>0.34269331937668401</v>
      </c>
      <c r="AK1449" s="17">
        <v>0.45954150152066497</v>
      </c>
      <c r="AL1449" s="17"/>
      <c r="AM1449" s="17">
        <v>0.39558390011705102</v>
      </c>
      <c r="AN1449" s="17">
        <v>0.32083289761644201</v>
      </c>
      <c r="AO1449" s="17"/>
      <c r="AP1449" s="17">
        <v>0.324568598041587</v>
      </c>
      <c r="AQ1449" s="17">
        <v>0.35388923719170301</v>
      </c>
      <c r="AR1449" s="17">
        <v>0.35616755286167801</v>
      </c>
      <c r="AS1449" s="17">
        <v>0.38358714480367101</v>
      </c>
      <c r="AT1449" s="17">
        <v>0.29082347467511199</v>
      </c>
      <c r="AU1449" s="17"/>
      <c r="AV1449" s="17">
        <v>0.32842121594872598</v>
      </c>
      <c r="AW1449" s="17">
        <v>0.40615775718976299</v>
      </c>
      <c r="AX1449" s="17">
        <v>0.43818733328229398</v>
      </c>
      <c r="AY1449" s="17">
        <v>0.40266224634520698</v>
      </c>
      <c r="AZ1449" s="17">
        <v>0.37119589488222898</v>
      </c>
      <c r="BA1449" s="17">
        <v>0.41409867760094998</v>
      </c>
      <c r="BB1449" s="17"/>
      <c r="BC1449" s="17">
        <v>0.35317413158866201</v>
      </c>
      <c r="BD1449" s="17">
        <v>0.388318169216608</v>
      </c>
      <c r="BE1449" s="17">
        <v>0.35091375740346298</v>
      </c>
      <c r="BF1449" s="17"/>
      <c r="BG1449" s="17">
        <v>0.29706148876272298</v>
      </c>
      <c r="BH1449" s="17">
        <v>0.39580778961174501</v>
      </c>
      <c r="BI1449" s="17">
        <v>0.35369241282603098</v>
      </c>
      <c r="BJ1449" s="17">
        <v>0.46244437214210399</v>
      </c>
      <c r="BK1449" s="17">
        <v>0.32105118633837798</v>
      </c>
      <c r="BL1449" s="17"/>
      <c r="BM1449" s="17">
        <v>0.37819061772965801</v>
      </c>
      <c r="BN1449" s="17">
        <v>0.360324232706208</v>
      </c>
    </row>
    <row r="1450" spans="2:66" x14ac:dyDescent="0.35">
      <c r="B1450" t="s">
        <v>353</v>
      </c>
      <c r="C1450" s="17">
        <v>0.33563682782614201</v>
      </c>
      <c r="D1450" s="17">
        <v>0.33346058407770601</v>
      </c>
      <c r="E1450" s="17">
        <v>0.33430545574363502</v>
      </c>
      <c r="F1450" s="17"/>
      <c r="G1450" s="17">
        <v>0.332766417927847</v>
      </c>
      <c r="H1450" s="17">
        <v>0.31288804411606702</v>
      </c>
      <c r="I1450" s="17">
        <v>0.43262419015452303</v>
      </c>
      <c r="J1450" s="17">
        <v>0.34129652135989802</v>
      </c>
      <c r="K1450" s="17">
        <v>0.40922790630720901</v>
      </c>
      <c r="L1450" s="17">
        <v>0.22823720774067999</v>
      </c>
      <c r="M1450" s="17"/>
      <c r="N1450" s="17">
        <v>0.31847613149192</v>
      </c>
      <c r="O1450" s="17">
        <v>0.33733997610649102</v>
      </c>
      <c r="P1450" s="17">
        <v>0.40032444577431697</v>
      </c>
      <c r="Q1450" s="17">
        <v>0.30164768578851803</v>
      </c>
      <c r="R1450" s="17"/>
      <c r="S1450" s="17">
        <v>0.391733336821177</v>
      </c>
      <c r="T1450" s="17">
        <v>0.26745180610093999</v>
      </c>
      <c r="U1450" s="17">
        <v>0.301790140621432</v>
      </c>
      <c r="V1450" s="17">
        <v>0.26545740622877101</v>
      </c>
      <c r="W1450" s="17">
        <v>0.36310205221331698</v>
      </c>
      <c r="X1450" s="17">
        <v>0.36671896274839999</v>
      </c>
      <c r="Y1450" s="17">
        <v>0.517955851096216</v>
      </c>
      <c r="Z1450" s="17">
        <v>0.32785300497453101</v>
      </c>
      <c r="AA1450" s="17">
        <v>0.36011598668707201</v>
      </c>
      <c r="AB1450" s="17">
        <v>0.19128507164702699</v>
      </c>
      <c r="AC1450" s="17">
        <v>0.50537413928171604</v>
      </c>
      <c r="AD1450" s="17">
        <v>0.265787765599731</v>
      </c>
      <c r="AE1450" s="17"/>
      <c r="AF1450" s="17">
        <v>0.37412250136215502</v>
      </c>
      <c r="AG1450" s="17">
        <v>0.32735580800061198</v>
      </c>
      <c r="AH1450" s="17">
        <v>0.28267439762292101</v>
      </c>
      <c r="AI1450" s="17">
        <v>0.25880402393333901</v>
      </c>
      <c r="AJ1450" s="17">
        <v>0.49462575067119302</v>
      </c>
      <c r="AK1450" s="17">
        <v>0.29196024755427902</v>
      </c>
      <c r="AL1450" s="17"/>
      <c r="AM1450" s="17">
        <v>0.32828962427457498</v>
      </c>
      <c r="AN1450" s="17">
        <v>0.34737425609315897</v>
      </c>
      <c r="AO1450" s="17"/>
      <c r="AP1450" s="17">
        <v>0.38973497078542702</v>
      </c>
      <c r="AQ1450" s="17">
        <v>0.36326956419040701</v>
      </c>
      <c r="AR1450" s="17">
        <v>0.35289188303558799</v>
      </c>
      <c r="AS1450" s="17">
        <v>0.25962549287797199</v>
      </c>
      <c r="AT1450" s="17">
        <v>0.212921269402994</v>
      </c>
      <c r="AU1450" s="17"/>
      <c r="AV1450" s="17">
        <v>0.37437292685866802</v>
      </c>
      <c r="AW1450" s="17">
        <v>0.28742756187757901</v>
      </c>
      <c r="AX1450" s="17">
        <v>0.219090167445669</v>
      </c>
      <c r="AY1450" s="17">
        <v>0.314644809522722</v>
      </c>
      <c r="AZ1450" s="17">
        <v>0.36300255866696202</v>
      </c>
      <c r="BA1450" s="17">
        <v>0.27215374970307699</v>
      </c>
      <c r="BB1450" s="17"/>
      <c r="BC1450" s="17">
        <v>0.41162923676079199</v>
      </c>
      <c r="BD1450" s="17">
        <v>0.31076519211869302</v>
      </c>
      <c r="BE1450" s="17">
        <v>0.32340810488615701</v>
      </c>
      <c r="BF1450" s="17"/>
      <c r="BG1450" s="17">
        <v>0.25718980133764802</v>
      </c>
      <c r="BH1450" s="17">
        <v>0.32137857435137501</v>
      </c>
      <c r="BI1450" s="17">
        <v>0.381759849276195</v>
      </c>
      <c r="BJ1450" s="17">
        <v>0.44831773291948102</v>
      </c>
      <c r="BK1450" s="17">
        <v>0.34944668077977897</v>
      </c>
      <c r="BL1450" s="17"/>
      <c r="BM1450" s="17">
        <v>0.30992675653784402</v>
      </c>
      <c r="BN1450" s="17">
        <v>0.37690887701679399</v>
      </c>
    </row>
    <row r="1451" spans="2:66" x14ac:dyDescent="0.35">
      <c r="B1451" t="s">
        <v>354</v>
      </c>
      <c r="C1451" s="17">
        <v>0.10353122814997601</v>
      </c>
      <c r="D1451" s="17">
        <v>0.124073143792614</v>
      </c>
      <c r="E1451" s="17">
        <v>8.1549245286130098E-2</v>
      </c>
      <c r="F1451" s="17"/>
      <c r="G1451" s="17">
        <v>0.128433248701144</v>
      </c>
      <c r="H1451" s="17">
        <v>0.15074454275027899</v>
      </c>
      <c r="I1451" s="17">
        <v>5.2373915918793902E-2</v>
      </c>
      <c r="J1451" s="17">
        <v>9.8372083811686398E-2</v>
      </c>
      <c r="K1451" s="17">
        <v>0.10590374108591701</v>
      </c>
      <c r="L1451" s="17">
        <v>8.2423747529402694E-2</v>
      </c>
      <c r="M1451" s="17"/>
      <c r="N1451" s="17">
        <v>0.17125582905053199</v>
      </c>
      <c r="O1451" s="17">
        <v>0.13126935835807499</v>
      </c>
      <c r="P1451" s="17">
        <v>0.10283275055046801</v>
      </c>
      <c r="Q1451" s="17">
        <v>1.9103331273494801E-2</v>
      </c>
      <c r="R1451" s="17"/>
      <c r="S1451" s="17">
        <v>0.167628500609665</v>
      </c>
      <c r="T1451" s="17">
        <v>0.171186662496954</v>
      </c>
      <c r="U1451" s="17">
        <v>4.0850953246007397E-2</v>
      </c>
      <c r="V1451" s="17">
        <v>2.8218687271493199E-2</v>
      </c>
      <c r="W1451" s="17">
        <v>5.9365710092575998E-2</v>
      </c>
      <c r="X1451" s="17">
        <v>5.0726387422974299E-2</v>
      </c>
      <c r="Y1451" s="17">
        <v>3.44546022968533E-2</v>
      </c>
      <c r="Z1451" s="17">
        <v>6.7786050300791795E-2</v>
      </c>
      <c r="AA1451" s="17">
        <v>0.115885836000384</v>
      </c>
      <c r="AB1451" s="17">
        <v>0.18778227840609299</v>
      </c>
      <c r="AC1451" s="17">
        <v>8.27349191007372E-2</v>
      </c>
      <c r="AD1451" s="17">
        <v>0</v>
      </c>
      <c r="AE1451" s="17"/>
      <c r="AF1451" s="17">
        <v>0.14581311591572299</v>
      </c>
      <c r="AG1451" s="17">
        <v>0.127262316765761</v>
      </c>
      <c r="AH1451" s="17">
        <v>8.4440471285837607E-2</v>
      </c>
      <c r="AI1451" s="17">
        <v>7.4711561806961702E-2</v>
      </c>
      <c r="AJ1451" s="17">
        <v>3.2083833260295097E-2</v>
      </c>
      <c r="AK1451" s="17">
        <v>0</v>
      </c>
      <c r="AL1451" s="17"/>
      <c r="AM1451" s="17">
        <v>8.98814846438237E-2</v>
      </c>
      <c r="AN1451" s="17">
        <v>0.122337305470524</v>
      </c>
      <c r="AO1451" s="17"/>
      <c r="AP1451" s="17">
        <v>1.20769699274644E-2</v>
      </c>
      <c r="AQ1451" s="17">
        <v>0.149231954201068</v>
      </c>
      <c r="AR1451" s="17">
        <v>0.140508509160052</v>
      </c>
      <c r="AS1451" s="17">
        <v>0.10809297083179301</v>
      </c>
      <c r="AT1451" s="17">
        <v>0.137907132120626</v>
      </c>
      <c r="AU1451" s="17"/>
      <c r="AV1451" s="17">
        <v>9.9294796256982495E-2</v>
      </c>
      <c r="AW1451" s="17">
        <v>0.15327935095043799</v>
      </c>
      <c r="AX1451" s="17">
        <v>0.122339647927463</v>
      </c>
      <c r="AY1451" s="17">
        <v>2.6685182197278699E-2</v>
      </c>
      <c r="AZ1451" s="17">
        <v>0.106750258015015</v>
      </c>
      <c r="BA1451" s="17">
        <v>0.17847047940250599</v>
      </c>
      <c r="BB1451" s="17"/>
      <c r="BC1451" s="17">
        <v>8.3723284137535006E-2</v>
      </c>
      <c r="BD1451" s="17">
        <v>8.6003500476202699E-2</v>
      </c>
      <c r="BE1451" s="17">
        <v>0.150673148200302</v>
      </c>
      <c r="BF1451" s="17"/>
      <c r="BG1451" s="17">
        <v>0.13315573286229199</v>
      </c>
      <c r="BH1451" s="17">
        <v>0.117388015303227</v>
      </c>
      <c r="BI1451" s="17">
        <v>7.4340383582786995E-2</v>
      </c>
      <c r="BJ1451" s="17">
        <v>8.9237894938414497E-2</v>
      </c>
      <c r="BK1451" s="17">
        <v>7.6313895887758706E-2</v>
      </c>
      <c r="BL1451" s="17"/>
      <c r="BM1451" s="17">
        <v>0.12020110893851101</v>
      </c>
      <c r="BN1451" s="17">
        <v>7.9903636164767297E-2</v>
      </c>
    </row>
    <row r="1452" spans="2:66" x14ac:dyDescent="0.35">
      <c r="B1452" t="s">
        <v>282</v>
      </c>
      <c r="C1452" s="17">
        <v>1.30920264881532E-2</v>
      </c>
      <c r="D1452" s="17">
        <v>2.01926740744066E-2</v>
      </c>
      <c r="E1452" s="17">
        <v>5.36646239460051E-3</v>
      </c>
      <c r="F1452" s="17"/>
      <c r="G1452" s="17">
        <v>3.3923628197007498E-2</v>
      </c>
      <c r="H1452" s="17">
        <v>0</v>
      </c>
      <c r="I1452" s="17">
        <v>1.7086060814045002E-2</v>
      </c>
      <c r="J1452" s="17">
        <v>1.5673167740921201E-2</v>
      </c>
      <c r="K1452" s="17">
        <v>0</v>
      </c>
      <c r="L1452" s="17">
        <v>1.21397903259398E-2</v>
      </c>
      <c r="M1452" s="17"/>
      <c r="N1452" s="17">
        <v>0</v>
      </c>
      <c r="O1452" s="17">
        <v>0</v>
      </c>
      <c r="P1452" s="17">
        <v>0</v>
      </c>
      <c r="Q1452" s="17">
        <v>4.5613785925899798E-2</v>
      </c>
      <c r="R1452" s="17"/>
      <c r="S1452" s="17">
        <v>0</v>
      </c>
      <c r="T1452" s="17">
        <v>0</v>
      </c>
      <c r="U1452" s="17">
        <v>7.7314763435330905E-2</v>
      </c>
      <c r="V1452" s="17">
        <v>0</v>
      </c>
      <c r="W1452" s="17">
        <v>5.5491930716063599E-2</v>
      </c>
      <c r="X1452" s="17">
        <v>0</v>
      </c>
      <c r="Y1452" s="17">
        <v>0</v>
      </c>
      <c r="Z1452" s="17">
        <v>0</v>
      </c>
      <c r="AA1452" s="17">
        <v>2.2665095927843101E-2</v>
      </c>
      <c r="AB1452" s="17">
        <v>0</v>
      </c>
      <c r="AC1452" s="17">
        <v>0</v>
      </c>
      <c r="AD1452" s="17">
        <v>8.6715581917246903E-2</v>
      </c>
      <c r="AE1452" s="17"/>
      <c r="AF1452" s="17">
        <v>8.1698763993905896E-3</v>
      </c>
      <c r="AG1452" s="17">
        <v>0</v>
      </c>
      <c r="AH1452" s="17">
        <v>4.0818650416312698E-2</v>
      </c>
      <c r="AI1452" s="17">
        <v>2.89763773974962E-2</v>
      </c>
      <c r="AJ1452" s="17">
        <v>0</v>
      </c>
      <c r="AK1452" s="17">
        <v>0</v>
      </c>
      <c r="AL1452" s="17"/>
      <c r="AM1452" s="17">
        <v>8.9588104847596901E-3</v>
      </c>
      <c r="AN1452" s="17">
        <v>1.86812826646836E-2</v>
      </c>
      <c r="AO1452" s="17"/>
      <c r="AP1452" s="17">
        <v>3.6274782964205297E-2</v>
      </c>
      <c r="AQ1452" s="17">
        <v>2.4185887216509001E-2</v>
      </c>
      <c r="AR1452" s="17">
        <v>0</v>
      </c>
      <c r="AS1452" s="17">
        <v>0</v>
      </c>
      <c r="AT1452" s="17">
        <v>0</v>
      </c>
      <c r="AU1452" s="17"/>
      <c r="AV1452" s="17">
        <v>1.4401221543614E-2</v>
      </c>
      <c r="AW1452" s="17">
        <v>1.40747926665475E-2</v>
      </c>
      <c r="AX1452" s="17">
        <v>0</v>
      </c>
      <c r="AY1452" s="17">
        <v>0</v>
      </c>
      <c r="AZ1452" s="17">
        <v>0</v>
      </c>
      <c r="BA1452" s="17">
        <v>0</v>
      </c>
      <c r="BB1452" s="17"/>
      <c r="BC1452" s="17">
        <v>1.13742094484858E-2</v>
      </c>
      <c r="BD1452" s="17">
        <v>2.52185133124622E-2</v>
      </c>
      <c r="BE1452" s="17">
        <v>0</v>
      </c>
      <c r="BF1452" s="17"/>
      <c r="BG1452" s="17">
        <v>2.6039146203916699E-2</v>
      </c>
      <c r="BH1452" s="17">
        <v>0</v>
      </c>
      <c r="BI1452" s="17">
        <v>8.9883822521898103E-3</v>
      </c>
      <c r="BJ1452" s="17">
        <v>0</v>
      </c>
      <c r="BK1452" s="17">
        <v>7.2270097739336001E-2</v>
      </c>
      <c r="BL1452" s="17"/>
      <c r="BM1452" s="17">
        <v>4.6456030291056397E-3</v>
      </c>
      <c r="BN1452" s="17">
        <v>5.2196521467672799E-2</v>
      </c>
    </row>
    <row r="1453" spans="2:66" x14ac:dyDescent="0.35">
      <c r="C1453" s="17"/>
      <c r="D1453" s="17"/>
      <c r="E1453" s="17"/>
      <c r="F1453" s="17"/>
      <c r="G1453" s="17"/>
      <c r="H1453" s="17"/>
      <c r="I1453" s="17"/>
      <c r="J1453" s="17"/>
      <c r="K1453" s="17"/>
      <c r="L1453" s="17"/>
      <c r="M1453" s="17"/>
      <c r="N1453" s="17"/>
      <c r="O1453" s="17"/>
      <c r="P1453" s="17"/>
      <c r="Q1453" s="17"/>
      <c r="R1453" s="17"/>
      <c r="S1453" s="17"/>
      <c r="T1453" s="17"/>
      <c r="U1453" s="17"/>
      <c r="V1453" s="17"/>
      <c r="W1453" s="17"/>
      <c r="X1453" s="17"/>
      <c r="Y1453" s="17"/>
      <c r="Z1453" s="17"/>
      <c r="AA1453" s="17"/>
      <c r="AB1453" s="17"/>
      <c r="AC1453" s="17"/>
      <c r="AD1453" s="17"/>
      <c r="AE1453" s="17"/>
      <c r="AF1453" s="17"/>
      <c r="AG1453" s="17"/>
      <c r="AH1453" s="17"/>
      <c r="AI1453" s="17"/>
      <c r="AJ1453" s="17"/>
      <c r="AK1453" s="17"/>
      <c r="AL1453" s="17"/>
      <c r="AM1453" s="17"/>
      <c r="AN1453" s="17"/>
      <c r="AO1453" s="17"/>
      <c r="AP1453" s="17"/>
      <c r="AQ1453" s="17"/>
      <c r="AR1453" s="17"/>
      <c r="AS1453" s="17"/>
      <c r="AT1453" s="17"/>
      <c r="AU1453" s="17"/>
      <c r="AV1453" s="17"/>
      <c r="AW1453" s="17"/>
      <c r="AX1453" s="17"/>
      <c r="AY1453" s="17"/>
      <c r="AZ1453" s="17"/>
      <c r="BA1453" s="17"/>
      <c r="BB1453" s="17"/>
      <c r="BC1453" s="17"/>
      <c r="BD1453" s="17"/>
      <c r="BE1453" s="17"/>
      <c r="BF1453" s="17"/>
      <c r="BG1453" s="17"/>
      <c r="BH1453" s="17"/>
      <c r="BI1453" s="17"/>
      <c r="BJ1453" s="17"/>
      <c r="BK1453" s="17"/>
      <c r="BL1453" s="17"/>
      <c r="BM1453" s="17"/>
      <c r="BN1453" s="17"/>
    </row>
    <row r="1454" spans="2:66" x14ac:dyDescent="0.35">
      <c r="B1454" s="6" t="s">
        <v>485</v>
      </c>
      <c r="C1454" s="17"/>
      <c r="D1454" s="17"/>
      <c r="E1454" s="17"/>
      <c r="F1454" s="17"/>
      <c r="G1454" s="17"/>
      <c r="H1454" s="17"/>
      <c r="I1454" s="17"/>
      <c r="J1454" s="17"/>
      <c r="K1454" s="17"/>
      <c r="L1454" s="17"/>
      <c r="M1454" s="17"/>
      <c r="N1454" s="17"/>
      <c r="O1454" s="17"/>
      <c r="P1454" s="17"/>
      <c r="Q1454" s="17"/>
      <c r="R1454" s="17"/>
      <c r="S1454" s="17"/>
      <c r="T1454" s="17"/>
      <c r="U1454" s="17"/>
      <c r="V1454" s="17"/>
      <c r="W1454" s="17"/>
      <c r="X1454" s="17"/>
      <c r="Y1454" s="17"/>
      <c r="Z1454" s="17"/>
      <c r="AA1454" s="17"/>
      <c r="AB1454" s="17"/>
      <c r="AC1454" s="17"/>
      <c r="AD1454" s="17"/>
      <c r="AE1454" s="17"/>
      <c r="AF1454" s="17"/>
      <c r="AG1454" s="17"/>
      <c r="AH1454" s="17"/>
      <c r="AI1454" s="17"/>
      <c r="AJ1454" s="17"/>
      <c r="AK1454" s="17"/>
      <c r="AL1454" s="17"/>
      <c r="AM1454" s="17"/>
      <c r="AN1454" s="17"/>
      <c r="AO1454" s="17"/>
      <c r="AP1454" s="17"/>
      <c r="AQ1454" s="17"/>
      <c r="AR1454" s="17"/>
      <c r="AS1454" s="17"/>
      <c r="AT1454" s="17"/>
      <c r="AU1454" s="17"/>
      <c r="AV1454" s="17"/>
      <c r="AW1454" s="17"/>
      <c r="AX1454" s="17"/>
      <c r="AY1454" s="17"/>
      <c r="AZ1454" s="17"/>
      <c r="BA1454" s="17"/>
      <c r="BB1454" s="17"/>
      <c r="BC1454" s="17"/>
      <c r="BD1454" s="17"/>
      <c r="BE1454" s="17"/>
      <c r="BF1454" s="17"/>
      <c r="BG1454" s="17"/>
      <c r="BH1454" s="17"/>
      <c r="BI1454" s="17"/>
      <c r="BJ1454" s="17"/>
      <c r="BK1454" s="17"/>
      <c r="BL1454" s="17"/>
      <c r="BM1454" s="17"/>
      <c r="BN1454" s="17"/>
    </row>
    <row r="1455" spans="2:66" x14ac:dyDescent="0.35">
      <c r="B1455" s="24" t="s">
        <v>184</v>
      </c>
      <c r="C1455" s="17"/>
      <c r="D1455" s="17"/>
      <c r="E1455" s="17"/>
      <c r="F1455" s="17"/>
      <c r="G1455" s="17"/>
      <c r="H1455" s="17"/>
      <c r="I1455" s="17"/>
      <c r="J1455" s="17"/>
      <c r="K1455" s="17"/>
      <c r="L1455" s="17"/>
      <c r="M1455" s="17"/>
      <c r="N1455" s="17"/>
      <c r="O1455" s="17"/>
      <c r="P1455" s="17"/>
      <c r="Q1455" s="17"/>
      <c r="R1455" s="17"/>
      <c r="S1455" s="17"/>
      <c r="T1455" s="17"/>
      <c r="U1455" s="17"/>
      <c r="V1455" s="17"/>
      <c r="W1455" s="17"/>
      <c r="X1455" s="17"/>
      <c r="Y1455" s="17"/>
      <c r="Z1455" s="17"/>
      <c r="AA1455" s="17"/>
      <c r="AB1455" s="17"/>
      <c r="AC1455" s="17"/>
      <c r="AD1455" s="17"/>
      <c r="AE1455" s="17"/>
      <c r="AF1455" s="17"/>
      <c r="AG1455" s="17"/>
      <c r="AH1455" s="17"/>
      <c r="AI1455" s="17"/>
      <c r="AJ1455" s="17"/>
      <c r="AK1455" s="17"/>
      <c r="AL1455" s="17"/>
      <c r="AM1455" s="17"/>
      <c r="AN1455" s="17"/>
      <c r="AO1455" s="17"/>
      <c r="AP1455" s="17"/>
      <c r="AQ1455" s="17"/>
      <c r="AR1455" s="17"/>
      <c r="AS1455" s="17"/>
      <c r="AT1455" s="17"/>
      <c r="AU1455" s="17"/>
      <c r="AV1455" s="17"/>
      <c r="AW1455" s="17"/>
      <c r="AX1455" s="17"/>
      <c r="AY1455" s="17"/>
      <c r="AZ1455" s="17"/>
      <c r="BA1455" s="17"/>
      <c r="BB1455" s="17"/>
      <c r="BC1455" s="17"/>
      <c r="BD1455" s="17"/>
      <c r="BE1455" s="17"/>
      <c r="BF1455" s="17"/>
      <c r="BG1455" s="17"/>
      <c r="BH1455" s="17"/>
      <c r="BI1455" s="17"/>
      <c r="BJ1455" s="17"/>
      <c r="BK1455" s="17"/>
      <c r="BL1455" s="17"/>
      <c r="BM1455" s="17"/>
      <c r="BN1455" s="17"/>
    </row>
    <row r="1456" spans="2:66" x14ac:dyDescent="0.35">
      <c r="B1456" t="s">
        <v>350</v>
      </c>
      <c r="C1456" s="17">
        <v>0.12608057063445599</v>
      </c>
      <c r="D1456" s="17">
        <v>0.15511534056887599</v>
      </c>
      <c r="E1456" s="17">
        <v>9.8306377643634105E-2</v>
      </c>
      <c r="F1456" s="17"/>
      <c r="G1456" s="17">
        <v>0</v>
      </c>
      <c r="H1456" s="17">
        <v>6.8787597372337403E-2</v>
      </c>
      <c r="I1456" s="17">
        <v>9.7944198154187201E-2</v>
      </c>
      <c r="J1456" s="17">
        <v>0.146593843142585</v>
      </c>
      <c r="K1456" s="17">
        <v>0.11599005786250099</v>
      </c>
      <c r="L1456" s="17">
        <v>0.24108678246107601</v>
      </c>
      <c r="M1456" s="17"/>
      <c r="N1456" s="17">
        <v>3.4190869152993603E-2</v>
      </c>
      <c r="O1456" s="17">
        <v>0.112366453584812</v>
      </c>
      <c r="P1456" s="17">
        <v>0.224089999671406</v>
      </c>
      <c r="Q1456" s="17">
        <v>0.15660503192813199</v>
      </c>
      <c r="R1456" s="17"/>
      <c r="S1456" s="17">
        <v>7.9143537102261893E-2</v>
      </c>
      <c r="T1456" s="17">
        <v>9.9755042294894999E-2</v>
      </c>
      <c r="U1456" s="17">
        <v>4.5388185396043702E-2</v>
      </c>
      <c r="V1456" s="17">
        <v>0.25916259112011603</v>
      </c>
      <c r="W1456" s="17">
        <v>9.5017960382935293E-2</v>
      </c>
      <c r="X1456" s="17">
        <v>0.15860292347145499</v>
      </c>
      <c r="Y1456" s="17">
        <v>0.105385676022293</v>
      </c>
      <c r="Z1456" s="17">
        <v>0.123778552667869</v>
      </c>
      <c r="AA1456" s="17">
        <v>0.17799914355423199</v>
      </c>
      <c r="AB1456" s="17">
        <v>0.117198732303203</v>
      </c>
      <c r="AC1456" s="17">
        <v>9.3767574766598596E-2</v>
      </c>
      <c r="AD1456" s="17">
        <v>0.164911432389136</v>
      </c>
      <c r="AE1456" s="17"/>
      <c r="AF1456" s="17">
        <v>8.4449583338503595E-2</v>
      </c>
      <c r="AG1456" s="17">
        <v>0.11932654055823</v>
      </c>
      <c r="AH1456" s="17">
        <v>0.124780356083197</v>
      </c>
      <c r="AI1456" s="17">
        <v>0.21401366760486401</v>
      </c>
      <c r="AJ1456" s="17">
        <v>0.106149349014445</v>
      </c>
      <c r="AK1456" s="17">
        <v>0.107344816944976</v>
      </c>
      <c r="AL1456" s="17"/>
      <c r="AM1456" s="17">
        <v>0.12303868112432099</v>
      </c>
      <c r="AN1456" s="17">
        <v>0.13199514701760001</v>
      </c>
      <c r="AO1456" s="17"/>
      <c r="AP1456" s="17">
        <v>0.21189002047862901</v>
      </c>
      <c r="AQ1456" s="17">
        <v>8.83003498757019E-2</v>
      </c>
      <c r="AR1456" s="17">
        <v>0.104505911265042</v>
      </c>
      <c r="AS1456" s="17">
        <v>4.71922785111299E-2</v>
      </c>
      <c r="AT1456" s="17">
        <v>0</v>
      </c>
      <c r="AU1456" s="17"/>
      <c r="AV1456" s="17">
        <v>9.7047704775733407E-2</v>
      </c>
      <c r="AW1456" s="17">
        <v>0.145660106205936</v>
      </c>
      <c r="AX1456" s="17">
        <v>8.1172405118021707E-2</v>
      </c>
      <c r="AY1456" s="17">
        <v>0.13113743284477899</v>
      </c>
      <c r="AZ1456" s="17">
        <v>0</v>
      </c>
      <c r="BA1456" s="17">
        <v>0.16549638669248801</v>
      </c>
      <c r="BB1456" s="17"/>
      <c r="BC1456" s="17">
        <v>6.8373961576896403E-2</v>
      </c>
      <c r="BD1456" s="17">
        <v>0.15615385643038099</v>
      </c>
      <c r="BE1456" s="17">
        <v>9.3932970924253095E-2</v>
      </c>
      <c r="BF1456" s="17"/>
      <c r="BG1456" s="17">
        <v>0.241364120422217</v>
      </c>
      <c r="BH1456" s="17">
        <v>8.4625291782148601E-2</v>
      </c>
      <c r="BI1456" s="17">
        <v>0.102036170116637</v>
      </c>
      <c r="BJ1456" s="17">
        <v>9.0279199548981406E-2</v>
      </c>
      <c r="BK1456" s="17">
        <v>0.267995159055395</v>
      </c>
      <c r="BL1456" s="17"/>
      <c r="BM1456" s="17">
        <v>0.11001772476925099</v>
      </c>
      <c r="BN1456" s="17">
        <v>0.21896370886571201</v>
      </c>
    </row>
    <row r="1457" spans="2:66" x14ac:dyDescent="0.35">
      <c r="B1457" t="s">
        <v>351</v>
      </c>
      <c r="C1457" s="17">
        <v>0.212358003643045</v>
      </c>
      <c r="D1457" s="17">
        <v>0.14422425148080201</v>
      </c>
      <c r="E1457" s="17">
        <v>0.27486999990468702</v>
      </c>
      <c r="F1457" s="17"/>
      <c r="G1457" s="17">
        <v>0.30693392512705803</v>
      </c>
      <c r="H1457" s="17">
        <v>0.154716873267917</v>
      </c>
      <c r="I1457" s="17">
        <v>0.121767467768035</v>
      </c>
      <c r="J1457" s="17">
        <v>0.189940465435155</v>
      </c>
      <c r="K1457" s="17">
        <v>0.29379604801910397</v>
      </c>
      <c r="L1457" s="17">
        <v>0.233632887987896</v>
      </c>
      <c r="M1457" s="17"/>
      <c r="N1457" s="17">
        <v>0.14848684119278999</v>
      </c>
      <c r="O1457" s="17">
        <v>0.225469723198025</v>
      </c>
      <c r="P1457" s="17">
        <v>0.20221140542511001</v>
      </c>
      <c r="Q1457" s="17">
        <v>0.27265198050459</v>
      </c>
      <c r="R1457" s="17"/>
      <c r="S1457" s="17">
        <v>0.11212193321158399</v>
      </c>
      <c r="T1457" s="17">
        <v>0.123354720234817</v>
      </c>
      <c r="U1457" s="17">
        <v>0.38286429693145602</v>
      </c>
      <c r="V1457" s="17">
        <v>0.26646113843900998</v>
      </c>
      <c r="W1457" s="17">
        <v>0.30133160962246802</v>
      </c>
      <c r="X1457" s="17">
        <v>0.186485909499323</v>
      </c>
      <c r="Y1457" s="17">
        <v>0.34049913391921699</v>
      </c>
      <c r="Z1457" s="17">
        <v>0.12700244818054801</v>
      </c>
      <c r="AA1457" s="17">
        <v>0.259246268265788</v>
      </c>
      <c r="AB1457" s="17">
        <v>0.200137399096186</v>
      </c>
      <c r="AC1457" s="17">
        <v>0.19106843001902701</v>
      </c>
      <c r="AD1457" s="17">
        <v>0.24810336441421699</v>
      </c>
      <c r="AE1457" s="17"/>
      <c r="AF1457" s="17">
        <v>0.106677080438843</v>
      </c>
      <c r="AG1457" s="17">
        <v>0.21327288439407199</v>
      </c>
      <c r="AH1457" s="17">
        <v>0.320282060014565</v>
      </c>
      <c r="AI1457" s="17">
        <v>0.20852784686849801</v>
      </c>
      <c r="AJ1457" s="17">
        <v>0.29597881248771102</v>
      </c>
      <c r="AK1457" s="17">
        <v>0.33212273475430398</v>
      </c>
      <c r="AL1457" s="17"/>
      <c r="AM1457" s="17">
        <v>0.18418929470308501</v>
      </c>
      <c r="AN1457" s="17">
        <v>0.26068214309666898</v>
      </c>
      <c r="AO1457" s="17"/>
      <c r="AP1457" s="17">
        <v>0.18134546701950299</v>
      </c>
      <c r="AQ1457" s="17">
        <v>0.240212669544593</v>
      </c>
      <c r="AR1457" s="17">
        <v>0.185228306547189</v>
      </c>
      <c r="AS1457" s="17">
        <v>0.21637609017530199</v>
      </c>
      <c r="AT1457" s="17">
        <v>0</v>
      </c>
      <c r="AU1457" s="17"/>
      <c r="AV1457" s="17">
        <v>0.20511076650932</v>
      </c>
      <c r="AW1457" s="17">
        <v>0.194748768113958</v>
      </c>
      <c r="AX1457" s="17">
        <v>0.13088746087524999</v>
      </c>
      <c r="AY1457" s="17">
        <v>0.26439805464021898</v>
      </c>
      <c r="AZ1457" s="17">
        <v>0.34322937751912302</v>
      </c>
      <c r="BA1457" s="17">
        <v>0.13114471459770899</v>
      </c>
      <c r="BB1457" s="17"/>
      <c r="BC1457" s="17">
        <v>0.22354164560181899</v>
      </c>
      <c r="BD1457" s="17">
        <v>0.20652981714725799</v>
      </c>
      <c r="BE1457" s="17">
        <v>0.22594178220870401</v>
      </c>
      <c r="BF1457" s="17"/>
      <c r="BG1457" s="17">
        <v>0.23584343244459799</v>
      </c>
      <c r="BH1457" s="17">
        <v>0.20258196894849301</v>
      </c>
      <c r="BI1457" s="17">
        <v>0.22198004726350601</v>
      </c>
      <c r="BJ1457" s="17">
        <v>7.4134668521483704E-2</v>
      </c>
      <c r="BK1457" s="17">
        <v>0.23094428252327201</v>
      </c>
      <c r="BL1457" s="17"/>
      <c r="BM1457" s="17">
        <v>0.207970483652895</v>
      </c>
      <c r="BN1457" s="17">
        <v>0.18768084799805401</v>
      </c>
    </row>
    <row r="1458" spans="2:66" x14ac:dyDescent="0.35">
      <c r="B1458" t="s">
        <v>352</v>
      </c>
      <c r="C1458" s="17">
        <v>0.45412087386330302</v>
      </c>
      <c r="D1458" s="17">
        <v>0.50271725191322802</v>
      </c>
      <c r="E1458" s="17">
        <v>0.40895106023653099</v>
      </c>
      <c r="F1458" s="17"/>
      <c r="G1458" s="17">
        <v>0.47053213985544901</v>
      </c>
      <c r="H1458" s="17">
        <v>0.46937032406659202</v>
      </c>
      <c r="I1458" s="17">
        <v>0.47274802366622498</v>
      </c>
      <c r="J1458" s="17">
        <v>0.54892341304011605</v>
      </c>
      <c r="K1458" s="17">
        <v>0.38032224105770202</v>
      </c>
      <c r="L1458" s="17">
        <v>0.41075824623457902</v>
      </c>
      <c r="M1458" s="17"/>
      <c r="N1458" s="17">
        <v>0.51763598512110598</v>
      </c>
      <c r="O1458" s="17">
        <v>0.46669024793779201</v>
      </c>
      <c r="P1458" s="17">
        <v>0.38934622879594599</v>
      </c>
      <c r="Q1458" s="17">
        <v>0.42257050611330699</v>
      </c>
      <c r="R1458" s="17"/>
      <c r="S1458" s="17">
        <v>0.45623071548615202</v>
      </c>
      <c r="T1458" s="17">
        <v>0.62486719647573896</v>
      </c>
      <c r="U1458" s="17">
        <v>0.472945873160177</v>
      </c>
      <c r="V1458" s="17">
        <v>0.40717938982381702</v>
      </c>
      <c r="W1458" s="17">
        <v>0.45507456608950902</v>
      </c>
      <c r="X1458" s="17">
        <v>0.46740605296635102</v>
      </c>
      <c r="Y1458" s="17">
        <v>0.48399857812626601</v>
      </c>
      <c r="Z1458" s="17">
        <v>0.43909862563119201</v>
      </c>
      <c r="AA1458" s="17">
        <v>0.334421044070766</v>
      </c>
      <c r="AB1458" s="17">
        <v>0.39746317133020898</v>
      </c>
      <c r="AC1458" s="17">
        <v>0.38089202943256201</v>
      </c>
      <c r="AD1458" s="17">
        <v>0.58698520319664604</v>
      </c>
      <c r="AE1458" s="17"/>
      <c r="AF1458" s="17">
        <v>0.46567486386402002</v>
      </c>
      <c r="AG1458" s="17">
        <v>0.45888108869974498</v>
      </c>
      <c r="AH1458" s="17">
        <v>0.36571583353335202</v>
      </c>
      <c r="AI1458" s="17">
        <v>0.47386459104380702</v>
      </c>
      <c r="AJ1458" s="17">
        <v>0.46196130222755799</v>
      </c>
      <c r="AK1458" s="17">
        <v>0.50770963026532201</v>
      </c>
      <c r="AL1458" s="17"/>
      <c r="AM1458" s="17">
        <v>0.480657319690314</v>
      </c>
      <c r="AN1458" s="17">
        <v>0.40626297891546298</v>
      </c>
      <c r="AO1458" s="17"/>
      <c r="AP1458" s="17">
        <v>0.42108837128146198</v>
      </c>
      <c r="AQ1458" s="17">
        <v>0.51755761820090196</v>
      </c>
      <c r="AR1458" s="17">
        <v>0.45248089851607098</v>
      </c>
      <c r="AS1458" s="17">
        <v>0.435655690178269</v>
      </c>
      <c r="AT1458" s="17">
        <v>0.78603488085615603</v>
      </c>
      <c r="AU1458" s="17"/>
      <c r="AV1458" s="17">
        <v>0.45034497117740901</v>
      </c>
      <c r="AW1458" s="17">
        <v>0.45197194691717302</v>
      </c>
      <c r="AX1458" s="17">
        <v>0.56727880168188205</v>
      </c>
      <c r="AY1458" s="17">
        <v>0.47457162233815398</v>
      </c>
      <c r="AZ1458" s="17">
        <v>0.50203661521568899</v>
      </c>
      <c r="BA1458" s="17">
        <v>0.469712271130798</v>
      </c>
      <c r="BB1458" s="17"/>
      <c r="BC1458" s="17">
        <v>0.52354944144429905</v>
      </c>
      <c r="BD1458" s="17">
        <v>0.464888856875598</v>
      </c>
      <c r="BE1458" s="17">
        <v>0.40207036824074799</v>
      </c>
      <c r="BF1458" s="17"/>
      <c r="BG1458" s="17">
        <v>0.391043084124026</v>
      </c>
      <c r="BH1458" s="17">
        <v>0.48139919739984299</v>
      </c>
      <c r="BI1458" s="17">
        <v>0.45495819745119698</v>
      </c>
      <c r="BJ1458" s="17">
        <v>0.52417355217075601</v>
      </c>
      <c r="BK1458" s="17">
        <v>0.38544048610791198</v>
      </c>
      <c r="BL1458" s="17"/>
      <c r="BM1458" s="17">
        <v>0.46676107887338603</v>
      </c>
      <c r="BN1458" s="17">
        <v>0.42371664001786402</v>
      </c>
    </row>
    <row r="1459" spans="2:66" x14ac:dyDescent="0.35">
      <c r="B1459" t="s">
        <v>353</v>
      </c>
      <c r="C1459" s="17">
        <v>0.169449973609128</v>
      </c>
      <c r="D1459" s="17">
        <v>0.14768352927183201</v>
      </c>
      <c r="E1459" s="17">
        <v>0.19170115559746101</v>
      </c>
      <c r="F1459" s="17"/>
      <c r="G1459" s="17">
        <v>0.171620901776523</v>
      </c>
      <c r="H1459" s="17">
        <v>0.24068268428915501</v>
      </c>
      <c r="I1459" s="17">
        <v>0.26221985333623499</v>
      </c>
      <c r="J1459" s="17">
        <v>0.11454227838214499</v>
      </c>
      <c r="K1459" s="17">
        <v>0.17401067418639199</v>
      </c>
      <c r="L1459" s="17">
        <v>8.1607948051911502E-2</v>
      </c>
      <c r="M1459" s="17"/>
      <c r="N1459" s="17">
        <v>0.249067160534552</v>
      </c>
      <c r="O1459" s="17">
        <v>0.164903993933433</v>
      </c>
      <c r="P1459" s="17">
        <v>0.13113632375262699</v>
      </c>
      <c r="Q1459" s="17">
        <v>0.12656864373663501</v>
      </c>
      <c r="R1459" s="17"/>
      <c r="S1459" s="17">
        <v>0.25755048254713703</v>
      </c>
      <c r="T1459" s="17">
        <v>0.12799073128222199</v>
      </c>
      <c r="U1459" s="17">
        <v>4.5991172510975301E-2</v>
      </c>
      <c r="V1459" s="17">
        <v>6.7196880617057198E-2</v>
      </c>
      <c r="W1459" s="17">
        <v>0.14857586390508801</v>
      </c>
      <c r="X1459" s="17">
        <v>0.18750511406287099</v>
      </c>
      <c r="Y1459" s="17">
        <v>7.0116611932224807E-2</v>
      </c>
      <c r="Z1459" s="17">
        <v>0.187736665409027</v>
      </c>
      <c r="AA1459" s="17">
        <v>0.20383444171839599</v>
      </c>
      <c r="AB1459" s="17">
        <v>0.258011576131288</v>
      </c>
      <c r="AC1459" s="17">
        <v>0.23436874699972901</v>
      </c>
      <c r="AD1459" s="17">
        <v>0</v>
      </c>
      <c r="AE1459" s="17"/>
      <c r="AF1459" s="17">
        <v>0.25972536584614803</v>
      </c>
      <c r="AG1459" s="17">
        <v>0.17024528142526399</v>
      </c>
      <c r="AH1459" s="17">
        <v>0.14704295115673999</v>
      </c>
      <c r="AI1459" s="17">
        <v>0.103593894482831</v>
      </c>
      <c r="AJ1459" s="17">
        <v>0.13591053627028701</v>
      </c>
      <c r="AK1459" s="17">
        <v>5.2822818035397803E-2</v>
      </c>
      <c r="AL1459" s="17"/>
      <c r="AM1459" s="17">
        <v>0.16950579414827199</v>
      </c>
      <c r="AN1459" s="17">
        <v>0.170500651406404</v>
      </c>
      <c r="AO1459" s="17"/>
      <c r="AP1459" s="17">
        <v>0.17414153238489299</v>
      </c>
      <c r="AQ1459" s="17">
        <v>0.12982379590031501</v>
      </c>
      <c r="AR1459" s="17">
        <v>0.202501830615016</v>
      </c>
      <c r="AS1459" s="17">
        <v>0.23706653320770599</v>
      </c>
      <c r="AT1459" s="17">
        <v>0.107653713184143</v>
      </c>
      <c r="AU1459" s="17"/>
      <c r="AV1459" s="17">
        <v>0.19149442361566599</v>
      </c>
      <c r="AW1459" s="17">
        <v>0.17703291790043199</v>
      </c>
      <c r="AX1459" s="17">
        <v>0.220661332324846</v>
      </c>
      <c r="AY1459" s="17">
        <v>9.3763062727097904E-2</v>
      </c>
      <c r="AZ1459" s="17">
        <v>0.15473400726518799</v>
      </c>
      <c r="BA1459" s="17">
        <v>0.196946555144627</v>
      </c>
      <c r="BB1459" s="17"/>
      <c r="BC1459" s="17">
        <v>0.15765808995487701</v>
      </c>
      <c r="BD1459" s="17">
        <v>0.158889226048164</v>
      </c>
      <c r="BE1459" s="17">
        <v>0.20981542871904399</v>
      </c>
      <c r="BF1459" s="17"/>
      <c r="BG1459" s="17">
        <v>9.9283038852812394E-2</v>
      </c>
      <c r="BH1459" s="17">
        <v>0.18506362139305099</v>
      </c>
      <c r="BI1459" s="17">
        <v>0.19679159839191901</v>
      </c>
      <c r="BJ1459" s="17">
        <v>0.23168225905727199</v>
      </c>
      <c r="BK1459" s="17">
        <v>8.3526887618487797E-2</v>
      </c>
      <c r="BL1459" s="17"/>
      <c r="BM1459" s="17">
        <v>0.17116676052809199</v>
      </c>
      <c r="BN1459" s="17">
        <v>0.124402635273399</v>
      </c>
    </row>
    <row r="1460" spans="2:66" x14ac:dyDescent="0.35">
      <c r="B1460" t="s">
        <v>354</v>
      </c>
      <c r="C1460" s="17">
        <v>3.0169387237353799E-2</v>
      </c>
      <c r="D1460" s="17">
        <v>4.4973184262836002E-2</v>
      </c>
      <c r="E1460" s="17">
        <v>1.5823536125142999E-2</v>
      </c>
      <c r="F1460" s="17"/>
      <c r="G1460" s="17">
        <v>5.0913033240970303E-2</v>
      </c>
      <c r="H1460" s="17">
        <v>6.6442521003999E-2</v>
      </c>
      <c r="I1460" s="17">
        <v>3.07624360155749E-2</v>
      </c>
      <c r="J1460" s="17">
        <v>0</v>
      </c>
      <c r="K1460" s="17">
        <v>3.5880978874301798E-2</v>
      </c>
      <c r="L1460" s="17">
        <v>1.0916760421038301E-2</v>
      </c>
      <c r="M1460" s="17"/>
      <c r="N1460" s="17">
        <v>4.04696393699348E-2</v>
      </c>
      <c r="O1460" s="17">
        <v>3.0569581345937898E-2</v>
      </c>
      <c r="P1460" s="17">
        <v>4.0637874027627897E-2</v>
      </c>
      <c r="Q1460" s="17">
        <v>1.1236554138701799E-2</v>
      </c>
      <c r="R1460" s="17"/>
      <c r="S1460" s="17">
        <v>7.9335907850506704E-2</v>
      </c>
      <c r="T1460" s="17">
        <v>0</v>
      </c>
      <c r="U1460" s="17">
        <v>5.2810472001348502E-2</v>
      </c>
      <c r="V1460" s="17">
        <v>0</v>
      </c>
      <c r="W1460" s="17">
        <v>0</v>
      </c>
      <c r="X1460" s="17">
        <v>0</v>
      </c>
      <c r="Y1460" s="17">
        <v>0</v>
      </c>
      <c r="Z1460" s="17">
        <v>6.1191854055682102E-2</v>
      </c>
      <c r="AA1460" s="17">
        <v>2.4499102390817599E-2</v>
      </c>
      <c r="AB1460" s="17">
        <v>2.7189121139114401E-2</v>
      </c>
      <c r="AC1460" s="17">
        <v>9.9903218782082401E-2</v>
      </c>
      <c r="AD1460" s="17">
        <v>0</v>
      </c>
      <c r="AE1460" s="17"/>
      <c r="AF1460" s="17">
        <v>7.3443760035295499E-2</v>
      </c>
      <c r="AG1460" s="17">
        <v>1.95315848232651E-2</v>
      </c>
      <c r="AH1460" s="17">
        <v>4.2178799212145901E-2</v>
      </c>
      <c r="AI1460" s="17">
        <v>0</v>
      </c>
      <c r="AJ1460" s="17">
        <v>0</v>
      </c>
      <c r="AK1460" s="17">
        <v>0</v>
      </c>
      <c r="AL1460" s="17"/>
      <c r="AM1460" s="17">
        <v>3.00576023166748E-2</v>
      </c>
      <c r="AN1460" s="17">
        <v>3.0559079563863799E-2</v>
      </c>
      <c r="AO1460" s="17"/>
      <c r="AP1460" s="17">
        <v>0</v>
      </c>
      <c r="AQ1460" s="17">
        <v>1.20527832392436E-2</v>
      </c>
      <c r="AR1460" s="17">
        <v>4.4672452523399797E-2</v>
      </c>
      <c r="AS1460" s="17">
        <v>6.3709407927593595E-2</v>
      </c>
      <c r="AT1460" s="17">
        <v>0.106311405959701</v>
      </c>
      <c r="AU1460" s="17"/>
      <c r="AV1460" s="17">
        <v>4.8386386979285101E-2</v>
      </c>
      <c r="AW1460" s="17">
        <v>1.6417442277793501E-2</v>
      </c>
      <c r="AX1460" s="17">
        <v>0</v>
      </c>
      <c r="AY1460" s="17">
        <v>3.6129827449750997E-2</v>
      </c>
      <c r="AZ1460" s="17">
        <v>0</v>
      </c>
      <c r="BA1460" s="17">
        <v>3.6700072434377597E-2</v>
      </c>
      <c r="BB1460" s="17"/>
      <c r="BC1460" s="17">
        <v>1.3796393196675199E-2</v>
      </c>
      <c r="BD1460" s="17">
        <v>1.3538243498598499E-2</v>
      </c>
      <c r="BE1460" s="17">
        <v>6.0003651478287602E-2</v>
      </c>
      <c r="BF1460" s="17"/>
      <c r="BG1460" s="17">
        <v>3.2466324156347197E-2</v>
      </c>
      <c r="BH1460" s="17">
        <v>4.6329920476465003E-2</v>
      </c>
      <c r="BI1460" s="17">
        <v>8.3265538838038899E-3</v>
      </c>
      <c r="BJ1460" s="17">
        <v>7.9730320701507207E-2</v>
      </c>
      <c r="BK1460" s="17">
        <v>3.2093184694932997E-2</v>
      </c>
      <c r="BL1460" s="17"/>
      <c r="BM1460" s="17">
        <v>4.4083952176375001E-2</v>
      </c>
      <c r="BN1460" s="17">
        <v>4.5236167844970102E-2</v>
      </c>
    </row>
    <row r="1461" spans="2:66" x14ac:dyDescent="0.35">
      <c r="B1461" t="s">
        <v>282</v>
      </c>
      <c r="C1461" s="17">
        <v>7.8211910127140294E-3</v>
      </c>
      <c r="D1461" s="17">
        <v>5.2864425024262904E-3</v>
      </c>
      <c r="E1461" s="17">
        <v>1.03478704925442E-2</v>
      </c>
      <c r="F1461" s="17"/>
      <c r="G1461" s="17">
        <v>0</v>
      </c>
      <c r="H1461" s="17">
        <v>0</v>
      </c>
      <c r="I1461" s="17">
        <v>1.4558021059742601E-2</v>
      </c>
      <c r="J1461" s="17">
        <v>0</v>
      </c>
      <c r="K1461" s="17">
        <v>0</v>
      </c>
      <c r="L1461" s="17">
        <v>2.1997374843499801E-2</v>
      </c>
      <c r="M1461" s="17"/>
      <c r="N1461" s="17">
        <v>1.0149504628622401E-2</v>
      </c>
      <c r="O1461" s="17">
        <v>0</v>
      </c>
      <c r="P1461" s="17">
        <v>1.25781683272839E-2</v>
      </c>
      <c r="Q1461" s="17">
        <v>1.0367283578633601E-2</v>
      </c>
      <c r="R1461" s="17"/>
      <c r="S1461" s="17">
        <v>1.5617423802357901E-2</v>
      </c>
      <c r="T1461" s="17">
        <v>2.4032309712327501E-2</v>
      </c>
      <c r="U1461" s="17">
        <v>0</v>
      </c>
      <c r="V1461" s="17">
        <v>0</v>
      </c>
      <c r="W1461" s="17">
        <v>0</v>
      </c>
      <c r="X1461" s="17">
        <v>0</v>
      </c>
      <c r="Y1461" s="17">
        <v>0</v>
      </c>
      <c r="Z1461" s="17">
        <v>6.1191854055682102E-2</v>
      </c>
      <c r="AA1461" s="17">
        <v>0</v>
      </c>
      <c r="AB1461" s="17">
        <v>0</v>
      </c>
      <c r="AC1461" s="17">
        <v>0</v>
      </c>
      <c r="AD1461" s="17">
        <v>0</v>
      </c>
      <c r="AE1461" s="17"/>
      <c r="AF1461" s="17">
        <v>1.00293464771901E-2</v>
      </c>
      <c r="AG1461" s="17">
        <v>1.8742620099424401E-2</v>
      </c>
      <c r="AH1461" s="17">
        <v>0</v>
      </c>
      <c r="AI1461" s="17">
        <v>0</v>
      </c>
      <c r="AJ1461" s="17">
        <v>0</v>
      </c>
      <c r="AK1461" s="17">
        <v>0</v>
      </c>
      <c r="AL1461" s="17"/>
      <c r="AM1461" s="17">
        <v>1.25513080173329E-2</v>
      </c>
      <c r="AN1461" s="17">
        <v>0</v>
      </c>
      <c r="AO1461" s="17"/>
      <c r="AP1461" s="17">
        <v>1.15346088355121E-2</v>
      </c>
      <c r="AQ1461" s="17">
        <v>1.20527832392436E-2</v>
      </c>
      <c r="AR1461" s="17">
        <v>1.06106005332826E-2</v>
      </c>
      <c r="AS1461" s="17">
        <v>0</v>
      </c>
      <c r="AT1461" s="17">
        <v>0</v>
      </c>
      <c r="AU1461" s="17"/>
      <c r="AV1461" s="17">
        <v>7.6157469425855899E-3</v>
      </c>
      <c r="AW1461" s="17">
        <v>1.4168818584708E-2</v>
      </c>
      <c r="AX1461" s="17">
        <v>0</v>
      </c>
      <c r="AY1461" s="17">
        <v>0</v>
      </c>
      <c r="AZ1461" s="17">
        <v>0</v>
      </c>
      <c r="BA1461" s="17">
        <v>0</v>
      </c>
      <c r="BB1461" s="17"/>
      <c r="BC1461" s="17">
        <v>1.3080468225433E-2</v>
      </c>
      <c r="BD1461" s="17">
        <v>0</v>
      </c>
      <c r="BE1461" s="17">
        <v>8.2357984289637802E-3</v>
      </c>
      <c r="BF1461" s="17"/>
      <c r="BG1461" s="17">
        <v>0</v>
      </c>
      <c r="BH1461" s="17">
        <v>0</v>
      </c>
      <c r="BI1461" s="17">
        <v>1.59074328929374E-2</v>
      </c>
      <c r="BJ1461" s="17">
        <v>0</v>
      </c>
      <c r="BK1461" s="17">
        <v>0</v>
      </c>
      <c r="BL1461" s="17"/>
      <c r="BM1461" s="17">
        <v>0</v>
      </c>
      <c r="BN1461" s="17">
        <v>0</v>
      </c>
    </row>
    <row r="1462" spans="2:66" x14ac:dyDescent="0.35">
      <c r="C1462" s="17"/>
      <c r="D1462" s="17"/>
      <c r="E1462" s="17"/>
      <c r="F1462" s="17"/>
      <c r="G1462" s="17"/>
      <c r="H1462" s="17"/>
      <c r="I1462" s="17"/>
      <c r="J1462" s="17"/>
      <c r="K1462" s="17"/>
      <c r="L1462" s="17"/>
      <c r="M1462" s="17"/>
      <c r="N1462" s="17"/>
      <c r="O1462" s="17"/>
      <c r="P1462" s="17"/>
      <c r="Q1462" s="17"/>
      <c r="R1462" s="17"/>
      <c r="S1462" s="17"/>
      <c r="T1462" s="17"/>
      <c r="U1462" s="17"/>
      <c r="V1462" s="17"/>
      <c r="W1462" s="17"/>
      <c r="X1462" s="17"/>
      <c r="Y1462" s="17"/>
      <c r="Z1462" s="17"/>
      <c r="AA1462" s="17"/>
      <c r="AB1462" s="17"/>
      <c r="AC1462" s="17"/>
      <c r="AD1462" s="17"/>
      <c r="AE1462" s="17"/>
      <c r="AF1462" s="17"/>
      <c r="AG1462" s="17"/>
      <c r="AH1462" s="17"/>
      <c r="AI1462" s="17"/>
      <c r="AJ1462" s="17"/>
      <c r="AK1462" s="17"/>
      <c r="AL1462" s="17"/>
      <c r="AM1462" s="17"/>
      <c r="AN1462" s="17"/>
      <c r="AO1462" s="17"/>
      <c r="AP1462" s="17"/>
      <c r="AQ1462" s="17"/>
      <c r="AR1462" s="17"/>
      <c r="AS1462" s="17"/>
      <c r="AT1462" s="17"/>
      <c r="AU1462" s="17"/>
      <c r="AV1462" s="17"/>
      <c r="AW1462" s="17"/>
      <c r="AX1462" s="17"/>
      <c r="AY1462" s="17"/>
      <c r="AZ1462" s="17"/>
      <c r="BA1462" s="17"/>
      <c r="BB1462" s="17"/>
      <c r="BC1462" s="17"/>
      <c r="BD1462" s="17"/>
      <c r="BE1462" s="17"/>
      <c r="BF1462" s="17"/>
      <c r="BG1462" s="17"/>
      <c r="BH1462" s="17"/>
      <c r="BI1462" s="17"/>
      <c r="BJ1462" s="17"/>
      <c r="BK1462" s="17"/>
      <c r="BL1462" s="17"/>
      <c r="BM1462" s="17"/>
      <c r="BN1462" s="17"/>
    </row>
    <row r="1463" spans="2:66" x14ac:dyDescent="0.35">
      <c r="B1463" s="6" t="s">
        <v>486</v>
      </c>
      <c r="C1463" s="17"/>
      <c r="D1463" s="17"/>
      <c r="E1463" s="17"/>
      <c r="F1463" s="17"/>
      <c r="G1463" s="17"/>
      <c r="H1463" s="17"/>
      <c r="I1463" s="17"/>
      <c r="J1463" s="17"/>
      <c r="K1463" s="17"/>
      <c r="L1463" s="17"/>
      <c r="M1463" s="17"/>
      <c r="N1463" s="17"/>
      <c r="O1463" s="17"/>
      <c r="P1463" s="17"/>
      <c r="Q1463" s="17"/>
      <c r="R1463" s="17"/>
      <c r="S1463" s="17"/>
      <c r="T1463" s="17"/>
      <c r="U1463" s="17"/>
      <c r="V1463" s="17"/>
      <c r="W1463" s="17"/>
      <c r="X1463" s="17"/>
      <c r="Y1463" s="17"/>
      <c r="Z1463" s="17"/>
      <c r="AA1463" s="17"/>
      <c r="AB1463" s="17"/>
      <c r="AC1463" s="17"/>
      <c r="AD1463" s="17"/>
      <c r="AE1463" s="17"/>
      <c r="AF1463" s="17"/>
      <c r="AG1463" s="17"/>
      <c r="AH1463" s="17"/>
      <c r="AI1463" s="17"/>
      <c r="AJ1463" s="17"/>
      <c r="AK1463" s="17"/>
      <c r="AL1463" s="17"/>
      <c r="AM1463" s="17"/>
      <c r="AN1463" s="17"/>
      <c r="AO1463" s="17"/>
      <c r="AP1463" s="17"/>
      <c r="AQ1463" s="17"/>
      <c r="AR1463" s="17"/>
      <c r="AS1463" s="17"/>
      <c r="AT1463" s="17"/>
      <c r="AU1463" s="17"/>
      <c r="AV1463" s="17"/>
      <c r="AW1463" s="17"/>
      <c r="AX1463" s="17"/>
      <c r="AY1463" s="17"/>
      <c r="AZ1463" s="17"/>
      <c r="BA1463" s="17"/>
      <c r="BB1463" s="17"/>
      <c r="BC1463" s="17"/>
      <c r="BD1463" s="17"/>
      <c r="BE1463" s="17"/>
      <c r="BF1463" s="17"/>
      <c r="BG1463" s="17"/>
      <c r="BH1463" s="17"/>
      <c r="BI1463" s="17"/>
      <c r="BJ1463" s="17"/>
      <c r="BK1463" s="17"/>
      <c r="BL1463" s="17"/>
      <c r="BM1463" s="17"/>
      <c r="BN1463" s="17"/>
    </row>
    <row r="1464" spans="2:66" x14ac:dyDescent="0.35">
      <c r="B1464" s="24" t="s">
        <v>184</v>
      </c>
      <c r="C1464" s="17"/>
      <c r="D1464" s="17"/>
      <c r="E1464" s="17"/>
      <c r="F1464" s="17"/>
      <c r="G1464" s="17"/>
      <c r="H1464" s="17"/>
      <c r="I1464" s="17"/>
      <c r="J1464" s="17"/>
      <c r="K1464" s="17"/>
      <c r="L1464" s="17"/>
      <c r="M1464" s="17"/>
      <c r="N1464" s="17"/>
      <c r="O1464" s="17"/>
      <c r="P1464" s="17"/>
      <c r="Q1464" s="17"/>
      <c r="R1464" s="17"/>
      <c r="S1464" s="17"/>
      <c r="T1464" s="17"/>
      <c r="U1464" s="17"/>
      <c r="V1464" s="17"/>
      <c r="W1464" s="17"/>
      <c r="X1464" s="17"/>
      <c r="Y1464" s="17"/>
      <c r="Z1464" s="17"/>
      <c r="AA1464" s="17"/>
      <c r="AB1464" s="17"/>
      <c r="AC1464" s="17"/>
      <c r="AD1464" s="17"/>
      <c r="AE1464" s="17"/>
      <c r="AF1464" s="17"/>
      <c r="AG1464" s="17"/>
      <c r="AH1464" s="17"/>
      <c r="AI1464" s="17"/>
      <c r="AJ1464" s="17"/>
      <c r="AK1464" s="17"/>
      <c r="AL1464" s="17"/>
      <c r="AM1464" s="17"/>
      <c r="AN1464" s="17"/>
      <c r="AO1464" s="17"/>
      <c r="AP1464" s="17"/>
      <c r="AQ1464" s="17"/>
      <c r="AR1464" s="17"/>
      <c r="AS1464" s="17"/>
      <c r="AT1464" s="17"/>
      <c r="AU1464" s="17"/>
      <c r="AV1464" s="17"/>
      <c r="AW1464" s="17"/>
      <c r="AX1464" s="17"/>
      <c r="AY1464" s="17"/>
      <c r="AZ1464" s="17"/>
      <c r="BA1464" s="17"/>
      <c r="BB1464" s="17"/>
      <c r="BC1464" s="17"/>
      <c r="BD1464" s="17"/>
      <c r="BE1464" s="17"/>
      <c r="BF1464" s="17"/>
      <c r="BG1464" s="17"/>
      <c r="BH1464" s="17"/>
      <c r="BI1464" s="17"/>
      <c r="BJ1464" s="17"/>
      <c r="BK1464" s="17"/>
      <c r="BL1464" s="17"/>
      <c r="BM1464" s="17"/>
      <c r="BN1464" s="17"/>
    </row>
    <row r="1465" spans="2:66" x14ac:dyDescent="0.35">
      <c r="B1465" t="s">
        <v>350</v>
      </c>
      <c r="C1465" s="17">
        <v>0.19314511790752201</v>
      </c>
      <c r="D1465" s="17">
        <v>0.18942703484995699</v>
      </c>
      <c r="E1465" s="17">
        <v>0.196448810650213</v>
      </c>
      <c r="F1465" s="17"/>
      <c r="G1465" s="17">
        <v>0.168722816367394</v>
      </c>
      <c r="H1465" s="17">
        <v>6.7998657159700798E-2</v>
      </c>
      <c r="I1465" s="17">
        <v>0.134041122715156</v>
      </c>
      <c r="J1465" s="17">
        <v>0.29727638000332002</v>
      </c>
      <c r="K1465" s="17">
        <v>0.19938884132069301</v>
      </c>
      <c r="L1465" s="17">
        <v>0.26258690439459698</v>
      </c>
      <c r="M1465" s="17"/>
      <c r="N1465" s="17">
        <v>0.136734025248818</v>
      </c>
      <c r="O1465" s="17">
        <v>0.23677105426456299</v>
      </c>
      <c r="P1465" s="17">
        <v>0.16391672717061001</v>
      </c>
      <c r="Q1465" s="17">
        <v>0.21607963397581301</v>
      </c>
      <c r="R1465" s="17"/>
      <c r="S1465" s="17">
        <v>0.16613569931724201</v>
      </c>
      <c r="T1465" s="17">
        <v>0.148330432631336</v>
      </c>
      <c r="U1465" s="17">
        <v>0.27221523835309103</v>
      </c>
      <c r="V1465" s="17">
        <v>0.24697392521307099</v>
      </c>
      <c r="W1465" s="17">
        <v>4.2994796490998598E-2</v>
      </c>
      <c r="X1465" s="17">
        <v>0.199246871035132</v>
      </c>
      <c r="Y1465" s="17">
        <v>0.33629055632379201</v>
      </c>
      <c r="Z1465" s="17">
        <v>5.0818845918496301E-2</v>
      </c>
      <c r="AA1465" s="17">
        <v>0.200823756127577</v>
      </c>
      <c r="AB1465" s="17">
        <v>0.203430510366681</v>
      </c>
      <c r="AC1465" s="17">
        <v>0.20373536117465599</v>
      </c>
      <c r="AD1465" s="17">
        <v>0.113860106346757</v>
      </c>
      <c r="AE1465" s="17"/>
      <c r="AF1465" s="17">
        <v>0.17202045285628101</v>
      </c>
      <c r="AG1465" s="17">
        <v>0.17184226071209799</v>
      </c>
      <c r="AH1465" s="17">
        <v>0.23000640714317599</v>
      </c>
      <c r="AI1465" s="17">
        <v>0.14111344815277599</v>
      </c>
      <c r="AJ1465" s="17">
        <v>0.22355578407232399</v>
      </c>
      <c r="AK1465" s="17">
        <v>0.31068192394657801</v>
      </c>
      <c r="AL1465" s="17"/>
      <c r="AM1465" s="17">
        <v>0.18740758796628701</v>
      </c>
      <c r="AN1465" s="17">
        <v>0.202563126074186</v>
      </c>
      <c r="AO1465" s="17"/>
      <c r="AP1465" s="17">
        <v>0.24133033484265901</v>
      </c>
      <c r="AQ1465" s="17">
        <v>0.14591412916813801</v>
      </c>
      <c r="AR1465" s="17">
        <v>0.21491941974755399</v>
      </c>
      <c r="AS1465" s="17">
        <v>0.117206034961545</v>
      </c>
      <c r="AT1465" s="17">
        <v>0.117989109643668</v>
      </c>
      <c r="AU1465" s="17"/>
      <c r="AV1465" s="17">
        <v>0.18339806011383999</v>
      </c>
      <c r="AW1465" s="17">
        <v>0.18139292380718999</v>
      </c>
      <c r="AX1465" s="17">
        <v>0.32473737482431603</v>
      </c>
      <c r="AY1465" s="17">
        <v>0.159754082801744</v>
      </c>
      <c r="AZ1465" s="17">
        <v>4.1787939370820197E-2</v>
      </c>
      <c r="BA1465" s="17">
        <v>0.37725505793025099</v>
      </c>
      <c r="BB1465" s="17"/>
      <c r="BC1465" s="17">
        <v>0.17387658547894699</v>
      </c>
      <c r="BD1465" s="17">
        <v>0.188776991902812</v>
      </c>
      <c r="BE1465" s="17">
        <v>0.213028905181747</v>
      </c>
      <c r="BF1465" s="17"/>
      <c r="BG1465" s="17">
        <v>0.27975937785849703</v>
      </c>
      <c r="BH1465" s="17">
        <v>0.164051008475599</v>
      </c>
      <c r="BI1465" s="17">
        <v>0.11416586346545</v>
      </c>
      <c r="BJ1465" s="17">
        <v>0.18785416196572999</v>
      </c>
      <c r="BK1465" s="17">
        <v>0.39307572769258198</v>
      </c>
      <c r="BL1465" s="17"/>
      <c r="BM1465" s="17">
        <v>0.18170402765898799</v>
      </c>
      <c r="BN1465" s="17">
        <v>0.33515814403050698</v>
      </c>
    </row>
    <row r="1466" spans="2:66" x14ac:dyDescent="0.35">
      <c r="B1466" t="s">
        <v>351</v>
      </c>
      <c r="C1466" s="17">
        <v>0.30841155882663102</v>
      </c>
      <c r="D1466" s="17">
        <v>0.268754987355523</v>
      </c>
      <c r="E1466" s="17">
        <v>0.34364829919545198</v>
      </c>
      <c r="F1466" s="17"/>
      <c r="G1466" s="17">
        <v>0.40660412242025801</v>
      </c>
      <c r="H1466" s="17">
        <v>0.214447747603322</v>
      </c>
      <c r="I1466" s="17">
        <v>0.35270606132064303</v>
      </c>
      <c r="J1466" s="17">
        <v>0.19112420878463099</v>
      </c>
      <c r="K1466" s="17">
        <v>0.31928268379723101</v>
      </c>
      <c r="L1466" s="17">
        <v>0.34895695982459701</v>
      </c>
      <c r="M1466" s="17"/>
      <c r="N1466" s="17">
        <v>0.24934429051049101</v>
      </c>
      <c r="O1466" s="17">
        <v>0.268560480854524</v>
      </c>
      <c r="P1466" s="17">
        <v>0.34485609320473998</v>
      </c>
      <c r="Q1466" s="17">
        <v>0.38077003599585801</v>
      </c>
      <c r="R1466" s="17"/>
      <c r="S1466" s="17">
        <v>0.19153113311481301</v>
      </c>
      <c r="T1466" s="17">
        <v>0.347304896895476</v>
      </c>
      <c r="U1466" s="17">
        <v>0.36080420903265398</v>
      </c>
      <c r="V1466" s="17">
        <v>0.34253393828754602</v>
      </c>
      <c r="W1466" s="17">
        <v>0.21704744509875401</v>
      </c>
      <c r="X1466" s="17">
        <v>0.42275878165860098</v>
      </c>
      <c r="Y1466" s="17">
        <v>0.208336424866016</v>
      </c>
      <c r="Z1466" s="17">
        <v>0.309096876418679</v>
      </c>
      <c r="AA1466" s="17">
        <v>0.317731715188594</v>
      </c>
      <c r="AB1466" s="17">
        <v>0.37271635281384102</v>
      </c>
      <c r="AC1466" s="17">
        <v>0.23926640063933499</v>
      </c>
      <c r="AD1466" s="17">
        <v>0.222789220196114</v>
      </c>
      <c r="AE1466" s="17"/>
      <c r="AF1466" s="17">
        <v>0.219738121785686</v>
      </c>
      <c r="AG1466" s="17">
        <v>0.33494143208884197</v>
      </c>
      <c r="AH1466" s="17">
        <v>0.28584014197100599</v>
      </c>
      <c r="AI1466" s="17">
        <v>0.40789355610036998</v>
      </c>
      <c r="AJ1466" s="17">
        <v>0.25683586127442998</v>
      </c>
      <c r="AK1466" s="17">
        <v>0.41442135178293399</v>
      </c>
      <c r="AL1466" s="17"/>
      <c r="AM1466" s="17">
        <v>0.31121005208250802</v>
      </c>
      <c r="AN1466" s="17">
        <v>0.30252828461421799</v>
      </c>
      <c r="AO1466" s="17"/>
      <c r="AP1466" s="17">
        <v>0.29493250295708201</v>
      </c>
      <c r="AQ1466" s="17">
        <v>0.36867753531859698</v>
      </c>
      <c r="AR1466" s="17">
        <v>0.30235245963608098</v>
      </c>
      <c r="AS1466" s="17">
        <v>0.29971008252843501</v>
      </c>
      <c r="AT1466" s="17">
        <v>0.24938813490055101</v>
      </c>
      <c r="AU1466" s="17"/>
      <c r="AV1466" s="17">
        <v>0.34690575907052101</v>
      </c>
      <c r="AW1466" s="17">
        <v>0.36056172903273298</v>
      </c>
      <c r="AX1466" s="17">
        <v>0.21421647698491</v>
      </c>
      <c r="AY1466" s="17">
        <v>0.293020142942025</v>
      </c>
      <c r="AZ1466" s="17">
        <v>0.17323916374446399</v>
      </c>
      <c r="BA1466" s="17">
        <v>0.244135315246745</v>
      </c>
      <c r="BB1466" s="17"/>
      <c r="BC1466" s="17">
        <v>0.29607305685934898</v>
      </c>
      <c r="BD1466" s="17">
        <v>0.28959930612913098</v>
      </c>
      <c r="BE1466" s="17">
        <v>0.30001146430929398</v>
      </c>
      <c r="BF1466" s="17"/>
      <c r="BG1466" s="17">
        <v>0.33766630940609599</v>
      </c>
      <c r="BH1466" s="17">
        <v>0.34855648013537399</v>
      </c>
      <c r="BI1466" s="17">
        <v>0.30823088831461998</v>
      </c>
      <c r="BJ1466" s="17">
        <v>0.319411750272173</v>
      </c>
      <c r="BK1466" s="17">
        <v>0.19094557062015799</v>
      </c>
      <c r="BL1466" s="17"/>
      <c r="BM1466" s="17">
        <v>0.346895023891374</v>
      </c>
      <c r="BN1466" s="17">
        <v>0.22720126665965701</v>
      </c>
    </row>
    <row r="1467" spans="2:66" x14ac:dyDescent="0.35">
      <c r="B1467" t="s">
        <v>352</v>
      </c>
      <c r="C1467" s="17">
        <v>0.37555279235187</v>
      </c>
      <c r="D1467" s="17">
        <v>0.37712965895859502</v>
      </c>
      <c r="E1467" s="17">
        <v>0.374151671751772</v>
      </c>
      <c r="F1467" s="17"/>
      <c r="G1467" s="17">
        <v>0.26945329711566102</v>
      </c>
      <c r="H1467" s="17">
        <v>0.425959897251733</v>
      </c>
      <c r="I1467" s="17">
        <v>0.41138387182123698</v>
      </c>
      <c r="J1467" s="17">
        <v>0.424391792196952</v>
      </c>
      <c r="K1467" s="17">
        <v>0.40137606919232799</v>
      </c>
      <c r="L1467" s="17">
        <v>0.33871173739725102</v>
      </c>
      <c r="M1467" s="17"/>
      <c r="N1467" s="17">
        <v>0.45774196577155501</v>
      </c>
      <c r="O1467" s="17">
        <v>0.37267612233673503</v>
      </c>
      <c r="P1467" s="17">
        <v>0.40615753893373802</v>
      </c>
      <c r="Q1467" s="17">
        <v>0.27053915906313403</v>
      </c>
      <c r="R1467" s="17"/>
      <c r="S1467" s="17">
        <v>0.45254478198355602</v>
      </c>
      <c r="T1467" s="17">
        <v>0.35310681329524601</v>
      </c>
      <c r="U1467" s="17">
        <v>0.30274312948894799</v>
      </c>
      <c r="V1467" s="17">
        <v>0.41049213649938299</v>
      </c>
      <c r="W1467" s="17">
        <v>0.60134091791587296</v>
      </c>
      <c r="X1467" s="17">
        <v>0.28840438318399902</v>
      </c>
      <c r="Y1467" s="17">
        <v>0.42550953956934801</v>
      </c>
      <c r="Z1467" s="17">
        <v>0.48408698681130802</v>
      </c>
      <c r="AA1467" s="17">
        <v>0.28999819058533999</v>
      </c>
      <c r="AB1467" s="17">
        <v>0.32880437406917701</v>
      </c>
      <c r="AC1467" s="17">
        <v>0.35981563828230201</v>
      </c>
      <c r="AD1467" s="17">
        <v>0.33363287049648999</v>
      </c>
      <c r="AE1467" s="17"/>
      <c r="AF1467" s="17">
        <v>0.378616778065825</v>
      </c>
      <c r="AG1467" s="17">
        <v>0.39990923406013101</v>
      </c>
      <c r="AH1467" s="17">
        <v>0.33597363226421201</v>
      </c>
      <c r="AI1467" s="17">
        <v>0.37556730569846303</v>
      </c>
      <c r="AJ1467" s="17">
        <v>0.44047006460772697</v>
      </c>
      <c r="AK1467" s="17">
        <v>0.23794182707654299</v>
      </c>
      <c r="AL1467" s="17"/>
      <c r="AM1467" s="17">
        <v>0.40617188089679002</v>
      </c>
      <c r="AN1467" s="17">
        <v>0.34176985049323799</v>
      </c>
      <c r="AO1467" s="17"/>
      <c r="AP1467" s="17">
        <v>0.40914353272061899</v>
      </c>
      <c r="AQ1467" s="17">
        <v>0.36444576520865002</v>
      </c>
      <c r="AR1467" s="17">
        <v>0.33825498081887601</v>
      </c>
      <c r="AS1467" s="17">
        <v>0.39529446687023501</v>
      </c>
      <c r="AT1467" s="17">
        <v>0.63262275545577995</v>
      </c>
      <c r="AU1467" s="17"/>
      <c r="AV1467" s="17">
        <v>0.32629966340285799</v>
      </c>
      <c r="AW1467" s="17">
        <v>0.40267754790694998</v>
      </c>
      <c r="AX1467" s="17">
        <v>0.25541193978604199</v>
      </c>
      <c r="AY1467" s="17">
        <v>0.48834294811321</v>
      </c>
      <c r="AZ1467" s="17">
        <v>0.65943880947273503</v>
      </c>
      <c r="BA1467" s="17">
        <v>0.22329229116404001</v>
      </c>
      <c r="BB1467" s="17"/>
      <c r="BC1467" s="17">
        <v>0.36994971023524698</v>
      </c>
      <c r="BD1467" s="17">
        <v>0.40708509648770702</v>
      </c>
      <c r="BE1467" s="17">
        <v>0.35743980242777501</v>
      </c>
      <c r="BF1467" s="17"/>
      <c r="BG1467" s="17">
        <v>0.24677094748200901</v>
      </c>
      <c r="BH1467" s="17">
        <v>0.36919384449311499</v>
      </c>
      <c r="BI1467" s="17">
        <v>0.416476047748078</v>
      </c>
      <c r="BJ1467" s="17">
        <v>0.37349111812746699</v>
      </c>
      <c r="BK1467" s="17">
        <v>0.38953215562476401</v>
      </c>
      <c r="BL1467" s="17"/>
      <c r="BM1467" s="17">
        <v>0.35051642503807601</v>
      </c>
      <c r="BN1467" s="17">
        <v>0.38500505766609799</v>
      </c>
    </row>
    <row r="1468" spans="2:66" x14ac:dyDescent="0.35">
      <c r="B1468" t="s">
        <v>353</v>
      </c>
      <c r="C1468" s="17">
        <v>0.102417025526839</v>
      </c>
      <c r="D1468" s="17">
        <v>0.131907088255792</v>
      </c>
      <c r="E1468" s="17">
        <v>7.6213709271993502E-2</v>
      </c>
      <c r="F1468" s="17"/>
      <c r="G1468" s="17">
        <v>0.139162873409967</v>
      </c>
      <c r="H1468" s="17">
        <v>0.27467324193543602</v>
      </c>
      <c r="I1468" s="17">
        <v>8.80021845841958E-2</v>
      </c>
      <c r="J1468" s="17">
        <v>7.2732271038176199E-2</v>
      </c>
      <c r="K1468" s="17">
        <v>2.0071440677605201E-2</v>
      </c>
      <c r="L1468" s="17">
        <v>3.7374431867967697E-2</v>
      </c>
      <c r="M1468" s="17"/>
      <c r="N1468" s="17">
        <v>0.134291645231046</v>
      </c>
      <c r="O1468" s="17">
        <v>0.103075565023289</v>
      </c>
      <c r="P1468" s="17">
        <v>6.3098567635124794E-2</v>
      </c>
      <c r="Q1468" s="17">
        <v>0.112657392805439</v>
      </c>
      <c r="R1468" s="17"/>
      <c r="S1468" s="17">
        <v>0.166683385128258</v>
      </c>
      <c r="T1468" s="17">
        <v>0.13270755161837</v>
      </c>
      <c r="U1468" s="17">
        <v>3.0593361370085101E-2</v>
      </c>
      <c r="V1468" s="17">
        <v>0</v>
      </c>
      <c r="W1468" s="17">
        <v>0.138616840494375</v>
      </c>
      <c r="X1468" s="17">
        <v>8.9589964122267704E-2</v>
      </c>
      <c r="Y1468" s="17">
        <v>2.9863479240844201E-2</v>
      </c>
      <c r="Z1468" s="17">
        <v>0.15599729085151701</v>
      </c>
      <c r="AA1468" s="17">
        <v>0.14499077542752101</v>
      </c>
      <c r="AB1468" s="17">
        <v>6.32562666633808E-2</v>
      </c>
      <c r="AC1468" s="17">
        <v>0.118127556558417</v>
      </c>
      <c r="AD1468" s="17">
        <v>0.32971780296064002</v>
      </c>
      <c r="AE1468" s="17"/>
      <c r="AF1468" s="17">
        <v>0.183306904532019</v>
      </c>
      <c r="AG1468" s="17">
        <v>8.4449698208433496E-2</v>
      </c>
      <c r="AH1468" s="17">
        <v>0.111045404793433</v>
      </c>
      <c r="AI1468" s="17">
        <v>7.5425690048390906E-2</v>
      </c>
      <c r="AJ1468" s="17">
        <v>5.96353233280838E-2</v>
      </c>
      <c r="AK1468" s="17">
        <v>3.69548971939445E-2</v>
      </c>
      <c r="AL1468" s="17"/>
      <c r="AM1468" s="17">
        <v>7.73746357432568E-2</v>
      </c>
      <c r="AN1468" s="17">
        <v>0.129136072564005</v>
      </c>
      <c r="AO1468" s="17"/>
      <c r="AP1468" s="17">
        <v>3.2980001594120997E-2</v>
      </c>
      <c r="AQ1468" s="17">
        <v>9.8304480022960897E-2</v>
      </c>
      <c r="AR1468" s="17">
        <v>0.124262724226574</v>
      </c>
      <c r="AS1468" s="17">
        <v>0.16921853213176499</v>
      </c>
      <c r="AT1468" s="17">
        <v>0</v>
      </c>
      <c r="AU1468" s="17"/>
      <c r="AV1468" s="17">
        <v>0.135955900605714</v>
      </c>
      <c r="AW1468" s="17">
        <v>2.6747001699905602E-2</v>
      </c>
      <c r="AX1468" s="17">
        <v>0.17060844693927901</v>
      </c>
      <c r="AY1468" s="17">
        <v>5.8882826143020803E-2</v>
      </c>
      <c r="AZ1468" s="17">
        <v>0.12553408741197999</v>
      </c>
      <c r="BA1468" s="17">
        <v>9.28105474835835E-2</v>
      </c>
      <c r="BB1468" s="17"/>
      <c r="BC1468" s="17">
        <v>0.14944228468831799</v>
      </c>
      <c r="BD1468" s="17">
        <v>0.10328816238409599</v>
      </c>
      <c r="BE1468" s="17">
        <v>8.8370557897787499E-2</v>
      </c>
      <c r="BF1468" s="17"/>
      <c r="BG1468" s="17">
        <v>0.13580336525339701</v>
      </c>
      <c r="BH1468" s="17">
        <v>9.4506033874937195E-2</v>
      </c>
      <c r="BI1468" s="17">
        <v>0.152978822576884</v>
      </c>
      <c r="BJ1468" s="17">
        <v>0.11924296963463001</v>
      </c>
      <c r="BK1468" s="17">
        <v>0</v>
      </c>
      <c r="BL1468" s="17"/>
      <c r="BM1468" s="17">
        <v>0.100806551174894</v>
      </c>
      <c r="BN1468" s="17">
        <v>3.3652723803501802E-2</v>
      </c>
    </row>
    <row r="1469" spans="2:66" x14ac:dyDescent="0.35">
      <c r="B1469" t="s">
        <v>354</v>
      </c>
      <c r="C1469" s="17">
        <v>1.27770605468298E-2</v>
      </c>
      <c r="D1469" s="17">
        <v>2.16934423441873E-2</v>
      </c>
      <c r="E1469" s="17">
        <v>4.8544333814515804E-3</v>
      </c>
      <c r="F1469" s="17"/>
      <c r="G1469" s="17">
        <v>0</v>
      </c>
      <c r="H1469" s="17">
        <v>1.6920456049807599E-2</v>
      </c>
      <c r="I1469" s="17">
        <v>0</v>
      </c>
      <c r="J1469" s="17">
        <v>1.44753479769204E-2</v>
      </c>
      <c r="K1469" s="17">
        <v>4.1247544600754603E-2</v>
      </c>
      <c r="L1469" s="17">
        <v>1.23699665155873E-2</v>
      </c>
      <c r="M1469" s="17"/>
      <c r="N1469" s="17">
        <v>2.1888073238090298E-2</v>
      </c>
      <c r="O1469" s="17">
        <v>8.9451897803320603E-3</v>
      </c>
      <c r="P1469" s="17">
        <v>2.1971073055788E-2</v>
      </c>
      <c r="Q1469" s="17">
        <v>0</v>
      </c>
      <c r="R1469" s="17"/>
      <c r="S1469" s="17">
        <v>0</v>
      </c>
      <c r="T1469" s="17">
        <v>1.8550305559571399E-2</v>
      </c>
      <c r="U1469" s="17">
        <v>0</v>
      </c>
      <c r="V1469" s="17">
        <v>0</v>
      </c>
      <c r="W1469" s="17">
        <v>0</v>
      </c>
      <c r="X1469" s="17">
        <v>0</v>
      </c>
      <c r="Y1469" s="17">
        <v>0</v>
      </c>
      <c r="Z1469" s="17">
        <v>0</v>
      </c>
      <c r="AA1469" s="17">
        <v>2.32256844981285E-2</v>
      </c>
      <c r="AB1469" s="17">
        <v>3.1792496086920502E-2</v>
      </c>
      <c r="AC1469" s="17">
        <v>7.9055043345289899E-2</v>
      </c>
      <c r="AD1469" s="17">
        <v>0</v>
      </c>
      <c r="AE1469" s="17"/>
      <c r="AF1469" s="17">
        <v>2.3157109648267199E-2</v>
      </c>
      <c r="AG1469" s="17">
        <v>0</v>
      </c>
      <c r="AH1469" s="17">
        <v>3.7134413828172202E-2</v>
      </c>
      <c r="AI1469" s="17">
        <v>0</v>
      </c>
      <c r="AJ1469" s="17">
        <v>1.9502966717435701E-2</v>
      </c>
      <c r="AK1469" s="17">
        <v>0</v>
      </c>
      <c r="AL1469" s="17"/>
      <c r="AM1469" s="17">
        <v>1.33443350749789E-2</v>
      </c>
      <c r="AN1469" s="17">
        <v>1.2219353791916901E-2</v>
      </c>
      <c r="AO1469" s="17"/>
      <c r="AP1469" s="17">
        <v>0</v>
      </c>
      <c r="AQ1469" s="17">
        <v>1.04975738630098E-2</v>
      </c>
      <c r="AR1469" s="17">
        <v>2.0210415570915401E-2</v>
      </c>
      <c r="AS1469" s="17">
        <v>1.8570883508020501E-2</v>
      </c>
      <c r="AT1469" s="17">
        <v>0</v>
      </c>
      <c r="AU1469" s="17"/>
      <c r="AV1469" s="17">
        <v>7.4406168070670197E-3</v>
      </c>
      <c r="AW1469" s="17">
        <v>2.8620797553221701E-2</v>
      </c>
      <c r="AX1469" s="17">
        <v>3.5025761465453199E-2</v>
      </c>
      <c r="AY1469" s="17">
        <v>0</v>
      </c>
      <c r="AZ1469" s="17">
        <v>0</v>
      </c>
      <c r="BA1469" s="17">
        <v>0</v>
      </c>
      <c r="BB1469" s="17"/>
      <c r="BC1469" s="17">
        <v>1.0658362738139899E-2</v>
      </c>
      <c r="BD1469" s="17">
        <v>5.7981182395356601E-3</v>
      </c>
      <c r="BE1469" s="17">
        <v>3.0270516271716601E-2</v>
      </c>
      <c r="BF1469" s="17"/>
      <c r="BG1469" s="17">
        <v>0</v>
      </c>
      <c r="BH1469" s="17">
        <v>1.7839585598943799E-2</v>
      </c>
      <c r="BI1469" s="17">
        <v>8.14837789496696E-3</v>
      </c>
      <c r="BJ1469" s="17">
        <v>0</v>
      </c>
      <c r="BK1469" s="17">
        <v>2.6446546062496301E-2</v>
      </c>
      <c r="BL1469" s="17"/>
      <c r="BM1469" s="17">
        <v>1.51178935685279E-2</v>
      </c>
      <c r="BN1469" s="17">
        <v>1.8982807840236302E-2</v>
      </c>
    </row>
    <row r="1470" spans="2:66" x14ac:dyDescent="0.35">
      <c r="B1470" t="s">
        <v>282</v>
      </c>
      <c r="C1470" s="17">
        <v>7.6964448403081601E-3</v>
      </c>
      <c r="D1470" s="17">
        <v>1.10877882359462E-2</v>
      </c>
      <c r="E1470" s="17">
        <v>4.6830757491179197E-3</v>
      </c>
      <c r="F1470" s="17"/>
      <c r="G1470" s="17">
        <v>1.60568906867199E-2</v>
      </c>
      <c r="H1470" s="17">
        <v>0</v>
      </c>
      <c r="I1470" s="17">
        <v>1.3866759558768101E-2</v>
      </c>
      <c r="J1470" s="17">
        <v>0</v>
      </c>
      <c r="K1470" s="17">
        <v>1.8633420411388098E-2</v>
      </c>
      <c r="L1470" s="17">
        <v>0</v>
      </c>
      <c r="M1470" s="17"/>
      <c r="N1470" s="17">
        <v>0</v>
      </c>
      <c r="O1470" s="17">
        <v>9.9715877405567501E-3</v>
      </c>
      <c r="P1470" s="17">
        <v>0</v>
      </c>
      <c r="Q1470" s="17">
        <v>1.9953778159756099E-2</v>
      </c>
      <c r="R1470" s="17"/>
      <c r="S1470" s="17">
        <v>2.3105000456131099E-2</v>
      </c>
      <c r="T1470" s="17">
        <v>0</v>
      </c>
      <c r="U1470" s="17">
        <v>3.3644061755220903E-2</v>
      </c>
      <c r="V1470" s="17">
        <v>0</v>
      </c>
      <c r="W1470" s="17">
        <v>0</v>
      </c>
      <c r="X1470" s="17">
        <v>0</v>
      </c>
      <c r="Y1470" s="17">
        <v>0</v>
      </c>
      <c r="Z1470" s="17">
        <v>0</v>
      </c>
      <c r="AA1470" s="17">
        <v>2.3229878172838701E-2</v>
      </c>
      <c r="AB1470" s="17">
        <v>0</v>
      </c>
      <c r="AC1470" s="17">
        <v>0</v>
      </c>
      <c r="AD1470" s="17">
        <v>0</v>
      </c>
      <c r="AE1470" s="17"/>
      <c r="AF1470" s="17">
        <v>2.31606331119215E-2</v>
      </c>
      <c r="AG1470" s="17">
        <v>8.8573749304963097E-3</v>
      </c>
      <c r="AH1470" s="17">
        <v>0</v>
      </c>
      <c r="AI1470" s="17">
        <v>0</v>
      </c>
      <c r="AJ1470" s="17">
        <v>0</v>
      </c>
      <c r="AK1470" s="17">
        <v>0</v>
      </c>
      <c r="AL1470" s="17"/>
      <c r="AM1470" s="17">
        <v>4.4915082361795203E-3</v>
      </c>
      <c r="AN1470" s="17">
        <v>1.17833124624363E-2</v>
      </c>
      <c r="AO1470" s="17"/>
      <c r="AP1470" s="17">
        <v>2.1613627885519199E-2</v>
      </c>
      <c r="AQ1470" s="17">
        <v>1.21605164186438E-2</v>
      </c>
      <c r="AR1470" s="17">
        <v>0</v>
      </c>
      <c r="AS1470" s="17">
        <v>0</v>
      </c>
      <c r="AT1470" s="17">
        <v>0</v>
      </c>
      <c r="AU1470" s="17"/>
      <c r="AV1470" s="17">
        <v>0</v>
      </c>
      <c r="AW1470" s="17">
        <v>0</v>
      </c>
      <c r="AX1470" s="17">
        <v>0</v>
      </c>
      <c r="AY1470" s="17">
        <v>0</v>
      </c>
      <c r="AZ1470" s="17">
        <v>0</v>
      </c>
      <c r="BA1470" s="17">
        <v>6.2506788175380801E-2</v>
      </c>
      <c r="BB1470" s="17"/>
      <c r="BC1470" s="17">
        <v>0</v>
      </c>
      <c r="BD1470" s="17">
        <v>5.4523248567189802E-3</v>
      </c>
      <c r="BE1470" s="17">
        <v>1.08787539116802E-2</v>
      </c>
      <c r="BF1470" s="17"/>
      <c r="BG1470" s="17">
        <v>0</v>
      </c>
      <c r="BH1470" s="17">
        <v>5.8530474220304298E-3</v>
      </c>
      <c r="BI1470" s="17">
        <v>0</v>
      </c>
      <c r="BJ1470" s="17">
        <v>0</v>
      </c>
      <c r="BK1470" s="17">
        <v>0</v>
      </c>
      <c r="BL1470" s="17"/>
      <c r="BM1470" s="17">
        <v>4.9600786681413397E-3</v>
      </c>
      <c r="BN1470" s="17">
        <v>0</v>
      </c>
    </row>
    <row r="1471" spans="2:66" x14ac:dyDescent="0.35">
      <c r="C1471" s="17"/>
      <c r="D1471" s="17"/>
      <c r="E1471" s="17"/>
      <c r="F1471" s="17"/>
      <c r="G1471" s="17"/>
      <c r="H1471" s="17"/>
      <c r="I1471" s="17"/>
      <c r="J1471" s="17"/>
      <c r="K1471" s="17"/>
      <c r="L1471" s="17"/>
      <c r="M1471" s="17"/>
      <c r="N1471" s="17"/>
      <c r="O1471" s="17"/>
      <c r="P1471" s="17"/>
      <c r="Q1471" s="17"/>
      <c r="R1471" s="17"/>
      <c r="S1471" s="17"/>
      <c r="T1471" s="17"/>
      <c r="U1471" s="17"/>
      <c r="V1471" s="17"/>
      <c r="W1471" s="17"/>
      <c r="X1471" s="17"/>
      <c r="Y1471" s="17"/>
      <c r="Z1471" s="17"/>
      <c r="AA1471" s="17"/>
      <c r="AB1471" s="17"/>
      <c r="AC1471" s="17"/>
      <c r="AD1471" s="17"/>
      <c r="AE1471" s="17"/>
      <c r="AF1471" s="17"/>
      <c r="AG1471" s="17"/>
      <c r="AH1471" s="17"/>
      <c r="AI1471" s="17"/>
      <c r="AJ1471" s="17"/>
      <c r="AK1471" s="17"/>
      <c r="AL1471" s="17"/>
      <c r="AM1471" s="17"/>
      <c r="AN1471" s="17"/>
      <c r="AO1471" s="17"/>
      <c r="AP1471" s="17"/>
      <c r="AQ1471" s="17"/>
      <c r="AR1471" s="17"/>
      <c r="AS1471" s="17"/>
      <c r="AT1471" s="17"/>
      <c r="AU1471" s="17"/>
      <c r="AV1471" s="17"/>
      <c r="AW1471" s="17"/>
      <c r="AX1471" s="17"/>
      <c r="AY1471" s="17"/>
      <c r="AZ1471" s="17"/>
      <c r="BA1471" s="17"/>
      <c r="BB1471" s="17"/>
      <c r="BC1471" s="17"/>
      <c r="BD1471" s="17"/>
      <c r="BE1471" s="17"/>
      <c r="BF1471" s="17"/>
      <c r="BG1471" s="17"/>
      <c r="BH1471" s="17"/>
      <c r="BI1471" s="17"/>
      <c r="BJ1471" s="17"/>
      <c r="BK1471" s="17"/>
      <c r="BL1471" s="17"/>
      <c r="BM1471" s="17"/>
      <c r="BN1471" s="17"/>
    </row>
    <row r="1472" spans="2:66" x14ac:dyDescent="0.35">
      <c r="B1472" s="6" t="s">
        <v>487</v>
      </c>
      <c r="C1472" s="17"/>
      <c r="D1472" s="17"/>
      <c r="E1472" s="17"/>
      <c r="F1472" s="17"/>
      <c r="G1472" s="17"/>
      <c r="H1472" s="17"/>
      <c r="I1472" s="17"/>
      <c r="J1472" s="17"/>
      <c r="K1472" s="17"/>
      <c r="L1472" s="17"/>
      <c r="M1472" s="17"/>
      <c r="N1472" s="17"/>
      <c r="O1472" s="17"/>
      <c r="P1472" s="17"/>
      <c r="Q1472" s="17"/>
      <c r="R1472" s="17"/>
      <c r="S1472" s="17"/>
      <c r="T1472" s="17"/>
      <c r="U1472" s="17"/>
      <c r="V1472" s="17"/>
      <c r="W1472" s="17"/>
      <c r="X1472" s="17"/>
      <c r="Y1472" s="17"/>
      <c r="Z1472" s="17"/>
      <c r="AA1472" s="17"/>
      <c r="AB1472" s="17"/>
      <c r="AC1472" s="17"/>
      <c r="AD1472" s="17"/>
      <c r="AE1472" s="17"/>
      <c r="AF1472" s="17"/>
      <c r="AG1472" s="17"/>
      <c r="AH1472" s="17"/>
      <c r="AI1472" s="17"/>
      <c r="AJ1472" s="17"/>
      <c r="AK1472" s="17"/>
      <c r="AL1472" s="17"/>
      <c r="AM1472" s="17"/>
      <c r="AN1472" s="17"/>
      <c r="AO1472" s="17"/>
      <c r="AP1472" s="17"/>
      <c r="AQ1472" s="17"/>
      <c r="AR1472" s="17"/>
      <c r="AS1472" s="17"/>
      <c r="AT1472" s="17"/>
      <c r="AU1472" s="17"/>
      <c r="AV1472" s="17"/>
      <c r="AW1472" s="17"/>
      <c r="AX1472" s="17"/>
      <c r="AY1472" s="17"/>
      <c r="AZ1472" s="17"/>
      <c r="BA1472" s="17"/>
      <c r="BB1472" s="17"/>
      <c r="BC1472" s="17"/>
      <c r="BD1472" s="17"/>
      <c r="BE1472" s="17"/>
      <c r="BF1472" s="17"/>
      <c r="BG1472" s="17"/>
      <c r="BH1472" s="17"/>
      <c r="BI1472" s="17"/>
      <c r="BJ1472" s="17"/>
      <c r="BK1472" s="17"/>
      <c r="BL1472" s="17"/>
      <c r="BM1472" s="17"/>
      <c r="BN1472" s="17"/>
    </row>
    <row r="1473" spans="2:66" x14ac:dyDescent="0.35">
      <c r="B1473" s="24" t="s">
        <v>184</v>
      </c>
      <c r="C1473" s="17"/>
      <c r="D1473" s="17"/>
      <c r="E1473" s="17"/>
      <c r="F1473" s="17"/>
      <c r="G1473" s="17"/>
      <c r="H1473" s="17"/>
      <c r="I1473" s="17"/>
      <c r="J1473" s="17"/>
      <c r="K1473" s="17"/>
      <c r="L1473" s="17"/>
      <c r="M1473" s="17"/>
      <c r="N1473" s="17"/>
      <c r="O1473" s="17"/>
      <c r="P1473" s="17"/>
      <c r="Q1473" s="17"/>
      <c r="R1473" s="17"/>
      <c r="S1473" s="17"/>
      <c r="T1473" s="17"/>
      <c r="U1473" s="17"/>
      <c r="V1473" s="17"/>
      <c r="W1473" s="17"/>
      <c r="X1473" s="17"/>
      <c r="Y1473" s="17"/>
      <c r="Z1473" s="17"/>
      <c r="AA1473" s="17"/>
      <c r="AB1473" s="17"/>
      <c r="AC1473" s="17"/>
      <c r="AD1473" s="17"/>
      <c r="AE1473" s="17"/>
      <c r="AF1473" s="17"/>
      <c r="AG1473" s="17"/>
      <c r="AH1473" s="17"/>
      <c r="AI1473" s="17"/>
      <c r="AJ1473" s="17"/>
      <c r="AK1473" s="17"/>
      <c r="AL1473" s="17"/>
      <c r="AM1473" s="17"/>
      <c r="AN1473" s="17"/>
      <c r="AO1473" s="17"/>
      <c r="AP1473" s="17"/>
      <c r="AQ1473" s="17"/>
      <c r="AR1473" s="17"/>
      <c r="AS1473" s="17"/>
      <c r="AT1473" s="17"/>
      <c r="AU1473" s="17"/>
      <c r="AV1473" s="17"/>
      <c r="AW1473" s="17"/>
      <c r="AX1473" s="17"/>
      <c r="AY1473" s="17"/>
      <c r="AZ1473" s="17"/>
      <c r="BA1473" s="17"/>
      <c r="BB1473" s="17"/>
      <c r="BC1473" s="17"/>
      <c r="BD1473" s="17"/>
      <c r="BE1473" s="17"/>
      <c r="BF1473" s="17"/>
      <c r="BG1473" s="17"/>
      <c r="BH1473" s="17"/>
      <c r="BI1473" s="17"/>
      <c r="BJ1473" s="17"/>
      <c r="BK1473" s="17"/>
      <c r="BL1473" s="17"/>
      <c r="BM1473" s="17"/>
      <c r="BN1473" s="17"/>
    </row>
    <row r="1474" spans="2:66" x14ac:dyDescent="0.35">
      <c r="B1474" t="s">
        <v>350</v>
      </c>
      <c r="C1474" s="17">
        <v>0.269625876802983</v>
      </c>
      <c r="D1474" s="17">
        <v>0.24618246628072399</v>
      </c>
      <c r="E1474" s="17">
        <v>0.29398593469002499</v>
      </c>
      <c r="F1474" s="17"/>
      <c r="G1474" s="17">
        <v>0.18234573042487401</v>
      </c>
      <c r="H1474" s="17">
        <v>0.20925078848668999</v>
      </c>
      <c r="I1474" s="17">
        <v>0.18388112464864301</v>
      </c>
      <c r="J1474" s="17">
        <v>0.218618816154591</v>
      </c>
      <c r="K1474" s="17">
        <v>0.30208284390411699</v>
      </c>
      <c r="L1474" s="17">
        <v>0.47819144895867</v>
      </c>
      <c r="M1474" s="17"/>
      <c r="N1474" s="17">
        <v>0.14127928259917599</v>
      </c>
      <c r="O1474" s="17">
        <v>0.2663353411671</v>
      </c>
      <c r="P1474" s="17">
        <v>0.32344234488552598</v>
      </c>
      <c r="Q1474" s="17">
        <v>0.35732042909893302</v>
      </c>
      <c r="R1474" s="17"/>
      <c r="S1474" s="17">
        <v>0.23425791861499501</v>
      </c>
      <c r="T1474" s="17">
        <v>0.260771576360881</v>
      </c>
      <c r="U1474" s="17">
        <v>0.42930231614585401</v>
      </c>
      <c r="V1474" s="17">
        <v>0.23362707351578699</v>
      </c>
      <c r="W1474" s="17">
        <v>0.205807077834436</v>
      </c>
      <c r="X1474" s="17">
        <v>0.32491038310876003</v>
      </c>
      <c r="Y1474" s="17">
        <v>0.28377362973139703</v>
      </c>
      <c r="Z1474" s="17">
        <v>9.4665692159727005E-2</v>
      </c>
      <c r="AA1474" s="17">
        <v>0.32467706161497001</v>
      </c>
      <c r="AB1474" s="17">
        <v>0.30232675463320602</v>
      </c>
      <c r="AC1474" s="17">
        <v>0.139790268836017</v>
      </c>
      <c r="AD1474" s="17">
        <v>0.24462190954957799</v>
      </c>
      <c r="AE1474" s="17"/>
      <c r="AF1474" s="17">
        <v>0.21639335729878301</v>
      </c>
      <c r="AG1474" s="17">
        <v>0.29719052226015202</v>
      </c>
      <c r="AH1474" s="17">
        <v>0.354642007913542</v>
      </c>
      <c r="AI1474" s="17">
        <v>0.25552531049646299</v>
      </c>
      <c r="AJ1474" s="17">
        <v>0.243242287480532</v>
      </c>
      <c r="AK1474" s="17">
        <v>0.20306061463529801</v>
      </c>
      <c r="AL1474" s="17"/>
      <c r="AM1474" s="17">
        <v>0.26841825308702599</v>
      </c>
      <c r="AN1474" s="17">
        <v>0.27146381751525001</v>
      </c>
      <c r="AO1474" s="17"/>
      <c r="AP1474" s="17">
        <v>0.32702542693362702</v>
      </c>
      <c r="AQ1474" s="17">
        <v>0.28546973242978901</v>
      </c>
      <c r="AR1474" s="17">
        <v>0.22156458295287401</v>
      </c>
      <c r="AS1474" s="17">
        <v>0.19707464424853099</v>
      </c>
      <c r="AT1474" s="17">
        <v>0.19836315116337999</v>
      </c>
      <c r="AU1474" s="17"/>
      <c r="AV1474" s="17">
        <v>0.204715602439491</v>
      </c>
      <c r="AW1474" s="17">
        <v>0.37227119647561102</v>
      </c>
      <c r="AX1474" s="17">
        <v>0.26909100185212498</v>
      </c>
      <c r="AY1474" s="17">
        <v>0.220764059110168</v>
      </c>
      <c r="AZ1474" s="17">
        <v>0.11268195554934</v>
      </c>
      <c r="BA1474" s="17">
        <v>0.41874214279322097</v>
      </c>
      <c r="BB1474" s="17"/>
      <c r="BC1474" s="17">
        <v>0.27224314445075098</v>
      </c>
      <c r="BD1474" s="17">
        <v>0.31386940852485101</v>
      </c>
      <c r="BE1474" s="17">
        <v>0.21049369409208199</v>
      </c>
      <c r="BF1474" s="17"/>
      <c r="BG1474" s="17">
        <v>0.34257735237467501</v>
      </c>
      <c r="BH1474" s="17">
        <v>0.29658070791232299</v>
      </c>
      <c r="BI1474" s="17">
        <v>0.196948516939464</v>
      </c>
      <c r="BJ1474" s="17">
        <v>9.3868512717449101E-2</v>
      </c>
      <c r="BK1474" s="17">
        <v>0.33719644981494101</v>
      </c>
      <c r="BL1474" s="17"/>
      <c r="BM1474" s="17">
        <v>0.30459850306674002</v>
      </c>
      <c r="BN1474" s="17">
        <v>0.28689600539117699</v>
      </c>
    </row>
    <row r="1475" spans="2:66" x14ac:dyDescent="0.35">
      <c r="B1475" t="s">
        <v>351</v>
      </c>
      <c r="C1475" s="17">
        <v>0.36917920220909101</v>
      </c>
      <c r="D1475" s="17">
        <v>0.364912841801938</v>
      </c>
      <c r="E1475" s="17">
        <v>0.37361237913045098</v>
      </c>
      <c r="F1475" s="17"/>
      <c r="G1475" s="17">
        <v>0.30248715621774402</v>
      </c>
      <c r="H1475" s="17">
        <v>0.31209210996196302</v>
      </c>
      <c r="I1475" s="17">
        <v>0.37630143020839601</v>
      </c>
      <c r="J1475" s="17">
        <v>0.46862318478051501</v>
      </c>
      <c r="K1475" s="17">
        <v>0.44961794688533402</v>
      </c>
      <c r="L1475" s="17">
        <v>0.30299321265464702</v>
      </c>
      <c r="M1475" s="17"/>
      <c r="N1475" s="17">
        <v>0.397418850257032</v>
      </c>
      <c r="O1475" s="17">
        <v>0.37952192093119702</v>
      </c>
      <c r="P1475" s="17">
        <v>0.34067637432136</v>
      </c>
      <c r="Q1475" s="17">
        <v>0.355966564393072</v>
      </c>
      <c r="R1475" s="17"/>
      <c r="S1475" s="17">
        <v>0.352508037575121</v>
      </c>
      <c r="T1475" s="17">
        <v>0.381270962583309</v>
      </c>
      <c r="U1475" s="17">
        <v>0.29968032977968001</v>
      </c>
      <c r="V1475" s="17">
        <v>0.40550924230723001</v>
      </c>
      <c r="W1475" s="17">
        <v>0.45266054920712501</v>
      </c>
      <c r="X1475" s="17">
        <v>0.27240076734587598</v>
      </c>
      <c r="Y1475" s="17">
        <v>0.45652773894890097</v>
      </c>
      <c r="Z1475" s="17">
        <v>0.61741568952659798</v>
      </c>
      <c r="AA1475" s="17">
        <v>0.24474366723288701</v>
      </c>
      <c r="AB1475" s="17">
        <v>0.263292423888215</v>
      </c>
      <c r="AC1475" s="17">
        <v>0.57175655842358197</v>
      </c>
      <c r="AD1475" s="17">
        <v>0.41786890721421999</v>
      </c>
      <c r="AE1475" s="17"/>
      <c r="AF1475" s="17">
        <v>0.33418633375227103</v>
      </c>
      <c r="AG1475" s="17">
        <v>0.29789986656997403</v>
      </c>
      <c r="AH1475" s="17">
        <v>0.36042357821188598</v>
      </c>
      <c r="AI1475" s="17">
        <v>0.49161441810266998</v>
      </c>
      <c r="AJ1475" s="17">
        <v>0.34194251615910498</v>
      </c>
      <c r="AK1475" s="17">
        <v>0.47370087900534902</v>
      </c>
      <c r="AL1475" s="17"/>
      <c r="AM1475" s="17">
        <v>0.39064076653264401</v>
      </c>
      <c r="AN1475" s="17">
        <v>0.33651581352440002</v>
      </c>
      <c r="AO1475" s="17"/>
      <c r="AP1475" s="17">
        <v>0.34010486735415502</v>
      </c>
      <c r="AQ1475" s="17">
        <v>0.378431072142834</v>
      </c>
      <c r="AR1475" s="17">
        <v>0.31266293776516801</v>
      </c>
      <c r="AS1475" s="17">
        <v>0.36251680865959302</v>
      </c>
      <c r="AT1475" s="17">
        <v>0.599932879723866</v>
      </c>
      <c r="AU1475" s="17"/>
      <c r="AV1475" s="17">
        <v>0.43072230240628601</v>
      </c>
      <c r="AW1475" s="17">
        <v>0.29375147233559701</v>
      </c>
      <c r="AX1475" s="17">
        <v>0.33397928363461499</v>
      </c>
      <c r="AY1475" s="17">
        <v>0.351577620858956</v>
      </c>
      <c r="AZ1475" s="17">
        <v>0.41532944749414402</v>
      </c>
      <c r="BA1475" s="17">
        <v>0.35013887156782902</v>
      </c>
      <c r="BB1475" s="17"/>
      <c r="BC1475" s="17">
        <v>0.37030797148413402</v>
      </c>
      <c r="BD1475" s="17">
        <v>0.34065414809637701</v>
      </c>
      <c r="BE1475" s="17">
        <v>0.38014049804266697</v>
      </c>
      <c r="BF1475" s="17"/>
      <c r="BG1475" s="17">
        <v>0.31272500030003703</v>
      </c>
      <c r="BH1475" s="17">
        <v>0.387391739622724</v>
      </c>
      <c r="BI1475" s="17">
        <v>0.39799612426623998</v>
      </c>
      <c r="BJ1475" s="17">
        <v>0.39715682229711802</v>
      </c>
      <c r="BK1475" s="17">
        <v>0.27014935089139502</v>
      </c>
      <c r="BL1475" s="17"/>
      <c r="BM1475" s="17">
        <v>0.37437638539992801</v>
      </c>
      <c r="BN1475" s="17">
        <v>0.29640417527798701</v>
      </c>
    </row>
    <row r="1476" spans="2:66" x14ac:dyDescent="0.35">
      <c r="B1476" t="s">
        <v>352</v>
      </c>
      <c r="C1476" s="17">
        <v>0.28726570065482598</v>
      </c>
      <c r="D1476" s="17">
        <v>0.31195403588272202</v>
      </c>
      <c r="E1476" s="17">
        <v>0.26161204097441398</v>
      </c>
      <c r="F1476" s="17"/>
      <c r="G1476" s="17">
        <v>0.37531515834965501</v>
      </c>
      <c r="H1476" s="17">
        <v>0.29419480285312999</v>
      </c>
      <c r="I1476" s="17">
        <v>0.34463341174972401</v>
      </c>
      <c r="J1476" s="17">
        <v>0.29743114868041898</v>
      </c>
      <c r="K1476" s="17">
        <v>0.231251852118881</v>
      </c>
      <c r="L1476" s="17">
        <v>0.20431923462462601</v>
      </c>
      <c r="M1476" s="17"/>
      <c r="N1476" s="17">
        <v>0.36601785524362601</v>
      </c>
      <c r="O1476" s="17">
        <v>0.29893391829124299</v>
      </c>
      <c r="P1476" s="17">
        <v>0.26770510596879299</v>
      </c>
      <c r="Q1476" s="17">
        <v>0.210302635582757</v>
      </c>
      <c r="R1476" s="17"/>
      <c r="S1476" s="17">
        <v>0.25975611307438801</v>
      </c>
      <c r="T1476" s="17">
        <v>0.28137129793479998</v>
      </c>
      <c r="U1476" s="17">
        <v>0.20040234200006901</v>
      </c>
      <c r="V1476" s="17">
        <v>0.32247973680270903</v>
      </c>
      <c r="W1476" s="17">
        <v>0.29935213587437798</v>
      </c>
      <c r="X1476" s="17">
        <v>0.35062918715887198</v>
      </c>
      <c r="Y1476" s="17">
        <v>0.194691365250941</v>
      </c>
      <c r="Z1476" s="17">
        <v>0.19384160376344101</v>
      </c>
      <c r="AA1476" s="17">
        <v>0.40450945935214</v>
      </c>
      <c r="AB1476" s="17">
        <v>0.32659235718163798</v>
      </c>
      <c r="AC1476" s="17">
        <v>0.288453172740401</v>
      </c>
      <c r="AD1476" s="17">
        <v>0.25596528697188597</v>
      </c>
      <c r="AE1476" s="17"/>
      <c r="AF1476" s="17">
        <v>0.29284382152951399</v>
      </c>
      <c r="AG1476" s="17">
        <v>0.34915957357713601</v>
      </c>
      <c r="AH1476" s="17">
        <v>0.20999509167642999</v>
      </c>
      <c r="AI1476" s="17">
        <v>0.20214199618328799</v>
      </c>
      <c r="AJ1476" s="17">
        <v>0.41481519636036301</v>
      </c>
      <c r="AK1476" s="17">
        <v>0.32323850635935297</v>
      </c>
      <c r="AL1476" s="17"/>
      <c r="AM1476" s="17">
        <v>0.27287363018201599</v>
      </c>
      <c r="AN1476" s="17">
        <v>0.30916968606538497</v>
      </c>
      <c r="AO1476" s="17"/>
      <c r="AP1476" s="17">
        <v>0.28479573880372999</v>
      </c>
      <c r="AQ1476" s="17">
        <v>0.28128524924003601</v>
      </c>
      <c r="AR1476" s="17">
        <v>0.36806148179867298</v>
      </c>
      <c r="AS1476" s="17">
        <v>0.30736553672095202</v>
      </c>
      <c r="AT1476" s="17">
        <v>9.7420175240271203E-2</v>
      </c>
      <c r="AU1476" s="17"/>
      <c r="AV1476" s="17">
        <v>0.29771332839849901</v>
      </c>
      <c r="AW1476" s="17">
        <v>0.26008257656245298</v>
      </c>
      <c r="AX1476" s="17">
        <v>0.30796222016163999</v>
      </c>
      <c r="AY1476" s="17">
        <v>0.37265300408499802</v>
      </c>
      <c r="AZ1476" s="17">
        <v>0.34787232984369798</v>
      </c>
      <c r="BA1476" s="17">
        <v>0.16476704148301499</v>
      </c>
      <c r="BB1476" s="17"/>
      <c r="BC1476" s="17">
        <v>0.30444237699489601</v>
      </c>
      <c r="BD1476" s="17">
        <v>0.25014223738472102</v>
      </c>
      <c r="BE1476" s="17">
        <v>0.34084656510851202</v>
      </c>
      <c r="BF1476" s="17"/>
      <c r="BG1476" s="17">
        <v>0.29031574897610901</v>
      </c>
      <c r="BH1476" s="17">
        <v>0.21586324828751399</v>
      </c>
      <c r="BI1476" s="17">
        <v>0.35149728201059399</v>
      </c>
      <c r="BJ1476" s="17">
        <v>0.50897466498543298</v>
      </c>
      <c r="BK1476" s="17">
        <v>0.31604957196664002</v>
      </c>
      <c r="BL1476" s="17"/>
      <c r="BM1476" s="17">
        <v>0.22884125801480601</v>
      </c>
      <c r="BN1476" s="17">
        <v>0.35593080399900301</v>
      </c>
    </row>
    <row r="1477" spans="2:66" x14ac:dyDescent="0.35">
      <c r="B1477" t="s">
        <v>353</v>
      </c>
      <c r="C1477" s="17">
        <v>6.5456940419893E-2</v>
      </c>
      <c r="D1477" s="17">
        <v>6.5692807840810802E-2</v>
      </c>
      <c r="E1477" s="17">
        <v>6.5211850482071607E-2</v>
      </c>
      <c r="F1477" s="17"/>
      <c r="G1477" s="17">
        <v>0.13985195500772701</v>
      </c>
      <c r="H1477" s="17">
        <v>0.13294536502493101</v>
      </c>
      <c r="I1477" s="17">
        <v>9.5184033393237902E-2</v>
      </c>
      <c r="J1477" s="17">
        <v>1.53268503844744E-2</v>
      </c>
      <c r="K1477" s="17">
        <v>1.7047357091667902E-2</v>
      </c>
      <c r="L1477" s="17">
        <v>1.44961037620578E-2</v>
      </c>
      <c r="M1477" s="17"/>
      <c r="N1477" s="17">
        <v>8.5425415737157506E-2</v>
      </c>
      <c r="O1477" s="17">
        <v>3.2208116194685603E-2</v>
      </c>
      <c r="P1477" s="17">
        <v>6.8176174824321006E-2</v>
      </c>
      <c r="Q1477" s="17">
        <v>7.6410370925238197E-2</v>
      </c>
      <c r="R1477" s="17"/>
      <c r="S1477" s="17">
        <v>0.13492459957404301</v>
      </c>
      <c r="T1477" s="17">
        <v>5.7574221755947001E-2</v>
      </c>
      <c r="U1477" s="17">
        <v>7.0615012074397604E-2</v>
      </c>
      <c r="V1477" s="17">
        <v>3.8383947374274703E-2</v>
      </c>
      <c r="W1477" s="17">
        <v>4.2180237084060698E-2</v>
      </c>
      <c r="X1477" s="17">
        <v>5.2059662386491498E-2</v>
      </c>
      <c r="Y1477" s="17">
        <v>6.5007266068760006E-2</v>
      </c>
      <c r="Z1477" s="17">
        <v>9.4077014550234095E-2</v>
      </c>
      <c r="AA1477" s="17">
        <v>2.6069811800003399E-2</v>
      </c>
      <c r="AB1477" s="17">
        <v>7.0785324589550197E-2</v>
      </c>
      <c r="AC1477" s="17">
        <v>0</v>
      </c>
      <c r="AD1477" s="17">
        <v>8.1543896264316504E-2</v>
      </c>
      <c r="AE1477" s="17"/>
      <c r="AF1477" s="17">
        <v>0.119515792112109</v>
      </c>
      <c r="AG1477" s="17">
        <v>5.5750037592738201E-2</v>
      </c>
      <c r="AH1477" s="17">
        <v>7.4939322198142103E-2</v>
      </c>
      <c r="AI1477" s="17">
        <v>5.0718275217579503E-2</v>
      </c>
      <c r="AJ1477" s="17">
        <v>0</v>
      </c>
      <c r="AK1477" s="17">
        <v>0</v>
      </c>
      <c r="AL1477" s="17"/>
      <c r="AM1477" s="17">
        <v>5.9278178364288898E-2</v>
      </c>
      <c r="AN1477" s="17">
        <v>7.4860696062762896E-2</v>
      </c>
      <c r="AO1477" s="17"/>
      <c r="AP1477" s="17">
        <v>4.8073966908487899E-2</v>
      </c>
      <c r="AQ1477" s="17">
        <v>5.4813946187340999E-2</v>
      </c>
      <c r="AR1477" s="17">
        <v>8.5276613744778698E-2</v>
      </c>
      <c r="AS1477" s="17">
        <v>9.6472550485778505E-2</v>
      </c>
      <c r="AT1477" s="17">
        <v>0.104283793872484</v>
      </c>
      <c r="AU1477" s="17"/>
      <c r="AV1477" s="17">
        <v>6.6848766755723904E-2</v>
      </c>
      <c r="AW1477" s="17">
        <v>5.9728699138482201E-2</v>
      </c>
      <c r="AX1477" s="17">
        <v>8.8967494351620199E-2</v>
      </c>
      <c r="AY1477" s="17">
        <v>5.5005315945878798E-2</v>
      </c>
      <c r="AZ1477" s="17">
        <v>5.6034002452607999E-2</v>
      </c>
      <c r="BA1477" s="17">
        <v>6.6351944155935497E-2</v>
      </c>
      <c r="BB1477" s="17"/>
      <c r="BC1477" s="17">
        <v>3.7948863032963201E-2</v>
      </c>
      <c r="BD1477" s="17">
        <v>9.5334205994050597E-2</v>
      </c>
      <c r="BE1477" s="17">
        <v>6.0606410336847397E-2</v>
      </c>
      <c r="BF1477" s="17"/>
      <c r="BG1477" s="17">
        <v>5.4381898349178698E-2</v>
      </c>
      <c r="BH1477" s="17">
        <v>8.1148270768847994E-2</v>
      </c>
      <c r="BI1477" s="17">
        <v>5.3558076783701801E-2</v>
      </c>
      <c r="BJ1477" s="17">
        <v>0</v>
      </c>
      <c r="BK1477" s="17">
        <v>7.6604627327024194E-2</v>
      </c>
      <c r="BL1477" s="17"/>
      <c r="BM1477" s="17">
        <v>7.6482554528103902E-2</v>
      </c>
      <c r="BN1477" s="17">
        <v>6.0769015331833001E-2</v>
      </c>
    </row>
    <row r="1478" spans="2:66" x14ac:dyDescent="0.35">
      <c r="B1478" t="s">
        <v>354</v>
      </c>
      <c r="C1478" s="17">
        <v>5.3040994933998796E-3</v>
      </c>
      <c r="D1478" s="17">
        <v>5.0407031724159397E-3</v>
      </c>
      <c r="E1478" s="17">
        <v>5.5777947230385098E-3</v>
      </c>
      <c r="F1478" s="17"/>
      <c r="G1478" s="17">
        <v>0</v>
      </c>
      <c r="H1478" s="17">
        <v>3.2252350559388597E-2</v>
      </c>
      <c r="I1478" s="17">
        <v>0</v>
      </c>
      <c r="J1478" s="17">
        <v>0</v>
      </c>
      <c r="K1478" s="17">
        <v>0</v>
      </c>
      <c r="L1478" s="17">
        <v>0</v>
      </c>
      <c r="M1478" s="17"/>
      <c r="N1478" s="17">
        <v>9.8585961630072994E-3</v>
      </c>
      <c r="O1478" s="17">
        <v>1.06573228854587E-2</v>
      </c>
      <c r="P1478" s="17">
        <v>0</v>
      </c>
      <c r="Q1478" s="17">
        <v>0</v>
      </c>
      <c r="R1478" s="17"/>
      <c r="S1478" s="17">
        <v>1.8553331161453399E-2</v>
      </c>
      <c r="T1478" s="17">
        <v>1.9011941365063199E-2</v>
      </c>
      <c r="U1478" s="17">
        <v>0</v>
      </c>
      <c r="V1478" s="17">
        <v>0</v>
      </c>
      <c r="W1478" s="17">
        <v>0</v>
      </c>
      <c r="X1478" s="17">
        <v>0</v>
      </c>
      <c r="Y1478" s="17">
        <v>0</v>
      </c>
      <c r="Z1478" s="17">
        <v>0</v>
      </c>
      <c r="AA1478" s="17">
        <v>0</v>
      </c>
      <c r="AB1478" s="17">
        <v>0</v>
      </c>
      <c r="AC1478" s="17">
        <v>0</v>
      </c>
      <c r="AD1478" s="17">
        <v>0</v>
      </c>
      <c r="AE1478" s="17"/>
      <c r="AF1478" s="17">
        <v>2.32019736385497E-2</v>
      </c>
      <c r="AG1478" s="17">
        <v>0</v>
      </c>
      <c r="AH1478" s="17">
        <v>0</v>
      </c>
      <c r="AI1478" s="17">
        <v>0</v>
      </c>
      <c r="AJ1478" s="17">
        <v>0</v>
      </c>
      <c r="AK1478" s="17">
        <v>0</v>
      </c>
      <c r="AL1478" s="17"/>
      <c r="AM1478" s="17">
        <v>8.7891718340255606E-3</v>
      </c>
      <c r="AN1478" s="17">
        <v>0</v>
      </c>
      <c r="AO1478" s="17"/>
      <c r="AP1478" s="17">
        <v>0</v>
      </c>
      <c r="AQ1478" s="17">
        <v>0</v>
      </c>
      <c r="AR1478" s="17">
        <v>0</v>
      </c>
      <c r="AS1478" s="17">
        <v>3.6570459885144999E-2</v>
      </c>
      <c r="AT1478" s="17">
        <v>0</v>
      </c>
      <c r="AU1478" s="17"/>
      <c r="AV1478" s="17">
        <v>0</v>
      </c>
      <c r="AW1478" s="17">
        <v>1.4166055487856899E-2</v>
      </c>
      <c r="AX1478" s="17">
        <v>0</v>
      </c>
      <c r="AY1478" s="17">
        <v>0</v>
      </c>
      <c r="AZ1478" s="17">
        <v>0</v>
      </c>
      <c r="BA1478" s="17">
        <v>0</v>
      </c>
      <c r="BB1478" s="17"/>
      <c r="BC1478" s="17">
        <v>0</v>
      </c>
      <c r="BD1478" s="17">
        <v>0</v>
      </c>
      <c r="BE1478" s="17">
        <v>7.9128324198913108E-3</v>
      </c>
      <c r="BF1478" s="17"/>
      <c r="BG1478" s="17">
        <v>0</v>
      </c>
      <c r="BH1478" s="17">
        <v>1.19050520287653E-2</v>
      </c>
      <c r="BI1478" s="17">
        <v>0</v>
      </c>
      <c r="BJ1478" s="17">
        <v>0</v>
      </c>
      <c r="BK1478" s="17">
        <v>0</v>
      </c>
      <c r="BL1478" s="17"/>
      <c r="BM1478" s="17">
        <v>9.8298513356487507E-3</v>
      </c>
      <c r="BN1478" s="17">
        <v>0</v>
      </c>
    </row>
    <row r="1479" spans="2:66" x14ac:dyDescent="0.35">
      <c r="B1479" t="s">
        <v>282</v>
      </c>
      <c r="C1479" s="17">
        <v>3.16818041980614E-3</v>
      </c>
      <c r="D1479" s="17">
        <v>6.2171450213889898E-3</v>
      </c>
      <c r="E1479" s="17">
        <v>0</v>
      </c>
      <c r="F1479" s="17"/>
      <c r="G1479" s="17">
        <v>0</v>
      </c>
      <c r="H1479" s="17">
        <v>1.9264583113896502E-2</v>
      </c>
      <c r="I1479" s="17">
        <v>0</v>
      </c>
      <c r="J1479" s="17">
        <v>0</v>
      </c>
      <c r="K1479" s="17">
        <v>0</v>
      </c>
      <c r="L1479" s="17">
        <v>0</v>
      </c>
      <c r="M1479" s="17"/>
      <c r="N1479" s="17">
        <v>0</v>
      </c>
      <c r="O1479" s="17">
        <v>1.2343380530316099E-2</v>
      </c>
      <c r="P1479" s="17">
        <v>0</v>
      </c>
      <c r="Q1479" s="17">
        <v>0</v>
      </c>
      <c r="R1479" s="17"/>
      <c r="S1479" s="17">
        <v>0</v>
      </c>
      <c r="T1479" s="17">
        <v>0</v>
      </c>
      <c r="U1479" s="17">
        <v>0</v>
      </c>
      <c r="V1479" s="17">
        <v>0</v>
      </c>
      <c r="W1479" s="17">
        <v>0</v>
      </c>
      <c r="X1479" s="17">
        <v>0</v>
      </c>
      <c r="Y1479" s="17">
        <v>0</v>
      </c>
      <c r="Z1479" s="17">
        <v>0</v>
      </c>
      <c r="AA1479" s="17">
        <v>0</v>
      </c>
      <c r="AB1479" s="17">
        <v>3.7003139707390699E-2</v>
      </c>
      <c r="AC1479" s="17">
        <v>0</v>
      </c>
      <c r="AD1479" s="17">
        <v>0</v>
      </c>
      <c r="AE1479" s="17"/>
      <c r="AF1479" s="17">
        <v>1.3858721668773499E-2</v>
      </c>
      <c r="AG1479" s="17">
        <v>0</v>
      </c>
      <c r="AH1479" s="17">
        <v>0</v>
      </c>
      <c r="AI1479" s="17">
        <v>0</v>
      </c>
      <c r="AJ1479" s="17">
        <v>0</v>
      </c>
      <c r="AK1479" s="17">
        <v>0</v>
      </c>
      <c r="AL1479" s="17"/>
      <c r="AM1479" s="17">
        <v>0</v>
      </c>
      <c r="AN1479" s="17">
        <v>7.98998683220223E-3</v>
      </c>
      <c r="AO1479" s="17"/>
      <c r="AP1479" s="17">
        <v>0</v>
      </c>
      <c r="AQ1479" s="17">
        <v>0</v>
      </c>
      <c r="AR1479" s="17">
        <v>1.2434383738506199E-2</v>
      </c>
      <c r="AS1479" s="17">
        <v>0</v>
      </c>
      <c r="AT1479" s="17">
        <v>0</v>
      </c>
      <c r="AU1479" s="17"/>
      <c r="AV1479" s="17">
        <v>0</v>
      </c>
      <c r="AW1479" s="17">
        <v>0</v>
      </c>
      <c r="AX1479" s="17">
        <v>0</v>
      </c>
      <c r="AY1479" s="17">
        <v>0</v>
      </c>
      <c r="AZ1479" s="17">
        <v>6.8082264660209793E-2</v>
      </c>
      <c r="BA1479" s="17">
        <v>0</v>
      </c>
      <c r="BB1479" s="17"/>
      <c r="BC1479" s="17">
        <v>1.5057644037256099E-2</v>
      </c>
      <c r="BD1479" s="17">
        <v>0</v>
      </c>
      <c r="BE1479" s="17">
        <v>0</v>
      </c>
      <c r="BF1479" s="17"/>
      <c r="BG1479" s="17">
        <v>0</v>
      </c>
      <c r="BH1479" s="17">
        <v>7.1109813798253497E-3</v>
      </c>
      <c r="BI1479" s="17">
        <v>0</v>
      </c>
      <c r="BJ1479" s="17">
        <v>0</v>
      </c>
      <c r="BK1479" s="17">
        <v>0</v>
      </c>
      <c r="BL1479" s="17"/>
      <c r="BM1479" s="17">
        <v>5.8714476547734101E-3</v>
      </c>
      <c r="BN1479" s="17">
        <v>0</v>
      </c>
    </row>
    <row r="1480" spans="2:66" x14ac:dyDescent="0.35">
      <c r="C1480" s="17"/>
      <c r="D1480" s="17"/>
      <c r="E1480" s="17"/>
      <c r="F1480" s="17"/>
      <c r="G1480" s="17"/>
      <c r="H1480" s="17"/>
      <c r="I1480" s="17"/>
      <c r="J1480" s="17"/>
      <c r="K1480" s="17"/>
      <c r="L1480" s="17"/>
      <c r="M1480" s="17"/>
      <c r="N1480" s="17"/>
      <c r="O1480" s="17"/>
      <c r="P1480" s="17"/>
      <c r="Q1480" s="17"/>
      <c r="R1480" s="17"/>
      <c r="S1480" s="17"/>
      <c r="T1480" s="17"/>
      <c r="U1480" s="17"/>
      <c r="V1480" s="17"/>
      <c r="W1480" s="17"/>
      <c r="X1480" s="17"/>
      <c r="Y1480" s="17"/>
      <c r="Z1480" s="17"/>
      <c r="AA1480" s="17"/>
      <c r="AB1480" s="17"/>
      <c r="AC1480" s="17"/>
      <c r="AD1480" s="17"/>
      <c r="AE1480" s="17"/>
      <c r="AF1480" s="17"/>
      <c r="AG1480" s="17"/>
      <c r="AH1480" s="17"/>
      <c r="AI1480" s="17"/>
      <c r="AJ1480" s="17"/>
      <c r="AK1480" s="17"/>
      <c r="AL1480" s="17"/>
      <c r="AM1480" s="17"/>
      <c r="AN1480" s="17"/>
      <c r="AO1480" s="17"/>
      <c r="AP1480" s="17"/>
      <c r="AQ1480" s="17"/>
      <c r="AR1480" s="17"/>
      <c r="AS1480" s="17"/>
      <c r="AT1480" s="17"/>
      <c r="AU1480" s="17"/>
      <c r="AV1480" s="17"/>
      <c r="AW1480" s="17"/>
      <c r="AX1480" s="17"/>
      <c r="AY1480" s="17"/>
      <c r="AZ1480" s="17"/>
      <c r="BA1480" s="17"/>
      <c r="BB1480" s="17"/>
      <c r="BC1480" s="17"/>
      <c r="BD1480" s="17"/>
      <c r="BE1480" s="17"/>
      <c r="BF1480" s="17"/>
      <c r="BG1480" s="17"/>
      <c r="BH1480" s="17"/>
      <c r="BI1480" s="17"/>
      <c r="BJ1480" s="17"/>
      <c r="BK1480" s="17"/>
      <c r="BL1480" s="17"/>
      <c r="BM1480" s="17"/>
      <c r="BN1480" s="17"/>
    </row>
    <row r="1481" spans="2:66" x14ac:dyDescent="0.35">
      <c r="B1481" s="6" t="s">
        <v>488</v>
      </c>
      <c r="C1481" s="17"/>
      <c r="D1481" s="17"/>
      <c r="E1481" s="17"/>
      <c r="F1481" s="17"/>
      <c r="G1481" s="17"/>
      <c r="H1481" s="17"/>
      <c r="I1481" s="17"/>
      <c r="J1481" s="17"/>
      <c r="K1481" s="17"/>
      <c r="L1481" s="17"/>
      <c r="M1481" s="17"/>
      <c r="N1481" s="17"/>
      <c r="O1481" s="17"/>
      <c r="P1481" s="17"/>
      <c r="Q1481" s="17"/>
      <c r="R1481" s="17"/>
      <c r="S1481" s="17"/>
      <c r="T1481" s="17"/>
      <c r="U1481" s="17"/>
      <c r="V1481" s="17"/>
      <c r="W1481" s="17"/>
      <c r="X1481" s="17"/>
      <c r="Y1481" s="17"/>
      <c r="Z1481" s="17"/>
      <c r="AA1481" s="17"/>
      <c r="AB1481" s="17"/>
      <c r="AC1481" s="17"/>
      <c r="AD1481" s="17"/>
      <c r="AE1481" s="17"/>
      <c r="AF1481" s="17"/>
      <c r="AG1481" s="17"/>
      <c r="AH1481" s="17"/>
      <c r="AI1481" s="17"/>
      <c r="AJ1481" s="17"/>
      <c r="AK1481" s="17"/>
      <c r="AL1481" s="17"/>
      <c r="AM1481" s="17"/>
      <c r="AN1481" s="17"/>
      <c r="AO1481" s="17"/>
      <c r="AP1481" s="17"/>
      <c r="AQ1481" s="17"/>
      <c r="AR1481" s="17"/>
      <c r="AS1481" s="17"/>
      <c r="AT1481" s="17"/>
      <c r="AU1481" s="17"/>
      <c r="AV1481" s="17"/>
      <c r="AW1481" s="17"/>
      <c r="AX1481" s="17"/>
      <c r="AY1481" s="17"/>
      <c r="AZ1481" s="17"/>
      <c r="BA1481" s="17"/>
      <c r="BB1481" s="17"/>
      <c r="BC1481" s="17"/>
      <c r="BD1481" s="17"/>
      <c r="BE1481" s="17"/>
      <c r="BF1481" s="17"/>
      <c r="BG1481" s="17"/>
      <c r="BH1481" s="17"/>
      <c r="BI1481" s="17"/>
      <c r="BJ1481" s="17"/>
      <c r="BK1481" s="17"/>
      <c r="BL1481" s="17"/>
      <c r="BM1481" s="17"/>
      <c r="BN1481" s="17"/>
    </row>
    <row r="1482" spans="2:66" x14ac:dyDescent="0.35">
      <c r="B1482" s="24" t="s">
        <v>184</v>
      </c>
      <c r="C1482" s="17"/>
      <c r="D1482" s="17"/>
      <c r="E1482" s="17"/>
      <c r="F1482" s="17"/>
      <c r="G1482" s="17"/>
      <c r="H1482" s="17"/>
      <c r="I1482" s="17"/>
      <c r="J1482" s="17"/>
      <c r="K1482" s="17"/>
      <c r="L1482" s="17"/>
      <c r="M1482" s="17"/>
      <c r="N1482" s="17"/>
      <c r="O1482" s="17"/>
      <c r="P1482" s="17"/>
      <c r="Q1482" s="17"/>
      <c r="R1482" s="17"/>
      <c r="S1482" s="17"/>
      <c r="T1482" s="17"/>
      <c r="U1482" s="17"/>
      <c r="V1482" s="17"/>
      <c r="W1482" s="17"/>
      <c r="X1482" s="17"/>
      <c r="Y1482" s="17"/>
      <c r="Z1482" s="17"/>
      <c r="AA1482" s="17"/>
      <c r="AB1482" s="17"/>
      <c r="AC1482" s="17"/>
      <c r="AD1482" s="17"/>
      <c r="AE1482" s="17"/>
      <c r="AF1482" s="17"/>
      <c r="AG1482" s="17"/>
      <c r="AH1482" s="17"/>
      <c r="AI1482" s="17"/>
      <c r="AJ1482" s="17"/>
      <c r="AK1482" s="17"/>
      <c r="AL1482" s="17"/>
      <c r="AM1482" s="17"/>
      <c r="AN1482" s="17"/>
      <c r="AO1482" s="17"/>
      <c r="AP1482" s="17"/>
      <c r="AQ1482" s="17"/>
      <c r="AR1482" s="17"/>
      <c r="AS1482" s="17"/>
      <c r="AT1482" s="17"/>
      <c r="AU1482" s="17"/>
      <c r="AV1482" s="17"/>
      <c r="AW1482" s="17"/>
      <c r="AX1482" s="17"/>
      <c r="AY1482" s="17"/>
      <c r="AZ1482" s="17"/>
      <c r="BA1482" s="17"/>
      <c r="BB1482" s="17"/>
      <c r="BC1482" s="17"/>
      <c r="BD1482" s="17"/>
      <c r="BE1482" s="17"/>
      <c r="BF1482" s="17"/>
      <c r="BG1482" s="17"/>
      <c r="BH1482" s="17"/>
      <c r="BI1482" s="17"/>
      <c r="BJ1482" s="17"/>
      <c r="BK1482" s="17"/>
      <c r="BL1482" s="17"/>
      <c r="BM1482" s="17"/>
      <c r="BN1482" s="17"/>
    </row>
    <row r="1483" spans="2:66" x14ac:dyDescent="0.35">
      <c r="B1483" t="s">
        <v>350</v>
      </c>
      <c r="C1483" s="17">
        <v>0.631103412336525</v>
      </c>
      <c r="D1483" s="17">
        <v>0.58348075471655203</v>
      </c>
      <c r="E1483" s="17">
        <v>0.67709521467546496</v>
      </c>
      <c r="F1483" s="17"/>
      <c r="G1483" s="17">
        <v>0.42488688283397502</v>
      </c>
      <c r="H1483" s="17">
        <v>0.32952107164942102</v>
      </c>
      <c r="I1483" s="17">
        <v>0.62899788010795499</v>
      </c>
      <c r="J1483" s="17">
        <v>0.65979351750085002</v>
      </c>
      <c r="K1483" s="17">
        <v>0.86475609351855798</v>
      </c>
      <c r="L1483" s="17">
        <v>0.85039787224697805</v>
      </c>
      <c r="M1483" s="17"/>
      <c r="N1483" s="17">
        <v>0.44071260909887</v>
      </c>
      <c r="O1483" s="17">
        <v>0.623462450357263</v>
      </c>
      <c r="P1483" s="17">
        <v>0.74994438454652501</v>
      </c>
      <c r="Q1483" s="17">
        <v>0.73586604376482201</v>
      </c>
      <c r="R1483" s="17"/>
      <c r="S1483" s="17">
        <v>0.37080373911013398</v>
      </c>
      <c r="T1483" s="17">
        <v>0.55100378585677001</v>
      </c>
      <c r="U1483" s="17">
        <v>0.71563772765489297</v>
      </c>
      <c r="V1483" s="17">
        <v>0.70506672627627998</v>
      </c>
      <c r="W1483" s="17">
        <v>0.58108463921588005</v>
      </c>
      <c r="X1483" s="17">
        <v>0.71186202779233998</v>
      </c>
      <c r="Y1483" s="17">
        <v>0.78191690179525097</v>
      </c>
      <c r="Z1483" s="17">
        <v>0.62338981545360805</v>
      </c>
      <c r="AA1483" s="17">
        <v>0.61172296940562498</v>
      </c>
      <c r="AB1483" s="17">
        <v>0.75072147937105904</v>
      </c>
      <c r="AC1483" s="17">
        <v>0.81094480958631898</v>
      </c>
      <c r="AD1483" s="17">
        <v>0.71079246844454302</v>
      </c>
      <c r="AE1483" s="17"/>
      <c r="AF1483" s="17">
        <v>0.48465810417187399</v>
      </c>
      <c r="AG1483" s="17">
        <v>0.63374154073309297</v>
      </c>
      <c r="AH1483" s="17">
        <v>0.64033425760282003</v>
      </c>
      <c r="AI1483" s="17">
        <v>0.71011161172211001</v>
      </c>
      <c r="AJ1483" s="17">
        <v>0.79019072405758894</v>
      </c>
      <c r="AK1483" s="17">
        <v>0.60144295068568698</v>
      </c>
      <c r="AL1483" s="17"/>
      <c r="AM1483" s="17">
        <v>0.65116160938498002</v>
      </c>
      <c r="AN1483" s="17">
        <v>0.60335616845265705</v>
      </c>
      <c r="AO1483" s="17"/>
      <c r="AP1483" s="17">
        <v>0.82495823783283495</v>
      </c>
      <c r="AQ1483" s="17">
        <v>0.558509757241895</v>
      </c>
      <c r="AR1483" s="17">
        <v>0.60123656028574601</v>
      </c>
      <c r="AS1483" s="17">
        <v>0.56594481034772604</v>
      </c>
      <c r="AT1483" s="17">
        <v>0.42228190007938798</v>
      </c>
      <c r="AU1483" s="17"/>
      <c r="AV1483" s="17">
        <v>0.56162082635013899</v>
      </c>
      <c r="AW1483" s="17">
        <v>0.62785887639721605</v>
      </c>
      <c r="AX1483" s="17">
        <v>0.58053560521318603</v>
      </c>
      <c r="AY1483" s="17">
        <v>0.77462524294437995</v>
      </c>
      <c r="AZ1483" s="17">
        <v>0.48041353732414999</v>
      </c>
      <c r="BA1483" s="17">
        <v>0.79155799808013605</v>
      </c>
      <c r="BB1483" s="17"/>
      <c r="BC1483" s="17">
        <v>0.68450400071223305</v>
      </c>
      <c r="BD1483" s="17">
        <v>0.66064402203579198</v>
      </c>
      <c r="BE1483" s="17">
        <v>0.52321723149549404</v>
      </c>
      <c r="BF1483" s="17"/>
      <c r="BG1483" s="17">
        <v>0.59872549154798504</v>
      </c>
      <c r="BH1483" s="17">
        <v>0.60008214134120397</v>
      </c>
      <c r="BI1483" s="17">
        <v>0.59484853788288605</v>
      </c>
      <c r="BJ1483" s="17">
        <v>0.73450994935456804</v>
      </c>
      <c r="BK1483" s="17">
        <v>0.85501215790528595</v>
      </c>
      <c r="BL1483" s="17"/>
      <c r="BM1483" s="17">
        <v>0.59986765559536204</v>
      </c>
      <c r="BN1483" s="17">
        <v>0.82627452667636003</v>
      </c>
    </row>
    <row r="1484" spans="2:66" x14ac:dyDescent="0.35">
      <c r="B1484" t="s">
        <v>351</v>
      </c>
      <c r="C1484" s="17">
        <v>0.25190807810110499</v>
      </c>
      <c r="D1484" s="17">
        <v>0.27629217490774399</v>
      </c>
      <c r="E1484" s="17">
        <v>0.22867780189626599</v>
      </c>
      <c r="F1484" s="17"/>
      <c r="G1484" s="17">
        <v>0.36811884816714002</v>
      </c>
      <c r="H1484" s="17">
        <v>0.51543980756443497</v>
      </c>
      <c r="I1484" s="17">
        <v>0.179162075208117</v>
      </c>
      <c r="J1484" s="17">
        <v>0.30438294164341101</v>
      </c>
      <c r="K1484" s="17">
        <v>3.8419557944884199E-2</v>
      </c>
      <c r="L1484" s="17">
        <v>0.115411789728016</v>
      </c>
      <c r="M1484" s="17"/>
      <c r="N1484" s="17">
        <v>0.37425667001115998</v>
      </c>
      <c r="O1484" s="17">
        <v>0.27453438243065698</v>
      </c>
      <c r="P1484" s="17">
        <v>0.16869425493895099</v>
      </c>
      <c r="Q1484" s="17">
        <v>0.17257238572567199</v>
      </c>
      <c r="R1484" s="17"/>
      <c r="S1484" s="17">
        <v>0.41648995139692702</v>
      </c>
      <c r="T1484" s="17">
        <v>0.32986401896283002</v>
      </c>
      <c r="U1484" s="17">
        <v>0.185469727153699</v>
      </c>
      <c r="V1484" s="17">
        <v>0.209200853585742</v>
      </c>
      <c r="W1484" s="17">
        <v>0.36216233062286302</v>
      </c>
      <c r="X1484" s="17">
        <v>0.17124446657193601</v>
      </c>
      <c r="Y1484" s="17">
        <v>0.163031496072259</v>
      </c>
      <c r="Z1484" s="17">
        <v>0.31443073299049401</v>
      </c>
      <c r="AA1484" s="17">
        <v>0.21682689331638599</v>
      </c>
      <c r="AB1484" s="17">
        <v>0.174569875476004</v>
      </c>
      <c r="AC1484" s="17">
        <v>0.141941493280866</v>
      </c>
      <c r="AD1484" s="17">
        <v>9.8103036598262403E-2</v>
      </c>
      <c r="AE1484" s="17"/>
      <c r="AF1484" s="17">
        <v>0.32597098373496097</v>
      </c>
      <c r="AG1484" s="17">
        <v>0.27240757689933298</v>
      </c>
      <c r="AH1484" s="17">
        <v>0.21469357337192799</v>
      </c>
      <c r="AI1484" s="17">
        <v>0.22206525024420401</v>
      </c>
      <c r="AJ1484" s="17">
        <v>0.147721811082377</v>
      </c>
      <c r="AK1484" s="17">
        <v>0.27207872331854999</v>
      </c>
      <c r="AL1484" s="17"/>
      <c r="AM1484" s="17">
        <v>0.240144222406175</v>
      </c>
      <c r="AN1484" s="17">
        <v>0.26818145362899098</v>
      </c>
      <c r="AO1484" s="17"/>
      <c r="AP1484" s="17">
        <v>8.5780461798843799E-2</v>
      </c>
      <c r="AQ1484" s="17">
        <v>0.30975249224581602</v>
      </c>
      <c r="AR1484" s="17">
        <v>0.27943443470752</v>
      </c>
      <c r="AS1484" s="17">
        <v>0.31370300899029002</v>
      </c>
      <c r="AT1484" s="17">
        <v>0.408703157011992</v>
      </c>
      <c r="AU1484" s="17"/>
      <c r="AV1484" s="17">
        <v>0.300095373402891</v>
      </c>
      <c r="AW1484" s="17">
        <v>0.25100343940520897</v>
      </c>
      <c r="AX1484" s="17">
        <v>0.33681494915334098</v>
      </c>
      <c r="AY1484" s="17">
        <v>0.17793894896651199</v>
      </c>
      <c r="AZ1484" s="17">
        <v>0.28850993833720001</v>
      </c>
      <c r="BA1484" s="17">
        <v>0.17271511360245601</v>
      </c>
      <c r="BB1484" s="17"/>
      <c r="BC1484" s="17">
        <v>0.18624237410198899</v>
      </c>
      <c r="BD1484" s="17">
        <v>0.25788016075444498</v>
      </c>
      <c r="BE1484" s="17">
        <v>0.291888057975148</v>
      </c>
      <c r="BF1484" s="17"/>
      <c r="BG1484" s="17">
        <v>0.28465092895491301</v>
      </c>
      <c r="BH1484" s="17">
        <v>0.26551459719133003</v>
      </c>
      <c r="BI1484" s="17">
        <v>0.297003988275581</v>
      </c>
      <c r="BJ1484" s="17">
        <v>0.26549005064543202</v>
      </c>
      <c r="BK1484" s="17">
        <v>8.6044519495141497E-2</v>
      </c>
      <c r="BL1484" s="17"/>
      <c r="BM1484" s="17">
        <v>0.26854004297071798</v>
      </c>
      <c r="BN1484" s="17">
        <v>0.128839083693566</v>
      </c>
    </row>
    <row r="1485" spans="2:66" x14ac:dyDescent="0.35">
      <c r="B1485" t="s">
        <v>352</v>
      </c>
      <c r="C1485" s="17">
        <v>8.5913222746835397E-2</v>
      </c>
      <c r="D1485" s="17">
        <v>9.2540717194014702E-2</v>
      </c>
      <c r="E1485" s="17">
        <v>7.9687574299767694E-2</v>
      </c>
      <c r="F1485" s="17"/>
      <c r="G1485" s="17">
        <v>0.15399620538591</v>
      </c>
      <c r="H1485" s="17">
        <v>0.12746457158733701</v>
      </c>
      <c r="I1485" s="17">
        <v>0.145162573132918</v>
      </c>
      <c r="J1485" s="17">
        <v>0</v>
      </c>
      <c r="K1485" s="17">
        <v>7.83121711060141E-2</v>
      </c>
      <c r="L1485" s="17">
        <v>2.3688317393474E-2</v>
      </c>
      <c r="M1485" s="17"/>
      <c r="N1485" s="17">
        <v>0.15583733942890299</v>
      </c>
      <c r="O1485" s="17">
        <v>3.9910137296541102E-2</v>
      </c>
      <c r="P1485" s="17">
        <v>8.1361360514523903E-2</v>
      </c>
      <c r="Q1485" s="17">
        <v>6.2031106888276399E-2</v>
      </c>
      <c r="R1485" s="17"/>
      <c r="S1485" s="17">
        <v>0.167375355930442</v>
      </c>
      <c r="T1485" s="17">
        <v>7.9035332095812996E-2</v>
      </c>
      <c r="U1485" s="17">
        <v>0</v>
      </c>
      <c r="V1485" s="17">
        <v>8.5732420137978493E-2</v>
      </c>
      <c r="W1485" s="17">
        <v>0</v>
      </c>
      <c r="X1485" s="17">
        <v>5.8845084387549901E-2</v>
      </c>
      <c r="Y1485" s="17">
        <v>5.5051602132489802E-2</v>
      </c>
      <c r="Z1485" s="17">
        <v>6.2179451555897797E-2</v>
      </c>
      <c r="AA1485" s="17">
        <v>0.171450137277989</v>
      </c>
      <c r="AB1485" s="17">
        <v>4.9226350281753303E-2</v>
      </c>
      <c r="AC1485" s="17">
        <v>4.7113697132815199E-2</v>
      </c>
      <c r="AD1485" s="17">
        <v>9.5950594709331094E-2</v>
      </c>
      <c r="AE1485" s="17"/>
      <c r="AF1485" s="17">
        <v>0.15731132733777001</v>
      </c>
      <c r="AG1485" s="17">
        <v>5.1205264967545197E-2</v>
      </c>
      <c r="AH1485" s="17">
        <v>9.0372591072265807E-2</v>
      </c>
      <c r="AI1485" s="17">
        <v>4.2303962703334697E-2</v>
      </c>
      <c r="AJ1485" s="17">
        <v>6.2087464860033498E-2</v>
      </c>
      <c r="AK1485" s="17">
        <v>0.126478325995764</v>
      </c>
      <c r="AL1485" s="17"/>
      <c r="AM1485" s="17">
        <v>7.8089368532014397E-2</v>
      </c>
      <c r="AN1485" s="17">
        <v>9.6736248888518298E-2</v>
      </c>
      <c r="AO1485" s="17"/>
      <c r="AP1485" s="17">
        <v>4.4079624796285001E-2</v>
      </c>
      <c r="AQ1485" s="17">
        <v>0.107419575284944</v>
      </c>
      <c r="AR1485" s="17">
        <v>9.8030096229068206E-2</v>
      </c>
      <c r="AS1485" s="17">
        <v>0.10081821996545599</v>
      </c>
      <c r="AT1485" s="17">
        <v>0.16901494290861999</v>
      </c>
      <c r="AU1485" s="17"/>
      <c r="AV1485" s="17">
        <v>9.0799421465159805E-2</v>
      </c>
      <c r="AW1485" s="17">
        <v>0.12113768419757399</v>
      </c>
      <c r="AX1485" s="17">
        <v>8.2649445633472401E-2</v>
      </c>
      <c r="AY1485" s="17">
        <v>2.2372312865561999E-2</v>
      </c>
      <c r="AZ1485" s="17">
        <v>0.231076524338651</v>
      </c>
      <c r="BA1485" s="17">
        <v>0</v>
      </c>
      <c r="BB1485" s="17"/>
      <c r="BC1485" s="17">
        <v>0.12925362518577799</v>
      </c>
      <c r="BD1485" s="17">
        <v>5.8415150910041798E-2</v>
      </c>
      <c r="BE1485" s="17">
        <v>0.112286874561979</v>
      </c>
      <c r="BF1485" s="17"/>
      <c r="BG1485" s="17">
        <v>8.8669679869215895E-2</v>
      </c>
      <c r="BH1485" s="17">
        <v>0.112265253052026</v>
      </c>
      <c r="BI1485" s="17">
        <v>7.0993236111869196E-2</v>
      </c>
      <c r="BJ1485" s="17">
        <v>0</v>
      </c>
      <c r="BK1485" s="17">
        <v>2.9356055263072001E-2</v>
      </c>
      <c r="BL1485" s="17"/>
      <c r="BM1485" s="17">
        <v>0.108534803131942</v>
      </c>
      <c r="BN1485" s="17">
        <v>2.2355158759743199E-2</v>
      </c>
    </row>
    <row r="1486" spans="2:66" x14ac:dyDescent="0.35">
      <c r="B1486" t="s">
        <v>353</v>
      </c>
      <c r="C1486" s="17">
        <v>1.5866907607381599E-2</v>
      </c>
      <c r="D1486" s="17">
        <v>2.69837936235004E-2</v>
      </c>
      <c r="E1486" s="17">
        <v>4.7754042373690797E-3</v>
      </c>
      <c r="F1486" s="17"/>
      <c r="G1486" s="17">
        <v>0</v>
      </c>
      <c r="H1486" s="17">
        <v>1.3753622294371199E-2</v>
      </c>
      <c r="I1486" s="17">
        <v>3.1169823385077899E-2</v>
      </c>
      <c r="J1486" s="17">
        <v>3.5823540855739001E-2</v>
      </c>
      <c r="K1486" s="17">
        <v>1.8512177430543501E-2</v>
      </c>
      <c r="L1486" s="17">
        <v>0</v>
      </c>
      <c r="M1486" s="17"/>
      <c r="N1486" s="17">
        <v>2.9193381461066599E-2</v>
      </c>
      <c r="O1486" s="17">
        <v>3.1088855588491698E-2</v>
      </c>
      <c r="P1486" s="17">
        <v>0</v>
      </c>
      <c r="Q1486" s="17">
        <v>0</v>
      </c>
      <c r="R1486" s="17"/>
      <c r="S1486" s="17">
        <v>3.0083858132141001E-2</v>
      </c>
      <c r="T1486" s="17">
        <v>1.94582354214923E-2</v>
      </c>
      <c r="U1486" s="17">
        <v>0</v>
      </c>
      <c r="V1486" s="17">
        <v>0</v>
      </c>
      <c r="W1486" s="17">
        <v>5.6753030161256199E-2</v>
      </c>
      <c r="X1486" s="17">
        <v>3.0721812762335501E-2</v>
      </c>
      <c r="Y1486" s="17">
        <v>0</v>
      </c>
      <c r="Z1486" s="17">
        <v>0</v>
      </c>
      <c r="AA1486" s="17">
        <v>0</v>
      </c>
      <c r="AB1486" s="17">
        <v>2.54822948711836E-2</v>
      </c>
      <c r="AC1486" s="17">
        <v>0</v>
      </c>
      <c r="AD1486" s="17">
        <v>0</v>
      </c>
      <c r="AE1486" s="17"/>
      <c r="AF1486" s="17">
        <v>1.0026938797295999E-2</v>
      </c>
      <c r="AG1486" s="17">
        <v>4.2645617400029E-2</v>
      </c>
      <c r="AH1486" s="17">
        <v>1.7684027256816399E-2</v>
      </c>
      <c r="AI1486" s="17">
        <v>0</v>
      </c>
      <c r="AJ1486" s="17">
        <v>0</v>
      </c>
      <c r="AK1486" s="17">
        <v>0</v>
      </c>
      <c r="AL1486" s="17"/>
      <c r="AM1486" s="17">
        <v>1.79284784964087E-2</v>
      </c>
      <c r="AN1486" s="17">
        <v>1.3015060549367E-2</v>
      </c>
      <c r="AO1486" s="17"/>
      <c r="AP1486" s="17">
        <v>1.3104728620793701E-2</v>
      </c>
      <c r="AQ1486" s="17">
        <v>0</v>
      </c>
      <c r="AR1486" s="17">
        <v>2.1298908777666301E-2</v>
      </c>
      <c r="AS1486" s="17">
        <v>1.9533960696527901E-2</v>
      </c>
      <c r="AT1486" s="17">
        <v>0</v>
      </c>
      <c r="AU1486" s="17"/>
      <c r="AV1486" s="17">
        <v>3.4008142067695098E-2</v>
      </c>
      <c r="AW1486" s="17">
        <v>0</v>
      </c>
      <c r="AX1486" s="17">
        <v>0</v>
      </c>
      <c r="AY1486" s="17">
        <v>2.50634952235456E-2</v>
      </c>
      <c r="AZ1486" s="17">
        <v>0</v>
      </c>
      <c r="BA1486" s="17">
        <v>0</v>
      </c>
      <c r="BB1486" s="17"/>
      <c r="BC1486" s="17">
        <v>0</v>
      </c>
      <c r="BD1486" s="17">
        <v>6.2176270802938496E-3</v>
      </c>
      <c r="BE1486" s="17">
        <v>4.5320342438040499E-2</v>
      </c>
      <c r="BF1486" s="17"/>
      <c r="BG1486" s="17">
        <v>0</v>
      </c>
      <c r="BH1486" s="17">
        <v>1.70645624138035E-2</v>
      </c>
      <c r="BI1486" s="17">
        <v>2.7589325647303199E-2</v>
      </c>
      <c r="BJ1486" s="17">
        <v>0</v>
      </c>
      <c r="BK1486" s="17">
        <v>0</v>
      </c>
      <c r="BL1486" s="17"/>
      <c r="BM1486" s="17">
        <v>1.4366662473011899E-2</v>
      </c>
      <c r="BN1486" s="17">
        <v>0</v>
      </c>
    </row>
    <row r="1487" spans="2:66" x14ac:dyDescent="0.35">
      <c r="B1487" t="s">
        <v>354</v>
      </c>
      <c r="C1487" s="17">
        <v>5.1043480328391401E-3</v>
      </c>
      <c r="D1487" s="17">
        <v>5.4341136348607004E-3</v>
      </c>
      <c r="E1487" s="17">
        <v>4.7987731152700497E-3</v>
      </c>
      <c r="F1487" s="17"/>
      <c r="G1487" s="17">
        <v>0</v>
      </c>
      <c r="H1487" s="17">
        <v>1.3820926904435E-2</v>
      </c>
      <c r="I1487" s="17">
        <v>1.55076481659317E-2</v>
      </c>
      <c r="J1487" s="17">
        <v>0</v>
      </c>
      <c r="K1487" s="17">
        <v>0</v>
      </c>
      <c r="L1487" s="17">
        <v>0</v>
      </c>
      <c r="M1487" s="17"/>
      <c r="N1487" s="17">
        <v>0</v>
      </c>
      <c r="O1487" s="17">
        <v>1.0612402280163901E-2</v>
      </c>
      <c r="P1487" s="17">
        <v>0</v>
      </c>
      <c r="Q1487" s="17">
        <v>9.6964636231677195E-3</v>
      </c>
      <c r="R1487" s="17"/>
      <c r="S1487" s="17">
        <v>0</v>
      </c>
      <c r="T1487" s="17">
        <v>2.0638627663094902E-2</v>
      </c>
      <c r="U1487" s="17">
        <v>0</v>
      </c>
      <c r="V1487" s="17">
        <v>0</v>
      </c>
      <c r="W1487" s="17">
        <v>0</v>
      </c>
      <c r="X1487" s="17">
        <v>2.7326608485839499E-2</v>
      </c>
      <c r="Y1487" s="17">
        <v>0</v>
      </c>
      <c r="Z1487" s="17">
        <v>0</v>
      </c>
      <c r="AA1487" s="17">
        <v>0</v>
      </c>
      <c r="AB1487" s="17">
        <v>0</v>
      </c>
      <c r="AC1487" s="17">
        <v>0</v>
      </c>
      <c r="AD1487" s="17">
        <v>0</v>
      </c>
      <c r="AE1487" s="17"/>
      <c r="AF1487" s="17">
        <v>0</v>
      </c>
      <c r="AG1487" s="17">
        <v>0</v>
      </c>
      <c r="AH1487" s="17">
        <v>1.87567909541442E-2</v>
      </c>
      <c r="AI1487" s="17">
        <v>1.3128600870322299E-2</v>
      </c>
      <c r="AJ1487" s="17">
        <v>0</v>
      </c>
      <c r="AK1487" s="17">
        <v>0</v>
      </c>
      <c r="AL1487" s="17"/>
      <c r="AM1487" s="17">
        <v>8.7942286954050906E-3</v>
      </c>
      <c r="AN1487" s="17">
        <v>0</v>
      </c>
      <c r="AO1487" s="17"/>
      <c r="AP1487" s="17">
        <v>1.05326131429717E-2</v>
      </c>
      <c r="AQ1487" s="17">
        <v>0</v>
      </c>
      <c r="AR1487" s="17">
        <v>0</v>
      </c>
      <c r="AS1487" s="17">
        <v>0</v>
      </c>
      <c r="AT1487" s="17">
        <v>0</v>
      </c>
      <c r="AU1487" s="17"/>
      <c r="AV1487" s="17">
        <v>7.0584777087703303E-3</v>
      </c>
      <c r="AW1487" s="17">
        <v>0</v>
      </c>
      <c r="AX1487" s="17">
        <v>0</v>
      </c>
      <c r="AY1487" s="17">
        <v>0</v>
      </c>
      <c r="AZ1487" s="17">
        <v>0</v>
      </c>
      <c r="BA1487" s="17">
        <v>0</v>
      </c>
      <c r="BB1487" s="17"/>
      <c r="BC1487" s="17">
        <v>0</v>
      </c>
      <c r="BD1487" s="17">
        <v>5.5304894359113604E-3</v>
      </c>
      <c r="BE1487" s="17">
        <v>9.3402215939058907E-3</v>
      </c>
      <c r="BF1487" s="17"/>
      <c r="BG1487" s="17">
        <v>0</v>
      </c>
      <c r="BH1487" s="17">
        <v>5.0734460016355603E-3</v>
      </c>
      <c r="BI1487" s="17">
        <v>9.5649120823601604E-3</v>
      </c>
      <c r="BJ1487" s="17">
        <v>0</v>
      </c>
      <c r="BK1487" s="17">
        <v>0</v>
      </c>
      <c r="BL1487" s="17"/>
      <c r="BM1487" s="17">
        <v>4.27133638197428E-3</v>
      </c>
      <c r="BN1487" s="17">
        <v>0</v>
      </c>
    </row>
    <row r="1488" spans="2:66" x14ac:dyDescent="0.35">
      <c r="B1488" t="s">
        <v>282</v>
      </c>
      <c r="C1488" s="17">
        <v>1.01040311753139E-2</v>
      </c>
      <c r="D1488" s="17">
        <v>1.52684459233286E-2</v>
      </c>
      <c r="E1488" s="17">
        <v>4.9652317758628398E-3</v>
      </c>
      <c r="F1488" s="17"/>
      <c r="G1488" s="17">
        <v>5.29980636129741E-2</v>
      </c>
      <c r="H1488" s="17">
        <v>0</v>
      </c>
      <c r="I1488" s="17">
        <v>0</v>
      </c>
      <c r="J1488" s="17">
        <v>0</v>
      </c>
      <c r="K1488" s="17">
        <v>0</v>
      </c>
      <c r="L1488" s="17">
        <v>1.05020206315319E-2</v>
      </c>
      <c r="M1488" s="17"/>
      <c r="N1488" s="17">
        <v>0</v>
      </c>
      <c r="O1488" s="17">
        <v>2.0391772046883101E-2</v>
      </c>
      <c r="P1488" s="17">
        <v>0</v>
      </c>
      <c r="Q1488" s="17">
        <v>1.9833999998061201E-2</v>
      </c>
      <c r="R1488" s="17"/>
      <c r="S1488" s="17">
        <v>1.52470954303564E-2</v>
      </c>
      <c r="T1488" s="17">
        <v>0</v>
      </c>
      <c r="U1488" s="17">
        <v>9.8892545191407902E-2</v>
      </c>
      <c r="V1488" s="17">
        <v>0</v>
      </c>
      <c r="W1488" s="17">
        <v>0</v>
      </c>
      <c r="X1488" s="17">
        <v>0</v>
      </c>
      <c r="Y1488" s="17">
        <v>0</v>
      </c>
      <c r="Z1488" s="17">
        <v>0</v>
      </c>
      <c r="AA1488" s="17">
        <v>0</v>
      </c>
      <c r="AB1488" s="17">
        <v>0</v>
      </c>
      <c r="AC1488" s="17">
        <v>0</v>
      </c>
      <c r="AD1488" s="17">
        <v>9.5153900247863396E-2</v>
      </c>
      <c r="AE1488" s="17"/>
      <c r="AF1488" s="17">
        <v>2.2032645958099201E-2</v>
      </c>
      <c r="AG1488" s="17">
        <v>0</v>
      </c>
      <c r="AH1488" s="17">
        <v>1.8158759742025899E-2</v>
      </c>
      <c r="AI1488" s="17">
        <v>1.23905744600289E-2</v>
      </c>
      <c r="AJ1488" s="17">
        <v>0</v>
      </c>
      <c r="AK1488" s="17">
        <v>0</v>
      </c>
      <c r="AL1488" s="17"/>
      <c r="AM1488" s="17">
        <v>3.8820924850167201E-3</v>
      </c>
      <c r="AN1488" s="17">
        <v>1.8711068480466001E-2</v>
      </c>
      <c r="AO1488" s="17"/>
      <c r="AP1488" s="17">
        <v>2.15443338082708E-2</v>
      </c>
      <c r="AQ1488" s="17">
        <v>2.43181752273448E-2</v>
      </c>
      <c r="AR1488" s="17">
        <v>0</v>
      </c>
      <c r="AS1488" s="17">
        <v>0</v>
      </c>
      <c r="AT1488" s="17">
        <v>0</v>
      </c>
      <c r="AU1488" s="17"/>
      <c r="AV1488" s="17">
        <v>6.4177590053445203E-3</v>
      </c>
      <c r="AW1488" s="17">
        <v>0</v>
      </c>
      <c r="AX1488" s="17">
        <v>0</v>
      </c>
      <c r="AY1488" s="17">
        <v>0</v>
      </c>
      <c r="AZ1488" s="17">
        <v>0</v>
      </c>
      <c r="BA1488" s="17">
        <v>3.5726888317407099E-2</v>
      </c>
      <c r="BB1488" s="17"/>
      <c r="BC1488" s="17">
        <v>0</v>
      </c>
      <c r="BD1488" s="17">
        <v>1.1312549783516699E-2</v>
      </c>
      <c r="BE1488" s="17">
        <v>1.79472719354325E-2</v>
      </c>
      <c r="BF1488" s="17"/>
      <c r="BG1488" s="17">
        <v>2.7953899627886799E-2</v>
      </c>
      <c r="BH1488" s="17">
        <v>0</v>
      </c>
      <c r="BI1488" s="17">
        <v>0</v>
      </c>
      <c r="BJ1488" s="17">
        <v>0</v>
      </c>
      <c r="BK1488" s="17">
        <v>2.9587267336500502E-2</v>
      </c>
      <c r="BL1488" s="17"/>
      <c r="BM1488" s="17">
        <v>4.4194994469923497E-3</v>
      </c>
      <c r="BN1488" s="17">
        <v>2.25312308703297E-2</v>
      </c>
    </row>
    <row r="1489" spans="2:66" x14ac:dyDescent="0.35">
      <c r="C1489" s="17"/>
      <c r="D1489" s="17"/>
      <c r="E1489" s="17"/>
      <c r="F1489" s="17"/>
      <c r="G1489" s="17"/>
      <c r="H1489" s="17"/>
      <c r="I1489" s="17"/>
      <c r="J1489" s="17"/>
      <c r="K1489" s="17"/>
      <c r="L1489" s="17"/>
      <c r="M1489" s="17"/>
      <c r="N1489" s="17"/>
      <c r="O1489" s="17"/>
      <c r="P1489" s="17"/>
      <c r="Q1489" s="17"/>
      <c r="R1489" s="17"/>
      <c r="S1489" s="17"/>
      <c r="T1489" s="17"/>
      <c r="U1489" s="17"/>
      <c r="V1489" s="17"/>
      <c r="W1489" s="17"/>
      <c r="X1489" s="17"/>
      <c r="Y1489" s="17"/>
      <c r="Z1489" s="17"/>
      <c r="AA1489" s="17"/>
      <c r="AB1489" s="17"/>
      <c r="AC1489" s="17"/>
      <c r="AD1489" s="17"/>
      <c r="AE1489" s="17"/>
      <c r="AF1489" s="17"/>
      <c r="AG1489" s="17"/>
      <c r="AH1489" s="17"/>
      <c r="AI1489" s="17"/>
      <c r="AJ1489" s="17"/>
      <c r="AK1489" s="17"/>
      <c r="AL1489" s="17"/>
      <c r="AM1489" s="17"/>
      <c r="AN1489" s="17"/>
      <c r="AO1489" s="17"/>
      <c r="AP1489" s="17"/>
      <c r="AQ1489" s="17"/>
      <c r="AR1489" s="17"/>
      <c r="AS1489" s="17"/>
      <c r="AT1489" s="17"/>
      <c r="AU1489" s="17"/>
      <c r="AV1489" s="17"/>
      <c r="AW1489" s="17"/>
      <c r="AX1489" s="17"/>
      <c r="AY1489" s="17"/>
      <c r="AZ1489" s="17"/>
      <c r="BA1489" s="17"/>
      <c r="BB1489" s="17"/>
      <c r="BC1489" s="17"/>
      <c r="BD1489" s="17"/>
      <c r="BE1489" s="17"/>
      <c r="BF1489" s="17"/>
      <c r="BG1489" s="17"/>
      <c r="BH1489" s="17"/>
      <c r="BI1489" s="17"/>
      <c r="BJ1489" s="17"/>
      <c r="BK1489" s="17"/>
      <c r="BL1489" s="17"/>
      <c r="BM1489" s="17"/>
      <c r="BN1489" s="17"/>
    </row>
    <row r="1490" spans="2:66" x14ac:dyDescent="0.35">
      <c r="B1490" s="6" t="s">
        <v>489</v>
      </c>
      <c r="C1490" s="17"/>
      <c r="D1490" s="17"/>
      <c r="E1490" s="17"/>
      <c r="F1490" s="17"/>
      <c r="G1490" s="17"/>
      <c r="H1490" s="17"/>
      <c r="I1490" s="17"/>
      <c r="J1490" s="17"/>
      <c r="K1490" s="17"/>
      <c r="L1490" s="17"/>
      <c r="M1490" s="17"/>
      <c r="N1490" s="17"/>
      <c r="O1490" s="17"/>
      <c r="P1490" s="17"/>
      <c r="Q1490" s="17"/>
      <c r="R1490" s="17"/>
      <c r="S1490" s="17"/>
      <c r="T1490" s="17"/>
      <c r="U1490" s="17"/>
      <c r="V1490" s="17"/>
      <c r="W1490" s="17"/>
      <c r="X1490" s="17"/>
      <c r="Y1490" s="17"/>
      <c r="Z1490" s="17"/>
      <c r="AA1490" s="17"/>
      <c r="AB1490" s="17"/>
      <c r="AC1490" s="17"/>
      <c r="AD1490" s="17"/>
      <c r="AE1490" s="17"/>
      <c r="AF1490" s="17"/>
      <c r="AG1490" s="17"/>
      <c r="AH1490" s="17"/>
      <c r="AI1490" s="17"/>
      <c r="AJ1490" s="17"/>
      <c r="AK1490" s="17"/>
      <c r="AL1490" s="17"/>
      <c r="AM1490" s="17"/>
      <c r="AN1490" s="17"/>
      <c r="AO1490" s="17"/>
      <c r="AP1490" s="17"/>
      <c r="AQ1490" s="17"/>
      <c r="AR1490" s="17"/>
      <c r="AS1490" s="17"/>
      <c r="AT1490" s="17"/>
      <c r="AU1490" s="17"/>
      <c r="AV1490" s="17"/>
      <c r="AW1490" s="17"/>
      <c r="AX1490" s="17"/>
      <c r="AY1490" s="17"/>
      <c r="AZ1490" s="17"/>
      <c r="BA1490" s="17"/>
      <c r="BB1490" s="17"/>
      <c r="BC1490" s="17"/>
      <c r="BD1490" s="17"/>
      <c r="BE1490" s="17"/>
      <c r="BF1490" s="17"/>
      <c r="BG1490" s="17"/>
      <c r="BH1490" s="17"/>
      <c r="BI1490" s="17"/>
      <c r="BJ1490" s="17"/>
      <c r="BK1490" s="17"/>
      <c r="BL1490" s="17"/>
      <c r="BM1490" s="17"/>
      <c r="BN1490" s="17"/>
    </row>
    <row r="1491" spans="2:66" x14ac:dyDescent="0.35">
      <c r="B1491" s="24" t="s">
        <v>184</v>
      </c>
      <c r="C1491" s="17"/>
      <c r="D1491" s="17"/>
      <c r="E1491" s="17"/>
      <c r="F1491" s="17"/>
      <c r="G1491" s="17"/>
      <c r="H1491" s="17"/>
      <c r="I1491" s="17"/>
      <c r="J1491" s="17"/>
      <c r="K1491" s="17"/>
      <c r="L1491" s="17"/>
      <c r="M1491" s="17"/>
      <c r="N1491" s="17"/>
      <c r="O1491" s="17"/>
      <c r="P1491" s="17"/>
      <c r="Q1491" s="17"/>
      <c r="R1491" s="17"/>
      <c r="S1491" s="17"/>
      <c r="T1491" s="17"/>
      <c r="U1491" s="17"/>
      <c r="V1491" s="17"/>
      <c r="W1491" s="17"/>
      <c r="X1491" s="17"/>
      <c r="Y1491" s="17"/>
      <c r="Z1491" s="17"/>
      <c r="AA1491" s="17"/>
      <c r="AB1491" s="17"/>
      <c r="AC1491" s="17"/>
      <c r="AD1491" s="17"/>
      <c r="AE1491" s="17"/>
      <c r="AF1491" s="17"/>
      <c r="AG1491" s="17"/>
      <c r="AH1491" s="17"/>
      <c r="AI1491" s="17"/>
      <c r="AJ1491" s="17"/>
      <c r="AK1491" s="17"/>
      <c r="AL1491" s="17"/>
      <c r="AM1491" s="17"/>
      <c r="AN1491" s="17"/>
      <c r="AO1491" s="17"/>
      <c r="AP1491" s="17"/>
      <c r="AQ1491" s="17"/>
      <c r="AR1491" s="17"/>
      <c r="AS1491" s="17"/>
      <c r="AT1491" s="17"/>
      <c r="AU1491" s="17"/>
      <c r="AV1491" s="17"/>
      <c r="AW1491" s="17"/>
      <c r="AX1491" s="17"/>
      <c r="AY1491" s="17"/>
      <c r="AZ1491" s="17"/>
      <c r="BA1491" s="17"/>
      <c r="BB1491" s="17"/>
      <c r="BC1491" s="17"/>
      <c r="BD1491" s="17"/>
      <c r="BE1491" s="17"/>
      <c r="BF1491" s="17"/>
      <c r="BG1491" s="17"/>
      <c r="BH1491" s="17"/>
      <c r="BI1491" s="17"/>
      <c r="BJ1491" s="17"/>
      <c r="BK1491" s="17"/>
      <c r="BL1491" s="17"/>
      <c r="BM1491" s="17"/>
      <c r="BN1491" s="17"/>
    </row>
    <row r="1492" spans="2:66" x14ac:dyDescent="0.35">
      <c r="B1492" t="s">
        <v>350</v>
      </c>
      <c r="C1492" s="17">
        <v>0.74013516847425098</v>
      </c>
      <c r="D1492" s="17">
        <v>0.68318130952435596</v>
      </c>
      <c r="E1492" s="17">
        <v>0.79435469555133298</v>
      </c>
      <c r="F1492" s="17"/>
      <c r="G1492" s="17">
        <v>0.60355182869896495</v>
      </c>
      <c r="H1492" s="17">
        <v>0.57079015787353904</v>
      </c>
      <c r="I1492" s="17">
        <v>0.70123659947219996</v>
      </c>
      <c r="J1492" s="17">
        <v>0.70759871645504102</v>
      </c>
      <c r="K1492" s="17">
        <v>0.91530101501191996</v>
      </c>
      <c r="L1492" s="17">
        <v>0.93015080770280201</v>
      </c>
      <c r="M1492" s="17"/>
      <c r="N1492" s="17">
        <v>0.71823069856225097</v>
      </c>
      <c r="O1492" s="17">
        <v>0.70077937722638906</v>
      </c>
      <c r="P1492" s="17">
        <v>0.767157166609019</v>
      </c>
      <c r="Q1492" s="17">
        <v>0.78698764158898105</v>
      </c>
      <c r="R1492" s="17"/>
      <c r="S1492" s="17">
        <v>0.61998208527998899</v>
      </c>
      <c r="T1492" s="17">
        <v>0.77647960794087301</v>
      </c>
      <c r="U1492" s="17">
        <v>0.70164674110340497</v>
      </c>
      <c r="V1492" s="17">
        <v>0.80980565029566898</v>
      </c>
      <c r="W1492" s="17">
        <v>0.74205071138641598</v>
      </c>
      <c r="X1492" s="17">
        <v>0.816153154800765</v>
      </c>
      <c r="Y1492" s="17">
        <v>0.80471806277254798</v>
      </c>
      <c r="Z1492" s="17">
        <v>0.67083755009381996</v>
      </c>
      <c r="AA1492" s="17">
        <v>0.69511475376984</v>
      </c>
      <c r="AB1492" s="17">
        <v>0.82305584661731601</v>
      </c>
      <c r="AC1492" s="17">
        <v>0.56760096937217397</v>
      </c>
      <c r="AD1492" s="17">
        <v>0.80965054426636196</v>
      </c>
      <c r="AE1492" s="17"/>
      <c r="AF1492" s="17">
        <v>0.58819921977934897</v>
      </c>
      <c r="AG1492" s="17">
        <v>0.77599496202084695</v>
      </c>
      <c r="AH1492" s="17">
        <v>0.75402000420723003</v>
      </c>
      <c r="AI1492" s="17">
        <v>0.778011207610244</v>
      </c>
      <c r="AJ1492" s="17">
        <v>0.92183122335783796</v>
      </c>
      <c r="AK1492" s="17">
        <v>0.64297480989001199</v>
      </c>
      <c r="AL1492" s="17"/>
      <c r="AM1492" s="17">
        <v>0.77529583203892904</v>
      </c>
      <c r="AN1492" s="17">
        <v>0.68518406838044099</v>
      </c>
      <c r="AO1492" s="17"/>
      <c r="AP1492" s="17">
        <v>0.85546787157447002</v>
      </c>
      <c r="AQ1492" s="17">
        <v>0.69110222366510499</v>
      </c>
      <c r="AR1492" s="17">
        <v>0.67618464742251005</v>
      </c>
      <c r="AS1492" s="17">
        <v>0.70233868245338804</v>
      </c>
      <c r="AT1492" s="17">
        <v>0.57923962995455303</v>
      </c>
      <c r="AU1492" s="17"/>
      <c r="AV1492" s="17">
        <v>0.70260072246268901</v>
      </c>
      <c r="AW1492" s="17">
        <v>0.72148210194448503</v>
      </c>
      <c r="AX1492" s="17">
        <v>0.72247962634403196</v>
      </c>
      <c r="AY1492" s="17">
        <v>0.88607446068701501</v>
      </c>
      <c r="AZ1492" s="17">
        <v>0.71094380681723002</v>
      </c>
      <c r="BA1492" s="17">
        <v>0.67237804935399204</v>
      </c>
      <c r="BB1492" s="17"/>
      <c r="BC1492" s="17">
        <v>0.81805703901896898</v>
      </c>
      <c r="BD1492" s="17">
        <v>0.72543168900730204</v>
      </c>
      <c r="BE1492" s="17">
        <v>0.66643840685164002</v>
      </c>
      <c r="BF1492" s="17"/>
      <c r="BG1492" s="17">
        <v>0.68228036212126297</v>
      </c>
      <c r="BH1492" s="17">
        <v>0.75272076018897405</v>
      </c>
      <c r="BI1492" s="17">
        <v>0.715251253496345</v>
      </c>
      <c r="BJ1492" s="17">
        <v>0.71284524520749604</v>
      </c>
      <c r="BK1492" s="17">
        <v>0.85605625813126296</v>
      </c>
      <c r="BL1492" s="17"/>
      <c r="BM1492" s="17">
        <v>0.744358149918669</v>
      </c>
      <c r="BN1492" s="17">
        <v>0.82164699015206799</v>
      </c>
    </row>
    <row r="1493" spans="2:66" x14ac:dyDescent="0.35">
      <c r="B1493" t="s">
        <v>351</v>
      </c>
      <c r="C1493" s="17">
        <v>0.19003588410175601</v>
      </c>
      <c r="D1493" s="17">
        <v>0.22657707913587599</v>
      </c>
      <c r="E1493" s="17">
        <v>0.153594875358772</v>
      </c>
      <c r="F1493" s="17"/>
      <c r="G1493" s="17">
        <v>0.23746306562889999</v>
      </c>
      <c r="H1493" s="17">
        <v>0.34659510839669799</v>
      </c>
      <c r="I1493" s="17">
        <v>0.19945098788386401</v>
      </c>
      <c r="J1493" s="17">
        <v>0.21336494833525599</v>
      </c>
      <c r="K1493" s="17">
        <v>8.4698984988079803E-2</v>
      </c>
      <c r="L1493" s="17">
        <v>6.9849192297198201E-2</v>
      </c>
      <c r="M1493" s="17"/>
      <c r="N1493" s="17">
        <v>0.185986939800377</v>
      </c>
      <c r="O1493" s="17">
        <v>0.24514127316595999</v>
      </c>
      <c r="P1493" s="17">
        <v>0.15167385428498001</v>
      </c>
      <c r="Q1493" s="17">
        <v>0.160845012749564</v>
      </c>
      <c r="R1493" s="17"/>
      <c r="S1493" s="17">
        <v>0.28699181328233297</v>
      </c>
      <c r="T1493" s="17">
        <v>0.18273307631368099</v>
      </c>
      <c r="U1493" s="17">
        <v>0.209812141243647</v>
      </c>
      <c r="V1493" s="17">
        <v>0.156701958060874</v>
      </c>
      <c r="W1493" s="17">
        <v>0.216799542206082</v>
      </c>
      <c r="X1493" s="17">
        <v>0.15148573870930299</v>
      </c>
      <c r="Y1493" s="17">
        <v>0.161683889669342</v>
      </c>
      <c r="Z1493" s="17">
        <v>0.22193250116448901</v>
      </c>
      <c r="AA1493" s="17">
        <v>0.15350175352012399</v>
      </c>
      <c r="AB1493" s="17">
        <v>0.10584369203713501</v>
      </c>
      <c r="AC1493" s="17">
        <v>0.24811063328577701</v>
      </c>
      <c r="AD1493" s="17">
        <v>0.19034945573363801</v>
      </c>
      <c r="AE1493" s="17"/>
      <c r="AF1493" s="17">
        <v>0.30809576123336602</v>
      </c>
      <c r="AG1493" s="17">
        <v>0.15394685545686401</v>
      </c>
      <c r="AH1493" s="17">
        <v>0.16824519123691101</v>
      </c>
      <c r="AI1493" s="17">
        <v>0.17840533407721201</v>
      </c>
      <c r="AJ1493" s="17">
        <v>7.8168776642161805E-2</v>
      </c>
      <c r="AK1493" s="17">
        <v>0.17973732382496099</v>
      </c>
      <c r="AL1493" s="17"/>
      <c r="AM1493" s="17">
        <v>0.15979661432793299</v>
      </c>
      <c r="AN1493" s="17">
        <v>0.23706552084352001</v>
      </c>
      <c r="AO1493" s="17"/>
      <c r="AP1493" s="17">
        <v>0.11959552954191401</v>
      </c>
      <c r="AQ1493" s="17">
        <v>0.20904060347937301</v>
      </c>
      <c r="AR1493" s="17">
        <v>0.25943879388361502</v>
      </c>
      <c r="AS1493" s="17">
        <v>0.18362378668242299</v>
      </c>
      <c r="AT1493" s="17">
        <v>0.13862965967566099</v>
      </c>
      <c r="AU1493" s="17"/>
      <c r="AV1493" s="17">
        <v>0.16510809384800801</v>
      </c>
      <c r="AW1493" s="17">
        <v>0.216272792039721</v>
      </c>
      <c r="AX1493" s="17">
        <v>0.23975798938010301</v>
      </c>
      <c r="AY1493" s="17">
        <v>9.2177331792775194E-2</v>
      </c>
      <c r="AZ1493" s="17">
        <v>0.28905619318276998</v>
      </c>
      <c r="BA1493" s="17">
        <v>0.29326852904740203</v>
      </c>
      <c r="BB1493" s="17"/>
      <c r="BC1493" s="17">
        <v>0.138226298966976</v>
      </c>
      <c r="BD1493" s="17">
        <v>0.189232610727018</v>
      </c>
      <c r="BE1493" s="17">
        <v>0.24935678144246901</v>
      </c>
      <c r="BF1493" s="17"/>
      <c r="BG1493" s="17">
        <v>0.239947769122108</v>
      </c>
      <c r="BH1493" s="17">
        <v>0.19082817159103399</v>
      </c>
      <c r="BI1493" s="17">
        <v>0.23267724057647499</v>
      </c>
      <c r="BJ1493" s="17">
        <v>0</v>
      </c>
      <c r="BK1493" s="17">
        <v>5.4530388647428797E-2</v>
      </c>
      <c r="BL1493" s="17"/>
      <c r="BM1493" s="17">
        <v>0.196659598755767</v>
      </c>
      <c r="BN1493" s="17">
        <v>4.1428388195984399E-2</v>
      </c>
    </row>
    <row r="1494" spans="2:66" x14ac:dyDescent="0.35">
      <c r="B1494" t="s">
        <v>352</v>
      </c>
      <c r="C1494" s="17">
        <v>3.9858761853934797E-2</v>
      </c>
      <c r="D1494" s="17">
        <v>4.8963852923344001E-2</v>
      </c>
      <c r="E1494" s="17">
        <v>3.2021063339116897E-2</v>
      </c>
      <c r="F1494" s="17"/>
      <c r="G1494" s="17">
        <v>9.1100344528933203E-2</v>
      </c>
      <c r="H1494" s="17">
        <v>5.0047400477959698E-2</v>
      </c>
      <c r="I1494" s="17">
        <v>5.01884015885634E-2</v>
      </c>
      <c r="J1494" s="17">
        <v>4.8473083808683697E-2</v>
      </c>
      <c r="K1494" s="17">
        <v>0</v>
      </c>
      <c r="L1494" s="17">
        <v>0</v>
      </c>
      <c r="M1494" s="17"/>
      <c r="N1494" s="17">
        <v>6.5706554215117799E-2</v>
      </c>
      <c r="O1494" s="17">
        <v>3.1663298147023601E-2</v>
      </c>
      <c r="P1494" s="17">
        <v>6.8397965039080799E-2</v>
      </c>
      <c r="Q1494" s="17">
        <v>0</v>
      </c>
      <c r="R1494" s="17"/>
      <c r="S1494" s="17">
        <v>9.3026101437678907E-2</v>
      </c>
      <c r="T1494" s="17">
        <v>0</v>
      </c>
      <c r="U1494" s="17">
        <v>0</v>
      </c>
      <c r="V1494" s="17">
        <v>3.3492391643456701E-2</v>
      </c>
      <c r="W1494" s="17">
        <v>0</v>
      </c>
      <c r="X1494" s="17">
        <v>3.23611064899317E-2</v>
      </c>
      <c r="Y1494" s="17">
        <v>3.35980475581103E-2</v>
      </c>
      <c r="Z1494" s="17">
        <v>0</v>
      </c>
      <c r="AA1494" s="17">
        <v>8.9100346846882603E-2</v>
      </c>
      <c r="AB1494" s="17">
        <v>7.1100461345548593E-2</v>
      </c>
      <c r="AC1494" s="17">
        <v>6.2131464376362099E-2</v>
      </c>
      <c r="AD1494" s="17">
        <v>0</v>
      </c>
      <c r="AE1494" s="17"/>
      <c r="AF1494" s="17">
        <v>6.9461376600420593E-2</v>
      </c>
      <c r="AG1494" s="17">
        <v>4.1701927901253398E-2</v>
      </c>
      <c r="AH1494" s="17">
        <v>3.9157531276992397E-2</v>
      </c>
      <c r="AI1494" s="17">
        <v>1.51659910682829E-2</v>
      </c>
      <c r="AJ1494" s="17">
        <v>0</v>
      </c>
      <c r="AK1494" s="17">
        <v>8.8962791929422705E-2</v>
      </c>
      <c r="AL1494" s="17"/>
      <c r="AM1494" s="17">
        <v>2.9018867918413901E-2</v>
      </c>
      <c r="AN1494" s="17">
        <v>5.6523185007394297E-2</v>
      </c>
      <c r="AO1494" s="17"/>
      <c r="AP1494" s="17">
        <v>1.2350337590014301E-2</v>
      </c>
      <c r="AQ1494" s="17">
        <v>4.5839403124562202E-2</v>
      </c>
      <c r="AR1494" s="17">
        <v>5.39527819674075E-2</v>
      </c>
      <c r="AS1494" s="17">
        <v>7.0396202488350296E-2</v>
      </c>
      <c r="AT1494" s="17">
        <v>0.143501050694125</v>
      </c>
      <c r="AU1494" s="17"/>
      <c r="AV1494" s="17">
        <v>7.6263573397011203E-2</v>
      </c>
      <c r="AW1494" s="17">
        <v>4.6885807105528199E-2</v>
      </c>
      <c r="AX1494" s="17">
        <v>0</v>
      </c>
      <c r="AY1494" s="17">
        <v>2.1748207520209999E-2</v>
      </c>
      <c r="AZ1494" s="17">
        <v>0</v>
      </c>
      <c r="BA1494" s="17">
        <v>0</v>
      </c>
      <c r="BB1494" s="17"/>
      <c r="BC1494" s="17">
        <v>2.2377327625839799E-2</v>
      </c>
      <c r="BD1494" s="17">
        <v>5.1126595607174599E-2</v>
      </c>
      <c r="BE1494" s="17">
        <v>4.7194666366253697E-2</v>
      </c>
      <c r="BF1494" s="17"/>
      <c r="BG1494" s="17">
        <v>3.77688763176477E-2</v>
      </c>
      <c r="BH1494" s="17">
        <v>4.5861762676450903E-2</v>
      </c>
      <c r="BI1494" s="17">
        <v>9.4460900974994693E-3</v>
      </c>
      <c r="BJ1494" s="17">
        <v>0.28715475479250402</v>
      </c>
      <c r="BK1494" s="17">
        <v>4.2881234741237E-2</v>
      </c>
      <c r="BL1494" s="17"/>
      <c r="BM1494" s="17">
        <v>4.4900983685459299E-2</v>
      </c>
      <c r="BN1494" s="17">
        <v>0.101572761601252</v>
      </c>
    </row>
    <row r="1495" spans="2:66" x14ac:dyDescent="0.35">
      <c r="B1495" t="s">
        <v>353</v>
      </c>
      <c r="C1495" s="17">
        <v>1.6074719475967301E-2</v>
      </c>
      <c r="D1495" s="17">
        <v>2.3082718627503499E-2</v>
      </c>
      <c r="E1495" s="17">
        <v>9.8872599903805005E-3</v>
      </c>
      <c r="F1495" s="17"/>
      <c r="G1495" s="17">
        <v>1.5664907717070499E-2</v>
      </c>
      <c r="H1495" s="17">
        <v>3.25673332518032E-2</v>
      </c>
      <c r="I1495" s="17">
        <v>3.2726451291354298E-2</v>
      </c>
      <c r="J1495" s="17">
        <v>1.5414000222804401E-2</v>
      </c>
      <c r="K1495" s="17">
        <v>0</v>
      </c>
      <c r="L1495" s="17">
        <v>0</v>
      </c>
      <c r="M1495" s="17"/>
      <c r="N1495" s="17">
        <v>2.01096850529318E-2</v>
      </c>
      <c r="O1495" s="17">
        <v>1.11396461284892E-2</v>
      </c>
      <c r="P1495" s="17">
        <v>1.2771014066919901E-2</v>
      </c>
      <c r="Q1495" s="17">
        <v>2.0085671612401799E-2</v>
      </c>
      <c r="R1495" s="17"/>
      <c r="S1495" s="17">
        <v>0</v>
      </c>
      <c r="T1495" s="17">
        <v>2.16556260870642E-2</v>
      </c>
      <c r="U1495" s="17">
        <v>0</v>
      </c>
      <c r="V1495" s="17">
        <v>0</v>
      </c>
      <c r="W1495" s="17">
        <v>0</v>
      </c>
      <c r="X1495" s="17">
        <v>0</v>
      </c>
      <c r="Y1495" s="17">
        <v>0</v>
      </c>
      <c r="Z1495" s="17">
        <v>0.10722994874169101</v>
      </c>
      <c r="AA1495" s="17">
        <v>3.1411331589531001E-2</v>
      </c>
      <c r="AB1495" s="17">
        <v>0</v>
      </c>
      <c r="AC1495" s="17">
        <v>0.122156932965687</v>
      </c>
      <c r="AD1495" s="17">
        <v>0</v>
      </c>
      <c r="AE1495" s="17"/>
      <c r="AF1495" s="17">
        <v>1.0789606354641899E-2</v>
      </c>
      <c r="AG1495" s="17">
        <v>1.89599348640535E-2</v>
      </c>
      <c r="AH1495" s="17">
        <v>2.0068417792738501E-2</v>
      </c>
      <c r="AI1495" s="17">
        <v>1.3309329698021901E-2</v>
      </c>
      <c r="AJ1495" s="17">
        <v>0</v>
      </c>
      <c r="AK1495" s="17">
        <v>8.8325074355604993E-2</v>
      </c>
      <c r="AL1495" s="17"/>
      <c r="AM1495" s="17">
        <v>2.67789476211161E-2</v>
      </c>
      <c r="AN1495" s="17">
        <v>0</v>
      </c>
      <c r="AO1495" s="17"/>
      <c r="AP1495" s="17">
        <v>0</v>
      </c>
      <c r="AQ1495" s="17">
        <v>2.0234639949301199E-2</v>
      </c>
      <c r="AR1495" s="17">
        <v>1.0423776726467399E-2</v>
      </c>
      <c r="AS1495" s="17">
        <v>2.17022953207727E-2</v>
      </c>
      <c r="AT1495" s="17">
        <v>0.13862965967566099</v>
      </c>
      <c r="AU1495" s="17"/>
      <c r="AV1495" s="17">
        <v>3.2329696905114197E-2</v>
      </c>
      <c r="AW1495" s="17">
        <v>0</v>
      </c>
      <c r="AX1495" s="17">
        <v>3.7762384275865403E-2</v>
      </c>
      <c r="AY1495" s="17">
        <v>0</v>
      </c>
      <c r="AZ1495" s="17">
        <v>0</v>
      </c>
      <c r="BA1495" s="17">
        <v>0</v>
      </c>
      <c r="BB1495" s="17"/>
      <c r="BC1495" s="17">
        <v>1.0762091398544499E-2</v>
      </c>
      <c r="BD1495" s="17">
        <v>1.32034058273194E-2</v>
      </c>
      <c r="BE1495" s="17">
        <v>2.7014233743613E-2</v>
      </c>
      <c r="BF1495" s="17"/>
      <c r="BG1495" s="17">
        <v>0</v>
      </c>
      <c r="BH1495" s="17">
        <v>1.0589305543540701E-2</v>
      </c>
      <c r="BI1495" s="17">
        <v>3.41403764688398E-2</v>
      </c>
      <c r="BJ1495" s="17">
        <v>0</v>
      </c>
      <c r="BK1495" s="17">
        <v>0</v>
      </c>
      <c r="BL1495" s="17"/>
      <c r="BM1495" s="17">
        <v>9.3321542820062608E-3</v>
      </c>
      <c r="BN1495" s="17">
        <v>0</v>
      </c>
    </row>
    <row r="1496" spans="2:66" x14ac:dyDescent="0.35">
      <c r="B1496" t="s">
        <v>354</v>
      </c>
      <c r="C1496" s="17">
        <v>0</v>
      </c>
      <c r="D1496" s="17">
        <v>0</v>
      </c>
      <c r="E1496" s="17">
        <v>0</v>
      </c>
      <c r="F1496" s="17"/>
      <c r="G1496" s="17">
        <v>0</v>
      </c>
      <c r="H1496" s="17">
        <v>0</v>
      </c>
      <c r="I1496" s="17">
        <v>0</v>
      </c>
      <c r="J1496" s="17">
        <v>0</v>
      </c>
      <c r="K1496" s="17">
        <v>0</v>
      </c>
      <c r="L1496" s="17">
        <v>0</v>
      </c>
      <c r="M1496" s="17"/>
      <c r="N1496" s="17">
        <v>0</v>
      </c>
      <c r="O1496" s="17">
        <v>0</v>
      </c>
      <c r="P1496" s="17">
        <v>0</v>
      </c>
      <c r="Q1496" s="17">
        <v>0</v>
      </c>
      <c r="R1496" s="17"/>
      <c r="S1496" s="17">
        <v>0</v>
      </c>
      <c r="T1496" s="17">
        <v>0</v>
      </c>
      <c r="U1496" s="17">
        <v>0</v>
      </c>
      <c r="V1496" s="17">
        <v>0</v>
      </c>
      <c r="W1496" s="17">
        <v>0</v>
      </c>
      <c r="X1496" s="17">
        <v>0</v>
      </c>
      <c r="Y1496" s="17">
        <v>0</v>
      </c>
      <c r="Z1496" s="17">
        <v>0</v>
      </c>
      <c r="AA1496" s="17">
        <v>0</v>
      </c>
      <c r="AB1496" s="17">
        <v>0</v>
      </c>
      <c r="AC1496" s="17">
        <v>0</v>
      </c>
      <c r="AD1496" s="17">
        <v>0</v>
      </c>
      <c r="AE1496" s="17"/>
      <c r="AF1496" s="17">
        <v>0</v>
      </c>
      <c r="AG1496" s="17">
        <v>0</v>
      </c>
      <c r="AH1496" s="17">
        <v>0</v>
      </c>
      <c r="AI1496" s="17">
        <v>0</v>
      </c>
      <c r="AJ1496" s="17">
        <v>0</v>
      </c>
      <c r="AK1496" s="17">
        <v>0</v>
      </c>
      <c r="AL1496" s="17"/>
      <c r="AM1496" s="17">
        <v>0</v>
      </c>
      <c r="AN1496" s="17">
        <v>0</v>
      </c>
      <c r="AO1496" s="17"/>
      <c r="AP1496" s="17">
        <v>0</v>
      </c>
      <c r="AQ1496" s="17">
        <v>0</v>
      </c>
      <c r="AR1496" s="17">
        <v>0</v>
      </c>
      <c r="AS1496" s="17">
        <v>0</v>
      </c>
      <c r="AT1496" s="17">
        <v>0</v>
      </c>
      <c r="AU1496" s="17"/>
      <c r="AV1496" s="17">
        <v>0</v>
      </c>
      <c r="AW1496" s="17">
        <v>0</v>
      </c>
      <c r="AX1496" s="17">
        <v>0</v>
      </c>
      <c r="AY1496" s="17">
        <v>0</v>
      </c>
      <c r="AZ1496" s="17">
        <v>0</v>
      </c>
      <c r="BA1496" s="17">
        <v>0</v>
      </c>
      <c r="BB1496" s="17"/>
      <c r="BC1496" s="17">
        <v>0</v>
      </c>
      <c r="BD1496" s="17">
        <v>0</v>
      </c>
      <c r="BE1496" s="17">
        <v>0</v>
      </c>
      <c r="BF1496" s="17"/>
      <c r="BG1496" s="17">
        <v>0</v>
      </c>
      <c r="BH1496" s="17">
        <v>0</v>
      </c>
      <c r="BI1496" s="17">
        <v>0</v>
      </c>
      <c r="BJ1496" s="17">
        <v>0</v>
      </c>
      <c r="BK1496" s="17">
        <v>0</v>
      </c>
      <c r="BL1496" s="17"/>
      <c r="BM1496" s="17">
        <v>0</v>
      </c>
      <c r="BN1496" s="17">
        <v>0</v>
      </c>
    </row>
    <row r="1497" spans="2:66" x14ac:dyDescent="0.35">
      <c r="B1497" t="s">
        <v>282</v>
      </c>
      <c r="C1497" s="17">
        <v>1.3895466094091501E-2</v>
      </c>
      <c r="D1497" s="17">
        <v>1.8195039788920699E-2</v>
      </c>
      <c r="E1497" s="17">
        <v>1.01421057603977E-2</v>
      </c>
      <c r="F1497" s="17"/>
      <c r="G1497" s="17">
        <v>5.2219853426130697E-2</v>
      </c>
      <c r="H1497" s="17">
        <v>0</v>
      </c>
      <c r="I1497" s="17">
        <v>1.6397559764018702E-2</v>
      </c>
      <c r="J1497" s="17">
        <v>1.51492511782146E-2</v>
      </c>
      <c r="K1497" s="17">
        <v>0</v>
      </c>
      <c r="L1497" s="17">
        <v>0</v>
      </c>
      <c r="M1497" s="17"/>
      <c r="N1497" s="17">
        <v>9.9661223693225005E-3</v>
      </c>
      <c r="O1497" s="17">
        <v>1.12764053321375E-2</v>
      </c>
      <c r="P1497" s="17">
        <v>0</v>
      </c>
      <c r="Q1497" s="17">
        <v>3.2081674049052898E-2</v>
      </c>
      <c r="R1497" s="17"/>
      <c r="S1497" s="17">
        <v>0</v>
      </c>
      <c r="T1497" s="17">
        <v>1.9131689658381398E-2</v>
      </c>
      <c r="U1497" s="17">
        <v>8.8541117652948503E-2</v>
      </c>
      <c r="V1497" s="17">
        <v>0</v>
      </c>
      <c r="W1497" s="17">
        <v>4.1149746407501499E-2</v>
      </c>
      <c r="X1497" s="17">
        <v>0</v>
      </c>
      <c r="Y1497" s="17">
        <v>0</v>
      </c>
      <c r="Z1497" s="17">
        <v>0</v>
      </c>
      <c r="AA1497" s="17">
        <v>3.08718142736224E-2</v>
      </c>
      <c r="AB1497" s="17">
        <v>0</v>
      </c>
      <c r="AC1497" s="17">
        <v>0</v>
      </c>
      <c r="AD1497" s="17">
        <v>0</v>
      </c>
      <c r="AE1497" s="17"/>
      <c r="AF1497" s="17">
        <v>2.34540360322231E-2</v>
      </c>
      <c r="AG1497" s="17">
        <v>9.3963197569816095E-3</v>
      </c>
      <c r="AH1497" s="17">
        <v>1.8508855486128201E-2</v>
      </c>
      <c r="AI1497" s="17">
        <v>1.51081375462389E-2</v>
      </c>
      <c r="AJ1497" s="17">
        <v>0</v>
      </c>
      <c r="AK1497" s="17">
        <v>0</v>
      </c>
      <c r="AL1497" s="17"/>
      <c r="AM1497" s="17">
        <v>9.1097380936082106E-3</v>
      </c>
      <c r="AN1497" s="17">
        <v>2.12272257686454E-2</v>
      </c>
      <c r="AO1497" s="17"/>
      <c r="AP1497" s="17">
        <v>1.2586261293601599E-2</v>
      </c>
      <c r="AQ1497" s="17">
        <v>3.37831297816584E-2</v>
      </c>
      <c r="AR1497" s="17">
        <v>0</v>
      </c>
      <c r="AS1497" s="17">
        <v>2.1939033055066101E-2</v>
      </c>
      <c r="AT1497" s="17">
        <v>0</v>
      </c>
      <c r="AU1497" s="17"/>
      <c r="AV1497" s="17">
        <v>2.3697913387177302E-2</v>
      </c>
      <c r="AW1497" s="17">
        <v>1.53592989102654E-2</v>
      </c>
      <c r="AX1497" s="17">
        <v>0</v>
      </c>
      <c r="AY1497" s="17">
        <v>0</v>
      </c>
      <c r="AZ1497" s="17">
        <v>0</v>
      </c>
      <c r="BA1497" s="17">
        <v>3.4353421598605299E-2</v>
      </c>
      <c r="BB1497" s="17"/>
      <c r="BC1497" s="17">
        <v>1.05772429896715E-2</v>
      </c>
      <c r="BD1497" s="17">
        <v>2.1005698831185499E-2</v>
      </c>
      <c r="BE1497" s="17">
        <v>9.9959115960246096E-3</v>
      </c>
      <c r="BF1497" s="17"/>
      <c r="BG1497" s="17">
        <v>4.0002992438980402E-2</v>
      </c>
      <c r="BH1497" s="17">
        <v>0</v>
      </c>
      <c r="BI1497" s="17">
        <v>8.48503936084068E-3</v>
      </c>
      <c r="BJ1497" s="17">
        <v>0</v>
      </c>
      <c r="BK1497" s="17">
        <v>4.6532118480071702E-2</v>
      </c>
      <c r="BL1497" s="17"/>
      <c r="BM1497" s="17">
        <v>4.7491133580986897E-3</v>
      </c>
      <c r="BN1497" s="17">
        <v>3.5351860050695703E-2</v>
      </c>
    </row>
    <row r="1498" spans="2:66" x14ac:dyDescent="0.35">
      <c r="C1498" s="17"/>
      <c r="D1498" s="17"/>
      <c r="E1498" s="17"/>
      <c r="F1498" s="17"/>
      <c r="G1498" s="17"/>
      <c r="H1498" s="17"/>
      <c r="I1498" s="17"/>
      <c r="J1498" s="17"/>
      <c r="K1498" s="17"/>
      <c r="L1498" s="17"/>
      <c r="M1498" s="17"/>
      <c r="N1498" s="17"/>
      <c r="O1498" s="17"/>
      <c r="P1498" s="17"/>
      <c r="Q1498" s="17"/>
      <c r="R1498" s="17"/>
      <c r="S1498" s="17"/>
      <c r="T1498" s="17"/>
      <c r="U1498" s="17"/>
      <c r="V1498" s="17"/>
      <c r="W1498" s="17"/>
      <c r="X1498" s="17"/>
      <c r="Y1498" s="17"/>
      <c r="Z1498" s="17"/>
      <c r="AA1498" s="17"/>
      <c r="AB1498" s="17"/>
      <c r="AC1498" s="17"/>
      <c r="AD1498" s="17"/>
      <c r="AE1498" s="17"/>
      <c r="AF1498" s="17"/>
      <c r="AG1498" s="17"/>
      <c r="AH1498" s="17"/>
      <c r="AI1498" s="17"/>
      <c r="AJ1498" s="17"/>
      <c r="AK1498" s="17"/>
      <c r="AL1498" s="17"/>
      <c r="AM1498" s="17"/>
      <c r="AN1498" s="17"/>
      <c r="AO1498" s="17"/>
      <c r="AP1498" s="17"/>
      <c r="AQ1498" s="17"/>
      <c r="AR1498" s="17"/>
      <c r="AS1498" s="17"/>
      <c r="AT1498" s="17"/>
      <c r="AU1498" s="17"/>
      <c r="AV1498" s="17"/>
      <c r="AW1498" s="17"/>
      <c r="AX1498" s="17"/>
      <c r="AY1498" s="17"/>
      <c r="AZ1498" s="17"/>
      <c r="BA1498" s="17"/>
      <c r="BB1498" s="17"/>
      <c r="BC1498" s="17"/>
      <c r="BD1498" s="17"/>
      <c r="BE1498" s="17"/>
      <c r="BF1498" s="17"/>
      <c r="BG1498" s="17"/>
      <c r="BH1498" s="17"/>
      <c r="BI1498" s="17"/>
      <c r="BJ1498" s="17"/>
      <c r="BK1498" s="17"/>
      <c r="BL1498" s="17"/>
      <c r="BM1498" s="17"/>
      <c r="BN1498" s="17"/>
    </row>
    <row r="1499" spans="2:66" x14ac:dyDescent="0.35">
      <c r="B1499" s="6" t="s">
        <v>490</v>
      </c>
      <c r="C1499" s="17"/>
      <c r="D1499" s="17"/>
      <c r="E1499" s="17"/>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17"/>
      <c r="AE1499" s="17"/>
      <c r="AF1499" s="17"/>
      <c r="AG1499" s="17"/>
      <c r="AH1499" s="17"/>
      <c r="AI1499" s="17"/>
      <c r="AJ1499" s="17"/>
      <c r="AK1499" s="17"/>
      <c r="AL1499" s="17"/>
      <c r="AM1499" s="17"/>
      <c r="AN1499" s="17"/>
      <c r="AO1499" s="17"/>
      <c r="AP1499" s="17"/>
      <c r="AQ1499" s="17"/>
      <c r="AR1499" s="17"/>
      <c r="AS1499" s="17"/>
      <c r="AT1499" s="17"/>
      <c r="AU1499" s="17"/>
      <c r="AV1499" s="17"/>
      <c r="AW1499" s="17"/>
      <c r="AX1499" s="17"/>
      <c r="AY1499" s="17"/>
      <c r="AZ1499" s="17"/>
      <c r="BA1499" s="17"/>
      <c r="BB1499" s="17"/>
      <c r="BC1499" s="17"/>
      <c r="BD1499" s="17"/>
      <c r="BE1499" s="17"/>
      <c r="BF1499" s="17"/>
      <c r="BG1499" s="17"/>
      <c r="BH1499" s="17"/>
      <c r="BI1499" s="17"/>
      <c r="BJ1499" s="17"/>
      <c r="BK1499" s="17"/>
      <c r="BL1499" s="17"/>
      <c r="BM1499" s="17"/>
      <c r="BN1499" s="17"/>
    </row>
    <row r="1500" spans="2:66" x14ac:dyDescent="0.35">
      <c r="B1500" s="24" t="s">
        <v>184</v>
      </c>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c r="AF1500" s="17"/>
      <c r="AG1500" s="17"/>
      <c r="AH1500" s="17"/>
      <c r="AI1500" s="17"/>
      <c r="AJ1500" s="17"/>
      <c r="AK1500" s="17"/>
      <c r="AL1500" s="17"/>
      <c r="AM1500" s="17"/>
      <c r="AN1500" s="17"/>
      <c r="AO1500" s="17"/>
      <c r="AP1500" s="17"/>
      <c r="AQ1500" s="17"/>
      <c r="AR1500" s="17"/>
      <c r="AS1500" s="17"/>
      <c r="AT1500" s="17"/>
      <c r="AU1500" s="17"/>
      <c r="AV1500" s="17"/>
      <c r="AW1500" s="17"/>
      <c r="AX1500" s="17"/>
      <c r="AY1500" s="17"/>
      <c r="AZ1500" s="17"/>
      <c r="BA1500" s="17"/>
      <c r="BB1500" s="17"/>
      <c r="BC1500" s="17"/>
      <c r="BD1500" s="17"/>
      <c r="BE1500" s="17"/>
      <c r="BF1500" s="17"/>
      <c r="BG1500" s="17"/>
      <c r="BH1500" s="17"/>
      <c r="BI1500" s="17"/>
      <c r="BJ1500" s="17"/>
      <c r="BK1500" s="17"/>
      <c r="BL1500" s="17"/>
      <c r="BM1500" s="17"/>
      <c r="BN1500" s="17"/>
    </row>
    <row r="1501" spans="2:66" x14ac:dyDescent="0.35">
      <c r="B1501" t="s">
        <v>350</v>
      </c>
      <c r="C1501" s="17">
        <v>0.83694631209641202</v>
      </c>
      <c r="D1501" s="17">
        <v>0.80195577071814605</v>
      </c>
      <c r="E1501" s="17">
        <v>0.86976014864619899</v>
      </c>
      <c r="F1501" s="17"/>
      <c r="G1501" s="17">
        <v>0.81457290413058603</v>
      </c>
      <c r="H1501" s="17">
        <v>0.76969467655895996</v>
      </c>
      <c r="I1501" s="17">
        <v>0.74845106920560101</v>
      </c>
      <c r="J1501" s="17">
        <v>0.83302702951194096</v>
      </c>
      <c r="K1501" s="17">
        <v>0.88954317169879604</v>
      </c>
      <c r="L1501" s="17">
        <v>0.96050793598058404</v>
      </c>
      <c r="M1501" s="17"/>
      <c r="N1501" s="17">
        <v>0.79105474963898204</v>
      </c>
      <c r="O1501" s="17">
        <v>0.89179907157609695</v>
      </c>
      <c r="P1501" s="17">
        <v>0.86855449088747405</v>
      </c>
      <c r="Q1501" s="17">
        <v>0.80281117971083005</v>
      </c>
      <c r="R1501" s="17"/>
      <c r="S1501" s="17">
        <v>0.71249681317176805</v>
      </c>
      <c r="T1501" s="17">
        <v>0.86947186671438603</v>
      </c>
      <c r="U1501" s="17">
        <v>0.90367342793238603</v>
      </c>
      <c r="V1501" s="17">
        <v>0.91252372648171698</v>
      </c>
      <c r="W1501" s="17">
        <v>0.812972668838018</v>
      </c>
      <c r="X1501" s="17">
        <v>0.86908991395309998</v>
      </c>
      <c r="Y1501" s="17">
        <v>0.87548830016558699</v>
      </c>
      <c r="Z1501" s="17">
        <v>0.84485428465020396</v>
      </c>
      <c r="AA1501" s="17">
        <v>0.76823437312743803</v>
      </c>
      <c r="AB1501" s="17">
        <v>0.81152486421301595</v>
      </c>
      <c r="AC1501" s="17">
        <v>0.94549465603609395</v>
      </c>
      <c r="AD1501" s="17">
        <v>0.84985828704259803</v>
      </c>
      <c r="AE1501" s="17"/>
      <c r="AF1501" s="17">
        <v>0.71000491103790497</v>
      </c>
      <c r="AG1501" s="17">
        <v>0.82652374163256204</v>
      </c>
      <c r="AH1501" s="17">
        <v>0.90810297524205097</v>
      </c>
      <c r="AI1501" s="17">
        <v>0.91292845113717302</v>
      </c>
      <c r="AJ1501" s="17">
        <v>0.95086349171726003</v>
      </c>
      <c r="AK1501" s="17">
        <v>0.901501774599063</v>
      </c>
      <c r="AL1501" s="17"/>
      <c r="AM1501" s="17">
        <v>0.83693045955112699</v>
      </c>
      <c r="AN1501" s="17">
        <v>0.83397441305715903</v>
      </c>
      <c r="AO1501" s="17"/>
      <c r="AP1501" s="17">
        <v>0.81618300108652897</v>
      </c>
      <c r="AQ1501" s="17">
        <v>0.89295178606882197</v>
      </c>
      <c r="AR1501" s="17">
        <v>0.86623100302422196</v>
      </c>
      <c r="AS1501" s="17">
        <v>0.73927419709564002</v>
      </c>
      <c r="AT1501" s="17">
        <v>0.607344681006183</v>
      </c>
      <c r="AU1501" s="17"/>
      <c r="AV1501" s="17">
        <v>0.799203840628255</v>
      </c>
      <c r="AW1501" s="17">
        <v>0.798947224886985</v>
      </c>
      <c r="AX1501" s="17">
        <v>0.79931392431703996</v>
      </c>
      <c r="AY1501" s="17">
        <v>0.89063315149988098</v>
      </c>
      <c r="AZ1501" s="17">
        <v>0.958023106281647</v>
      </c>
      <c r="BA1501" s="17">
        <v>0.95352703966549002</v>
      </c>
      <c r="BB1501" s="17"/>
      <c r="BC1501" s="17">
        <v>0.91465821475187403</v>
      </c>
      <c r="BD1501" s="17">
        <v>0.87376706462045495</v>
      </c>
      <c r="BE1501" s="17">
        <v>0.73908266630567998</v>
      </c>
      <c r="BF1501" s="17"/>
      <c r="BG1501" s="17">
        <v>0.84274233460792303</v>
      </c>
      <c r="BH1501" s="17">
        <v>0.87314807373054204</v>
      </c>
      <c r="BI1501" s="17">
        <v>0.81159671700515601</v>
      </c>
      <c r="BJ1501" s="17">
        <v>0.60473049040971705</v>
      </c>
      <c r="BK1501" s="17">
        <v>0.80892890650532001</v>
      </c>
      <c r="BL1501" s="17"/>
      <c r="BM1501" s="17">
        <v>0.86802085533641804</v>
      </c>
      <c r="BN1501" s="17">
        <v>0.76053908205498999</v>
      </c>
    </row>
    <row r="1502" spans="2:66" x14ac:dyDescent="0.35">
      <c r="B1502" t="s">
        <v>351</v>
      </c>
      <c r="C1502" s="17">
        <v>0.100595240002932</v>
      </c>
      <c r="D1502" s="17">
        <v>0.11963191693542299</v>
      </c>
      <c r="E1502" s="17">
        <v>8.2742803867095996E-2</v>
      </c>
      <c r="F1502" s="17"/>
      <c r="G1502" s="17">
        <v>9.3670293922887504E-2</v>
      </c>
      <c r="H1502" s="17">
        <v>0.172454019237195</v>
      </c>
      <c r="I1502" s="17">
        <v>0.15134454430960201</v>
      </c>
      <c r="J1502" s="17">
        <v>0.101546665079133</v>
      </c>
      <c r="K1502" s="17">
        <v>6.4924404544826703E-2</v>
      </c>
      <c r="L1502" s="17">
        <v>1.3310021097200799E-2</v>
      </c>
      <c r="M1502" s="17"/>
      <c r="N1502" s="17">
        <v>0.145017592258182</v>
      </c>
      <c r="O1502" s="17">
        <v>7.53021973015299E-2</v>
      </c>
      <c r="P1502" s="17">
        <v>5.5643338034921601E-2</v>
      </c>
      <c r="Q1502" s="17">
        <v>0.12028100585396199</v>
      </c>
      <c r="R1502" s="17"/>
      <c r="S1502" s="17">
        <v>0.142471576699219</v>
      </c>
      <c r="T1502" s="17">
        <v>8.6135414965507404E-2</v>
      </c>
      <c r="U1502" s="17">
        <v>9.6326572067613594E-2</v>
      </c>
      <c r="V1502" s="17">
        <v>8.7476273518283104E-2</v>
      </c>
      <c r="W1502" s="17">
        <v>0.140956721430536</v>
      </c>
      <c r="X1502" s="17">
        <v>5.1302452350090802E-2</v>
      </c>
      <c r="Y1502" s="17">
        <v>9.5365145029388004E-2</v>
      </c>
      <c r="Z1502" s="17">
        <v>5.2220841525993197E-2</v>
      </c>
      <c r="AA1502" s="17">
        <v>0.1155284892603</v>
      </c>
      <c r="AB1502" s="17">
        <v>0.16238886137655401</v>
      </c>
      <c r="AC1502" s="17">
        <v>0</v>
      </c>
      <c r="AD1502" s="17">
        <v>7.6216451536296498E-2</v>
      </c>
      <c r="AE1502" s="17"/>
      <c r="AF1502" s="17">
        <v>0.16811351054458501</v>
      </c>
      <c r="AG1502" s="17">
        <v>0.12211893959223</v>
      </c>
      <c r="AH1502" s="17">
        <v>5.46646843510099E-2</v>
      </c>
      <c r="AI1502" s="17">
        <v>5.0650507050998099E-2</v>
      </c>
      <c r="AJ1502" s="17">
        <v>2.4841830592912E-2</v>
      </c>
      <c r="AK1502" s="17">
        <v>9.8498225400937403E-2</v>
      </c>
      <c r="AL1502" s="17"/>
      <c r="AM1502" s="17">
        <v>0.10051067860207</v>
      </c>
      <c r="AN1502" s="17">
        <v>0.102564854507304</v>
      </c>
      <c r="AO1502" s="17"/>
      <c r="AP1502" s="17">
        <v>0.112799437960784</v>
      </c>
      <c r="AQ1502" s="17">
        <v>6.1485838366667003E-2</v>
      </c>
      <c r="AR1502" s="17">
        <v>0.11282368691993699</v>
      </c>
      <c r="AS1502" s="17">
        <v>0.16926650204453</v>
      </c>
      <c r="AT1502" s="17">
        <v>9.9004045579795003E-2</v>
      </c>
      <c r="AU1502" s="17"/>
      <c r="AV1502" s="17">
        <v>0.11548888790522201</v>
      </c>
      <c r="AW1502" s="17">
        <v>0.110061768188427</v>
      </c>
      <c r="AX1502" s="17">
        <v>0.168966430083482</v>
      </c>
      <c r="AY1502" s="17">
        <v>8.72695634594534E-2</v>
      </c>
      <c r="AZ1502" s="17">
        <v>0</v>
      </c>
      <c r="BA1502" s="17">
        <v>4.6472960334510101E-2</v>
      </c>
      <c r="BB1502" s="17"/>
      <c r="BC1502" s="17">
        <v>7.4870988614912398E-2</v>
      </c>
      <c r="BD1502" s="17">
        <v>6.2845833114102301E-2</v>
      </c>
      <c r="BE1502" s="17">
        <v>0.155109959148577</v>
      </c>
      <c r="BF1502" s="17"/>
      <c r="BG1502" s="17">
        <v>0.105537122096153</v>
      </c>
      <c r="BH1502" s="17">
        <v>8.9871934442781506E-2</v>
      </c>
      <c r="BI1502" s="17">
        <v>0.117473349137176</v>
      </c>
      <c r="BJ1502" s="17">
        <v>0.292024473033341</v>
      </c>
      <c r="BK1502" s="17">
        <v>6.5598500796503201E-2</v>
      </c>
      <c r="BL1502" s="17"/>
      <c r="BM1502" s="17">
        <v>9.2513502798013805E-2</v>
      </c>
      <c r="BN1502" s="17">
        <v>0.11925569000019499</v>
      </c>
    </row>
    <row r="1503" spans="2:66" x14ac:dyDescent="0.35">
      <c r="B1503" t="s">
        <v>352</v>
      </c>
      <c r="C1503" s="17">
        <v>3.5280361574763802E-2</v>
      </c>
      <c r="D1503" s="17">
        <v>4.7386248712902999E-2</v>
      </c>
      <c r="E1503" s="17">
        <v>2.3927562041121599E-2</v>
      </c>
      <c r="F1503" s="17"/>
      <c r="G1503" s="17">
        <v>5.5558848761552503E-2</v>
      </c>
      <c r="H1503" s="17">
        <v>3.4552208175084198E-2</v>
      </c>
      <c r="I1503" s="17">
        <v>3.4624916413481401E-2</v>
      </c>
      <c r="J1503" s="17">
        <v>3.27530732232027E-2</v>
      </c>
      <c r="K1503" s="17">
        <v>4.5532423756377102E-2</v>
      </c>
      <c r="L1503" s="17">
        <v>1.35498547999582E-2</v>
      </c>
      <c r="M1503" s="17"/>
      <c r="N1503" s="17">
        <v>3.5972134121421702E-2</v>
      </c>
      <c r="O1503" s="17">
        <v>3.28987311223728E-2</v>
      </c>
      <c r="P1503" s="17">
        <v>4.4404344135182801E-2</v>
      </c>
      <c r="Q1503" s="17">
        <v>2.8947306299281699E-2</v>
      </c>
      <c r="R1503" s="17"/>
      <c r="S1503" s="17">
        <v>5.5423977027344799E-2</v>
      </c>
      <c r="T1503" s="17">
        <v>2.29990720717279E-2</v>
      </c>
      <c r="U1503" s="17">
        <v>0</v>
      </c>
      <c r="V1503" s="17">
        <v>0</v>
      </c>
      <c r="W1503" s="17">
        <v>0</v>
      </c>
      <c r="X1503" s="17">
        <v>7.9607633696809094E-2</v>
      </c>
      <c r="Y1503" s="17">
        <v>2.9146554805024798E-2</v>
      </c>
      <c r="Z1503" s="17">
        <v>0.102924873823803</v>
      </c>
      <c r="AA1503" s="17">
        <v>6.9471681377360303E-2</v>
      </c>
      <c r="AB1503" s="17">
        <v>2.6086274410430502E-2</v>
      </c>
      <c r="AC1503" s="17">
        <v>0</v>
      </c>
      <c r="AD1503" s="17">
        <v>0</v>
      </c>
      <c r="AE1503" s="17"/>
      <c r="AF1503" s="17">
        <v>7.9079181623611203E-2</v>
      </c>
      <c r="AG1503" s="17">
        <v>3.1171448380535201E-2</v>
      </c>
      <c r="AH1503" s="17">
        <v>0</v>
      </c>
      <c r="AI1503" s="17">
        <v>2.51742693780793E-2</v>
      </c>
      <c r="AJ1503" s="17">
        <v>0</v>
      </c>
      <c r="AK1503" s="17">
        <v>0</v>
      </c>
      <c r="AL1503" s="17"/>
      <c r="AM1503" s="17">
        <v>3.3286361406042297E-2</v>
      </c>
      <c r="AN1503" s="17">
        <v>3.8805265133779902E-2</v>
      </c>
      <c r="AO1503" s="17"/>
      <c r="AP1503" s="17">
        <v>2.4470835868670798E-2</v>
      </c>
      <c r="AQ1503" s="17">
        <v>3.4188877170186101E-2</v>
      </c>
      <c r="AR1503" s="17">
        <v>1.07797972591611E-2</v>
      </c>
      <c r="AS1503" s="17">
        <v>1.9113819025756699E-2</v>
      </c>
      <c r="AT1503" s="17">
        <v>0.29365127341402197</v>
      </c>
      <c r="AU1503" s="17"/>
      <c r="AV1503" s="17">
        <v>4.1983574826423398E-2</v>
      </c>
      <c r="AW1503" s="17">
        <v>6.1432066022456301E-2</v>
      </c>
      <c r="AX1503" s="17">
        <v>0</v>
      </c>
      <c r="AY1503" s="17">
        <v>2.2097285040665299E-2</v>
      </c>
      <c r="AZ1503" s="17">
        <v>4.1976893718353503E-2</v>
      </c>
      <c r="BA1503" s="17">
        <v>0</v>
      </c>
      <c r="BB1503" s="17"/>
      <c r="BC1503" s="17">
        <v>0</v>
      </c>
      <c r="BD1503" s="17">
        <v>3.8437445774333702E-2</v>
      </c>
      <c r="BE1503" s="17">
        <v>6.5506405133236301E-2</v>
      </c>
      <c r="BF1503" s="17"/>
      <c r="BG1503" s="17">
        <v>2.51634978702861E-2</v>
      </c>
      <c r="BH1503" s="17">
        <v>1.5942246351771199E-2</v>
      </c>
      <c r="BI1503" s="17">
        <v>5.3285893980325898E-2</v>
      </c>
      <c r="BJ1503" s="17">
        <v>0</v>
      </c>
      <c r="BK1503" s="17">
        <v>9.5487916471527198E-2</v>
      </c>
      <c r="BL1503" s="17"/>
      <c r="BM1503" s="17">
        <v>1.7497195245198899E-2</v>
      </c>
      <c r="BN1503" s="17">
        <v>7.2859711985250902E-2</v>
      </c>
    </row>
    <row r="1504" spans="2:66" x14ac:dyDescent="0.35">
      <c r="B1504" t="s">
        <v>353</v>
      </c>
      <c r="C1504" s="17">
        <v>1.7294831576860702E-2</v>
      </c>
      <c r="D1504" s="17">
        <v>1.5662150568920698E-2</v>
      </c>
      <c r="E1504" s="17">
        <v>1.88259461473189E-2</v>
      </c>
      <c r="F1504" s="17"/>
      <c r="G1504" s="17">
        <v>1.71120282656512E-2</v>
      </c>
      <c r="H1504" s="17">
        <v>2.3299096028761599E-2</v>
      </c>
      <c r="I1504" s="17">
        <v>4.9508704174325603E-2</v>
      </c>
      <c r="J1504" s="17">
        <v>1.6608086369490301E-2</v>
      </c>
      <c r="K1504" s="17">
        <v>0</v>
      </c>
      <c r="L1504" s="17">
        <v>0</v>
      </c>
      <c r="M1504" s="17"/>
      <c r="N1504" s="17">
        <v>2.7955523981413599E-2</v>
      </c>
      <c r="O1504" s="17">
        <v>0</v>
      </c>
      <c r="P1504" s="17">
        <v>3.1397826942421797E-2</v>
      </c>
      <c r="Q1504" s="17">
        <v>9.9984731209130408E-3</v>
      </c>
      <c r="R1504" s="17"/>
      <c r="S1504" s="17">
        <v>5.25684180004138E-2</v>
      </c>
      <c r="T1504" s="17">
        <v>2.13936462483784E-2</v>
      </c>
      <c r="U1504" s="17">
        <v>0</v>
      </c>
      <c r="V1504" s="17">
        <v>0</v>
      </c>
      <c r="W1504" s="17">
        <v>4.6070609731446097E-2</v>
      </c>
      <c r="X1504" s="17">
        <v>0</v>
      </c>
      <c r="Y1504" s="17">
        <v>0</v>
      </c>
      <c r="Z1504" s="17">
        <v>0</v>
      </c>
      <c r="AA1504" s="17">
        <v>2.2718044660211399E-2</v>
      </c>
      <c r="AB1504" s="17">
        <v>0</v>
      </c>
      <c r="AC1504" s="17">
        <v>5.45053439639063E-2</v>
      </c>
      <c r="AD1504" s="17">
        <v>0</v>
      </c>
      <c r="AE1504" s="17"/>
      <c r="AF1504" s="17">
        <v>3.4277568263263898E-2</v>
      </c>
      <c r="AG1504" s="17">
        <v>2.01858703946723E-2</v>
      </c>
      <c r="AH1504" s="17">
        <v>0</v>
      </c>
      <c r="AI1504" s="17">
        <v>0</v>
      </c>
      <c r="AJ1504" s="17">
        <v>2.4294677689827598E-2</v>
      </c>
      <c r="AK1504" s="17">
        <v>0</v>
      </c>
      <c r="AL1504" s="17"/>
      <c r="AM1504" s="17">
        <v>2.1234390527158701E-2</v>
      </c>
      <c r="AN1504" s="17">
        <v>1.19285385158107E-2</v>
      </c>
      <c r="AO1504" s="17"/>
      <c r="AP1504" s="17">
        <v>2.41022489179996E-2</v>
      </c>
      <c r="AQ1504" s="17">
        <v>0</v>
      </c>
      <c r="AR1504" s="17">
        <v>1.0165512796679901E-2</v>
      </c>
      <c r="AS1504" s="17">
        <v>7.2345481834073397E-2</v>
      </c>
      <c r="AT1504" s="17">
        <v>0</v>
      </c>
      <c r="AU1504" s="17"/>
      <c r="AV1504" s="17">
        <v>2.8618429773121502E-2</v>
      </c>
      <c r="AW1504" s="17">
        <v>2.9558940902132E-2</v>
      </c>
      <c r="AX1504" s="17">
        <v>3.1719645599477798E-2</v>
      </c>
      <c r="AY1504" s="17">
        <v>0</v>
      </c>
      <c r="AZ1504" s="17">
        <v>0</v>
      </c>
      <c r="BA1504" s="17">
        <v>0</v>
      </c>
      <c r="BB1504" s="17"/>
      <c r="BC1504" s="17">
        <v>0</v>
      </c>
      <c r="BD1504" s="17">
        <v>1.91341842474416E-2</v>
      </c>
      <c r="BE1504" s="17">
        <v>3.1745744680512701E-2</v>
      </c>
      <c r="BF1504" s="17"/>
      <c r="BG1504" s="17">
        <v>0</v>
      </c>
      <c r="BH1504" s="17">
        <v>2.1037745474905702E-2</v>
      </c>
      <c r="BI1504" s="17">
        <v>1.7644039877341901E-2</v>
      </c>
      <c r="BJ1504" s="17">
        <v>0</v>
      </c>
      <c r="BK1504" s="17">
        <v>2.9984676226649298E-2</v>
      </c>
      <c r="BL1504" s="17"/>
      <c r="BM1504" s="17">
        <v>1.7490220610115199E-2</v>
      </c>
      <c r="BN1504" s="17">
        <v>2.2879071557667701E-2</v>
      </c>
    </row>
    <row r="1505" spans="2:66" x14ac:dyDescent="0.35">
      <c r="B1505" t="s">
        <v>354</v>
      </c>
      <c r="C1505" s="17">
        <v>2.4479099015031602E-3</v>
      </c>
      <c r="D1505" s="17">
        <v>0</v>
      </c>
      <c r="E1505" s="17">
        <v>4.7435392982641796E-3</v>
      </c>
      <c r="F1505" s="17"/>
      <c r="G1505" s="17">
        <v>0</v>
      </c>
      <c r="H1505" s="17">
        <v>0</v>
      </c>
      <c r="I1505" s="17">
        <v>1.6070765896989501E-2</v>
      </c>
      <c r="J1505" s="17">
        <v>0</v>
      </c>
      <c r="K1505" s="17">
        <v>0</v>
      </c>
      <c r="L1505" s="17">
        <v>0</v>
      </c>
      <c r="M1505" s="17"/>
      <c r="N1505" s="17">
        <v>0</v>
      </c>
      <c r="O1505" s="17">
        <v>0</v>
      </c>
      <c r="P1505" s="17">
        <v>0</v>
      </c>
      <c r="Q1505" s="17">
        <v>9.4025342616582096E-3</v>
      </c>
      <c r="R1505" s="17"/>
      <c r="S1505" s="17">
        <v>1.7774436723184E-2</v>
      </c>
      <c r="T1505" s="17">
        <v>0</v>
      </c>
      <c r="U1505" s="17">
        <v>0</v>
      </c>
      <c r="V1505" s="17">
        <v>0</v>
      </c>
      <c r="W1505" s="17">
        <v>0</v>
      </c>
      <c r="X1505" s="17">
        <v>0</v>
      </c>
      <c r="Y1505" s="17">
        <v>0</v>
      </c>
      <c r="Z1505" s="17">
        <v>0</v>
      </c>
      <c r="AA1505" s="17">
        <v>0</v>
      </c>
      <c r="AB1505" s="17">
        <v>0</v>
      </c>
      <c r="AC1505" s="17">
        <v>0</v>
      </c>
      <c r="AD1505" s="17">
        <v>0</v>
      </c>
      <c r="AE1505" s="17"/>
      <c r="AF1505" s="17">
        <v>8.5248285306355493E-3</v>
      </c>
      <c r="AG1505" s="17">
        <v>0</v>
      </c>
      <c r="AH1505" s="17">
        <v>0</v>
      </c>
      <c r="AI1505" s="17">
        <v>0</v>
      </c>
      <c r="AJ1505" s="17">
        <v>0</v>
      </c>
      <c r="AK1505" s="17">
        <v>0</v>
      </c>
      <c r="AL1505" s="17"/>
      <c r="AM1505" s="17">
        <v>4.17572598122435E-3</v>
      </c>
      <c r="AN1505" s="17">
        <v>0</v>
      </c>
      <c r="AO1505" s="17"/>
      <c r="AP1505" s="17">
        <v>1.16597039936975E-2</v>
      </c>
      <c r="AQ1505" s="17">
        <v>0</v>
      </c>
      <c r="AR1505" s="17">
        <v>0</v>
      </c>
      <c r="AS1505" s="17">
        <v>0</v>
      </c>
      <c r="AT1505" s="17">
        <v>0</v>
      </c>
      <c r="AU1505" s="17"/>
      <c r="AV1505" s="17">
        <v>0</v>
      </c>
      <c r="AW1505" s="17">
        <v>0</v>
      </c>
      <c r="AX1505" s="17">
        <v>0</v>
      </c>
      <c r="AY1505" s="17">
        <v>0</v>
      </c>
      <c r="AZ1505" s="17">
        <v>0</v>
      </c>
      <c r="BA1505" s="17">
        <v>0</v>
      </c>
      <c r="BB1505" s="17"/>
      <c r="BC1505" s="17">
        <v>0</v>
      </c>
      <c r="BD1505" s="17">
        <v>0</v>
      </c>
      <c r="BE1505" s="17">
        <v>0</v>
      </c>
      <c r="BF1505" s="17"/>
      <c r="BG1505" s="17">
        <v>0</v>
      </c>
      <c r="BH1505" s="17">
        <v>0</v>
      </c>
      <c r="BI1505" s="17">
        <v>0</v>
      </c>
      <c r="BJ1505" s="17">
        <v>0</v>
      </c>
      <c r="BK1505" s="17">
        <v>0</v>
      </c>
      <c r="BL1505" s="17"/>
      <c r="BM1505" s="17">
        <v>0</v>
      </c>
      <c r="BN1505" s="17">
        <v>0</v>
      </c>
    </row>
    <row r="1506" spans="2:66" x14ac:dyDescent="0.35">
      <c r="B1506" t="s">
        <v>282</v>
      </c>
      <c r="C1506" s="17">
        <v>7.4353448475277997E-3</v>
      </c>
      <c r="D1506" s="17">
        <v>1.5363913064607699E-2</v>
      </c>
      <c r="E1506" s="17">
        <v>0</v>
      </c>
      <c r="F1506" s="17"/>
      <c r="G1506" s="17">
        <v>1.9085924919322501E-2</v>
      </c>
      <c r="H1506" s="17">
        <v>0</v>
      </c>
      <c r="I1506" s="17">
        <v>0</v>
      </c>
      <c r="J1506" s="17">
        <v>1.6065145816233702E-2</v>
      </c>
      <c r="K1506" s="17">
        <v>0</v>
      </c>
      <c r="L1506" s="17">
        <v>1.2632188122257301E-2</v>
      </c>
      <c r="M1506" s="17"/>
      <c r="N1506" s="17">
        <v>0</v>
      </c>
      <c r="O1506" s="17">
        <v>0</v>
      </c>
      <c r="P1506" s="17">
        <v>0</v>
      </c>
      <c r="Q1506" s="17">
        <v>2.85595007533547E-2</v>
      </c>
      <c r="R1506" s="17"/>
      <c r="S1506" s="17">
        <v>1.9264778378070401E-2</v>
      </c>
      <c r="T1506" s="17">
        <v>0</v>
      </c>
      <c r="U1506" s="17">
        <v>0</v>
      </c>
      <c r="V1506" s="17">
        <v>0</v>
      </c>
      <c r="W1506" s="17">
        <v>0</v>
      </c>
      <c r="X1506" s="17">
        <v>0</v>
      </c>
      <c r="Y1506" s="17">
        <v>0</v>
      </c>
      <c r="Z1506" s="17">
        <v>0</v>
      </c>
      <c r="AA1506" s="17">
        <v>2.40474115746908E-2</v>
      </c>
      <c r="AB1506" s="17">
        <v>0</v>
      </c>
      <c r="AC1506" s="17">
        <v>0</v>
      </c>
      <c r="AD1506" s="17">
        <v>7.3925261421105906E-2</v>
      </c>
      <c r="AE1506" s="17"/>
      <c r="AF1506" s="17">
        <v>0</v>
      </c>
      <c r="AG1506" s="17">
        <v>0</v>
      </c>
      <c r="AH1506" s="17">
        <v>3.7232340406939297E-2</v>
      </c>
      <c r="AI1506" s="17">
        <v>1.12467724337495E-2</v>
      </c>
      <c r="AJ1506" s="17">
        <v>0</v>
      </c>
      <c r="AK1506" s="17">
        <v>0</v>
      </c>
      <c r="AL1506" s="17"/>
      <c r="AM1506" s="17">
        <v>3.8623839323776799E-3</v>
      </c>
      <c r="AN1506" s="17">
        <v>1.2726928785946501E-2</v>
      </c>
      <c r="AO1506" s="17"/>
      <c r="AP1506" s="17">
        <v>1.07847721723188E-2</v>
      </c>
      <c r="AQ1506" s="17">
        <v>1.13734983943251E-2</v>
      </c>
      <c r="AR1506" s="17">
        <v>0</v>
      </c>
      <c r="AS1506" s="17">
        <v>0</v>
      </c>
      <c r="AT1506" s="17">
        <v>0</v>
      </c>
      <c r="AU1506" s="17"/>
      <c r="AV1506" s="17">
        <v>1.4705266866978E-2</v>
      </c>
      <c r="AW1506" s="17">
        <v>0</v>
      </c>
      <c r="AX1506" s="17">
        <v>0</v>
      </c>
      <c r="AY1506" s="17">
        <v>0</v>
      </c>
      <c r="AZ1506" s="17">
        <v>0</v>
      </c>
      <c r="BA1506" s="17">
        <v>0</v>
      </c>
      <c r="BB1506" s="17"/>
      <c r="BC1506" s="17">
        <v>1.0470796633213399E-2</v>
      </c>
      <c r="BD1506" s="17">
        <v>5.8154722436670296E-3</v>
      </c>
      <c r="BE1506" s="17">
        <v>8.5552247319940905E-3</v>
      </c>
      <c r="BF1506" s="17"/>
      <c r="BG1506" s="17">
        <v>2.65570454256382E-2</v>
      </c>
      <c r="BH1506" s="17">
        <v>0</v>
      </c>
      <c r="BI1506" s="17">
        <v>0</v>
      </c>
      <c r="BJ1506" s="17">
        <v>0.103245036556942</v>
      </c>
      <c r="BK1506" s="17">
        <v>0</v>
      </c>
      <c r="BL1506" s="17"/>
      <c r="BM1506" s="17">
        <v>4.4782260102537996E-3</v>
      </c>
      <c r="BN1506" s="17">
        <v>2.4466444401896398E-2</v>
      </c>
    </row>
    <row r="1507" spans="2:66" x14ac:dyDescent="0.35">
      <c r="C1507" s="17"/>
      <c r="D1507" s="17"/>
      <c r="E1507" s="17"/>
      <c r="F1507" s="17"/>
      <c r="G1507" s="17"/>
      <c r="H1507" s="17"/>
      <c r="I1507" s="17"/>
      <c r="J1507" s="17"/>
      <c r="K1507" s="17"/>
      <c r="L1507" s="17"/>
      <c r="M1507" s="17"/>
      <c r="N1507" s="17"/>
      <c r="O1507" s="17"/>
      <c r="P1507" s="17"/>
      <c r="Q1507" s="17"/>
      <c r="R1507" s="17"/>
      <c r="S1507" s="17"/>
      <c r="T1507" s="17"/>
      <c r="U1507" s="17"/>
      <c r="V1507" s="17"/>
      <c r="W1507" s="17"/>
      <c r="X1507" s="17"/>
      <c r="Y1507" s="17"/>
      <c r="Z1507" s="17"/>
      <c r="AA1507" s="17"/>
      <c r="AB1507" s="17"/>
      <c r="AC1507" s="17"/>
      <c r="AD1507" s="17"/>
      <c r="AE1507" s="17"/>
      <c r="AF1507" s="17"/>
      <c r="AG1507" s="17"/>
      <c r="AH1507" s="17"/>
      <c r="AI1507" s="17"/>
      <c r="AJ1507" s="17"/>
      <c r="AK1507" s="17"/>
      <c r="AL1507" s="17"/>
      <c r="AM1507" s="17"/>
      <c r="AN1507" s="17"/>
      <c r="AO1507" s="17"/>
      <c r="AP1507" s="17"/>
      <c r="AQ1507" s="17"/>
      <c r="AR1507" s="17"/>
      <c r="AS1507" s="17"/>
      <c r="AT1507" s="17"/>
      <c r="AU1507" s="17"/>
      <c r="AV1507" s="17"/>
      <c r="AW1507" s="17"/>
      <c r="AX1507" s="17"/>
      <c r="AY1507" s="17"/>
      <c r="AZ1507" s="17"/>
      <c r="BA1507" s="17"/>
      <c r="BB1507" s="17"/>
      <c r="BC1507" s="17"/>
      <c r="BD1507" s="17"/>
      <c r="BE1507" s="17"/>
      <c r="BF1507" s="17"/>
      <c r="BG1507" s="17"/>
      <c r="BH1507" s="17"/>
      <c r="BI1507" s="17"/>
      <c r="BJ1507" s="17"/>
      <c r="BK1507" s="17"/>
      <c r="BL1507" s="17"/>
      <c r="BM1507" s="17"/>
      <c r="BN1507" s="17"/>
    </row>
    <row r="1508" spans="2:66" x14ac:dyDescent="0.35">
      <c r="B1508" s="6" t="s">
        <v>491</v>
      </c>
      <c r="C1508" s="17"/>
      <c r="D1508" s="17"/>
      <c r="E1508" s="17"/>
      <c r="F1508" s="17"/>
      <c r="G1508" s="17"/>
      <c r="H1508" s="17"/>
      <c r="I1508" s="17"/>
      <c r="J1508" s="17"/>
      <c r="K1508" s="17"/>
      <c r="L1508" s="17"/>
      <c r="M1508" s="17"/>
      <c r="N1508" s="17"/>
      <c r="O1508" s="17"/>
      <c r="P1508" s="17"/>
      <c r="Q1508" s="17"/>
      <c r="R1508" s="17"/>
      <c r="S1508" s="17"/>
      <c r="T1508" s="17"/>
      <c r="U1508" s="17"/>
      <c r="V1508" s="17"/>
      <c r="W1508" s="17"/>
      <c r="X1508" s="17"/>
      <c r="Y1508" s="17"/>
      <c r="Z1508" s="17"/>
      <c r="AA1508" s="17"/>
      <c r="AB1508" s="17"/>
      <c r="AC1508" s="17"/>
      <c r="AD1508" s="17"/>
      <c r="AE1508" s="17"/>
      <c r="AF1508" s="17"/>
      <c r="AG1508" s="17"/>
      <c r="AH1508" s="17"/>
      <c r="AI1508" s="17"/>
      <c r="AJ1508" s="17"/>
      <c r="AK1508" s="17"/>
      <c r="AL1508" s="17"/>
      <c r="AM1508" s="17"/>
      <c r="AN1508" s="17"/>
      <c r="AO1508" s="17"/>
      <c r="AP1508" s="17"/>
      <c r="AQ1508" s="17"/>
      <c r="AR1508" s="17"/>
      <c r="AS1508" s="17"/>
      <c r="AT1508" s="17"/>
      <c r="AU1508" s="17"/>
      <c r="AV1508" s="17"/>
      <c r="AW1508" s="17"/>
      <c r="AX1508" s="17"/>
      <c r="AY1508" s="17"/>
      <c r="AZ1508" s="17"/>
      <c r="BA1508" s="17"/>
      <c r="BB1508" s="17"/>
      <c r="BC1508" s="17"/>
      <c r="BD1508" s="17"/>
      <c r="BE1508" s="17"/>
      <c r="BF1508" s="17"/>
      <c r="BG1508" s="17"/>
      <c r="BH1508" s="17"/>
      <c r="BI1508" s="17"/>
      <c r="BJ1508" s="17"/>
      <c r="BK1508" s="17"/>
      <c r="BL1508" s="17"/>
      <c r="BM1508" s="17"/>
      <c r="BN1508" s="17"/>
    </row>
    <row r="1509" spans="2:66" x14ac:dyDescent="0.35">
      <c r="B1509" s="24" t="s">
        <v>184</v>
      </c>
      <c r="C1509" s="17"/>
      <c r="D1509" s="17"/>
      <c r="E1509" s="17"/>
      <c r="F1509" s="17"/>
      <c r="G1509" s="17"/>
      <c r="H1509" s="17"/>
      <c r="I1509" s="17"/>
      <c r="J1509" s="17"/>
      <c r="K1509" s="17"/>
      <c r="L1509" s="17"/>
      <c r="M1509" s="17"/>
      <c r="N1509" s="17"/>
      <c r="O1509" s="17"/>
      <c r="P1509" s="17"/>
      <c r="Q1509" s="17"/>
      <c r="R1509" s="17"/>
      <c r="S1509" s="17"/>
      <c r="T1509" s="17"/>
      <c r="U1509" s="17"/>
      <c r="V1509" s="17"/>
      <c r="W1509" s="17"/>
      <c r="X1509" s="17"/>
      <c r="Y1509" s="17"/>
      <c r="Z1509" s="17"/>
      <c r="AA1509" s="17"/>
      <c r="AB1509" s="17"/>
      <c r="AC1509" s="17"/>
      <c r="AD1509" s="17"/>
      <c r="AE1509" s="17"/>
      <c r="AF1509" s="17"/>
      <c r="AG1509" s="17"/>
      <c r="AH1509" s="17"/>
      <c r="AI1509" s="17"/>
      <c r="AJ1509" s="17"/>
      <c r="AK1509" s="17"/>
      <c r="AL1509" s="17"/>
      <c r="AM1509" s="17"/>
      <c r="AN1509" s="17"/>
      <c r="AO1509" s="17"/>
      <c r="AP1509" s="17"/>
      <c r="AQ1509" s="17"/>
      <c r="AR1509" s="17"/>
      <c r="AS1509" s="17"/>
      <c r="AT1509" s="17"/>
      <c r="AU1509" s="17"/>
      <c r="AV1509" s="17"/>
      <c r="AW1509" s="17"/>
      <c r="AX1509" s="17"/>
      <c r="AY1509" s="17"/>
      <c r="AZ1509" s="17"/>
      <c r="BA1509" s="17"/>
      <c r="BB1509" s="17"/>
      <c r="BC1509" s="17"/>
      <c r="BD1509" s="17"/>
      <c r="BE1509" s="17"/>
      <c r="BF1509" s="17"/>
      <c r="BG1509" s="17"/>
      <c r="BH1509" s="17"/>
      <c r="BI1509" s="17"/>
      <c r="BJ1509" s="17"/>
      <c r="BK1509" s="17"/>
      <c r="BL1509" s="17"/>
      <c r="BM1509" s="17"/>
      <c r="BN1509" s="17"/>
    </row>
    <row r="1510" spans="2:66" x14ac:dyDescent="0.35">
      <c r="B1510" t="s">
        <v>350</v>
      </c>
      <c r="C1510" s="17">
        <v>2.4999026056683499E-2</v>
      </c>
      <c r="D1510" s="17">
        <v>3.77972360816115E-2</v>
      </c>
      <c r="E1510" s="17">
        <v>1.1414698504726701E-2</v>
      </c>
      <c r="F1510" s="17"/>
      <c r="G1510" s="17">
        <v>2.1682856981131999E-2</v>
      </c>
      <c r="H1510" s="17">
        <v>5.1369825928212501E-2</v>
      </c>
      <c r="I1510" s="17">
        <v>1.8541518696909499E-2</v>
      </c>
      <c r="J1510" s="17">
        <v>1.8100748273738101E-2</v>
      </c>
      <c r="K1510" s="17">
        <v>1.82326248317419E-2</v>
      </c>
      <c r="L1510" s="17">
        <v>2.2139640389732901E-2</v>
      </c>
      <c r="M1510" s="17"/>
      <c r="N1510" s="17">
        <v>1.9554071052471599E-2</v>
      </c>
      <c r="O1510" s="17">
        <v>2.19158027057537E-2</v>
      </c>
      <c r="P1510" s="17">
        <v>2.6196053442792099E-2</v>
      </c>
      <c r="Q1510" s="17">
        <v>3.37217686017545E-2</v>
      </c>
      <c r="R1510" s="17"/>
      <c r="S1510" s="17">
        <v>7.6866275410585605E-2</v>
      </c>
      <c r="T1510" s="17">
        <v>0</v>
      </c>
      <c r="U1510" s="17">
        <v>8.7334154699555605E-2</v>
      </c>
      <c r="V1510" s="17">
        <v>0</v>
      </c>
      <c r="W1510" s="17">
        <v>3.0282149054637799E-2</v>
      </c>
      <c r="X1510" s="17">
        <v>0</v>
      </c>
      <c r="Y1510" s="17">
        <v>0</v>
      </c>
      <c r="Z1510" s="17">
        <v>0</v>
      </c>
      <c r="AA1510" s="17">
        <v>0</v>
      </c>
      <c r="AB1510" s="17">
        <v>0</v>
      </c>
      <c r="AC1510" s="17">
        <v>5.1008680968339298E-2</v>
      </c>
      <c r="AD1510" s="17">
        <v>0</v>
      </c>
      <c r="AE1510" s="17"/>
      <c r="AF1510" s="17">
        <v>4.7153111858007302E-2</v>
      </c>
      <c r="AG1510" s="17">
        <v>2.0983072360375901E-2</v>
      </c>
      <c r="AH1510" s="17">
        <v>0</v>
      </c>
      <c r="AI1510" s="17">
        <v>2.6948192667696401E-2</v>
      </c>
      <c r="AJ1510" s="17">
        <v>2.4052845829672799E-2</v>
      </c>
      <c r="AK1510" s="17">
        <v>0</v>
      </c>
      <c r="AL1510" s="17"/>
      <c r="AM1510" s="17">
        <v>1.8554583547731901E-2</v>
      </c>
      <c r="AN1510" s="17">
        <v>3.4485297611163403E-2</v>
      </c>
      <c r="AO1510" s="17"/>
      <c r="AP1510" s="17">
        <v>2.4820283616028199E-2</v>
      </c>
      <c r="AQ1510" s="17">
        <v>1.2342796762962099E-2</v>
      </c>
      <c r="AR1510" s="17">
        <v>2.11074778651795E-2</v>
      </c>
      <c r="AS1510" s="17">
        <v>5.7399169736739301E-2</v>
      </c>
      <c r="AT1510" s="17">
        <v>0</v>
      </c>
      <c r="AU1510" s="17"/>
      <c r="AV1510" s="17">
        <v>2.4253400546753401E-2</v>
      </c>
      <c r="AW1510" s="17">
        <v>2.4202976886584199E-2</v>
      </c>
      <c r="AX1510" s="17">
        <v>7.7260156761364898E-2</v>
      </c>
      <c r="AY1510" s="17">
        <v>2.3486267015966001E-2</v>
      </c>
      <c r="AZ1510" s="17">
        <v>0</v>
      </c>
      <c r="BA1510" s="17">
        <v>0</v>
      </c>
      <c r="BB1510" s="17"/>
      <c r="BC1510" s="17">
        <v>2.3288905996239301E-2</v>
      </c>
      <c r="BD1510" s="17">
        <v>3.3759783409817702E-2</v>
      </c>
      <c r="BE1510" s="17">
        <v>1.85279433852704E-2</v>
      </c>
      <c r="BF1510" s="17"/>
      <c r="BG1510" s="17">
        <v>8.8332533258391993E-2</v>
      </c>
      <c r="BH1510" s="17">
        <v>1.21712895846106E-2</v>
      </c>
      <c r="BI1510" s="17">
        <v>1.71758512484485E-2</v>
      </c>
      <c r="BJ1510" s="17">
        <v>0</v>
      </c>
      <c r="BK1510" s="17">
        <v>9.7550382056771898E-2</v>
      </c>
      <c r="BL1510" s="17"/>
      <c r="BM1510" s="17">
        <v>2.1440635344202302E-2</v>
      </c>
      <c r="BN1510" s="17">
        <v>7.8878631619370101E-2</v>
      </c>
    </row>
    <row r="1511" spans="2:66" x14ac:dyDescent="0.35">
      <c r="B1511" t="s">
        <v>351</v>
      </c>
      <c r="C1511" s="17">
        <v>2.6141919459676099E-2</v>
      </c>
      <c r="D1511" s="17">
        <v>3.4183663510830402E-2</v>
      </c>
      <c r="E1511" s="17">
        <v>1.7731191959157601E-2</v>
      </c>
      <c r="F1511" s="17"/>
      <c r="G1511" s="17">
        <v>2.4432001185992099E-2</v>
      </c>
      <c r="H1511" s="17">
        <v>0</v>
      </c>
      <c r="I1511" s="17">
        <v>7.97616644616886E-2</v>
      </c>
      <c r="J1511" s="17">
        <v>1.7277179694431301E-2</v>
      </c>
      <c r="K1511" s="17">
        <v>1.8205678375714799E-2</v>
      </c>
      <c r="L1511" s="17">
        <v>2.2777456232581501E-2</v>
      </c>
      <c r="M1511" s="17"/>
      <c r="N1511" s="17">
        <v>2.3448056958066999E-2</v>
      </c>
      <c r="O1511" s="17">
        <v>3.2205530513176199E-2</v>
      </c>
      <c r="P1511" s="17">
        <v>2.54753622921167E-2</v>
      </c>
      <c r="Q1511" s="17">
        <v>2.29633792000229E-2</v>
      </c>
      <c r="R1511" s="17"/>
      <c r="S1511" s="17">
        <v>5.9168033110122101E-2</v>
      </c>
      <c r="T1511" s="17">
        <v>3.6304176807986699E-2</v>
      </c>
      <c r="U1511" s="17">
        <v>3.0334733554992201E-2</v>
      </c>
      <c r="V1511" s="17">
        <v>0</v>
      </c>
      <c r="W1511" s="17">
        <v>0</v>
      </c>
      <c r="X1511" s="17">
        <v>0</v>
      </c>
      <c r="Y1511" s="17">
        <v>0</v>
      </c>
      <c r="Z1511" s="17">
        <v>0</v>
      </c>
      <c r="AA1511" s="17">
        <v>5.5862443211948103E-2</v>
      </c>
      <c r="AB1511" s="17">
        <v>4.0632796170529402E-2</v>
      </c>
      <c r="AC1511" s="17">
        <v>0</v>
      </c>
      <c r="AD1511" s="17">
        <v>0</v>
      </c>
      <c r="AE1511" s="17"/>
      <c r="AF1511" s="17">
        <v>4.7418265201021603E-2</v>
      </c>
      <c r="AG1511" s="17">
        <v>4.4787583453612501E-2</v>
      </c>
      <c r="AH1511" s="17">
        <v>0</v>
      </c>
      <c r="AI1511" s="17">
        <v>1.40955183055721E-2</v>
      </c>
      <c r="AJ1511" s="17">
        <v>0</v>
      </c>
      <c r="AK1511" s="17">
        <v>0</v>
      </c>
      <c r="AL1511" s="17"/>
      <c r="AM1511" s="17">
        <v>2.4612769297218302E-2</v>
      </c>
      <c r="AN1511" s="17">
        <v>2.86732652837519E-2</v>
      </c>
      <c r="AO1511" s="17"/>
      <c r="AP1511" s="17">
        <v>1.2270746891052E-2</v>
      </c>
      <c r="AQ1511" s="17">
        <v>1.23245550323669E-2</v>
      </c>
      <c r="AR1511" s="17">
        <v>1.0630875251048701E-2</v>
      </c>
      <c r="AS1511" s="17">
        <v>0.121346950096701</v>
      </c>
      <c r="AT1511" s="17">
        <v>0.131916159886769</v>
      </c>
      <c r="AU1511" s="17"/>
      <c r="AV1511" s="17">
        <v>2.6085323138435101E-2</v>
      </c>
      <c r="AW1511" s="17">
        <v>1.3044861038768899E-2</v>
      </c>
      <c r="AX1511" s="17">
        <v>7.6708963516152903E-2</v>
      </c>
      <c r="AY1511" s="17">
        <v>0</v>
      </c>
      <c r="AZ1511" s="17">
        <v>0.12735579772786801</v>
      </c>
      <c r="BA1511" s="17">
        <v>3.1217565243425002E-2</v>
      </c>
      <c r="BB1511" s="17"/>
      <c r="BC1511" s="17">
        <v>0</v>
      </c>
      <c r="BD1511" s="17">
        <v>4.2917038171904801E-2</v>
      </c>
      <c r="BE1511" s="17">
        <v>2.95906509022048E-2</v>
      </c>
      <c r="BF1511" s="17"/>
      <c r="BG1511" s="17">
        <v>5.3527593679297297E-2</v>
      </c>
      <c r="BH1511" s="17">
        <v>2.9966188244443599E-2</v>
      </c>
      <c r="BI1511" s="17">
        <v>2.6914110930166098E-2</v>
      </c>
      <c r="BJ1511" s="17">
        <v>0</v>
      </c>
      <c r="BK1511" s="17">
        <v>0</v>
      </c>
      <c r="BL1511" s="17"/>
      <c r="BM1511" s="17">
        <v>3.2833772898037801E-2</v>
      </c>
      <c r="BN1511" s="17">
        <v>0</v>
      </c>
    </row>
    <row r="1512" spans="2:66" x14ac:dyDescent="0.35">
      <c r="B1512" t="s">
        <v>352</v>
      </c>
      <c r="C1512" s="17">
        <v>0.15147058823349699</v>
      </c>
      <c r="D1512" s="17">
        <v>0.19027906020059801</v>
      </c>
      <c r="E1512" s="17">
        <v>0.11118463710580601</v>
      </c>
      <c r="F1512" s="17"/>
      <c r="G1512" s="17">
        <v>0.24348941948442099</v>
      </c>
      <c r="H1512" s="17">
        <v>0.19464348155230601</v>
      </c>
      <c r="I1512" s="17">
        <v>0.122188884351981</v>
      </c>
      <c r="J1512" s="17">
        <v>0.14178950870284401</v>
      </c>
      <c r="K1512" s="17">
        <v>7.4430368446324405E-2</v>
      </c>
      <c r="L1512" s="17">
        <v>0.13943489214423799</v>
      </c>
      <c r="M1512" s="17"/>
      <c r="N1512" s="17">
        <v>0.145431375898045</v>
      </c>
      <c r="O1512" s="17">
        <v>0.13108363530975201</v>
      </c>
      <c r="P1512" s="17">
        <v>0.18420661103320701</v>
      </c>
      <c r="Q1512" s="17">
        <v>0.152293310563859</v>
      </c>
      <c r="R1512" s="17"/>
      <c r="S1512" s="17">
        <v>0.17397143233401399</v>
      </c>
      <c r="T1512" s="17">
        <v>0.23323069221715201</v>
      </c>
      <c r="U1512" s="17">
        <v>5.9631914754598302E-2</v>
      </c>
      <c r="V1512" s="17">
        <v>0.17478551170434101</v>
      </c>
      <c r="W1512" s="17">
        <v>0.17877779914154099</v>
      </c>
      <c r="X1512" s="17">
        <v>0.13204369223218601</v>
      </c>
      <c r="Y1512" s="17">
        <v>0.131976916379801</v>
      </c>
      <c r="Z1512" s="17">
        <v>0.168399806631507</v>
      </c>
      <c r="AA1512" s="17">
        <v>0.113783251922838</v>
      </c>
      <c r="AB1512" s="17">
        <v>0.116207452868269</v>
      </c>
      <c r="AC1512" s="17">
        <v>0.107456122049538</v>
      </c>
      <c r="AD1512" s="17">
        <v>0.12765239546465301</v>
      </c>
      <c r="AE1512" s="17"/>
      <c r="AF1512" s="17">
        <v>0.21598567084362</v>
      </c>
      <c r="AG1512" s="17">
        <v>0.128954992878245</v>
      </c>
      <c r="AH1512" s="17">
        <v>0.194457503388554</v>
      </c>
      <c r="AI1512" s="17">
        <v>0.11382736733344</v>
      </c>
      <c r="AJ1512" s="17">
        <v>4.8417146217622803E-2</v>
      </c>
      <c r="AK1512" s="17">
        <v>0.23371874350799701</v>
      </c>
      <c r="AL1512" s="17"/>
      <c r="AM1512" s="17">
        <v>0.13578382673738601</v>
      </c>
      <c r="AN1512" s="17">
        <v>0.175819010026665</v>
      </c>
      <c r="AO1512" s="17"/>
      <c r="AP1512" s="17">
        <v>8.4826892476681501E-2</v>
      </c>
      <c r="AQ1512" s="17">
        <v>0.163150105106906</v>
      </c>
      <c r="AR1512" s="17">
        <v>0.17518280585058299</v>
      </c>
      <c r="AS1512" s="17">
        <v>0.141209719302167</v>
      </c>
      <c r="AT1512" s="17">
        <v>0.23939798580333899</v>
      </c>
      <c r="AU1512" s="17"/>
      <c r="AV1512" s="17">
        <v>0.174640232003693</v>
      </c>
      <c r="AW1512" s="17">
        <v>0.14779271972928701</v>
      </c>
      <c r="AX1512" s="17">
        <v>8.0448630400492702E-2</v>
      </c>
      <c r="AY1512" s="17">
        <v>0.175988740266219</v>
      </c>
      <c r="AZ1512" s="17">
        <v>0.11694920847722801</v>
      </c>
      <c r="BA1512" s="17">
        <v>0.16520013485218299</v>
      </c>
      <c r="BB1512" s="17"/>
      <c r="BC1512" s="17">
        <v>0.146590157831021</v>
      </c>
      <c r="BD1512" s="17">
        <v>0.106736312816574</v>
      </c>
      <c r="BE1512" s="17">
        <v>0.204093336305053</v>
      </c>
      <c r="BF1512" s="17"/>
      <c r="BG1512" s="17">
        <v>0.17403164825221801</v>
      </c>
      <c r="BH1512" s="17">
        <v>0.12831692906625</v>
      </c>
      <c r="BI1512" s="17">
        <v>0.16426362545656401</v>
      </c>
      <c r="BJ1512" s="17">
        <v>0.27892769290927599</v>
      </c>
      <c r="BK1512" s="17">
        <v>0.20440280188735499</v>
      </c>
      <c r="BL1512" s="17"/>
      <c r="BM1512" s="17">
        <v>0.133880723957158</v>
      </c>
      <c r="BN1512" s="17">
        <v>0.218667329992699</v>
      </c>
    </row>
    <row r="1513" spans="2:66" x14ac:dyDescent="0.35">
      <c r="B1513" t="s">
        <v>353</v>
      </c>
      <c r="C1513" s="17">
        <v>0.47499534818733802</v>
      </c>
      <c r="D1513" s="17">
        <v>0.42291253209866198</v>
      </c>
      <c r="E1513" s="17">
        <v>0.53718518889729705</v>
      </c>
      <c r="F1513" s="17"/>
      <c r="G1513" s="17">
        <v>0.44327950142810801</v>
      </c>
      <c r="H1513" s="17">
        <v>0.404820962301287</v>
      </c>
      <c r="I1513" s="17">
        <v>0.49800729495848001</v>
      </c>
      <c r="J1513" s="17">
        <v>0.47257016093083598</v>
      </c>
      <c r="K1513" s="17">
        <v>0.61631857328333395</v>
      </c>
      <c r="L1513" s="17">
        <v>0.44141571665571899</v>
      </c>
      <c r="M1513" s="17"/>
      <c r="N1513" s="17">
        <v>0.49213621012210201</v>
      </c>
      <c r="O1513" s="17">
        <v>0.46413865733919701</v>
      </c>
      <c r="P1513" s="17">
        <v>0.393696553886276</v>
      </c>
      <c r="Q1513" s="17">
        <v>0.54032715947534804</v>
      </c>
      <c r="R1513" s="17"/>
      <c r="S1513" s="17">
        <v>0.388716420093415</v>
      </c>
      <c r="T1513" s="17">
        <v>0.42272258807956897</v>
      </c>
      <c r="U1513" s="17">
        <v>0.51791127976611095</v>
      </c>
      <c r="V1513" s="17">
        <v>0.50099477805456105</v>
      </c>
      <c r="W1513" s="17">
        <v>0.49573998700178501</v>
      </c>
      <c r="X1513" s="17">
        <v>0.60197586744286902</v>
      </c>
      <c r="Y1513" s="17">
        <v>0.50056993582535603</v>
      </c>
      <c r="Z1513" s="17">
        <v>0.16498853344177999</v>
      </c>
      <c r="AA1513" s="17">
        <v>0.56999690091684896</v>
      </c>
      <c r="AB1513" s="17">
        <v>0.42366251339503203</v>
      </c>
      <c r="AC1513" s="17">
        <v>0.414591161354537</v>
      </c>
      <c r="AD1513" s="17">
        <v>0.73781847741739004</v>
      </c>
      <c r="AE1513" s="17"/>
      <c r="AF1513" s="17">
        <v>0.44628044291920299</v>
      </c>
      <c r="AG1513" s="17">
        <v>0.43427072747886603</v>
      </c>
      <c r="AH1513" s="17">
        <v>0.409951937398016</v>
      </c>
      <c r="AI1513" s="17">
        <v>0.56732959378148196</v>
      </c>
      <c r="AJ1513" s="17">
        <v>0.57044502586292101</v>
      </c>
      <c r="AK1513" s="17">
        <v>0.41874600348325403</v>
      </c>
      <c r="AL1513" s="17"/>
      <c r="AM1513" s="17">
        <v>0.50419761627171999</v>
      </c>
      <c r="AN1513" s="17">
        <v>0.43328477716700903</v>
      </c>
      <c r="AO1513" s="17"/>
      <c r="AP1513" s="17">
        <v>0.52724583336506003</v>
      </c>
      <c r="AQ1513" s="17">
        <v>0.52269265288613498</v>
      </c>
      <c r="AR1513" s="17">
        <v>0.41966982981030099</v>
      </c>
      <c r="AS1513" s="17">
        <v>0.39287000706027497</v>
      </c>
      <c r="AT1513" s="17">
        <v>0.50948552060909202</v>
      </c>
      <c r="AU1513" s="17"/>
      <c r="AV1513" s="17">
        <v>0.43455588417608798</v>
      </c>
      <c r="AW1513" s="17">
        <v>0.53369322667550101</v>
      </c>
      <c r="AX1513" s="17">
        <v>0.37268977034412298</v>
      </c>
      <c r="AY1513" s="17">
        <v>0.40556782312730399</v>
      </c>
      <c r="AZ1513" s="17">
        <v>0.50954412856475395</v>
      </c>
      <c r="BA1513" s="17">
        <v>0.59969834711545</v>
      </c>
      <c r="BB1513" s="17"/>
      <c r="BC1513" s="17">
        <v>0.421253462098097</v>
      </c>
      <c r="BD1513" s="17">
        <v>0.53846652163586395</v>
      </c>
      <c r="BE1513" s="17">
        <v>0.44368171104770199</v>
      </c>
      <c r="BF1513" s="17"/>
      <c r="BG1513" s="17">
        <v>0.43080087158984798</v>
      </c>
      <c r="BH1513" s="17">
        <v>0.49349728511445501</v>
      </c>
      <c r="BI1513" s="17">
        <v>0.40743947273769199</v>
      </c>
      <c r="BJ1513" s="17">
        <v>0.440982451439418</v>
      </c>
      <c r="BK1513" s="17">
        <v>0.587646257005353</v>
      </c>
      <c r="BL1513" s="17"/>
      <c r="BM1513" s="17">
        <v>0.48586670154185502</v>
      </c>
      <c r="BN1513" s="17">
        <v>0.55957389154672199</v>
      </c>
    </row>
    <row r="1514" spans="2:66" x14ac:dyDescent="0.35">
      <c r="B1514" t="s">
        <v>354</v>
      </c>
      <c r="C1514" s="17">
        <v>0.29001640010792401</v>
      </c>
      <c r="D1514" s="17">
        <v>0.28631812460997003</v>
      </c>
      <c r="E1514" s="17">
        <v>0.29154933658190002</v>
      </c>
      <c r="F1514" s="17"/>
      <c r="G1514" s="17">
        <v>0.20501490530223501</v>
      </c>
      <c r="H1514" s="17">
        <v>0.34916573021819403</v>
      </c>
      <c r="I1514" s="17">
        <v>0.26163138998503399</v>
      </c>
      <c r="J1514" s="17">
        <v>0.32982902549272097</v>
      </c>
      <c r="K1514" s="17">
        <v>0.25479310672284</v>
      </c>
      <c r="L1514" s="17">
        <v>0.31356094480360502</v>
      </c>
      <c r="M1514" s="17"/>
      <c r="N1514" s="17">
        <v>0.28714364029599099</v>
      </c>
      <c r="O1514" s="17">
        <v>0.31791239924634002</v>
      </c>
      <c r="P1514" s="17">
        <v>0.34288793004812002</v>
      </c>
      <c r="Q1514" s="17">
        <v>0.21429709261862501</v>
      </c>
      <c r="R1514" s="17"/>
      <c r="S1514" s="17">
        <v>0.26319527611536703</v>
      </c>
      <c r="T1514" s="17">
        <v>0.28906766623406499</v>
      </c>
      <c r="U1514" s="17">
        <v>0.24119093241945899</v>
      </c>
      <c r="V1514" s="17">
        <v>0.25417617861960801</v>
      </c>
      <c r="W1514" s="17">
        <v>0.29520006480203598</v>
      </c>
      <c r="X1514" s="17">
        <v>0.265980440324945</v>
      </c>
      <c r="Y1514" s="17">
        <v>0.367453147794843</v>
      </c>
      <c r="Z1514" s="17">
        <v>0.48940796140512899</v>
      </c>
      <c r="AA1514" s="17">
        <v>0.23209892218615999</v>
      </c>
      <c r="AB1514" s="17">
        <v>0.345115816319642</v>
      </c>
      <c r="AC1514" s="17">
        <v>0.42694403562758498</v>
      </c>
      <c r="AD1514" s="17">
        <v>0.134529127117957</v>
      </c>
      <c r="AE1514" s="17"/>
      <c r="AF1514" s="17">
        <v>0.219157509526681</v>
      </c>
      <c r="AG1514" s="17">
        <v>0.31537191092050698</v>
      </c>
      <c r="AH1514" s="17">
        <v>0.37365415963138798</v>
      </c>
      <c r="AI1514" s="17">
        <v>0.24770669287279001</v>
      </c>
      <c r="AJ1514" s="17">
        <v>0.35708498208978301</v>
      </c>
      <c r="AK1514" s="17">
        <v>0.28769496252528198</v>
      </c>
      <c r="AL1514" s="17"/>
      <c r="AM1514" s="17">
        <v>0.29686172502455399</v>
      </c>
      <c r="AN1514" s="17">
        <v>0.28433258725482002</v>
      </c>
      <c r="AO1514" s="17"/>
      <c r="AP1514" s="17">
        <v>0.32438316219219898</v>
      </c>
      <c r="AQ1514" s="17">
        <v>0.23574715563481899</v>
      </c>
      <c r="AR1514" s="17">
        <v>0.35233398425433898</v>
      </c>
      <c r="AS1514" s="17">
        <v>0.25437418976346798</v>
      </c>
      <c r="AT1514" s="17">
        <v>0.11920033370080001</v>
      </c>
      <c r="AU1514" s="17"/>
      <c r="AV1514" s="17">
        <v>0.30761131432528099</v>
      </c>
      <c r="AW1514" s="17">
        <v>0.25468800101921002</v>
      </c>
      <c r="AX1514" s="17">
        <v>0.392892478977867</v>
      </c>
      <c r="AY1514" s="17">
        <v>0.36923851312818401</v>
      </c>
      <c r="AZ1514" s="17">
        <v>0.18212319624085299</v>
      </c>
      <c r="BA1514" s="17">
        <v>0.100432265632713</v>
      </c>
      <c r="BB1514" s="17"/>
      <c r="BC1514" s="17">
        <v>0.37408917902918398</v>
      </c>
      <c r="BD1514" s="17">
        <v>0.25014623570201</v>
      </c>
      <c r="BE1514" s="17">
        <v>0.28252081837375698</v>
      </c>
      <c r="BF1514" s="17"/>
      <c r="BG1514" s="17">
        <v>0.253307353220244</v>
      </c>
      <c r="BH1514" s="17">
        <v>0.317834173565614</v>
      </c>
      <c r="BI1514" s="17">
        <v>0.33811856707743798</v>
      </c>
      <c r="BJ1514" s="17">
        <v>0.28008985565130701</v>
      </c>
      <c r="BK1514" s="17">
        <v>7.0388956803105696E-2</v>
      </c>
      <c r="BL1514" s="17"/>
      <c r="BM1514" s="17">
        <v>0.30998081692781798</v>
      </c>
      <c r="BN1514" s="17">
        <v>0.110527014361032</v>
      </c>
    </row>
    <row r="1515" spans="2:66" x14ac:dyDescent="0.35">
      <c r="B1515" t="s">
        <v>282</v>
      </c>
      <c r="C1515" s="17">
        <v>3.2376717954881701E-2</v>
      </c>
      <c r="D1515" s="17">
        <v>2.8509383498327899E-2</v>
      </c>
      <c r="E1515" s="17">
        <v>3.0934946951112399E-2</v>
      </c>
      <c r="F1515" s="17"/>
      <c r="G1515" s="17">
        <v>6.21013156181126E-2</v>
      </c>
      <c r="H1515" s="17">
        <v>0</v>
      </c>
      <c r="I1515" s="17">
        <v>1.98692475459064E-2</v>
      </c>
      <c r="J1515" s="17">
        <v>2.0433376905429301E-2</v>
      </c>
      <c r="K1515" s="17">
        <v>1.8019648340045599E-2</v>
      </c>
      <c r="L1515" s="17">
        <v>6.0671349774122897E-2</v>
      </c>
      <c r="M1515" s="17"/>
      <c r="N1515" s="17">
        <v>3.2286645673323601E-2</v>
      </c>
      <c r="O1515" s="17">
        <v>3.2743974885780902E-2</v>
      </c>
      <c r="P1515" s="17">
        <v>2.7537489297488098E-2</v>
      </c>
      <c r="Q1515" s="17">
        <v>3.6397289540390503E-2</v>
      </c>
      <c r="R1515" s="17"/>
      <c r="S1515" s="17">
        <v>3.8082562936496998E-2</v>
      </c>
      <c r="T1515" s="17">
        <v>1.8674876661226799E-2</v>
      </c>
      <c r="U1515" s="17">
        <v>6.3596984805283002E-2</v>
      </c>
      <c r="V1515" s="17">
        <v>7.0043531621489505E-2</v>
      </c>
      <c r="W1515" s="17">
        <v>0</v>
      </c>
      <c r="X1515" s="17">
        <v>0</v>
      </c>
      <c r="Y1515" s="17">
        <v>0</v>
      </c>
      <c r="Z1515" s="17">
        <v>0.17720369852158399</v>
      </c>
      <c r="AA1515" s="17">
        <v>2.82584817622052E-2</v>
      </c>
      <c r="AB1515" s="17">
        <v>7.4381421246526705E-2</v>
      </c>
      <c r="AC1515" s="17">
        <v>0</v>
      </c>
      <c r="AD1515" s="17">
        <v>0</v>
      </c>
      <c r="AE1515" s="17"/>
      <c r="AF1515" s="17">
        <v>2.4004999651467601E-2</v>
      </c>
      <c r="AG1515" s="17">
        <v>5.5631712908392902E-2</v>
      </c>
      <c r="AH1515" s="17">
        <v>2.1936399582042399E-2</v>
      </c>
      <c r="AI1515" s="17">
        <v>3.0092635039019201E-2</v>
      </c>
      <c r="AJ1515" s="17">
        <v>0</v>
      </c>
      <c r="AK1515" s="17">
        <v>5.98402904834675E-2</v>
      </c>
      <c r="AL1515" s="17"/>
      <c r="AM1515" s="17">
        <v>1.9989479121389601E-2</v>
      </c>
      <c r="AN1515" s="17">
        <v>4.3405062656591803E-2</v>
      </c>
      <c r="AO1515" s="17"/>
      <c r="AP1515" s="17">
        <v>2.6453081458979701E-2</v>
      </c>
      <c r="AQ1515" s="17">
        <v>5.3742734576810898E-2</v>
      </c>
      <c r="AR1515" s="17">
        <v>2.1075026968548401E-2</v>
      </c>
      <c r="AS1515" s="17">
        <v>3.2799964040650102E-2</v>
      </c>
      <c r="AT1515" s="17">
        <v>0</v>
      </c>
      <c r="AU1515" s="17"/>
      <c r="AV1515" s="17">
        <v>3.2853845809749503E-2</v>
      </c>
      <c r="AW1515" s="17">
        <v>2.6578214650648701E-2</v>
      </c>
      <c r="AX1515" s="17">
        <v>0</v>
      </c>
      <c r="AY1515" s="17">
        <v>2.5718656462327402E-2</v>
      </c>
      <c r="AZ1515" s="17">
        <v>6.4027668989296904E-2</v>
      </c>
      <c r="BA1515" s="17">
        <v>0.103451687156228</v>
      </c>
      <c r="BB1515" s="17"/>
      <c r="BC1515" s="17">
        <v>3.4778295045458901E-2</v>
      </c>
      <c r="BD1515" s="17">
        <v>2.7974108263829699E-2</v>
      </c>
      <c r="BE1515" s="17">
        <v>2.1585539986012099E-2</v>
      </c>
      <c r="BF1515" s="17"/>
      <c r="BG1515" s="17">
        <v>0</v>
      </c>
      <c r="BH1515" s="17">
        <v>1.8214134424626001E-2</v>
      </c>
      <c r="BI1515" s="17">
        <v>4.6088372549692398E-2</v>
      </c>
      <c r="BJ1515" s="17">
        <v>0</v>
      </c>
      <c r="BK1515" s="17">
        <v>4.0011602247414901E-2</v>
      </c>
      <c r="BL1515" s="17"/>
      <c r="BM1515" s="17">
        <v>1.5997349330928001E-2</v>
      </c>
      <c r="BN1515" s="17">
        <v>3.2353132480176801E-2</v>
      </c>
    </row>
    <row r="1516" spans="2:66" x14ac:dyDescent="0.35">
      <c r="C1516" s="17"/>
      <c r="D1516" s="17"/>
      <c r="E1516" s="17"/>
      <c r="F1516" s="17"/>
      <c r="G1516" s="17"/>
      <c r="H1516" s="17"/>
      <c r="I1516" s="17"/>
      <c r="J1516" s="17"/>
      <c r="K1516" s="17"/>
      <c r="L1516" s="17"/>
      <c r="M1516" s="17"/>
      <c r="N1516" s="17"/>
      <c r="O1516" s="17"/>
      <c r="P1516" s="17"/>
      <c r="Q1516" s="17"/>
      <c r="R1516" s="17"/>
      <c r="S1516" s="17"/>
      <c r="T1516" s="17"/>
      <c r="U1516" s="17"/>
      <c r="V1516" s="17"/>
      <c r="W1516" s="17"/>
      <c r="X1516" s="17"/>
      <c r="Y1516" s="17"/>
      <c r="Z1516" s="17"/>
      <c r="AA1516" s="17"/>
      <c r="AB1516" s="17"/>
      <c r="AC1516" s="17"/>
      <c r="AD1516" s="17"/>
      <c r="AE1516" s="17"/>
      <c r="AF1516" s="17"/>
      <c r="AG1516" s="17"/>
      <c r="AH1516" s="17"/>
      <c r="AI1516" s="17"/>
      <c r="AJ1516" s="17"/>
      <c r="AK1516" s="17"/>
      <c r="AL1516" s="17"/>
      <c r="AM1516" s="17"/>
      <c r="AN1516" s="17"/>
      <c r="AO1516" s="17"/>
      <c r="AP1516" s="17"/>
      <c r="AQ1516" s="17"/>
      <c r="AR1516" s="17"/>
      <c r="AS1516" s="17"/>
      <c r="AT1516" s="17"/>
      <c r="AU1516" s="17"/>
      <c r="AV1516" s="17"/>
      <c r="AW1516" s="17"/>
      <c r="AX1516" s="17"/>
      <c r="AY1516" s="17"/>
      <c r="AZ1516" s="17"/>
      <c r="BA1516" s="17"/>
      <c r="BB1516" s="17"/>
      <c r="BC1516" s="17"/>
      <c r="BD1516" s="17"/>
      <c r="BE1516" s="17"/>
      <c r="BF1516" s="17"/>
      <c r="BG1516" s="17"/>
      <c r="BH1516" s="17"/>
      <c r="BI1516" s="17"/>
      <c r="BJ1516" s="17"/>
      <c r="BK1516" s="17"/>
      <c r="BL1516" s="17"/>
      <c r="BM1516" s="17"/>
      <c r="BN1516" s="17"/>
    </row>
    <row r="1517" spans="2:66" x14ac:dyDescent="0.35">
      <c r="B1517" s="6" t="s">
        <v>492</v>
      </c>
      <c r="C1517" s="17"/>
      <c r="D1517" s="17"/>
      <c r="E1517" s="17"/>
      <c r="F1517" s="17"/>
      <c r="G1517" s="17"/>
      <c r="H1517" s="17"/>
      <c r="I1517" s="17"/>
      <c r="J1517" s="17"/>
      <c r="K1517" s="17"/>
      <c r="L1517" s="17"/>
      <c r="M1517" s="17"/>
      <c r="N1517" s="17"/>
      <c r="O1517" s="17"/>
      <c r="P1517" s="17"/>
      <c r="Q1517" s="17"/>
      <c r="R1517" s="17"/>
      <c r="S1517" s="17"/>
      <c r="T1517" s="17"/>
      <c r="U1517" s="17"/>
      <c r="V1517" s="17"/>
      <c r="W1517" s="17"/>
      <c r="X1517" s="17"/>
      <c r="Y1517" s="17"/>
      <c r="Z1517" s="17"/>
      <c r="AA1517" s="17"/>
      <c r="AB1517" s="17"/>
      <c r="AC1517" s="17"/>
      <c r="AD1517" s="17"/>
      <c r="AE1517" s="17"/>
      <c r="AF1517" s="17"/>
      <c r="AG1517" s="17"/>
      <c r="AH1517" s="17"/>
      <c r="AI1517" s="17"/>
      <c r="AJ1517" s="17"/>
      <c r="AK1517" s="17"/>
      <c r="AL1517" s="17"/>
      <c r="AM1517" s="17"/>
      <c r="AN1517" s="17"/>
      <c r="AO1517" s="17"/>
      <c r="AP1517" s="17"/>
      <c r="AQ1517" s="17"/>
      <c r="AR1517" s="17"/>
      <c r="AS1517" s="17"/>
      <c r="AT1517" s="17"/>
      <c r="AU1517" s="17"/>
      <c r="AV1517" s="17"/>
      <c r="AW1517" s="17"/>
      <c r="AX1517" s="17"/>
      <c r="AY1517" s="17"/>
      <c r="AZ1517" s="17"/>
      <c r="BA1517" s="17"/>
      <c r="BB1517" s="17"/>
      <c r="BC1517" s="17"/>
      <c r="BD1517" s="17"/>
      <c r="BE1517" s="17"/>
      <c r="BF1517" s="17"/>
      <c r="BG1517" s="17"/>
      <c r="BH1517" s="17"/>
      <c r="BI1517" s="17"/>
      <c r="BJ1517" s="17"/>
      <c r="BK1517" s="17"/>
      <c r="BL1517" s="17"/>
      <c r="BM1517" s="17"/>
      <c r="BN1517" s="17"/>
    </row>
    <row r="1518" spans="2:66" x14ac:dyDescent="0.35">
      <c r="B1518" s="24" t="s">
        <v>184</v>
      </c>
      <c r="C1518" s="17"/>
      <c r="D1518" s="17"/>
      <c r="E1518" s="17"/>
      <c r="F1518" s="17"/>
      <c r="G1518" s="17"/>
      <c r="H1518" s="17"/>
      <c r="I1518" s="17"/>
      <c r="J1518" s="17"/>
      <c r="K1518" s="17"/>
      <c r="L1518" s="17"/>
      <c r="M1518" s="17"/>
      <c r="N1518" s="17"/>
      <c r="O1518" s="17"/>
      <c r="P1518" s="17"/>
      <c r="Q1518" s="17"/>
      <c r="R1518" s="17"/>
      <c r="S1518" s="17"/>
      <c r="T1518" s="17"/>
      <c r="U1518" s="17"/>
      <c r="V1518" s="17"/>
      <c r="W1518" s="17"/>
      <c r="X1518" s="17"/>
      <c r="Y1518" s="17"/>
      <c r="Z1518" s="17"/>
      <c r="AA1518" s="17"/>
      <c r="AB1518" s="17"/>
      <c r="AC1518" s="17"/>
      <c r="AD1518" s="17"/>
      <c r="AE1518" s="17"/>
      <c r="AF1518" s="17"/>
      <c r="AG1518" s="17"/>
      <c r="AH1518" s="17"/>
      <c r="AI1518" s="17"/>
      <c r="AJ1518" s="17"/>
      <c r="AK1518" s="17"/>
      <c r="AL1518" s="17"/>
      <c r="AM1518" s="17"/>
      <c r="AN1518" s="17"/>
      <c r="AO1518" s="17"/>
      <c r="AP1518" s="17"/>
      <c r="AQ1518" s="17"/>
      <c r="AR1518" s="17"/>
      <c r="AS1518" s="17"/>
      <c r="AT1518" s="17"/>
      <c r="AU1518" s="17"/>
      <c r="AV1518" s="17"/>
      <c r="AW1518" s="17"/>
      <c r="AX1518" s="17"/>
      <c r="AY1518" s="17"/>
      <c r="AZ1518" s="17"/>
      <c r="BA1518" s="17"/>
      <c r="BB1518" s="17"/>
      <c r="BC1518" s="17"/>
      <c r="BD1518" s="17"/>
      <c r="BE1518" s="17"/>
      <c r="BF1518" s="17"/>
      <c r="BG1518" s="17"/>
      <c r="BH1518" s="17"/>
      <c r="BI1518" s="17"/>
      <c r="BJ1518" s="17"/>
      <c r="BK1518" s="17"/>
      <c r="BL1518" s="17"/>
      <c r="BM1518" s="17"/>
      <c r="BN1518" s="17"/>
    </row>
    <row r="1519" spans="2:66" x14ac:dyDescent="0.35">
      <c r="B1519" t="s">
        <v>350</v>
      </c>
      <c r="C1519" s="17">
        <v>6.2330214630321498E-2</v>
      </c>
      <c r="D1519" s="17">
        <v>5.6520274570121799E-2</v>
      </c>
      <c r="E1519" s="17">
        <v>6.8193953890451506E-2</v>
      </c>
      <c r="F1519" s="17"/>
      <c r="G1519" s="17">
        <v>0.111295124087934</v>
      </c>
      <c r="H1519" s="17">
        <v>4.752895048894E-2</v>
      </c>
      <c r="I1519" s="17">
        <v>5.3635199766431101E-2</v>
      </c>
      <c r="J1519" s="17">
        <v>7.0367365262588299E-2</v>
      </c>
      <c r="K1519" s="17">
        <v>6.2238427104314001E-2</v>
      </c>
      <c r="L1519" s="17">
        <v>4.15866758510786E-2</v>
      </c>
      <c r="M1519" s="17"/>
      <c r="N1519" s="17">
        <v>4.0564906457791899E-2</v>
      </c>
      <c r="O1519" s="17">
        <v>4.7470283897264397E-2</v>
      </c>
      <c r="P1519" s="17">
        <v>6.7438720315503395E-2</v>
      </c>
      <c r="Q1519" s="17">
        <v>9.5466480591097205E-2</v>
      </c>
      <c r="R1519" s="17"/>
      <c r="S1519" s="17">
        <v>9.1485567758181702E-2</v>
      </c>
      <c r="T1519" s="17">
        <v>3.9053631129429299E-2</v>
      </c>
      <c r="U1519" s="17">
        <v>8.2869080566373196E-2</v>
      </c>
      <c r="V1519" s="17">
        <v>0.13245074323514799</v>
      </c>
      <c r="W1519" s="17">
        <v>0</v>
      </c>
      <c r="X1519" s="17">
        <v>0.10148210856798499</v>
      </c>
      <c r="Y1519" s="17">
        <v>3.2178562081451499E-2</v>
      </c>
      <c r="Z1519" s="17">
        <v>0</v>
      </c>
      <c r="AA1519" s="17">
        <v>2.2743766941700602E-2</v>
      </c>
      <c r="AB1519" s="17">
        <v>0.117016688634576</v>
      </c>
      <c r="AC1519" s="17">
        <v>0</v>
      </c>
      <c r="AD1519" s="17">
        <v>6.4226355146018099E-2</v>
      </c>
      <c r="AE1519" s="17"/>
      <c r="AF1519" s="17">
        <v>4.7268162654101102E-2</v>
      </c>
      <c r="AG1519" s="17">
        <v>5.3994571749183297E-2</v>
      </c>
      <c r="AH1519" s="17">
        <v>0.11080159886999601</v>
      </c>
      <c r="AI1519" s="17">
        <v>8.8576527118989098E-2</v>
      </c>
      <c r="AJ1519" s="17">
        <v>0</v>
      </c>
      <c r="AK1519" s="17">
        <v>8.8407188034842696E-2</v>
      </c>
      <c r="AL1519" s="17"/>
      <c r="AM1519" s="17">
        <v>5.7740946282401798E-2</v>
      </c>
      <c r="AN1519" s="17">
        <v>6.9492095743984905E-2</v>
      </c>
      <c r="AO1519" s="17"/>
      <c r="AP1519" s="17">
        <v>7.2714306691539707E-2</v>
      </c>
      <c r="AQ1519" s="17">
        <v>6.0864365513262297E-2</v>
      </c>
      <c r="AR1519" s="17">
        <v>1.0502618270149099E-2</v>
      </c>
      <c r="AS1519" s="17">
        <v>0.12126887993452699</v>
      </c>
      <c r="AT1519" s="17">
        <v>0</v>
      </c>
      <c r="AU1519" s="17"/>
      <c r="AV1519" s="17">
        <v>5.0015449676432101E-2</v>
      </c>
      <c r="AW1519" s="17">
        <v>1.9230807490353101E-2</v>
      </c>
      <c r="AX1519" s="17">
        <v>6.7005766317125598E-2</v>
      </c>
      <c r="AY1519" s="17">
        <v>5.46856739172948E-2</v>
      </c>
      <c r="AZ1519" s="17">
        <v>0.179887042729799</v>
      </c>
      <c r="BA1519" s="17">
        <v>7.9533375879589197E-2</v>
      </c>
      <c r="BB1519" s="17"/>
      <c r="BC1519" s="17">
        <v>3.37226901271434E-2</v>
      </c>
      <c r="BD1519" s="17">
        <v>9.5402948571406895E-2</v>
      </c>
      <c r="BE1519" s="17">
        <v>3.6006433156652702E-2</v>
      </c>
      <c r="BF1519" s="17"/>
      <c r="BG1519" s="17">
        <v>0.226033632677205</v>
      </c>
      <c r="BH1519" s="17">
        <v>4.93115850837244E-2</v>
      </c>
      <c r="BI1519" s="17">
        <v>1.0826598761502401E-2</v>
      </c>
      <c r="BJ1519" s="17">
        <v>0.11366610407330199</v>
      </c>
      <c r="BK1519" s="17">
        <v>8.3306821849291501E-2</v>
      </c>
      <c r="BL1519" s="17"/>
      <c r="BM1519" s="17">
        <v>7.7833947152686697E-2</v>
      </c>
      <c r="BN1519" s="17">
        <v>9.1166077002748994E-2</v>
      </c>
    </row>
    <row r="1520" spans="2:66" x14ac:dyDescent="0.35">
      <c r="B1520" t="s">
        <v>351</v>
      </c>
      <c r="C1520" s="17">
        <v>8.7835534788607506E-2</v>
      </c>
      <c r="D1520" s="17">
        <v>6.5263595292511106E-2</v>
      </c>
      <c r="E1520" s="17">
        <v>0.109820811981916</v>
      </c>
      <c r="F1520" s="17"/>
      <c r="G1520" s="17">
        <v>9.2467427010377898E-2</v>
      </c>
      <c r="H1520" s="17">
        <v>7.4082069486267305E-2</v>
      </c>
      <c r="I1520" s="17">
        <v>0</v>
      </c>
      <c r="J1520" s="17">
        <v>8.4320982626795604E-2</v>
      </c>
      <c r="K1520" s="17">
        <v>8.5784035397099806E-2</v>
      </c>
      <c r="L1520" s="17">
        <v>0.17993211904728501</v>
      </c>
      <c r="M1520" s="17"/>
      <c r="N1520" s="17">
        <v>3.91204463573828E-2</v>
      </c>
      <c r="O1520" s="17">
        <v>8.7305987250942199E-2</v>
      </c>
      <c r="P1520" s="17">
        <v>7.5725216655859601E-2</v>
      </c>
      <c r="Q1520" s="17">
        <v>0.147945220918065</v>
      </c>
      <c r="R1520" s="17"/>
      <c r="S1520" s="17">
        <v>8.87492995422164E-2</v>
      </c>
      <c r="T1520" s="17">
        <v>6.3376807773285498E-2</v>
      </c>
      <c r="U1520" s="17">
        <v>4.0808556162135197E-2</v>
      </c>
      <c r="V1520" s="17">
        <v>0.16978787636314299</v>
      </c>
      <c r="W1520" s="17">
        <v>0.22378209525319701</v>
      </c>
      <c r="X1520" s="17">
        <v>0.132410402682588</v>
      </c>
      <c r="Y1520" s="17">
        <v>6.0015637705105603E-2</v>
      </c>
      <c r="Z1520" s="17">
        <v>6.6630074641889595E-2</v>
      </c>
      <c r="AA1520" s="17">
        <v>4.5594627742564002E-2</v>
      </c>
      <c r="AB1520" s="17">
        <v>7.42293684638171E-2</v>
      </c>
      <c r="AC1520" s="17">
        <v>4.5006272188794001E-2</v>
      </c>
      <c r="AD1520" s="17">
        <v>6.41616598963482E-2</v>
      </c>
      <c r="AE1520" s="17"/>
      <c r="AF1520" s="17">
        <v>7.3767865110872993E-2</v>
      </c>
      <c r="AG1520" s="17">
        <v>7.3738596728856201E-2</v>
      </c>
      <c r="AH1520" s="17">
        <v>0.10378345299403199</v>
      </c>
      <c r="AI1520" s="17">
        <v>8.68724005039644E-2</v>
      </c>
      <c r="AJ1520" s="17">
        <v>0.134270281421423</v>
      </c>
      <c r="AK1520" s="17">
        <v>0.13277185256527599</v>
      </c>
      <c r="AL1520" s="17"/>
      <c r="AM1520" s="17">
        <v>9.8377166859760598E-2</v>
      </c>
      <c r="AN1520" s="17">
        <v>7.5576460394967501E-2</v>
      </c>
      <c r="AO1520" s="17"/>
      <c r="AP1520" s="17">
        <v>0.132334461587478</v>
      </c>
      <c r="AQ1520" s="17">
        <v>7.8097973907644794E-2</v>
      </c>
      <c r="AR1520" s="17">
        <v>7.8533710695620901E-2</v>
      </c>
      <c r="AS1520" s="17">
        <v>8.9431884305372605E-2</v>
      </c>
      <c r="AT1520" s="17">
        <v>0</v>
      </c>
      <c r="AU1520" s="17"/>
      <c r="AV1520" s="17">
        <v>6.3720421320846904E-2</v>
      </c>
      <c r="AW1520" s="17">
        <v>0.13062763284467399</v>
      </c>
      <c r="AX1520" s="17">
        <v>6.8210855961700706E-2</v>
      </c>
      <c r="AY1520" s="17">
        <v>0.110420785844855</v>
      </c>
      <c r="AZ1520" s="17">
        <v>0</v>
      </c>
      <c r="BA1520" s="17">
        <v>7.8334070405552597E-2</v>
      </c>
      <c r="BB1520" s="17"/>
      <c r="BC1520" s="17">
        <v>3.3112062321814503E-2</v>
      </c>
      <c r="BD1520" s="17">
        <v>8.8608866678343903E-2</v>
      </c>
      <c r="BE1520" s="17">
        <v>0.11592766502992299</v>
      </c>
      <c r="BF1520" s="17"/>
      <c r="BG1520" s="17">
        <v>8.0544496849368596E-2</v>
      </c>
      <c r="BH1520" s="17">
        <v>6.0706720351114601E-2</v>
      </c>
      <c r="BI1520" s="17">
        <v>0.102875059579687</v>
      </c>
      <c r="BJ1520" s="17">
        <v>0.21373126902723</v>
      </c>
      <c r="BK1520" s="17">
        <v>0.154288455096975</v>
      </c>
      <c r="BL1520" s="17"/>
      <c r="BM1520" s="17">
        <v>6.3908472773245406E-2</v>
      </c>
      <c r="BN1520" s="17">
        <v>0.16967670565804699</v>
      </c>
    </row>
    <row r="1521" spans="2:66" x14ac:dyDescent="0.35">
      <c r="B1521" t="s">
        <v>352</v>
      </c>
      <c r="C1521" s="17">
        <v>0.29079238020665099</v>
      </c>
      <c r="D1521" s="17">
        <v>0.31179826730778798</v>
      </c>
      <c r="E1521" s="17">
        <v>0.27225322996541301</v>
      </c>
      <c r="F1521" s="17"/>
      <c r="G1521" s="17">
        <v>0.22208325342322699</v>
      </c>
      <c r="H1521" s="17">
        <v>0.33654268921300201</v>
      </c>
      <c r="I1521" s="17">
        <v>0.32006686164967202</v>
      </c>
      <c r="J1521" s="17">
        <v>0.28794203959543102</v>
      </c>
      <c r="K1521" s="17">
        <v>0.23494326697342</v>
      </c>
      <c r="L1521" s="17">
        <v>0.30507359324779099</v>
      </c>
      <c r="M1521" s="17"/>
      <c r="N1521" s="17">
        <v>0.29828840056297601</v>
      </c>
      <c r="O1521" s="17">
        <v>0.31132318416952998</v>
      </c>
      <c r="P1521" s="17">
        <v>0.25803464426887701</v>
      </c>
      <c r="Q1521" s="17">
        <v>0.28461939642431899</v>
      </c>
      <c r="R1521" s="17"/>
      <c r="S1521" s="17">
        <v>0.208328775475114</v>
      </c>
      <c r="T1521" s="17">
        <v>0.30425661030561302</v>
      </c>
      <c r="U1521" s="17">
        <v>0.33018546741132399</v>
      </c>
      <c r="V1521" s="17">
        <v>0.29667975923085999</v>
      </c>
      <c r="W1521" s="17">
        <v>0.27478202836244903</v>
      </c>
      <c r="X1521" s="17">
        <v>0.36753714591693598</v>
      </c>
      <c r="Y1521" s="17">
        <v>0.185307159969616</v>
      </c>
      <c r="Z1521" s="17">
        <v>0.33396506568929402</v>
      </c>
      <c r="AA1521" s="17">
        <v>0.34207604114887102</v>
      </c>
      <c r="AB1521" s="17">
        <v>0.27821224791627802</v>
      </c>
      <c r="AC1521" s="17">
        <v>0.43242952542322899</v>
      </c>
      <c r="AD1521" s="17">
        <v>0.26221320158165001</v>
      </c>
      <c r="AE1521" s="17"/>
      <c r="AF1521" s="17">
        <v>0.249757009908573</v>
      </c>
      <c r="AG1521" s="17">
        <v>0.34218243612843802</v>
      </c>
      <c r="AH1521" s="17">
        <v>0.17685217762802599</v>
      </c>
      <c r="AI1521" s="17">
        <v>0.34827200323951302</v>
      </c>
      <c r="AJ1521" s="17">
        <v>0.19589344791598601</v>
      </c>
      <c r="AK1521" s="17">
        <v>0.46106247430102998</v>
      </c>
      <c r="AL1521" s="17"/>
      <c r="AM1521" s="17">
        <v>0.286705791703883</v>
      </c>
      <c r="AN1521" s="17">
        <v>0.28935000103168301</v>
      </c>
      <c r="AO1521" s="17"/>
      <c r="AP1521" s="17">
        <v>0.28796135663815597</v>
      </c>
      <c r="AQ1521" s="17">
        <v>0.32323314718604401</v>
      </c>
      <c r="AR1521" s="17">
        <v>0.256939840639479</v>
      </c>
      <c r="AS1521" s="17">
        <v>0.21815496214088101</v>
      </c>
      <c r="AT1521" s="17">
        <v>0.58560311126250697</v>
      </c>
      <c r="AU1521" s="17"/>
      <c r="AV1521" s="17">
        <v>0.29362925917990501</v>
      </c>
      <c r="AW1521" s="17">
        <v>0.33038435599976701</v>
      </c>
      <c r="AX1521" s="17">
        <v>0.23798712665402899</v>
      </c>
      <c r="AY1521" s="17">
        <v>0.33553002391099401</v>
      </c>
      <c r="AZ1521" s="17">
        <v>0.24192598322774</v>
      </c>
      <c r="BA1521" s="17">
        <v>0.28097346521497801</v>
      </c>
      <c r="BB1521" s="17"/>
      <c r="BC1521" s="17">
        <v>0.218264883443511</v>
      </c>
      <c r="BD1521" s="17">
        <v>0.32575560154516903</v>
      </c>
      <c r="BE1521" s="17">
        <v>0.30611969286420299</v>
      </c>
      <c r="BF1521" s="17"/>
      <c r="BG1521" s="17">
        <v>0.24630566401707199</v>
      </c>
      <c r="BH1521" s="17">
        <v>0.31131092426130003</v>
      </c>
      <c r="BI1521" s="17">
        <v>0.25910744418058501</v>
      </c>
      <c r="BJ1521" s="17">
        <v>0.11891686146538701</v>
      </c>
      <c r="BK1521" s="17">
        <v>0.35060623382891898</v>
      </c>
      <c r="BL1521" s="17"/>
      <c r="BM1521" s="17">
        <v>0.30081928728492202</v>
      </c>
      <c r="BN1521" s="17">
        <v>0.29062767833101399</v>
      </c>
    </row>
    <row r="1522" spans="2:66" x14ac:dyDescent="0.35">
      <c r="B1522" t="s">
        <v>353</v>
      </c>
      <c r="C1522" s="17">
        <v>0.41630039367198901</v>
      </c>
      <c r="D1522" s="17">
        <v>0.40427437833549701</v>
      </c>
      <c r="E1522" s="17">
        <v>0.42476301201508698</v>
      </c>
      <c r="F1522" s="17"/>
      <c r="G1522" s="17">
        <v>0.43247551655236899</v>
      </c>
      <c r="H1522" s="17">
        <v>0.402647162947735</v>
      </c>
      <c r="I1522" s="17">
        <v>0.45426203585459801</v>
      </c>
      <c r="J1522" s="17">
        <v>0.43848510249821798</v>
      </c>
      <c r="K1522" s="17">
        <v>0.42534145406155499</v>
      </c>
      <c r="L1522" s="17">
        <v>0.36241319331759397</v>
      </c>
      <c r="M1522" s="17"/>
      <c r="N1522" s="17">
        <v>0.41854880074428202</v>
      </c>
      <c r="O1522" s="17">
        <v>0.43363072539744701</v>
      </c>
      <c r="P1522" s="17">
        <v>0.41697252304313498</v>
      </c>
      <c r="Q1522" s="17">
        <v>0.39574963310160899</v>
      </c>
      <c r="R1522" s="17"/>
      <c r="S1522" s="17">
        <v>0.477686298750858</v>
      </c>
      <c r="T1522" s="17">
        <v>0.42664307027796899</v>
      </c>
      <c r="U1522" s="17">
        <v>0.37721097096105799</v>
      </c>
      <c r="V1522" s="17">
        <v>0.29729868164418799</v>
      </c>
      <c r="W1522" s="17">
        <v>0.41045705456850301</v>
      </c>
      <c r="X1522" s="17">
        <v>0.29746223011217898</v>
      </c>
      <c r="Y1522" s="17">
        <v>0.48254887594659301</v>
      </c>
      <c r="Z1522" s="17">
        <v>0.53424523245524702</v>
      </c>
      <c r="AA1522" s="17">
        <v>0.45616798529852598</v>
      </c>
      <c r="AB1522" s="17">
        <v>0.379639831431</v>
      </c>
      <c r="AC1522" s="17">
        <v>0.355056863027158</v>
      </c>
      <c r="AD1522" s="17">
        <v>0.46864052013810698</v>
      </c>
      <c r="AE1522" s="17"/>
      <c r="AF1522" s="17">
        <v>0.46801733942427198</v>
      </c>
      <c r="AG1522" s="17">
        <v>0.32708248603983398</v>
      </c>
      <c r="AH1522" s="17">
        <v>0.481782819351249</v>
      </c>
      <c r="AI1522" s="17">
        <v>0.408777210456435</v>
      </c>
      <c r="AJ1522" s="17">
        <v>0.53533860548746304</v>
      </c>
      <c r="AK1522" s="17">
        <v>0.31775848509885102</v>
      </c>
      <c r="AL1522" s="17"/>
      <c r="AM1522" s="17">
        <v>0.444047072584489</v>
      </c>
      <c r="AN1522" s="17">
        <v>0.387392200569394</v>
      </c>
      <c r="AO1522" s="17"/>
      <c r="AP1522" s="17">
        <v>0.37407873814057802</v>
      </c>
      <c r="AQ1522" s="17">
        <v>0.38874722403799999</v>
      </c>
      <c r="AR1522" s="17">
        <v>0.48133098592275603</v>
      </c>
      <c r="AS1522" s="17">
        <v>0.331289306525544</v>
      </c>
      <c r="AT1522" s="17">
        <v>0.41439688873749297</v>
      </c>
      <c r="AU1522" s="17"/>
      <c r="AV1522" s="17">
        <v>0.45367970191555401</v>
      </c>
      <c r="AW1522" s="17">
        <v>0.38598350237930501</v>
      </c>
      <c r="AX1522" s="17">
        <v>0.39679981857080399</v>
      </c>
      <c r="AY1522" s="17">
        <v>0.43887449481229801</v>
      </c>
      <c r="AZ1522" s="17">
        <v>0.32887677525050601</v>
      </c>
      <c r="BA1522" s="17">
        <v>0.39778687002588797</v>
      </c>
      <c r="BB1522" s="17"/>
      <c r="BC1522" s="17">
        <v>0.46006157291287397</v>
      </c>
      <c r="BD1522" s="17">
        <v>0.40140882120108901</v>
      </c>
      <c r="BE1522" s="17">
        <v>0.426370039610869</v>
      </c>
      <c r="BF1522" s="17"/>
      <c r="BG1522" s="17">
        <v>0.36644325071030798</v>
      </c>
      <c r="BH1522" s="17">
        <v>0.41631513395977299</v>
      </c>
      <c r="BI1522" s="17">
        <v>0.475969488583526</v>
      </c>
      <c r="BJ1522" s="17">
        <v>0.55368576543408099</v>
      </c>
      <c r="BK1522" s="17">
        <v>0.330498986186545</v>
      </c>
      <c r="BL1522" s="17"/>
      <c r="BM1522" s="17">
        <v>0.40826597466995801</v>
      </c>
      <c r="BN1522" s="17">
        <v>0.38827643402085099</v>
      </c>
    </row>
    <row r="1523" spans="2:66" x14ac:dyDescent="0.35">
      <c r="B1523" t="s">
        <v>354</v>
      </c>
      <c r="C1523" s="17">
        <v>0.12684190562109099</v>
      </c>
      <c r="D1523" s="17">
        <v>0.134720297361832</v>
      </c>
      <c r="E1523" s="17">
        <v>0.119980344198441</v>
      </c>
      <c r="F1523" s="17"/>
      <c r="G1523" s="17">
        <v>0.14167867892609301</v>
      </c>
      <c r="H1523" s="17">
        <v>0.12807175584411701</v>
      </c>
      <c r="I1523" s="17">
        <v>0.1377137528606</v>
      </c>
      <c r="J1523" s="17">
        <v>0.118884510016967</v>
      </c>
      <c r="K1523" s="17">
        <v>0.17127436644244301</v>
      </c>
      <c r="L1523" s="17">
        <v>8.1878348570558299E-2</v>
      </c>
      <c r="M1523" s="17"/>
      <c r="N1523" s="17">
        <v>0.183290664125871</v>
      </c>
      <c r="O1523" s="17">
        <v>0.120269819284816</v>
      </c>
      <c r="P1523" s="17">
        <v>0.15499333884472699</v>
      </c>
      <c r="Q1523" s="17">
        <v>5.75974500129421E-2</v>
      </c>
      <c r="R1523" s="17"/>
      <c r="S1523" s="17">
        <v>0.118146896396983</v>
      </c>
      <c r="T1523" s="17">
        <v>0.1452163688194</v>
      </c>
      <c r="U1523" s="17">
        <v>0.16892592489910899</v>
      </c>
      <c r="V1523" s="17">
        <v>0.103782939526661</v>
      </c>
      <c r="W1523" s="17">
        <v>9.0978821815851693E-2</v>
      </c>
      <c r="X1523" s="17">
        <v>0.101108112720312</v>
      </c>
      <c r="Y1523" s="17">
        <v>0.239949764297233</v>
      </c>
      <c r="Z1523" s="17">
        <v>6.5159627213569493E-2</v>
      </c>
      <c r="AA1523" s="17">
        <v>8.9254885679808604E-2</v>
      </c>
      <c r="AB1523" s="17">
        <v>0.114268643947428</v>
      </c>
      <c r="AC1523" s="17">
        <v>0.12592941056681001</v>
      </c>
      <c r="AD1523" s="17">
        <v>0.14075826323787699</v>
      </c>
      <c r="AE1523" s="17"/>
      <c r="AF1523" s="17">
        <v>0.143291764251126</v>
      </c>
      <c r="AG1523" s="17">
        <v>0.175512605347695</v>
      </c>
      <c r="AH1523" s="17">
        <v>0.12677995115669699</v>
      </c>
      <c r="AI1523" s="17">
        <v>4.9922674803607799E-2</v>
      </c>
      <c r="AJ1523" s="17">
        <v>0.13449766517512801</v>
      </c>
      <c r="AK1523" s="17">
        <v>0</v>
      </c>
      <c r="AL1523" s="17"/>
      <c r="AM1523" s="17">
        <v>0.103812266151196</v>
      </c>
      <c r="AN1523" s="17">
        <v>0.15335056782984399</v>
      </c>
      <c r="AO1523" s="17"/>
      <c r="AP1523" s="17">
        <v>9.6582505695563606E-2</v>
      </c>
      <c r="AQ1523" s="17">
        <v>0.149057289355049</v>
      </c>
      <c r="AR1523" s="17">
        <v>0.16254170566873999</v>
      </c>
      <c r="AS1523" s="17">
        <v>0.216901980731908</v>
      </c>
      <c r="AT1523" s="17">
        <v>0</v>
      </c>
      <c r="AU1523" s="17"/>
      <c r="AV1523" s="17">
        <v>0.117770194099464</v>
      </c>
      <c r="AW1523" s="17">
        <v>0.11763521792871701</v>
      </c>
      <c r="AX1523" s="17">
        <v>0.229996432496341</v>
      </c>
      <c r="AY1523" s="17">
        <v>4.1337631710549501E-2</v>
      </c>
      <c r="AZ1523" s="17">
        <v>0.24931019879195501</v>
      </c>
      <c r="BA1523" s="17">
        <v>0.12492934796001499</v>
      </c>
      <c r="BB1523" s="17"/>
      <c r="BC1523" s="17">
        <v>0.220627394547217</v>
      </c>
      <c r="BD1523" s="17">
        <v>8.2797913760397898E-2</v>
      </c>
      <c r="BE1523" s="17">
        <v>0.106363329119758</v>
      </c>
      <c r="BF1523" s="17"/>
      <c r="BG1523" s="17">
        <v>8.0672955746046798E-2</v>
      </c>
      <c r="BH1523" s="17">
        <v>0.14085933232856701</v>
      </c>
      <c r="BI1523" s="17">
        <v>0.14090040770423901</v>
      </c>
      <c r="BJ1523" s="17">
        <v>0</v>
      </c>
      <c r="BK1523" s="17">
        <v>8.1299503038268897E-2</v>
      </c>
      <c r="BL1523" s="17"/>
      <c r="BM1523" s="17">
        <v>0.131145447457481</v>
      </c>
      <c r="BN1523" s="17">
        <v>6.0253104987339198E-2</v>
      </c>
    </row>
    <row r="1524" spans="2:66" x14ac:dyDescent="0.35">
      <c r="B1524" t="s">
        <v>282</v>
      </c>
      <c r="C1524" s="17">
        <v>1.5899571081340401E-2</v>
      </c>
      <c r="D1524" s="17">
        <v>2.7423187132250799E-2</v>
      </c>
      <c r="E1524" s="17">
        <v>4.9886479486908903E-3</v>
      </c>
      <c r="F1524" s="17"/>
      <c r="G1524" s="17">
        <v>0</v>
      </c>
      <c r="H1524" s="17">
        <v>1.1127372019939699E-2</v>
      </c>
      <c r="I1524" s="17">
        <v>3.4322149868698797E-2</v>
      </c>
      <c r="J1524" s="17">
        <v>0</v>
      </c>
      <c r="K1524" s="17">
        <v>2.04184500211687E-2</v>
      </c>
      <c r="L1524" s="17">
        <v>2.9116069965693499E-2</v>
      </c>
      <c r="M1524" s="17"/>
      <c r="N1524" s="17">
        <v>2.0186781751696199E-2</v>
      </c>
      <c r="O1524" s="17">
        <v>0</v>
      </c>
      <c r="P1524" s="17">
        <v>2.68355568718977E-2</v>
      </c>
      <c r="Q1524" s="17">
        <v>1.8621818951967802E-2</v>
      </c>
      <c r="R1524" s="17"/>
      <c r="S1524" s="17">
        <v>1.56031620766468E-2</v>
      </c>
      <c r="T1524" s="17">
        <v>2.14535116943044E-2</v>
      </c>
      <c r="U1524" s="17">
        <v>0</v>
      </c>
      <c r="V1524" s="17">
        <v>0</v>
      </c>
      <c r="W1524" s="17">
        <v>0</v>
      </c>
      <c r="X1524" s="17">
        <v>0</v>
      </c>
      <c r="Y1524" s="17">
        <v>0</v>
      </c>
      <c r="Z1524" s="17">
        <v>0</v>
      </c>
      <c r="AA1524" s="17">
        <v>4.4162693188530201E-2</v>
      </c>
      <c r="AB1524" s="17">
        <v>3.66332196069016E-2</v>
      </c>
      <c r="AC1524" s="17">
        <v>4.1577928794008498E-2</v>
      </c>
      <c r="AD1524" s="17">
        <v>0</v>
      </c>
      <c r="AE1524" s="17"/>
      <c r="AF1524" s="17">
        <v>1.78978586510543E-2</v>
      </c>
      <c r="AG1524" s="17">
        <v>2.74893040059941E-2</v>
      </c>
      <c r="AH1524" s="17">
        <v>0</v>
      </c>
      <c r="AI1524" s="17">
        <v>1.75791838774907E-2</v>
      </c>
      <c r="AJ1524" s="17">
        <v>0</v>
      </c>
      <c r="AK1524" s="17">
        <v>0</v>
      </c>
      <c r="AL1524" s="17"/>
      <c r="AM1524" s="17">
        <v>9.3167564182685195E-3</v>
      </c>
      <c r="AN1524" s="17">
        <v>2.4838674430126301E-2</v>
      </c>
      <c r="AO1524" s="17"/>
      <c r="AP1524" s="17">
        <v>3.6328631246684097E-2</v>
      </c>
      <c r="AQ1524" s="17">
        <v>0</v>
      </c>
      <c r="AR1524" s="17">
        <v>1.0151138803254601E-2</v>
      </c>
      <c r="AS1524" s="17">
        <v>2.2952986361767298E-2</v>
      </c>
      <c r="AT1524" s="17">
        <v>0</v>
      </c>
      <c r="AU1524" s="17"/>
      <c r="AV1524" s="17">
        <v>2.11849738077983E-2</v>
      </c>
      <c r="AW1524" s="17">
        <v>1.6138483357184399E-2</v>
      </c>
      <c r="AX1524" s="17">
        <v>0</v>
      </c>
      <c r="AY1524" s="17">
        <v>1.9151389804007601E-2</v>
      </c>
      <c r="AZ1524" s="17">
        <v>0</v>
      </c>
      <c r="BA1524" s="17">
        <v>3.8442870513976997E-2</v>
      </c>
      <c r="BB1524" s="17"/>
      <c r="BC1524" s="17">
        <v>3.4211396647439898E-2</v>
      </c>
      <c r="BD1524" s="17">
        <v>6.0258482435932501E-3</v>
      </c>
      <c r="BE1524" s="17">
        <v>9.2128402185935095E-3</v>
      </c>
      <c r="BF1524" s="17"/>
      <c r="BG1524" s="17">
        <v>0</v>
      </c>
      <c r="BH1524" s="17">
        <v>2.1496304015520901E-2</v>
      </c>
      <c r="BI1524" s="17">
        <v>1.03210011904609E-2</v>
      </c>
      <c r="BJ1524" s="17">
        <v>0</v>
      </c>
      <c r="BK1524" s="17">
        <v>0</v>
      </c>
      <c r="BL1524" s="17"/>
      <c r="BM1524" s="17">
        <v>1.80268706617066E-2</v>
      </c>
      <c r="BN1524" s="17">
        <v>0</v>
      </c>
    </row>
    <row r="1525" spans="2:66" x14ac:dyDescent="0.35">
      <c r="C1525" s="17"/>
      <c r="D1525" s="17"/>
      <c r="E1525" s="17"/>
      <c r="F1525" s="17"/>
      <c r="G1525" s="17"/>
      <c r="H1525" s="17"/>
      <c r="I1525" s="17"/>
      <c r="J1525" s="17"/>
      <c r="K1525" s="17"/>
      <c r="L1525" s="17"/>
      <c r="M1525" s="17"/>
      <c r="N1525" s="17"/>
      <c r="O1525" s="17"/>
      <c r="P1525" s="17"/>
      <c r="Q1525" s="17"/>
      <c r="R1525" s="17"/>
      <c r="S1525" s="17"/>
      <c r="T1525" s="17"/>
      <c r="U1525" s="17"/>
      <c r="V1525" s="17"/>
      <c r="W1525" s="17"/>
      <c r="X1525" s="17"/>
      <c r="Y1525" s="17"/>
      <c r="Z1525" s="17"/>
      <c r="AA1525" s="17"/>
      <c r="AB1525" s="17"/>
      <c r="AC1525" s="17"/>
      <c r="AD1525" s="17"/>
      <c r="AE1525" s="17"/>
      <c r="AF1525" s="17"/>
      <c r="AG1525" s="17"/>
      <c r="AH1525" s="17"/>
      <c r="AI1525" s="17"/>
      <c r="AJ1525" s="17"/>
      <c r="AK1525" s="17"/>
      <c r="AL1525" s="17"/>
      <c r="AM1525" s="17"/>
      <c r="AN1525" s="17"/>
      <c r="AO1525" s="17"/>
      <c r="AP1525" s="17"/>
      <c r="AQ1525" s="17"/>
      <c r="AR1525" s="17"/>
      <c r="AS1525" s="17"/>
      <c r="AT1525" s="17"/>
      <c r="AU1525" s="17"/>
      <c r="AV1525" s="17"/>
      <c r="AW1525" s="17"/>
      <c r="AX1525" s="17"/>
      <c r="AY1525" s="17"/>
      <c r="AZ1525" s="17"/>
      <c r="BA1525" s="17"/>
      <c r="BB1525" s="17"/>
      <c r="BC1525" s="17"/>
      <c r="BD1525" s="17"/>
      <c r="BE1525" s="17"/>
      <c r="BF1525" s="17"/>
      <c r="BG1525" s="17"/>
      <c r="BH1525" s="17"/>
      <c r="BI1525" s="17"/>
      <c r="BJ1525" s="17"/>
      <c r="BK1525" s="17"/>
      <c r="BL1525" s="17"/>
      <c r="BM1525" s="17"/>
      <c r="BN1525" s="17"/>
    </row>
    <row r="1526" spans="2:66" x14ac:dyDescent="0.35">
      <c r="B1526" s="6" t="s">
        <v>493</v>
      </c>
      <c r="C1526" s="17"/>
      <c r="D1526" s="17"/>
      <c r="E1526" s="17"/>
      <c r="F1526" s="17"/>
      <c r="G1526" s="17"/>
      <c r="H1526" s="17"/>
      <c r="I1526" s="17"/>
      <c r="J1526" s="17"/>
      <c r="K1526" s="17"/>
      <c r="L1526" s="17"/>
      <c r="M1526" s="17"/>
      <c r="N1526" s="17"/>
      <c r="O1526" s="17"/>
      <c r="P1526" s="17"/>
      <c r="Q1526" s="17"/>
      <c r="R1526" s="17"/>
      <c r="S1526" s="17"/>
      <c r="T1526" s="17"/>
      <c r="U1526" s="17"/>
      <c r="V1526" s="17"/>
      <c r="W1526" s="17"/>
      <c r="X1526" s="17"/>
      <c r="Y1526" s="17"/>
      <c r="Z1526" s="17"/>
      <c r="AA1526" s="17"/>
      <c r="AB1526" s="17"/>
      <c r="AC1526" s="17"/>
      <c r="AD1526" s="17"/>
      <c r="AE1526" s="17"/>
      <c r="AF1526" s="17"/>
      <c r="AG1526" s="17"/>
      <c r="AH1526" s="17"/>
      <c r="AI1526" s="17"/>
      <c r="AJ1526" s="17"/>
      <c r="AK1526" s="17"/>
      <c r="AL1526" s="17"/>
      <c r="AM1526" s="17"/>
      <c r="AN1526" s="17"/>
      <c r="AO1526" s="17"/>
      <c r="AP1526" s="17"/>
      <c r="AQ1526" s="17"/>
      <c r="AR1526" s="17"/>
      <c r="AS1526" s="17"/>
      <c r="AT1526" s="17"/>
      <c r="AU1526" s="17"/>
      <c r="AV1526" s="17"/>
      <c r="AW1526" s="17"/>
      <c r="AX1526" s="17"/>
      <c r="AY1526" s="17"/>
      <c r="AZ1526" s="17"/>
      <c r="BA1526" s="17"/>
      <c r="BB1526" s="17"/>
      <c r="BC1526" s="17"/>
      <c r="BD1526" s="17"/>
      <c r="BE1526" s="17"/>
      <c r="BF1526" s="17"/>
      <c r="BG1526" s="17"/>
      <c r="BH1526" s="17"/>
      <c r="BI1526" s="17"/>
      <c r="BJ1526" s="17"/>
      <c r="BK1526" s="17"/>
      <c r="BL1526" s="17"/>
      <c r="BM1526" s="17"/>
      <c r="BN1526" s="17"/>
    </row>
    <row r="1527" spans="2:66" x14ac:dyDescent="0.35">
      <c r="B1527" s="24" t="s">
        <v>184</v>
      </c>
      <c r="C1527" s="17"/>
      <c r="D1527" s="17"/>
      <c r="E1527" s="17"/>
      <c r="F1527" s="17"/>
      <c r="G1527" s="17"/>
      <c r="H1527" s="17"/>
      <c r="I1527" s="17"/>
      <c r="J1527" s="17"/>
      <c r="K1527" s="17"/>
      <c r="L1527" s="17"/>
      <c r="M1527" s="17"/>
      <c r="N1527" s="17"/>
      <c r="O1527" s="17"/>
      <c r="P1527" s="17"/>
      <c r="Q1527" s="17"/>
      <c r="R1527" s="17"/>
      <c r="S1527" s="17"/>
      <c r="T1527" s="17"/>
      <c r="U1527" s="17"/>
      <c r="V1527" s="17"/>
      <c r="W1527" s="17"/>
      <c r="X1527" s="17"/>
      <c r="Y1527" s="17"/>
      <c r="Z1527" s="17"/>
      <c r="AA1527" s="17"/>
      <c r="AB1527" s="17"/>
      <c r="AC1527" s="17"/>
      <c r="AD1527" s="17"/>
      <c r="AE1527" s="17"/>
      <c r="AF1527" s="17"/>
      <c r="AG1527" s="17"/>
      <c r="AH1527" s="17"/>
      <c r="AI1527" s="17"/>
      <c r="AJ1527" s="17"/>
      <c r="AK1527" s="17"/>
      <c r="AL1527" s="17"/>
      <c r="AM1527" s="17"/>
      <c r="AN1527" s="17"/>
      <c r="AO1527" s="17"/>
      <c r="AP1527" s="17"/>
      <c r="AQ1527" s="17"/>
      <c r="AR1527" s="17"/>
      <c r="AS1527" s="17"/>
      <c r="AT1527" s="17"/>
      <c r="AU1527" s="17"/>
      <c r="AV1527" s="17"/>
      <c r="AW1527" s="17"/>
      <c r="AX1527" s="17"/>
      <c r="AY1527" s="17"/>
      <c r="AZ1527" s="17"/>
      <c r="BA1527" s="17"/>
      <c r="BB1527" s="17"/>
      <c r="BC1527" s="17"/>
      <c r="BD1527" s="17"/>
      <c r="BE1527" s="17"/>
      <c r="BF1527" s="17"/>
      <c r="BG1527" s="17"/>
      <c r="BH1527" s="17"/>
      <c r="BI1527" s="17"/>
      <c r="BJ1527" s="17"/>
      <c r="BK1527" s="17"/>
      <c r="BL1527" s="17"/>
      <c r="BM1527" s="17"/>
      <c r="BN1527" s="17"/>
    </row>
    <row r="1528" spans="2:66" x14ac:dyDescent="0.35">
      <c r="B1528" t="s">
        <v>350</v>
      </c>
      <c r="C1528" s="17">
        <v>0.10874197719846999</v>
      </c>
      <c r="D1528" s="17">
        <v>0.109410671108853</v>
      </c>
      <c r="E1528" s="17">
        <v>0.10810710080293801</v>
      </c>
      <c r="F1528" s="17"/>
      <c r="G1528" s="17">
        <v>1.8857293777428199E-2</v>
      </c>
      <c r="H1528" s="17">
        <v>3.7425424073165001E-2</v>
      </c>
      <c r="I1528" s="17">
        <v>5.7222297449299499E-2</v>
      </c>
      <c r="J1528" s="17">
        <v>0.13830133460182301</v>
      </c>
      <c r="K1528" s="17">
        <v>0.13619445013357501</v>
      </c>
      <c r="L1528" s="17">
        <v>0.21842339073324901</v>
      </c>
      <c r="M1528" s="17"/>
      <c r="N1528" s="17">
        <v>6.2560919439026003E-2</v>
      </c>
      <c r="O1528" s="17">
        <v>0.101982241594538</v>
      </c>
      <c r="P1528" s="17">
        <v>0.157153712979333</v>
      </c>
      <c r="Q1528" s="17">
        <v>0.118002682751795</v>
      </c>
      <c r="R1528" s="17"/>
      <c r="S1528" s="17">
        <v>9.7066410303661602E-2</v>
      </c>
      <c r="T1528" s="17">
        <v>0.11301077616208299</v>
      </c>
      <c r="U1528" s="17">
        <v>2.9966370890346001E-2</v>
      </c>
      <c r="V1528" s="17">
        <v>0.114116815510775</v>
      </c>
      <c r="W1528" s="17">
        <v>0.14588919124497801</v>
      </c>
      <c r="X1528" s="17">
        <v>0.193654569710103</v>
      </c>
      <c r="Y1528" s="17">
        <v>0.127395400764726</v>
      </c>
      <c r="Z1528" s="17">
        <v>0.14239095295349499</v>
      </c>
      <c r="AA1528" s="17">
        <v>7.2279961283160596E-2</v>
      </c>
      <c r="AB1528" s="17">
        <v>6.8161503055911593E-2</v>
      </c>
      <c r="AC1528" s="17">
        <v>0.17387248304620401</v>
      </c>
      <c r="AD1528" s="17">
        <v>7.5518980272176406E-2</v>
      </c>
      <c r="AE1528" s="17"/>
      <c r="AF1528" s="17">
        <v>7.9633017054847002E-2</v>
      </c>
      <c r="AG1528" s="17">
        <v>0.100404334722087</v>
      </c>
      <c r="AH1528" s="17">
        <v>0.188590757003639</v>
      </c>
      <c r="AI1528" s="17">
        <v>8.9707638989403204E-2</v>
      </c>
      <c r="AJ1528" s="17">
        <v>0.11885212868966499</v>
      </c>
      <c r="AK1528" s="17">
        <v>0.21270480653319901</v>
      </c>
      <c r="AL1528" s="17"/>
      <c r="AM1528" s="17">
        <v>0.115618312936189</v>
      </c>
      <c r="AN1528" s="17">
        <v>0.10016477220318699</v>
      </c>
      <c r="AO1528" s="17"/>
      <c r="AP1528" s="17">
        <v>0.188926963160815</v>
      </c>
      <c r="AQ1528" s="17">
        <v>5.7879085354235901E-2</v>
      </c>
      <c r="AR1528" s="17">
        <v>0.110288589160375</v>
      </c>
      <c r="AS1528" s="17">
        <v>8.4588328034251606E-2</v>
      </c>
      <c r="AT1528" s="17">
        <v>0.139428331741352</v>
      </c>
      <c r="AU1528" s="17"/>
      <c r="AV1528" s="17">
        <v>5.7272511130571503E-2</v>
      </c>
      <c r="AW1528" s="17">
        <v>0.13060788150312</v>
      </c>
      <c r="AX1528" s="17">
        <v>0.152300779551197</v>
      </c>
      <c r="AY1528" s="17">
        <v>0.160610563031373</v>
      </c>
      <c r="AZ1528" s="17">
        <v>6.8070290689637394E-2</v>
      </c>
      <c r="BA1528" s="17">
        <v>0.126070762477762</v>
      </c>
      <c r="BB1528" s="17"/>
      <c r="BC1528" s="17">
        <v>5.14547412805548E-2</v>
      </c>
      <c r="BD1528" s="17">
        <v>0.120950203980167</v>
      </c>
      <c r="BE1528" s="17">
        <v>0.12287221132140901</v>
      </c>
      <c r="BF1528" s="17"/>
      <c r="BG1528" s="17">
        <v>0.130176477074296</v>
      </c>
      <c r="BH1528" s="17">
        <v>7.3023763130048602E-2</v>
      </c>
      <c r="BI1528" s="17">
        <v>0.14187380677695499</v>
      </c>
      <c r="BJ1528" s="17">
        <v>0</v>
      </c>
      <c r="BK1528" s="17">
        <v>0.133376062999079</v>
      </c>
      <c r="BL1528" s="17"/>
      <c r="BM1528" s="17">
        <v>8.1838921753604299E-2</v>
      </c>
      <c r="BN1528" s="17">
        <v>8.8674446084264794E-2</v>
      </c>
    </row>
    <row r="1529" spans="2:66" x14ac:dyDescent="0.35">
      <c r="B1529" t="s">
        <v>351</v>
      </c>
      <c r="C1529" s="17">
        <v>0.13717355586959501</v>
      </c>
      <c r="D1529" s="17">
        <v>0.15140962156936899</v>
      </c>
      <c r="E1529" s="17">
        <v>0.123657443433559</v>
      </c>
      <c r="F1529" s="17"/>
      <c r="G1529" s="17">
        <v>0.13339801976785801</v>
      </c>
      <c r="H1529" s="17">
        <v>0.148720410421432</v>
      </c>
      <c r="I1529" s="17">
        <v>7.6458889811821099E-2</v>
      </c>
      <c r="J1529" s="17">
        <v>0.14255040556507301</v>
      </c>
      <c r="K1529" s="17">
        <v>0.19960262891054201</v>
      </c>
      <c r="L1529" s="17">
        <v>0.13076964969402799</v>
      </c>
      <c r="M1529" s="17"/>
      <c r="N1529" s="17">
        <v>8.2881329798040901E-2</v>
      </c>
      <c r="O1529" s="17">
        <v>0.123925079533791</v>
      </c>
      <c r="P1529" s="17">
        <v>0.159854965559875</v>
      </c>
      <c r="Q1529" s="17">
        <v>0.172520632930736</v>
      </c>
      <c r="R1529" s="17"/>
      <c r="S1529" s="17">
        <v>0.107825725522967</v>
      </c>
      <c r="T1529" s="17">
        <v>6.6942039791402799E-2</v>
      </c>
      <c r="U1529" s="17">
        <v>0.21918128900574399</v>
      </c>
      <c r="V1529" s="17">
        <v>0.202771765480977</v>
      </c>
      <c r="W1529" s="17">
        <v>0.109554077344656</v>
      </c>
      <c r="X1529" s="17">
        <v>0.15872323229504301</v>
      </c>
      <c r="Y1529" s="17">
        <v>0.19349189673355699</v>
      </c>
      <c r="Z1529" s="17">
        <v>0.14060884171183</v>
      </c>
      <c r="AA1529" s="17">
        <v>0.122015790949529</v>
      </c>
      <c r="AB1529" s="17">
        <v>0.107103562524928</v>
      </c>
      <c r="AC1529" s="17">
        <v>0.17365080184634199</v>
      </c>
      <c r="AD1529" s="17">
        <v>7.7922166210952104E-2</v>
      </c>
      <c r="AE1529" s="17"/>
      <c r="AF1529" s="17">
        <v>0.117259412824938</v>
      </c>
      <c r="AG1529" s="17">
        <v>0.19699040275794</v>
      </c>
      <c r="AH1529" s="17">
        <v>0.12303851784292399</v>
      </c>
      <c r="AI1529" s="17">
        <v>9.9185849326721504E-2</v>
      </c>
      <c r="AJ1529" s="17">
        <v>8.4107894657603294E-2</v>
      </c>
      <c r="AK1529" s="17">
        <v>0.15035234707907</v>
      </c>
      <c r="AL1529" s="17"/>
      <c r="AM1529" s="17">
        <v>0.15138001396789799</v>
      </c>
      <c r="AN1529" s="17">
        <v>0.118939549563228</v>
      </c>
      <c r="AO1529" s="17"/>
      <c r="AP1529" s="17">
        <v>4.2280791009524497E-2</v>
      </c>
      <c r="AQ1529" s="17">
        <v>0.26276911341847498</v>
      </c>
      <c r="AR1529" s="17">
        <v>0.129814580986156</v>
      </c>
      <c r="AS1529" s="17">
        <v>6.4136670597001996E-2</v>
      </c>
      <c r="AT1529" s="17">
        <v>0.14016537247052599</v>
      </c>
      <c r="AU1529" s="17"/>
      <c r="AV1529" s="17">
        <v>0.107008875344156</v>
      </c>
      <c r="AW1529" s="17">
        <v>0.232071840296593</v>
      </c>
      <c r="AX1529" s="17">
        <v>7.3500009695901494E-2</v>
      </c>
      <c r="AY1529" s="17">
        <v>0.14349004552418901</v>
      </c>
      <c r="AZ1529" s="17">
        <v>0.17904671736377101</v>
      </c>
      <c r="BA1529" s="17">
        <v>8.6206973211575694E-2</v>
      </c>
      <c r="BB1529" s="17"/>
      <c r="BC1529" s="17">
        <v>6.1775586460858997E-2</v>
      </c>
      <c r="BD1529" s="17">
        <v>0.141294524703618</v>
      </c>
      <c r="BE1529" s="17">
        <v>0.18201751793627099</v>
      </c>
      <c r="BF1529" s="17"/>
      <c r="BG1529" s="17">
        <v>0.23036302142183701</v>
      </c>
      <c r="BH1529" s="17">
        <v>0.12689966367494199</v>
      </c>
      <c r="BI1529" s="17">
        <v>0.127397306702797</v>
      </c>
      <c r="BJ1529" s="17">
        <v>0</v>
      </c>
      <c r="BK1529" s="17">
        <v>9.06566291575676E-2</v>
      </c>
      <c r="BL1529" s="17"/>
      <c r="BM1529" s="17">
        <v>0.14285771443617601</v>
      </c>
      <c r="BN1529" s="17">
        <v>6.0272632087433997E-2</v>
      </c>
    </row>
    <row r="1530" spans="2:66" x14ac:dyDescent="0.35">
      <c r="B1530" t="s">
        <v>352</v>
      </c>
      <c r="C1530" s="17">
        <v>0.34731735902302102</v>
      </c>
      <c r="D1530" s="17">
        <v>0.35929903715454597</v>
      </c>
      <c r="E1530" s="17">
        <v>0.33594162416668</v>
      </c>
      <c r="F1530" s="17"/>
      <c r="G1530" s="17">
        <v>0.37968434288240199</v>
      </c>
      <c r="H1530" s="17">
        <v>0.35336595217271399</v>
      </c>
      <c r="I1530" s="17">
        <v>0.39200504160170402</v>
      </c>
      <c r="J1530" s="17">
        <v>0.36328110011864501</v>
      </c>
      <c r="K1530" s="17">
        <v>0.29317220305616498</v>
      </c>
      <c r="L1530" s="17">
        <v>0.30967743706836198</v>
      </c>
      <c r="M1530" s="17"/>
      <c r="N1530" s="17">
        <v>0.45216383956934703</v>
      </c>
      <c r="O1530" s="17">
        <v>0.344338408095197</v>
      </c>
      <c r="P1530" s="17">
        <v>0.300604899957092</v>
      </c>
      <c r="Q1530" s="17">
        <v>0.302334582161076</v>
      </c>
      <c r="R1530" s="17"/>
      <c r="S1530" s="17">
        <v>0.37059217303716102</v>
      </c>
      <c r="T1530" s="17">
        <v>0.38350951270072298</v>
      </c>
      <c r="U1530" s="17">
        <v>0.247361422741676</v>
      </c>
      <c r="V1530" s="17">
        <v>0.25556531992200598</v>
      </c>
      <c r="W1530" s="17">
        <v>0.26549113219682602</v>
      </c>
      <c r="X1530" s="17">
        <v>0.35013492447745997</v>
      </c>
      <c r="Y1530" s="17">
        <v>0.31894978173030097</v>
      </c>
      <c r="Z1530" s="17">
        <v>0.3592855717149</v>
      </c>
      <c r="AA1530" s="17">
        <v>0.31570308170259298</v>
      </c>
      <c r="AB1530" s="17">
        <v>0.47369350225106099</v>
      </c>
      <c r="AC1530" s="17">
        <v>0.39082808551416498</v>
      </c>
      <c r="AD1530" s="17">
        <v>0.54094493543014599</v>
      </c>
      <c r="AE1530" s="17"/>
      <c r="AF1530" s="17">
        <v>0.36214321115294901</v>
      </c>
      <c r="AG1530" s="17">
        <v>0.355049828129537</v>
      </c>
      <c r="AH1530" s="17">
        <v>0.389766260237422</v>
      </c>
      <c r="AI1530" s="17">
        <v>0.35274963456401498</v>
      </c>
      <c r="AJ1530" s="17">
        <v>0.25649757894608299</v>
      </c>
      <c r="AK1530" s="17">
        <v>0.21132648825682901</v>
      </c>
      <c r="AL1530" s="17"/>
      <c r="AM1530" s="17">
        <v>0.35209966534336701</v>
      </c>
      <c r="AN1530" s="17">
        <v>0.34294702465854399</v>
      </c>
      <c r="AO1530" s="17"/>
      <c r="AP1530" s="17">
        <v>0.38798976441004801</v>
      </c>
      <c r="AQ1530" s="17">
        <v>0.29853877083615099</v>
      </c>
      <c r="AR1530" s="17">
        <v>0.32654128716624897</v>
      </c>
      <c r="AS1530" s="17">
        <v>0.49353039078909799</v>
      </c>
      <c r="AT1530" s="17">
        <v>0.28304027658078001</v>
      </c>
      <c r="AU1530" s="17"/>
      <c r="AV1530" s="17">
        <v>0.37094736938599099</v>
      </c>
      <c r="AW1530" s="17">
        <v>0.27584934193622002</v>
      </c>
      <c r="AX1530" s="17">
        <v>0.30542888953478498</v>
      </c>
      <c r="AY1530" s="17">
        <v>0.335209653310242</v>
      </c>
      <c r="AZ1530" s="17">
        <v>0.40882202716385602</v>
      </c>
      <c r="BA1530" s="17">
        <v>0.39569013714608398</v>
      </c>
      <c r="BB1530" s="17"/>
      <c r="BC1530" s="17">
        <v>0.34358518823748901</v>
      </c>
      <c r="BD1530" s="17">
        <v>0.36820582354352199</v>
      </c>
      <c r="BE1530" s="17">
        <v>0.315192248297891</v>
      </c>
      <c r="BF1530" s="17"/>
      <c r="BG1530" s="17">
        <v>0.31143169706350698</v>
      </c>
      <c r="BH1530" s="17">
        <v>0.34448479673056998</v>
      </c>
      <c r="BI1530" s="17">
        <v>0.35746486513182502</v>
      </c>
      <c r="BJ1530" s="17">
        <v>0.25963372062748702</v>
      </c>
      <c r="BK1530" s="17">
        <v>0.55285669364085499</v>
      </c>
      <c r="BL1530" s="17"/>
      <c r="BM1530" s="17">
        <v>0.339386730576623</v>
      </c>
      <c r="BN1530" s="17">
        <v>0.45458163051834299</v>
      </c>
    </row>
    <row r="1531" spans="2:66" x14ac:dyDescent="0.35">
      <c r="B1531" t="s">
        <v>353</v>
      </c>
      <c r="C1531" s="17">
        <v>0.327621555343173</v>
      </c>
      <c r="D1531" s="17">
        <v>0.30118714052378598</v>
      </c>
      <c r="E1531" s="17">
        <v>0.35271911603266498</v>
      </c>
      <c r="F1531" s="17"/>
      <c r="G1531" s="17">
        <v>0.37928596498657402</v>
      </c>
      <c r="H1531" s="17">
        <v>0.39790178844835999</v>
      </c>
      <c r="I1531" s="17">
        <v>0.33536963063134201</v>
      </c>
      <c r="J1531" s="17">
        <v>0.28551260001661599</v>
      </c>
      <c r="K1531" s="17">
        <v>0.32656731197233302</v>
      </c>
      <c r="L1531" s="17">
        <v>0.264680960848937</v>
      </c>
      <c r="M1531" s="17"/>
      <c r="N1531" s="17">
        <v>0.31803621040811098</v>
      </c>
      <c r="O1531" s="17">
        <v>0.32752527299263201</v>
      </c>
      <c r="P1531" s="17">
        <v>0.34745198631222801</v>
      </c>
      <c r="Q1531" s="17">
        <v>0.31642528956032401</v>
      </c>
      <c r="R1531" s="17"/>
      <c r="S1531" s="17">
        <v>0.315389380264952</v>
      </c>
      <c r="T1531" s="17">
        <v>0.36780267102306502</v>
      </c>
      <c r="U1531" s="17">
        <v>0.40540526298613599</v>
      </c>
      <c r="V1531" s="17">
        <v>0.28528325691237399</v>
      </c>
      <c r="W1531" s="17">
        <v>0.47906559921354003</v>
      </c>
      <c r="X1531" s="17">
        <v>0.29748727351739501</v>
      </c>
      <c r="Y1531" s="17">
        <v>0.26205250072193997</v>
      </c>
      <c r="Z1531" s="17">
        <v>0.35771463361977501</v>
      </c>
      <c r="AA1531" s="17">
        <v>0.36781767664204501</v>
      </c>
      <c r="AB1531" s="17">
        <v>0.31646444569490001</v>
      </c>
      <c r="AC1531" s="17">
        <v>0.175067340687029</v>
      </c>
      <c r="AD1531" s="17">
        <v>0.232044536115879</v>
      </c>
      <c r="AE1531" s="17"/>
      <c r="AF1531" s="17">
        <v>0.34327490493405999</v>
      </c>
      <c r="AG1531" s="17">
        <v>0.27182299246309</v>
      </c>
      <c r="AH1531" s="17">
        <v>0.23043694981818899</v>
      </c>
      <c r="AI1531" s="17">
        <v>0.42758003230298702</v>
      </c>
      <c r="AJ1531" s="17">
        <v>0.39215327243672998</v>
      </c>
      <c r="AK1531" s="17">
        <v>0.360152399968859</v>
      </c>
      <c r="AL1531" s="17"/>
      <c r="AM1531" s="17">
        <v>0.29925494737028302</v>
      </c>
      <c r="AN1531" s="17">
        <v>0.36169097613597201</v>
      </c>
      <c r="AO1531" s="17"/>
      <c r="AP1531" s="17">
        <v>0.29302777204500902</v>
      </c>
      <c r="AQ1531" s="17">
        <v>0.28627472066901699</v>
      </c>
      <c r="AR1531" s="17">
        <v>0.37246154415502503</v>
      </c>
      <c r="AS1531" s="17">
        <v>0.25103693129514998</v>
      </c>
      <c r="AT1531" s="17">
        <v>0.43736601920734203</v>
      </c>
      <c r="AU1531" s="17"/>
      <c r="AV1531" s="17">
        <v>0.39336220190747601</v>
      </c>
      <c r="AW1531" s="17">
        <v>0.288246389601862</v>
      </c>
      <c r="AX1531" s="17">
        <v>0.31197342763883201</v>
      </c>
      <c r="AY1531" s="17">
        <v>0.28803258417229599</v>
      </c>
      <c r="AZ1531" s="17">
        <v>0.24391131094027099</v>
      </c>
      <c r="BA1531" s="17">
        <v>0.25749461872314799</v>
      </c>
      <c r="BB1531" s="17"/>
      <c r="BC1531" s="17">
        <v>0.451417631119993</v>
      </c>
      <c r="BD1531" s="17">
        <v>0.31762537663533902</v>
      </c>
      <c r="BE1531" s="17">
        <v>0.27115873372617999</v>
      </c>
      <c r="BF1531" s="17"/>
      <c r="BG1531" s="17">
        <v>0.29446070714482098</v>
      </c>
      <c r="BH1531" s="17">
        <v>0.35239714698764701</v>
      </c>
      <c r="BI1531" s="17">
        <v>0.31618118679012303</v>
      </c>
      <c r="BJ1531" s="17">
        <v>0.64878533468467503</v>
      </c>
      <c r="BK1531" s="17">
        <v>0.223110614202499</v>
      </c>
      <c r="BL1531" s="17"/>
      <c r="BM1531" s="17">
        <v>0.34346110752332998</v>
      </c>
      <c r="BN1531" s="17">
        <v>0.36577750552801602</v>
      </c>
    </row>
    <row r="1532" spans="2:66" x14ac:dyDescent="0.35">
      <c r="B1532" t="s">
        <v>354</v>
      </c>
      <c r="C1532" s="17">
        <v>5.4170146064322001E-2</v>
      </c>
      <c r="D1532" s="17">
        <v>5.28295808858062E-2</v>
      </c>
      <c r="E1532" s="17">
        <v>5.5442915526248797E-2</v>
      </c>
      <c r="F1532" s="17"/>
      <c r="G1532" s="17">
        <v>5.1626514466010798E-2</v>
      </c>
      <c r="H1532" s="17">
        <v>3.8676443851752701E-2</v>
      </c>
      <c r="I1532" s="17">
        <v>0.10201115053446599</v>
      </c>
      <c r="J1532" s="17">
        <v>5.66303228207264E-2</v>
      </c>
      <c r="K1532" s="17">
        <v>4.4463405927385402E-2</v>
      </c>
      <c r="L1532" s="17">
        <v>4.4239888696568599E-2</v>
      </c>
      <c r="M1532" s="17"/>
      <c r="N1532" s="17">
        <v>7.4299801041118801E-2</v>
      </c>
      <c r="O1532" s="17">
        <v>8.1666098876311405E-2</v>
      </c>
      <c r="P1532" s="17">
        <v>2.3911922757250799E-2</v>
      </c>
      <c r="Q1532" s="17">
        <v>3.6538106169868897E-2</v>
      </c>
      <c r="R1532" s="17"/>
      <c r="S1532" s="17">
        <v>6.8926850166018599E-2</v>
      </c>
      <c r="T1532" s="17">
        <v>4.6985047781931501E-2</v>
      </c>
      <c r="U1532" s="17">
        <v>6.3218911476422404E-2</v>
      </c>
      <c r="V1532" s="17">
        <v>0.114796020710143</v>
      </c>
      <c r="W1532" s="17">
        <v>0</v>
      </c>
      <c r="X1532" s="17">
        <v>0</v>
      </c>
      <c r="Y1532" s="17">
        <v>9.8110420049476302E-2</v>
      </c>
      <c r="Z1532" s="17">
        <v>0</v>
      </c>
      <c r="AA1532" s="17">
        <v>5.00554628464056E-2</v>
      </c>
      <c r="AB1532" s="17">
        <v>3.45769864731987E-2</v>
      </c>
      <c r="AC1532" s="17">
        <v>4.5004758497981703E-2</v>
      </c>
      <c r="AD1532" s="17">
        <v>7.3569381970846795E-2</v>
      </c>
      <c r="AE1532" s="17"/>
      <c r="AF1532" s="17">
        <v>4.4783530491583901E-2</v>
      </c>
      <c r="AG1532" s="17">
        <v>5.1353704821211897E-2</v>
      </c>
      <c r="AH1532" s="17">
        <v>4.6414986284407801E-2</v>
      </c>
      <c r="AI1532" s="17">
        <v>3.0776844816873698E-2</v>
      </c>
      <c r="AJ1532" s="17">
        <v>0.14838912526991899</v>
      </c>
      <c r="AK1532" s="17">
        <v>6.5463958162043298E-2</v>
      </c>
      <c r="AL1532" s="17"/>
      <c r="AM1532" s="17">
        <v>5.9817657762005101E-2</v>
      </c>
      <c r="AN1532" s="17">
        <v>4.69194409003892E-2</v>
      </c>
      <c r="AO1532" s="17"/>
      <c r="AP1532" s="17">
        <v>4.4483886513831498E-2</v>
      </c>
      <c r="AQ1532" s="17">
        <v>4.66290900010446E-2</v>
      </c>
      <c r="AR1532" s="17">
        <v>5.1293651011147703E-2</v>
      </c>
      <c r="AS1532" s="17">
        <v>0.10670767928449799</v>
      </c>
      <c r="AT1532" s="17">
        <v>0</v>
      </c>
      <c r="AU1532" s="17"/>
      <c r="AV1532" s="17">
        <v>5.0830822537039799E-2</v>
      </c>
      <c r="AW1532" s="17">
        <v>4.54391741233095E-2</v>
      </c>
      <c r="AX1532" s="17">
        <v>0.156796893579285</v>
      </c>
      <c r="AY1532" s="17">
        <v>3.7601501347637997E-2</v>
      </c>
      <c r="AZ1532" s="17">
        <v>0.10014965384246501</v>
      </c>
      <c r="BA1532" s="17">
        <v>4.4871173017780999E-2</v>
      </c>
      <c r="BB1532" s="17"/>
      <c r="BC1532" s="17">
        <v>7.1800577571101198E-2</v>
      </c>
      <c r="BD1532" s="17">
        <v>3.2807072966565501E-2</v>
      </c>
      <c r="BE1532" s="17">
        <v>7.6275114391946397E-2</v>
      </c>
      <c r="BF1532" s="17"/>
      <c r="BG1532" s="17">
        <v>3.3568097295539501E-2</v>
      </c>
      <c r="BH1532" s="17">
        <v>8.5311540059670801E-2</v>
      </c>
      <c r="BI1532" s="17">
        <v>3.6573071617441097E-2</v>
      </c>
      <c r="BJ1532" s="17">
        <v>9.1580944687838006E-2</v>
      </c>
      <c r="BK1532" s="17">
        <v>0</v>
      </c>
      <c r="BL1532" s="17"/>
      <c r="BM1532" s="17">
        <v>7.73307002321931E-2</v>
      </c>
      <c r="BN1532" s="17">
        <v>3.0693785781941998E-2</v>
      </c>
    </row>
    <row r="1533" spans="2:66" x14ac:dyDescent="0.35">
      <c r="B1533" t="s">
        <v>282</v>
      </c>
      <c r="C1533" s="17">
        <v>2.4975406501418301E-2</v>
      </c>
      <c r="D1533" s="17">
        <v>2.5863948757640101E-2</v>
      </c>
      <c r="E1533" s="17">
        <v>2.4131800037909601E-2</v>
      </c>
      <c r="F1533" s="17"/>
      <c r="G1533" s="17">
        <v>3.7147864119726599E-2</v>
      </c>
      <c r="H1533" s="17">
        <v>2.3909981032574999E-2</v>
      </c>
      <c r="I1533" s="17">
        <v>3.6932989971367201E-2</v>
      </c>
      <c r="J1533" s="17">
        <v>1.3724236877116099E-2</v>
      </c>
      <c r="K1533" s="17">
        <v>0</v>
      </c>
      <c r="L1533" s="17">
        <v>3.2208672958854601E-2</v>
      </c>
      <c r="M1533" s="17"/>
      <c r="N1533" s="17">
        <v>1.0057899744356299E-2</v>
      </c>
      <c r="O1533" s="17">
        <v>2.0562898907530099E-2</v>
      </c>
      <c r="P1533" s="17">
        <v>1.10225124342205E-2</v>
      </c>
      <c r="Q1533" s="17">
        <v>5.4178706426200401E-2</v>
      </c>
      <c r="R1533" s="17"/>
      <c r="S1533" s="17">
        <v>4.0199460705238999E-2</v>
      </c>
      <c r="T1533" s="17">
        <v>2.17499525407947E-2</v>
      </c>
      <c r="U1533" s="17">
        <v>3.4866742899675E-2</v>
      </c>
      <c r="V1533" s="17">
        <v>2.7466821463725099E-2</v>
      </c>
      <c r="W1533" s="17">
        <v>0</v>
      </c>
      <c r="X1533" s="17">
        <v>0</v>
      </c>
      <c r="Y1533" s="17">
        <v>0</v>
      </c>
      <c r="Z1533" s="17">
        <v>0</v>
      </c>
      <c r="AA1533" s="17">
        <v>7.2128026576267004E-2</v>
      </c>
      <c r="AB1533" s="17">
        <v>0</v>
      </c>
      <c r="AC1533" s="17">
        <v>4.1576530408278002E-2</v>
      </c>
      <c r="AD1533" s="17">
        <v>0</v>
      </c>
      <c r="AE1533" s="17"/>
      <c r="AF1533" s="17">
        <v>5.2905923541621401E-2</v>
      </c>
      <c r="AG1533" s="17">
        <v>2.43787371061332E-2</v>
      </c>
      <c r="AH1533" s="17">
        <v>2.1752528813418201E-2</v>
      </c>
      <c r="AI1533" s="17">
        <v>0</v>
      </c>
      <c r="AJ1533" s="17">
        <v>0</v>
      </c>
      <c r="AK1533" s="17">
        <v>0</v>
      </c>
      <c r="AL1533" s="17"/>
      <c r="AM1533" s="17">
        <v>2.1829402620258499E-2</v>
      </c>
      <c r="AN1533" s="17">
        <v>2.9338236538680201E-2</v>
      </c>
      <c r="AO1533" s="17"/>
      <c r="AP1533" s="17">
        <v>4.3290822860771301E-2</v>
      </c>
      <c r="AQ1533" s="17">
        <v>4.7909219721076202E-2</v>
      </c>
      <c r="AR1533" s="17">
        <v>9.6003475210468293E-3</v>
      </c>
      <c r="AS1533" s="17">
        <v>0</v>
      </c>
      <c r="AT1533" s="17">
        <v>0</v>
      </c>
      <c r="AU1533" s="17"/>
      <c r="AV1533" s="17">
        <v>2.0578219694765702E-2</v>
      </c>
      <c r="AW1533" s="17">
        <v>2.7785372538895299E-2</v>
      </c>
      <c r="AX1533" s="17">
        <v>0</v>
      </c>
      <c r="AY1533" s="17">
        <v>3.5055652614262897E-2</v>
      </c>
      <c r="AZ1533" s="17">
        <v>0</v>
      </c>
      <c r="BA1533" s="17">
        <v>8.9666335423649005E-2</v>
      </c>
      <c r="BB1533" s="17"/>
      <c r="BC1533" s="17">
        <v>1.9966275330003301E-2</v>
      </c>
      <c r="BD1533" s="17">
        <v>1.91169981707894E-2</v>
      </c>
      <c r="BE1533" s="17">
        <v>3.2484174326302802E-2</v>
      </c>
      <c r="BF1533" s="17"/>
      <c r="BG1533" s="17">
        <v>0</v>
      </c>
      <c r="BH1533" s="17">
        <v>1.78830894171217E-2</v>
      </c>
      <c r="BI1533" s="17">
        <v>2.0509762980858701E-2</v>
      </c>
      <c r="BJ1533" s="17">
        <v>0</v>
      </c>
      <c r="BK1533" s="17">
        <v>0</v>
      </c>
      <c r="BL1533" s="17"/>
      <c r="BM1533" s="17">
        <v>1.51248254780734E-2</v>
      </c>
      <c r="BN1533" s="17">
        <v>0</v>
      </c>
    </row>
    <row r="1534" spans="2:66" x14ac:dyDescent="0.35">
      <c r="C1534" s="17"/>
      <c r="D1534" s="17"/>
      <c r="E1534" s="17"/>
      <c r="F1534" s="17"/>
      <c r="G1534" s="17"/>
      <c r="H1534" s="17"/>
      <c r="I1534" s="17"/>
      <c r="J1534" s="17"/>
      <c r="K1534" s="17"/>
      <c r="L1534" s="17"/>
      <c r="M1534" s="17"/>
      <c r="N1534" s="17"/>
      <c r="O1534" s="17"/>
      <c r="P1534" s="17"/>
      <c r="Q1534" s="17"/>
      <c r="R1534" s="17"/>
      <c r="S1534" s="17"/>
      <c r="T1534" s="17"/>
      <c r="U1534" s="17"/>
      <c r="V1534" s="17"/>
      <c r="W1534" s="17"/>
      <c r="X1534" s="17"/>
      <c r="Y1534" s="17"/>
      <c r="Z1534" s="17"/>
      <c r="AA1534" s="17"/>
      <c r="AB1534" s="17"/>
      <c r="AC1534" s="17"/>
      <c r="AD1534" s="17"/>
      <c r="AE1534" s="17"/>
      <c r="AF1534" s="17"/>
      <c r="AG1534" s="17"/>
      <c r="AH1534" s="17"/>
      <c r="AI1534" s="17"/>
      <c r="AJ1534" s="17"/>
      <c r="AK1534" s="17"/>
      <c r="AL1534" s="17"/>
      <c r="AM1534" s="17"/>
      <c r="AN1534" s="17"/>
      <c r="AO1534" s="17"/>
      <c r="AP1534" s="17"/>
      <c r="AQ1534" s="17"/>
      <c r="AR1534" s="17"/>
      <c r="AS1534" s="17"/>
      <c r="AT1534" s="17"/>
      <c r="AU1534" s="17"/>
      <c r="AV1534" s="17"/>
      <c r="AW1534" s="17"/>
      <c r="AX1534" s="17"/>
      <c r="AY1534" s="17"/>
      <c r="AZ1534" s="17"/>
      <c r="BA1534" s="17"/>
      <c r="BB1534" s="17"/>
      <c r="BC1534" s="17"/>
      <c r="BD1534" s="17"/>
      <c r="BE1534" s="17"/>
      <c r="BF1534" s="17"/>
      <c r="BG1534" s="17"/>
      <c r="BH1534" s="17"/>
      <c r="BI1534" s="17"/>
      <c r="BJ1534" s="17"/>
      <c r="BK1534" s="17"/>
      <c r="BL1534" s="17"/>
      <c r="BM1534" s="17"/>
      <c r="BN1534" s="17"/>
    </row>
    <row r="1535" spans="2:66" x14ac:dyDescent="0.35">
      <c r="B1535" s="6" t="s">
        <v>494</v>
      </c>
      <c r="C1535" s="17"/>
      <c r="D1535" s="17"/>
      <c r="E1535" s="17"/>
      <c r="F1535" s="17"/>
      <c r="G1535" s="17"/>
      <c r="H1535" s="17"/>
      <c r="I1535" s="17"/>
      <c r="J1535" s="17"/>
      <c r="K1535" s="17"/>
      <c r="L1535" s="17"/>
      <c r="M1535" s="17"/>
      <c r="N1535" s="17"/>
      <c r="O1535" s="17"/>
      <c r="P1535" s="17"/>
      <c r="Q1535" s="17"/>
      <c r="R1535" s="17"/>
      <c r="S1535" s="17"/>
      <c r="T1535" s="17"/>
      <c r="U1535" s="17"/>
      <c r="V1535" s="17"/>
      <c r="W1535" s="17"/>
      <c r="X1535" s="17"/>
      <c r="Y1535" s="17"/>
      <c r="Z1535" s="17"/>
      <c r="AA1535" s="17"/>
      <c r="AB1535" s="17"/>
      <c r="AC1535" s="17"/>
      <c r="AD1535" s="17"/>
      <c r="AE1535" s="17"/>
      <c r="AF1535" s="17"/>
      <c r="AG1535" s="17"/>
      <c r="AH1535" s="17"/>
      <c r="AI1535" s="17"/>
      <c r="AJ1535" s="17"/>
      <c r="AK1535" s="17"/>
      <c r="AL1535" s="17"/>
      <c r="AM1535" s="17"/>
      <c r="AN1535" s="17"/>
      <c r="AO1535" s="17"/>
      <c r="AP1535" s="17"/>
      <c r="AQ1535" s="17"/>
      <c r="AR1535" s="17"/>
      <c r="AS1535" s="17"/>
      <c r="AT1535" s="17"/>
      <c r="AU1535" s="17"/>
      <c r="AV1535" s="17"/>
      <c r="AW1535" s="17"/>
      <c r="AX1535" s="17"/>
      <c r="AY1535" s="17"/>
      <c r="AZ1535" s="17"/>
      <c r="BA1535" s="17"/>
      <c r="BB1535" s="17"/>
      <c r="BC1535" s="17"/>
      <c r="BD1535" s="17"/>
      <c r="BE1535" s="17"/>
      <c r="BF1535" s="17"/>
      <c r="BG1535" s="17"/>
      <c r="BH1535" s="17"/>
      <c r="BI1535" s="17"/>
      <c r="BJ1535" s="17"/>
      <c r="BK1535" s="17"/>
      <c r="BL1535" s="17"/>
      <c r="BM1535" s="17"/>
      <c r="BN1535" s="17"/>
    </row>
    <row r="1536" spans="2:66" x14ac:dyDescent="0.35">
      <c r="B1536" s="24" t="s">
        <v>184</v>
      </c>
      <c r="C1536" s="17"/>
      <c r="D1536" s="17"/>
      <c r="E1536" s="17"/>
      <c r="F1536" s="17"/>
      <c r="G1536" s="17"/>
      <c r="H1536" s="17"/>
      <c r="I1536" s="17"/>
      <c r="J1536" s="17"/>
      <c r="K1536" s="17"/>
      <c r="L1536" s="17"/>
      <c r="M1536" s="17"/>
      <c r="N1536" s="17"/>
      <c r="O1536" s="17"/>
      <c r="P1536" s="17"/>
      <c r="Q1536" s="17"/>
      <c r="R1536" s="17"/>
      <c r="S1536" s="17"/>
      <c r="T1536" s="17"/>
      <c r="U1536" s="17"/>
      <c r="V1536" s="17"/>
      <c r="W1536" s="17"/>
      <c r="X1536" s="17"/>
      <c r="Y1536" s="17"/>
      <c r="Z1536" s="17"/>
      <c r="AA1536" s="17"/>
      <c r="AB1536" s="17"/>
      <c r="AC1536" s="17"/>
      <c r="AD1536" s="17"/>
      <c r="AE1536" s="17"/>
      <c r="AF1536" s="17"/>
      <c r="AG1536" s="17"/>
      <c r="AH1536" s="17"/>
      <c r="AI1536" s="17"/>
      <c r="AJ1536" s="17"/>
      <c r="AK1536" s="17"/>
      <c r="AL1536" s="17"/>
      <c r="AM1536" s="17"/>
      <c r="AN1536" s="17"/>
      <c r="AO1536" s="17"/>
      <c r="AP1536" s="17"/>
      <c r="AQ1536" s="17"/>
      <c r="AR1536" s="17"/>
      <c r="AS1536" s="17"/>
      <c r="AT1536" s="17"/>
      <c r="AU1536" s="17"/>
      <c r="AV1536" s="17"/>
      <c r="AW1536" s="17"/>
      <c r="AX1536" s="17"/>
      <c r="AY1536" s="17"/>
      <c r="AZ1536" s="17"/>
      <c r="BA1536" s="17"/>
      <c r="BB1536" s="17"/>
      <c r="BC1536" s="17"/>
      <c r="BD1536" s="17"/>
      <c r="BE1536" s="17"/>
      <c r="BF1536" s="17"/>
      <c r="BG1536" s="17"/>
      <c r="BH1536" s="17"/>
      <c r="BI1536" s="17"/>
      <c r="BJ1536" s="17"/>
      <c r="BK1536" s="17"/>
      <c r="BL1536" s="17"/>
      <c r="BM1536" s="17"/>
      <c r="BN1536" s="17"/>
    </row>
    <row r="1537" spans="2:66" x14ac:dyDescent="0.35">
      <c r="B1537" t="s">
        <v>350</v>
      </c>
      <c r="C1537" s="17">
        <v>0.161668284478029</v>
      </c>
      <c r="D1537" s="17">
        <v>0.16719753421740799</v>
      </c>
      <c r="E1537" s="17">
        <v>0.15753199202214399</v>
      </c>
      <c r="F1537" s="17"/>
      <c r="G1537" s="17">
        <v>3.8858946150246397E-2</v>
      </c>
      <c r="H1537" s="17">
        <v>5.6441513409322297E-2</v>
      </c>
      <c r="I1537" s="17">
        <v>9.8422157177440198E-2</v>
      </c>
      <c r="J1537" s="17">
        <v>0.169375466004591</v>
      </c>
      <c r="K1537" s="17">
        <v>0.21791067780838</v>
      </c>
      <c r="L1537" s="17">
        <v>0.28024305853026399</v>
      </c>
      <c r="M1537" s="17"/>
      <c r="N1537" s="17">
        <v>9.7708785899213793E-2</v>
      </c>
      <c r="O1537" s="17">
        <v>0.16818132924170001</v>
      </c>
      <c r="P1537" s="17">
        <v>0.14454851107644801</v>
      </c>
      <c r="Q1537" s="17">
        <v>0.22283923090859101</v>
      </c>
      <c r="R1537" s="17"/>
      <c r="S1537" s="17">
        <v>0.12546032044964101</v>
      </c>
      <c r="T1537" s="17">
        <v>0.21348831410738001</v>
      </c>
      <c r="U1537" s="17">
        <v>0.22295281842848799</v>
      </c>
      <c r="V1537" s="17">
        <v>7.4068175249720494E-2</v>
      </c>
      <c r="W1537" s="17">
        <v>0.18573484453845701</v>
      </c>
      <c r="X1537" s="17">
        <v>0.26826160450032099</v>
      </c>
      <c r="Y1537" s="17">
        <v>0.13991423169692199</v>
      </c>
      <c r="Z1537" s="17">
        <v>0.13095861220174901</v>
      </c>
      <c r="AA1537" s="17">
        <v>9.2599264426930797E-2</v>
      </c>
      <c r="AB1537" s="17">
        <v>8.0180613562787106E-2</v>
      </c>
      <c r="AC1537" s="17">
        <v>0.214893000923532</v>
      </c>
      <c r="AD1537" s="17">
        <v>0.30360621688251199</v>
      </c>
      <c r="AE1537" s="17"/>
      <c r="AF1537" s="17">
        <v>9.5943767230153507E-2</v>
      </c>
      <c r="AG1537" s="17">
        <v>0.14455621305456301</v>
      </c>
      <c r="AH1537" s="17">
        <v>0.21344646870770001</v>
      </c>
      <c r="AI1537" s="17">
        <v>0.143540621152519</v>
      </c>
      <c r="AJ1537" s="17">
        <v>0.23447906655044201</v>
      </c>
      <c r="AK1537" s="17">
        <v>0.27555697440120502</v>
      </c>
      <c r="AL1537" s="17"/>
      <c r="AM1537" s="17">
        <v>0.17123648851276399</v>
      </c>
      <c r="AN1537" s="17">
        <v>0.14396765538068401</v>
      </c>
      <c r="AO1537" s="17"/>
      <c r="AP1537" s="17">
        <v>0.24526150763857499</v>
      </c>
      <c r="AQ1537" s="17">
        <v>0.16179774805081501</v>
      </c>
      <c r="AR1537" s="17">
        <v>0.124989848567068</v>
      </c>
      <c r="AS1537" s="17">
        <v>5.7757908033021603E-2</v>
      </c>
      <c r="AT1537" s="17">
        <v>0</v>
      </c>
      <c r="AU1537" s="17"/>
      <c r="AV1537" s="17">
        <v>9.4838632137320203E-2</v>
      </c>
      <c r="AW1537" s="17">
        <v>0.147136781747705</v>
      </c>
      <c r="AX1537" s="17">
        <v>0.19864831879777201</v>
      </c>
      <c r="AY1537" s="17">
        <v>0.18273542461363601</v>
      </c>
      <c r="AZ1537" s="17">
        <v>0.20184985995854399</v>
      </c>
      <c r="BA1537" s="17">
        <v>0.28030968536919398</v>
      </c>
      <c r="BB1537" s="17"/>
      <c r="BC1537" s="17">
        <v>0.114525401980656</v>
      </c>
      <c r="BD1537" s="17">
        <v>0.162088533642716</v>
      </c>
      <c r="BE1537" s="17">
        <v>0.187641092228578</v>
      </c>
      <c r="BF1537" s="17"/>
      <c r="BG1537" s="17">
        <v>0.157423888557646</v>
      </c>
      <c r="BH1537" s="17">
        <v>0.13393839191065701</v>
      </c>
      <c r="BI1537" s="17">
        <v>0.15748051389332099</v>
      </c>
      <c r="BJ1537" s="17">
        <v>0.107429727779061</v>
      </c>
      <c r="BK1537" s="17">
        <v>0.28707635388834102</v>
      </c>
      <c r="BL1537" s="17"/>
      <c r="BM1537" s="17">
        <v>0.13820430632709399</v>
      </c>
      <c r="BN1537" s="17">
        <v>0.24623151104406801</v>
      </c>
    </row>
    <row r="1538" spans="2:66" x14ac:dyDescent="0.35">
      <c r="B1538" t="s">
        <v>351</v>
      </c>
      <c r="C1538" s="17">
        <v>0.242418492941119</v>
      </c>
      <c r="D1538" s="17">
        <v>0.19511369499581799</v>
      </c>
      <c r="E1538" s="17">
        <v>0.28565060914600698</v>
      </c>
      <c r="F1538" s="17"/>
      <c r="G1538" s="17">
        <v>0.220877990682595</v>
      </c>
      <c r="H1538" s="17">
        <v>0.20114240832828101</v>
      </c>
      <c r="I1538" s="17">
        <v>0.207462185819276</v>
      </c>
      <c r="J1538" s="17">
        <v>0.23387495671666</v>
      </c>
      <c r="K1538" s="17">
        <v>0.38958304734652199</v>
      </c>
      <c r="L1538" s="17">
        <v>0.21513784162306801</v>
      </c>
      <c r="M1538" s="17"/>
      <c r="N1538" s="17">
        <v>0.246902951116269</v>
      </c>
      <c r="O1538" s="17">
        <v>0.244421801710203</v>
      </c>
      <c r="P1538" s="17">
        <v>0.284876058397731</v>
      </c>
      <c r="Q1538" s="17">
        <v>0.21624958128893601</v>
      </c>
      <c r="R1538" s="17"/>
      <c r="S1538" s="17">
        <v>0.21676679975284399</v>
      </c>
      <c r="T1538" s="17">
        <v>0.177726116876749</v>
      </c>
      <c r="U1538" s="17">
        <v>0.232750370060443</v>
      </c>
      <c r="V1538" s="17">
        <v>0.341697711712037</v>
      </c>
      <c r="W1538" s="17">
        <v>0.23336453318490699</v>
      </c>
      <c r="X1538" s="17">
        <v>0.172796482211312</v>
      </c>
      <c r="Y1538" s="17">
        <v>0.391894432786488</v>
      </c>
      <c r="Z1538" s="17">
        <v>0.134157913185418</v>
      </c>
      <c r="AA1538" s="17">
        <v>0.25224240005918103</v>
      </c>
      <c r="AB1538" s="17">
        <v>0.23668546067016599</v>
      </c>
      <c r="AC1538" s="17">
        <v>0.25905191589983301</v>
      </c>
      <c r="AD1538" s="17">
        <v>0.29495781459697701</v>
      </c>
      <c r="AE1538" s="17"/>
      <c r="AF1538" s="17">
        <v>0.261450762503879</v>
      </c>
      <c r="AG1538" s="17">
        <v>0.23574117547697601</v>
      </c>
      <c r="AH1538" s="17">
        <v>0.19567738789324499</v>
      </c>
      <c r="AI1538" s="17">
        <v>0.250125125494984</v>
      </c>
      <c r="AJ1538" s="17">
        <v>0.241129177679102</v>
      </c>
      <c r="AK1538" s="17">
        <v>0.280203296664639</v>
      </c>
      <c r="AL1538" s="17"/>
      <c r="AM1538" s="17">
        <v>0.27928766868271798</v>
      </c>
      <c r="AN1538" s="17">
        <v>0.19260869181406401</v>
      </c>
      <c r="AO1538" s="17"/>
      <c r="AP1538" s="17">
        <v>0.27353846327389197</v>
      </c>
      <c r="AQ1538" s="17">
        <v>0.17597316841937299</v>
      </c>
      <c r="AR1538" s="17">
        <v>0.23757148985066601</v>
      </c>
      <c r="AS1538" s="17">
        <v>0.194307467285917</v>
      </c>
      <c r="AT1538" s="17">
        <v>0.17354754282176699</v>
      </c>
      <c r="AU1538" s="17"/>
      <c r="AV1538" s="17">
        <v>0.21233713567351001</v>
      </c>
      <c r="AW1538" s="17">
        <v>0.21853006238432099</v>
      </c>
      <c r="AX1538" s="17">
        <v>0.21139395728971999</v>
      </c>
      <c r="AY1538" s="17">
        <v>0.31322045832288398</v>
      </c>
      <c r="AZ1538" s="17">
        <v>0.17277142805592</v>
      </c>
      <c r="BA1538" s="17">
        <v>0.27715635744098199</v>
      </c>
      <c r="BB1538" s="17"/>
      <c r="BC1538" s="17">
        <v>0.18532443394717199</v>
      </c>
      <c r="BD1538" s="17">
        <v>0.23713789120008499</v>
      </c>
      <c r="BE1538" s="17">
        <v>0.26969040547888801</v>
      </c>
      <c r="BF1538" s="17"/>
      <c r="BG1538" s="17">
        <v>0.134439671424463</v>
      </c>
      <c r="BH1538" s="17">
        <v>0.26293729981520098</v>
      </c>
      <c r="BI1538" s="17">
        <v>0.26468038438436398</v>
      </c>
      <c r="BJ1538" s="17">
        <v>0</v>
      </c>
      <c r="BK1538" s="17">
        <v>0.31734191057861699</v>
      </c>
      <c r="BL1538" s="17"/>
      <c r="BM1538" s="17">
        <v>0.23959694241636201</v>
      </c>
      <c r="BN1538" s="17">
        <v>0.245190372048747</v>
      </c>
    </row>
    <row r="1539" spans="2:66" x14ac:dyDescent="0.35">
      <c r="B1539" t="s">
        <v>352</v>
      </c>
      <c r="C1539" s="17">
        <v>0.38800393632749902</v>
      </c>
      <c r="D1539" s="17">
        <v>0.40861985305056098</v>
      </c>
      <c r="E1539" s="17">
        <v>0.37154520511192701</v>
      </c>
      <c r="F1539" s="17"/>
      <c r="G1539" s="17">
        <v>0.40961868957655001</v>
      </c>
      <c r="H1539" s="17">
        <v>0.45720331610165899</v>
      </c>
      <c r="I1539" s="17">
        <v>0.41647773590391501</v>
      </c>
      <c r="J1539" s="17">
        <v>0.42376797345429001</v>
      </c>
      <c r="K1539" s="17">
        <v>0.29021565234713298</v>
      </c>
      <c r="L1539" s="17">
        <v>0.35681818119148601</v>
      </c>
      <c r="M1539" s="17"/>
      <c r="N1539" s="17">
        <v>0.455792463429816</v>
      </c>
      <c r="O1539" s="17">
        <v>0.33354572844520802</v>
      </c>
      <c r="P1539" s="17">
        <v>0.38511151550531098</v>
      </c>
      <c r="Q1539" s="17">
        <v>0.37199421719380299</v>
      </c>
      <c r="R1539" s="17"/>
      <c r="S1539" s="17">
        <v>0.360803238026982</v>
      </c>
      <c r="T1539" s="17">
        <v>0.431661372561854</v>
      </c>
      <c r="U1539" s="17">
        <v>0.37072114912696003</v>
      </c>
      <c r="V1539" s="17">
        <v>0.437883736714962</v>
      </c>
      <c r="W1539" s="17">
        <v>0.30714163678013601</v>
      </c>
      <c r="X1539" s="17">
        <v>0.36280910358970397</v>
      </c>
      <c r="Y1539" s="17">
        <v>0.24909981827288999</v>
      </c>
      <c r="Z1539" s="17">
        <v>0.53377308160114301</v>
      </c>
      <c r="AA1539" s="17">
        <v>0.37651074228567299</v>
      </c>
      <c r="AB1539" s="17">
        <v>0.56159736276480798</v>
      </c>
      <c r="AC1539" s="17">
        <v>0.34437633325868899</v>
      </c>
      <c r="AD1539" s="17">
        <v>0.29159524360478101</v>
      </c>
      <c r="AE1539" s="17"/>
      <c r="AF1539" s="17">
        <v>0.41101794431230299</v>
      </c>
      <c r="AG1539" s="17">
        <v>0.40331914017540799</v>
      </c>
      <c r="AH1539" s="17">
        <v>0.420945404017529</v>
      </c>
      <c r="AI1539" s="17">
        <v>0.41187576627832201</v>
      </c>
      <c r="AJ1539" s="17">
        <v>0.34116384368543801</v>
      </c>
      <c r="AK1539" s="17">
        <v>0.19586681030695499</v>
      </c>
      <c r="AL1539" s="17"/>
      <c r="AM1539" s="17">
        <v>0.39198572273670002</v>
      </c>
      <c r="AN1539" s="17">
        <v>0.38704071526101103</v>
      </c>
      <c r="AO1539" s="17"/>
      <c r="AP1539" s="17">
        <v>0.37225467954514102</v>
      </c>
      <c r="AQ1539" s="17">
        <v>0.37103733775477998</v>
      </c>
      <c r="AR1539" s="17">
        <v>0.42462517283073398</v>
      </c>
      <c r="AS1539" s="17">
        <v>0.49896451596471803</v>
      </c>
      <c r="AT1539" s="17">
        <v>0.34647374041044199</v>
      </c>
      <c r="AU1539" s="17"/>
      <c r="AV1539" s="17">
        <v>0.46122536007339798</v>
      </c>
      <c r="AW1539" s="17">
        <v>0.40112139459519403</v>
      </c>
      <c r="AX1539" s="17">
        <v>0.40813551855889302</v>
      </c>
      <c r="AY1539" s="17">
        <v>0.36742602679490999</v>
      </c>
      <c r="AZ1539" s="17">
        <v>0.331268832466107</v>
      </c>
      <c r="BA1539" s="17">
        <v>0.22323404895795901</v>
      </c>
      <c r="BB1539" s="17"/>
      <c r="BC1539" s="17">
        <v>0.38343460447187599</v>
      </c>
      <c r="BD1539" s="17">
        <v>0.46095348673096997</v>
      </c>
      <c r="BE1539" s="17">
        <v>0.31924555729367898</v>
      </c>
      <c r="BF1539" s="17"/>
      <c r="BG1539" s="17">
        <v>0.38203838112775801</v>
      </c>
      <c r="BH1539" s="17">
        <v>0.42444907913637497</v>
      </c>
      <c r="BI1539" s="17">
        <v>0.38236458667715401</v>
      </c>
      <c r="BJ1539" s="17">
        <v>0.44212525765289201</v>
      </c>
      <c r="BK1539" s="17">
        <v>0.22720612187625799</v>
      </c>
      <c r="BL1539" s="17"/>
      <c r="BM1539" s="17">
        <v>0.41674558404893802</v>
      </c>
      <c r="BN1539" s="17">
        <v>0.27607059829388703</v>
      </c>
    </row>
    <row r="1540" spans="2:66" x14ac:dyDescent="0.35">
      <c r="B1540" t="s">
        <v>353</v>
      </c>
      <c r="C1540" s="17">
        <v>0.16993106914330799</v>
      </c>
      <c r="D1540" s="17">
        <v>0.18580473517699</v>
      </c>
      <c r="E1540" s="17">
        <v>0.156636652984948</v>
      </c>
      <c r="F1540" s="17"/>
      <c r="G1540" s="17">
        <v>0.27073040702736001</v>
      </c>
      <c r="H1540" s="17">
        <v>0.24862435276946901</v>
      </c>
      <c r="I1540" s="17">
        <v>0.24420071534075599</v>
      </c>
      <c r="J1540" s="17">
        <v>0.15869686546864401</v>
      </c>
      <c r="K1540" s="17">
        <v>8.6479141439104498E-2</v>
      </c>
      <c r="L1540" s="17">
        <v>8.8643111243533607E-2</v>
      </c>
      <c r="M1540" s="17"/>
      <c r="N1540" s="17">
        <v>0.14907156277498601</v>
      </c>
      <c r="O1540" s="17">
        <v>0.22265125081227999</v>
      </c>
      <c r="P1540" s="17">
        <v>0.157358092135432</v>
      </c>
      <c r="Q1540" s="17">
        <v>0.14852058178515001</v>
      </c>
      <c r="R1540" s="17"/>
      <c r="S1540" s="17">
        <v>0.22891688098210999</v>
      </c>
      <c r="T1540" s="17">
        <v>0.13835139206626801</v>
      </c>
      <c r="U1540" s="17">
        <v>0.14534003117017899</v>
      </c>
      <c r="V1540" s="17">
        <v>0.12222669891269</v>
      </c>
      <c r="W1540" s="17">
        <v>0.27375898549650002</v>
      </c>
      <c r="X1540" s="17">
        <v>0.172494851967333</v>
      </c>
      <c r="Y1540" s="17">
        <v>0.18106969008172999</v>
      </c>
      <c r="Z1540" s="17">
        <v>6.4167144488197797E-2</v>
      </c>
      <c r="AA1540" s="17">
        <v>0.27864759322821597</v>
      </c>
      <c r="AB1540" s="17">
        <v>4.0979885277520001E-2</v>
      </c>
      <c r="AC1540" s="17">
        <v>0.13679584244839499</v>
      </c>
      <c r="AD1540" s="17">
        <v>0.10984072491573001</v>
      </c>
      <c r="AE1540" s="17"/>
      <c r="AF1540" s="17">
        <v>0.17113544706189199</v>
      </c>
      <c r="AG1540" s="17">
        <v>0.17667355377500299</v>
      </c>
      <c r="AH1540" s="17">
        <v>0.169930739381526</v>
      </c>
      <c r="AI1540" s="17">
        <v>0.162434757398351</v>
      </c>
      <c r="AJ1540" s="17">
        <v>0.14416657931006099</v>
      </c>
      <c r="AK1540" s="17">
        <v>0.20803717191059101</v>
      </c>
      <c r="AL1540" s="17"/>
      <c r="AM1540" s="17">
        <v>0.123656093786165</v>
      </c>
      <c r="AN1540" s="17">
        <v>0.23823561422599099</v>
      </c>
      <c r="AO1540" s="17"/>
      <c r="AP1540" s="17">
        <v>8.5219514916284003E-2</v>
      </c>
      <c r="AQ1540" s="17">
        <v>0.27068007033672398</v>
      </c>
      <c r="AR1540" s="17">
        <v>0.18425011525261301</v>
      </c>
      <c r="AS1540" s="17">
        <v>0.13632670495129501</v>
      </c>
      <c r="AT1540" s="17">
        <v>0.47997871676779102</v>
      </c>
      <c r="AU1540" s="17"/>
      <c r="AV1540" s="17">
        <v>0.186467944735101</v>
      </c>
      <c r="AW1540" s="17">
        <v>0.19284234495289801</v>
      </c>
      <c r="AX1540" s="17">
        <v>0.149621771506917</v>
      </c>
      <c r="AY1540" s="17">
        <v>0.117750779061341</v>
      </c>
      <c r="AZ1540" s="17">
        <v>0.29410987951942802</v>
      </c>
      <c r="BA1540" s="17">
        <v>0.126698503100032</v>
      </c>
      <c r="BB1540" s="17"/>
      <c r="BC1540" s="17">
        <v>0.27759439476935699</v>
      </c>
      <c r="BD1540" s="17">
        <v>0.112771809167401</v>
      </c>
      <c r="BE1540" s="17">
        <v>0.18831221427768299</v>
      </c>
      <c r="BF1540" s="17"/>
      <c r="BG1540" s="17">
        <v>0.24035162438855701</v>
      </c>
      <c r="BH1540" s="17">
        <v>0.15585648302389099</v>
      </c>
      <c r="BI1540" s="17">
        <v>0.15824166090495401</v>
      </c>
      <c r="BJ1540" s="17">
        <v>0.45044501456804698</v>
      </c>
      <c r="BK1540" s="17">
        <v>0.132922321625493</v>
      </c>
      <c r="BL1540" s="17"/>
      <c r="BM1540" s="17">
        <v>0.17120421218135001</v>
      </c>
      <c r="BN1540" s="17">
        <v>0.20511496322200001</v>
      </c>
    </row>
    <row r="1541" spans="2:66" x14ac:dyDescent="0.35">
      <c r="B1541" t="s">
        <v>354</v>
      </c>
      <c r="C1541" s="17">
        <v>1.53641968086303E-2</v>
      </c>
      <c r="D1541" s="17">
        <v>2.7258377795986499E-2</v>
      </c>
      <c r="E1541" s="17">
        <v>4.8623308110725101E-3</v>
      </c>
      <c r="F1541" s="17"/>
      <c r="G1541" s="17">
        <v>4.1522886320317101E-2</v>
      </c>
      <c r="H1541" s="17">
        <v>1.7938188225789201E-2</v>
      </c>
      <c r="I1541" s="17">
        <v>0</v>
      </c>
      <c r="J1541" s="17">
        <v>1.4284738355814E-2</v>
      </c>
      <c r="K1541" s="17">
        <v>0</v>
      </c>
      <c r="L1541" s="17">
        <v>1.8666966650221099E-2</v>
      </c>
      <c r="M1541" s="17"/>
      <c r="N1541" s="17">
        <v>4.0990893442715101E-2</v>
      </c>
      <c r="O1541" s="17">
        <v>1.04105051969037E-2</v>
      </c>
      <c r="P1541" s="17">
        <v>1.37259438383096E-2</v>
      </c>
      <c r="Q1541" s="17">
        <v>0</v>
      </c>
      <c r="R1541" s="17"/>
      <c r="S1541" s="17">
        <v>1.7016099189780601E-2</v>
      </c>
      <c r="T1541" s="17">
        <v>1.85064033379496E-2</v>
      </c>
      <c r="U1541" s="17">
        <v>0</v>
      </c>
      <c r="V1541" s="17">
        <v>0</v>
      </c>
      <c r="W1541" s="17">
        <v>0</v>
      </c>
      <c r="X1541" s="17">
        <v>0</v>
      </c>
      <c r="Y1541" s="17">
        <v>3.8021827161970299E-2</v>
      </c>
      <c r="Z1541" s="17">
        <v>6.4884957011947297E-2</v>
      </c>
      <c r="AA1541" s="17">
        <v>0</v>
      </c>
      <c r="AB1541" s="17">
        <v>4.2640346389955702E-2</v>
      </c>
      <c r="AC1541" s="17">
        <v>4.4882907469550398E-2</v>
      </c>
      <c r="AD1541" s="17">
        <v>0</v>
      </c>
      <c r="AE1541" s="17"/>
      <c r="AF1541" s="17">
        <v>1.9836836372674801E-2</v>
      </c>
      <c r="AG1541" s="17">
        <v>2.1205012975569801E-2</v>
      </c>
      <c r="AH1541" s="17">
        <v>0</v>
      </c>
      <c r="AI1541" s="17">
        <v>0</v>
      </c>
      <c r="AJ1541" s="17">
        <v>3.9061332774957998E-2</v>
      </c>
      <c r="AK1541" s="17">
        <v>0</v>
      </c>
      <c r="AL1541" s="17"/>
      <c r="AM1541" s="17">
        <v>2.0917899350385301E-2</v>
      </c>
      <c r="AN1541" s="17">
        <v>7.6030496337980303E-3</v>
      </c>
      <c r="AO1541" s="17"/>
      <c r="AP1541" s="17">
        <v>0</v>
      </c>
      <c r="AQ1541" s="17">
        <v>1.01896443678949E-2</v>
      </c>
      <c r="AR1541" s="17">
        <v>9.8070336998247395E-3</v>
      </c>
      <c r="AS1541" s="17">
        <v>0.112643403765048</v>
      </c>
      <c r="AT1541" s="17">
        <v>0</v>
      </c>
      <c r="AU1541" s="17"/>
      <c r="AV1541" s="17">
        <v>3.0697131268360801E-2</v>
      </c>
      <c r="AW1541" s="17">
        <v>2.64905747688517E-2</v>
      </c>
      <c r="AX1541" s="17">
        <v>0</v>
      </c>
      <c r="AY1541" s="17">
        <v>0</v>
      </c>
      <c r="AZ1541" s="17">
        <v>0</v>
      </c>
      <c r="BA1541" s="17">
        <v>0</v>
      </c>
      <c r="BB1541" s="17"/>
      <c r="BC1541" s="17">
        <v>1.2453878820278401E-2</v>
      </c>
      <c r="BD1541" s="17">
        <v>1.1485441398561801E-2</v>
      </c>
      <c r="BE1541" s="17">
        <v>2.6640630556127101E-2</v>
      </c>
      <c r="BF1541" s="17"/>
      <c r="BG1541" s="17">
        <v>8.5746434501574598E-2</v>
      </c>
      <c r="BH1541" s="17">
        <v>1.14122870232814E-2</v>
      </c>
      <c r="BI1541" s="17">
        <v>7.19280506381164E-3</v>
      </c>
      <c r="BJ1541" s="17">
        <v>0</v>
      </c>
      <c r="BK1541" s="17">
        <v>0</v>
      </c>
      <c r="BL1541" s="17"/>
      <c r="BM1541" s="17">
        <v>2.49143694415313E-2</v>
      </c>
      <c r="BN1541" s="17">
        <v>0</v>
      </c>
    </row>
    <row r="1542" spans="2:66" x14ac:dyDescent="0.35">
      <c r="B1542" t="s">
        <v>282</v>
      </c>
      <c r="C1542" s="17">
        <v>2.2614020301414999E-2</v>
      </c>
      <c r="D1542" s="17">
        <v>1.6005804763236101E-2</v>
      </c>
      <c r="E1542" s="17">
        <v>2.3773209923902E-2</v>
      </c>
      <c r="F1542" s="17"/>
      <c r="G1542" s="17">
        <v>1.8391080242931599E-2</v>
      </c>
      <c r="H1542" s="17">
        <v>1.8650221165480301E-2</v>
      </c>
      <c r="I1542" s="17">
        <v>3.3437205758612698E-2</v>
      </c>
      <c r="J1542" s="17">
        <v>0</v>
      </c>
      <c r="K1542" s="17">
        <v>1.5811481058860401E-2</v>
      </c>
      <c r="L1542" s="17">
        <v>4.0490840761426901E-2</v>
      </c>
      <c r="M1542" s="17"/>
      <c r="N1542" s="17">
        <v>9.5333433370011003E-3</v>
      </c>
      <c r="O1542" s="17">
        <v>2.0789384593705499E-2</v>
      </c>
      <c r="P1542" s="17">
        <v>1.4379879046768801E-2</v>
      </c>
      <c r="Q1542" s="17">
        <v>4.0396388823520299E-2</v>
      </c>
      <c r="R1542" s="17"/>
      <c r="S1542" s="17">
        <v>5.1036661598641203E-2</v>
      </c>
      <c r="T1542" s="17">
        <v>2.0266401049799699E-2</v>
      </c>
      <c r="U1542" s="17">
        <v>2.82356312139306E-2</v>
      </c>
      <c r="V1542" s="17">
        <v>2.4123677410590901E-2</v>
      </c>
      <c r="W1542" s="17">
        <v>0</v>
      </c>
      <c r="X1542" s="17">
        <v>2.3637957731329699E-2</v>
      </c>
      <c r="Y1542" s="17">
        <v>0</v>
      </c>
      <c r="Z1542" s="17">
        <v>7.2058291511544498E-2</v>
      </c>
      <c r="AA1542" s="17">
        <v>0</v>
      </c>
      <c r="AB1542" s="17">
        <v>3.7916331334763201E-2</v>
      </c>
      <c r="AC1542" s="17">
        <v>0</v>
      </c>
      <c r="AD1542" s="17">
        <v>0</v>
      </c>
      <c r="AE1542" s="17"/>
      <c r="AF1542" s="17">
        <v>4.0615242519097601E-2</v>
      </c>
      <c r="AG1542" s="17">
        <v>1.8504904542480001E-2</v>
      </c>
      <c r="AH1542" s="17">
        <v>0</v>
      </c>
      <c r="AI1542" s="17">
        <v>3.20237296758238E-2</v>
      </c>
      <c r="AJ1542" s="17">
        <v>0</v>
      </c>
      <c r="AK1542" s="17">
        <v>4.0335746716610298E-2</v>
      </c>
      <c r="AL1542" s="17"/>
      <c r="AM1542" s="17">
        <v>1.29161269312683E-2</v>
      </c>
      <c r="AN1542" s="17">
        <v>3.0544273684452401E-2</v>
      </c>
      <c r="AO1542" s="17"/>
      <c r="AP1542" s="17">
        <v>2.37258346261085E-2</v>
      </c>
      <c r="AQ1542" s="17">
        <v>1.03220310704131E-2</v>
      </c>
      <c r="AR1542" s="17">
        <v>1.87563397990952E-2</v>
      </c>
      <c r="AS1542" s="17">
        <v>0</v>
      </c>
      <c r="AT1542" s="17">
        <v>0</v>
      </c>
      <c r="AU1542" s="17"/>
      <c r="AV1542" s="17">
        <v>1.443379611231E-2</v>
      </c>
      <c r="AW1542" s="17">
        <v>1.38788415510307E-2</v>
      </c>
      <c r="AX1542" s="17">
        <v>3.2200433846697997E-2</v>
      </c>
      <c r="AY1542" s="17">
        <v>1.8867311207227899E-2</v>
      </c>
      <c r="AZ1542" s="17">
        <v>0</v>
      </c>
      <c r="BA1542" s="17">
        <v>9.2601405131832501E-2</v>
      </c>
      <c r="BB1542" s="17"/>
      <c r="BC1542" s="17">
        <v>2.66672860106608E-2</v>
      </c>
      <c r="BD1542" s="17">
        <v>1.5562837860267201E-2</v>
      </c>
      <c r="BE1542" s="17">
        <v>8.4701001650456902E-3</v>
      </c>
      <c r="BF1542" s="17"/>
      <c r="BG1542" s="17">
        <v>0</v>
      </c>
      <c r="BH1542" s="17">
        <v>1.14064590905942E-2</v>
      </c>
      <c r="BI1542" s="17">
        <v>3.0040049076394799E-2</v>
      </c>
      <c r="BJ1542" s="17">
        <v>0</v>
      </c>
      <c r="BK1542" s="17">
        <v>3.5453292031290801E-2</v>
      </c>
      <c r="BL1542" s="17"/>
      <c r="BM1542" s="17">
        <v>9.3345855847256701E-3</v>
      </c>
      <c r="BN1542" s="17">
        <v>2.7392555391297799E-2</v>
      </c>
    </row>
    <row r="1543" spans="2:66" x14ac:dyDescent="0.35">
      <c r="C1543" s="17"/>
      <c r="D1543" s="17"/>
      <c r="E1543" s="17"/>
      <c r="F1543" s="17"/>
      <c r="G1543" s="17"/>
      <c r="H1543" s="17"/>
      <c r="I1543" s="17"/>
      <c r="J1543" s="17"/>
      <c r="K1543" s="17"/>
      <c r="L1543" s="17"/>
      <c r="M1543" s="17"/>
      <c r="N1543" s="17"/>
      <c r="O1543" s="17"/>
      <c r="P1543" s="17"/>
      <c r="Q1543" s="17"/>
      <c r="R1543" s="17"/>
      <c r="S1543" s="17"/>
      <c r="T1543" s="17"/>
      <c r="U1543" s="17"/>
      <c r="V1543" s="17"/>
      <c r="W1543" s="17"/>
      <c r="X1543" s="17"/>
      <c r="Y1543" s="17"/>
      <c r="Z1543" s="17"/>
      <c r="AA1543" s="17"/>
      <c r="AB1543" s="17"/>
      <c r="AC1543" s="17"/>
      <c r="AD1543" s="17"/>
      <c r="AE1543" s="17"/>
      <c r="AF1543" s="17"/>
      <c r="AG1543" s="17"/>
      <c r="AH1543" s="17"/>
      <c r="AI1543" s="17"/>
      <c r="AJ1543" s="17"/>
      <c r="AK1543" s="17"/>
      <c r="AL1543" s="17"/>
      <c r="AM1543" s="17"/>
      <c r="AN1543" s="17"/>
      <c r="AO1543" s="17"/>
      <c r="AP1543" s="17"/>
      <c r="AQ1543" s="17"/>
      <c r="AR1543" s="17"/>
      <c r="AS1543" s="17"/>
      <c r="AT1543" s="17"/>
      <c r="AU1543" s="17"/>
      <c r="AV1543" s="17"/>
      <c r="AW1543" s="17"/>
      <c r="AX1543" s="17"/>
      <c r="AY1543" s="17"/>
      <c r="AZ1543" s="17"/>
      <c r="BA1543" s="17"/>
      <c r="BB1543" s="17"/>
      <c r="BC1543" s="17"/>
      <c r="BD1543" s="17"/>
      <c r="BE1543" s="17"/>
      <c r="BF1543" s="17"/>
      <c r="BG1543" s="17"/>
      <c r="BH1543" s="17"/>
      <c r="BI1543" s="17"/>
      <c r="BJ1543" s="17"/>
      <c r="BK1543" s="17"/>
      <c r="BL1543" s="17"/>
      <c r="BM1543" s="17"/>
      <c r="BN1543" s="17"/>
    </row>
    <row r="1544" spans="2:66" x14ac:dyDescent="0.35">
      <c r="B1544" s="6" t="s">
        <v>495</v>
      </c>
      <c r="C1544" s="17"/>
      <c r="D1544" s="17"/>
      <c r="E1544" s="17"/>
      <c r="F1544" s="17"/>
      <c r="G1544" s="17"/>
      <c r="H1544" s="17"/>
      <c r="I1544" s="17"/>
      <c r="J1544" s="17"/>
      <c r="K1544" s="17"/>
      <c r="L1544" s="17"/>
      <c r="M1544" s="17"/>
      <c r="N1544" s="17"/>
      <c r="O1544" s="17"/>
      <c r="P1544" s="17"/>
      <c r="Q1544" s="17"/>
      <c r="R1544" s="17"/>
      <c r="S1544" s="17"/>
      <c r="T1544" s="17"/>
      <c r="U1544" s="17"/>
      <c r="V1544" s="17"/>
      <c r="W1544" s="17"/>
      <c r="X1544" s="17"/>
      <c r="Y1544" s="17"/>
      <c r="Z1544" s="17"/>
      <c r="AA1544" s="17"/>
      <c r="AB1544" s="17"/>
      <c r="AC1544" s="17"/>
      <c r="AD1544" s="17"/>
      <c r="AE1544" s="17"/>
      <c r="AF1544" s="17"/>
      <c r="AG1544" s="17"/>
      <c r="AH1544" s="17"/>
      <c r="AI1544" s="17"/>
      <c r="AJ1544" s="17"/>
      <c r="AK1544" s="17"/>
      <c r="AL1544" s="17"/>
      <c r="AM1544" s="17"/>
      <c r="AN1544" s="17"/>
      <c r="AO1544" s="17"/>
      <c r="AP1544" s="17"/>
      <c r="AQ1544" s="17"/>
      <c r="AR1544" s="17"/>
      <c r="AS1544" s="17"/>
      <c r="AT1544" s="17"/>
      <c r="AU1544" s="17"/>
      <c r="AV1544" s="17"/>
      <c r="AW1544" s="17"/>
      <c r="AX1544" s="17"/>
      <c r="AY1544" s="17"/>
      <c r="AZ1544" s="17"/>
      <c r="BA1544" s="17"/>
      <c r="BB1544" s="17"/>
      <c r="BC1544" s="17"/>
      <c r="BD1544" s="17"/>
      <c r="BE1544" s="17"/>
      <c r="BF1544" s="17"/>
      <c r="BG1544" s="17"/>
      <c r="BH1544" s="17"/>
      <c r="BI1544" s="17"/>
      <c r="BJ1544" s="17"/>
      <c r="BK1544" s="17"/>
      <c r="BL1544" s="17"/>
      <c r="BM1544" s="17"/>
      <c r="BN1544" s="17"/>
    </row>
    <row r="1545" spans="2:66" x14ac:dyDescent="0.35">
      <c r="B1545" s="24" t="s">
        <v>184</v>
      </c>
      <c r="C1545" s="17"/>
      <c r="D1545" s="17"/>
      <c r="E1545" s="17"/>
      <c r="F1545" s="17"/>
      <c r="G1545" s="17"/>
      <c r="H1545" s="17"/>
      <c r="I1545" s="17"/>
      <c r="J1545" s="17"/>
      <c r="K1545" s="17"/>
      <c r="L1545" s="17"/>
      <c r="M1545" s="17"/>
      <c r="N1545" s="17"/>
      <c r="O1545" s="17"/>
      <c r="P1545" s="17"/>
      <c r="Q1545" s="17"/>
      <c r="R1545" s="17"/>
      <c r="S1545" s="17"/>
      <c r="T1545" s="17"/>
      <c r="U1545" s="17"/>
      <c r="V1545" s="17"/>
      <c r="W1545" s="17"/>
      <c r="X1545" s="17"/>
      <c r="Y1545" s="17"/>
      <c r="Z1545" s="17"/>
      <c r="AA1545" s="17"/>
      <c r="AB1545" s="17"/>
      <c r="AC1545" s="17"/>
      <c r="AD1545" s="17"/>
      <c r="AE1545" s="17"/>
      <c r="AF1545" s="17"/>
      <c r="AG1545" s="17"/>
      <c r="AH1545" s="17"/>
      <c r="AI1545" s="17"/>
      <c r="AJ1545" s="17"/>
      <c r="AK1545" s="17"/>
      <c r="AL1545" s="17"/>
      <c r="AM1545" s="17"/>
      <c r="AN1545" s="17"/>
      <c r="AO1545" s="17"/>
      <c r="AP1545" s="17"/>
      <c r="AQ1545" s="17"/>
      <c r="AR1545" s="17"/>
      <c r="AS1545" s="17"/>
      <c r="AT1545" s="17"/>
      <c r="AU1545" s="17"/>
      <c r="AV1545" s="17"/>
      <c r="AW1545" s="17"/>
      <c r="AX1545" s="17"/>
      <c r="AY1545" s="17"/>
      <c r="AZ1545" s="17"/>
      <c r="BA1545" s="17"/>
      <c r="BB1545" s="17"/>
      <c r="BC1545" s="17"/>
      <c r="BD1545" s="17"/>
      <c r="BE1545" s="17"/>
      <c r="BF1545" s="17"/>
      <c r="BG1545" s="17"/>
      <c r="BH1545" s="17"/>
      <c r="BI1545" s="17"/>
      <c r="BJ1545" s="17"/>
      <c r="BK1545" s="17"/>
      <c r="BL1545" s="17"/>
      <c r="BM1545" s="17"/>
      <c r="BN1545" s="17"/>
    </row>
    <row r="1546" spans="2:66" x14ac:dyDescent="0.35">
      <c r="B1546" t="s">
        <v>350</v>
      </c>
      <c r="C1546" s="17">
        <v>0.19897825015019399</v>
      </c>
      <c r="D1546" s="17">
        <v>0.20414436005800199</v>
      </c>
      <c r="E1546" s="17">
        <v>0.19398266098403599</v>
      </c>
      <c r="F1546" s="17"/>
      <c r="G1546" s="17">
        <v>6.0567324198092597E-2</v>
      </c>
      <c r="H1546" s="17">
        <v>9.5754616783225097E-2</v>
      </c>
      <c r="I1546" s="17">
        <v>0.18269403550548</v>
      </c>
      <c r="J1546" s="17">
        <v>0.13505276912032399</v>
      </c>
      <c r="K1546" s="17">
        <v>0.28555170234539101</v>
      </c>
      <c r="L1546" s="17">
        <v>0.36302980038043797</v>
      </c>
      <c r="M1546" s="17"/>
      <c r="N1546" s="17">
        <v>0.118220060039017</v>
      </c>
      <c r="O1546" s="17">
        <v>0.17152057098635901</v>
      </c>
      <c r="P1546" s="17">
        <v>0.200340999347039</v>
      </c>
      <c r="Q1546" s="17">
        <v>0.30004809620714601</v>
      </c>
      <c r="R1546" s="17"/>
      <c r="S1546" s="17">
        <v>0.16241980562216099</v>
      </c>
      <c r="T1546" s="17">
        <v>0.13906813616418501</v>
      </c>
      <c r="U1546" s="17">
        <v>0.26017888255529997</v>
      </c>
      <c r="V1546" s="17">
        <v>0.31027072782369097</v>
      </c>
      <c r="W1546" s="17">
        <v>0.19327876509365599</v>
      </c>
      <c r="X1546" s="17">
        <v>0.21712586766195199</v>
      </c>
      <c r="Y1546" s="17">
        <v>0.36491388271924002</v>
      </c>
      <c r="Z1546" s="17">
        <v>0.25131926552622202</v>
      </c>
      <c r="AA1546" s="17">
        <v>7.4252083097313806E-2</v>
      </c>
      <c r="AB1546" s="17">
        <v>0.14481779141124601</v>
      </c>
      <c r="AC1546" s="17">
        <v>0.26160178734195599</v>
      </c>
      <c r="AD1546" s="17">
        <v>0.129019775169014</v>
      </c>
      <c r="AE1546" s="17"/>
      <c r="AF1546" s="17">
        <v>0.12357759731741</v>
      </c>
      <c r="AG1546" s="17">
        <v>0.19884151558952401</v>
      </c>
      <c r="AH1546" s="17">
        <v>0.29270221840120703</v>
      </c>
      <c r="AI1546" s="17">
        <v>0.223542012217231</v>
      </c>
      <c r="AJ1546" s="17">
        <v>0.24453922917654</v>
      </c>
      <c r="AK1546" s="17">
        <v>0.14775681947376601</v>
      </c>
      <c r="AL1546" s="17"/>
      <c r="AM1546" s="17">
        <v>0.24089883593373301</v>
      </c>
      <c r="AN1546" s="17">
        <v>0.13289289902659701</v>
      </c>
      <c r="AO1546" s="17"/>
      <c r="AP1546" s="17">
        <v>0.30812605247027702</v>
      </c>
      <c r="AQ1546" s="17">
        <v>0.190353252025355</v>
      </c>
      <c r="AR1546" s="17">
        <v>9.8893779714590305E-2</v>
      </c>
      <c r="AS1546" s="17">
        <v>0.11245364127021</v>
      </c>
      <c r="AT1546" s="17">
        <v>0.157347491731885</v>
      </c>
      <c r="AU1546" s="17"/>
      <c r="AV1546" s="17">
        <v>0.100996950776605</v>
      </c>
      <c r="AW1546" s="17">
        <v>0.25525079196830103</v>
      </c>
      <c r="AX1546" s="17">
        <v>0.19201041743448799</v>
      </c>
      <c r="AY1546" s="17">
        <v>0.17522744610775001</v>
      </c>
      <c r="AZ1546" s="17">
        <v>0.276159037857728</v>
      </c>
      <c r="BA1546" s="17">
        <v>0.35343834827438397</v>
      </c>
      <c r="BB1546" s="17"/>
      <c r="BC1546" s="17">
        <v>0.107427859545669</v>
      </c>
      <c r="BD1546" s="17">
        <v>0.22978017413324101</v>
      </c>
      <c r="BE1546" s="17">
        <v>0.201405784025668</v>
      </c>
      <c r="BF1546" s="17"/>
      <c r="BG1546" s="17">
        <v>0.32106100759425898</v>
      </c>
      <c r="BH1546" s="17">
        <v>0.18457847489656301</v>
      </c>
      <c r="BI1546" s="17">
        <v>0.18878437619788799</v>
      </c>
      <c r="BJ1546" s="17">
        <v>0</v>
      </c>
      <c r="BK1546" s="17">
        <v>0.25307611546152198</v>
      </c>
      <c r="BL1546" s="17"/>
      <c r="BM1546" s="17">
        <v>0.203846721899931</v>
      </c>
      <c r="BN1546" s="17">
        <v>0.17080800460187601</v>
      </c>
    </row>
    <row r="1547" spans="2:66" x14ac:dyDescent="0.35">
      <c r="B1547" t="s">
        <v>351</v>
      </c>
      <c r="C1547" s="17">
        <v>0.27856823590663599</v>
      </c>
      <c r="D1547" s="17">
        <v>0.25315687381086199</v>
      </c>
      <c r="E1547" s="17">
        <v>0.30314083065363101</v>
      </c>
      <c r="F1547" s="17"/>
      <c r="G1547" s="17">
        <v>0.210210169584123</v>
      </c>
      <c r="H1547" s="17">
        <v>0.26673510778285497</v>
      </c>
      <c r="I1547" s="17">
        <v>0.27519369362326901</v>
      </c>
      <c r="J1547" s="17">
        <v>0.261074335111809</v>
      </c>
      <c r="K1547" s="17">
        <v>0.36789480163093102</v>
      </c>
      <c r="L1547" s="17">
        <v>0.29436483438137001</v>
      </c>
      <c r="M1547" s="17"/>
      <c r="N1547" s="17">
        <v>0.29766184922269001</v>
      </c>
      <c r="O1547" s="17">
        <v>0.27408363082439902</v>
      </c>
      <c r="P1547" s="17">
        <v>0.25225466788833401</v>
      </c>
      <c r="Q1547" s="17">
        <v>0.29356900782528</v>
      </c>
      <c r="R1547" s="17"/>
      <c r="S1547" s="17">
        <v>0.28100891530260902</v>
      </c>
      <c r="T1547" s="17">
        <v>0.36895552166564199</v>
      </c>
      <c r="U1547" s="17">
        <v>0.198241155279025</v>
      </c>
      <c r="V1547" s="17">
        <v>0.19133305552396601</v>
      </c>
      <c r="W1547" s="17">
        <v>0.26085222527907198</v>
      </c>
      <c r="X1547" s="17">
        <v>0.24646419747093901</v>
      </c>
      <c r="Y1547" s="17">
        <v>0.20633005314825301</v>
      </c>
      <c r="Z1547" s="17">
        <v>0.37196704970921801</v>
      </c>
      <c r="AA1547" s="17">
        <v>0.172007477716211</v>
      </c>
      <c r="AB1547" s="17">
        <v>0.42833492556878799</v>
      </c>
      <c r="AC1547" s="17">
        <v>0.37153754806026801</v>
      </c>
      <c r="AD1547" s="17">
        <v>0.49847153142159301</v>
      </c>
      <c r="AE1547" s="17"/>
      <c r="AF1547" s="17">
        <v>0.21635737619145001</v>
      </c>
      <c r="AG1547" s="17">
        <v>0.34432925347364501</v>
      </c>
      <c r="AH1547" s="17">
        <v>0.18357556571780401</v>
      </c>
      <c r="AI1547" s="17">
        <v>0.25611198834368698</v>
      </c>
      <c r="AJ1547" s="17">
        <v>0.40313525382163101</v>
      </c>
      <c r="AK1547" s="17">
        <v>0.35821751189541901</v>
      </c>
      <c r="AL1547" s="17"/>
      <c r="AM1547" s="17">
        <v>0.27999403819410001</v>
      </c>
      <c r="AN1547" s="17">
        <v>0.27827368114478201</v>
      </c>
      <c r="AO1547" s="17"/>
      <c r="AP1547" s="17">
        <v>0.30544237856170697</v>
      </c>
      <c r="AQ1547" s="17">
        <v>0.264267696686035</v>
      </c>
      <c r="AR1547" s="17">
        <v>0.31450426630626599</v>
      </c>
      <c r="AS1547" s="17">
        <v>0.36921539335189202</v>
      </c>
      <c r="AT1547" s="17">
        <v>0.15901886474531701</v>
      </c>
      <c r="AU1547" s="17"/>
      <c r="AV1547" s="17">
        <v>0.31537945061486</v>
      </c>
      <c r="AW1547" s="17">
        <v>0.280112497342144</v>
      </c>
      <c r="AX1547" s="17">
        <v>0.25239940460163102</v>
      </c>
      <c r="AY1547" s="17">
        <v>0.35648123268130399</v>
      </c>
      <c r="AZ1547" s="17">
        <v>0.219724207574548</v>
      </c>
      <c r="BA1547" s="17">
        <v>0.19697623189892299</v>
      </c>
      <c r="BB1547" s="17"/>
      <c r="BC1547" s="17">
        <v>0.29750021667027898</v>
      </c>
      <c r="BD1547" s="17">
        <v>0.25748788845854598</v>
      </c>
      <c r="BE1547" s="17">
        <v>0.28818633887699202</v>
      </c>
      <c r="BF1547" s="17"/>
      <c r="BG1547" s="17">
        <v>6.8582991622124695E-2</v>
      </c>
      <c r="BH1547" s="17">
        <v>0.27240225941622798</v>
      </c>
      <c r="BI1547" s="17">
        <v>0.32741085624701499</v>
      </c>
      <c r="BJ1547" s="17">
        <v>0.50705342717317403</v>
      </c>
      <c r="BK1547" s="17">
        <v>0.23797355176569901</v>
      </c>
      <c r="BL1547" s="17"/>
      <c r="BM1547" s="17">
        <v>0.243627588267641</v>
      </c>
      <c r="BN1547" s="17">
        <v>0.32544404648129999</v>
      </c>
    </row>
    <row r="1548" spans="2:66" x14ac:dyDescent="0.35">
      <c r="B1548" t="s">
        <v>352</v>
      </c>
      <c r="C1548" s="17">
        <v>0.350792360310482</v>
      </c>
      <c r="D1548" s="17">
        <v>0.36718675492608499</v>
      </c>
      <c r="E1548" s="17">
        <v>0.33493910484573503</v>
      </c>
      <c r="F1548" s="17"/>
      <c r="G1548" s="17">
        <v>0.43652884638484502</v>
      </c>
      <c r="H1548" s="17">
        <v>0.39781121276283998</v>
      </c>
      <c r="I1548" s="17">
        <v>0.36229936270234497</v>
      </c>
      <c r="J1548" s="17">
        <v>0.48031429526434499</v>
      </c>
      <c r="K1548" s="17">
        <v>0.28190576444884902</v>
      </c>
      <c r="L1548" s="17">
        <v>0.21195521939491699</v>
      </c>
      <c r="M1548" s="17"/>
      <c r="N1548" s="17">
        <v>0.34887942384866399</v>
      </c>
      <c r="O1548" s="17">
        <v>0.35163732058783698</v>
      </c>
      <c r="P1548" s="17">
        <v>0.40112090065134698</v>
      </c>
      <c r="Q1548" s="17">
        <v>0.31215153700546999</v>
      </c>
      <c r="R1548" s="17"/>
      <c r="S1548" s="17">
        <v>0.26863083438690499</v>
      </c>
      <c r="T1548" s="17">
        <v>0.26579888627382398</v>
      </c>
      <c r="U1548" s="17">
        <v>0.365939053763776</v>
      </c>
      <c r="V1548" s="17">
        <v>0.35739664984420699</v>
      </c>
      <c r="W1548" s="17">
        <v>0.44804472621333202</v>
      </c>
      <c r="X1548" s="17">
        <v>0.377854763066999</v>
      </c>
      <c r="Y1548" s="17">
        <v>0.428756064132507</v>
      </c>
      <c r="Z1548" s="17">
        <v>0.13206648942617399</v>
      </c>
      <c r="AA1548" s="17">
        <v>0.55238235599875596</v>
      </c>
      <c r="AB1548" s="17">
        <v>0.32090154031450802</v>
      </c>
      <c r="AC1548" s="17">
        <v>0.21157590376591101</v>
      </c>
      <c r="AD1548" s="17">
        <v>0.25154820999613098</v>
      </c>
      <c r="AE1548" s="17"/>
      <c r="AF1548" s="17">
        <v>0.36006781389213699</v>
      </c>
      <c r="AG1548" s="17">
        <v>0.35811611229503199</v>
      </c>
      <c r="AH1548" s="17">
        <v>0.42037514152971001</v>
      </c>
      <c r="AI1548" s="17">
        <v>0.32503491704584297</v>
      </c>
      <c r="AJ1548" s="17">
        <v>0.29159044135395201</v>
      </c>
      <c r="AK1548" s="17">
        <v>0.29128402073950199</v>
      </c>
      <c r="AL1548" s="17"/>
      <c r="AM1548" s="17">
        <v>0.31663593564661302</v>
      </c>
      <c r="AN1548" s="17">
        <v>0.40832375403432702</v>
      </c>
      <c r="AO1548" s="17"/>
      <c r="AP1548" s="17">
        <v>0.34002021564747698</v>
      </c>
      <c r="AQ1548" s="17">
        <v>0.316590812268983</v>
      </c>
      <c r="AR1548" s="17">
        <v>0.42975873048673602</v>
      </c>
      <c r="AS1548" s="17">
        <v>0.28521627372779801</v>
      </c>
      <c r="AT1548" s="17">
        <v>0.68363364352279798</v>
      </c>
      <c r="AU1548" s="17"/>
      <c r="AV1548" s="17">
        <v>0.36586330858642102</v>
      </c>
      <c r="AW1548" s="17">
        <v>0.330548206107876</v>
      </c>
      <c r="AX1548" s="17">
        <v>0.31763835222404802</v>
      </c>
      <c r="AY1548" s="17">
        <v>0.37882547846396702</v>
      </c>
      <c r="AZ1548" s="17">
        <v>0.41323810011025303</v>
      </c>
      <c r="BA1548" s="17">
        <v>0.16120488972038699</v>
      </c>
      <c r="BB1548" s="17"/>
      <c r="BC1548" s="17">
        <v>0.40577599717766499</v>
      </c>
      <c r="BD1548" s="17">
        <v>0.335918064470417</v>
      </c>
      <c r="BE1548" s="17">
        <v>0.36195230369769099</v>
      </c>
      <c r="BF1548" s="17"/>
      <c r="BG1548" s="17">
        <v>0.36712426479774102</v>
      </c>
      <c r="BH1548" s="17">
        <v>0.36806481651593298</v>
      </c>
      <c r="BI1548" s="17">
        <v>0.332397389963553</v>
      </c>
      <c r="BJ1548" s="17">
        <v>0.39131235595021002</v>
      </c>
      <c r="BK1548" s="17">
        <v>0.30347153359811901</v>
      </c>
      <c r="BL1548" s="17"/>
      <c r="BM1548" s="17">
        <v>0.367932031884322</v>
      </c>
      <c r="BN1548" s="17">
        <v>0.33202617810926</v>
      </c>
    </row>
    <row r="1549" spans="2:66" x14ac:dyDescent="0.35">
      <c r="B1549" t="s">
        <v>353</v>
      </c>
      <c r="C1549" s="17">
        <v>0.11873885123361901</v>
      </c>
      <c r="D1549" s="17">
        <v>0.11863819240349401</v>
      </c>
      <c r="E1549" s="17">
        <v>0.118836187560222</v>
      </c>
      <c r="F1549" s="17"/>
      <c r="G1549" s="17">
        <v>0.21585790279761799</v>
      </c>
      <c r="H1549" s="17">
        <v>0.20859449242071301</v>
      </c>
      <c r="I1549" s="17">
        <v>0.13058488183859099</v>
      </c>
      <c r="J1549" s="17">
        <v>6.4761009581500897E-2</v>
      </c>
      <c r="K1549" s="17">
        <v>4.4200365286790798E-2</v>
      </c>
      <c r="L1549" s="17">
        <v>6.0424404387522002E-2</v>
      </c>
      <c r="M1549" s="17"/>
      <c r="N1549" s="17">
        <v>0.182316545554912</v>
      </c>
      <c r="O1549" s="17">
        <v>0.15803959307143101</v>
      </c>
      <c r="P1549" s="17">
        <v>6.5785459080607595E-2</v>
      </c>
      <c r="Q1549" s="17">
        <v>5.3408189434098099E-2</v>
      </c>
      <c r="R1549" s="17"/>
      <c r="S1549" s="17">
        <v>0.22661900874282601</v>
      </c>
      <c r="T1549" s="17">
        <v>0.14536537103039299</v>
      </c>
      <c r="U1549" s="17">
        <v>0.138613121574367</v>
      </c>
      <c r="V1549" s="17">
        <v>9.3602191093082501E-2</v>
      </c>
      <c r="W1549" s="17">
        <v>6.5228225002593704E-2</v>
      </c>
      <c r="X1549" s="17">
        <v>6.3367843838895294E-2</v>
      </c>
      <c r="Y1549" s="17">
        <v>0</v>
      </c>
      <c r="Z1549" s="17">
        <v>0.123799498559596</v>
      </c>
      <c r="AA1549" s="17">
        <v>0.15318560243047299</v>
      </c>
      <c r="AB1549" s="17">
        <v>7.2288168889674501E-2</v>
      </c>
      <c r="AC1549" s="17">
        <v>0.15528476083186499</v>
      </c>
      <c r="AD1549" s="17">
        <v>0</v>
      </c>
      <c r="AE1549" s="17"/>
      <c r="AF1549" s="17">
        <v>0.232713857365073</v>
      </c>
      <c r="AG1549" s="17">
        <v>7.6994661655145097E-2</v>
      </c>
      <c r="AH1549" s="17">
        <v>8.4175745946949002E-2</v>
      </c>
      <c r="AI1549" s="17">
        <v>8.5574416287304306E-2</v>
      </c>
      <c r="AJ1549" s="17">
        <v>3.1560118300023199E-2</v>
      </c>
      <c r="AK1549" s="17">
        <v>0.149008604669392</v>
      </c>
      <c r="AL1549" s="17"/>
      <c r="AM1549" s="17">
        <v>0.10460117140675899</v>
      </c>
      <c r="AN1549" s="17">
        <v>0.13517561167542599</v>
      </c>
      <c r="AO1549" s="17"/>
      <c r="AP1549" s="17">
        <v>3.1946229751386501E-2</v>
      </c>
      <c r="AQ1549" s="17">
        <v>0.115460375385737</v>
      </c>
      <c r="AR1549" s="17">
        <v>0.13664484735829999</v>
      </c>
      <c r="AS1549" s="17">
        <v>0.206554553233157</v>
      </c>
      <c r="AT1549" s="17">
        <v>0</v>
      </c>
      <c r="AU1549" s="17"/>
      <c r="AV1549" s="17">
        <v>0.16960693300913199</v>
      </c>
      <c r="AW1549" s="17">
        <v>9.4242673930737403E-2</v>
      </c>
      <c r="AX1549" s="17">
        <v>0.20242990506379499</v>
      </c>
      <c r="AY1549" s="17">
        <v>4.4234647218970802E-2</v>
      </c>
      <c r="AZ1549" s="17">
        <v>4.2959945009100102E-2</v>
      </c>
      <c r="BA1549" s="17">
        <v>0.158769069584626</v>
      </c>
      <c r="BB1549" s="17"/>
      <c r="BC1549" s="17">
        <v>0.117962709758554</v>
      </c>
      <c r="BD1549" s="17">
        <v>0.131143430827587</v>
      </c>
      <c r="BE1549" s="17">
        <v>0.101745630895162</v>
      </c>
      <c r="BF1549" s="17"/>
      <c r="BG1549" s="17">
        <v>0.106368044649413</v>
      </c>
      <c r="BH1549" s="17">
        <v>0.140138599806862</v>
      </c>
      <c r="BI1549" s="17">
        <v>9.8929600254060807E-2</v>
      </c>
      <c r="BJ1549" s="17">
        <v>0.101634216876616</v>
      </c>
      <c r="BK1549" s="17">
        <v>0.15265607082336499</v>
      </c>
      <c r="BL1549" s="17"/>
      <c r="BM1549" s="17">
        <v>0.13537096115484601</v>
      </c>
      <c r="BN1549" s="17">
        <v>0.136070264102327</v>
      </c>
    </row>
    <row r="1550" spans="2:66" x14ac:dyDescent="0.35">
      <c r="B1550" t="s">
        <v>354</v>
      </c>
      <c r="C1550" s="17">
        <v>2.7368109324603099E-2</v>
      </c>
      <c r="D1550" s="17">
        <v>3.3255956276339503E-2</v>
      </c>
      <c r="E1550" s="17">
        <v>2.1674605901525999E-2</v>
      </c>
      <c r="F1550" s="17"/>
      <c r="G1550" s="17">
        <v>3.7273018883766003E-2</v>
      </c>
      <c r="H1550" s="17">
        <v>3.11045702503665E-2</v>
      </c>
      <c r="I1550" s="17">
        <v>1.7062140718766099E-2</v>
      </c>
      <c r="J1550" s="17">
        <v>3.9528624330685998E-2</v>
      </c>
      <c r="K1550" s="17">
        <v>0</v>
      </c>
      <c r="L1550" s="17">
        <v>3.3417124570613098E-2</v>
      </c>
      <c r="M1550" s="17"/>
      <c r="N1550" s="17">
        <v>3.1634618976723601E-2</v>
      </c>
      <c r="O1550" s="17">
        <v>1.15055805228635E-2</v>
      </c>
      <c r="P1550" s="17">
        <v>5.2784087034341197E-2</v>
      </c>
      <c r="Q1550" s="17">
        <v>1.9534001216398301E-2</v>
      </c>
      <c r="R1550" s="17"/>
      <c r="S1550" s="17">
        <v>2.19965579528392E-2</v>
      </c>
      <c r="T1550" s="17">
        <v>3.90385274609776E-2</v>
      </c>
      <c r="U1550" s="17">
        <v>0</v>
      </c>
      <c r="V1550" s="17">
        <v>2.396525559054E-2</v>
      </c>
      <c r="W1550" s="17">
        <v>3.25960584113461E-2</v>
      </c>
      <c r="X1550" s="17">
        <v>3.2982672809975501E-2</v>
      </c>
      <c r="Y1550" s="17">
        <v>0</v>
      </c>
      <c r="Z1550" s="17">
        <v>0.12084769677879099</v>
      </c>
      <c r="AA1550" s="17">
        <v>4.8172480757246797E-2</v>
      </c>
      <c r="AB1550" s="17">
        <v>0</v>
      </c>
      <c r="AC1550" s="17">
        <v>0</v>
      </c>
      <c r="AD1550" s="17">
        <v>0.120960483413263</v>
      </c>
      <c r="AE1550" s="17"/>
      <c r="AF1550" s="17">
        <v>2.3193483750425601E-2</v>
      </c>
      <c r="AG1550" s="17">
        <v>1.10024930309164E-2</v>
      </c>
      <c r="AH1550" s="17">
        <v>1.9171328404330602E-2</v>
      </c>
      <c r="AI1550" s="17">
        <v>5.1687138213184103E-2</v>
      </c>
      <c r="AJ1550" s="17">
        <v>2.9174957347852901E-2</v>
      </c>
      <c r="AK1550" s="17">
        <v>5.37330432219204E-2</v>
      </c>
      <c r="AL1550" s="17"/>
      <c r="AM1550" s="17">
        <v>3.4866211881101401E-2</v>
      </c>
      <c r="AN1550" s="17">
        <v>1.5488706407646101E-2</v>
      </c>
      <c r="AO1550" s="17"/>
      <c r="AP1550" s="17">
        <v>0</v>
      </c>
      <c r="AQ1550" s="17">
        <v>7.7976510092155199E-2</v>
      </c>
      <c r="AR1550" s="17">
        <v>1.01964304879916E-2</v>
      </c>
      <c r="AS1550" s="17">
        <v>0</v>
      </c>
      <c r="AT1550" s="17">
        <v>0</v>
      </c>
      <c r="AU1550" s="17"/>
      <c r="AV1550" s="17">
        <v>2.3965197080305801E-2</v>
      </c>
      <c r="AW1550" s="17">
        <v>3.9845830650942597E-2</v>
      </c>
      <c r="AX1550" s="17">
        <v>0</v>
      </c>
      <c r="AY1550" s="17">
        <v>0</v>
      </c>
      <c r="AZ1550" s="17">
        <v>4.7918709448370699E-2</v>
      </c>
      <c r="BA1550" s="17">
        <v>3.0418170735948099E-2</v>
      </c>
      <c r="BB1550" s="17"/>
      <c r="BC1550" s="17">
        <v>4.72205390558963E-2</v>
      </c>
      <c r="BD1550" s="17">
        <v>2.5779870935595299E-2</v>
      </c>
      <c r="BE1550" s="17">
        <v>1.82673590471291E-2</v>
      </c>
      <c r="BF1550" s="17"/>
      <c r="BG1550" s="17">
        <v>0.10246598115603001</v>
      </c>
      <c r="BH1550" s="17">
        <v>2.3272631134494699E-2</v>
      </c>
      <c r="BI1550" s="17">
        <v>2.5556533359520701E-2</v>
      </c>
      <c r="BJ1550" s="17">
        <v>0</v>
      </c>
      <c r="BK1550" s="17">
        <v>0</v>
      </c>
      <c r="BL1550" s="17"/>
      <c r="BM1550" s="17">
        <v>3.4452941164489603E-2</v>
      </c>
      <c r="BN1550" s="17">
        <v>0</v>
      </c>
    </row>
    <row r="1551" spans="2:66" x14ac:dyDescent="0.35">
      <c r="B1551" t="s">
        <v>282</v>
      </c>
      <c r="C1551" s="17">
        <v>2.5554193074464701E-2</v>
      </c>
      <c r="D1551" s="17">
        <v>2.3617862525217699E-2</v>
      </c>
      <c r="E1551" s="17">
        <v>2.7426610054850899E-2</v>
      </c>
      <c r="F1551" s="17"/>
      <c r="G1551" s="17">
        <v>3.9562738151555601E-2</v>
      </c>
      <c r="H1551" s="17">
        <v>0</v>
      </c>
      <c r="I1551" s="17">
        <v>3.2165885611548997E-2</v>
      </c>
      <c r="J1551" s="17">
        <v>1.9268966591335101E-2</v>
      </c>
      <c r="K1551" s="17">
        <v>2.0447366288038098E-2</v>
      </c>
      <c r="L1551" s="17">
        <v>3.6808616885139998E-2</v>
      </c>
      <c r="M1551" s="17"/>
      <c r="N1551" s="17">
        <v>2.1287502357993E-2</v>
      </c>
      <c r="O1551" s="17">
        <v>3.3213304007109701E-2</v>
      </c>
      <c r="P1551" s="17">
        <v>2.7713885998330801E-2</v>
      </c>
      <c r="Q1551" s="17">
        <v>2.12891683116068E-2</v>
      </c>
      <c r="R1551" s="17"/>
      <c r="S1551" s="17">
        <v>3.9324877992660101E-2</v>
      </c>
      <c r="T1551" s="17">
        <v>4.1773557404979497E-2</v>
      </c>
      <c r="U1551" s="17">
        <v>3.7027786827531502E-2</v>
      </c>
      <c r="V1551" s="17">
        <v>2.34321201245145E-2</v>
      </c>
      <c r="W1551" s="17">
        <v>0</v>
      </c>
      <c r="X1551" s="17">
        <v>6.2204655151238603E-2</v>
      </c>
      <c r="Y1551" s="17">
        <v>0</v>
      </c>
      <c r="Z1551" s="17">
        <v>0</v>
      </c>
      <c r="AA1551" s="17">
        <v>0</v>
      </c>
      <c r="AB1551" s="17">
        <v>3.3657573815783298E-2</v>
      </c>
      <c r="AC1551" s="17">
        <v>0</v>
      </c>
      <c r="AD1551" s="17">
        <v>0</v>
      </c>
      <c r="AE1551" s="17"/>
      <c r="AF1551" s="17">
        <v>4.4089871483503802E-2</v>
      </c>
      <c r="AG1551" s="17">
        <v>1.0715963955736599E-2</v>
      </c>
      <c r="AH1551" s="17">
        <v>0</v>
      </c>
      <c r="AI1551" s="17">
        <v>5.8049527892750002E-2</v>
      </c>
      <c r="AJ1551" s="17">
        <v>0</v>
      </c>
      <c r="AK1551" s="17">
        <v>0</v>
      </c>
      <c r="AL1551" s="17"/>
      <c r="AM1551" s="17">
        <v>2.3003806937694101E-2</v>
      </c>
      <c r="AN1551" s="17">
        <v>2.9845347711221801E-2</v>
      </c>
      <c r="AO1551" s="17"/>
      <c r="AP1551" s="17">
        <v>1.44651235691526E-2</v>
      </c>
      <c r="AQ1551" s="17">
        <v>3.5351353541734597E-2</v>
      </c>
      <c r="AR1551" s="17">
        <v>1.0001945646116801E-2</v>
      </c>
      <c r="AS1551" s="17">
        <v>2.6560138416942498E-2</v>
      </c>
      <c r="AT1551" s="17">
        <v>0</v>
      </c>
      <c r="AU1551" s="17"/>
      <c r="AV1551" s="17">
        <v>2.4188159932676499E-2</v>
      </c>
      <c r="AW1551" s="17">
        <v>0</v>
      </c>
      <c r="AX1551" s="17">
        <v>3.5521920676038397E-2</v>
      </c>
      <c r="AY1551" s="17">
        <v>4.5231195528008701E-2</v>
      </c>
      <c r="AZ1551" s="17">
        <v>0</v>
      </c>
      <c r="BA1551" s="17">
        <v>9.9193289785731498E-2</v>
      </c>
      <c r="BB1551" s="17"/>
      <c r="BC1551" s="17">
        <v>2.41126777919368E-2</v>
      </c>
      <c r="BD1551" s="17">
        <v>1.9890571174614E-2</v>
      </c>
      <c r="BE1551" s="17">
        <v>2.84425834573576E-2</v>
      </c>
      <c r="BF1551" s="17"/>
      <c r="BG1551" s="17">
        <v>3.4397710180432597E-2</v>
      </c>
      <c r="BH1551" s="17">
        <v>1.15432182299194E-2</v>
      </c>
      <c r="BI1551" s="17">
        <v>2.69212439779625E-2</v>
      </c>
      <c r="BJ1551" s="17">
        <v>0</v>
      </c>
      <c r="BK1551" s="17">
        <v>5.2822728351294999E-2</v>
      </c>
      <c r="BL1551" s="17"/>
      <c r="BM1551" s="17">
        <v>1.47697556287702E-2</v>
      </c>
      <c r="BN1551" s="17">
        <v>3.5651506705236397E-2</v>
      </c>
    </row>
    <row r="1552" spans="2:66" x14ac:dyDescent="0.35">
      <c r="C1552" s="17"/>
      <c r="D1552" s="17"/>
      <c r="E1552" s="17"/>
      <c r="F1552" s="17"/>
      <c r="G1552" s="17"/>
      <c r="H1552" s="17"/>
      <c r="I1552" s="17"/>
      <c r="J1552" s="17"/>
      <c r="K1552" s="17"/>
      <c r="L1552" s="17"/>
      <c r="M1552" s="17"/>
      <c r="N1552" s="17"/>
      <c r="O1552" s="17"/>
      <c r="P1552" s="17"/>
      <c r="Q1552" s="17"/>
      <c r="R1552" s="17"/>
      <c r="S1552" s="17"/>
      <c r="T1552" s="17"/>
      <c r="U1552" s="17"/>
      <c r="V1552" s="17"/>
      <c r="W1552" s="17"/>
      <c r="X1552" s="17"/>
      <c r="Y1552" s="17"/>
      <c r="Z1552" s="17"/>
      <c r="AA1552" s="17"/>
      <c r="AB1552" s="17"/>
      <c r="AC1552" s="17"/>
      <c r="AD1552" s="17"/>
      <c r="AE1552" s="17"/>
      <c r="AF1552" s="17"/>
      <c r="AG1552" s="17"/>
      <c r="AH1552" s="17"/>
      <c r="AI1552" s="17"/>
      <c r="AJ1552" s="17"/>
      <c r="AK1552" s="17"/>
      <c r="AL1552" s="17"/>
      <c r="AM1552" s="17"/>
      <c r="AN1552" s="17"/>
      <c r="AO1552" s="17"/>
      <c r="AP1552" s="17"/>
      <c r="AQ1552" s="17"/>
      <c r="AR1552" s="17"/>
      <c r="AS1552" s="17"/>
      <c r="AT1552" s="17"/>
      <c r="AU1552" s="17"/>
      <c r="AV1552" s="17"/>
      <c r="AW1552" s="17"/>
      <c r="AX1552" s="17"/>
      <c r="AY1552" s="17"/>
      <c r="AZ1552" s="17"/>
      <c r="BA1552" s="17"/>
      <c r="BB1552" s="17"/>
      <c r="BC1552" s="17"/>
      <c r="BD1552" s="17"/>
      <c r="BE1552" s="17"/>
      <c r="BF1552" s="17"/>
      <c r="BG1552" s="17"/>
      <c r="BH1552" s="17"/>
      <c r="BI1552" s="17"/>
      <c r="BJ1552" s="17"/>
      <c r="BK1552" s="17"/>
      <c r="BL1552" s="17"/>
      <c r="BM1552" s="17"/>
      <c r="BN1552" s="17"/>
    </row>
    <row r="1553" spans="2:66" x14ac:dyDescent="0.35">
      <c r="B1553" s="6" t="s">
        <v>496</v>
      </c>
      <c r="C1553" s="17"/>
      <c r="D1553" s="17"/>
      <c r="E1553" s="17"/>
      <c r="F1553" s="17"/>
      <c r="G1553" s="17"/>
      <c r="H1553" s="17"/>
      <c r="I1553" s="17"/>
      <c r="J1553" s="17"/>
      <c r="K1553" s="17"/>
      <c r="L1553" s="17"/>
      <c r="M1553" s="17"/>
      <c r="N1553" s="17"/>
      <c r="O1553" s="17"/>
      <c r="P1553" s="17"/>
      <c r="Q1553" s="17"/>
      <c r="R1553" s="17"/>
      <c r="S1553" s="17"/>
      <c r="T1553" s="17"/>
      <c r="U1553" s="17"/>
      <c r="V1553" s="17"/>
      <c r="W1553" s="17"/>
      <c r="X1553" s="17"/>
      <c r="Y1553" s="17"/>
      <c r="Z1553" s="17"/>
      <c r="AA1553" s="17"/>
      <c r="AB1553" s="17"/>
      <c r="AC1553" s="17"/>
      <c r="AD1553" s="17"/>
      <c r="AE1553" s="17"/>
      <c r="AF1553" s="17"/>
      <c r="AG1553" s="17"/>
      <c r="AH1553" s="17"/>
      <c r="AI1553" s="17"/>
      <c r="AJ1553" s="17"/>
      <c r="AK1553" s="17"/>
      <c r="AL1553" s="17"/>
      <c r="AM1553" s="17"/>
      <c r="AN1553" s="17"/>
      <c r="AO1553" s="17"/>
      <c r="AP1553" s="17"/>
      <c r="AQ1553" s="17"/>
      <c r="AR1553" s="17"/>
      <c r="AS1553" s="17"/>
      <c r="AT1553" s="17"/>
      <c r="AU1553" s="17"/>
      <c r="AV1553" s="17"/>
      <c r="AW1553" s="17"/>
      <c r="AX1553" s="17"/>
      <c r="AY1553" s="17"/>
      <c r="AZ1553" s="17"/>
      <c r="BA1553" s="17"/>
      <c r="BB1553" s="17"/>
      <c r="BC1553" s="17"/>
      <c r="BD1553" s="17"/>
      <c r="BE1553" s="17"/>
      <c r="BF1553" s="17"/>
      <c r="BG1553" s="17"/>
      <c r="BH1553" s="17"/>
      <c r="BI1553" s="17"/>
      <c r="BJ1553" s="17"/>
      <c r="BK1553" s="17"/>
      <c r="BL1553" s="17"/>
      <c r="BM1553" s="17"/>
      <c r="BN1553" s="17"/>
    </row>
    <row r="1554" spans="2:66" x14ac:dyDescent="0.35">
      <c r="B1554" s="24" t="s">
        <v>184</v>
      </c>
      <c r="C1554" s="17"/>
      <c r="D1554" s="17"/>
      <c r="E1554" s="17"/>
      <c r="F1554" s="17"/>
      <c r="G1554" s="17"/>
      <c r="H1554" s="17"/>
      <c r="I1554" s="17"/>
      <c r="J1554" s="17"/>
      <c r="K1554" s="17"/>
      <c r="L1554" s="17"/>
      <c r="M1554" s="17"/>
      <c r="N1554" s="17"/>
      <c r="O1554" s="17"/>
      <c r="P1554" s="17"/>
      <c r="Q1554" s="17"/>
      <c r="R1554" s="17"/>
      <c r="S1554" s="17"/>
      <c r="T1554" s="17"/>
      <c r="U1554" s="17"/>
      <c r="V1554" s="17"/>
      <c r="W1554" s="17"/>
      <c r="X1554" s="17"/>
      <c r="Y1554" s="17"/>
      <c r="Z1554" s="17"/>
      <c r="AA1554" s="17"/>
      <c r="AB1554" s="17"/>
      <c r="AC1554" s="17"/>
      <c r="AD1554" s="17"/>
      <c r="AE1554" s="17"/>
      <c r="AF1554" s="17"/>
      <c r="AG1554" s="17"/>
      <c r="AH1554" s="17"/>
      <c r="AI1554" s="17"/>
      <c r="AJ1554" s="17"/>
      <c r="AK1554" s="17"/>
      <c r="AL1554" s="17"/>
      <c r="AM1554" s="17"/>
      <c r="AN1554" s="17"/>
      <c r="AO1554" s="17"/>
      <c r="AP1554" s="17"/>
      <c r="AQ1554" s="17"/>
      <c r="AR1554" s="17"/>
      <c r="AS1554" s="17"/>
      <c r="AT1554" s="17"/>
      <c r="AU1554" s="17"/>
      <c r="AV1554" s="17"/>
      <c r="AW1554" s="17"/>
      <c r="AX1554" s="17"/>
      <c r="AY1554" s="17"/>
      <c r="AZ1554" s="17"/>
      <c r="BA1554" s="17"/>
      <c r="BB1554" s="17"/>
      <c r="BC1554" s="17"/>
      <c r="BD1554" s="17"/>
      <c r="BE1554" s="17"/>
      <c r="BF1554" s="17"/>
      <c r="BG1554" s="17"/>
      <c r="BH1554" s="17"/>
      <c r="BI1554" s="17"/>
      <c r="BJ1554" s="17"/>
      <c r="BK1554" s="17"/>
      <c r="BL1554" s="17"/>
      <c r="BM1554" s="17"/>
      <c r="BN1554" s="17"/>
    </row>
    <row r="1555" spans="2:66" x14ac:dyDescent="0.35">
      <c r="B1555" t="s">
        <v>350</v>
      </c>
      <c r="C1555" s="17">
        <v>0.55311757468132705</v>
      </c>
      <c r="D1555" s="17">
        <v>0.55496389612624397</v>
      </c>
      <c r="E1555" s="17">
        <v>0.55413176697004096</v>
      </c>
      <c r="F1555" s="17"/>
      <c r="G1555" s="17">
        <v>0.36893004699241499</v>
      </c>
      <c r="H1555" s="17">
        <v>0.27626348737672801</v>
      </c>
      <c r="I1555" s="17">
        <v>0.44965539382933201</v>
      </c>
      <c r="J1555" s="17">
        <v>0.58456317389767798</v>
      </c>
      <c r="K1555" s="17">
        <v>0.81773677692470603</v>
      </c>
      <c r="L1555" s="17">
        <v>0.73553321526401405</v>
      </c>
      <c r="M1555" s="17"/>
      <c r="N1555" s="17">
        <v>0.47480563940786502</v>
      </c>
      <c r="O1555" s="17">
        <v>0.43666030042382997</v>
      </c>
      <c r="P1555" s="17">
        <v>0.63030984052366401</v>
      </c>
      <c r="Q1555" s="17">
        <v>0.69393312192247303</v>
      </c>
      <c r="R1555" s="17"/>
      <c r="S1555" s="17">
        <v>0.546763561099333</v>
      </c>
      <c r="T1555" s="17">
        <v>0.63740889338276896</v>
      </c>
      <c r="U1555" s="17">
        <v>0.596345555244849</v>
      </c>
      <c r="V1555" s="17">
        <v>0.56121416773117105</v>
      </c>
      <c r="W1555" s="17">
        <v>0.45757558459483999</v>
      </c>
      <c r="X1555" s="17">
        <v>0.61140350339620797</v>
      </c>
      <c r="Y1555" s="17">
        <v>0.71000977312240099</v>
      </c>
      <c r="Z1555" s="17">
        <v>0.39709444364841801</v>
      </c>
      <c r="AA1555" s="17">
        <v>0.408283767519242</v>
      </c>
      <c r="AB1555" s="17">
        <v>0.56765625305073897</v>
      </c>
      <c r="AC1555" s="17">
        <v>0.440678894100548</v>
      </c>
      <c r="AD1555" s="17">
        <v>0.538394408116465</v>
      </c>
      <c r="AE1555" s="17"/>
      <c r="AF1555" s="17">
        <v>0.42295763000091402</v>
      </c>
      <c r="AG1555" s="17">
        <v>0.59416807442187103</v>
      </c>
      <c r="AH1555" s="17">
        <v>0.58030391453688601</v>
      </c>
      <c r="AI1555" s="17">
        <v>0.61165525518284103</v>
      </c>
      <c r="AJ1555" s="17">
        <v>0.61900820776494203</v>
      </c>
      <c r="AK1555" s="17">
        <v>0.47885368694758201</v>
      </c>
      <c r="AL1555" s="17"/>
      <c r="AM1555" s="17">
        <v>0.57317972733198697</v>
      </c>
      <c r="AN1555" s="17">
        <v>0.52030735571502396</v>
      </c>
      <c r="AO1555" s="17"/>
      <c r="AP1555" s="17">
        <v>0.65102359652167696</v>
      </c>
      <c r="AQ1555" s="17">
        <v>0.54481823519464001</v>
      </c>
      <c r="AR1555" s="17">
        <v>0.416371403136091</v>
      </c>
      <c r="AS1555" s="17">
        <v>0.459997877189742</v>
      </c>
      <c r="AT1555" s="17">
        <v>0.66128555672967704</v>
      </c>
      <c r="AU1555" s="17"/>
      <c r="AV1555" s="17">
        <v>0.44375023035474098</v>
      </c>
      <c r="AW1555" s="17">
        <v>0.61232722299355402</v>
      </c>
      <c r="AX1555" s="17">
        <v>0.62841207676117605</v>
      </c>
      <c r="AY1555" s="17">
        <v>0.53176075806515899</v>
      </c>
      <c r="AZ1555" s="17">
        <v>0.50122709115160102</v>
      </c>
      <c r="BA1555" s="17">
        <v>0.71151111043140602</v>
      </c>
      <c r="BB1555" s="17"/>
      <c r="BC1555" s="17">
        <v>0.50634927272007901</v>
      </c>
      <c r="BD1555" s="17">
        <v>0.58535339440753198</v>
      </c>
      <c r="BE1555" s="17">
        <v>0.53909666664123002</v>
      </c>
      <c r="BF1555" s="17"/>
      <c r="BG1555" s="17">
        <v>0.61348629236235996</v>
      </c>
      <c r="BH1555" s="17">
        <v>0.50202500071503897</v>
      </c>
      <c r="BI1555" s="17">
        <v>0.56518479649217201</v>
      </c>
      <c r="BJ1555" s="17">
        <v>0.59505969302670003</v>
      </c>
      <c r="BK1555" s="17">
        <v>0.70378879018333296</v>
      </c>
      <c r="BL1555" s="17"/>
      <c r="BM1555" s="17">
        <v>0.51923581529694496</v>
      </c>
      <c r="BN1555" s="17">
        <v>0.67671884617976696</v>
      </c>
    </row>
    <row r="1556" spans="2:66" x14ac:dyDescent="0.35">
      <c r="B1556" t="s">
        <v>351</v>
      </c>
      <c r="C1556" s="17">
        <v>0.28374020868182398</v>
      </c>
      <c r="D1556" s="17">
        <v>0.27615257215703498</v>
      </c>
      <c r="E1556" s="17">
        <v>0.292001933528033</v>
      </c>
      <c r="F1556" s="17"/>
      <c r="G1556" s="17">
        <v>0.334919759028105</v>
      </c>
      <c r="H1556" s="17">
        <v>0.41249840331746201</v>
      </c>
      <c r="I1556" s="17">
        <v>0.26600687360582098</v>
      </c>
      <c r="J1556" s="17">
        <v>0.35012718053151498</v>
      </c>
      <c r="K1556" s="17">
        <v>0.12826802912631199</v>
      </c>
      <c r="L1556" s="17">
        <v>0.224919325501338</v>
      </c>
      <c r="M1556" s="17"/>
      <c r="N1556" s="17">
        <v>0.25620081439719</v>
      </c>
      <c r="O1556" s="17">
        <v>0.37565022227351802</v>
      </c>
      <c r="P1556" s="17">
        <v>0.27575726143778101</v>
      </c>
      <c r="Q1556" s="17">
        <v>0.22469108758988601</v>
      </c>
      <c r="R1556" s="17"/>
      <c r="S1556" s="17">
        <v>0.18948273135209201</v>
      </c>
      <c r="T1556" s="17">
        <v>0.24257627275233501</v>
      </c>
      <c r="U1556" s="17">
        <v>0.26162359323656398</v>
      </c>
      <c r="V1556" s="17">
        <v>0.26066675557761199</v>
      </c>
      <c r="W1556" s="17">
        <v>0.32713754056484701</v>
      </c>
      <c r="X1556" s="17">
        <v>0.24702778603856401</v>
      </c>
      <c r="Y1556" s="17">
        <v>0.20392944936972901</v>
      </c>
      <c r="Z1556" s="17">
        <v>0.470610175716838</v>
      </c>
      <c r="AA1556" s="17">
        <v>0.43758029925498299</v>
      </c>
      <c r="AB1556" s="17">
        <v>0.348326936962843</v>
      </c>
      <c r="AC1556" s="17">
        <v>0.36594495800385501</v>
      </c>
      <c r="AD1556" s="17">
        <v>0.230770878618523</v>
      </c>
      <c r="AE1556" s="17"/>
      <c r="AF1556" s="17">
        <v>0.245663556094177</v>
      </c>
      <c r="AG1556" s="17">
        <v>0.284255785812916</v>
      </c>
      <c r="AH1556" s="17">
        <v>0.34770107483212098</v>
      </c>
      <c r="AI1556" s="17">
        <v>0.29108562966848101</v>
      </c>
      <c r="AJ1556" s="17">
        <v>0.24759174076085899</v>
      </c>
      <c r="AK1556" s="17">
        <v>0.32065558024952001</v>
      </c>
      <c r="AL1556" s="17"/>
      <c r="AM1556" s="17">
        <v>0.26526185110267803</v>
      </c>
      <c r="AN1556" s="17">
        <v>0.31316895890180602</v>
      </c>
      <c r="AO1556" s="17"/>
      <c r="AP1556" s="17">
        <v>0.28597665694084301</v>
      </c>
      <c r="AQ1556" s="17">
        <v>0.31329519263113398</v>
      </c>
      <c r="AR1556" s="17">
        <v>0.33369169754967698</v>
      </c>
      <c r="AS1556" s="17">
        <v>0.243169891306763</v>
      </c>
      <c r="AT1556" s="17">
        <v>8.1384222650298196E-2</v>
      </c>
      <c r="AU1556" s="17"/>
      <c r="AV1556" s="17">
        <v>0.35973536223464803</v>
      </c>
      <c r="AW1556" s="17">
        <v>0.29051923685293901</v>
      </c>
      <c r="AX1556" s="17">
        <v>0.28366872735423798</v>
      </c>
      <c r="AY1556" s="17">
        <v>0.23932562010439301</v>
      </c>
      <c r="AZ1556" s="17">
        <v>0.25143588472808298</v>
      </c>
      <c r="BA1556" s="17">
        <v>0.1897396680639</v>
      </c>
      <c r="BB1556" s="17"/>
      <c r="BC1556" s="17">
        <v>0.30263768970194399</v>
      </c>
      <c r="BD1556" s="17">
        <v>0.30415131191006101</v>
      </c>
      <c r="BE1556" s="17">
        <v>0.26636488487991999</v>
      </c>
      <c r="BF1556" s="17"/>
      <c r="BG1556" s="17">
        <v>0.118039669220105</v>
      </c>
      <c r="BH1556" s="17">
        <v>0.31536004397830802</v>
      </c>
      <c r="BI1556" s="17">
        <v>0.313162825825958</v>
      </c>
      <c r="BJ1556" s="17">
        <v>0.30115696875807602</v>
      </c>
      <c r="BK1556" s="17">
        <v>0.226433692410866</v>
      </c>
      <c r="BL1556" s="17"/>
      <c r="BM1556" s="17">
        <v>0.28489166941522498</v>
      </c>
      <c r="BN1556" s="17">
        <v>0.24503731333092199</v>
      </c>
    </row>
    <row r="1557" spans="2:66" x14ac:dyDescent="0.35">
      <c r="B1557" t="s">
        <v>352</v>
      </c>
      <c r="C1557" s="17">
        <v>0.116055176545335</v>
      </c>
      <c r="D1557" s="17">
        <v>0.118483378356517</v>
      </c>
      <c r="E1557" s="17">
        <v>0.10955551171846201</v>
      </c>
      <c r="F1557" s="17"/>
      <c r="G1557" s="17">
        <v>0.23535280684072499</v>
      </c>
      <c r="H1557" s="17">
        <v>0.24798299912201899</v>
      </c>
      <c r="I1557" s="17">
        <v>0.14986123515562499</v>
      </c>
      <c r="J1557" s="17">
        <v>3.3534744396290603E-2</v>
      </c>
      <c r="K1557" s="17">
        <v>5.3995193948981599E-2</v>
      </c>
      <c r="L1557" s="17">
        <v>2.98529010743891E-2</v>
      </c>
      <c r="M1557" s="17"/>
      <c r="N1557" s="17">
        <v>0.20095804003858</v>
      </c>
      <c r="O1557" s="17">
        <v>0.137620134627577</v>
      </c>
      <c r="P1557" s="17">
        <v>5.6935764670633E-2</v>
      </c>
      <c r="Q1557" s="17">
        <v>5.13863014622645E-2</v>
      </c>
      <c r="R1557" s="17"/>
      <c r="S1557" s="17">
        <v>0.167246368478777</v>
      </c>
      <c r="T1557" s="17">
        <v>5.99152724972263E-2</v>
      </c>
      <c r="U1557" s="17">
        <v>0.14203085151858699</v>
      </c>
      <c r="V1557" s="17">
        <v>9.1134126872196006E-2</v>
      </c>
      <c r="W1557" s="17">
        <v>0.215286874840313</v>
      </c>
      <c r="X1557" s="17">
        <v>5.71086428862526E-2</v>
      </c>
      <c r="Y1557" s="17">
        <v>8.6060777507869807E-2</v>
      </c>
      <c r="Z1557" s="17">
        <v>6.4142060068754003E-2</v>
      </c>
      <c r="AA1557" s="17">
        <v>0.101501267002402</v>
      </c>
      <c r="AB1557" s="17">
        <v>4.1786473321254999E-2</v>
      </c>
      <c r="AC1557" s="17">
        <v>0.19337614789559701</v>
      </c>
      <c r="AD1557" s="17">
        <v>0.23083471326501201</v>
      </c>
      <c r="AE1557" s="17"/>
      <c r="AF1557" s="17">
        <v>0.26349455634076402</v>
      </c>
      <c r="AG1557" s="17">
        <v>7.3586564992040499E-2</v>
      </c>
      <c r="AH1557" s="17">
        <v>5.3523615094605403E-2</v>
      </c>
      <c r="AI1557" s="17">
        <v>5.9391474417439201E-2</v>
      </c>
      <c r="AJ1557" s="17">
        <v>0.13340005147419901</v>
      </c>
      <c r="AK1557" s="17">
        <v>4.7131710434585097E-2</v>
      </c>
      <c r="AL1557" s="17"/>
      <c r="AM1557" s="17">
        <v>0.10934451132909501</v>
      </c>
      <c r="AN1557" s="17">
        <v>0.12682314417562801</v>
      </c>
      <c r="AO1557" s="17"/>
      <c r="AP1557" s="17">
        <v>1.9823866996840099E-2</v>
      </c>
      <c r="AQ1557" s="17">
        <v>0.119115510149541</v>
      </c>
      <c r="AR1557" s="17">
        <v>0.203906463185897</v>
      </c>
      <c r="AS1557" s="17">
        <v>0.16648881962668099</v>
      </c>
      <c r="AT1557" s="17">
        <v>0.25733022062002497</v>
      </c>
      <c r="AU1557" s="17"/>
      <c r="AV1557" s="17">
        <v>0.143795487302706</v>
      </c>
      <c r="AW1557" s="17">
        <v>8.1956611850051098E-2</v>
      </c>
      <c r="AX1557" s="17">
        <v>8.7919195884586201E-2</v>
      </c>
      <c r="AY1557" s="17">
        <v>0.12257367624425</v>
      </c>
      <c r="AZ1557" s="17">
        <v>0.204587369583134</v>
      </c>
      <c r="BA1557" s="17">
        <v>6.4879378833421403E-2</v>
      </c>
      <c r="BB1557" s="17"/>
      <c r="BC1557" s="17">
        <v>0.161090430818428</v>
      </c>
      <c r="BD1557" s="17">
        <v>6.1212161901148303E-2</v>
      </c>
      <c r="BE1557" s="17">
        <v>0.15101917707568599</v>
      </c>
      <c r="BF1557" s="17"/>
      <c r="BG1557" s="17">
        <v>0.117294872623559</v>
      </c>
      <c r="BH1557" s="17">
        <v>0.14740728375098699</v>
      </c>
      <c r="BI1557" s="17">
        <v>8.9176135487311695E-2</v>
      </c>
      <c r="BJ1557" s="17">
        <v>0.10378333821522399</v>
      </c>
      <c r="BK1557" s="17">
        <v>3.4565664593889898E-2</v>
      </c>
      <c r="BL1557" s="17"/>
      <c r="BM1557" s="17">
        <v>0.14275760567110099</v>
      </c>
      <c r="BN1557" s="17">
        <v>5.1798572784853399E-2</v>
      </c>
    </row>
    <row r="1558" spans="2:66" x14ac:dyDescent="0.35">
      <c r="B1558" t="s">
        <v>353</v>
      </c>
      <c r="C1558" s="17">
        <v>3.12381503471699E-2</v>
      </c>
      <c r="D1558" s="17">
        <v>3.8824731683667901E-2</v>
      </c>
      <c r="E1558" s="17">
        <v>2.4508602508550699E-2</v>
      </c>
      <c r="F1558" s="17"/>
      <c r="G1558" s="17">
        <v>6.0797387138755397E-2</v>
      </c>
      <c r="H1558" s="17">
        <v>3.16014057639874E-2</v>
      </c>
      <c r="I1558" s="17">
        <v>8.3841331245561104E-2</v>
      </c>
      <c r="J1558" s="17">
        <v>1.5726563074347898E-2</v>
      </c>
      <c r="K1558" s="17">
        <v>0</v>
      </c>
      <c r="L1558" s="17">
        <v>9.6945581602589197E-3</v>
      </c>
      <c r="M1558" s="17"/>
      <c r="N1558" s="17">
        <v>3.7290362084703599E-2</v>
      </c>
      <c r="O1558" s="17">
        <v>4.0606203443626601E-2</v>
      </c>
      <c r="P1558" s="17">
        <v>3.6997133367921799E-2</v>
      </c>
      <c r="Q1558" s="17">
        <v>9.9302201923037597E-3</v>
      </c>
      <c r="R1558" s="17"/>
      <c r="S1558" s="17">
        <v>7.8138610303666395E-2</v>
      </c>
      <c r="T1558" s="17">
        <v>3.9063182852682003E-2</v>
      </c>
      <c r="U1558" s="17">
        <v>0</v>
      </c>
      <c r="V1558" s="17">
        <v>5.6921885841972802E-2</v>
      </c>
      <c r="W1558" s="17">
        <v>0</v>
      </c>
      <c r="X1558" s="17">
        <v>5.7450919237404301E-2</v>
      </c>
      <c r="Y1558" s="17">
        <v>0</v>
      </c>
      <c r="Z1558" s="17">
        <v>6.8153320565989897E-2</v>
      </c>
      <c r="AA1558" s="17">
        <v>2.6971233195765599E-2</v>
      </c>
      <c r="AB1558" s="17">
        <v>0</v>
      </c>
      <c r="AC1558" s="17">
        <v>0</v>
      </c>
      <c r="AD1558" s="17">
        <v>0</v>
      </c>
      <c r="AE1558" s="17"/>
      <c r="AF1558" s="17">
        <v>4.4787132293249897E-2</v>
      </c>
      <c r="AG1558" s="17">
        <v>3.80565715646589E-2</v>
      </c>
      <c r="AH1558" s="17">
        <v>0</v>
      </c>
      <c r="AI1558" s="17">
        <v>2.4884525767924E-2</v>
      </c>
      <c r="AJ1558" s="17">
        <v>0</v>
      </c>
      <c r="AK1558" s="17">
        <v>0.101770249134263</v>
      </c>
      <c r="AL1558" s="17"/>
      <c r="AM1558" s="17">
        <v>2.9933137959132699E-2</v>
      </c>
      <c r="AN1558" s="17">
        <v>3.3385828691121597E-2</v>
      </c>
      <c r="AO1558" s="17"/>
      <c r="AP1558" s="17">
        <v>2.2674440003765301E-2</v>
      </c>
      <c r="AQ1558" s="17">
        <v>1.18371591120742E-2</v>
      </c>
      <c r="AR1558" s="17">
        <v>3.3400404862222198E-2</v>
      </c>
      <c r="AS1558" s="17">
        <v>7.7065220700147694E-2</v>
      </c>
      <c r="AT1558" s="17">
        <v>0</v>
      </c>
      <c r="AU1558" s="17"/>
      <c r="AV1558" s="17">
        <v>3.7169372944262202E-2</v>
      </c>
      <c r="AW1558" s="17">
        <v>1.5196928303455801E-2</v>
      </c>
      <c r="AX1558" s="17">
        <v>0</v>
      </c>
      <c r="AY1558" s="17">
        <v>5.2574515476941898E-2</v>
      </c>
      <c r="AZ1558" s="17">
        <v>4.27496545371822E-2</v>
      </c>
      <c r="BA1558" s="17">
        <v>3.3869842671272597E-2</v>
      </c>
      <c r="BB1558" s="17"/>
      <c r="BC1558" s="17">
        <v>2.9922606759548099E-2</v>
      </c>
      <c r="BD1558" s="17">
        <v>2.7977412075883099E-2</v>
      </c>
      <c r="BE1558" s="17">
        <v>2.5498475871610402E-2</v>
      </c>
      <c r="BF1558" s="17"/>
      <c r="BG1558" s="17">
        <v>0.12128094419852301</v>
      </c>
      <c r="BH1558" s="17">
        <v>1.15770970437752E-2</v>
      </c>
      <c r="BI1558" s="17">
        <v>3.2476242194557699E-2</v>
      </c>
      <c r="BJ1558" s="17">
        <v>0</v>
      </c>
      <c r="BK1558" s="17">
        <v>3.5211852811911401E-2</v>
      </c>
      <c r="BL1558" s="17"/>
      <c r="BM1558" s="17">
        <v>2.8516543414774401E-2</v>
      </c>
      <c r="BN1558" s="17">
        <v>2.6445267704457501E-2</v>
      </c>
    </row>
    <row r="1559" spans="2:66" x14ac:dyDescent="0.35">
      <c r="B1559" t="s">
        <v>354</v>
      </c>
      <c r="C1559" s="17">
        <v>5.0346860901418601E-3</v>
      </c>
      <c r="D1559" s="17">
        <v>0</v>
      </c>
      <c r="E1559" s="17">
        <v>9.6258726840600106E-3</v>
      </c>
      <c r="F1559" s="17"/>
      <c r="G1559" s="17">
        <v>0</v>
      </c>
      <c r="H1559" s="17">
        <v>1.48291857487831E-2</v>
      </c>
      <c r="I1559" s="17">
        <v>0</v>
      </c>
      <c r="J1559" s="17">
        <v>1.6048338100169E-2</v>
      </c>
      <c r="K1559" s="17">
        <v>0</v>
      </c>
      <c r="L1559" s="17">
        <v>0</v>
      </c>
      <c r="M1559" s="17"/>
      <c r="N1559" s="17">
        <v>0</v>
      </c>
      <c r="O1559" s="17">
        <v>9.4631392314494193E-3</v>
      </c>
      <c r="P1559" s="17">
        <v>0</v>
      </c>
      <c r="Q1559" s="17">
        <v>1.01333985246375E-2</v>
      </c>
      <c r="R1559" s="17"/>
      <c r="S1559" s="17">
        <v>0</v>
      </c>
      <c r="T1559" s="17">
        <v>0</v>
      </c>
      <c r="U1559" s="17">
        <v>0</v>
      </c>
      <c r="V1559" s="17">
        <v>0</v>
      </c>
      <c r="W1559" s="17">
        <v>0</v>
      </c>
      <c r="X1559" s="17">
        <v>2.7009148441571301E-2</v>
      </c>
      <c r="Y1559" s="17">
        <v>0</v>
      </c>
      <c r="Z1559" s="17">
        <v>0</v>
      </c>
      <c r="AA1559" s="17">
        <v>2.56634330276082E-2</v>
      </c>
      <c r="AB1559" s="17">
        <v>0</v>
      </c>
      <c r="AC1559" s="17">
        <v>0</v>
      </c>
      <c r="AD1559" s="17">
        <v>0</v>
      </c>
      <c r="AE1559" s="17"/>
      <c r="AF1559" s="17">
        <v>0</v>
      </c>
      <c r="AG1559" s="17">
        <v>0</v>
      </c>
      <c r="AH1559" s="17">
        <v>1.8471395536387901E-2</v>
      </c>
      <c r="AI1559" s="17">
        <v>0</v>
      </c>
      <c r="AJ1559" s="17">
        <v>0</v>
      </c>
      <c r="AK1559" s="17">
        <v>5.1588773234049499E-2</v>
      </c>
      <c r="AL1559" s="17"/>
      <c r="AM1559" s="17">
        <v>4.2007612262894897E-3</v>
      </c>
      <c r="AN1559" s="17">
        <v>6.3147125164205696E-3</v>
      </c>
      <c r="AO1559" s="17"/>
      <c r="AP1559" s="17">
        <v>1.0356771170711199E-2</v>
      </c>
      <c r="AQ1559" s="17">
        <v>1.0933902912610099E-2</v>
      </c>
      <c r="AR1559" s="17">
        <v>0</v>
      </c>
      <c r="AS1559" s="17">
        <v>0</v>
      </c>
      <c r="AT1559" s="17">
        <v>0</v>
      </c>
      <c r="AU1559" s="17"/>
      <c r="AV1559" s="17">
        <v>7.2846804955583799E-3</v>
      </c>
      <c r="AW1559" s="17">
        <v>0</v>
      </c>
      <c r="AX1559" s="17">
        <v>0</v>
      </c>
      <c r="AY1559" s="17">
        <v>1.6877493636376799E-2</v>
      </c>
      <c r="AZ1559" s="17">
        <v>0</v>
      </c>
      <c r="BA1559" s="17">
        <v>0</v>
      </c>
      <c r="BB1559" s="17"/>
      <c r="BC1559" s="17">
        <v>0</v>
      </c>
      <c r="BD1559" s="17">
        <v>1.35848388390687E-2</v>
      </c>
      <c r="BE1559" s="17">
        <v>0</v>
      </c>
      <c r="BF1559" s="17"/>
      <c r="BG1559" s="17">
        <v>2.9898221595453099E-2</v>
      </c>
      <c r="BH1559" s="17">
        <v>5.4802300670677298E-3</v>
      </c>
      <c r="BI1559" s="17">
        <v>0</v>
      </c>
      <c r="BJ1559" s="17">
        <v>0</v>
      </c>
      <c r="BK1559" s="17">
        <v>0</v>
      </c>
      <c r="BL1559" s="17"/>
      <c r="BM1559" s="17">
        <v>9.2506289064004498E-3</v>
      </c>
      <c r="BN1559" s="17">
        <v>0</v>
      </c>
    </row>
    <row r="1560" spans="2:66" x14ac:dyDescent="0.35">
      <c r="B1560" t="s">
        <v>282</v>
      </c>
      <c r="C1560" s="17">
        <v>1.0814203654202501E-2</v>
      </c>
      <c r="D1560" s="17">
        <v>1.15754216765358E-2</v>
      </c>
      <c r="E1560" s="17">
        <v>1.01763125908532E-2</v>
      </c>
      <c r="F1560" s="17"/>
      <c r="G1560" s="17">
        <v>0</v>
      </c>
      <c r="H1560" s="17">
        <v>1.68245186710211E-2</v>
      </c>
      <c r="I1560" s="17">
        <v>5.0635166163661399E-2</v>
      </c>
      <c r="J1560" s="17">
        <v>0</v>
      </c>
      <c r="K1560" s="17">
        <v>0</v>
      </c>
      <c r="L1560" s="17">
        <v>0</v>
      </c>
      <c r="M1560" s="17"/>
      <c r="N1560" s="17">
        <v>3.0745144071661901E-2</v>
      </c>
      <c r="O1560" s="17">
        <v>0</v>
      </c>
      <c r="P1560" s="17">
        <v>0</v>
      </c>
      <c r="Q1560" s="17">
        <v>9.9258703084351193E-3</v>
      </c>
      <c r="R1560" s="17"/>
      <c r="S1560" s="17">
        <v>1.8368728766132301E-2</v>
      </c>
      <c r="T1560" s="17">
        <v>2.1036378514988401E-2</v>
      </c>
      <c r="U1560" s="17">
        <v>0</v>
      </c>
      <c r="V1560" s="17">
        <v>3.00630639770476E-2</v>
      </c>
      <c r="W1560" s="17">
        <v>0</v>
      </c>
      <c r="X1560" s="17">
        <v>0</v>
      </c>
      <c r="Y1560" s="17">
        <v>0</v>
      </c>
      <c r="Z1560" s="17">
        <v>0</v>
      </c>
      <c r="AA1560" s="17">
        <v>0</v>
      </c>
      <c r="AB1560" s="17">
        <v>4.2230336665163098E-2</v>
      </c>
      <c r="AC1560" s="17">
        <v>0</v>
      </c>
      <c r="AD1560" s="17">
        <v>0</v>
      </c>
      <c r="AE1560" s="17"/>
      <c r="AF1560" s="17">
        <v>2.3097125270896399E-2</v>
      </c>
      <c r="AG1560" s="17">
        <v>9.9330032085142503E-3</v>
      </c>
      <c r="AH1560" s="17">
        <v>0</v>
      </c>
      <c r="AI1560" s="17">
        <v>1.29831149633146E-2</v>
      </c>
      <c r="AJ1560" s="17">
        <v>0</v>
      </c>
      <c r="AK1560" s="17">
        <v>0</v>
      </c>
      <c r="AL1560" s="17"/>
      <c r="AM1560" s="17">
        <v>1.80800110508175E-2</v>
      </c>
      <c r="AN1560" s="17">
        <v>0</v>
      </c>
      <c r="AO1560" s="17"/>
      <c r="AP1560" s="17">
        <v>1.01446683661636E-2</v>
      </c>
      <c r="AQ1560" s="17">
        <v>0</v>
      </c>
      <c r="AR1560" s="17">
        <v>1.2630031266113201E-2</v>
      </c>
      <c r="AS1560" s="17">
        <v>5.3278191176666399E-2</v>
      </c>
      <c r="AT1560" s="17">
        <v>0</v>
      </c>
      <c r="AU1560" s="17"/>
      <c r="AV1560" s="17">
        <v>8.2648666680841306E-3</v>
      </c>
      <c r="AW1560" s="17">
        <v>0</v>
      </c>
      <c r="AX1560" s="17">
        <v>0</v>
      </c>
      <c r="AY1560" s="17">
        <v>3.6887936472878802E-2</v>
      </c>
      <c r="AZ1560" s="17">
        <v>0</v>
      </c>
      <c r="BA1560" s="17">
        <v>0</v>
      </c>
      <c r="BB1560" s="17"/>
      <c r="BC1560" s="17">
        <v>0</v>
      </c>
      <c r="BD1560" s="17">
        <v>7.7208808663070299E-3</v>
      </c>
      <c r="BE1560" s="17">
        <v>1.8020795531552999E-2</v>
      </c>
      <c r="BF1560" s="17"/>
      <c r="BG1560" s="17">
        <v>0</v>
      </c>
      <c r="BH1560" s="17">
        <v>1.8150344444823E-2</v>
      </c>
      <c r="BI1560" s="17">
        <v>0</v>
      </c>
      <c r="BJ1560" s="17">
        <v>0</v>
      </c>
      <c r="BK1560" s="17">
        <v>0</v>
      </c>
      <c r="BL1560" s="17"/>
      <c r="BM1560" s="17">
        <v>1.53477372955537E-2</v>
      </c>
      <c r="BN1560" s="17">
        <v>0</v>
      </c>
    </row>
    <row r="1561" spans="2:66" x14ac:dyDescent="0.35">
      <c r="C1561" s="17"/>
      <c r="D1561" s="17"/>
      <c r="E1561" s="17"/>
      <c r="F1561" s="17"/>
      <c r="G1561" s="17"/>
      <c r="H1561" s="17"/>
      <c r="I1561" s="17"/>
      <c r="J1561" s="17"/>
      <c r="K1561" s="17"/>
      <c r="L1561" s="17"/>
      <c r="M1561" s="17"/>
      <c r="N1561" s="17"/>
      <c r="O1561" s="17"/>
      <c r="P1561" s="17"/>
      <c r="Q1561" s="17"/>
      <c r="R1561" s="17"/>
      <c r="S1561" s="17"/>
      <c r="T1561" s="17"/>
      <c r="U1561" s="17"/>
      <c r="V1561" s="17"/>
      <c r="W1561" s="17"/>
      <c r="X1561" s="17"/>
      <c r="Y1561" s="17"/>
      <c r="Z1561" s="17"/>
      <c r="AA1561" s="17"/>
      <c r="AB1561" s="17"/>
      <c r="AC1561" s="17"/>
      <c r="AD1561" s="17"/>
      <c r="AE1561" s="17"/>
      <c r="AF1561" s="17"/>
      <c r="AG1561" s="17"/>
      <c r="AH1561" s="17"/>
      <c r="AI1561" s="17"/>
      <c r="AJ1561" s="17"/>
      <c r="AK1561" s="17"/>
      <c r="AL1561" s="17"/>
      <c r="AM1561" s="17"/>
      <c r="AN1561" s="17"/>
      <c r="AO1561" s="17"/>
      <c r="AP1561" s="17"/>
      <c r="AQ1561" s="17"/>
      <c r="AR1561" s="17"/>
      <c r="AS1561" s="17"/>
      <c r="AT1561" s="17"/>
      <c r="AU1561" s="17"/>
      <c r="AV1561" s="17"/>
      <c r="AW1561" s="17"/>
      <c r="AX1561" s="17"/>
      <c r="AY1561" s="17"/>
      <c r="AZ1561" s="17"/>
      <c r="BA1561" s="17"/>
      <c r="BB1561" s="17"/>
      <c r="BC1561" s="17"/>
      <c r="BD1561" s="17"/>
      <c r="BE1561" s="17"/>
      <c r="BF1561" s="17"/>
      <c r="BG1561" s="17"/>
      <c r="BH1561" s="17"/>
      <c r="BI1561" s="17"/>
      <c r="BJ1561" s="17"/>
      <c r="BK1561" s="17"/>
      <c r="BL1561" s="17"/>
      <c r="BM1561" s="17"/>
      <c r="BN1561" s="17"/>
    </row>
    <row r="1562" spans="2:66" x14ac:dyDescent="0.35">
      <c r="B1562" s="6" t="s">
        <v>497</v>
      </c>
      <c r="C1562" s="17"/>
      <c r="D1562" s="17"/>
      <c r="E1562" s="17"/>
      <c r="F1562" s="17"/>
      <c r="G1562" s="17"/>
      <c r="H1562" s="17"/>
      <c r="I1562" s="17"/>
      <c r="J1562" s="17"/>
      <c r="K1562" s="17"/>
      <c r="L1562" s="17"/>
      <c r="M1562" s="17"/>
      <c r="N1562" s="17"/>
      <c r="O1562" s="17"/>
      <c r="P1562" s="17"/>
      <c r="Q1562" s="17"/>
      <c r="R1562" s="17"/>
      <c r="S1562" s="17"/>
      <c r="T1562" s="17"/>
      <c r="U1562" s="17"/>
      <c r="V1562" s="17"/>
      <c r="W1562" s="17"/>
      <c r="X1562" s="17"/>
      <c r="Y1562" s="17"/>
      <c r="Z1562" s="17"/>
      <c r="AA1562" s="17"/>
      <c r="AB1562" s="17"/>
      <c r="AC1562" s="17"/>
      <c r="AD1562" s="17"/>
      <c r="AE1562" s="17"/>
      <c r="AF1562" s="17"/>
      <c r="AG1562" s="17"/>
      <c r="AH1562" s="17"/>
      <c r="AI1562" s="17"/>
      <c r="AJ1562" s="17"/>
      <c r="AK1562" s="17"/>
      <c r="AL1562" s="17"/>
      <c r="AM1562" s="17"/>
      <c r="AN1562" s="17"/>
      <c r="AO1562" s="17"/>
      <c r="AP1562" s="17"/>
      <c r="AQ1562" s="17"/>
      <c r="AR1562" s="17"/>
      <c r="AS1562" s="17"/>
      <c r="AT1562" s="17"/>
      <c r="AU1562" s="17"/>
      <c r="AV1562" s="17"/>
      <c r="AW1562" s="17"/>
      <c r="AX1562" s="17"/>
      <c r="AY1562" s="17"/>
      <c r="AZ1562" s="17"/>
      <c r="BA1562" s="17"/>
      <c r="BB1562" s="17"/>
      <c r="BC1562" s="17"/>
      <c r="BD1562" s="17"/>
      <c r="BE1562" s="17"/>
      <c r="BF1562" s="17"/>
      <c r="BG1562" s="17"/>
      <c r="BH1562" s="17"/>
      <c r="BI1562" s="17"/>
      <c r="BJ1562" s="17"/>
      <c r="BK1562" s="17"/>
      <c r="BL1562" s="17"/>
      <c r="BM1562" s="17"/>
      <c r="BN1562" s="17"/>
    </row>
    <row r="1563" spans="2:66" x14ac:dyDescent="0.35">
      <c r="B1563" s="24" t="s">
        <v>184</v>
      </c>
      <c r="C1563" s="17"/>
      <c r="D1563" s="17"/>
      <c r="E1563" s="17"/>
      <c r="F1563" s="17"/>
      <c r="G1563" s="17"/>
      <c r="H1563" s="17"/>
      <c r="I1563" s="17"/>
      <c r="J1563" s="17"/>
      <c r="K1563" s="17"/>
      <c r="L1563" s="17"/>
      <c r="M1563" s="17"/>
      <c r="N1563" s="17"/>
      <c r="O1563" s="17"/>
      <c r="P1563" s="17"/>
      <c r="Q1563" s="17"/>
      <c r="R1563" s="17"/>
      <c r="S1563" s="17"/>
      <c r="T1563" s="17"/>
      <c r="U1563" s="17"/>
      <c r="V1563" s="17"/>
      <c r="W1563" s="17"/>
      <c r="X1563" s="17"/>
      <c r="Y1563" s="17"/>
      <c r="Z1563" s="17"/>
      <c r="AA1563" s="17"/>
      <c r="AB1563" s="17"/>
      <c r="AC1563" s="17"/>
      <c r="AD1563" s="17"/>
      <c r="AE1563" s="17"/>
      <c r="AF1563" s="17"/>
      <c r="AG1563" s="17"/>
      <c r="AH1563" s="17"/>
      <c r="AI1563" s="17"/>
      <c r="AJ1563" s="17"/>
      <c r="AK1563" s="17"/>
      <c r="AL1563" s="17"/>
      <c r="AM1563" s="17"/>
      <c r="AN1563" s="17"/>
      <c r="AO1563" s="17"/>
      <c r="AP1563" s="17"/>
      <c r="AQ1563" s="17"/>
      <c r="AR1563" s="17"/>
      <c r="AS1563" s="17"/>
      <c r="AT1563" s="17"/>
      <c r="AU1563" s="17"/>
      <c r="AV1563" s="17"/>
      <c r="AW1563" s="17"/>
      <c r="AX1563" s="17"/>
      <c r="AY1563" s="17"/>
      <c r="AZ1563" s="17"/>
      <c r="BA1563" s="17"/>
      <c r="BB1563" s="17"/>
      <c r="BC1563" s="17"/>
      <c r="BD1563" s="17"/>
      <c r="BE1563" s="17"/>
      <c r="BF1563" s="17"/>
      <c r="BG1563" s="17"/>
      <c r="BH1563" s="17"/>
      <c r="BI1563" s="17"/>
      <c r="BJ1563" s="17"/>
      <c r="BK1563" s="17"/>
      <c r="BL1563" s="17"/>
      <c r="BM1563" s="17"/>
      <c r="BN1563" s="17"/>
    </row>
    <row r="1564" spans="2:66" x14ac:dyDescent="0.35">
      <c r="B1564" t="s">
        <v>350</v>
      </c>
      <c r="C1564" s="17">
        <v>0.67355950910363804</v>
      </c>
      <c r="D1564" s="17">
        <v>0.65753251593738904</v>
      </c>
      <c r="E1564" s="17">
        <v>0.69350271266410701</v>
      </c>
      <c r="F1564" s="17"/>
      <c r="G1564" s="17">
        <v>0.38593035242037299</v>
      </c>
      <c r="H1564" s="17">
        <v>0.48160821441871399</v>
      </c>
      <c r="I1564" s="17">
        <v>0.59236299757269195</v>
      </c>
      <c r="J1564" s="17">
        <v>0.76588243996896599</v>
      </c>
      <c r="K1564" s="17">
        <v>0.81588466064824905</v>
      </c>
      <c r="L1564" s="17">
        <v>0.89550415436204001</v>
      </c>
      <c r="M1564" s="17"/>
      <c r="N1564" s="17">
        <v>0.58580105520749304</v>
      </c>
      <c r="O1564" s="17">
        <v>0.60876543566318098</v>
      </c>
      <c r="P1564" s="17">
        <v>0.68976566518099602</v>
      </c>
      <c r="Q1564" s="17">
        <v>0.81936330655563305</v>
      </c>
      <c r="R1564" s="17"/>
      <c r="S1564" s="17">
        <v>0.52188324965430199</v>
      </c>
      <c r="T1564" s="17">
        <v>0.70783498312291504</v>
      </c>
      <c r="U1564" s="17">
        <v>0.70749706758170705</v>
      </c>
      <c r="V1564" s="17">
        <v>0.72755692652435</v>
      </c>
      <c r="W1564" s="17">
        <v>0.68867447242544999</v>
      </c>
      <c r="X1564" s="17">
        <v>0.76513058122748201</v>
      </c>
      <c r="Y1564" s="17">
        <v>0.74523206499765804</v>
      </c>
      <c r="Z1564" s="17">
        <v>0.64046058597577904</v>
      </c>
      <c r="AA1564" s="17">
        <v>0.58297778118287502</v>
      </c>
      <c r="AB1564" s="17">
        <v>0.72621993681012098</v>
      </c>
      <c r="AC1564" s="17">
        <v>0.64431722617004705</v>
      </c>
      <c r="AD1564" s="17">
        <v>0.78954554169949298</v>
      </c>
      <c r="AE1564" s="17"/>
      <c r="AF1564" s="17">
        <v>0.475967880870658</v>
      </c>
      <c r="AG1564" s="17">
        <v>0.69509304856403298</v>
      </c>
      <c r="AH1564" s="17">
        <v>0.80345313575250799</v>
      </c>
      <c r="AI1564" s="17">
        <v>0.67621543385598004</v>
      </c>
      <c r="AJ1564" s="17">
        <v>0.88034247083751704</v>
      </c>
      <c r="AK1564" s="17">
        <v>0.66799442863596803</v>
      </c>
      <c r="AL1564" s="17"/>
      <c r="AM1564" s="17">
        <v>0.72433428351763296</v>
      </c>
      <c r="AN1564" s="17">
        <v>0.61078397373392901</v>
      </c>
      <c r="AO1564" s="17"/>
      <c r="AP1564" s="17">
        <v>0.79807981083189194</v>
      </c>
      <c r="AQ1564" s="17">
        <v>0.68667131195448705</v>
      </c>
      <c r="AR1564" s="17">
        <v>0.62125252441397005</v>
      </c>
      <c r="AS1564" s="17">
        <v>0.43671447618311199</v>
      </c>
      <c r="AT1564" s="17">
        <v>0.38677177080926001</v>
      </c>
      <c r="AU1564" s="17"/>
      <c r="AV1564" s="17">
        <v>0.59079832618525596</v>
      </c>
      <c r="AW1564" s="17">
        <v>0.74491276327561196</v>
      </c>
      <c r="AX1564" s="17">
        <v>0.51862035746788504</v>
      </c>
      <c r="AY1564" s="17">
        <v>0.76866664832003095</v>
      </c>
      <c r="AZ1564" s="17">
        <v>0.67144547068392302</v>
      </c>
      <c r="BA1564" s="17">
        <v>0.67825094987879497</v>
      </c>
      <c r="BB1564" s="17"/>
      <c r="BC1564" s="17">
        <v>0.65375682559406201</v>
      </c>
      <c r="BD1564" s="17">
        <v>0.69678481872598996</v>
      </c>
      <c r="BE1564" s="17">
        <v>0.64919979396543304</v>
      </c>
      <c r="BF1564" s="17"/>
      <c r="BG1564" s="17">
        <v>0.58235977038414399</v>
      </c>
      <c r="BH1564" s="17">
        <v>0.66314674043937705</v>
      </c>
      <c r="BI1564" s="17">
        <v>0.68498811726220299</v>
      </c>
      <c r="BJ1564" s="17">
        <v>0.45618825540964097</v>
      </c>
      <c r="BK1564" s="17">
        <v>0.81863059776445801</v>
      </c>
      <c r="BL1564" s="17"/>
      <c r="BM1564" s="17">
        <v>0.65237743253982605</v>
      </c>
      <c r="BN1564" s="17">
        <v>0.74442745329529503</v>
      </c>
    </row>
    <row r="1565" spans="2:66" x14ac:dyDescent="0.35">
      <c r="B1565" t="s">
        <v>351</v>
      </c>
      <c r="C1565" s="17">
        <v>0.21375129226019099</v>
      </c>
      <c r="D1565" s="17">
        <v>0.21587993053996399</v>
      </c>
      <c r="E1565" s="17">
        <v>0.212695742305366</v>
      </c>
      <c r="F1565" s="17"/>
      <c r="G1565" s="17">
        <v>0.369356197780974</v>
      </c>
      <c r="H1565" s="17">
        <v>0.36058110455363601</v>
      </c>
      <c r="I1565" s="17">
        <v>0.22378602952864399</v>
      </c>
      <c r="J1565" s="17">
        <v>0.16040649908170901</v>
      </c>
      <c r="K1565" s="17">
        <v>0.16349599218160299</v>
      </c>
      <c r="L1565" s="17">
        <v>8.1804824338758395E-2</v>
      </c>
      <c r="M1565" s="17"/>
      <c r="N1565" s="17">
        <v>0.30730457661090899</v>
      </c>
      <c r="O1565" s="17">
        <v>0.21858955580453299</v>
      </c>
      <c r="P1565" s="17">
        <v>0.215068906553983</v>
      </c>
      <c r="Q1565" s="17">
        <v>0.110076960030609</v>
      </c>
      <c r="R1565" s="17"/>
      <c r="S1565" s="17">
        <v>0.32105468626508699</v>
      </c>
      <c r="T1565" s="17">
        <v>0.21427823917025701</v>
      </c>
      <c r="U1565" s="17">
        <v>0.25886217962245001</v>
      </c>
      <c r="V1565" s="17">
        <v>0.149649504403191</v>
      </c>
      <c r="W1565" s="17">
        <v>0.23907703159504001</v>
      </c>
      <c r="X1565" s="17">
        <v>0.126483358207444</v>
      </c>
      <c r="Y1565" s="17">
        <v>0.19348934679214699</v>
      </c>
      <c r="Z1565" s="17">
        <v>0.236395479111638</v>
      </c>
      <c r="AA1565" s="17">
        <v>0.220254814996107</v>
      </c>
      <c r="AB1565" s="17">
        <v>0.181943568454348</v>
      </c>
      <c r="AC1565" s="17">
        <v>0.21217101638027699</v>
      </c>
      <c r="AD1565" s="17">
        <v>6.8409336743944796E-2</v>
      </c>
      <c r="AE1565" s="17"/>
      <c r="AF1565" s="17">
        <v>0.33865115167436999</v>
      </c>
      <c r="AG1565" s="17">
        <v>0.18873804267587799</v>
      </c>
      <c r="AH1565" s="17">
        <v>0.118338848957859</v>
      </c>
      <c r="AI1565" s="17">
        <v>0.24737432483310301</v>
      </c>
      <c r="AJ1565" s="17">
        <v>6.0927652433523598E-2</v>
      </c>
      <c r="AK1565" s="17">
        <v>0.22284177578040601</v>
      </c>
      <c r="AL1565" s="17"/>
      <c r="AM1565" s="17">
        <v>0.19079847882055101</v>
      </c>
      <c r="AN1565" s="17">
        <v>0.24558842470248801</v>
      </c>
      <c r="AO1565" s="17"/>
      <c r="AP1565" s="17">
        <v>0.12889588462635701</v>
      </c>
      <c r="AQ1565" s="17">
        <v>0.219811107632534</v>
      </c>
      <c r="AR1565" s="17">
        <v>0.23886063563628099</v>
      </c>
      <c r="AS1565" s="17">
        <v>0.35138796713030601</v>
      </c>
      <c r="AT1565" s="17">
        <v>0.30304625914194699</v>
      </c>
      <c r="AU1565" s="17"/>
      <c r="AV1565" s="17">
        <v>0.28027039354851002</v>
      </c>
      <c r="AW1565" s="17">
        <v>0.15654211632865001</v>
      </c>
      <c r="AX1565" s="17">
        <v>0.31913901345748902</v>
      </c>
      <c r="AY1565" s="17">
        <v>0.14083145469721201</v>
      </c>
      <c r="AZ1565" s="17">
        <v>0.28770698041944898</v>
      </c>
      <c r="BA1565" s="17">
        <v>0.15977129444520699</v>
      </c>
      <c r="BB1565" s="17"/>
      <c r="BC1565" s="17">
        <v>0.22567943574065899</v>
      </c>
      <c r="BD1565" s="17">
        <v>0.207137003583033</v>
      </c>
      <c r="BE1565" s="17">
        <v>0.221435978645316</v>
      </c>
      <c r="BF1565" s="17"/>
      <c r="BG1565" s="17">
        <v>0.14966114977492001</v>
      </c>
      <c r="BH1565" s="17">
        <v>0.244332180562113</v>
      </c>
      <c r="BI1565" s="17">
        <v>0.229494922075728</v>
      </c>
      <c r="BJ1565" s="17">
        <v>0.21660136068618999</v>
      </c>
      <c r="BK1565" s="17">
        <v>0.117996299375765</v>
      </c>
      <c r="BL1565" s="17"/>
      <c r="BM1565" s="17">
        <v>0.23171205779951901</v>
      </c>
      <c r="BN1565" s="17">
        <v>0.138183801647906</v>
      </c>
    </row>
    <row r="1566" spans="2:66" x14ac:dyDescent="0.35">
      <c r="B1566" t="s">
        <v>352</v>
      </c>
      <c r="C1566" s="17">
        <v>8.0943484512453701E-2</v>
      </c>
      <c r="D1566" s="17">
        <v>9.5139352106900499E-2</v>
      </c>
      <c r="E1566" s="17">
        <v>6.6839020748444694E-2</v>
      </c>
      <c r="F1566" s="17"/>
      <c r="G1566" s="17">
        <v>0.18879033492116401</v>
      </c>
      <c r="H1566" s="17">
        <v>0.14128364123409601</v>
      </c>
      <c r="I1566" s="17">
        <v>0.112350615260099</v>
      </c>
      <c r="J1566" s="17">
        <v>2.89267350525476E-2</v>
      </c>
      <c r="K1566" s="17">
        <v>2.0619347170147798E-2</v>
      </c>
      <c r="L1566" s="17">
        <v>2.26910212992016E-2</v>
      </c>
      <c r="M1566" s="17"/>
      <c r="N1566" s="17">
        <v>7.5923094617865602E-2</v>
      </c>
      <c r="O1566" s="17">
        <v>0.12117950681388</v>
      </c>
      <c r="P1566" s="17">
        <v>7.2459342239676303E-2</v>
      </c>
      <c r="Q1566" s="17">
        <v>5.1047561318026499E-2</v>
      </c>
      <c r="R1566" s="17"/>
      <c r="S1566" s="17">
        <v>8.7529968049130394E-2</v>
      </c>
      <c r="T1566" s="17">
        <v>5.8848329571730598E-2</v>
      </c>
      <c r="U1566" s="17">
        <v>3.3640752795842901E-2</v>
      </c>
      <c r="V1566" s="17">
        <v>9.1441180344720902E-2</v>
      </c>
      <c r="W1566" s="17">
        <v>7.2248495979509705E-2</v>
      </c>
      <c r="X1566" s="17">
        <v>5.3599150704194902E-2</v>
      </c>
      <c r="Y1566" s="17">
        <v>6.1278588210194801E-2</v>
      </c>
      <c r="Z1566" s="17">
        <v>6.0211447946379899E-2</v>
      </c>
      <c r="AA1566" s="17">
        <v>0.17494537152883299</v>
      </c>
      <c r="AB1566" s="17">
        <v>4.5904727714985799E-2</v>
      </c>
      <c r="AC1566" s="17">
        <v>7.4779718974511494E-2</v>
      </c>
      <c r="AD1566" s="17">
        <v>0.14204512155656199</v>
      </c>
      <c r="AE1566" s="17"/>
      <c r="AF1566" s="17">
        <v>0.13559589454207199</v>
      </c>
      <c r="AG1566" s="17">
        <v>6.8008353892956605E-2</v>
      </c>
      <c r="AH1566" s="17">
        <v>5.7288830685293703E-2</v>
      </c>
      <c r="AI1566" s="17">
        <v>6.39158970223834E-2</v>
      </c>
      <c r="AJ1566" s="17">
        <v>5.8729876728959303E-2</v>
      </c>
      <c r="AK1566" s="17">
        <v>5.3375833735366002E-2</v>
      </c>
      <c r="AL1566" s="17"/>
      <c r="AM1566" s="17">
        <v>6.1201302694106501E-2</v>
      </c>
      <c r="AN1566" s="17">
        <v>0.10711578191288899</v>
      </c>
      <c r="AO1566" s="17"/>
      <c r="AP1566" s="17">
        <v>2.39035546692337E-2</v>
      </c>
      <c r="AQ1566" s="17">
        <v>8.2173417788334799E-2</v>
      </c>
      <c r="AR1566" s="17">
        <v>0.10991617667780899</v>
      </c>
      <c r="AS1566" s="17">
        <v>0.15619640037386701</v>
      </c>
      <c r="AT1566" s="17">
        <v>0.233644546993661</v>
      </c>
      <c r="AU1566" s="17"/>
      <c r="AV1566" s="17">
        <v>8.6227940034463199E-2</v>
      </c>
      <c r="AW1566" s="17">
        <v>6.0716387713687897E-2</v>
      </c>
      <c r="AX1566" s="17">
        <v>0.162240629074627</v>
      </c>
      <c r="AY1566" s="17">
        <v>7.1772299221942795E-2</v>
      </c>
      <c r="AZ1566" s="17">
        <v>4.08475488966277E-2</v>
      </c>
      <c r="BA1566" s="17">
        <v>0.118074026435072</v>
      </c>
      <c r="BB1566" s="17"/>
      <c r="BC1566" s="17">
        <v>9.9023690451942203E-2</v>
      </c>
      <c r="BD1566" s="17">
        <v>7.0171056611026503E-2</v>
      </c>
      <c r="BE1566" s="17">
        <v>9.3928651477118E-2</v>
      </c>
      <c r="BF1566" s="17"/>
      <c r="BG1566" s="17">
        <v>0.267979079840935</v>
      </c>
      <c r="BH1566" s="17">
        <v>7.9683574281417105E-2</v>
      </c>
      <c r="BI1566" s="17">
        <v>6.9999937823538805E-2</v>
      </c>
      <c r="BJ1566" s="17">
        <v>0.22344230489928901</v>
      </c>
      <c r="BK1566" s="17">
        <v>0</v>
      </c>
      <c r="BL1566" s="17"/>
      <c r="BM1566" s="17">
        <v>0.10478430864594999</v>
      </c>
      <c r="BN1566" s="17">
        <v>4.5745542651673202E-2</v>
      </c>
    </row>
    <row r="1567" spans="2:66" x14ac:dyDescent="0.35">
      <c r="B1567" t="s">
        <v>353</v>
      </c>
      <c r="C1567" s="17">
        <v>1.08645262223787E-2</v>
      </c>
      <c r="D1567" s="17">
        <v>1.5850529903374998E-2</v>
      </c>
      <c r="E1567" s="17">
        <v>5.8183297848080004E-3</v>
      </c>
      <c r="F1567" s="17"/>
      <c r="G1567" s="17">
        <v>2.01189782316301E-2</v>
      </c>
      <c r="H1567" s="17">
        <v>0</v>
      </c>
      <c r="I1567" s="17">
        <v>2.9272368040390299E-2</v>
      </c>
      <c r="J1567" s="17">
        <v>1.41129557916994E-2</v>
      </c>
      <c r="K1567" s="17">
        <v>0</v>
      </c>
      <c r="L1567" s="17">
        <v>0</v>
      </c>
      <c r="M1567" s="17"/>
      <c r="N1567" s="17">
        <v>1.9679956460167701E-2</v>
      </c>
      <c r="O1567" s="17">
        <v>2.1282551574767401E-2</v>
      </c>
      <c r="P1567" s="17">
        <v>0</v>
      </c>
      <c r="Q1567" s="17">
        <v>0</v>
      </c>
      <c r="R1567" s="17"/>
      <c r="S1567" s="17">
        <v>5.34526884614843E-2</v>
      </c>
      <c r="T1567" s="17">
        <v>0</v>
      </c>
      <c r="U1567" s="17">
        <v>0</v>
      </c>
      <c r="V1567" s="17">
        <v>3.13523887277374E-2</v>
      </c>
      <c r="W1567" s="17">
        <v>0</v>
      </c>
      <c r="X1567" s="17">
        <v>0</v>
      </c>
      <c r="Y1567" s="17">
        <v>0</v>
      </c>
      <c r="Z1567" s="17">
        <v>0</v>
      </c>
      <c r="AA1567" s="17">
        <v>0</v>
      </c>
      <c r="AB1567" s="17">
        <v>0</v>
      </c>
      <c r="AC1567" s="17">
        <v>0</v>
      </c>
      <c r="AD1567" s="17">
        <v>0</v>
      </c>
      <c r="AE1567" s="17"/>
      <c r="AF1567" s="17">
        <v>1.0004580343081401E-2</v>
      </c>
      <c r="AG1567" s="17">
        <v>2.3555125805947399E-2</v>
      </c>
      <c r="AH1567" s="17">
        <v>2.0919184604339201E-2</v>
      </c>
      <c r="AI1567" s="17">
        <v>0</v>
      </c>
      <c r="AJ1567" s="17">
        <v>0</v>
      </c>
      <c r="AK1567" s="17">
        <v>0</v>
      </c>
      <c r="AL1567" s="17"/>
      <c r="AM1567" s="17">
        <v>9.2998711759170408E-3</v>
      </c>
      <c r="AN1567" s="17">
        <v>1.2991175954159899E-2</v>
      </c>
      <c r="AO1567" s="17"/>
      <c r="AP1567" s="17">
        <v>2.5540154257346299E-2</v>
      </c>
      <c r="AQ1567" s="17">
        <v>0</v>
      </c>
      <c r="AR1567" s="17">
        <v>0</v>
      </c>
      <c r="AS1567" s="17">
        <v>2.62610233070435E-2</v>
      </c>
      <c r="AT1567" s="17">
        <v>7.6537423055131698E-2</v>
      </c>
      <c r="AU1567" s="17"/>
      <c r="AV1567" s="17">
        <v>1.45514858265326E-2</v>
      </c>
      <c r="AW1567" s="17">
        <v>1.26524878069827E-2</v>
      </c>
      <c r="AX1567" s="17">
        <v>0</v>
      </c>
      <c r="AY1567" s="17">
        <v>0</v>
      </c>
      <c r="AZ1567" s="17">
        <v>0</v>
      </c>
      <c r="BA1567" s="17">
        <v>4.3903729240925497E-2</v>
      </c>
      <c r="BB1567" s="17"/>
      <c r="BC1567" s="17">
        <v>0</v>
      </c>
      <c r="BD1567" s="17">
        <v>7.0781076391727296E-3</v>
      </c>
      <c r="BE1567" s="17">
        <v>1.6877025510368002E-2</v>
      </c>
      <c r="BF1567" s="17"/>
      <c r="BG1567" s="17">
        <v>0</v>
      </c>
      <c r="BH1567" s="17">
        <v>1.28375047170935E-2</v>
      </c>
      <c r="BI1567" s="17">
        <v>7.4702530460896898E-3</v>
      </c>
      <c r="BJ1567" s="17">
        <v>0</v>
      </c>
      <c r="BK1567" s="17">
        <v>0</v>
      </c>
      <c r="BL1567" s="17"/>
      <c r="BM1567" s="17">
        <v>1.1126201014704599E-2</v>
      </c>
      <c r="BN1567" s="17">
        <v>0</v>
      </c>
    </row>
    <row r="1568" spans="2:66" x14ac:dyDescent="0.35">
      <c r="B1568" t="s">
        <v>354</v>
      </c>
      <c r="C1568" s="17">
        <v>5.1346350732761996E-3</v>
      </c>
      <c r="D1568" s="17">
        <v>5.4095409514317199E-3</v>
      </c>
      <c r="E1568" s="17">
        <v>4.8802428591234797E-3</v>
      </c>
      <c r="F1568" s="17"/>
      <c r="G1568" s="17">
        <v>1.7240963445103501E-2</v>
      </c>
      <c r="H1568" s="17">
        <v>0</v>
      </c>
      <c r="I1568" s="17">
        <v>1.4462308321741901E-2</v>
      </c>
      <c r="J1568" s="17">
        <v>0</v>
      </c>
      <c r="K1568" s="17">
        <v>0</v>
      </c>
      <c r="L1568" s="17">
        <v>0</v>
      </c>
      <c r="M1568" s="17"/>
      <c r="N1568" s="17">
        <v>0</v>
      </c>
      <c r="O1568" s="17">
        <v>1.0234914784190601E-2</v>
      </c>
      <c r="P1568" s="17">
        <v>1.1110745761389099E-2</v>
      </c>
      <c r="Q1568" s="17">
        <v>0</v>
      </c>
      <c r="R1568" s="17"/>
      <c r="S1568" s="17">
        <v>1.60794075699962E-2</v>
      </c>
      <c r="T1568" s="17">
        <v>0</v>
      </c>
      <c r="U1568" s="17">
        <v>0</v>
      </c>
      <c r="V1568" s="17">
        <v>0</v>
      </c>
      <c r="W1568" s="17">
        <v>0</v>
      </c>
      <c r="X1568" s="17">
        <v>2.7393454930439098E-2</v>
      </c>
      <c r="Y1568" s="17">
        <v>0</v>
      </c>
      <c r="Z1568" s="17">
        <v>0</v>
      </c>
      <c r="AA1568" s="17">
        <v>0</v>
      </c>
      <c r="AB1568" s="17">
        <v>0</v>
      </c>
      <c r="AC1568" s="17">
        <v>0</v>
      </c>
      <c r="AD1568" s="17">
        <v>0</v>
      </c>
      <c r="AE1568" s="17"/>
      <c r="AF1568" s="17">
        <v>9.4988056733101098E-3</v>
      </c>
      <c r="AG1568" s="17">
        <v>1.17672547033823E-2</v>
      </c>
      <c r="AH1568" s="17">
        <v>0</v>
      </c>
      <c r="AI1568" s="17">
        <v>0</v>
      </c>
      <c r="AJ1568" s="17">
        <v>0</v>
      </c>
      <c r="AK1568" s="17">
        <v>0</v>
      </c>
      <c r="AL1568" s="17"/>
      <c r="AM1568" s="17">
        <v>0</v>
      </c>
      <c r="AN1568" s="17">
        <v>1.1754257722569E-2</v>
      </c>
      <c r="AO1568" s="17"/>
      <c r="AP1568" s="17">
        <v>1.22824230675865E-2</v>
      </c>
      <c r="AQ1568" s="17">
        <v>0</v>
      </c>
      <c r="AR1568" s="17">
        <v>9.3331068582469309E-3</v>
      </c>
      <c r="AS1568" s="17">
        <v>0</v>
      </c>
      <c r="AT1568" s="17">
        <v>0</v>
      </c>
      <c r="AU1568" s="17"/>
      <c r="AV1568" s="17">
        <v>0</v>
      </c>
      <c r="AW1568" s="17">
        <v>0</v>
      </c>
      <c r="AX1568" s="17">
        <v>0</v>
      </c>
      <c r="AY1568" s="17">
        <v>1.8729597760814499E-2</v>
      </c>
      <c r="AZ1568" s="17">
        <v>0</v>
      </c>
      <c r="BA1568" s="17">
        <v>0</v>
      </c>
      <c r="BB1568" s="17"/>
      <c r="BC1568" s="17">
        <v>0</v>
      </c>
      <c r="BD1568" s="17">
        <v>0</v>
      </c>
      <c r="BE1568" s="17">
        <v>8.8754066820005903E-3</v>
      </c>
      <c r="BF1568" s="17"/>
      <c r="BG1568" s="17">
        <v>0</v>
      </c>
      <c r="BH1568" s="17">
        <v>0</v>
      </c>
      <c r="BI1568" s="17">
        <v>0</v>
      </c>
      <c r="BJ1568" s="17">
        <v>0.10376807900488</v>
      </c>
      <c r="BK1568" s="17">
        <v>3.0307435031524901E-2</v>
      </c>
      <c r="BL1568" s="17"/>
      <c r="BM1568" s="17">
        <v>0</v>
      </c>
      <c r="BN1568" s="17">
        <v>4.5347098284269902E-2</v>
      </c>
    </row>
    <row r="1569" spans="2:66" x14ac:dyDescent="0.35">
      <c r="B1569" t="s">
        <v>282</v>
      </c>
      <c r="C1569" s="17">
        <v>1.5746552828062699E-2</v>
      </c>
      <c r="D1569" s="17">
        <v>1.0188130560939101E-2</v>
      </c>
      <c r="E1569" s="17">
        <v>1.6263951638151E-2</v>
      </c>
      <c r="F1569" s="17"/>
      <c r="G1569" s="17">
        <v>1.8563173200756299E-2</v>
      </c>
      <c r="H1569" s="17">
        <v>1.6527039793554198E-2</v>
      </c>
      <c r="I1569" s="17">
        <v>2.7765681276432998E-2</v>
      </c>
      <c r="J1569" s="17">
        <v>3.0671370105077499E-2</v>
      </c>
      <c r="K1569" s="17">
        <v>0</v>
      </c>
      <c r="L1569" s="17">
        <v>0</v>
      </c>
      <c r="M1569" s="17"/>
      <c r="N1569" s="17">
        <v>1.1291317103564499E-2</v>
      </c>
      <c r="O1569" s="17">
        <v>1.9948035359447999E-2</v>
      </c>
      <c r="P1569" s="17">
        <v>1.1595340263955501E-2</v>
      </c>
      <c r="Q1569" s="17">
        <v>1.9512172095731299E-2</v>
      </c>
      <c r="R1569" s="17"/>
      <c r="S1569" s="17">
        <v>0</v>
      </c>
      <c r="T1569" s="17">
        <v>1.9038448135097599E-2</v>
      </c>
      <c r="U1569" s="17">
        <v>0</v>
      </c>
      <c r="V1569" s="17">
        <v>0</v>
      </c>
      <c r="W1569" s="17">
        <v>0</v>
      </c>
      <c r="X1569" s="17">
        <v>2.7393454930439098E-2</v>
      </c>
      <c r="Y1569" s="17">
        <v>0</v>
      </c>
      <c r="Z1569" s="17">
        <v>6.2932486966203099E-2</v>
      </c>
      <c r="AA1569" s="17">
        <v>2.1822032292185399E-2</v>
      </c>
      <c r="AB1569" s="17">
        <v>4.5931767020545598E-2</v>
      </c>
      <c r="AC1569" s="17">
        <v>6.8732038475163904E-2</v>
      </c>
      <c r="AD1569" s="17">
        <v>0</v>
      </c>
      <c r="AE1569" s="17"/>
      <c r="AF1569" s="17">
        <v>3.02816868965089E-2</v>
      </c>
      <c r="AG1569" s="17">
        <v>1.28381743578022E-2</v>
      </c>
      <c r="AH1569" s="17">
        <v>0</v>
      </c>
      <c r="AI1569" s="17">
        <v>1.24943442885338E-2</v>
      </c>
      <c r="AJ1569" s="17">
        <v>0</v>
      </c>
      <c r="AK1569" s="17">
        <v>5.5787961848260098E-2</v>
      </c>
      <c r="AL1569" s="17"/>
      <c r="AM1569" s="17">
        <v>1.43660637917923E-2</v>
      </c>
      <c r="AN1569" s="17">
        <v>1.1766385973965E-2</v>
      </c>
      <c r="AO1569" s="17"/>
      <c r="AP1569" s="17">
        <v>1.12981725475844E-2</v>
      </c>
      <c r="AQ1569" s="17">
        <v>1.13441626246439E-2</v>
      </c>
      <c r="AR1569" s="17">
        <v>2.0637556413693001E-2</v>
      </c>
      <c r="AS1569" s="17">
        <v>2.94401330056718E-2</v>
      </c>
      <c r="AT1569" s="17">
        <v>0</v>
      </c>
      <c r="AU1569" s="17"/>
      <c r="AV1569" s="17">
        <v>2.8151854405238499E-2</v>
      </c>
      <c r="AW1569" s="17">
        <v>2.5176244875067099E-2</v>
      </c>
      <c r="AX1569" s="17">
        <v>0</v>
      </c>
      <c r="AY1569" s="17">
        <v>0</v>
      </c>
      <c r="AZ1569" s="17">
        <v>0</v>
      </c>
      <c r="BA1569" s="17">
        <v>0</v>
      </c>
      <c r="BB1569" s="17"/>
      <c r="BC1569" s="17">
        <v>2.1540048213337298E-2</v>
      </c>
      <c r="BD1569" s="17">
        <v>1.8829013440777202E-2</v>
      </c>
      <c r="BE1569" s="17">
        <v>9.6831437197645292E-3</v>
      </c>
      <c r="BF1569" s="17"/>
      <c r="BG1569" s="17">
        <v>0</v>
      </c>
      <c r="BH1569" s="17">
        <v>0</v>
      </c>
      <c r="BI1569" s="17">
        <v>8.0467697924401296E-3</v>
      </c>
      <c r="BJ1569" s="17">
        <v>0</v>
      </c>
      <c r="BK1569" s="17">
        <v>3.3065667828252203E-2</v>
      </c>
      <c r="BL1569" s="17"/>
      <c r="BM1569" s="17">
        <v>0</v>
      </c>
      <c r="BN1569" s="17">
        <v>2.6296104120855202E-2</v>
      </c>
    </row>
    <row r="1570" spans="2:66" x14ac:dyDescent="0.35">
      <c r="C1570" s="17"/>
      <c r="D1570" s="17"/>
      <c r="E1570" s="17"/>
      <c r="F1570" s="17"/>
      <c r="G1570" s="17"/>
      <c r="H1570" s="17"/>
      <c r="I1570" s="17"/>
      <c r="J1570" s="17"/>
      <c r="K1570" s="17"/>
      <c r="L1570" s="17"/>
      <c r="M1570" s="17"/>
      <c r="N1570" s="17"/>
      <c r="O1570" s="17"/>
      <c r="P1570" s="17"/>
      <c r="Q1570" s="17"/>
      <c r="R1570" s="17"/>
      <c r="S1570" s="17"/>
      <c r="T1570" s="17"/>
      <c r="U1570" s="17"/>
      <c r="V1570" s="17"/>
      <c r="W1570" s="17"/>
      <c r="X1570" s="17"/>
      <c r="Y1570" s="17"/>
      <c r="Z1570" s="17"/>
      <c r="AA1570" s="17"/>
      <c r="AB1570" s="17"/>
      <c r="AC1570" s="17"/>
      <c r="AD1570" s="17"/>
      <c r="AE1570" s="17"/>
      <c r="AF1570" s="17"/>
      <c r="AG1570" s="17"/>
      <c r="AH1570" s="17"/>
      <c r="AI1570" s="17"/>
      <c r="AJ1570" s="17"/>
      <c r="AK1570" s="17"/>
      <c r="AL1570" s="17"/>
      <c r="AM1570" s="17"/>
      <c r="AN1570" s="17"/>
      <c r="AO1570" s="17"/>
      <c r="AP1570" s="17"/>
      <c r="AQ1570" s="17"/>
      <c r="AR1570" s="17"/>
      <c r="AS1570" s="17"/>
      <c r="AT1570" s="17"/>
      <c r="AU1570" s="17"/>
      <c r="AV1570" s="17"/>
      <c r="AW1570" s="17"/>
      <c r="AX1570" s="17"/>
      <c r="AY1570" s="17"/>
      <c r="AZ1570" s="17"/>
      <c r="BA1570" s="17"/>
      <c r="BB1570" s="17"/>
      <c r="BC1570" s="17"/>
      <c r="BD1570" s="17"/>
      <c r="BE1570" s="17"/>
      <c r="BF1570" s="17"/>
      <c r="BG1570" s="17"/>
      <c r="BH1570" s="17"/>
      <c r="BI1570" s="17"/>
      <c r="BJ1570" s="17"/>
      <c r="BK1570" s="17"/>
      <c r="BL1570" s="17"/>
      <c r="BM1570" s="17"/>
      <c r="BN1570" s="17"/>
    </row>
    <row r="1571" spans="2:66" x14ac:dyDescent="0.35">
      <c r="B1571" s="6" t="s">
        <v>498</v>
      </c>
      <c r="C1571" s="17"/>
      <c r="D1571" s="17"/>
      <c r="E1571" s="17"/>
      <c r="F1571" s="17"/>
      <c r="G1571" s="17"/>
      <c r="H1571" s="17"/>
      <c r="I1571" s="17"/>
      <c r="J1571" s="17"/>
      <c r="K1571" s="17"/>
      <c r="L1571" s="17"/>
      <c r="M1571" s="17"/>
      <c r="N1571" s="17"/>
      <c r="O1571" s="17"/>
      <c r="P1571" s="17"/>
      <c r="Q1571" s="17"/>
      <c r="R1571" s="17"/>
      <c r="S1571" s="17"/>
      <c r="T1571" s="17"/>
      <c r="U1571" s="17"/>
      <c r="V1571" s="17"/>
      <c r="W1571" s="17"/>
      <c r="X1571" s="17"/>
      <c r="Y1571" s="17"/>
      <c r="Z1571" s="17"/>
      <c r="AA1571" s="17"/>
      <c r="AB1571" s="17"/>
      <c r="AC1571" s="17"/>
      <c r="AD1571" s="17"/>
      <c r="AE1571" s="17"/>
      <c r="AF1571" s="17"/>
      <c r="AG1571" s="17"/>
      <c r="AH1571" s="17"/>
      <c r="AI1571" s="17"/>
      <c r="AJ1571" s="17"/>
      <c r="AK1571" s="17"/>
      <c r="AL1571" s="17"/>
      <c r="AM1571" s="17"/>
      <c r="AN1571" s="17"/>
      <c r="AO1571" s="17"/>
      <c r="AP1571" s="17"/>
      <c r="AQ1571" s="17"/>
      <c r="AR1571" s="17"/>
      <c r="AS1571" s="17"/>
      <c r="AT1571" s="17"/>
      <c r="AU1571" s="17"/>
      <c r="AV1571" s="17"/>
      <c r="AW1571" s="17"/>
      <c r="AX1571" s="17"/>
      <c r="AY1571" s="17"/>
      <c r="AZ1571" s="17"/>
      <c r="BA1571" s="17"/>
      <c r="BB1571" s="17"/>
      <c r="BC1571" s="17"/>
      <c r="BD1571" s="17"/>
      <c r="BE1571" s="17"/>
      <c r="BF1571" s="17"/>
      <c r="BG1571" s="17"/>
      <c r="BH1571" s="17"/>
      <c r="BI1571" s="17"/>
      <c r="BJ1571" s="17"/>
      <c r="BK1571" s="17"/>
      <c r="BL1571" s="17"/>
      <c r="BM1571" s="17"/>
      <c r="BN1571" s="17"/>
    </row>
    <row r="1572" spans="2:66" x14ac:dyDescent="0.35">
      <c r="B1572" s="24" t="s">
        <v>184</v>
      </c>
      <c r="C1572" s="17"/>
      <c r="D1572" s="17"/>
      <c r="E1572" s="17"/>
      <c r="F1572" s="17"/>
      <c r="G1572" s="17"/>
      <c r="H1572" s="17"/>
      <c r="I1572" s="17"/>
      <c r="J1572" s="17"/>
      <c r="K1572" s="17"/>
      <c r="L1572" s="17"/>
      <c r="M1572" s="17"/>
      <c r="N1572" s="17"/>
      <c r="O1572" s="17"/>
      <c r="P1572" s="17"/>
      <c r="Q1572" s="17"/>
      <c r="R1572" s="17"/>
      <c r="S1572" s="17"/>
      <c r="T1572" s="17"/>
      <c r="U1572" s="17"/>
      <c r="V1572" s="17"/>
      <c r="W1572" s="17"/>
      <c r="X1572" s="17"/>
      <c r="Y1572" s="17"/>
      <c r="Z1572" s="17"/>
      <c r="AA1572" s="17"/>
      <c r="AB1572" s="17"/>
      <c r="AC1572" s="17"/>
      <c r="AD1572" s="17"/>
      <c r="AE1572" s="17"/>
      <c r="AF1572" s="17"/>
      <c r="AG1572" s="17"/>
      <c r="AH1572" s="17"/>
      <c r="AI1572" s="17"/>
      <c r="AJ1572" s="17"/>
      <c r="AK1572" s="17"/>
      <c r="AL1572" s="17"/>
      <c r="AM1572" s="17"/>
      <c r="AN1572" s="17"/>
      <c r="AO1572" s="17"/>
      <c r="AP1572" s="17"/>
      <c r="AQ1572" s="17"/>
      <c r="AR1572" s="17"/>
      <c r="AS1572" s="17"/>
      <c r="AT1572" s="17"/>
      <c r="AU1572" s="17"/>
      <c r="AV1572" s="17"/>
      <c r="AW1572" s="17"/>
      <c r="AX1572" s="17"/>
      <c r="AY1572" s="17"/>
      <c r="AZ1572" s="17"/>
      <c r="BA1572" s="17"/>
      <c r="BB1572" s="17"/>
      <c r="BC1572" s="17"/>
      <c r="BD1572" s="17"/>
      <c r="BE1572" s="17"/>
      <c r="BF1572" s="17"/>
      <c r="BG1572" s="17"/>
      <c r="BH1572" s="17"/>
      <c r="BI1572" s="17"/>
      <c r="BJ1572" s="17"/>
      <c r="BK1572" s="17"/>
      <c r="BL1572" s="17"/>
      <c r="BM1572" s="17"/>
      <c r="BN1572" s="17"/>
    </row>
    <row r="1573" spans="2:66" x14ac:dyDescent="0.35">
      <c r="B1573" t="s">
        <v>350</v>
      </c>
      <c r="C1573" s="17">
        <v>0.80716692019454905</v>
      </c>
      <c r="D1573" s="17">
        <v>0.80175083635630395</v>
      </c>
      <c r="E1573" s="17">
        <v>0.81224537423982102</v>
      </c>
      <c r="F1573" s="17"/>
      <c r="G1573" s="17">
        <v>0.63834179729774898</v>
      </c>
      <c r="H1573" s="17">
        <v>0.62277743413242803</v>
      </c>
      <c r="I1573" s="17">
        <v>0.76662467085198704</v>
      </c>
      <c r="J1573" s="17">
        <v>0.86231554596720195</v>
      </c>
      <c r="K1573" s="17">
        <v>1</v>
      </c>
      <c r="L1573" s="17">
        <v>0.964936073777244</v>
      </c>
      <c r="M1573" s="17"/>
      <c r="N1573" s="17">
        <v>0.78532832605354097</v>
      </c>
      <c r="O1573" s="17">
        <v>0.79197783938245403</v>
      </c>
      <c r="P1573" s="17">
        <v>0.81458233481097397</v>
      </c>
      <c r="Q1573" s="17">
        <v>0.84008796391933205</v>
      </c>
      <c r="R1573" s="17"/>
      <c r="S1573" s="17">
        <v>0.69456138748460905</v>
      </c>
      <c r="T1573" s="17">
        <v>0.91366278939172596</v>
      </c>
      <c r="U1573" s="17">
        <v>0.83718756709014497</v>
      </c>
      <c r="V1573" s="17">
        <v>0.79390313135886903</v>
      </c>
      <c r="W1573" s="17">
        <v>0.66596871025639004</v>
      </c>
      <c r="X1573" s="17">
        <v>0.84788234721614197</v>
      </c>
      <c r="Y1573" s="17">
        <v>0.91248623369581705</v>
      </c>
      <c r="Z1573" s="17">
        <v>0.91737379372035399</v>
      </c>
      <c r="AA1573" s="17">
        <v>0.712934973792826</v>
      </c>
      <c r="AB1573" s="17">
        <v>0.79206517086189299</v>
      </c>
      <c r="AC1573" s="17">
        <v>0.96078165091858003</v>
      </c>
      <c r="AD1573" s="17">
        <v>0.81540291846124802</v>
      </c>
      <c r="AE1573" s="17"/>
      <c r="AF1573" s="17">
        <v>0.65325267520366803</v>
      </c>
      <c r="AG1573" s="17">
        <v>0.85864941603108202</v>
      </c>
      <c r="AH1573" s="17">
        <v>0.820042928647567</v>
      </c>
      <c r="AI1573" s="17">
        <v>0.868375423978891</v>
      </c>
      <c r="AJ1573" s="17">
        <v>0.95403080935407503</v>
      </c>
      <c r="AK1573" s="17">
        <v>0.798312322908318</v>
      </c>
      <c r="AL1573" s="17"/>
      <c r="AM1573" s="17">
        <v>0.81218903816656896</v>
      </c>
      <c r="AN1573" s="17">
        <v>0.80038250619637696</v>
      </c>
      <c r="AO1573" s="17"/>
      <c r="AP1573" s="17">
        <v>0.87309955106373205</v>
      </c>
      <c r="AQ1573" s="17">
        <v>0.81607310926708998</v>
      </c>
      <c r="AR1573" s="17">
        <v>0.78645342085140901</v>
      </c>
      <c r="AS1573" s="17">
        <v>0.55919905956530103</v>
      </c>
      <c r="AT1573" s="17">
        <v>0.77113650979616399</v>
      </c>
      <c r="AU1573" s="17"/>
      <c r="AV1573" s="17">
        <v>0.735752823576584</v>
      </c>
      <c r="AW1573" s="17">
        <v>0.82745660500626095</v>
      </c>
      <c r="AX1573" s="17">
        <v>0.773494184743724</v>
      </c>
      <c r="AY1573" s="17">
        <v>0.88925282743405998</v>
      </c>
      <c r="AZ1573" s="17">
        <v>0.86426025019508301</v>
      </c>
      <c r="BA1573" s="17">
        <v>0.78389441470953602</v>
      </c>
      <c r="BB1573" s="17"/>
      <c r="BC1573" s="17">
        <v>0.79546081271782298</v>
      </c>
      <c r="BD1573" s="17">
        <v>0.84647147080699703</v>
      </c>
      <c r="BE1573" s="17">
        <v>0.76054263654807497</v>
      </c>
      <c r="BF1573" s="17"/>
      <c r="BG1573" s="17">
        <v>0.76214839548471303</v>
      </c>
      <c r="BH1573" s="17">
        <v>0.77552289964229504</v>
      </c>
      <c r="BI1573" s="17">
        <v>0.84647170124508597</v>
      </c>
      <c r="BJ1573" s="17">
        <v>0.77032077325329895</v>
      </c>
      <c r="BK1573" s="17">
        <v>0.92501463240721404</v>
      </c>
      <c r="BL1573" s="17"/>
      <c r="BM1573" s="17">
        <v>0.77347549416774297</v>
      </c>
      <c r="BN1573" s="17">
        <v>0.87727151047154595</v>
      </c>
    </row>
    <row r="1574" spans="2:66" x14ac:dyDescent="0.35">
      <c r="B1574" t="s">
        <v>351</v>
      </c>
      <c r="C1574" s="17">
        <v>0.11722240503484101</v>
      </c>
      <c r="D1574" s="17">
        <v>0.11995348779677199</v>
      </c>
      <c r="E1574" s="17">
        <v>0.11466157349778899</v>
      </c>
      <c r="F1574" s="17"/>
      <c r="G1574" s="17">
        <v>0.219819725687108</v>
      </c>
      <c r="H1574" s="17">
        <v>0.226231065292963</v>
      </c>
      <c r="I1574" s="17">
        <v>0.17127453682793101</v>
      </c>
      <c r="J1574" s="17">
        <v>6.8294712473586802E-2</v>
      </c>
      <c r="K1574" s="17">
        <v>0</v>
      </c>
      <c r="L1574" s="17">
        <v>1.1549238010855299E-2</v>
      </c>
      <c r="M1574" s="17"/>
      <c r="N1574" s="17">
        <v>9.9964045042217897E-2</v>
      </c>
      <c r="O1574" s="17">
        <v>0.16197192425457199</v>
      </c>
      <c r="P1574" s="17">
        <v>0.13813581343891801</v>
      </c>
      <c r="Q1574" s="17">
        <v>7.6247473020672099E-2</v>
      </c>
      <c r="R1574" s="17"/>
      <c r="S1574" s="17">
        <v>0.14457196447050999</v>
      </c>
      <c r="T1574" s="17">
        <v>4.2143355474574297E-2</v>
      </c>
      <c r="U1574" s="17">
        <v>0.13711135833391599</v>
      </c>
      <c r="V1574" s="17">
        <v>0.104547988334034</v>
      </c>
      <c r="W1574" s="17">
        <v>0.33403128974361002</v>
      </c>
      <c r="X1574" s="17">
        <v>5.1759916135944398E-2</v>
      </c>
      <c r="Y1574" s="17">
        <v>0</v>
      </c>
      <c r="Z1574" s="17">
        <v>8.2626206279646106E-2</v>
      </c>
      <c r="AA1574" s="17">
        <v>0.19165348308203101</v>
      </c>
      <c r="AB1574" s="17">
        <v>0.102361367304258</v>
      </c>
      <c r="AC1574" s="17">
        <v>3.9218349081420197E-2</v>
      </c>
      <c r="AD1574" s="17">
        <v>0.18459708153875201</v>
      </c>
      <c r="AE1574" s="17"/>
      <c r="AF1574" s="17">
        <v>0.20888832331835999</v>
      </c>
      <c r="AG1574" s="17">
        <v>6.14594775088462E-2</v>
      </c>
      <c r="AH1574" s="17">
        <v>0.142363632245637</v>
      </c>
      <c r="AI1574" s="17">
        <v>0.105163915535832</v>
      </c>
      <c r="AJ1574" s="17">
        <v>2.3973107285859802E-2</v>
      </c>
      <c r="AK1574" s="17">
        <v>6.9692700510169403E-2</v>
      </c>
      <c r="AL1574" s="17"/>
      <c r="AM1574" s="17">
        <v>0.10647271921731</v>
      </c>
      <c r="AN1574" s="17">
        <v>0.13174423015777401</v>
      </c>
      <c r="AO1574" s="17"/>
      <c r="AP1574" s="17">
        <v>6.2672036971386805E-2</v>
      </c>
      <c r="AQ1574" s="17">
        <v>0.101442698554969</v>
      </c>
      <c r="AR1574" s="17">
        <v>0.181177230764726</v>
      </c>
      <c r="AS1574" s="17">
        <v>0.28045254522003699</v>
      </c>
      <c r="AT1574" s="17">
        <v>0</v>
      </c>
      <c r="AU1574" s="17"/>
      <c r="AV1574" s="17">
        <v>0.153094418628822</v>
      </c>
      <c r="AW1574" s="17">
        <v>8.7677947612126703E-2</v>
      </c>
      <c r="AX1574" s="17">
        <v>0.19307684427900801</v>
      </c>
      <c r="AY1574" s="17">
        <v>4.3763102206892002E-2</v>
      </c>
      <c r="AZ1574" s="17">
        <v>9.5507399539376106E-2</v>
      </c>
      <c r="BA1574" s="17">
        <v>0.15388994684653101</v>
      </c>
      <c r="BB1574" s="17"/>
      <c r="BC1574" s="17">
        <v>0.163669773966446</v>
      </c>
      <c r="BD1574" s="17">
        <v>8.4425372951531699E-2</v>
      </c>
      <c r="BE1574" s="17">
        <v>0.13341630053928299</v>
      </c>
      <c r="BF1574" s="17"/>
      <c r="BG1574" s="17">
        <v>0.14976500707902901</v>
      </c>
      <c r="BH1574" s="17">
        <v>0.16198745399807099</v>
      </c>
      <c r="BI1574" s="17">
        <v>8.6255898194062E-2</v>
      </c>
      <c r="BJ1574" s="17">
        <v>7.3978060077282998E-2</v>
      </c>
      <c r="BK1574" s="17">
        <v>0</v>
      </c>
      <c r="BL1574" s="17"/>
      <c r="BM1574" s="17">
        <v>0.160116408579144</v>
      </c>
      <c r="BN1574" s="17">
        <v>2.28318277283374E-2</v>
      </c>
    </row>
    <row r="1575" spans="2:66" x14ac:dyDescent="0.35">
      <c r="B1575" t="s">
        <v>352</v>
      </c>
      <c r="C1575" s="17">
        <v>3.87933697907017E-2</v>
      </c>
      <c r="D1575" s="17">
        <v>4.9569874611910203E-2</v>
      </c>
      <c r="E1575" s="17">
        <v>2.8688654624237499E-2</v>
      </c>
      <c r="F1575" s="17"/>
      <c r="G1575" s="17">
        <v>6.4436974072193398E-2</v>
      </c>
      <c r="H1575" s="17">
        <v>0.10549445235035999</v>
      </c>
      <c r="I1575" s="17">
        <v>3.14495931968082E-2</v>
      </c>
      <c r="J1575" s="17">
        <v>1.6170545645789899E-2</v>
      </c>
      <c r="K1575" s="17">
        <v>0</v>
      </c>
      <c r="L1575" s="17">
        <v>1.17573441059503E-2</v>
      </c>
      <c r="M1575" s="17"/>
      <c r="N1575" s="17">
        <v>7.0025208246643003E-2</v>
      </c>
      <c r="O1575" s="17">
        <v>1.17214576925385E-2</v>
      </c>
      <c r="P1575" s="17">
        <v>2.4478961318180201E-2</v>
      </c>
      <c r="Q1575" s="17">
        <v>4.0487621932755097E-2</v>
      </c>
      <c r="R1575" s="17"/>
      <c r="S1575" s="17">
        <v>0.106355047285337</v>
      </c>
      <c r="T1575" s="17">
        <v>0</v>
      </c>
      <c r="U1575" s="17">
        <v>0</v>
      </c>
      <c r="V1575" s="17">
        <v>7.6739970396537904E-2</v>
      </c>
      <c r="W1575" s="17">
        <v>0</v>
      </c>
      <c r="X1575" s="17">
        <v>4.84607592798783E-2</v>
      </c>
      <c r="Y1575" s="17">
        <v>8.7513766304183296E-2</v>
      </c>
      <c r="Z1575" s="17">
        <v>0</v>
      </c>
      <c r="AA1575" s="17">
        <v>2.2922109039954099E-2</v>
      </c>
      <c r="AB1575" s="17">
        <v>3.6451550290580698E-2</v>
      </c>
      <c r="AC1575" s="17">
        <v>0</v>
      </c>
      <c r="AD1575" s="17">
        <v>0</v>
      </c>
      <c r="AE1575" s="17"/>
      <c r="AF1575" s="17">
        <v>8.3564870203590103E-2</v>
      </c>
      <c r="AG1575" s="17">
        <v>2.3363693460991899E-2</v>
      </c>
      <c r="AH1575" s="17">
        <v>3.7593439106795599E-2</v>
      </c>
      <c r="AI1575" s="17">
        <v>1.3533298679789399E-2</v>
      </c>
      <c r="AJ1575" s="17">
        <v>0</v>
      </c>
      <c r="AK1575" s="17">
        <v>6.19333309651049E-2</v>
      </c>
      <c r="AL1575" s="17"/>
      <c r="AM1575" s="17">
        <v>4.9109522317178099E-2</v>
      </c>
      <c r="AN1575" s="17">
        <v>2.48572077973278E-2</v>
      </c>
      <c r="AO1575" s="17"/>
      <c r="AP1575" s="17">
        <v>0</v>
      </c>
      <c r="AQ1575" s="17">
        <v>4.1593083001715402E-2</v>
      </c>
      <c r="AR1575" s="17">
        <v>2.2009385586898401E-2</v>
      </c>
      <c r="AS1575" s="17">
        <v>0.106133850870301</v>
      </c>
      <c r="AT1575" s="17">
        <v>0.22886349020383601</v>
      </c>
      <c r="AU1575" s="17"/>
      <c r="AV1575" s="17">
        <v>5.9658450231693798E-2</v>
      </c>
      <c r="AW1575" s="17">
        <v>5.9896796194501098E-2</v>
      </c>
      <c r="AX1575" s="17">
        <v>0</v>
      </c>
      <c r="AY1575" s="17">
        <v>2.0760134568352798E-2</v>
      </c>
      <c r="AZ1575" s="17">
        <v>4.0232350265540902E-2</v>
      </c>
      <c r="BA1575" s="17">
        <v>0</v>
      </c>
      <c r="BB1575" s="17"/>
      <c r="BC1575" s="17">
        <v>3.05782917398086E-2</v>
      </c>
      <c r="BD1575" s="17">
        <v>3.4891197919033799E-2</v>
      </c>
      <c r="BE1575" s="17">
        <v>4.8908751712446998E-2</v>
      </c>
      <c r="BF1575" s="17"/>
      <c r="BG1575" s="17">
        <v>5.8786217604891E-2</v>
      </c>
      <c r="BH1575" s="17">
        <v>3.4476742792649402E-2</v>
      </c>
      <c r="BI1575" s="17">
        <v>5.0706143835409598E-2</v>
      </c>
      <c r="BJ1575" s="17">
        <v>7.6260412426610802E-2</v>
      </c>
      <c r="BK1575" s="17">
        <v>0</v>
      </c>
      <c r="BL1575" s="17"/>
      <c r="BM1575" s="17">
        <v>3.8198103317693001E-2</v>
      </c>
      <c r="BN1575" s="17">
        <v>2.3536229487464099E-2</v>
      </c>
    </row>
    <row r="1576" spans="2:66" x14ac:dyDescent="0.35">
      <c r="B1576" t="s">
        <v>353</v>
      </c>
      <c r="C1576" s="17">
        <v>2.14157617093109E-2</v>
      </c>
      <c r="D1576" s="17">
        <v>2.8725801235013799E-2</v>
      </c>
      <c r="E1576" s="17">
        <v>1.45614180711534E-2</v>
      </c>
      <c r="F1576" s="17"/>
      <c r="G1576" s="17">
        <v>6.25981836817113E-2</v>
      </c>
      <c r="H1576" s="17">
        <v>3.0704433553569999E-2</v>
      </c>
      <c r="I1576" s="17">
        <v>1.5965287785973802E-2</v>
      </c>
      <c r="J1576" s="17">
        <v>1.88516785087454E-2</v>
      </c>
      <c r="K1576" s="17">
        <v>0</v>
      </c>
      <c r="L1576" s="17">
        <v>0</v>
      </c>
      <c r="M1576" s="17"/>
      <c r="N1576" s="17">
        <v>2.6416703712113399E-2</v>
      </c>
      <c r="O1576" s="17">
        <v>2.36148926399814E-2</v>
      </c>
      <c r="P1576" s="17">
        <v>1.1799671466117399E-2</v>
      </c>
      <c r="Q1576" s="17">
        <v>2.2418680137777199E-2</v>
      </c>
      <c r="R1576" s="17"/>
      <c r="S1576" s="17">
        <v>3.68093065145082E-2</v>
      </c>
      <c r="T1576" s="17">
        <v>2.28960446174594E-2</v>
      </c>
      <c r="U1576" s="17">
        <v>0</v>
      </c>
      <c r="V1576" s="17">
        <v>2.48089099105595E-2</v>
      </c>
      <c r="W1576" s="17">
        <v>0</v>
      </c>
      <c r="X1576" s="17">
        <v>2.7307482303672699E-2</v>
      </c>
      <c r="Y1576" s="17">
        <v>0</v>
      </c>
      <c r="Z1576" s="17">
        <v>0</v>
      </c>
      <c r="AA1576" s="17">
        <v>4.8509405566260697E-2</v>
      </c>
      <c r="AB1576" s="17">
        <v>3.4807754776829201E-2</v>
      </c>
      <c r="AC1576" s="17">
        <v>0</v>
      </c>
      <c r="AD1576" s="17">
        <v>0</v>
      </c>
      <c r="AE1576" s="17"/>
      <c r="AF1576" s="17">
        <v>2.72068927482878E-2</v>
      </c>
      <c r="AG1576" s="17">
        <v>4.4696365817793703E-2</v>
      </c>
      <c r="AH1576" s="17">
        <v>0</v>
      </c>
      <c r="AI1576" s="17">
        <v>0</v>
      </c>
      <c r="AJ1576" s="17">
        <v>0</v>
      </c>
      <c r="AK1576" s="17">
        <v>7.0061645616407806E-2</v>
      </c>
      <c r="AL1576" s="17"/>
      <c r="AM1576" s="17">
        <v>1.8318584206930302E-2</v>
      </c>
      <c r="AN1576" s="17">
        <v>2.5599760277055201E-2</v>
      </c>
      <c r="AO1576" s="17"/>
      <c r="AP1576" s="17">
        <v>4.0625427675070901E-2</v>
      </c>
      <c r="AQ1576" s="17">
        <v>2.1121361507453799E-2</v>
      </c>
      <c r="AR1576" s="17">
        <v>1.03599627969667E-2</v>
      </c>
      <c r="AS1576" s="17">
        <v>2.42835398998144E-2</v>
      </c>
      <c r="AT1576" s="17">
        <v>0</v>
      </c>
      <c r="AU1576" s="17"/>
      <c r="AV1576" s="17">
        <v>3.0021867121326699E-2</v>
      </c>
      <c r="AW1576" s="17">
        <v>0</v>
      </c>
      <c r="AX1576" s="17">
        <v>3.3428970977267901E-2</v>
      </c>
      <c r="AY1576" s="17">
        <v>4.6223935790694802E-2</v>
      </c>
      <c r="AZ1576" s="17">
        <v>0</v>
      </c>
      <c r="BA1576" s="17">
        <v>3.31734144151088E-2</v>
      </c>
      <c r="BB1576" s="17"/>
      <c r="BC1576" s="17">
        <v>0</v>
      </c>
      <c r="BD1576" s="17">
        <v>1.42916076189991E-2</v>
      </c>
      <c r="BE1576" s="17">
        <v>4.04351174230244E-2</v>
      </c>
      <c r="BF1576" s="17"/>
      <c r="BG1576" s="17">
        <v>0</v>
      </c>
      <c r="BH1576" s="17">
        <v>2.2831133109973999E-2</v>
      </c>
      <c r="BI1576" s="17">
        <v>8.2064721353788794E-3</v>
      </c>
      <c r="BJ1576" s="17">
        <v>7.9440754242806999E-2</v>
      </c>
      <c r="BK1576" s="17">
        <v>3.5860862954144597E-2</v>
      </c>
      <c r="BL1576" s="17"/>
      <c r="BM1576" s="17">
        <v>1.9336081153742898E-2</v>
      </c>
      <c r="BN1576" s="17">
        <v>4.93109124591323E-2</v>
      </c>
    </row>
    <row r="1577" spans="2:66" x14ac:dyDescent="0.35">
      <c r="B1577" t="s">
        <v>354</v>
      </c>
      <c r="C1577" s="17">
        <v>2.5043848969211E-3</v>
      </c>
      <c r="D1577" s="17">
        <v>0</v>
      </c>
      <c r="E1577" s="17">
        <v>4.85265054245578E-3</v>
      </c>
      <c r="F1577" s="17"/>
      <c r="G1577" s="17">
        <v>1.48033192612376E-2</v>
      </c>
      <c r="H1577" s="17">
        <v>0</v>
      </c>
      <c r="I1577" s="17">
        <v>0</v>
      </c>
      <c r="J1577" s="17">
        <v>0</v>
      </c>
      <c r="K1577" s="17">
        <v>0</v>
      </c>
      <c r="L1577" s="17">
        <v>0</v>
      </c>
      <c r="M1577" s="17"/>
      <c r="N1577" s="17">
        <v>0</v>
      </c>
      <c r="O1577" s="17">
        <v>1.0713886030453101E-2</v>
      </c>
      <c r="P1577" s="17">
        <v>0</v>
      </c>
      <c r="Q1577" s="17">
        <v>0</v>
      </c>
      <c r="R1577" s="17"/>
      <c r="S1577" s="17">
        <v>1.7702294245036099E-2</v>
      </c>
      <c r="T1577" s="17">
        <v>0</v>
      </c>
      <c r="U1577" s="17">
        <v>0</v>
      </c>
      <c r="V1577" s="17">
        <v>0</v>
      </c>
      <c r="W1577" s="17">
        <v>0</v>
      </c>
      <c r="X1577" s="17">
        <v>0</v>
      </c>
      <c r="Y1577" s="17">
        <v>0</v>
      </c>
      <c r="Z1577" s="17">
        <v>0</v>
      </c>
      <c r="AA1577" s="17">
        <v>0</v>
      </c>
      <c r="AB1577" s="17">
        <v>0</v>
      </c>
      <c r="AC1577" s="17">
        <v>0</v>
      </c>
      <c r="AD1577" s="17">
        <v>0</v>
      </c>
      <c r="AE1577" s="17"/>
      <c r="AF1577" s="17">
        <v>9.0739370695613001E-3</v>
      </c>
      <c r="AG1577" s="17">
        <v>0</v>
      </c>
      <c r="AH1577" s="17">
        <v>0</v>
      </c>
      <c r="AI1577" s="17">
        <v>0</v>
      </c>
      <c r="AJ1577" s="17">
        <v>0</v>
      </c>
      <c r="AK1577" s="17">
        <v>0</v>
      </c>
      <c r="AL1577" s="17"/>
      <c r="AM1577" s="17">
        <v>0</v>
      </c>
      <c r="AN1577" s="17">
        <v>5.8875758227703396E-3</v>
      </c>
      <c r="AO1577" s="17"/>
      <c r="AP1577" s="17">
        <v>0</v>
      </c>
      <c r="AQ1577" s="17">
        <v>9.8515662689075394E-3</v>
      </c>
      <c r="AR1577" s="17">
        <v>0</v>
      </c>
      <c r="AS1577" s="17">
        <v>0</v>
      </c>
      <c r="AT1577" s="17">
        <v>0</v>
      </c>
      <c r="AU1577" s="17"/>
      <c r="AV1577" s="17">
        <v>7.1426089750011197E-3</v>
      </c>
      <c r="AW1577" s="17">
        <v>0</v>
      </c>
      <c r="AX1577" s="17">
        <v>0</v>
      </c>
      <c r="AY1577" s="17">
        <v>0</v>
      </c>
      <c r="AZ1577" s="17">
        <v>0</v>
      </c>
      <c r="BA1577" s="17">
        <v>0</v>
      </c>
      <c r="BB1577" s="17"/>
      <c r="BC1577" s="17">
        <v>0</v>
      </c>
      <c r="BD1577" s="17">
        <v>0</v>
      </c>
      <c r="BE1577" s="17">
        <v>7.6401945784708098E-3</v>
      </c>
      <c r="BF1577" s="17"/>
      <c r="BG1577" s="17">
        <v>2.93003798313668E-2</v>
      </c>
      <c r="BH1577" s="17">
        <v>0</v>
      </c>
      <c r="BI1577" s="17">
        <v>0</v>
      </c>
      <c r="BJ1577" s="17">
        <v>0</v>
      </c>
      <c r="BK1577" s="17">
        <v>0</v>
      </c>
      <c r="BL1577" s="17"/>
      <c r="BM1577" s="17">
        <v>4.4853818404306002E-3</v>
      </c>
      <c r="BN1577" s="17">
        <v>0</v>
      </c>
    </row>
    <row r="1578" spans="2:66" x14ac:dyDescent="0.35">
      <c r="B1578" t="s">
        <v>282</v>
      </c>
      <c r="C1578" s="17">
        <v>1.2897158373675799E-2</v>
      </c>
      <c r="D1578" s="17">
        <v>0</v>
      </c>
      <c r="E1578" s="17">
        <v>2.4990329024543501E-2</v>
      </c>
      <c r="F1578" s="17"/>
      <c r="G1578" s="17">
        <v>0</v>
      </c>
      <c r="H1578" s="17">
        <v>1.4792614670678699E-2</v>
      </c>
      <c r="I1578" s="17">
        <v>1.46859113372991E-2</v>
      </c>
      <c r="J1578" s="17">
        <v>3.4367517404676397E-2</v>
      </c>
      <c r="K1578" s="17">
        <v>0</v>
      </c>
      <c r="L1578" s="17">
        <v>1.17573441059503E-2</v>
      </c>
      <c r="M1578" s="17"/>
      <c r="N1578" s="17">
        <v>1.8265716945485001E-2</v>
      </c>
      <c r="O1578" s="17">
        <v>0</v>
      </c>
      <c r="P1578" s="17">
        <v>1.10032189658103E-2</v>
      </c>
      <c r="Q1578" s="17">
        <v>2.07582609894639E-2</v>
      </c>
      <c r="R1578" s="17"/>
      <c r="S1578" s="17">
        <v>0</v>
      </c>
      <c r="T1578" s="17">
        <v>2.1297810516240401E-2</v>
      </c>
      <c r="U1578" s="17">
        <v>2.5701074575938801E-2</v>
      </c>
      <c r="V1578" s="17">
        <v>0</v>
      </c>
      <c r="W1578" s="17">
        <v>0</v>
      </c>
      <c r="X1578" s="17">
        <v>2.45894950643624E-2</v>
      </c>
      <c r="Y1578" s="17">
        <v>0</v>
      </c>
      <c r="Z1578" s="17">
        <v>0</v>
      </c>
      <c r="AA1578" s="17">
        <v>2.39800285189283E-2</v>
      </c>
      <c r="AB1578" s="17">
        <v>3.4314156766439098E-2</v>
      </c>
      <c r="AC1578" s="17">
        <v>0</v>
      </c>
      <c r="AD1578" s="17">
        <v>0</v>
      </c>
      <c r="AE1578" s="17"/>
      <c r="AF1578" s="17">
        <v>1.8013301456532502E-2</v>
      </c>
      <c r="AG1578" s="17">
        <v>1.1831047181285999E-2</v>
      </c>
      <c r="AH1578" s="17">
        <v>0</v>
      </c>
      <c r="AI1578" s="17">
        <v>1.2927361805487E-2</v>
      </c>
      <c r="AJ1578" s="17">
        <v>2.19960833600653E-2</v>
      </c>
      <c r="AK1578" s="17">
        <v>0</v>
      </c>
      <c r="AL1578" s="17"/>
      <c r="AM1578" s="17">
        <v>1.39101360920125E-2</v>
      </c>
      <c r="AN1578" s="17">
        <v>1.1528719748695499E-2</v>
      </c>
      <c r="AO1578" s="17"/>
      <c r="AP1578" s="17">
        <v>2.3602984289810301E-2</v>
      </c>
      <c r="AQ1578" s="17">
        <v>9.9181813998643793E-3</v>
      </c>
      <c r="AR1578" s="17">
        <v>0</v>
      </c>
      <c r="AS1578" s="17">
        <v>2.99310044445463E-2</v>
      </c>
      <c r="AT1578" s="17">
        <v>0</v>
      </c>
      <c r="AU1578" s="17"/>
      <c r="AV1578" s="17">
        <v>1.4329831466571699E-2</v>
      </c>
      <c r="AW1578" s="17">
        <v>2.4968651187111199E-2</v>
      </c>
      <c r="AX1578" s="17">
        <v>0</v>
      </c>
      <c r="AY1578" s="17">
        <v>0</v>
      </c>
      <c r="AZ1578" s="17">
        <v>0</v>
      </c>
      <c r="BA1578" s="17">
        <v>2.9042224028823799E-2</v>
      </c>
      <c r="BB1578" s="17"/>
      <c r="BC1578" s="17">
        <v>1.02911215759223E-2</v>
      </c>
      <c r="BD1578" s="17">
        <v>1.99203507034387E-2</v>
      </c>
      <c r="BE1578" s="17">
        <v>9.0569991986994003E-3</v>
      </c>
      <c r="BF1578" s="17"/>
      <c r="BG1578" s="17">
        <v>0</v>
      </c>
      <c r="BH1578" s="17">
        <v>5.1817704570104204E-3</v>
      </c>
      <c r="BI1578" s="17">
        <v>8.3597845900639008E-3</v>
      </c>
      <c r="BJ1578" s="17">
        <v>0</v>
      </c>
      <c r="BK1578" s="17">
        <v>3.9124504638641498E-2</v>
      </c>
      <c r="BL1578" s="17"/>
      <c r="BM1578" s="17">
        <v>4.3885309412457496E-3</v>
      </c>
      <c r="BN1578" s="17">
        <v>2.7049519853519902E-2</v>
      </c>
    </row>
    <row r="1579" spans="2:66" x14ac:dyDescent="0.35">
      <c r="C1579" s="17"/>
      <c r="D1579" s="17"/>
      <c r="E1579" s="17"/>
      <c r="F1579" s="17"/>
      <c r="G1579" s="17"/>
      <c r="H1579" s="17"/>
      <c r="I1579" s="17"/>
      <c r="J1579" s="17"/>
      <c r="K1579" s="17"/>
      <c r="L1579" s="17"/>
      <c r="M1579" s="17"/>
      <c r="N1579" s="17"/>
      <c r="O1579" s="17"/>
      <c r="P1579" s="17"/>
      <c r="Q1579" s="17"/>
      <c r="R1579" s="17"/>
      <c r="S1579" s="17"/>
      <c r="T1579" s="17"/>
      <c r="U1579" s="17"/>
      <c r="V1579" s="17"/>
      <c r="W1579" s="17"/>
      <c r="X1579" s="17"/>
      <c r="Y1579" s="17"/>
      <c r="Z1579" s="17"/>
      <c r="AA1579" s="17"/>
      <c r="AB1579" s="17"/>
      <c r="AC1579" s="17"/>
      <c r="AD1579" s="17"/>
      <c r="AE1579" s="17"/>
      <c r="AF1579" s="17"/>
      <c r="AG1579" s="17"/>
      <c r="AH1579" s="17"/>
      <c r="AI1579" s="17"/>
      <c r="AJ1579" s="17"/>
      <c r="AK1579" s="17"/>
      <c r="AL1579" s="17"/>
      <c r="AM1579" s="17"/>
      <c r="AN1579" s="17"/>
      <c r="AO1579" s="17"/>
      <c r="AP1579" s="17"/>
      <c r="AQ1579" s="17"/>
      <c r="AR1579" s="17"/>
      <c r="AS1579" s="17"/>
      <c r="AT1579" s="17"/>
      <c r="AU1579" s="17"/>
      <c r="AV1579" s="17"/>
      <c r="AW1579" s="17"/>
      <c r="AX1579" s="17"/>
      <c r="AY1579" s="17"/>
      <c r="AZ1579" s="17"/>
      <c r="BA1579" s="17"/>
      <c r="BB1579" s="17"/>
      <c r="BC1579" s="17"/>
      <c r="BD1579" s="17"/>
      <c r="BE1579" s="17"/>
      <c r="BF1579" s="17"/>
      <c r="BG1579" s="17"/>
      <c r="BH1579" s="17"/>
      <c r="BI1579" s="17"/>
      <c r="BJ1579" s="17"/>
      <c r="BK1579" s="17"/>
      <c r="BL1579" s="17"/>
      <c r="BM1579" s="17"/>
      <c r="BN1579" s="17"/>
    </row>
    <row r="1580" spans="2:66" x14ac:dyDescent="0.35">
      <c r="B1580" s="6" t="s">
        <v>499</v>
      </c>
      <c r="C1580" s="17"/>
      <c r="D1580" s="17"/>
      <c r="E1580" s="17"/>
      <c r="F1580" s="17"/>
      <c r="G1580" s="17"/>
      <c r="H1580" s="17"/>
      <c r="I1580" s="17"/>
      <c r="J1580" s="17"/>
      <c r="K1580" s="17"/>
      <c r="L1580" s="17"/>
      <c r="M1580" s="17"/>
      <c r="N1580" s="17"/>
      <c r="O1580" s="17"/>
      <c r="P1580" s="17"/>
      <c r="Q1580" s="17"/>
      <c r="R1580" s="17"/>
      <c r="S1580" s="17"/>
      <c r="T1580" s="17"/>
      <c r="U1580" s="17"/>
      <c r="V1580" s="17"/>
      <c r="W1580" s="17"/>
      <c r="X1580" s="17"/>
      <c r="Y1580" s="17"/>
      <c r="Z1580" s="17"/>
      <c r="AA1580" s="17"/>
      <c r="AB1580" s="17"/>
      <c r="AC1580" s="17"/>
      <c r="AD1580" s="17"/>
      <c r="AE1580" s="17"/>
      <c r="AF1580" s="17"/>
      <c r="AG1580" s="17"/>
      <c r="AH1580" s="17"/>
      <c r="AI1580" s="17"/>
      <c r="AJ1580" s="17"/>
      <c r="AK1580" s="17"/>
      <c r="AL1580" s="17"/>
      <c r="AM1580" s="17"/>
      <c r="AN1580" s="17"/>
      <c r="AO1580" s="17"/>
      <c r="AP1580" s="17"/>
      <c r="AQ1580" s="17"/>
      <c r="AR1580" s="17"/>
      <c r="AS1580" s="17"/>
      <c r="AT1580" s="17"/>
      <c r="AU1580" s="17"/>
      <c r="AV1580" s="17"/>
      <c r="AW1580" s="17"/>
      <c r="AX1580" s="17"/>
      <c r="AY1580" s="17"/>
      <c r="AZ1580" s="17"/>
      <c r="BA1580" s="17"/>
      <c r="BB1580" s="17"/>
      <c r="BC1580" s="17"/>
      <c r="BD1580" s="17"/>
      <c r="BE1580" s="17"/>
      <c r="BF1580" s="17"/>
      <c r="BG1580" s="17"/>
      <c r="BH1580" s="17"/>
      <c r="BI1580" s="17"/>
      <c r="BJ1580" s="17"/>
      <c r="BK1580" s="17"/>
      <c r="BL1580" s="17"/>
      <c r="BM1580" s="17"/>
      <c r="BN1580" s="17"/>
    </row>
    <row r="1581" spans="2:66" x14ac:dyDescent="0.35">
      <c r="B1581" s="24" t="s">
        <v>184</v>
      </c>
      <c r="C1581" s="17"/>
      <c r="D1581" s="17"/>
      <c r="E1581" s="17"/>
      <c r="F1581" s="17"/>
      <c r="G1581" s="17"/>
      <c r="H1581" s="17"/>
      <c r="I1581" s="17"/>
      <c r="J1581" s="17"/>
      <c r="K1581" s="17"/>
      <c r="L1581" s="17"/>
      <c r="M1581" s="17"/>
      <c r="N1581" s="17"/>
      <c r="O1581" s="17"/>
      <c r="P1581" s="17"/>
      <c r="Q1581" s="17"/>
      <c r="R1581" s="17"/>
      <c r="S1581" s="17"/>
      <c r="T1581" s="17"/>
      <c r="U1581" s="17"/>
      <c r="V1581" s="17"/>
      <c r="W1581" s="17"/>
      <c r="X1581" s="17"/>
      <c r="Y1581" s="17"/>
      <c r="Z1581" s="17"/>
      <c r="AA1581" s="17"/>
      <c r="AB1581" s="17"/>
      <c r="AC1581" s="17"/>
      <c r="AD1581" s="17"/>
      <c r="AE1581" s="17"/>
      <c r="AF1581" s="17"/>
      <c r="AG1581" s="17"/>
      <c r="AH1581" s="17"/>
      <c r="AI1581" s="17"/>
      <c r="AJ1581" s="17"/>
      <c r="AK1581" s="17"/>
      <c r="AL1581" s="17"/>
      <c r="AM1581" s="17"/>
      <c r="AN1581" s="17"/>
      <c r="AO1581" s="17"/>
      <c r="AP1581" s="17"/>
      <c r="AQ1581" s="17"/>
      <c r="AR1581" s="17"/>
      <c r="AS1581" s="17"/>
      <c r="AT1581" s="17"/>
      <c r="AU1581" s="17"/>
      <c r="AV1581" s="17"/>
      <c r="AW1581" s="17"/>
      <c r="AX1581" s="17"/>
      <c r="AY1581" s="17"/>
      <c r="AZ1581" s="17"/>
      <c r="BA1581" s="17"/>
      <c r="BB1581" s="17"/>
      <c r="BC1581" s="17"/>
      <c r="BD1581" s="17"/>
      <c r="BE1581" s="17"/>
      <c r="BF1581" s="17"/>
      <c r="BG1581" s="17"/>
      <c r="BH1581" s="17"/>
      <c r="BI1581" s="17"/>
      <c r="BJ1581" s="17"/>
      <c r="BK1581" s="17"/>
      <c r="BL1581" s="17"/>
      <c r="BM1581" s="17"/>
      <c r="BN1581" s="17"/>
    </row>
    <row r="1582" spans="2:66" x14ac:dyDescent="0.35">
      <c r="B1582" t="s">
        <v>350</v>
      </c>
      <c r="C1582" s="17">
        <v>3.2918378677214699E-2</v>
      </c>
      <c r="D1582" s="17">
        <v>4.43497250036608E-2</v>
      </c>
      <c r="E1582" s="17">
        <v>2.09996770009424E-2</v>
      </c>
      <c r="F1582" s="17"/>
      <c r="G1582" s="17">
        <v>7.5715751914441007E-2</v>
      </c>
      <c r="H1582" s="17">
        <v>1.6527878217057899E-2</v>
      </c>
      <c r="I1582" s="17">
        <v>0</v>
      </c>
      <c r="J1582" s="17">
        <v>1.36020191853111E-2</v>
      </c>
      <c r="K1582" s="17">
        <v>5.6180468139568597E-2</v>
      </c>
      <c r="L1582" s="17">
        <v>5.1691904493363999E-2</v>
      </c>
      <c r="M1582" s="17"/>
      <c r="N1582" s="17">
        <v>1.2632883518856299E-2</v>
      </c>
      <c r="O1582" s="17">
        <v>3.1304724863994403E-2</v>
      </c>
      <c r="P1582" s="17">
        <v>3.1116826552244702E-2</v>
      </c>
      <c r="Q1582" s="17">
        <v>5.3937591006171397E-2</v>
      </c>
      <c r="R1582" s="17"/>
      <c r="S1582" s="17">
        <v>1.78920679471949E-2</v>
      </c>
      <c r="T1582" s="17">
        <v>2.1656765857234899E-2</v>
      </c>
      <c r="U1582" s="17">
        <v>0</v>
      </c>
      <c r="V1582" s="17">
        <v>2.9446009407317099E-2</v>
      </c>
      <c r="W1582" s="17">
        <v>3.0248929784050301E-2</v>
      </c>
      <c r="X1582" s="17">
        <v>4.6341967735911302E-2</v>
      </c>
      <c r="Y1582" s="17">
        <v>3.8480247378841301E-2</v>
      </c>
      <c r="Z1582" s="17">
        <v>5.5968655493645998E-2</v>
      </c>
      <c r="AA1582" s="17">
        <v>2.06882003788205E-2</v>
      </c>
      <c r="AB1582" s="17">
        <v>5.9747785929819601E-2</v>
      </c>
      <c r="AC1582" s="17">
        <v>0</v>
      </c>
      <c r="AD1582" s="17">
        <v>0.19719670793560501</v>
      </c>
      <c r="AE1582" s="17"/>
      <c r="AF1582" s="17">
        <v>9.9651065048374891E-3</v>
      </c>
      <c r="AG1582" s="17">
        <v>4.2542847934037099E-2</v>
      </c>
      <c r="AH1582" s="17">
        <v>1.45760386853141E-2</v>
      </c>
      <c r="AI1582" s="17">
        <v>4.0761193371273902E-2</v>
      </c>
      <c r="AJ1582" s="17">
        <v>2.49468691862915E-2</v>
      </c>
      <c r="AK1582" s="17">
        <v>0.120823745053628</v>
      </c>
      <c r="AL1582" s="17"/>
      <c r="AM1582" s="17">
        <v>3.1130064106497098E-2</v>
      </c>
      <c r="AN1582" s="17">
        <v>3.5361723782294303E-2</v>
      </c>
      <c r="AO1582" s="17"/>
      <c r="AP1582" s="17">
        <v>1.0666761471871599E-2</v>
      </c>
      <c r="AQ1582" s="17">
        <v>8.2748453077318804E-2</v>
      </c>
      <c r="AR1582" s="17">
        <v>2.0609511296751402E-2</v>
      </c>
      <c r="AS1582" s="17">
        <v>2.4816243326319001E-2</v>
      </c>
      <c r="AT1582" s="17">
        <v>0</v>
      </c>
      <c r="AU1582" s="17"/>
      <c r="AV1582" s="17">
        <v>2.75199234759251E-2</v>
      </c>
      <c r="AW1582" s="17">
        <v>4.5216915450912901E-2</v>
      </c>
      <c r="AX1582" s="17">
        <v>3.20991036603911E-2</v>
      </c>
      <c r="AY1582" s="17">
        <v>2.5421418532614402E-2</v>
      </c>
      <c r="AZ1582" s="17">
        <v>0</v>
      </c>
      <c r="BA1582" s="17">
        <v>3.7684798950372599E-2</v>
      </c>
      <c r="BB1582" s="17"/>
      <c r="BC1582" s="17">
        <v>1.8464754765481099E-2</v>
      </c>
      <c r="BD1582" s="17">
        <v>3.2784781256445697E-2</v>
      </c>
      <c r="BE1582" s="17">
        <v>3.7583709676194801E-2</v>
      </c>
      <c r="BF1582" s="17"/>
      <c r="BG1582" s="17">
        <v>7.3143647406942902E-2</v>
      </c>
      <c r="BH1582" s="17">
        <v>1.6192690079819001E-2</v>
      </c>
      <c r="BI1582" s="17">
        <v>1.6992926573559101E-2</v>
      </c>
      <c r="BJ1582" s="17">
        <v>0.10302559599910199</v>
      </c>
      <c r="BK1582" s="17">
        <v>0.117997525616923</v>
      </c>
      <c r="BL1582" s="17"/>
      <c r="BM1582" s="17">
        <v>2.7322586085514598E-2</v>
      </c>
      <c r="BN1582" s="17">
        <v>0.114443917218191</v>
      </c>
    </row>
    <row r="1583" spans="2:66" x14ac:dyDescent="0.35">
      <c r="B1583" t="s">
        <v>351</v>
      </c>
      <c r="C1583" s="17">
        <v>3.0545065586394301E-2</v>
      </c>
      <c r="D1583" s="17">
        <v>2.9737618128986499E-2</v>
      </c>
      <c r="E1583" s="17">
        <v>3.19176300154815E-2</v>
      </c>
      <c r="F1583" s="17"/>
      <c r="G1583" s="17">
        <v>1.7262565488929502E-2</v>
      </c>
      <c r="H1583" s="17">
        <v>2.9996950275559601E-2</v>
      </c>
      <c r="I1583" s="17">
        <v>4.2102850848590903E-2</v>
      </c>
      <c r="J1583" s="17">
        <v>5.5197332703933497E-2</v>
      </c>
      <c r="K1583" s="17">
        <v>1.8760035824052699E-2</v>
      </c>
      <c r="L1583" s="17">
        <v>1.3414655686971699E-2</v>
      </c>
      <c r="M1583" s="17"/>
      <c r="N1583" s="17">
        <v>5.1036901661563203E-2</v>
      </c>
      <c r="O1583" s="17">
        <v>1.05970654102045E-2</v>
      </c>
      <c r="P1583" s="17">
        <v>1.1842223539531E-2</v>
      </c>
      <c r="Q1583" s="17">
        <v>4.55638815398113E-2</v>
      </c>
      <c r="R1583" s="17"/>
      <c r="S1583" s="17">
        <v>5.7932841453356802E-2</v>
      </c>
      <c r="T1583" s="17">
        <v>1.9927256738945E-2</v>
      </c>
      <c r="U1583" s="17">
        <v>0</v>
      </c>
      <c r="V1583" s="17">
        <v>8.6125546106439299E-2</v>
      </c>
      <c r="W1583" s="17">
        <v>3.2405466466307001E-2</v>
      </c>
      <c r="X1583" s="17">
        <v>0</v>
      </c>
      <c r="Y1583" s="17">
        <v>0</v>
      </c>
      <c r="Z1583" s="17">
        <v>5.6149183972266398E-2</v>
      </c>
      <c r="AA1583" s="17">
        <v>2.0878737873239302E-2</v>
      </c>
      <c r="AB1583" s="17">
        <v>0</v>
      </c>
      <c r="AC1583" s="17">
        <v>5.3433495294138898E-2</v>
      </c>
      <c r="AD1583" s="17">
        <v>0.106047586876594</v>
      </c>
      <c r="AE1583" s="17"/>
      <c r="AF1583" s="17">
        <v>4.3470843089334799E-2</v>
      </c>
      <c r="AG1583" s="17">
        <v>3.9941531040937603E-2</v>
      </c>
      <c r="AH1583" s="17">
        <v>2.8705868080768901E-2</v>
      </c>
      <c r="AI1583" s="17">
        <v>0</v>
      </c>
      <c r="AJ1583" s="17">
        <v>0</v>
      </c>
      <c r="AK1583" s="17">
        <v>8.4689981664479497E-2</v>
      </c>
      <c r="AL1583" s="17"/>
      <c r="AM1583" s="17">
        <v>4.6268760156398997E-2</v>
      </c>
      <c r="AN1583" s="17">
        <v>1.09581581856888E-2</v>
      </c>
      <c r="AO1583" s="17"/>
      <c r="AP1583" s="17">
        <v>5.4742690170762602E-2</v>
      </c>
      <c r="AQ1583" s="17">
        <v>0</v>
      </c>
      <c r="AR1583" s="17">
        <v>2.0419931461011499E-2</v>
      </c>
      <c r="AS1583" s="17">
        <v>3.9723964733092497E-2</v>
      </c>
      <c r="AT1583" s="17">
        <v>9.9857994475067394E-2</v>
      </c>
      <c r="AU1583" s="17"/>
      <c r="AV1583" s="17">
        <v>4.7524478111758403E-2</v>
      </c>
      <c r="AW1583" s="17">
        <v>3.01611874866103E-2</v>
      </c>
      <c r="AX1583" s="17">
        <v>3.5093613959042702E-2</v>
      </c>
      <c r="AY1583" s="17">
        <v>4.7921576730279698E-2</v>
      </c>
      <c r="AZ1583" s="17">
        <v>0</v>
      </c>
      <c r="BA1583" s="17">
        <v>0</v>
      </c>
      <c r="BB1583" s="17"/>
      <c r="BC1583" s="17">
        <v>1.9391542982945799E-2</v>
      </c>
      <c r="BD1583" s="17">
        <v>2.4866703808168199E-2</v>
      </c>
      <c r="BE1583" s="17">
        <v>4.7361734841634098E-2</v>
      </c>
      <c r="BF1583" s="17"/>
      <c r="BG1583" s="17">
        <v>2.1833074977355201E-2</v>
      </c>
      <c r="BH1583" s="17">
        <v>2.8314108063889499E-2</v>
      </c>
      <c r="BI1583" s="17">
        <v>3.6397599915723902E-2</v>
      </c>
      <c r="BJ1583" s="17">
        <v>0.18431532256123301</v>
      </c>
      <c r="BK1583" s="17">
        <v>0</v>
      </c>
      <c r="BL1583" s="17"/>
      <c r="BM1583" s="17">
        <v>2.7047523134539401E-2</v>
      </c>
      <c r="BN1583" s="17">
        <v>4.3747499152612203E-2</v>
      </c>
    </row>
    <row r="1584" spans="2:66" x14ac:dyDescent="0.35">
      <c r="B1584" t="s">
        <v>352</v>
      </c>
      <c r="C1584" s="17">
        <v>0.191752212312749</v>
      </c>
      <c r="D1584" s="17">
        <v>0.20388537544476401</v>
      </c>
      <c r="E1584" s="17">
        <v>0.18163353007270699</v>
      </c>
      <c r="F1584" s="17"/>
      <c r="G1584" s="17">
        <v>0.15411925024696099</v>
      </c>
      <c r="H1584" s="17">
        <v>0.192043404372817</v>
      </c>
      <c r="I1584" s="17">
        <v>0.232453102468412</v>
      </c>
      <c r="J1584" s="17">
        <v>0.16855428432163899</v>
      </c>
      <c r="K1584" s="17">
        <v>0.18321277245539999</v>
      </c>
      <c r="L1584" s="17">
        <v>0.20722568779053399</v>
      </c>
      <c r="M1584" s="17"/>
      <c r="N1584" s="17">
        <v>0.14399123671514799</v>
      </c>
      <c r="O1584" s="17">
        <v>0.20574637604593099</v>
      </c>
      <c r="P1584" s="17">
        <v>0.27177675993229999</v>
      </c>
      <c r="Q1584" s="17">
        <v>0.15498492801303701</v>
      </c>
      <c r="R1584" s="17"/>
      <c r="S1584" s="17">
        <v>0.22768501626797399</v>
      </c>
      <c r="T1584" s="17">
        <v>0.24707334301664999</v>
      </c>
      <c r="U1584" s="17">
        <v>0.193083156220859</v>
      </c>
      <c r="V1584" s="17">
        <v>0.203096981594001</v>
      </c>
      <c r="W1584" s="17">
        <v>0.230565629878518</v>
      </c>
      <c r="X1584" s="17">
        <v>0.14160220985455099</v>
      </c>
      <c r="Y1584" s="17">
        <v>0.28061062833070299</v>
      </c>
      <c r="Z1584" s="17">
        <v>0.166646907806282</v>
      </c>
      <c r="AA1584" s="17">
        <v>0.173272965246523</v>
      </c>
      <c r="AB1584" s="17">
        <v>0.14512359456336199</v>
      </c>
      <c r="AC1584" s="17">
        <v>0.108064991282948</v>
      </c>
      <c r="AD1584" s="17">
        <v>0</v>
      </c>
      <c r="AE1584" s="17"/>
      <c r="AF1584" s="17">
        <v>0.15398035950741301</v>
      </c>
      <c r="AG1584" s="17">
        <v>0.13520376144410901</v>
      </c>
      <c r="AH1584" s="17">
        <v>0.29181508292686298</v>
      </c>
      <c r="AI1584" s="17">
        <v>0.22496477619227301</v>
      </c>
      <c r="AJ1584" s="17">
        <v>0.13201762682368201</v>
      </c>
      <c r="AK1584" s="17">
        <v>0.29852213918160903</v>
      </c>
      <c r="AL1584" s="17"/>
      <c r="AM1584" s="17">
        <v>0.18440942721050799</v>
      </c>
      <c r="AN1584" s="17">
        <v>0.20211987938299</v>
      </c>
      <c r="AO1584" s="17"/>
      <c r="AP1584" s="17">
        <v>0.27951804677299302</v>
      </c>
      <c r="AQ1584" s="17">
        <v>0.14768510049139699</v>
      </c>
      <c r="AR1584" s="17">
        <v>0.16141072161013001</v>
      </c>
      <c r="AS1584" s="17">
        <v>0.22750515307480601</v>
      </c>
      <c r="AT1584" s="17">
        <v>0.18884663482630401</v>
      </c>
      <c r="AU1584" s="17"/>
      <c r="AV1584" s="17">
        <v>0.17023561832990899</v>
      </c>
      <c r="AW1584" s="17">
        <v>0.20201982739685201</v>
      </c>
      <c r="AX1584" s="17">
        <v>0.17554554795510299</v>
      </c>
      <c r="AY1584" s="17">
        <v>0.20229801497496799</v>
      </c>
      <c r="AZ1584" s="17">
        <v>0.12178235448538</v>
      </c>
      <c r="BA1584" s="17">
        <v>0.19750723085328101</v>
      </c>
      <c r="BB1584" s="17"/>
      <c r="BC1584" s="17">
        <v>0.15655297260419301</v>
      </c>
      <c r="BD1584" s="17">
        <v>0.22266915193867401</v>
      </c>
      <c r="BE1584" s="17">
        <v>0.14995029502712601</v>
      </c>
      <c r="BF1584" s="17"/>
      <c r="BG1584" s="17">
        <v>0.24575925757518499</v>
      </c>
      <c r="BH1584" s="17">
        <v>0.17187101821662601</v>
      </c>
      <c r="BI1584" s="17">
        <v>0.17327960413002</v>
      </c>
      <c r="BJ1584" s="17">
        <v>9.7499757986776195E-2</v>
      </c>
      <c r="BK1584" s="17">
        <v>0.37186060433843898</v>
      </c>
      <c r="BL1584" s="17"/>
      <c r="BM1584" s="17">
        <v>0.186310958451187</v>
      </c>
      <c r="BN1584" s="17">
        <v>0.30674067439180203</v>
      </c>
    </row>
    <row r="1585" spans="2:66" x14ac:dyDescent="0.35">
      <c r="B1585" t="s">
        <v>353</v>
      </c>
      <c r="C1585" s="17">
        <v>0.45919419598019401</v>
      </c>
      <c r="D1585" s="17">
        <v>0.40516650112936697</v>
      </c>
      <c r="E1585" s="17">
        <v>0.51489524480413795</v>
      </c>
      <c r="F1585" s="17"/>
      <c r="G1585" s="17">
        <v>0.46370177931955298</v>
      </c>
      <c r="H1585" s="17">
        <v>0.45468240743563998</v>
      </c>
      <c r="I1585" s="17">
        <v>0.44442465941902498</v>
      </c>
      <c r="J1585" s="17">
        <v>0.52278670771605995</v>
      </c>
      <c r="K1585" s="17">
        <v>0.48104964305636699</v>
      </c>
      <c r="L1585" s="17">
        <v>0.39872855296825299</v>
      </c>
      <c r="M1585" s="17"/>
      <c r="N1585" s="17">
        <v>0.45132499132211701</v>
      </c>
      <c r="O1585" s="17">
        <v>0.50178783557038398</v>
      </c>
      <c r="P1585" s="17">
        <v>0.41516098078999097</v>
      </c>
      <c r="Q1585" s="17">
        <v>0.46540929964727201</v>
      </c>
      <c r="R1585" s="17"/>
      <c r="S1585" s="17">
        <v>0.39727286348213497</v>
      </c>
      <c r="T1585" s="17">
        <v>0.425163623311474</v>
      </c>
      <c r="U1585" s="17">
        <v>0.58780007908438103</v>
      </c>
      <c r="V1585" s="17">
        <v>0.50641682885984696</v>
      </c>
      <c r="W1585" s="17">
        <v>0.383737160529799</v>
      </c>
      <c r="X1585" s="17">
        <v>0.52706979475942395</v>
      </c>
      <c r="Y1585" s="17">
        <v>0.31770772106498002</v>
      </c>
      <c r="Z1585" s="17">
        <v>0.390585243478905</v>
      </c>
      <c r="AA1585" s="17">
        <v>0.39580769267438898</v>
      </c>
      <c r="AB1585" s="17">
        <v>0.56190880294266299</v>
      </c>
      <c r="AC1585" s="17">
        <v>0.56402889123832001</v>
      </c>
      <c r="AD1585" s="17">
        <v>0.50398194196285495</v>
      </c>
      <c r="AE1585" s="17"/>
      <c r="AF1585" s="17">
        <v>0.45305443271807799</v>
      </c>
      <c r="AG1585" s="17">
        <v>0.45290378227723699</v>
      </c>
      <c r="AH1585" s="17">
        <v>0.43635409485479199</v>
      </c>
      <c r="AI1585" s="17">
        <v>0.47825202628220298</v>
      </c>
      <c r="AJ1585" s="17">
        <v>0.52467648390263799</v>
      </c>
      <c r="AK1585" s="17">
        <v>0.41191988307761501</v>
      </c>
      <c r="AL1585" s="17"/>
      <c r="AM1585" s="17">
        <v>0.48822954198374802</v>
      </c>
      <c r="AN1585" s="17">
        <v>0.419486117406486</v>
      </c>
      <c r="AO1585" s="17"/>
      <c r="AP1585" s="17">
        <v>0.49055763725573398</v>
      </c>
      <c r="AQ1585" s="17">
        <v>0.37499118598358699</v>
      </c>
      <c r="AR1585" s="17">
        <v>0.50574408523873804</v>
      </c>
      <c r="AS1585" s="17">
        <v>0.42621078002824803</v>
      </c>
      <c r="AT1585" s="17">
        <v>0.40617985951827901</v>
      </c>
      <c r="AU1585" s="17"/>
      <c r="AV1585" s="17">
        <v>0.42134371833046103</v>
      </c>
      <c r="AW1585" s="17">
        <v>0.48745908112297598</v>
      </c>
      <c r="AX1585" s="17">
        <v>0.44612669027019802</v>
      </c>
      <c r="AY1585" s="17">
        <v>0.50664162373301502</v>
      </c>
      <c r="AZ1585" s="17">
        <v>0.513520276006317</v>
      </c>
      <c r="BA1585" s="17">
        <v>0.48745919436915802</v>
      </c>
      <c r="BB1585" s="17"/>
      <c r="BC1585" s="17">
        <v>0.47155132718526699</v>
      </c>
      <c r="BD1585" s="17">
        <v>0.44543976075770703</v>
      </c>
      <c r="BE1585" s="17">
        <v>0.47986969326457501</v>
      </c>
      <c r="BF1585" s="17"/>
      <c r="BG1585" s="17">
        <v>0.297644835541786</v>
      </c>
      <c r="BH1585" s="17">
        <v>0.49919794170503801</v>
      </c>
      <c r="BI1585" s="17">
        <v>0.47781710260054799</v>
      </c>
      <c r="BJ1585" s="17">
        <v>0.29970937337506698</v>
      </c>
      <c r="BK1585" s="17">
        <v>0.359765313039001</v>
      </c>
      <c r="BL1585" s="17"/>
      <c r="BM1585" s="17">
        <v>0.45980852286986901</v>
      </c>
      <c r="BN1585" s="17">
        <v>0.34551095190912601</v>
      </c>
    </row>
    <row r="1586" spans="2:66" x14ac:dyDescent="0.35">
      <c r="B1586" t="s">
        <v>354</v>
      </c>
      <c r="C1586" s="17">
        <v>0.26537307633099</v>
      </c>
      <c r="D1586" s="17">
        <v>0.29220971217274999</v>
      </c>
      <c r="E1586" s="17">
        <v>0.23483962021030499</v>
      </c>
      <c r="F1586" s="17"/>
      <c r="G1586" s="17">
        <v>0.289200653030116</v>
      </c>
      <c r="H1586" s="17">
        <v>0.292685320493975</v>
      </c>
      <c r="I1586" s="17">
        <v>0.267141760757378</v>
      </c>
      <c r="J1586" s="17">
        <v>0.213079411950299</v>
      </c>
      <c r="K1586" s="17">
        <v>0.198964115218944</v>
      </c>
      <c r="L1586" s="17">
        <v>0.316156801284387</v>
      </c>
      <c r="M1586" s="17"/>
      <c r="N1586" s="17">
        <v>0.34101398678231598</v>
      </c>
      <c r="O1586" s="17">
        <v>0.25056399810948599</v>
      </c>
      <c r="P1586" s="17">
        <v>0.23673339531652901</v>
      </c>
      <c r="Q1586" s="17">
        <v>0.23499907191803601</v>
      </c>
      <c r="R1586" s="17"/>
      <c r="S1586" s="17">
        <v>0.26241724389321303</v>
      </c>
      <c r="T1586" s="17">
        <v>0.24551342308031401</v>
      </c>
      <c r="U1586" s="17">
        <v>0.18659383827923201</v>
      </c>
      <c r="V1586" s="17">
        <v>0.17491463403239599</v>
      </c>
      <c r="W1586" s="17">
        <v>0.292290785644782</v>
      </c>
      <c r="X1586" s="17">
        <v>0.26123072964821398</v>
      </c>
      <c r="Y1586" s="17">
        <v>0.36320140322547501</v>
      </c>
      <c r="Z1586" s="17">
        <v>0.33065000924889998</v>
      </c>
      <c r="AA1586" s="17">
        <v>0.38935240382702702</v>
      </c>
      <c r="AB1586" s="17">
        <v>0.20503667773588999</v>
      </c>
      <c r="AC1586" s="17">
        <v>0.27447262218459301</v>
      </c>
      <c r="AD1586" s="17">
        <v>0.19277376322494599</v>
      </c>
      <c r="AE1586" s="17"/>
      <c r="AF1586" s="17">
        <v>0.296503187291631</v>
      </c>
      <c r="AG1586" s="17">
        <v>0.31979046134348199</v>
      </c>
      <c r="AH1586" s="17">
        <v>0.228548915452262</v>
      </c>
      <c r="AI1586" s="17">
        <v>0.214756880842772</v>
      </c>
      <c r="AJ1586" s="17">
        <v>0.31835902008738798</v>
      </c>
      <c r="AK1586" s="17">
        <v>8.4044251022669006E-2</v>
      </c>
      <c r="AL1586" s="17"/>
      <c r="AM1586" s="17">
        <v>0.23127142487480801</v>
      </c>
      <c r="AN1586" s="17">
        <v>0.30981838940233702</v>
      </c>
      <c r="AO1586" s="17"/>
      <c r="AP1586" s="17">
        <v>0.142681241654316</v>
      </c>
      <c r="AQ1586" s="17">
        <v>0.35647331763537798</v>
      </c>
      <c r="AR1586" s="17">
        <v>0.29181575039336899</v>
      </c>
      <c r="AS1586" s="17">
        <v>0.26206718370470899</v>
      </c>
      <c r="AT1586" s="17">
        <v>0.30511551118035002</v>
      </c>
      <c r="AU1586" s="17"/>
      <c r="AV1586" s="17">
        <v>0.32659827452336399</v>
      </c>
      <c r="AW1586" s="17">
        <v>0.205483159439459</v>
      </c>
      <c r="AX1586" s="17">
        <v>0.27366143248598901</v>
      </c>
      <c r="AY1586" s="17">
        <v>0.19487767917269699</v>
      </c>
      <c r="AZ1586" s="17">
        <v>0.364697369508303</v>
      </c>
      <c r="BA1586" s="17">
        <v>0.23857596058875699</v>
      </c>
      <c r="BB1586" s="17"/>
      <c r="BC1586" s="17">
        <v>0.32433515506106603</v>
      </c>
      <c r="BD1586" s="17">
        <v>0.24921918721639399</v>
      </c>
      <c r="BE1586" s="17">
        <v>0.257334730770509</v>
      </c>
      <c r="BF1586" s="17"/>
      <c r="BG1586" s="17">
        <v>0.36161918449873098</v>
      </c>
      <c r="BH1586" s="17">
        <v>0.27906844917375601</v>
      </c>
      <c r="BI1586" s="17">
        <v>0.25941888785339001</v>
      </c>
      <c r="BJ1586" s="17">
        <v>0.31544995007782101</v>
      </c>
      <c r="BK1586" s="17">
        <v>0.119272227778621</v>
      </c>
      <c r="BL1586" s="17"/>
      <c r="BM1586" s="17">
        <v>0.29520129649506199</v>
      </c>
      <c r="BN1586" s="17">
        <v>0.165835284071428</v>
      </c>
    </row>
    <row r="1587" spans="2:66" x14ac:dyDescent="0.35">
      <c r="B1587" t="s">
        <v>282</v>
      </c>
      <c r="C1587" s="17">
        <v>2.0217071112457598E-2</v>
      </c>
      <c r="D1587" s="17">
        <v>2.4651068120471999E-2</v>
      </c>
      <c r="E1587" s="17">
        <v>1.5714297896425901E-2</v>
      </c>
      <c r="F1587" s="17"/>
      <c r="G1587" s="17">
        <v>0</v>
      </c>
      <c r="H1587" s="17">
        <v>1.406403920495E-2</v>
      </c>
      <c r="I1587" s="17">
        <v>1.3877626506593899E-2</v>
      </c>
      <c r="J1587" s="17">
        <v>2.6780244122757601E-2</v>
      </c>
      <c r="K1587" s="17">
        <v>6.1832965305668397E-2</v>
      </c>
      <c r="L1587" s="17">
        <v>1.27823977764906E-2</v>
      </c>
      <c r="M1587" s="17"/>
      <c r="N1587" s="17">
        <v>0</v>
      </c>
      <c r="O1587" s="17">
        <v>0</v>
      </c>
      <c r="P1587" s="17">
        <v>3.3369813869404602E-2</v>
      </c>
      <c r="Q1587" s="17">
        <v>4.5105227875672102E-2</v>
      </c>
      <c r="R1587" s="17"/>
      <c r="S1587" s="17">
        <v>3.67999669561263E-2</v>
      </c>
      <c r="T1587" s="17">
        <v>4.0665587995381398E-2</v>
      </c>
      <c r="U1587" s="17">
        <v>3.2522926415528702E-2</v>
      </c>
      <c r="V1587" s="17">
        <v>0</v>
      </c>
      <c r="W1587" s="17">
        <v>3.0752027696543598E-2</v>
      </c>
      <c r="X1587" s="17">
        <v>2.37552980019002E-2</v>
      </c>
      <c r="Y1587" s="17">
        <v>0</v>
      </c>
      <c r="Z1587" s="17">
        <v>0</v>
      </c>
      <c r="AA1587" s="17">
        <v>0</v>
      </c>
      <c r="AB1587" s="17">
        <v>2.81831388282658E-2</v>
      </c>
      <c r="AC1587" s="17">
        <v>0</v>
      </c>
      <c r="AD1587" s="17">
        <v>0</v>
      </c>
      <c r="AE1587" s="17"/>
      <c r="AF1587" s="17">
        <v>4.3026070888705699E-2</v>
      </c>
      <c r="AG1587" s="17">
        <v>9.6176159601971799E-3</v>
      </c>
      <c r="AH1587" s="17">
        <v>0</v>
      </c>
      <c r="AI1587" s="17">
        <v>4.1265123311477699E-2</v>
      </c>
      <c r="AJ1587" s="17">
        <v>0</v>
      </c>
      <c r="AK1587" s="17">
        <v>0</v>
      </c>
      <c r="AL1587" s="17"/>
      <c r="AM1587" s="17">
        <v>1.86907816680392E-2</v>
      </c>
      <c r="AN1587" s="17">
        <v>2.2255731840203099E-2</v>
      </c>
      <c r="AO1587" s="17"/>
      <c r="AP1587" s="17">
        <v>2.1833622674323198E-2</v>
      </c>
      <c r="AQ1587" s="17">
        <v>3.8101942812319503E-2</v>
      </c>
      <c r="AR1587" s="17">
        <v>0</v>
      </c>
      <c r="AS1587" s="17">
        <v>1.9676675132826001E-2</v>
      </c>
      <c r="AT1587" s="17">
        <v>0</v>
      </c>
      <c r="AU1587" s="17"/>
      <c r="AV1587" s="17">
        <v>6.7779872285829504E-3</v>
      </c>
      <c r="AW1587" s="17">
        <v>2.9659829103188901E-2</v>
      </c>
      <c r="AX1587" s="17">
        <v>3.7473611669275798E-2</v>
      </c>
      <c r="AY1587" s="17">
        <v>2.28396868564259E-2</v>
      </c>
      <c r="AZ1587" s="17">
        <v>0</v>
      </c>
      <c r="BA1587" s="17">
        <v>3.8772815238431402E-2</v>
      </c>
      <c r="BB1587" s="17"/>
      <c r="BC1587" s="17">
        <v>9.70424740104678E-3</v>
      </c>
      <c r="BD1587" s="17">
        <v>2.5020415022611101E-2</v>
      </c>
      <c r="BE1587" s="17">
        <v>2.7899836419960598E-2</v>
      </c>
      <c r="BF1587" s="17"/>
      <c r="BG1587" s="17">
        <v>0</v>
      </c>
      <c r="BH1587" s="17">
        <v>5.35579276087122E-3</v>
      </c>
      <c r="BI1587" s="17">
        <v>3.6093878926759797E-2</v>
      </c>
      <c r="BJ1587" s="17">
        <v>0</v>
      </c>
      <c r="BK1587" s="17">
        <v>3.1104329227016E-2</v>
      </c>
      <c r="BL1587" s="17"/>
      <c r="BM1587" s="17">
        <v>4.3091129638282996E-3</v>
      </c>
      <c r="BN1587" s="17">
        <v>2.3721673256840801E-2</v>
      </c>
    </row>
    <row r="1588" spans="2:66" x14ac:dyDescent="0.35">
      <c r="C1588" s="17"/>
      <c r="D1588" s="17"/>
      <c r="E1588" s="17"/>
      <c r="F1588" s="17"/>
      <c r="G1588" s="17"/>
      <c r="H1588" s="17"/>
      <c r="I1588" s="17"/>
      <c r="J1588" s="17"/>
      <c r="K1588" s="17"/>
      <c r="L1588" s="17"/>
      <c r="M1588" s="17"/>
      <c r="N1588" s="17"/>
      <c r="O1588" s="17"/>
      <c r="P1588" s="17"/>
      <c r="Q1588" s="17"/>
      <c r="R1588" s="17"/>
      <c r="S1588" s="17"/>
      <c r="T1588" s="17"/>
      <c r="U1588" s="17"/>
      <c r="V1588" s="17"/>
      <c r="W1588" s="17"/>
      <c r="X1588" s="17"/>
      <c r="Y1588" s="17"/>
      <c r="Z1588" s="17"/>
      <c r="AA1588" s="17"/>
      <c r="AB1588" s="17"/>
      <c r="AC1588" s="17"/>
      <c r="AD1588" s="17"/>
      <c r="AE1588" s="17"/>
      <c r="AF1588" s="17"/>
      <c r="AG1588" s="17"/>
      <c r="AH1588" s="17"/>
      <c r="AI1588" s="17"/>
      <c r="AJ1588" s="17"/>
      <c r="AK1588" s="17"/>
      <c r="AL1588" s="17"/>
      <c r="AM1588" s="17"/>
      <c r="AN1588" s="17"/>
      <c r="AO1588" s="17"/>
      <c r="AP1588" s="17"/>
      <c r="AQ1588" s="17"/>
      <c r="AR1588" s="17"/>
      <c r="AS1588" s="17"/>
      <c r="AT1588" s="17"/>
      <c r="AU1588" s="17"/>
      <c r="AV1588" s="17"/>
      <c r="AW1588" s="17"/>
      <c r="AX1588" s="17"/>
      <c r="AY1588" s="17"/>
      <c r="AZ1588" s="17"/>
      <c r="BA1588" s="17"/>
      <c r="BB1588" s="17"/>
      <c r="BC1588" s="17"/>
      <c r="BD1588" s="17"/>
      <c r="BE1588" s="17"/>
      <c r="BF1588" s="17"/>
      <c r="BG1588" s="17"/>
      <c r="BH1588" s="17"/>
      <c r="BI1588" s="17"/>
      <c r="BJ1588" s="17"/>
      <c r="BK1588" s="17"/>
      <c r="BL1588" s="17"/>
      <c r="BM1588" s="17"/>
      <c r="BN1588" s="17"/>
    </row>
    <row r="1589" spans="2:66" x14ac:dyDescent="0.35">
      <c r="B1589" s="6" t="s">
        <v>500</v>
      </c>
      <c r="C1589" s="17"/>
      <c r="D1589" s="17"/>
      <c r="E1589" s="17"/>
      <c r="F1589" s="17"/>
      <c r="G1589" s="17"/>
      <c r="H1589" s="17"/>
      <c r="I1589" s="17"/>
      <c r="J1589" s="17"/>
      <c r="K1589" s="17"/>
      <c r="L1589" s="17"/>
      <c r="M1589" s="17"/>
      <c r="N1589" s="17"/>
      <c r="O1589" s="17"/>
      <c r="P1589" s="17"/>
      <c r="Q1589" s="17"/>
      <c r="R1589" s="17"/>
      <c r="S1589" s="17"/>
      <c r="T1589" s="17"/>
      <c r="U1589" s="17"/>
      <c r="V1589" s="17"/>
      <c r="W1589" s="17"/>
      <c r="X1589" s="17"/>
      <c r="Y1589" s="17"/>
      <c r="Z1589" s="17"/>
      <c r="AA1589" s="17"/>
      <c r="AB1589" s="17"/>
      <c r="AC1589" s="17"/>
      <c r="AD1589" s="17"/>
      <c r="AE1589" s="17"/>
      <c r="AF1589" s="17"/>
      <c r="AG1589" s="17"/>
      <c r="AH1589" s="17"/>
      <c r="AI1589" s="17"/>
      <c r="AJ1589" s="17"/>
      <c r="AK1589" s="17"/>
      <c r="AL1589" s="17"/>
      <c r="AM1589" s="17"/>
      <c r="AN1589" s="17"/>
      <c r="AO1589" s="17"/>
      <c r="AP1589" s="17"/>
      <c r="AQ1589" s="17"/>
      <c r="AR1589" s="17"/>
      <c r="AS1589" s="17"/>
      <c r="AT1589" s="17"/>
      <c r="AU1589" s="17"/>
      <c r="AV1589" s="17"/>
      <c r="AW1589" s="17"/>
      <c r="AX1589" s="17"/>
      <c r="AY1589" s="17"/>
      <c r="AZ1589" s="17"/>
      <c r="BA1589" s="17"/>
      <c r="BB1589" s="17"/>
      <c r="BC1589" s="17"/>
      <c r="BD1589" s="17"/>
      <c r="BE1589" s="17"/>
      <c r="BF1589" s="17"/>
      <c r="BG1589" s="17"/>
      <c r="BH1589" s="17"/>
      <c r="BI1589" s="17"/>
      <c r="BJ1589" s="17"/>
      <c r="BK1589" s="17"/>
      <c r="BL1589" s="17"/>
      <c r="BM1589" s="17"/>
      <c r="BN1589" s="17"/>
    </row>
    <row r="1590" spans="2:66" x14ac:dyDescent="0.35">
      <c r="B1590" s="24" t="s">
        <v>184</v>
      </c>
      <c r="C1590" s="17"/>
      <c r="D1590" s="17"/>
      <c r="E1590" s="17"/>
      <c r="F1590" s="17"/>
      <c r="G1590" s="17"/>
      <c r="H1590" s="17"/>
      <c r="I1590" s="17"/>
      <c r="J1590" s="17"/>
      <c r="K1590" s="17"/>
      <c r="L1590" s="17"/>
      <c r="M1590" s="17"/>
      <c r="N1590" s="17"/>
      <c r="O1590" s="17"/>
      <c r="P1590" s="17"/>
      <c r="Q1590" s="17"/>
      <c r="R1590" s="17"/>
      <c r="S1590" s="17"/>
      <c r="T1590" s="17"/>
      <c r="U1590" s="17"/>
      <c r="V1590" s="17"/>
      <c r="W1590" s="17"/>
      <c r="X1590" s="17"/>
      <c r="Y1590" s="17"/>
      <c r="Z1590" s="17"/>
      <c r="AA1590" s="17"/>
      <c r="AB1590" s="17"/>
      <c r="AC1590" s="17"/>
      <c r="AD1590" s="17"/>
      <c r="AE1590" s="17"/>
      <c r="AF1590" s="17"/>
      <c r="AG1590" s="17"/>
      <c r="AH1590" s="17"/>
      <c r="AI1590" s="17"/>
      <c r="AJ1590" s="17"/>
      <c r="AK1590" s="17"/>
      <c r="AL1590" s="17"/>
      <c r="AM1590" s="17"/>
      <c r="AN1590" s="17"/>
      <c r="AO1590" s="17"/>
      <c r="AP1590" s="17"/>
      <c r="AQ1590" s="17"/>
      <c r="AR1590" s="17"/>
      <c r="AS1590" s="17"/>
      <c r="AT1590" s="17"/>
      <c r="AU1590" s="17"/>
      <c r="AV1590" s="17"/>
      <c r="AW1590" s="17"/>
      <c r="AX1590" s="17"/>
      <c r="AY1590" s="17"/>
      <c r="AZ1590" s="17"/>
      <c r="BA1590" s="17"/>
      <c r="BB1590" s="17"/>
      <c r="BC1590" s="17"/>
      <c r="BD1590" s="17"/>
      <c r="BE1590" s="17"/>
      <c r="BF1590" s="17"/>
      <c r="BG1590" s="17"/>
      <c r="BH1590" s="17"/>
      <c r="BI1590" s="17"/>
      <c r="BJ1590" s="17"/>
      <c r="BK1590" s="17"/>
      <c r="BL1590" s="17"/>
      <c r="BM1590" s="17"/>
      <c r="BN1590" s="17"/>
    </row>
    <row r="1591" spans="2:66" x14ac:dyDescent="0.35">
      <c r="B1591" t="s">
        <v>350</v>
      </c>
      <c r="C1591" s="17">
        <v>5.0276600435374602E-2</v>
      </c>
      <c r="D1591" s="17">
        <v>5.2547732613805402E-2</v>
      </c>
      <c r="E1591" s="17">
        <v>4.86926217242089E-2</v>
      </c>
      <c r="F1591" s="17"/>
      <c r="G1591" s="17">
        <v>3.9102918761619997E-2</v>
      </c>
      <c r="H1591" s="17">
        <v>1.45611448896609E-2</v>
      </c>
      <c r="I1591" s="17">
        <v>5.6016822593636502E-2</v>
      </c>
      <c r="J1591" s="17">
        <v>9.3886703676361996E-2</v>
      </c>
      <c r="K1591" s="17">
        <v>2.7834810501521E-2</v>
      </c>
      <c r="L1591" s="17">
        <v>7.0530849464048598E-2</v>
      </c>
      <c r="M1591" s="17"/>
      <c r="N1591" s="17">
        <v>3.6606138993816498E-2</v>
      </c>
      <c r="O1591" s="17">
        <v>4.5941508698673798E-2</v>
      </c>
      <c r="P1591" s="17">
        <v>5.9292503140284898E-2</v>
      </c>
      <c r="Q1591" s="17">
        <v>6.1597837396680601E-2</v>
      </c>
      <c r="R1591" s="17"/>
      <c r="S1591" s="17">
        <v>3.7286084357347198E-2</v>
      </c>
      <c r="T1591" s="17">
        <v>2.34748100098209E-2</v>
      </c>
      <c r="U1591" s="17">
        <v>4.7006956570380599E-2</v>
      </c>
      <c r="V1591" s="17">
        <v>6.5639404887544398E-2</v>
      </c>
      <c r="W1591" s="17">
        <v>0</v>
      </c>
      <c r="X1591" s="17">
        <v>2.5668987259646898E-2</v>
      </c>
      <c r="Y1591" s="17">
        <v>0.15264630540019999</v>
      </c>
      <c r="Z1591" s="17">
        <v>7.2005098935004397E-2</v>
      </c>
      <c r="AA1591" s="17">
        <v>7.7564059238496699E-2</v>
      </c>
      <c r="AB1591" s="17">
        <v>2.7353650778986601E-2</v>
      </c>
      <c r="AC1591" s="17">
        <v>4.4822247060998299E-2</v>
      </c>
      <c r="AD1591" s="17">
        <v>0.119295111076791</v>
      </c>
      <c r="AE1591" s="17"/>
      <c r="AF1591" s="17">
        <v>3.8868911059348803E-2</v>
      </c>
      <c r="AG1591" s="17">
        <v>2.70287333697267E-2</v>
      </c>
      <c r="AH1591" s="17">
        <v>8.6117621017999094E-2</v>
      </c>
      <c r="AI1591" s="17">
        <v>4.2990203808037697E-2</v>
      </c>
      <c r="AJ1591" s="17">
        <v>9.1931905226033797E-2</v>
      </c>
      <c r="AK1591" s="17">
        <v>7.94805774737007E-2</v>
      </c>
      <c r="AL1591" s="17"/>
      <c r="AM1591" s="17">
        <v>2.9546931611572999E-2</v>
      </c>
      <c r="AN1591" s="17">
        <v>8.1414240890234801E-2</v>
      </c>
      <c r="AO1591" s="17"/>
      <c r="AP1591" s="17">
        <v>6.03916713698745E-2</v>
      </c>
      <c r="AQ1591" s="17">
        <v>7.3525237903500795E-2</v>
      </c>
      <c r="AR1591" s="17">
        <v>2.75843255672629E-2</v>
      </c>
      <c r="AS1591" s="17">
        <v>6.3601729410360103E-2</v>
      </c>
      <c r="AT1591" s="17">
        <v>7.4466935652010097E-2</v>
      </c>
      <c r="AU1591" s="17"/>
      <c r="AV1591" s="17">
        <v>3.4757544520318699E-2</v>
      </c>
      <c r="AW1591" s="17">
        <v>7.6696625074857402E-2</v>
      </c>
      <c r="AX1591" s="17">
        <v>6.4866271575371198E-2</v>
      </c>
      <c r="AY1591" s="17">
        <v>8.9588252517618303E-2</v>
      </c>
      <c r="AZ1591" s="17">
        <v>0</v>
      </c>
      <c r="BA1591" s="17">
        <v>3.5661888860211398E-2</v>
      </c>
      <c r="BB1591" s="17"/>
      <c r="BC1591" s="17">
        <v>5.09009735071973E-2</v>
      </c>
      <c r="BD1591" s="17">
        <v>5.5536383790976203E-2</v>
      </c>
      <c r="BE1591" s="17">
        <v>3.9573235697154999E-2</v>
      </c>
      <c r="BF1591" s="17"/>
      <c r="BG1591" s="17">
        <v>5.2368726251812998E-2</v>
      </c>
      <c r="BH1591" s="17">
        <v>5.2942710793470897E-2</v>
      </c>
      <c r="BI1591" s="17">
        <v>2.4828896032277101E-2</v>
      </c>
      <c r="BJ1591" s="17">
        <v>0</v>
      </c>
      <c r="BK1591" s="17">
        <v>0.118136373428827</v>
      </c>
      <c r="BL1591" s="17"/>
      <c r="BM1591" s="17">
        <v>5.2838990814257497E-2</v>
      </c>
      <c r="BN1591" s="17">
        <v>9.3943003316082796E-2</v>
      </c>
    </row>
    <row r="1592" spans="2:66" x14ac:dyDescent="0.35">
      <c r="B1592" t="s">
        <v>351</v>
      </c>
      <c r="C1592" s="17">
        <v>0.11411239553642399</v>
      </c>
      <c r="D1592" s="17">
        <v>8.9438107532145303E-2</v>
      </c>
      <c r="E1592" s="17">
        <v>0.13767051227582</v>
      </c>
      <c r="F1592" s="17"/>
      <c r="G1592" s="17">
        <v>7.6708583798599406E-2</v>
      </c>
      <c r="H1592" s="17">
        <v>7.8338174952079703E-2</v>
      </c>
      <c r="I1592" s="17">
        <v>8.3288323350561397E-2</v>
      </c>
      <c r="J1592" s="17">
        <v>7.5617968501687505E-2</v>
      </c>
      <c r="K1592" s="17">
        <v>0.23102733426793401</v>
      </c>
      <c r="L1592" s="17">
        <v>0.12193692719589699</v>
      </c>
      <c r="M1592" s="17"/>
      <c r="N1592" s="17">
        <v>6.27521212873932E-2</v>
      </c>
      <c r="O1592" s="17">
        <v>0.15266233163975601</v>
      </c>
      <c r="P1592" s="17">
        <v>0.103299256480334</v>
      </c>
      <c r="Q1592" s="17">
        <v>0.13752228462767799</v>
      </c>
      <c r="R1592" s="17"/>
      <c r="S1592" s="17">
        <v>9.7464768579570094E-2</v>
      </c>
      <c r="T1592" s="17">
        <v>0.124674194901033</v>
      </c>
      <c r="U1592" s="17">
        <v>0.21118509988769699</v>
      </c>
      <c r="V1592" s="17">
        <v>0.12521033490532299</v>
      </c>
      <c r="W1592" s="17">
        <v>6.42695035730982E-2</v>
      </c>
      <c r="X1592" s="17">
        <v>9.8789559666756302E-2</v>
      </c>
      <c r="Y1592" s="17">
        <v>3.71419554604401E-2</v>
      </c>
      <c r="Z1592" s="17">
        <v>6.9595384220408896E-2</v>
      </c>
      <c r="AA1592" s="17">
        <v>0.10118061446281</v>
      </c>
      <c r="AB1592" s="17">
        <v>0.10833747805848901</v>
      </c>
      <c r="AC1592" s="17">
        <v>0.191427070776852</v>
      </c>
      <c r="AD1592" s="17">
        <v>0.116098489804978</v>
      </c>
      <c r="AE1592" s="17"/>
      <c r="AF1592" s="17">
        <v>0.111625734946735</v>
      </c>
      <c r="AG1592" s="17">
        <v>0.105877768322786</v>
      </c>
      <c r="AH1592" s="17">
        <v>0.157023482699539</v>
      </c>
      <c r="AI1592" s="17">
        <v>0.10593970516344001</v>
      </c>
      <c r="AJ1592" s="17">
        <v>0.112259572857625</v>
      </c>
      <c r="AK1592" s="17">
        <v>6.7302312286083799E-2</v>
      </c>
      <c r="AL1592" s="17"/>
      <c r="AM1592" s="17">
        <v>0.12315187144713199</v>
      </c>
      <c r="AN1592" s="17">
        <v>0.100534371053717</v>
      </c>
      <c r="AO1592" s="17"/>
      <c r="AP1592" s="17">
        <v>0.18038966246553401</v>
      </c>
      <c r="AQ1592" s="17">
        <v>8.4237499926139603E-2</v>
      </c>
      <c r="AR1592" s="17">
        <v>0.105035093134058</v>
      </c>
      <c r="AS1592" s="17">
        <v>7.9563022452581997E-2</v>
      </c>
      <c r="AT1592" s="17">
        <v>7.5516906041146498E-2</v>
      </c>
      <c r="AU1592" s="17"/>
      <c r="AV1592" s="17">
        <v>0.100680335460204</v>
      </c>
      <c r="AW1592" s="17">
        <v>0.117845599897295</v>
      </c>
      <c r="AX1592" s="17">
        <v>5.8906673994315498E-2</v>
      </c>
      <c r="AY1592" s="17">
        <v>0.14881277804575199</v>
      </c>
      <c r="AZ1592" s="17">
        <v>0.14341978160653901</v>
      </c>
      <c r="BA1592" s="17">
        <v>0</v>
      </c>
      <c r="BB1592" s="17"/>
      <c r="BC1592" s="17">
        <v>8.6135426701211604E-2</v>
      </c>
      <c r="BD1592" s="17">
        <v>0.102719119314802</v>
      </c>
      <c r="BE1592" s="17">
        <v>0.101323415668923</v>
      </c>
      <c r="BF1592" s="17"/>
      <c r="BG1592" s="17">
        <v>0.13333257335847701</v>
      </c>
      <c r="BH1592" s="17">
        <v>8.4096799588488799E-2</v>
      </c>
      <c r="BI1592" s="17">
        <v>0.14315455537048299</v>
      </c>
      <c r="BJ1592" s="17">
        <v>9.0588488340886494E-2</v>
      </c>
      <c r="BK1592" s="17">
        <v>0.156887074185033</v>
      </c>
      <c r="BL1592" s="17"/>
      <c r="BM1592" s="17">
        <v>9.2993787331795405E-2</v>
      </c>
      <c r="BN1592" s="17">
        <v>0.14330966209149801</v>
      </c>
    </row>
    <row r="1593" spans="2:66" x14ac:dyDescent="0.35">
      <c r="B1593" t="s">
        <v>352</v>
      </c>
      <c r="C1593" s="17">
        <v>0.36681154143165501</v>
      </c>
      <c r="D1593" s="17">
        <v>0.38046077705348702</v>
      </c>
      <c r="E1593" s="17">
        <v>0.34829842669571098</v>
      </c>
      <c r="F1593" s="17"/>
      <c r="G1593" s="17">
        <v>0.35302437981874801</v>
      </c>
      <c r="H1593" s="17">
        <v>0.38438936981571498</v>
      </c>
      <c r="I1593" s="17">
        <v>0.32048389769587599</v>
      </c>
      <c r="J1593" s="17">
        <v>0.28251257661144702</v>
      </c>
      <c r="K1593" s="17">
        <v>0.368202198625045</v>
      </c>
      <c r="L1593" s="17">
        <v>0.45602803046116203</v>
      </c>
      <c r="M1593" s="17"/>
      <c r="N1593" s="17">
        <v>0.380013991289127</v>
      </c>
      <c r="O1593" s="17">
        <v>0.27057522106350002</v>
      </c>
      <c r="P1593" s="17">
        <v>0.398699016375548</v>
      </c>
      <c r="Q1593" s="17">
        <v>0.41298019388569801</v>
      </c>
      <c r="R1593" s="17"/>
      <c r="S1593" s="17">
        <v>0.339958598008474</v>
      </c>
      <c r="T1593" s="17">
        <v>0.40952133870875601</v>
      </c>
      <c r="U1593" s="17">
        <v>0.28398439243189999</v>
      </c>
      <c r="V1593" s="17">
        <v>0.32163720119126599</v>
      </c>
      <c r="W1593" s="17">
        <v>0.37120589515230201</v>
      </c>
      <c r="X1593" s="17">
        <v>0.395927287916784</v>
      </c>
      <c r="Y1593" s="17">
        <v>0.38157393334234602</v>
      </c>
      <c r="Z1593" s="17">
        <v>0.50422405189696695</v>
      </c>
      <c r="AA1593" s="17">
        <v>0.44768104879106302</v>
      </c>
      <c r="AB1593" s="17">
        <v>0.360980863623166</v>
      </c>
      <c r="AC1593" s="17">
        <v>0.33236340382230101</v>
      </c>
      <c r="AD1593" s="17">
        <v>0.29765139185530598</v>
      </c>
      <c r="AE1593" s="17"/>
      <c r="AF1593" s="17">
        <v>0.31933700948446597</v>
      </c>
      <c r="AG1593" s="17">
        <v>0.43138288596034402</v>
      </c>
      <c r="AH1593" s="17">
        <v>0.328122681870059</v>
      </c>
      <c r="AI1593" s="17">
        <v>0.33032441754208902</v>
      </c>
      <c r="AJ1593" s="17">
        <v>0.39240429145692701</v>
      </c>
      <c r="AK1593" s="17">
        <v>0.42961300811835901</v>
      </c>
      <c r="AL1593" s="17"/>
      <c r="AM1593" s="17">
        <v>0.37550656244145098</v>
      </c>
      <c r="AN1593" s="17">
        <v>0.353750916090666</v>
      </c>
      <c r="AO1593" s="17"/>
      <c r="AP1593" s="17">
        <v>0.401856131257534</v>
      </c>
      <c r="AQ1593" s="17">
        <v>0.43335360777859</v>
      </c>
      <c r="AR1593" s="17">
        <v>0.348673934520985</v>
      </c>
      <c r="AS1593" s="17">
        <v>0.26864553032764998</v>
      </c>
      <c r="AT1593" s="17">
        <v>0.36311684339966299</v>
      </c>
      <c r="AU1593" s="17"/>
      <c r="AV1593" s="17">
        <v>0.342763536772212</v>
      </c>
      <c r="AW1593" s="17">
        <v>0.35924100032433998</v>
      </c>
      <c r="AX1593" s="17">
        <v>0.50446591999382495</v>
      </c>
      <c r="AY1593" s="17">
        <v>0.38608773573149302</v>
      </c>
      <c r="AZ1593" s="17">
        <v>0.29619892886079802</v>
      </c>
      <c r="BA1593" s="17">
        <v>0.46424870841586702</v>
      </c>
      <c r="BB1593" s="17"/>
      <c r="BC1593" s="17">
        <v>0.39326688076871802</v>
      </c>
      <c r="BD1593" s="17">
        <v>0.34823360680422599</v>
      </c>
      <c r="BE1593" s="17">
        <v>0.38363810454775898</v>
      </c>
      <c r="BF1593" s="17"/>
      <c r="BG1593" s="17">
        <v>0.29277259563845998</v>
      </c>
      <c r="BH1593" s="17">
        <v>0.358754499296635</v>
      </c>
      <c r="BI1593" s="17">
        <v>0.39682138836730901</v>
      </c>
      <c r="BJ1593" s="17">
        <v>0.27276934229542499</v>
      </c>
      <c r="BK1593" s="17">
        <v>0.41111828951169899</v>
      </c>
      <c r="BL1593" s="17"/>
      <c r="BM1593" s="17">
        <v>0.34683145750858002</v>
      </c>
      <c r="BN1593" s="17">
        <v>0.38278554839595502</v>
      </c>
    </row>
    <row r="1594" spans="2:66" x14ac:dyDescent="0.35">
      <c r="B1594" t="s">
        <v>353</v>
      </c>
      <c r="C1594" s="17">
        <v>0.34989681832037001</v>
      </c>
      <c r="D1594" s="17">
        <v>0.29255908453447999</v>
      </c>
      <c r="E1594" s="17">
        <v>0.405455455876024</v>
      </c>
      <c r="F1594" s="17"/>
      <c r="G1594" s="17">
        <v>0.41214664329253697</v>
      </c>
      <c r="H1594" s="17">
        <v>0.37843678154926202</v>
      </c>
      <c r="I1594" s="17">
        <v>0.40687844835869302</v>
      </c>
      <c r="J1594" s="17">
        <v>0.45193624276286698</v>
      </c>
      <c r="K1594" s="17">
        <v>0.256332933940631</v>
      </c>
      <c r="L1594" s="17">
        <v>0.24867369083485599</v>
      </c>
      <c r="M1594" s="17"/>
      <c r="N1594" s="17">
        <v>0.36962015501951201</v>
      </c>
      <c r="O1594" s="17">
        <v>0.43230213602764</v>
      </c>
      <c r="P1594" s="17">
        <v>0.31416159314556802</v>
      </c>
      <c r="Q1594" s="17">
        <v>0.29718508257936299</v>
      </c>
      <c r="R1594" s="17"/>
      <c r="S1594" s="17">
        <v>0.37863137401209701</v>
      </c>
      <c r="T1594" s="17">
        <v>0.36783070097734899</v>
      </c>
      <c r="U1594" s="17">
        <v>0.36052352846743002</v>
      </c>
      <c r="V1594" s="17">
        <v>0.36013896238366799</v>
      </c>
      <c r="W1594" s="17">
        <v>0.40760337508486899</v>
      </c>
      <c r="X1594" s="17">
        <v>0.38106593017235502</v>
      </c>
      <c r="Y1594" s="17">
        <v>0.31480460867882698</v>
      </c>
      <c r="Z1594" s="17">
        <v>0.21390328967143701</v>
      </c>
      <c r="AA1594" s="17">
        <v>0.27422751050495098</v>
      </c>
      <c r="AB1594" s="17">
        <v>0.39059008578356802</v>
      </c>
      <c r="AC1594" s="17">
        <v>0.24071885940755</v>
      </c>
      <c r="AD1594" s="17">
        <v>0.35437275904758803</v>
      </c>
      <c r="AE1594" s="17"/>
      <c r="AF1594" s="17">
        <v>0.348181570275439</v>
      </c>
      <c r="AG1594" s="17">
        <v>0.31297653903723499</v>
      </c>
      <c r="AH1594" s="17">
        <v>0.32053331963401899</v>
      </c>
      <c r="AI1594" s="17">
        <v>0.450212077065403</v>
      </c>
      <c r="AJ1594" s="17">
        <v>0.31160023389839098</v>
      </c>
      <c r="AK1594" s="17">
        <v>0.42360410212185701</v>
      </c>
      <c r="AL1594" s="17"/>
      <c r="AM1594" s="17">
        <v>0.36263420579143701</v>
      </c>
      <c r="AN1594" s="17">
        <v>0.33076423136109701</v>
      </c>
      <c r="AO1594" s="17"/>
      <c r="AP1594" s="17">
        <v>0.229495582948713</v>
      </c>
      <c r="AQ1594" s="17">
        <v>0.31442514748094202</v>
      </c>
      <c r="AR1594" s="17">
        <v>0.42109931823860303</v>
      </c>
      <c r="AS1594" s="17">
        <v>0.40233382181228999</v>
      </c>
      <c r="AT1594" s="17">
        <v>0.189316731808822</v>
      </c>
      <c r="AU1594" s="17"/>
      <c r="AV1594" s="17">
        <v>0.35909956911734098</v>
      </c>
      <c r="AW1594" s="17">
        <v>0.32361082587341999</v>
      </c>
      <c r="AX1594" s="17">
        <v>0.24719074962193199</v>
      </c>
      <c r="AY1594" s="17">
        <v>0.33243851182905199</v>
      </c>
      <c r="AZ1594" s="17">
        <v>0.51586491676924495</v>
      </c>
      <c r="BA1594" s="17">
        <v>0.362351472779193</v>
      </c>
      <c r="BB1594" s="17"/>
      <c r="BC1594" s="17">
        <v>0.34565424983176402</v>
      </c>
      <c r="BD1594" s="17">
        <v>0.37376187472084199</v>
      </c>
      <c r="BE1594" s="17">
        <v>0.34389402956142701</v>
      </c>
      <c r="BF1594" s="17"/>
      <c r="BG1594" s="17">
        <v>0.41453913476674498</v>
      </c>
      <c r="BH1594" s="17">
        <v>0.39835834033350898</v>
      </c>
      <c r="BI1594" s="17">
        <v>0.30886513375033098</v>
      </c>
      <c r="BJ1594" s="17">
        <v>0.45765372727286302</v>
      </c>
      <c r="BK1594" s="17">
        <v>0.241688976748162</v>
      </c>
      <c r="BL1594" s="17"/>
      <c r="BM1594" s="17">
        <v>0.40128223730366702</v>
      </c>
      <c r="BN1594" s="17">
        <v>0.28591680420807902</v>
      </c>
    </row>
    <row r="1595" spans="2:66" x14ac:dyDescent="0.35">
      <c r="B1595" t="s">
        <v>354</v>
      </c>
      <c r="C1595" s="17">
        <v>0.104276317677911</v>
      </c>
      <c r="D1595" s="17">
        <v>0.160182925124806</v>
      </c>
      <c r="E1595" s="17">
        <v>5.4387423799169499E-2</v>
      </c>
      <c r="F1595" s="17"/>
      <c r="G1595" s="17">
        <v>0.11901747432849499</v>
      </c>
      <c r="H1595" s="17">
        <v>0.116167984082408</v>
      </c>
      <c r="I1595" s="17">
        <v>0.11779820583027301</v>
      </c>
      <c r="J1595" s="17">
        <v>9.6046508447636E-2</v>
      </c>
      <c r="K1595" s="17">
        <v>8.8521077058083306E-2</v>
      </c>
      <c r="L1595" s="17">
        <v>9.2070446235706996E-2</v>
      </c>
      <c r="M1595" s="17"/>
      <c r="N1595" s="17">
        <v>0.14283632441499</v>
      </c>
      <c r="O1595" s="17">
        <v>9.8518802570429997E-2</v>
      </c>
      <c r="P1595" s="17">
        <v>0.11329092315231699</v>
      </c>
      <c r="Q1595" s="17">
        <v>5.45019714818279E-2</v>
      </c>
      <c r="R1595" s="17"/>
      <c r="S1595" s="17">
        <v>0.146659175042512</v>
      </c>
      <c r="T1595" s="17">
        <v>7.4498955403040495E-2</v>
      </c>
      <c r="U1595" s="17">
        <v>9.7300022642592701E-2</v>
      </c>
      <c r="V1595" s="17">
        <v>0.12737409663219801</v>
      </c>
      <c r="W1595" s="17">
        <v>0.12693642481072301</v>
      </c>
      <c r="X1595" s="17">
        <v>9.8548234984458E-2</v>
      </c>
      <c r="Y1595" s="17">
        <v>0.113833197118188</v>
      </c>
      <c r="Z1595" s="17">
        <v>7.1308501372637001E-2</v>
      </c>
      <c r="AA1595" s="17">
        <v>7.5310973025874195E-2</v>
      </c>
      <c r="AB1595" s="17">
        <v>8.5394951684150094E-2</v>
      </c>
      <c r="AC1595" s="17">
        <v>0.144942687959216</v>
      </c>
      <c r="AD1595" s="17">
        <v>5.6716023303087698E-2</v>
      </c>
      <c r="AE1595" s="17"/>
      <c r="AF1595" s="17">
        <v>0.163389377043198</v>
      </c>
      <c r="AG1595" s="17">
        <v>9.6121170226662306E-2</v>
      </c>
      <c r="AH1595" s="17">
        <v>0.108202894778385</v>
      </c>
      <c r="AI1595" s="17">
        <v>5.7155036790438998E-2</v>
      </c>
      <c r="AJ1595" s="17">
        <v>9.1803996561023601E-2</v>
      </c>
      <c r="AK1595" s="17">
        <v>0</v>
      </c>
      <c r="AL1595" s="17"/>
      <c r="AM1595" s="17">
        <v>0.10157796872017499</v>
      </c>
      <c r="AN1595" s="17">
        <v>0.10832945621967401</v>
      </c>
      <c r="AO1595" s="17"/>
      <c r="AP1595" s="17">
        <v>9.4408934800778901E-2</v>
      </c>
      <c r="AQ1595" s="17">
        <v>9.4458506910827605E-2</v>
      </c>
      <c r="AR1595" s="17">
        <v>7.8041947239153295E-2</v>
      </c>
      <c r="AS1595" s="17">
        <v>0.18585589599711799</v>
      </c>
      <c r="AT1595" s="17">
        <v>0.297582583098358</v>
      </c>
      <c r="AU1595" s="17"/>
      <c r="AV1595" s="17">
        <v>0.141774384856138</v>
      </c>
      <c r="AW1595" s="17">
        <v>0.122605948830088</v>
      </c>
      <c r="AX1595" s="17">
        <v>0.124570384814556</v>
      </c>
      <c r="AY1595" s="17">
        <v>4.3072721876084498E-2</v>
      </c>
      <c r="AZ1595" s="17">
        <v>4.4516372763418202E-2</v>
      </c>
      <c r="BA1595" s="17">
        <v>6.8876989394407798E-2</v>
      </c>
      <c r="BB1595" s="17"/>
      <c r="BC1595" s="17">
        <v>0.102551579230301</v>
      </c>
      <c r="BD1595" s="17">
        <v>9.4010694034424899E-2</v>
      </c>
      <c r="BE1595" s="17">
        <v>0.131571214524736</v>
      </c>
      <c r="BF1595" s="17"/>
      <c r="BG1595" s="17">
        <v>0.10698696998450399</v>
      </c>
      <c r="BH1595" s="17">
        <v>9.4907835762541706E-2</v>
      </c>
      <c r="BI1595" s="17">
        <v>0.11827124301804801</v>
      </c>
      <c r="BJ1595" s="17">
        <v>0.17898844209082601</v>
      </c>
      <c r="BK1595" s="17">
        <v>7.2169286126279195E-2</v>
      </c>
      <c r="BL1595" s="17"/>
      <c r="BM1595" s="17">
        <v>9.7090555782838497E-2</v>
      </c>
      <c r="BN1595" s="17">
        <v>9.4044981988385207E-2</v>
      </c>
    </row>
    <row r="1596" spans="2:66" x14ac:dyDescent="0.35">
      <c r="B1596" t="s">
        <v>282</v>
      </c>
      <c r="C1596" s="17">
        <v>1.46263265982646E-2</v>
      </c>
      <c r="D1596" s="17">
        <v>2.4811373141276499E-2</v>
      </c>
      <c r="E1596" s="17">
        <v>5.4955596290662797E-3</v>
      </c>
      <c r="F1596" s="17"/>
      <c r="G1596" s="17">
        <v>0</v>
      </c>
      <c r="H1596" s="17">
        <v>2.8106544710874402E-2</v>
      </c>
      <c r="I1596" s="17">
        <v>1.5534302170959901E-2</v>
      </c>
      <c r="J1596" s="17">
        <v>0</v>
      </c>
      <c r="K1596" s="17">
        <v>2.8081645606785902E-2</v>
      </c>
      <c r="L1596" s="17">
        <v>1.07600558083298E-2</v>
      </c>
      <c r="M1596" s="17"/>
      <c r="N1596" s="17">
        <v>8.1712689951610497E-3</v>
      </c>
      <c r="O1596" s="17">
        <v>0</v>
      </c>
      <c r="P1596" s="17">
        <v>1.12567077059487E-2</v>
      </c>
      <c r="Q1596" s="17">
        <v>3.6212630028753301E-2</v>
      </c>
      <c r="R1596" s="17"/>
      <c r="S1596" s="17">
        <v>0</v>
      </c>
      <c r="T1596" s="17">
        <v>0</v>
      </c>
      <c r="U1596" s="17">
        <v>0</v>
      </c>
      <c r="V1596" s="17">
        <v>0</v>
      </c>
      <c r="W1596" s="17">
        <v>2.9984801379008101E-2</v>
      </c>
      <c r="X1596" s="17">
        <v>0</v>
      </c>
      <c r="Y1596" s="17">
        <v>0</v>
      </c>
      <c r="Z1596" s="17">
        <v>6.8963673903546199E-2</v>
      </c>
      <c r="AA1596" s="17">
        <v>2.40357939768053E-2</v>
      </c>
      <c r="AB1596" s="17">
        <v>2.73429700716404E-2</v>
      </c>
      <c r="AC1596" s="17">
        <v>4.5725730973082697E-2</v>
      </c>
      <c r="AD1596" s="17">
        <v>5.5866224912248998E-2</v>
      </c>
      <c r="AE1596" s="17"/>
      <c r="AF1596" s="17">
        <v>1.8597397190813301E-2</v>
      </c>
      <c r="AG1596" s="17">
        <v>2.6612903083245799E-2</v>
      </c>
      <c r="AH1596" s="17">
        <v>0</v>
      </c>
      <c r="AI1596" s="17">
        <v>1.3378559630592099E-2</v>
      </c>
      <c r="AJ1596" s="17">
        <v>0</v>
      </c>
      <c r="AK1596" s="17">
        <v>0</v>
      </c>
      <c r="AL1596" s="17"/>
      <c r="AM1596" s="17">
        <v>7.5824599882321504E-3</v>
      </c>
      <c r="AN1596" s="17">
        <v>2.5206784384611401E-2</v>
      </c>
      <c r="AO1596" s="17"/>
      <c r="AP1596" s="17">
        <v>3.3458017157565599E-2</v>
      </c>
      <c r="AQ1596" s="17">
        <v>0</v>
      </c>
      <c r="AR1596" s="17">
        <v>1.9565381299937699E-2</v>
      </c>
      <c r="AS1596" s="17">
        <v>0</v>
      </c>
      <c r="AT1596" s="17">
        <v>0</v>
      </c>
      <c r="AU1596" s="17"/>
      <c r="AV1596" s="17">
        <v>2.0924629273786001E-2</v>
      </c>
      <c r="AW1596" s="17">
        <v>0</v>
      </c>
      <c r="AX1596" s="17">
        <v>0</v>
      </c>
      <c r="AY1596" s="17">
        <v>0</v>
      </c>
      <c r="AZ1596" s="17">
        <v>0</v>
      </c>
      <c r="BA1596" s="17">
        <v>6.8860940550320299E-2</v>
      </c>
      <c r="BB1596" s="17"/>
      <c r="BC1596" s="17">
        <v>2.14908899608088E-2</v>
      </c>
      <c r="BD1596" s="17">
        <v>2.57383213347296E-2</v>
      </c>
      <c r="BE1596" s="17">
        <v>0</v>
      </c>
      <c r="BF1596" s="17"/>
      <c r="BG1596" s="17">
        <v>0</v>
      </c>
      <c r="BH1596" s="17">
        <v>1.09398142253545E-2</v>
      </c>
      <c r="BI1596" s="17">
        <v>8.0587834615526207E-3</v>
      </c>
      <c r="BJ1596" s="17">
        <v>0</v>
      </c>
      <c r="BK1596" s="17">
        <v>0</v>
      </c>
      <c r="BL1596" s="17"/>
      <c r="BM1596" s="17">
        <v>8.9629712588617794E-3</v>
      </c>
      <c r="BN1596" s="17">
        <v>0</v>
      </c>
    </row>
    <row r="1597" spans="2:66" x14ac:dyDescent="0.35">
      <c r="C1597" s="17"/>
      <c r="D1597" s="17"/>
      <c r="E1597" s="17"/>
      <c r="F1597" s="17"/>
      <c r="G1597" s="17"/>
      <c r="H1597" s="17"/>
      <c r="I1597" s="17"/>
      <c r="J1597" s="17"/>
      <c r="K1597" s="17"/>
      <c r="L1597" s="17"/>
      <c r="M1597" s="17"/>
      <c r="N1597" s="17"/>
      <c r="O1597" s="17"/>
      <c r="P1597" s="17"/>
      <c r="Q1597" s="17"/>
      <c r="R1597" s="17"/>
      <c r="S1597" s="17"/>
      <c r="T1597" s="17"/>
      <c r="U1597" s="17"/>
      <c r="V1597" s="17"/>
      <c r="W1597" s="17"/>
      <c r="X1597" s="17"/>
      <c r="Y1597" s="17"/>
      <c r="Z1597" s="17"/>
      <c r="AA1597" s="17"/>
      <c r="AB1597" s="17"/>
      <c r="AC1597" s="17"/>
      <c r="AD1597" s="17"/>
      <c r="AE1597" s="17"/>
      <c r="AF1597" s="17"/>
      <c r="AG1597" s="17"/>
      <c r="AH1597" s="17"/>
      <c r="AI1597" s="17"/>
      <c r="AJ1597" s="17"/>
      <c r="AK1597" s="17"/>
      <c r="AL1597" s="17"/>
      <c r="AM1597" s="17"/>
      <c r="AN1597" s="17"/>
      <c r="AO1597" s="17"/>
      <c r="AP1597" s="17"/>
      <c r="AQ1597" s="17"/>
      <c r="AR1597" s="17"/>
      <c r="AS1597" s="17"/>
      <c r="AT1597" s="17"/>
      <c r="AU1597" s="17"/>
      <c r="AV1597" s="17"/>
      <c r="AW1597" s="17"/>
      <c r="AX1597" s="17"/>
      <c r="AY1597" s="17"/>
      <c r="AZ1597" s="17"/>
      <c r="BA1597" s="17"/>
      <c r="BB1597" s="17"/>
      <c r="BC1597" s="17"/>
      <c r="BD1597" s="17"/>
      <c r="BE1597" s="17"/>
      <c r="BF1597" s="17"/>
      <c r="BG1597" s="17"/>
      <c r="BH1597" s="17"/>
      <c r="BI1597" s="17"/>
      <c r="BJ1597" s="17"/>
      <c r="BK1597" s="17"/>
      <c r="BL1597" s="17"/>
      <c r="BM1597" s="17"/>
      <c r="BN1597" s="17"/>
    </row>
    <row r="1598" spans="2:66" x14ac:dyDescent="0.35">
      <c r="B1598" s="6" t="s">
        <v>501</v>
      </c>
      <c r="C1598" s="17"/>
      <c r="D1598" s="17"/>
      <c r="E1598" s="17"/>
      <c r="F1598" s="17"/>
      <c r="G1598" s="17"/>
      <c r="H1598" s="17"/>
      <c r="I1598" s="17"/>
      <c r="J1598" s="17"/>
      <c r="K1598" s="17"/>
      <c r="L1598" s="17"/>
      <c r="M1598" s="17"/>
      <c r="N1598" s="17"/>
      <c r="O1598" s="17"/>
      <c r="P1598" s="17"/>
      <c r="Q1598" s="17"/>
      <c r="R1598" s="17"/>
      <c r="S1598" s="17"/>
      <c r="T1598" s="17"/>
      <c r="U1598" s="17"/>
      <c r="V1598" s="17"/>
      <c r="W1598" s="17"/>
      <c r="X1598" s="17"/>
      <c r="Y1598" s="17"/>
      <c r="Z1598" s="17"/>
      <c r="AA1598" s="17"/>
      <c r="AB1598" s="17"/>
      <c r="AC1598" s="17"/>
      <c r="AD1598" s="17"/>
      <c r="AE1598" s="17"/>
      <c r="AF1598" s="17"/>
      <c r="AG1598" s="17"/>
      <c r="AH1598" s="17"/>
      <c r="AI1598" s="17"/>
      <c r="AJ1598" s="17"/>
      <c r="AK1598" s="17"/>
      <c r="AL1598" s="17"/>
      <c r="AM1598" s="17"/>
      <c r="AN1598" s="17"/>
      <c r="AO1598" s="17"/>
      <c r="AP1598" s="17"/>
      <c r="AQ1598" s="17"/>
      <c r="AR1598" s="17"/>
      <c r="AS1598" s="17"/>
      <c r="AT1598" s="17"/>
      <c r="AU1598" s="17"/>
      <c r="AV1598" s="17"/>
      <c r="AW1598" s="17"/>
      <c r="AX1598" s="17"/>
      <c r="AY1598" s="17"/>
      <c r="AZ1598" s="17"/>
      <c r="BA1598" s="17"/>
      <c r="BB1598" s="17"/>
      <c r="BC1598" s="17"/>
      <c r="BD1598" s="17"/>
      <c r="BE1598" s="17"/>
      <c r="BF1598" s="17"/>
      <c r="BG1598" s="17"/>
      <c r="BH1598" s="17"/>
      <c r="BI1598" s="17"/>
      <c r="BJ1598" s="17"/>
      <c r="BK1598" s="17"/>
      <c r="BL1598" s="17"/>
      <c r="BM1598" s="17"/>
      <c r="BN1598" s="17"/>
    </row>
    <row r="1599" spans="2:66" x14ac:dyDescent="0.35">
      <c r="B1599" s="24" t="s">
        <v>184</v>
      </c>
      <c r="C1599" s="17"/>
      <c r="D1599" s="17"/>
      <c r="E1599" s="17"/>
      <c r="F1599" s="17"/>
      <c r="G1599" s="17"/>
      <c r="H1599" s="17"/>
      <c r="I1599" s="17"/>
      <c r="J1599" s="17"/>
      <c r="K1599" s="17"/>
      <c r="L1599" s="17"/>
      <c r="M1599" s="17"/>
      <c r="N1599" s="17"/>
      <c r="O1599" s="17"/>
      <c r="P1599" s="17"/>
      <c r="Q1599" s="17"/>
      <c r="R1599" s="17"/>
      <c r="S1599" s="17"/>
      <c r="T1599" s="17"/>
      <c r="U1599" s="17"/>
      <c r="V1599" s="17"/>
      <c r="W1599" s="17"/>
      <c r="X1599" s="17"/>
      <c r="Y1599" s="17"/>
      <c r="Z1599" s="17"/>
      <c r="AA1599" s="17"/>
      <c r="AB1599" s="17"/>
      <c r="AC1599" s="17"/>
      <c r="AD1599" s="17"/>
      <c r="AE1599" s="17"/>
      <c r="AF1599" s="17"/>
      <c r="AG1599" s="17"/>
      <c r="AH1599" s="17"/>
      <c r="AI1599" s="17"/>
      <c r="AJ1599" s="17"/>
      <c r="AK1599" s="17"/>
      <c r="AL1599" s="17"/>
      <c r="AM1599" s="17"/>
      <c r="AN1599" s="17"/>
      <c r="AO1599" s="17"/>
      <c r="AP1599" s="17"/>
      <c r="AQ1599" s="17"/>
      <c r="AR1599" s="17"/>
      <c r="AS1599" s="17"/>
      <c r="AT1599" s="17"/>
      <c r="AU1599" s="17"/>
      <c r="AV1599" s="17"/>
      <c r="AW1599" s="17"/>
      <c r="AX1599" s="17"/>
      <c r="AY1599" s="17"/>
      <c r="AZ1599" s="17"/>
      <c r="BA1599" s="17"/>
      <c r="BB1599" s="17"/>
      <c r="BC1599" s="17"/>
      <c r="BD1599" s="17"/>
      <c r="BE1599" s="17"/>
      <c r="BF1599" s="17"/>
      <c r="BG1599" s="17"/>
      <c r="BH1599" s="17"/>
      <c r="BI1599" s="17"/>
      <c r="BJ1599" s="17"/>
      <c r="BK1599" s="17"/>
      <c r="BL1599" s="17"/>
      <c r="BM1599" s="17"/>
      <c r="BN1599" s="17"/>
    </row>
    <row r="1600" spans="2:66" x14ac:dyDescent="0.35">
      <c r="B1600" t="s">
        <v>350</v>
      </c>
      <c r="C1600" s="17">
        <v>0.11641320569646001</v>
      </c>
      <c r="D1600" s="17">
        <v>9.7926485297363905E-2</v>
      </c>
      <c r="E1600" s="17">
        <v>0.13501311081470799</v>
      </c>
      <c r="F1600" s="17"/>
      <c r="G1600" s="17">
        <v>7.1565698626164201E-2</v>
      </c>
      <c r="H1600" s="17">
        <v>3.89396874455087E-2</v>
      </c>
      <c r="I1600" s="17">
        <v>0.119286622876573</v>
      </c>
      <c r="J1600" s="17">
        <v>0.135249841735786</v>
      </c>
      <c r="K1600" s="17">
        <v>0.13502364499689001</v>
      </c>
      <c r="L1600" s="17">
        <v>0.17903427846171799</v>
      </c>
      <c r="M1600" s="17"/>
      <c r="N1600" s="17">
        <v>2.9438045553788299E-2</v>
      </c>
      <c r="O1600" s="17">
        <v>0.20510041262384299</v>
      </c>
      <c r="P1600" s="17">
        <v>0.121643747545663</v>
      </c>
      <c r="Q1600" s="17">
        <v>0.144822161341019</v>
      </c>
      <c r="R1600" s="17"/>
      <c r="S1600" s="17">
        <v>8.5473568834155605E-2</v>
      </c>
      <c r="T1600" s="17">
        <v>0.15173962162742299</v>
      </c>
      <c r="U1600" s="17">
        <v>0.22858386433064101</v>
      </c>
      <c r="V1600" s="17">
        <v>0.14735059851816501</v>
      </c>
      <c r="W1600" s="17">
        <v>9.2947964308457406E-2</v>
      </c>
      <c r="X1600" s="17">
        <v>0.107603183387023</v>
      </c>
      <c r="Y1600" s="17">
        <v>0.163305732808637</v>
      </c>
      <c r="Z1600" s="17">
        <v>0.14474363799437101</v>
      </c>
      <c r="AA1600" s="17">
        <v>2.5792441954051702E-2</v>
      </c>
      <c r="AB1600" s="17">
        <v>0.105973926010678</v>
      </c>
      <c r="AC1600" s="17">
        <v>0</v>
      </c>
      <c r="AD1600" s="17">
        <v>0.301060138426476</v>
      </c>
      <c r="AE1600" s="17"/>
      <c r="AF1600" s="17">
        <v>9.3408389749836104E-2</v>
      </c>
      <c r="AG1600" s="17">
        <v>0.119880881116145</v>
      </c>
      <c r="AH1600" s="17">
        <v>0.10219666974818301</v>
      </c>
      <c r="AI1600" s="17">
        <v>0.112384473937426</v>
      </c>
      <c r="AJ1600" s="17">
        <v>0.20406992014012099</v>
      </c>
      <c r="AK1600" s="17">
        <v>7.0043182909270904E-2</v>
      </c>
      <c r="AL1600" s="17"/>
      <c r="AM1600" s="17">
        <v>0.13019365547651299</v>
      </c>
      <c r="AN1600" s="17">
        <v>9.7533878783340494E-2</v>
      </c>
      <c r="AO1600" s="17"/>
      <c r="AP1600" s="17">
        <v>0.17354110743378601</v>
      </c>
      <c r="AQ1600" s="17">
        <v>0.14229356927338099</v>
      </c>
      <c r="AR1600" s="17">
        <v>0.117430886777489</v>
      </c>
      <c r="AS1600" s="17">
        <v>8.6594732882093503E-2</v>
      </c>
      <c r="AT1600" s="17">
        <v>0</v>
      </c>
      <c r="AU1600" s="17"/>
      <c r="AV1600" s="17">
        <v>0.119182121312017</v>
      </c>
      <c r="AW1600" s="17">
        <v>0.17251499834217701</v>
      </c>
      <c r="AX1600" s="17">
        <v>0.10034289885710899</v>
      </c>
      <c r="AY1600" s="17">
        <v>5.2773288472983501E-2</v>
      </c>
      <c r="AZ1600" s="17">
        <v>0</v>
      </c>
      <c r="BA1600" s="17">
        <v>0.184047739176318</v>
      </c>
      <c r="BB1600" s="17"/>
      <c r="BC1600" s="17">
        <v>0.14092445287842201</v>
      </c>
      <c r="BD1600" s="17">
        <v>9.1103219576001496E-2</v>
      </c>
      <c r="BE1600" s="17">
        <v>0.105500809559676</v>
      </c>
      <c r="BF1600" s="17"/>
      <c r="BG1600" s="17">
        <v>0.19956654107694499</v>
      </c>
      <c r="BH1600" s="17">
        <v>9.0650168074106294E-2</v>
      </c>
      <c r="BI1600" s="17">
        <v>8.12700255188291E-2</v>
      </c>
      <c r="BJ1600" s="17">
        <v>0.24406524663616599</v>
      </c>
      <c r="BK1600" s="17">
        <v>0.121592451012106</v>
      </c>
      <c r="BL1600" s="17"/>
      <c r="BM1600" s="17">
        <v>0.110910754589043</v>
      </c>
      <c r="BN1600" s="17">
        <v>0.17188995832361001</v>
      </c>
    </row>
    <row r="1601" spans="2:66" x14ac:dyDescent="0.35">
      <c r="B1601" t="s">
        <v>351</v>
      </c>
      <c r="C1601" s="17">
        <v>0.15323583500028201</v>
      </c>
      <c r="D1601" s="17">
        <v>0.14682599648899899</v>
      </c>
      <c r="E1601" s="17">
        <v>0.154854192765666</v>
      </c>
      <c r="F1601" s="17"/>
      <c r="G1601" s="17">
        <v>0.149296614827438</v>
      </c>
      <c r="H1601" s="17">
        <v>0.16311078948625901</v>
      </c>
      <c r="I1601" s="17">
        <v>0.10197447812613</v>
      </c>
      <c r="J1601" s="17">
        <v>9.7297567246653796E-2</v>
      </c>
      <c r="K1601" s="17">
        <v>8.8842621935385696E-2</v>
      </c>
      <c r="L1601" s="17">
        <v>0.27054946508456201</v>
      </c>
      <c r="M1601" s="17"/>
      <c r="N1601" s="17">
        <v>0.16213718599910901</v>
      </c>
      <c r="O1601" s="17">
        <v>0.112953482838904</v>
      </c>
      <c r="P1601" s="17">
        <v>0.16045382287736401</v>
      </c>
      <c r="Q1601" s="17">
        <v>0.16928965997048001</v>
      </c>
      <c r="R1601" s="17"/>
      <c r="S1601" s="17">
        <v>8.6153192314263702E-2</v>
      </c>
      <c r="T1601" s="17">
        <v>0.20638646173970099</v>
      </c>
      <c r="U1601" s="17">
        <v>7.0964340475567003E-2</v>
      </c>
      <c r="V1601" s="17">
        <v>0.20612584463015399</v>
      </c>
      <c r="W1601" s="17">
        <v>0.19129403080624799</v>
      </c>
      <c r="X1601" s="17">
        <v>0.23923700842408599</v>
      </c>
      <c r="Y1601" s="17">
        <v>0.201034609176547</v>
      </c>
      <c r="Z1601" s="17">
        <v>0</v>
      </c>
      <c r="AA1601" s="17">
        <v>0.10546695189975901</v>
      </c>
      <c r="AB1601" s="17">
        <v>0.100423953246849</v>
      </c>
      <c r="AC1601" s="17">
        <v>0.14509251358045799</v>
      </c>
      <c r="AD1601" s="17">
        <v>0.135747922403257</v>
      </c>
      <c r="AE1601" s="17"/>
      <c r="AF1601" s="17">
        <v>6.7264282439245204E-2</v>
      </c>
      <c r="AG1601" s="17">
        <v>0.17902116315467401</v>
      </c>
      <c r="AH1601" s="17">
        <v>0.159660786976419</v>
      </c>
      <c r="AI1601" s="17">
        <v>0.13781442637629901</v>
      </c>
      <c r="AJ1601" s="17">
        <v>0.25244517654089899</v>
      </c>
      <c r="AK1601" s="17">
        <v>0.26251066658731997</v>
      </c>
      <c r="AL1601" s="17"/>
      <c r="AM1601" s="17">
        <v>0.13761957904573499</v>
      </c>
      <c r="AN1601" s="17">
        <v>0.17641858173298899</v>
      </c>
      <c r="AO1601" s="17"/>
      <c r="AP1601" s="17">
        <v>0.160532874879254</v>
      </c>
      <c r="AQ1601" s="17">
        <v>0.22421908840310301</v>
      </c>
      <c r="AR1601" s="17">
        <v>0.114542115248584</v>
      </c>
      <c r="AS1601" s="17">
        <v>0.101157668118787</v>
      </c>
      <c r="AT1601" s="17">
        <v>0.21333473103296599</v>
      </c>
      <c r="AU1601" s="17"/>
      <c r="AV1601" s="17">
        <v>0.144644615182177</v>
      </c>
      <c r="AW1601" s="17">
        <v>0.15678376900569899</v>
      </c>
      <c r="AX1601" s="17">
        <v>0.13422791275183499</v>
      </c>
      <c r="AY1601" s="17">
        <v>0.149765485234682</v>
      </c>
      <c r="AZ1601" s="17">
        <v>0.249071150343673</v>
      </c>
      <c r="BA1601" s="17">
        <v>0.107715460354625</v>
      </c>
      <c r="BB1601" s="17"/>
      <c r="BC1601" s="17">
        <v>0.221519339887808</v>
      </c>
      <c r="BD1601" s="17">
        <v>0.103276110364417</v>
      </c>
      <c r="BE1601" s="17">
        <v>0.139669885865254</v>
      </c>
      <c r="BF1601" s="17"/>
      <c r="BG1601" s="17">
        <v>0.20914319108753299</v>
      </c>
      <c r="BH1601" s="17">
        <v>0.12736558591848801</v>
      </c>
      <c r="BI1601" s="17">
        <v>0.20291241638573601</v>
      </c>
      <c r="BJ1601" s="17">
        <v>0.171854413245184</v>
      </c>
      <c r="BK1601" s="17">
        <v>8.1620978175020995E-2</v>
      </c>
      <c r="BL1601" s="17"/>
      <c r="BM1601" s="17">
        <v>0.14257782810790201</v>
      </c>
      <c r="BN1601" s="17">
        <v>0.11867832496830399</v>
      </c>
    </row>
    <row r="1602" spans="2:66" x14ac:dyDescent="0.35">
      <c r="B1602" t="s">
        <v>352</v>
      </c>
      <c r="C1602" s="17">
        <v>0.46226057411503402</v>
      </c>
      <c r="D1602" s="17">
        <v>0.45207861503513802</v>
      </c>
      <c r="E1602" s="17">
        <v>0.47467290457132</v>
      </c>
      <c r="F1602" s="17"/>
      <c r="G1602" s="17">
        <v>0.46120887647429798</v>
      </c>
      <c r="H1602" s="17">
        <v>0.37337949998574399</v>
      </c>
      <c r="I1602" s="17">
        <v>0.50649897957296997</v>
      </c>
      <c r="J1602" s="17">
        <v>0.46922972222709403</v>
      </c>
      <c r="K1602" s="17">
        <v>0.56648651794435101</v>
      </c>
      <c r="L1602" s="17">
        <v>0.41930757523305801</v>
      </c>
      <c r="M1602" s="17"/>
      <c r="N1602" s="17">
        <v>0.50270869422328501</v>
      </c>
      <c r="O1602" s="17">
        <v>0.365632172082343</v>
      </c>
      <c r="P1602" s="17">
        <v>0.42765563829555903</v>
      </c>
      <c r="Q1602" s="17">
        <v>0.51447376204834905</v>
      </c>
      <c r="R1602" s="17"/>
      <c r="S1602" s="17">
        <v>0.44623700584716502</v>
      </c>
      <c r="T1602" s="17">
        <v>0.40843312649086699</v>
      </c>
      <c r="U1602" s="17">
        <v>0.43635475862683998</v>
      </c>
      <c r="V1602" s="17">
        <v>0.35008247250399899</v>
      </c>
      <c r="W1602" s="17">
        <v>0.48603481240178997</v>
      </c>
      <c r="X1602" s="17">
        <v>0.40430714662693301</v>
      </c>
      <c r="Y1602" s="17">
        <v>0.43717098345127697</v>
      </c>
      <c r="Z1602" s="17">
        <v>0.56523644888118296</v>
      </c>
      <c r="AA1602" s="17">
        <v>0.552675545224526</v>
      </c>
      <c r="AB1602" s="17">
        <v>0.48602389590281497</v>
      </c>
      <c r="AC1602" s="17">
        <v>0.75245752569091595</v>
      </c>
      <c r="AD1602" s="17">
        <v>0.42619378385483497</v>
      </c>
      <c r="AE1602" s="17"/>
      <c r="AF1602" s="17">
        <v>0.46443442065742802</v>
      </c>
      <c r="AG1602" s="17">
        <v>0.43429655586056198</v>
      </c>
      <c r="AH1602" s="17">
        <v>0.45165032160298901</v>
      </c>
      <c r="AI1602" s="17">
        <v>0.53702651665149703</v>
      </c>
      <c r="AJ1602" s="17">
        <v>0.40966173893196201</v>
      </c>
      <c r="AK1602" s="17">
        <v>0.49005201139566001</v>
      </c>
      <c r="AL1602" s="17"/>
      <c r="AM1602" s="17">
        <v>0.50696800685755194</v>
      </c>
      <c r="AN1602" s="17">
        <v>0.395270053482567</v>
      </c>
      <c r="AO1602" s="17"/>
      <c r="AP1602" s="17">
        <v>0.45487465971298002</v>
      </c>
      <c r="AQ1602" s="17">
        <v>0.37952064223745602</v>
      </c>
      <c r="AR1602" s="17">
        <v>0.53362056125452695</v>
      </c>
      <c r="AS1602" s="17">
        <v>0.48325852436968603</v>
      </c>
      <c r="AT1602" s="17">
        <v>0.21050293796469799</v>
      </c>
      <c r="AU1602" s="17"/>
      <c r="AV1602" s="17">
        <v>0.424408404138644</v>
      </c>
      <c r="AW1602" s="17">
        <v>0.46737362406627098</v>
      </c>
      <c r="AX1602" s="17">
        <v>0.55975979993938596</v>
      </c>
      <c r="AY1602" s="17">
        <v>0.54071512893285401</v>
      </c>
      <c r="AZ1602" s="17">
        <v>0.45728832527089402</v>
      </c>
      <c r="BA1602" s="17">
        <v>0.48553033366132198</v>
      </c>
      <c r="BB1602" s="17"/>
      <c r="BC1602" s="17">
        <v>0.33463382178364798</v>
      </c>
      <c r="BD1602" s="17">
        <v>0.51985702209808904</v>
      </c>
      <c r="BE1602" s="17">
        <v>0.52786849018527704</v>
      </c>
      <c r="BF1602" s="17"/>
      <c r="BG1602" s="17">
        <v>0.39731292862170198</v>
      </c>
      <c r="BH1602" s="17">
        <v>0.483744319516965</v>
      </c>
      <c r="BI1602" s="17">
        <v>0.458672693368878</v>
      </c>
      <c r="BJ1602" s="17">
        <v>0.347570500163287</v>
      </c>
      <c r="BK1602" s="17">
        <v>0.51179896736147201</v>
      </c>
      <c r="BL1602" s="17"/>
      <c r="BM1602" s="17">
        <v>0.467666381695862</v>
      </c>
      <c r="BN1602" s="17">
        <v>0.44435311142613898</v>
      </c>
    </row>
    <row r="1603" spans="2:66" x14ac:dyDescent="0.35">
      <c r="B1603" t="s">
        <v>353</v>
      </c>
      <c r="C1603" s="17">
        <v>0.17363035795146001</v>
      </c>
      <c r="D1603" s="17">
        <v>0.17683779595273799</v>
      </c>
      <c r="E1603" s="17">
        <v>0.17145874460595301</v>
      </c>
      <c r="F1603" s="17"/>
      <c r="G1603" s="17">
        <v>0.23482239201187899</v>
      </c>
      <c r="H1603" s="17">
        <v>0.296314862888582</v>
      </c>
      <c r="I1603" s="17">
        <v>0.181532115932624</v>
      </c>
      <c r="J1603" s="17">
        <v>0.15995345231354</v>
      </c>
      <c r="K1603" s="17">
        <v>9.1183440160437307E-2</v>
      </c>
      <c r="L1603" s="17">
        <v>9.0941526654746793E-2</v>
      </c>
      <c r="M1603" s="17"/>
      <c r="N1603" s="17">
        <v>0.22299487766305601</v>
      </c>
      <c r="O1603" s="17">
        <v>0.19947643726900699</v>
      </c>
      <c r="P1603" s="17">
        <v>0.17580998158574401</v>
      </c>
      <c r="Q1603" s="17">
        <v>9.6899661704321793E-2</v>
      </c>
      <c r="R1603" s="17"/>
      <c r="S1603" s="17">
        <v>0.19135320708956599</v>
      </c>
      <c r="T1603" s="17">
        <v>0.17527668778403899</v>
      </c>
      <c r="U1603" s="17">
        <v>0.186519690945607</v>
      </c>
      <c r="V1603" s="17">
        <v>0.207319986328343</v>
      </c>
      <c r="W1603" s="17">
        <v>0.12950876622742499</v>
      </c>
      <c r="X1603" s="17">
        <v>0.195063544017927</v>
      </c>
      <c r="Y1603" s="17">
        <v>0.116213946225877</v>
      </c>
      <c r="Z1603" s="17">
        <v>0.29001991312444603</v>
      </c>
      <c r="AA1603" s="17">
        <v>0.21414244105128499</v>
      </c>
      <c r="AB1603" s="17">
        <v>0.17123223793592399</v>
      </c>
      <c r="AC1603" s="17">
        <v>4.9267253766702997E-2</v>
      </c>
      <c r="AD1603" s="17">
        <v>0.136998155315432</v>
      </c>
      <c r="AE1603" s="17"/>
      <c r="AF1603" s="17">
        <v>0.217644491481708</v>
      </c>
      <c r="AG1603" s="17">
        <v>0.162179969495023</v>
      </c>
      <c r="AH1603" s="17">
        <v>0.204985148659729</v>
      </c>
      <c r="AI1603" s="17">
        <v>0.164083212563262</v>
      </c>
      <c r="AJ1603" s="17">
        <v>7.6785115441712598E-2</v>
      </c>
      <c r="AK1603" s="17">
        <v>0.17739413910774901</v>
      </c>
      <c r="AL1603" s="17"/>
      <c r="AM1603" s="17">
        <v>0.14186081752315499</v>
      </c>
      <c r="AN1603" s="17">
        <v>0.21992692846778999</v>
      </c>
      <c r="AO1603" s="17"/>
      <c r="AP1603" s="17">
        <v>0.12169011177884199</v>
      </c>
      <c r="AQ1603" s="17">
        <v>0.133565267809862</v>
      </c>
      <c r="AR1603" s="17">
        <v>0.16406044532575201</v>
      </c>
      <c r="AS1603" s="17">
        <v>0.25616384639693301</v>
      </c>
      <c r="AT1603" s="17">
        <v>0.120931648462156</v>
      </c>
      <c r="AU1603" s="17"/>
      <c r="AV1603" s="17">
        <v>0.226340019700771</v>
      </c>
      <c r="AW1603" s="17">
        <v>0.11643977888614999</v>
      </c>
      <c r="AX1603" s="17">
        <v>0.20566938845166999</v>
      </c>
      <c r="AY1603" s="17">
        <v>0.177778538669736</v>
      </c>
      <c r="AZ1603" s="17">
        <v>0.245464208119684</v>
      </c>
      <c r="BA1603" s="17">
        <v>7.8710023191986903E-2</v>
      </c>
      <c r="BB1603" s="17"/>
      <c r="BC1603" s="17">
        <v>0.24094864331524399</v>
      </c>
      <c r="BD1603" s="17">
        <v>0.17310731462683501</v>
      </c>
      <c r="BE1603" s="17">
        <v>0.13212964063399801</v>
      </c>
      <c r="BF1603" s="17"/>
      <c r="BG1603" s="17">
        <v>0.111025871652407</v>
      </c>
      <c r="BH1603" s="17">
        <v>0.21014996134563399</v>
      </c>
      <c r="BI1603" s="17">
        <v>0.17607111241534501</v>
      </c>
      <c r="BJ1603" s="17">
        <v>5.8670289890982698E-2</v>
      </c>
      <c r="BK1603" s="17">
        <v>0.20001228547786901</v>
      </c>
      <c r="BL1603" s="17"/>
      <c r="BM1603" s="17">
        <v>0.191710932028236</v>
      </c>
      <c r="BN1603" s="17">
        <v>0.14196551664051801</v>
      </c>
    </row>
    <row r="1604" spans="2:66" x14ac:dyDescent="0.35">
      <c r="B1604" t="s">
        <v>354</v>
      </c>
      <c r="C1604" s="17">
        <v>6.6066396816636896E-2</v>
      </c>
      <c r="D1604" s="17">
        <v>8.6045528936878807E-2</v>
      </c>
      <c r="E1604" s="17">
        <v>4.7009783741020203E-2</v>
      </c>
      <c r="F1604" s="17"/>
      <c r="G1604" s="17">
        <v>4.9091904017019301E-2</v>
      </c>
      <c r="H1604" s="17">
        <v>0.12825516019390701</v>
      </c>
      <c r="I1604" s="17">
        <v>7.4741280861124304E-2</v>
      </c>
      <c r="J1604" s="17">
        <v>6.0322801573540197E-2</v>
      </c>
      <c r="K1604" s="17">
        <v>7.5048937720595302E-2</v>
      </c>
      <c r="L1604" s="17">
        <v>2.8033290956831599E-2</v>
      </c>
      <c r="M1604" s="17"/>
      <c r="N1604" s="17">
        <v>7.3368366021415804E-2</v>
      </c>
      <c r="O1604" s="17">
        <v>0.101684101289502</v>
      </c>
      <c r="P1604" s="17">
        <v>6.3702573566213297E-2</v>
      </c>
      <c r="Q1604" s="17">
        <v>3.2985777421926099E-2</v>
      </c>
      <c r="R1604" s="17"/>
      <c r="S1604" s="17">
        <v>0.16922013632185501</v>
      </c>
      <c r="T1604" s="17">
        <v>0</v>
      </c>
      <c r="U1604" s="17">
        <v>3.8402930779354402E-2</v>
      </c>
      <c r="V1604" s="17">
        <v>5.9537072947083498E-2</v>
      </c>
      <c r="W1604" s="17">
        <v>6.5210196862486094E-2</v>
      </c>
      <c r="X1604" s="17">
        <v>2.62369868627013E-2</v>
      </c>
      <c r="Y1604" s="17">
        <v>8.2274728337662098E-2</v>
      </c>
      <c r="Z1604" s="17">
        <v>0</v>
      </c>
      <c r="AA1604" s="17">
        <v>5.0861550804254897E-2</v>
      </c>
      <c r="AB1604" s="17">
        <v>0.13634598690373501</v>
      </c>
      <c r="AC1604" s="17">
        <v>5.3182706961922697E-2</v>
      </c>
      <c r="AD1604" s="17">
        <v>0</v>
      </c>
      <c r="AE1604" s="17"/>
      <c r="AF1604" s="17">
        <v>0.13459046842134401</v>
      </c>
      <c r="AG1604" s="17">
        <v>8.5444230438786697E-2</v>
      </c>
      <c r="AH1604" s="17">
        <v>4.0739443310899501E-2</v>
      </c>
      <c r="AI1604" s="17">
        <v>0</v>
      </c>
      <c r="AJ1604" s="17">
        <v>2.9124549519932499E-2</v>
      </c>
      <c r="AK1604" s="17">
        <v>0</v>
      </c>
      <c r="AL1604" s="17"/>
      <c r="AM1604" s="17">
        <v>6.4005260802841593E-2</v>
      </c>
      <c r="AN1604" s="17">
        <v>6.9413699594639902E-2</v>
      </c>
      <c r="AO1604" s="17"/>
      <c r="AP1604" s="17">
        <v>3.1025962088932098E-2</v>
      </c>
      <c r="AQ1604" s="17">
        <v>8.3978398196465007E-2</v>
      </c>
      <c r="AR1604" s="17">
        <v>6.0014771919060399E-2</v>
      </c>
      <c r="AS1604" s="17">
        <v>4.8597495064444399E-2</v>
      </c>
      <c r="AT1604" s="17">
        <v>0.45523068254018001</v>
      </c>
      <c r="AU1604" s="17"/>
      <c r="AV1604" s="17">
        <v>4.5420685963134103E-2</v>
      </c>
      <c r="AW1604" s="17">
        <v>8.6887829699704003E-2</v>
      </c>
      <c r="AX1604" s="17">
        <v>0</v>
      </c>
      <c r="AY1604" s="17">
        <v>7.8967558689744796E-2</v>
      </c>
      <c r="AZ1604" s="17">
        <v>4.81763162657486E-2</v>
      </c>
      <c r="BA1604" s="17">
        <v>7.3987134374422101E-2</v>
      </c>
      <c r="BB1604" s="17"/>
      <c r="BC1604" s="17">
        <v>3.8085636569215799E-2</v>
      </c>
      <c r="BD1604" s="17">
        <v>7.1822296859488599E-2</v>
      </c>
      <c r="BE1604" s="17">
        <v>8.5115394079601003E-2</v>
      </c>
      <c r="BF1604" s="17"/>
      <c r="BG1604" s="17">
        <v>5.5001695444073399E-2</v>
      </c>
      <c r="BH1604" s="17">
        <v>7.0202419704232105E-2</v>
      </c>
      <c r="BI1604" s="17">
        <v>5.0445611321594697E-2</v>
      </c>
      <c r="BJ1604" s="17">
        <v>0.17783955006437999</v>
      </c>
      <c r="BK1604" s="17">
        <v>4.2320996177541703E-2</v>
      </c>
      <c r="BL1604" s="17"/>
      <c r="BM1604" s="17">
        <v>6.7374786167861897E-2</v>
      </c>
      <c r="BN1604" s="17">
        <v>9.7976175927751194E-2</v>
      </c>
    </row>
    <row r="1605" spans="2:66" x14ac:dyDescent="0.35">
      <c r="B1605" t="s">
        <v>282</v>
      </c>
      <c r="C1605" s="17">
        <v>2.8393630420127599E-2</v>
      </c>
      <c r="D1605" s="17">
        <v>4.0285578288882601E-2</v>
      </c>
      <c r="E1605" s="17">
        <v>1.6991263501332898E-2</v>
      </c>
      <c r="F1605" s="17"/>
      <c r="G1605" s="17">
        <v>3.4014514043202097E-2</v>
      </c>
      <c r="H1605" s="17">
        <v>0</v>
      </c>
      <c r="I1605" s="17">
        <v>1.59665226305792E-2</v>
      </c>
      <c r="J1605" s="17">
        <v>7.7946614903386002E-2</v>
      </c>
      <c r="K1605" s="17">
        <v>4.34148372423405E-2</v>
      </c>
      <c r="L1605" s="17">
        <v>1.21338636090828E-2</v>
      </c>
      <c r="M1605" s="17"/>
      <c r="N1605" s="17">
        <v>9.3528305393457203E-3</v>
      </c>
      <c r="O1605" s="17">
        <v>1.51533938964008E-2</v>
      </c>
      <c r="P1605" s="17">
        <v>5.0734236129456503E-2</v>
      </c>
      <c r="Q1605" s="17">
        <v>4.1528977513904497E-2</v>
      </c>
      <c r="R1605" s="17"/>
      <c r="S1605" s="17">
        <v>2.1562889592994398E-2</v>
      </c>
      <c r="T1605" s="17">
        <v>5.8164102357970301E-2</v>
      </c>
      <c r="U1605" s="17">
        <v>3.91744148419911E-2</v>
      </c>
      <c r="V1605" s="17">
        <v>2.9584025072255798E-2</v>
      </c>
      <c r="W1605" s="17">
        <v>3.50042293935936E-2</v>
      </c>
      <c r="X1605" s="17">
        <v>2.7552130681330101E-2</v>
      </c>
      <c r="Y1605" s="17">
        <v>0</v>
      </c>
      <c r="Z1605" s="17">
        <v>0</v>
      </c>
      <c r="AA1605" s="17">
        <v>5.1061069066124003E-2</v>
      </c>
      <c r="AB1605" s="17">
        <v>0</v>
      </c>
      <c r="AC1605" s="17">
        <v>0</v>
      </c>
      <c r="AD1605" s="17">
        <v>0</v>
      </c>
      <c r="AE1605" s="17"/>
      <c r="AF1605" s="17">
        <v>2.26579472504377E-2</v>
      </c>
      <c r="AG1605" s="17">
        <v>1.9177199934808199E-2</v>
      </c>
      <c r="AH1605" s="17">
        <v>4.0767629701779599E-2</v>
      </c>
      <c r="AI1605" s="17">
        <v>4.8691370471515699E-2</v>
      </c>
      <c r="AJ1605" s="17">
        <v>2.7913499425372201E-2</v>
      </c>
      <c r="AK1605" s="17">
        <v>0</v>
      </c>
      <c r="AL1605" s="17"/>
      <c r="AM1605" s="17">
        <v>1.9352680294203398E-2</v>
      </c>
      <c r="AN1605" s="17">
        <v>4.1436857938673501E-2</v>
      </c>
      <c r="AO1605" s="17"/>
      <c r="AP1605" s="17">
        <v>5.8335284106206198E-2</v>
      </c>
      <c r="AQ1605" s="17">
        <v>3.6423034079733303E-2</v>
      </c>
      <c r="AR1605" s="17">
        <v>1.0331219474587299E-2</v>
      </c>
      <c r="AS1605" s="17">
        <v>2.42277331680559E-2</v>
      </c>
      <c r="AT1605" s="17">
        <v>0</v>
      </c>
      <c r="AU1605" s="17"/>
      <c r="AV1605" s="17">
        <v>4.0004153703255399E-2</v>
      </c>
      <c r="AW1605" s="17">
        <v>0</v>
      </c>
      <c r="AX1605" s="17">
        <v>0</v>
      </c>
      <c r="AY1605" s="17">
        <v>0</v>
      </c>
      <c r="AZ1605" s="17">
        <v>0</v>
      </c>
      <c r="BA1605" s="17">
        <v>7.0009309241326007E-2</v>
      </c>
      <c r="BB1605" s="17"/>
      <c r="BC1605" s="17">
        <v>2.3888105565662499E-2</v>
      </c>
      <c r="BD1605" s="17">
        <v>4.0834036475169602E-2</v>
      </c>
      <c r="BE1605" s="17">
        <v>9.7157796761937702E-3</v>
      </c>
      <c r="BF1605" s="17"/>
      <c r="BG1605" s="17">
        <v>2.7949772117339199E-2</v>
      </c>
      <c r="BH1605" s="17">
        <v>1.7887545440574599E-2</v>
      </c>
      <c r="BI1605" s="17">
        <v>3.06281409896174E-2</v>
      </c>
      <c r="BJ1605" s="17">
        <v>0</v>
      </c>
      <c r="BK1605" s="17">
        <v>4.2654321795990102E-2</v>
      </c>
      <c r="BL1605" s="17"/>
      <c r="BM1605" s="17">
        <v>1.9759317411095299E-2</v>
      </c>
      <c r="BN1605" s="17">
        <v>2.5136912713677999E-2</v>
      </c>
    </row>
    <row r="1606" spans="2:66" x14ac:dyDescent="0.35">
      <c r="C1606" s="17"/>
      <c r="D1606" s="17"/>
      <c r="E1606" s="17"/>
      <c r="F1606" s="17"/>
      <c r="G1606" s="17"/>
      <c r="H1606" s="17"/>
      <c r="I1606" s="17"/>
      <c r="J1606" s="17"/>
      <c r="K1606" s="17"/>
      <c r="L1606" s="17"/>
      <c r="M1606" s="17"/>
      <c r="N1606" s="17"/>
      <c r="O1606" s="17"/>
      <c r="P1606" s="17"/>
      <c r="Q1606" s="17"/>
      <c r="R1606" s="17"/>
      <c r="S1606" s="17"/>
      <c r="T1606" s="17"/>
      <c r="U1606" s="17"/>
      <c r="V1606" s="17"/>
      <c r="W1606" s="17"/>
      <c r="X1606" s="17"/>
      <c r="Y1606" s="17"/>
      <c r="Z1606" s="17"/>
      <c r="AA1606" s="17"/>
      <c r="AB1606" s="17"/>
      <c r="AC1606" s="17"/>
      <c r="AD1606" s="17"/>
      <c r="AE1606" s="17"/>
      <c r="AF1606" s="17"/>
      <c r="AG1606" s="17"/>
      <c r="AH1606" s="17"/>
      <c r="AI1606" s="17"/>
      <c r="AJ1606" s="17"/>
      <c r="AK1606" s="17"/>
      <c r="AL1606" s="17"/>
      <c r="AM1606" s="17"/>
      <c r="AN1606" s="17"/>
      <c r="AO1606" s="17"/>
      <c r="AP1606" s="17"/>
      <c r="AQ1606" s="17"/>
      <c r="AR1606" s="17"/>
      <c r="AS1606" s="17"/>
      <c r="AT1606" s="17"/>
      <c r="AU1606" s="17"/>
      <c r="AV1606" s="17"/>
      <c r="AW1606" s="17"/>
      <c r="AX1606" s="17"/>
      <c r="AY1606" s="17"/>
      <c r="AZ1606" s="17"/>
      <c r="BA1606" s="17"/>
      <c r="BB1606" s="17"/>
      <c r="BC1606" s="17"/>
      <c r="BD1606" s="17"/>
      <c r="BE1606" s="17"/>
      <c r="BF1606" s="17"/>
      <c r="BG1606" s="17"/>
      <c r="BH1606" s="17"/>
      <c r="BI1606" s="17"/>
      <c r="BJ1606" s="17"/>
      <c r="BK1606" s="17"/>
      <c r="BL1606" s="17"/>
      <c r="BM1606" s="17"/>
      <c r="BN1606" s="17"/>
    </row>
    <row r="1607" spans="2:66" x14ac:dyDescent="0.35">
      <c r="B1607" s="6" t="s">
        <v>502</v>
      </c>
      <c r="C1607" s="17"/>
      <c r="D1607" s="17"/>
      <c r="E1607" s="17"/>
      <c r="F1607" s="17"/>
      <c r="G1607" s="17"/>
      <c r="H1607" s="17"/>
      <c r="I1607" s="17"/>
      <c r="J1607" s="17"/>
      <c r="K1607" s="17"/>
      <c r="L1607" s="17"/>
      <c r="M1607" s="17"/>
      <c r="N1607" s="17"/>
      <c r="O1607" s="17"/>
      <c r="P1607" s="17"/>
      <c r="Q1607" s="17"/>
      <c r="R1607" s="17"/>
      <c r="S1607" s="17"/>
      <c r="T1607" s="17"/>
      <c r="U1607" s="17"/>
      <c r="V1607" s="17"/>
      <c r="W1607" s="17"/>
      <c r="X1607" s="17"/>
      <c r="Y1607" s="17"/>
      <c r="Z1607" s="17"/>
      <c r="AA1607" s="17"/>
      <c r="AB1607" s="17"/>
      <c r="AC1607" s="17"/>
      <c r="AD1607" s="17"/>
      <c r="AE1607" s="17"/>
      <c r="AF1607" s="17"/>
      <c r="AG1607" s="17"/>
      <c r="AH1607" s="17"/>
      <c r="AI1607" s="17"/>
      <c r="AJ1607" s="17"/>
      <c r="AK1607" s="17"/>
      <c r="AL1607" s="17"/>
      <c r="AM1607" s="17"/>
      <c r="AN1607" s="17"/>
      <c r="AO1607" s="17"/>
      <c r="AP1607" s="17"/>
      <c r="AQ1607" s="17"/>
      <c r="AR1607" s="17"/>
      <c r="AS1607" s="17"/>
      <c r="AT1607" s="17"/>
      <c r="AU1607" s="17"/>
      <c r="AV1607" s="17"/>
      <c r="AW1607" s="17"/>
      <c r="AX1607" s="17"/>
      <c r="AY1607" s="17"/>
      <c r="AZ1607" s="17"/>
      <c r="BA1607" s="17"/>
      <c r="BB1607" s="17"/>
      <c r="BC1607" s="17"/>
      <c r="BD1607" s="17"/>
      <c r="BE1607" s="17"/>
      <c r="BF1607" s="17"/>
      <c r="BG1607" s="17"/>
      <c r="BH1607" s="17"/>
      <c r="BI1607" s="17"/>
      <c r="BJ1607" s="17"/>
      <c r="BK1607" s="17"/>
      <c r="BL1607" s="17"/>
      <c r="BM1607" s="17"/>
      <c r="BN1607" s="17"/>
    </row>
    <row r="1608" spans="2:66" x14ac:dyDescent="0.35">
      <c r="B1608" s="24" t="s">
        <v>184</v>
      </c>
      <c r="C1608" s="17"/>
      <c r="D1608" s="17"/>
      <c r="E1608" s="17"/>
      <c r="F1608" s="17"/>
      <c r="G1608" s="17"/>
      <c r="H1608" s="17"/>
      <c r="I1608" s="17"/>
      <c r="J1608" s="17"/>
      <c r="K1608" s="17"/>
      <c r="L1608" s="17"/>
      <c r="M1608" s="17"/>
      <c r="N1608" s="17"/>
      <c r="O1608" s="17"/>
      <c r="P1608" s="17"/>
      <c r="Q1608" s="17"/>
      <c r="R1608" s="17"/>
      <c r="S1608" s="17"/>
      <c r="T1608" s="17"/>
      <c r="U1608" s="17"/>
      <c r="V1608" s="17"/>
      <c r="W1608" s="17"/>
      <c r="X1608" s="17"/>
      <c r="Y1608" s="17"/>
      <c r="Z1608" s="17"/>
      <c r="AA1608" s="17"/>
      <c r="AB1608" s="17"/>
      <c r="AC1608" s="17"/>
      <c r="AD1608" s="17"/>
      <c r="AE1608" s="17"/>
      <c r="AF1608" s="17"/>
      <c r="AG1608" s="17"/>
      <c r="AH1608" s="17"/>
      <c r="AI1608" s="17"/>
      <c r="AJ1608" s="17"/>
      <c r="AK1608" s="17"/>
      <c r="AL1608" s="17"/>
      <c r="AM1608" s="17"/>
      <c r="AN1608" s="17"/>
      <c r="AO1608" s="17"/>
      <c r="AP1608" s="17"/>
      <c r="AQ1608" s="17"/>
      <c r="AR1608" s="17"/>
      <c r="AS1608" s="17"/>
      <c r="AT1608" s="17"/>
      <c r="AU1608" s="17"/>
      <c r="AV1608" s="17"/>
      <c r="AW1608" s="17"/>
      <c r="AX1608" s="17"/>
      <c r="AY1608" s="17"/>
      <c r="AZ1608" s="17"/>
      <c r="BA1608" s="17"/>
      <c r="BB1608" s="17"/>
      <c r="BC1608" s="17"/>
      <c r="BD1608" s="17"/>
      <c r="BE1608" s="17"/>
      <c r="BF1608" s="17"/>
      <c r="BG1608" s="17"/>
      <c r="BH1608" s="17"/>
      <c r="BI1608" s="17"/>
      <c r="BJ1608" s="17"/>
      <c r="BK1608" s="17"/>
      <c r="BL1608" s="17"/>
      <c r="BM1608" s="17"/>
      <c r="BN1608" s="17"/>
    </row>
    <row r="1609" spans="2:66" x14ac:dyDescent="0.35">
      <c r="B1609" t="s">
        <v>350</v>
      </c>
      <c r="C1609" s="17">
        <v>0.16562093528858801</v>
      </c>
      <c r="D1609" s="17">
        <v>0.14548746568132301</v>
      </c>
      <c r="E1609" s="17">
        <v>0.185814676483055</v>
      </c>
      <c r="F1609" s="17"/>
      <c r="G1609" s="17">
        <v>0.17637279714092999</v>
      </c>
      <c r="H1609" s="17">
        <v>7.8223582567312197E-2</v>
      </c>
      <c r="I1609" s="17">
        <v>9.1861256662362806E-2</v>
      </c>
      <c r="J1609" s="17">
        <v>0.17939023739518101</v>
      </c>
      <c r="K1609" s="17">
        <v>0.12921297358071801</v>
      </c>
      <c r="L1609" s="17">
        <v>0.30604234866332097</v>
      </c>
      <c r="M1609" s="17"/>
      <c r="N1609" s="17">
        <v>7.6927786418064303E-2</v>
      </c>
      <c r="O1609" s="17">
        <v>0.19575801071038801</v>
      </c>
      <c r="P1609" s="17">
        <v>0.18675282590411099</v>
      </c>
      <c r="Q1609" s="17">
        <v>0.20916882494872799</v>
      </c>
      <c r="R1609" s="17"/>
      <c r="S1609" s="17">
        <v>0.10708022795241801</v>
      </c>
      <c r="T1609" s="17">
        <v>0.19851026802677799</v>
      </c>
      <c r="U1609" s="17">
        <v>0.24237373005287499</v>
      </c>
      <c r="V1609" s="17">
        <v>0.160998961176889</v>
      </c>
      <c r="W1609" s="17">
        <v>0.15200425146455401</v>
      </c>
      <c r="X1609" s="17">
        <v>0.15566449691133599</v>
      </c>
      <c r="Y1609" s="17">
        <v>0.23782617777075199</v>
      </c>
      <c r="Z1609" s="17">
        <v>0.223472303465995</v>
      </c>
      <c r="AA1609" s="17">
        <v>0.11758898943089501</v>
      </c>
      <c r="AB1609" s="17">
        <v>9.8060599611606306E-2</v>
      </c>
      <c r="AC1609" s="17">
        <v>0.24236495046262799</v>
      </c>
      <c r="AD1609" s="17">
        <v>0.25602845923697798</v>
      </c>
      <c r="AE1609" s="17"/>
      <c r="AF1609" s="17">
        <v>9.2003932480476003E-2</v>
      </c>
      <c r="AG1609" s="17">
        <v>0.223969685154076</v>
      </c>
      <c r="AH1609" s="17">
        <v>0.171078310413847</v>
      </c>
      <c r="AI1609" s="17">
        <v>0.17581956143820199</v>
      </c>
      <c r="AJ1609" s="17">
        <v>0.123351570247036</v>
      </c>
      <c r="AK1609" s="17">
        <v>0.238586896686241</v>
      </c>
      <c r="AL1609" s="17"/>
      <c r="AM1609" s="17">
        <v>0.19321768701741901</v>
      </c>
      <c r="AN1609" s="17">
        <v>0.12693056190480001</v>
      </c>
      <c r="AO1609" s="17"/>
      <c r="AP1609" s="17">
        <v>0.234922103071076</v>
      </c>
      <c r="AQ1609" s="17">
        <v>0.183984213270181</v>
      </c>
      <c r="AR1609" s="17">
        <v>0.11945661584785899</v>
      </c>
      <c r="AS1609" s="17">
        <v>7.7056510578167495E-2</v>
      </c>
      <c r="AT1609" s="17">
        <v>0</v>
      </c>
      <c r="AU1609" s="17"/>
      <c r="AV1609" s="17">
        <v>0.122000872484733</v>
      </c>
      <c r="AW1609" s="17">
        <v>0.20268961712440201</v>
      </c>
      <c r="AX1609" s="17">
        <v>0.129921774960119</v>
      </c>
      <c r="AY1609" s="17">
        <v>0.24804463366902699</v>
      </c>
      <c r="AZ1609" s="17">
        <v>0.11039785288377001</v>
      </c>
      <c r="BA1609" s="17">
        <v>0.16916593756034901</v>
      </c>
      <c r="BB1609" s="17"/>
      <c r="BC1609" s="17">
        <v>0.14770984805938001</v>
      </c>
      <c r="BD1609" s="17">
        <v>0.190439390140304</v>
      </c>
      <c r="BE1609" s="17">
        <v>0.14041980766885601</v>
      </c>
      <c r="BF1609" s="17"/>
      <c r="BG1609" s="17">
        <v>0.16186633050561799</v>
      </c>
      <c r="BH1609" s="17">
        <v>0.151302628631412</v>
      </c>
      <c r="BI1609" s="17">
        <v>0.117201376026928</v>
      </c>
      <c r="BJ1609" s="17">
        <v>0.43184572569319402</v>
      </c>
      <c r="BK1609" s="17">
        <v>0.29992033046475702</v>
      </c>
      <c r="BL1609" s="17"/>
      <c r="BM1609" s="17">
        <v>0.153507182188274</v>
      </c>
      <c r="BN1609" s="17">
        <v>0.33903171870146598</v>
      </c>
    </row>
    <row r="1610" spans="2:66" x14ac:dyDescent="0.35">
      <c r="B1610" t="s">
        <v>351</v>
      </c>
      <c r="C1610" s="17">
        <v>0.28689448396155098</v>
      </c>
      <c r="D1610" s="17">
        <v>0.241670558890694</v>
      </c>
      <c r="E1610" s="17">
        <v>0.33225379144769701</v>
      </c>
      <c r="F1610" s="17"/>
      <c r="G1610" s="17">
        <v>0.25245015145021399</v>
      </c>
      <c r="H1610" s="17">
        <v>0.241957530876487</v>
      </c>
      <c r="I1610" s="17">
        <v>0.30831024643379901</v>
      </c>
      <c r="J1610" s="17">
        <v>0.29622804937256902</v>
      </c>
      <c r="K1610" s="17">
        <v>0.32713066405644498</v>
      </c>
      <c r="L1610" s="17">
        <v>0.29669934763314498</v>
      </c>
      <c r="M1610" s="17"/>
      <c r="N1610" s="17">
        <v>0.23098426108943701</v>
      </c>
      <c r="O1610" s="17">
        <v>0.243155471425959</v>
      </c>
      <c r="P1610" s="17">
        <v>0.34204482833185701</v>
      </c>
      <c r="Q1610" s="17">
        <v>0.33486567482745699</v>
      </c>
      <c r="R1610" s="17"/>
      <c r="S1610" s="17">
        <v>0.25405405078085003</v>
      </c>
      <c r="T1610" s="17">
        <v>0.30874223187397398</v>
      </c>
      <c r="U1610" s="17">
        <v>0.299845234335127</v>
      </c>
      <c r="V1610" s="17">
        <v>0.35342176695817801</v>
      </c>
      <c r="W1610" s="17">
        <v>0.15316918152015299</v>
      </c>
      <c r="X1610" s="17">
        <v>0.37354905817879802</v>
      </c>
      <c r="Y1610" s="17">
        <v>0.31905856109407499</v>
      </c>
      <c r="Z1610" s="17">
        <v>0.106407857851802</v>
      </c>
      <c r="AA1610" s="17">
        <v>0.33574303659006399</v>
      </c>
      <c r="AB1610" s="17">
        <v>0.165582079359193</v>
      </c>
      <c r="AC1610" s="17">
        <v>0.35947714628147498</v>
      </c>
      <c r="AD1610" s="17">
        <v>0.133678805933024</v>
      </c>
      <c r="AE1610" s="17"/>
      <c r="AF1610" s="17">
        <v>0.287279774096032</v>
      </c>
      <c r="AG1610" s="17">
        <v>0.211537852438452</v>
      </c>
      <c r="AH1610" s="17">
        <v>0.30267948440537401</v>
      </c>
      <c r="AI1610" s="17">
        <v>0.29492083192456298</v>
      </c>
      <c r="AJ1610" s="17">
        <v>0.404456135458654</v>
      </c>
      <c r="AK1610" s="17">
        <v>0.32738462109300398</v>
      </c>
      <c r="AL1610" s="17"/>
      <c r="AM1610" s="17">
        <v>0.27449032737826101</v>
      </c>
      <c r="AN1610" s="17">
        <v>0.30034403219516798</v>
      </c>
      <c r="AO1610" s="17"/>
      <c r="AP1610" s="17">
        <v>0.31483195542771197</v>
      </c>
      <c r="AQ1610" s="17">
        <v>0.36761177077608498</v>
      </c>
      <c r="AR1610" s="17">
        <v>0.20549605052276301</v>
      </c>
      <c r="AS1610" s="17">
        <v>0.26064185082785302</v>
      </c>
      <c r="AT1610" s="17">
        <v>0.18627986943910399</v>
      </c>
      <c r="AU1610" s="17"/>
      <c r="AV1610" s="17">
        <v>0.219654564050901</v>
      </c>
      <c r="AW1610" s="17">
        <v>0.32510993232864799</v>
      </c>
      <c r="AX1610" s="17">
        <v>0.26051869194706601</v>
      </c>
      <c r="AY1610" s="17">
        <v>0.360855594517066</v>
      </c>
      <c r="AZ1610" s="17">
        <v>0.21583562237423901</v>
      </c>
      <c r="BA1610" s="17">
        <v>0.30350977850130401</v>
      </c>
      <c r="BB1610" s="17"/>
      <c r="BC1610" s="17">
        <v>0.28303017658454599</v>
      </c>
      <c r="BD1610" s="17">
        <v>0.28164105510617299</v>
      </c>
      <c r="BE1610" s="17">
        <v>0.253458088277347</v>
      </c>
      <c r="BF1610" s="17"/>
      <c r="BG1610" s="17">
        <v>0.359241385193944</v>
      </c>
      <c r="BH1610" s="17">
        <v>0.279884753939451</v>
      </c>
      <c r="BI1610" s="17">
        <v>0.232996907183357</v>
      </c>
      <c r="BJ1610" s="17">
        <v>0.24128504707853901</v>
      </c>
      <c r="BK1610" s="17">
        <v>0.38425149906220102</v>
      </c>
      <c r="BL1610" s="17"/>
      <c r="BM1610" s="17">
        <v>0.29644579908971702</v>
      </c>
      <c r="BN1610" s="17">
        <v>0.3418668133944</v>
      </c>
    </row>
    <row r="1611" spans="2:66" x14ac:dyDescent="0.35">
      <c r="B1611" t="s">
        <v>352</v>
      </c>
      <c r="C1611" s="17">
        <v>0.40553158257109401</v>
      </c>
      <c r="D1611" s="17">
        <v>0.44426787315306998</v>
      </c>
      <c r="E1611" s="17">
        <v>0.366679330966935</v>
      </c>
      <c r="F1611" s="17"/>
      <c r="G1611" s="17">
        <v>0.38841173115472999</v>
      </c>
      <c r="H1611" s="17">
        <v>0.42117082576945403</v>
      </c>
      <c r="I1611" s="17">
        <v>0.48390570546725797</v>
      </c>
      <c r="J1611" s="17">
        <v>0.406317446821235</v>
      </c>
      <c r="K1611" s="17">
        <v>0.42726223469296298</v>
      </c>
      <c r="L1611" s="17">
        <v>0.32163097770853699</v>
      </c>
      <c r="M1611" s="17"/>
      <c r="N1611" s="17">
        <v>0.56765259462044904</v>
      </c>
      <c r="O1611" s="17">
        <v>0.40530158643153802</v>
      </c>
      <c r="P1611" s="17">
        <v>0.299571567094646</v>
      </c>
      <c r="Q1611" s="17">
        <v>0.33119691072139701</v>
      </c>
      <c r="R1611" s="17"/>
      <c r="S1611" s="17">
        <v>0.51725822364673602</v>
      </c>
      <c r="T1611" s="17">
        <v>0.33786359467622201</v>
      </c>
      <c r="U1611" s="17">
        <v>0.396052020465407</v>
      </c>
      <c r="V1611" s="17">
        <v>0.32049450452046502</v>
      </c>
      <c r="W1611" s="17">
        <v>0.48039349832707301</v>
      </c>
      <c r="X1611" s="17">
        <v>0.221546877775534</v>
      </c>
      <c r="Y1611" s="17">
        <v>0.362497173558402</v>
      </c>
      <c r="Z1611" s="17">
        <v>0.56283512471840202</v>
      </c>
      <c r="AA1611" s="17">
        <v>0.44686077938823898</v>
      </c>
      <c r="AB1611" s="17">
        <v>0.50145067260521103</v>
      </c>
      <c r="AC1611" s="17">
        <v>0.35925919038814103</v>
      </c>
      <c r="AD1611" s="17">
        <v>0.36987694744834598</v>
      </c>
      <c r="AE1611" s="17"/>
      <c r="AF1611" s="17">
        <v>0.44598423119272301</v>
      </c>
      <c r="AG1611" s="17">
        <v>0.40203730798437798</v>
      </c>
      <c r="AH1611" s="17">
        <v>0.44773206699194701</v>
      </c>
      <c r="AI1611" s="17">
        <v>0.40832552074227202</v>
      </c>
      <c r="AJ1611" s="17">
        <v>0.36192353516168801</v>
      </c>
      <c r="AK1611" s="17">
        <v>0.24021434139227099</v>
      </c>
      <c r="AL1611" s="17"/>
      <c r="AM1611" s="17">
        <v>0.39893044283312301</v>
      </c>
      <c r="AN1611" s="17">
        <v>0.41753316460581102</v>
      </c>
      <c r="AO1611" s="17"/>
      <c r="AP1611" s="17">
        <v>0.34622130004582102</v>
      </c>
      <c r="AQ1611" s="17">
        <v>0.33976534401249098</v>
      </c>
      <c r="AR1611" s="17">
        <v>0.52643424067637501</v>
      </c>
      <c r="AS1611" s="17">
        <v>0.433304379336372</v>
      </c>
      <c r="AT1611" s="17">
        <v>0.49715172457440598</v>
      </c>
      <c r="AU1611" s="17"/>
      <c r="AV1611" s="17">
        <v>0.48682801711203</v>
      </c>
      <c r="AW1611" s="17">
        <v>0.39849006574719498</v>
      </c>
      <c r="AX1611" s="17">
        <v>0.480636327798797</v>
      </c>
      <c r="AY1611" s="17">
        <v>0.32337588844491</v>
      </c>
      <c r="AZ1611" s="17">
        <v>0.47207259934448598</v>
      </c>
      <c r="BA1611" s="17">
        <v>0.353255096518372</v>
      </c>
      <c r="BB1611" s="17"/>
      <c r="BC1611" s="17">
        <v>0.438751819606162</v>
      </c>
      <c r="BD1611" s="17">
        <v>0.39582975430873002</v>
      </c>
      <c r="BE1611" s="17">
        <v>0.45167017604910997</v>
      </c>
      <c r="BF1611" s="17"/>
      <c r="BG1611" s="17">
        <v>0.36531019601582898</v>
      </c>
      <c r="BH1611" s="17">
        <v>0.43486703190167503</v>
      </c>
      <c r="BI1611" s="17">
        <v>0.48615618215578399</v>
      </c>
      <c r="BJ1611" s="17">
        <v>0.326869227228268</v>
      </c>
      <c r="BK1611" s="17">
        <v>0.20796126702846601</v>
      </c>
      <c r="BL1611" s="17"/>
      <c r="BM1611" s="17">
        <v>0.42035111960291599</v>
      </c>
      <c r="BN1611" s="17">
        <v>0.24321342896254</v>
      </c>
    </row>
    <row r="1612" spans="2:66" x14ac:dyDescent="0.35">
      <c r="B1612" t="s">
        <v>353</v>
      </c>
      <c r="C1612" s="17">
        <v>0.102270030065496</v>
      </c>
      <c r="D1612" s="17">
        <v>0.11566387959799899</v>
      </c>
      <c r="E1612" s="17">
        <v>8.8836084683354105E-2</v>
      </c>
      <c r="F1612" s="17"/>
      <c r="G1612" s="17">
        <v>0.14373798789703199</v>
      </c>
      <c r="H1612" s="17">
        <v>0.170479273735133</v>
      </c>
      <c r="I1612" s="17">
        <v>0.100414329704744</v>
      </c>
      <c r="J1612" s="17">
        <v>0.101968935118417</v>
      </c>
      <c r="K1612" s="17">
        <v>7.0746729805145403E-2</v>
      </c>
      <c r="L1612" s="17">
        <v>3.8916314509142298E-2</v>
      </c>
      <c r="M1612" s="17"/>
      <c r="N1612" s="17">
        <v>9.6583822914010298E-2</v>
      </c>
      <c r="O1612" s="17">
        <v>0.14362322170845199</v>
      </c>
      <c r="P1612" s="17">
        <v>0.123826232149368</v>
      </c>
      <c r="Q1612" s="17">
        <v>5.3246790479735497E-2</v>
      </c>
      <c r="R1612" s="17"/>
      <c r="S1612" s="17">
        <v>0.104597128934985</v>
      </c>
      <c r="T1612" s="17">
        <v>8.8951516646158302E-2</v>
      </c>
      <c r="U1612" s="17">
        <v>0</v>
      </c>
      <c r="V1612" s="17">
        <v>0.165084767344469</v>
      </c>
      <c r="W1612" s="17">
        <v>0.10950089701448799</v>
      </c>
      <c r="X1612" s="17">
        <v>0.189147735459677</v>
      </c>
      <c r="Y1612" s="17">
        <v>8.0618087576771094E-2</v>
      </c>
      <c r="Z1612" s="17">
        <v>0</v>
      </c>
      <c r="AA1612" s="17">
        <v>9.9807194590802006E-2</v>
      </c>
      <c r="AB1612" s="17">
        <v>0.20321901514586899</v>
      </c>
      <c r="AC1612" s="17">
        <v>0</v>
      </c>
      <c r="AD1612" s="17">
        <v>0</v>
      </c>
      <c r="AE1612" s="17"/>
      <c r="AF1612" s="17">
        <v>0.10615103306969401</v>
      </c>
      <c r="AG1612" s="17">
        <v>0.13435416804957101</v>
      </c>
      <c r="AH1612" s="17">
        <v>5.8927194496022503E-2</v>
      </c>
      <c r="AI1612" s="17">
        <v>7.1308131744055994E-2</v>
      </c>
      <c r="AJ1612" s="17">
        <v>6.9883511260940098E-2</v>
      </c>
      <c r="AK1612" s="17">
        <v>0.193814140828484</v>
      </c>
      <c r="AL1612" s="17"/>
      <c r="AM1612" s="17">
        <v>0.10168858824573</v>
      </c>
      <c r="AN1612" s="17">
        <v>0.10373780992371801</v>
      </c>
      <c r="AO1612" s="17"/>
      <c r="AP1612" s="17">
        <v>5.5377232314726202E-2</v>
      </c>
      <c r="AQ1612" s="17">
        <v>8.47615579741436E-2</v>
      </c>
      <c r="AR1612" s="17">
        <v>0.12078861222121801</v>
      </c>
      <c r="AS1612" s="17">
        <v>0.18045262600105599</v>
      </c>
      <c r="AT1612" s="17">
        <v>0.214329194388094</v>
      </c>
      <c r="AU1612" s="17"/>
      <c r="AV1612" s="17">
        <v>0.142206838286283</v>
      </c>
      <c r="AW1612" s="17">
        <v>7.3710384799755294E-2</v>
      </c>
      <c r="AX1612" s="17">
        <v>3.0892497092174301E-2</v>
      </c>
      <c r="AY1612" s="17">
        <v>6.77238833689979E-2</v>
      </c>
      <c r="AZ1612" s="17">
        <v>0.103502997765684</v>
      </c>
      <c r="BA1612" s="17">
        <v>9.1061970717844706E-2</v>
      </c>
      <c r="BB1612" s="17"/>
      <c r="BC1612" s="17">
        <v>0.108737247614903</v>
      </c>
      <c r="BD1612" s="17">
        <v>8.6114323112727195E-2</v>
      </c>
      <c r="BE1612" s="17">
        <v>0.116381908784136</v>
      </c>
      <c r="BF1612" s="17"/>
      <c r="BG1612" s="17">
        <v>0.113582088284609</v>
      </c>
      <c r="BH1612" s="17">
        <v>0.105425181213031</v>
      </c>
      <c r="BI1612" s="17">
        <v>0.11188070836099701</v>
      </c>
      <c r="BJ1612" s="17">
        <v>0</v>
      </c>
      <c r="BK1612" s="17">
        <v>7.2062205397369905E-2</v>
      </c>
      <c r="BL1612" s="17"/>
      <c r="BM1612" s="17">
        <v>0.107127457433221</v>
      </c>
      <c r="BN1612" s="17">
        <v>5.0698214881293398E-2</v>
      </c>
    </row>
    <row r="1613" spans="2:66" x14ac:dyDescent="0.35">
      <c r="B1613" t="s">
        <v>354</v>
      </c>
      <c r="C1613" s="17">
        <v>1.0617243393220401E-2</v>
      </c>
      <c r="D1613" s="17">
        <v>5.1917701882238897E-3</v>
      </c>
      <c r="E1613" s="17">
        <v>1.60589583035846E-2</v>
      </c>
      <c r="F1613" s="17"/>
      <c r="G1613" s="17">
        <v>1.85329288819675E-2</v>
      </c>
      <c r="H1613" s="17">
        <v>2.9898821703481199E-2</v>
      </c>
      <c r="I1613" s="17">
        <v>1.5508461731837399E-2</v>
      </c>
      <c r="J1613" s="17">
        <v>0</v>
      </c>
      <c r="K1613" s="17">
        <v>0</v>
      </c>
      <c r="L1613" s="17">
        <v>0</v>
      </c>
      <c r="M1613" s="17"/>
      <c r="N1613" s="17">
        <v>9.2503515485757304E-3</v>
      </c>
      <c r="O1613" s="17">
        <v>1.21617097236631E-2</v>
      </c>
      <c r="P1613" s="17">
        <v>1.1399289698882001E-2</v>
      </c>
      <c r="Q1613" s="17">
        <v>1.0206057245338599E-2</v>
      </c>
      <c r="R1613" s="17"/>
      <c r="S1613" s="17">
        <v>1.70103686850098E-2</v>
      </c>
      <c r="T1613" s="17">
        <v>0</v>
      </c>
      <c r="U1613" s="17">
        <v>2.931328836924E-2</v>
      </c>
      <c r="V1613" s="17">
        <v>0</v>
      </c>
      <c r="W1613" s="17">
        <v>5.4284922020359498E-2</v>
      </c>
      <c r="X1613" s="17">
        <v>3.0064813781682E-2</v>
      </c>
      <c r="Y1613" s="17">
        <v>0</v>
      </c>
      <c r="Z1613" s="17">
        <v>0</v>
      </c>
      <c r="AA1613" s="17">
        <v>0</v>
      </c>
      <c r="AB1613" s="17">
        <v>0</v>
      </c>
      <c r="AC1613" s="17">
        <v>0</v>
      </c>
      <c r="AD1613" s="17">
        <v>0</v>
      </c>
      <c r="AE1613" s="17"/>
      <c r="AF1613" s="17">
        <v>2.3012582897036601E-2</v>
      </c>
      <c r="AG1613" s="17">
        <v>9.2835551784072896E-3</v>
      </c>
      <c r="AH1613" s="17">
        <v>0</v>
      </c>
      <c r="AI1613" s="17">
        <v>1.6867989456905499E-2</v>
      </c>
      <c r="AJ1613" s="17">
        <v>0</v>
      </c>
      <c r="AK1613" s="17">
        <v>0</v>
      </c>
      <c r="AL1613" s="17"/>
      <c r="AM1613" s="17">
        <v>4.8479733803441002E-3</v>
      </c>
      <c r="AN1613" s="17">
        <v>1.89848709114094E-2</v>
      </c>
      <c r="AO1613" s="17"/>
      <c r="AP1613" s="17">
        <v>1.19501824860618E-2</v>
      </c>
      <c r="AQ1613" s="17">
        <v>1.09896284489328E-2</v>
      </c>
      <c r="AR1613" s="17">
        <v>0</v>
      </c>
      <c r="AS1613" s="17">
        <v>2.44504316633446E-2</v>
      </c>
      <c r="AT1613" s="17">
        <v>0.102239211598396</v>
      </c>
      <c r="AU1613" s="17"/>
      <c r="AV1613" s="17">
        <v>1.51828166643578E-2</v>
      </c>
      <c r="AW1613" s="17">
        <v>0</v>
      </c>
      <c r="AX1613" s="17">
        <v>3.0648298010207801E-2</v>
      </c>
      <c r="AY1613" s="17">
        <v>0</v>
      </c>
      <c r="AZ1613" s="17">
        <v>0</v>
      </c>
      <c r="BA1613" s="17">
        <v>0</v>
      </c>
      <c r="BB1613" s="17"/>
      <c r="BC1613" s="17">
        <v>0</v>
      </c>
      <c r="BD1613" s="17">
        <v>0</v>
      </c>
      <c r="BE1613" s="17">
        <v>2.7663004428825199E-2</v>
      </c>
      <c r="BF1613" s="17"/>
      <c r="BG1613" s="17">
        <v>0</v>
      </c>
      <c r="BH1613" s="17">
        <v>1.1834081812833E-2</v>
      </c>
      <c r="BI1613" s="17">
        <v>1.9994976451733201E-2</v>
      </c>
      <c r="BJ1613" s="17">
        <v>0</v>
      </c>
      <c r="BK1613" s="17">
        <v>0</v>
      </c>
      <c r="BL1613" s="17"/>
      <c r="BM1613" s="17">
        <v>9.3644109092664799E-3</v>
      </c>
      <c r="BN1613" s="17">
        <v>0</v>
      </c>
    </row>
    <row r="1614" spans="2:66" x14ac:dyDescent="0.35">
      <c r="B1614" t="s">
        <v>282</v>
      </c>
      <c r="C1614" s="17">
        <v>2.9065724720051499E-2</v>
      </c>
      <c r="D1614" s="17">
        <v>4.771845248869E-2</v>
      </c>
      <c r="E1614" s="17">
        <v>1.0357158115374699E-2</v>
      </c>
      <c r="F1614" s="17"/>
      <c r="G1614" s="17">
        <v>2.0494403475125801E-2</v>
      </c>
      <c r="H1614" s="17">
        <v>5.8269965348133501E-2</v>
      </c>
      <c r="I1614" s="17">
        <v>0</v>
      </c>
      <c r="J1614" s="17">
        <v>1.6095331292596798E-2</v>
      </c>
      <c r="K1614" s="17">
        <v>4.5647397864728601E-2</v>
      </c>
      <c r="L1614" s="17">
        <v>3.6711011485854803E-2</v>
      </c>
      <c r="M1614" s="17"/>
      <c r="N1614" s="17">
        <v>1.8601183409464199E-2</v>
      </c>
      <c r="O1614" s="17">
        <v>0</v>
      </c>
      <c r="P1614" s="17">
        <v>3.6405256821135899E-2</v>
      </c>
      <c r="Q1614" s="17">
        <v>6.13157417773443E-2</v>
      </c>
      <c r="R1614" s="17"/>
      <c r="S1614" s="17">
        <v>0</v>
      </c>
      <c r="T1614" s="17">
        <v>6.5932388776867606E-2</v>
      </c>
      <c r="U1614" s="17">
        <v>3.2415726777350003E-2</v>
      </c>
      <c r="V1614" s="17">
        <v>0</v>
      </c>
      <c r="W1614" s="17">
        <v>5.0647249653372903E-2</v>
      </c>
      <c r="X1614" s="17">
        <v>3.0027017892974399E-2</v>
      </c>
      <c r="Y1614" s="17">
        <v>0</v>
      </c>
      <c r="Z1614" s="17">
        <v>0.107284713963801</v>
      </c>
      <c r="AA1614" s="17">
        <v>0</v>
      </c>
      <c r="AB1614" s="17">
        <v>3.1687633278120901E-2</v>
      </c>
      <c r="AC1614" s="17">
        <v>3.8898712867756001E-2</v>
      </c>
      <c r="AD1614" s="17">
        <v>0.24041578738165301</v>
      </c>
      <c r="AE1614" s="17"/>
      <c r="AF1614" s="17">
        <v>4.5568446264038102E-2</v>
      </c>
      <c r="AG1614" s="17">
        <v>1.8817431195116599E-2</v>
      </c>
      <c r="AH1614" s="17">
        <v>1.95829436928097E-2</v>
      </c>
      <c r="AI1614" s="17">
        <v>3.2757964694002398E-2</v>
      </c>
      <c r="AJ1614" s="17">
        <v>4.03852478716814E-2</v>
      </c>
      <c r="AK1614" s="17">
        <v>0</v>
      </c>
      <c r="AL1614" s="17"/>
      <c r="AM1614" s="17">
        <v>2.6824981145122599E-2</v>
      </c>
      <c r="AN1614" s="17">
        <v>3.24695604590945E-2</v>
      </c>
      <c r="AO1614" s="17"/>
      <c r="AP1614" s="17">
        <v>3.6697226654603197E-2</v>
      </c>
      <c r="AQ1614" s="17">
        <v>1.28874855181671E-2</v>
      </c>
      <c r="AR1614" s="17">
        <v>2.7824480731784899E-2</v>
      </c>
      <c r="AS1614" s="17">
        <v>2.40942015932064E-2</v>
      </c>
      <c r="AT1614" s="17">
        <v>0</v>
      </c>
      <c r="AU1614" s="17"/>
      <c r="AV1614" s="17">
        <v>1.41268914016959E-2</v>
      </c>
      <c r="AW1614" s="17">
        <v>0</v>
      </c>
      <c r="AX1614" s="17">
        <v>6.7382410191636599E-2</v>
      </c>
      <c r="AY1614" s="17">
        <v>0</v>
      </c>
      <c r="AZ1614" s="17">
        <v>9.8190927631820094E-2</v>
      </c>
      <c r="BA1614" s="17">
        <v>8.3007216702130904E-2</v>
      </c>
      <c r="BB1614" s="17"/>
      <c r="BC1614" s="17">
        <v>2.17709081350081E-2</v>
      </c>
      <c r="BD1614" s="17">
        <v>4.5975477332066202E-2</v>
      </c>
      <c r="BE1614" s="17">
        <v>1.04070147917263E-2</v>
      </c>
      <c r="BF1614" s="17"/>
      <c r="BG1614" s="17">
        <v>0</v>
      </c>
      <c r="BH1614" s="17">
        <v>1.6686322501597701E-2</v>
      </c>
      <c r="BI1614" s="17">
        <v>3.1769849821201103E-2</v>
      </c>
      <c r="BJ1614" s="17">
        <v>0</v>
      </c>
      <c r="BK1614" s="17">
        <v>3.5804698047205603E-2</v>
      </c>
      <c r="BL1614" s="17"/>
      <c r="BM1614" s="17">
        <v>1.3204030776604401E-2</v>
      </c>
      <c r="BN1614" s="17">
        <v>2.5189824060301399E-2</v>
      </c>
    </row>
    <row r="1615" spans="2:66" x14ac:dyDescent="0.35">
      <c r="C1615" s="17"/>
      <c r="D1615" s="17"/>
      <c r="E1615" s="17"/>
      <c r="F1615" s="17"/>
      <c r="G1615" s="17"/>
      <c r="H1615" s="17"/>
      <c r="I1615" s="17"/>
      <c r="J1615" s="17"/>
      <c r="K1615" s="17"/>
      <c r="L1615" s="17"/>
      <c r="M1615" s="17"/>
      <c r="N1615" s="17"/>
      <c r="O1615" s="17"/>
      <c r="P1615" s="17"/>
      <c r="Q1615" s="17"/>
      <c r="R1615" s="17"/>
      <c r="S1615" s="17"/>
      <c r="T1615" s="17"/>
      <c r="U1615" s="17"/>
      <c r="V1615" s="17"/>
      <c r="W1615" s="17"/>
      <c r="X1615" s="17"/>
      <c r="Y1615" s="17"/>
      <c r="Z1615" s="17"/>
      <c r="AA1615" s="17"/>
      <c r="AB1615" s="17"/>
      <c r="AC1615" s="17"/>
      <c r="AD1615" s="17"/>
      <c r="AE1615" s="17"/>
      <c r="AF1615" s="17"/>
      <c r="AG1615" s="17"/>
      <c r="AH1615" s="17"/>
      <c r="AI1615" s="17"/>
      <c r="AJ1615" s="17"/>
      <c r="AK1615" s="17"/>
      <c r="AL1615" s="17"/>
      <c r="AM1615" s="17"/>
      <c r="AN1615" s="17"/>
      <c r="AO1615" s="17"/>
      <c r="AP1615" s="17"/>
      <c r="AQ1615" s="17"/>
      <c r="AR1615" s="17"/>
      <c r="AS1615" s="17"/>
      <c r="AT1615" s="17"/>
      <c r="AU1615" s="17"/>
      <c r="AV1615" s="17"/>
      <c r="AW1615" s="17"/>
      <c r="AX1615" s="17"/>
      <c r="AY1615" s="17"/>
      <c r="AZ1615" s="17"/>
      <c r="BA1615" s="17"/>
      <c r="BB1615" s="17"/>
      <c r="BC1615" s="17"/>
      <c r="BD1615" s="17"/>
      <c r="BE1615" s="17"/>
      <c r="BF1615" s="17"/>
      <c r="BG1615" s="17"/>
      <c r="BH1615" s="17"/>
      <c r="BI1615" s="17"/>
      <c r="BJ1615" s="17"/>
      <c r="BK1615" s="17"/>
      <c r="BL1615" s="17"/>
      <c r="BM1615" s="17"/>
      <c r="BN1615" s="17"/>
    </row>
    <row r="1616" spans="2:66" x14ac:dyDescent="0.35">
      <c r="B1616" s="6" t="s">
        <v>503</v>
      </c>
      <c r="C1616" s="17"/>
      <c r="D1616" s="17"/>
      <c r="E1616" s="17"/>
      <c r="F1616" s="17"/>
      <c r="G1616" s="17"/>
      <c r="H1616" s="17"/>
      <c r="I1616" s="17"/>
      <c r="J1616" s="17"/>
      <c r="K1616" s="17"/>
      <c r="L1616" s="17"/>
      <c r="M1616" s="17"/>
      <c r="N1616" s="17"/>
      <c r="O1616" s="17"/>
      <c r="P1616" s="17"/>
      <c r="Q1616" s="17"/>
      <c r="R1616" s="17"/>
      <c r="S1616" s="17"/>
      <c r="T1616" s="17"/>
      <c r="U1616" s="17"/>
      <c r="V1616" s="17"/>
      <c r="W1616" s="17"/>
      <c r="X1616" s="17"/>
      <c r="Y1616" s="17"/>
      <c r="Z1616" s="17"/>
      <c r="AA1616" s="17"/>
      <c r="AB1616" s="17"/>
      <c r="AC1616" s="17"/>
      <c r="AD1616" s="17"/>
      <c r="AE1616" s="17"/>
      <c r="AF1616" s="17"/>
      <c r="AG1616" s="17"/>
      <c r="AH1616" s="17"/>
      <c r="AI1616" s="17"/>
      <c r="AJ1616" s="17"/>
      <c r="AK1616" s="17"/>
      <c r="AL1616" s="17"/>
      <c r="AM1616" s="17"/>
      <c r="AN1616" s="17"/>
      <c r="AO1616" s="17"/>
      <c r="AP1616" s="17"/>
      <c r="AQ1616" s="17"/>
      <c r="AR1616" s="17"/>
      <c r="AS1616" s="17"/>
      <c r="AT1616" s="17"/>
      <c r="AU1616" s="17"/>
      <c r="AV1616" s="17"/>
      <c r="AW1616" s="17"/>
      <c r="AX1616" s="17"/>
      <c r="AY1616" s="17"/>
      <c r="AZ1616" s="17"/>
      <c r="BA1616" s="17"/>
      <c r="BB1616" s="17"/>
      <c r="BC1616" s="17"/>
      <c r="BD1616" s="17"/>
      <c r="BE1616" s="17"/>
      <c r="BF1616" s="17"/>
      <c r="BG1616" s="17"/>
      <c r="BH1616" s="17"/>
      <c r="BI1616" s="17"/>
      <c r="BJ1616" s="17"/>
      <c r="BK1616" s="17"/>
      <c r="BL1616" s="17"/>
      <c r="BM1616" s="17"/>
      <c r="BN1616" s="17"/>
    </row>
    <row r="1617" spans="2:66" x14ac:dyDescent="0.35">
      <c r="B1617" s="24" t="s">
        <v>184</v>
      </c>
      <c r="C1617" s="17"/>
      <c r="D1617" s="17"/>
      <c r="E1617" s="17"/>
      <c r="F1617" s="17"/>
      <c r="G1617" s="17"/>
      <c r="H1617" s="17"/>
      <c r="I1617" s="17"/>
      <c r="J1617" s="17"/>
      <c r="K1617" s="17"/>
      <c r="L1617" s="17"/>
      <c r="M1617" s="17"/>
      <c r="N1617" s="17"/>
      <c r="O1617" s="17"/>
      <c r="P1617" s="17"/>
      <c r="Q1617" s="17"/>
      <c r="R1617" s="17"/>
      <c r="S1617" s="17"/>
      <c r="T1617" s="17"/>
      <c r="U1617" s="17"/>
      <c r="V1617" s="17"/>
      <c r="W1617" s="17"/>
      <c r="X1617" s="17"/>
      <c r="Y1617" s="17"/>
      <c r="Z1617" s="17"/>
      <c r="AA1617" s="17"/>
      <c r="AB1617" s="17"/>
      <c r="AC1617" s="17"/>
      <c r="AD1617" s="17"/>
      <c r="AE1617" s="17"/>
      <c r="AF1617" s="17"/>
      <c r="AG1617" s="17"/>
      <c r="AH1617" s="17"/>
      <c r="AI1617" s="17"/>
      <c r="AJ1617" s="17"/>
      <c r="AK1617" s="17"/>
      <c r="AL1617" s="17"/>
      <c r="AM1617" s="17"/>
      <c r="AN1617" s="17"/>
      <c r="AO1617" s="17"/>
      <c r="AP1617" s="17"/>
      <c r="AQ1617" s="17"/>
      <c r="AR1617" s="17"/>
      <c r="AS1617" s="17"/>
      <c r="AT1617" s="17"/>
      <c r="AU1617" s="17"/>
      <c r="AV1617" s="17"/>
      <c r="AW1617" s="17"/>
      <c r="AX1617" s="17"/>
      <c r="AY1617" s="17"/>
      <c r="AZ1617" s="17"/>
      <c r="BA1617" s="17"/>
      <c r="BB1617" s="17"/>
      <c r="BC1617" s="17"/>
      <c r="BD1617" s="17"/>
      <c r="BE1617" s="17"/>
      <c r="BF1617" s="17"/>
      <c r="BG1617" s="17"/>
      <c r="BH1617" s="17"/>
      <c r="BI1617" s="17"/>
      <c r="BJ1617" s="17"/>
      <c r="BK1617" s="17"/>
      <c r="BL1617" s="17"/>
      <c r="BM1617" s="17"/>
      <c r="BN1617" s="17"/>
    </row>
    <row r="1618" spans="2:66" x14ac:dyDescent="0.35">
      <c r="B1618" t="s">
        <v>350</v>
      </c>
      <c r="C1618" s="17">
        <v>0.24474648020600301</v>
      </c>
      <c r="D1618" s="17">
        <v>0.24418137255446201</v>
      </c>
      <c r="E1618" s="17">
        <v>0.24795718905977601</v>
      </c>
      <c r="F1618" s="17"/>
      <c r="G1618" s="17">
        <v>0.107186776974872</v>
      </c>
      <c r="H1618" s="17">
        <v>0.14704154740696401</v>
      </c>
      <c r="I1618" s="17">
        <v>0.21659096094387001</v>
      </c>
      <c r="J1618" s="17">
        <v>0.206047853541966</v>
      </c>
      <c r="K1618" s="17">
        <v>0.31318128064871298</v>
      </c>
      <c r="L1618" s="17">
        <v>0.41902805925069597</v>
      </c>
      <c r="M1618" s="17"/>
      <c r="N1618" s="17">
        <v>0.200921465983708</v>
      </c>
      <c r="O1618" s="17">
        <v>0.233462289164627</v>
      </c>
      <c r="P1618" s="17">
        <v>0.288424752977822</v>
      </c>
      <c r="Q1618" s="17">
        <v>0.25681140660070501</v>
      </c>
      <c r="R1618" s="17"/>
      <c r="S1618" s="17">
        <v>0.13425263463824</v>
      </c>
      <c r="T1618" s="17">
        <v>0.25655303498889498</v>
      </c>
      <c r="U1618" s="17">
        <v>0.27430549346026301</v>
      </c>
      <c r="V1618" s="17">
        <v>0.35849162818819003</v>
      </c>
      <c r="W1618" s="17">
        <v>0.15180966756586201</v>
      </c>
      <c r="X1618" s="17">
        <v>0.232599010958421</v>
      </c>
      <c r="Y1618" s="17">
        <v>0.34085452242505898</v>
      </c>
      <c r="Z1618" s="17">
        <v>0.500735945870042</v>
      </c>
      <c r="AA1618" s="17">
        <v>0.25438226429383698</v>
      </c>
      <c r="AB1618" s="17">
        <v>0.18361512530157101</v>
      </c>
      <c r="AC1618" s="17">
        <v>0.138753834165871</v>
      </c>
      <c r="AD1618" s="17">
        <v>0.40124165674711598</v>
      </c>
      <c r="AE1618" s="17"/>
      <c r="AF1618" s="17">
        <v>0.17582456022955301</v>
      </c>
      <c r="AG1618" s="17">
        <v>0.18365451742008501</v>
      </c>
      <c r="AH1618" s="17">
        <v>0.398064636772404</v>
      </c>
      <c r="AI1618" s="17">
        <v>0.217611441566047</v>
      </c>
      <c r="AJ1618" s="17">
        <v>0.33743620118684697</v>
      </c>
      <c r="AK1618" s="17">
        <v>0.359955431722432</v>
      </c>
      <c r="AL1618" s="17"/>
      <c r="AM1618" s="17">
        <v>0.28929877377555602</v>
      </c>
      <c r="AN1618" s="17">
        <v>0.17184427689635001</v>
      </c>
      <c r="AO1618" s="17"/>
      <c r="AP1618" s="17">
        <v>0.27585050148568602</v>
      </c>
      <c r="AQ1618" s="17">
        <v>0.30542906380971502</v>
      </c>
      <c r="AR1618" s="17">
        <v>0.20836251885156301</v>
      </c>
      <c r="AS1618" s="17">
        <v>0.122931697580834</v>
      </c>
      <c r="AT1618" s="17">
        <v>0.236733476294822</v>
      </c>
      <c r="AU1618" s="17"/>
      <c r="AV1618" s="17">
        <v>0.18115583998292301</v>
      </c>
      <c r="AW1618" s="17">
        <v>0.21473147871182299</v>
      </c>
      <c r="AX1618" s="17">
        <v>0.26310103622530601</v>
      </c>
      <c r="AY1618" s="17">
        <v>0.37269555622964901</v>
      </c>
      <c r="AZ1618" s="17">
        <v>5.7514672780745901E-2</v>
      </c>
      <c r="BA1618" s="17">
        <v>0.35354142801854599</v>
      </c>
      <c r="BB1618" s="17"/>
      <c r="BC1618" s="17">
        <v>0.16486248470980899</v>
      </c>
      <c r="BD1618" s="17">
        <v>0.26449670348968302</v>
      </c>
      <c r="BE1618" s="17">
        <v>0.21096255429465099</v>
      </c>
      <c r="BF1618" s="17"/>
      <c r="BG1618" s="17">
        <v>0.29806541818813098</v>
      </c>
      <c r="BH1618" s="17">
        <v>0.19205588145692501</v>
      </c>
      <c r="BI1618" s="17">
        <v>0.17332579348625701</v>
      </c>
      <c r="BJ1618" s="17">
        <v>0.229326744769351</v>
      </c>
      <c r="BK1618" s="17">
        <v>0.44890393369526399</v>
      </c>
      <c r="BL1618" s="17"/>
      <c r="BM1618" s="17">
        <v>0.21129377558255499</v>
      </c>
      <c r="BN1618" s="17">
        <v>0.41148795583222902</v>
      </c>
    </row>
    <row r="1619" spans="2:66" x14ac:dyDescent="0.35">
      <c r="B1619" t="s">
        <v>351</v>
      </c>
      <c r="C1619" s="17">
        <v>0.33940058160826903</v>
      </c>
      <c r="D1619" s="17">
        <v>0.34412171398843</v>
      </c>
      <c r="E1619" s="17">
        <v>0.338234569813256</v>
      </c>
      <c r="F1619" s="17"/>
      <c r="G1619" s="17">
        <v>0.38230030168964901</v>
      </c>
      <c r="H1619" s="17">
        <v>0.21524755475881199</v>
      </c>
      <c r="I1619" s="17">
        <v>0.31305908923761699</v>
      </c>
      <c r="J1619" s="17">
        <v>0.419565058553446</v>
      </c>
      <c r="K1619" s="17">
        <v>0.39271199181859501</v>
      </c>
      <c r="L1619" s="17">
        <v>0.33229444760041899</v>
      </c>
      <c r="M1619" s="17"/>
      <c r="N1619" s="17">
        <v>0.30263769970858601</v>
      </c>
      <c r="O1619" s="17">
        <v>0.31209541259786</v>
      </c>
      <c r="P1619" s="17">
        <v>0.398381862611144</v>
      </c>
      <c r="Q1619" s="17">
        <v>0.35837033710615701</v>
      </c>
      <c r="R1619" s="17"/>
      <c r="S1619" s="17">
        <v>0.25174024216145402</v>
      </c>
      <c r="T1619" s="17">
        <v>0.32747082304700897</v>
      </c>
      <c r="U1619" s="17">
        <v>0.41317099978256799</v>
      </c>
      <c r="V1619" s="17">
        <v>0.36009429526574899</v>
      </c>
      <c r="W1619" s="17">
        <v>0.45661420284194199</v>
      </c>
      <c r="X1619" s="17">
        <v>0.31791056717479899</v>
      </c>
      <c r="Y1619" s="17">
        <v>0.308878801884724</v>
      </c>
      <c r="Z1619" s="17">
        <v>0.19648725372525899</v>
      </c>
      <c r="AA1619" s="17">
        <v>0.35129839652834499</v>
      </c>
      <c r="AB1619" s="17">
        <v>0.30120044131733198</v>
      </c>
      <c r="AC1619" s="17">
        <v>0.430221827257185</v>
      </c>
      <c r="AD1619" s="17">
        <v>0.40573809489311502</v>
      </c>
      <c r="AE1619" s="17"/>
      <c r="AF1619" s="17">
        <v>0.20969575095170701</v>
      </c>
      <c r="AG1619" s="17">
        <v>0.35882433438774097</v>
      </c>
      <c r="AH1619" s="17">
        <v>0.26784366309509999</v>
      </c>
      <c r="AI1619" s="17">
        <v>0.48390070492439302</v>
      </c>
      <c r="AJ1619" s="17">
        <v>0.44480143833590202</v>
      </c>
      <c r="AK1619" s="17">
        <v>0.312203499474216</v>
      </c>
      <c r="AL1619" s="17"/>
      <c r="AM1619" s="17">
        <v>0.33044138409473101</v>
      </c>
      <c r="AN1619" s="17">
        <v>0.354060774974153</v>
      </c>
      <c r="AO1619" s="17"/>
      <c r="AP1619" s="17">
        <v>0.38387348405632099</v>
      </c>
      <c r="AQ1619" s="17">
        <v>0.365775090944916</v>
      </c>
      <c r="AR1619" s="17">
        <v>0.31548660177403198</v>
      </c>
      <c r="AS1619" s="17">
        <v>0.29680211380795102</v>
      </c>
      <c r="AT1619" s="17">
        <v>0.118489364617788</v>
      </c>
      <c r="AU1619" s="17"/>
      <c r="AV1619" s="17">
        <v>0.328068993592949</v>
      </c>
      <c r="AW1619" s="17">
        <v>0.39553711611023901</v>
      </c>
      <c r="AX1619" s="17">
        <v>0.46402248754335901</v>
      </c>
      <c r="AY1619" s="17">
        <v>0.22593932579312201</v>
      </c>
      <c r="AZ1619" s="17">
        <v>0.30016243323479103</v>
      </c>
      <c r="BA1619" s="17">
        <v>0.318049494870072</v>
      </c>
      <c r="BB1619" s="17"/>
      <c r="BC1619" s="17">
        <v>0.38146625334955597</v>
      </c>
      <c r="BD1619" s="17">
        <v>0.33807668406336699</v>
      </c>
      <c r="BE1619" s="17">
        <v>0.33865691031714601</v>
      </c>
      <c r="BF1619" s="17"/>
      <c r="BG1619" s="17">
        <v>0.19720937135074501</v>
      </c>
      <c r="BH1619" s="17">
        <v>0.36256620311328802</v>
      </c>
      <c r="BI1619" s="17">
        <v>0.410384227185141</v>
      </c>
      <c r="BJ1619" s="17">
        <v>0.43998640062676703</v>
      </c>
      <c r="BK1619" s="17">
        <v>0.25278467026636903</v>
      </c>
      <c r="BL1619" s="17"/>
      <c r="BM1619" s="17">
        <v>0.33255836305958297</v>
      </c>
      <c r="BN1619" s="17">
        <v>0.284683866322886</v>
      </c>
    </row>
    <row r="1620" spans="2:66" x14ac:dyDescent="0.35">
      <c r="B1620" t="s">
        <v>352</v>
      </c>
      <c r="C1620" s="17">
        <v>0.28961591263380698</v>
      </c>
      <c r="D1620" s="17">
        <v>0.26233568878369701</v>
      </c>
      <c r="E1620" s="17">
        <v>0.31505731856708002</v>
      </c>
      <c r="F1620" s="17"/>
      <c r="G1620" s="17">
        <v>0.325941391874631</v>
      </c>
      <c r="H1620" s="17">
        <v>0.37810735744877799</v>
      </c>
      <c r="I1620" s="17">
        <v>0.34125250589663197</v>
      </c>
      <c r="J1620" s="17">
        <v>0.287533061987026</v>
      </c>
      <c r="K1620" s="17">
        <v>0.197672503023576</v>
      </c>
      <c r="L1620" s="17">
        <v>0.21400588710792701</v>
      </c>
      <c r="M1620" s="17"/>
      <c r="N1620" s="17">
        <v>0.36564009610176901</v>
      </c>
      <c r="O1620" s="17">
        <v>0.34135830126956102</v>
      </c>
      <c r="P1620" s="17">
        <v>0.23872946898052</v>
      </c>
      <c r="Q1620" s="17">
        <v>0.19041078794541599</v>
      </c>
      <c r="R1620" s="17"/>
      <c r="S1620" s="17">
        <v>0.39940278522191203</v>
      </c>
      <c r="T1620" s="17">
        <v>0.32926083488924601</v>
      </c>
      <c r="U1620" s="17">
        <v>0.25478282363134702</v>
      </c>
      <c r="V1620" s="17">
        <v>0.18640158192178799</v>
      </c>
      <c r="W1620" s="17">
        <v>0.27227184044644798</v>
      </c>
      <c r="X1620" s="17">
        <v>0.318457485856046</v>
      </c>
      <c r="Y1620" s="17">
        <v>0.242374229395665</v>
      </c>
      <c r="Z1620" s="17">
        <v>0.30277680040469901</v>
      </c>
      <c r="AA1620" s="17">
        <v>0.25590213245898302</v>
      </c>
      <c r="AB1620" s="17">
        <v>0.29216342843509402</v>
      </c>
      <c r="AC1620" s="17">
        <v>0.36114576430874401</v>
      </c>
      <c r="AD1620" s="17">
        <v>0.12978567692544399</v>
      </c>
      <c r="AE1620" s="17"/>
      <c r="AF1620" s="17">
        <v>0.32627143907454798</v>
      </c>
      <c r="AG1620" s="17">
        <v>0.34752273654905302</v>
      </c>
      <c r="AH1620" s="17">
        <v>0.258430000143961</v>
      </c>
      <c r="AI1620" s="17">
        <v>0.21949144910972199</v>
      </c>
      <c r="AJ1620" s="17">
        <v>0.217762360477251</v>
      </c>
      <c r="AK1620" s="17">
        <v>0.26343198092634301</v>
      </c>
      <c r="AL1620" s="17"/>
      <c r="AM1620" s="17">
        <v>0.26737136114564403</v>
      </c>
      <c r="AN1620" s="17">
        <v>0.32601531399325601</v>
      </c>
      <c r="AO1620" s="17"/>
      <c r="AP1620" s="17">
        <v>0.21933730814273</v>
      </c>
      <c r="AQ1620" s="17">
        <v>0.27061223446197402</v>
      </c>
      <c r="AR1620" s="17">
        <v>0.33213438734801298</v>
      </c>
      <c r="AS1620" s="17">
        <v>0.36442292869444598</v>
      </c>
      <c r="AT1620" s="17">
        <v>0.37630840833151902</v>
      </c>
      <c r="AU1620" s="17"/>
      <c r="AV1620" s="17">
        <v>0.309594163596568</v>
      </c>
      <c r="AW1620" s="17">
        <v>0.29696817740619003</v>
      </c>
      <c r="AX1620" s="17">
        <v>0.218509042292447</v>
      </c>
      <c r="AY1620" s="17">
        <v>0.322405153155636</v>
      </c>
      <c r="AZ1620" s="17">
        <v>0.47017848974241</v>
      </c>
      <c r="BA1620" s="17">
        <v>0.20380295767675599</v>
      </c>
      <c r="BB1620" s="17"/>
      <c r="BC1620" s="17">
        <v>0.32103119699244098</v>
      </c>
      <c r="BD1620" s="17">
        <v>0.30133315432159602</v>
      </c>
      <c r="BE1620" s="17">
        <v>0.27917620919164898</v>
      </c>
      <c r="BF1620" s="17"/>
      <c r="BG1620" s="17">
        <v>0.45073108026283498</v>
      </c>
      <c r="BH1620" s="17">
        <v>0.27892201104259901</v>
      </c>
      <c r="BI1620" s="17">
        <v>0.352082559404649</v>
      </c>
      <c r="BJ1620" s="17">
        <v>0.21544315383161899</v>
      </c>
      <c r="BK1620" s="17">
        <v>0.179479905996106</v>
      </c>
      <c r="BL1620" s="17"/>
      <c r="BM1620" s="17">
        <v>0.31010075953446897</v>
      </c>
      <c r="BN1620" s="17">
        <v>0.18560804750059701</v>
      </c>
    </row>
    <row r="1621" spans="2:66" x14ac:dyDescent="0.35">
      <c r="B1621" t="s">
        <v>353</v>
      </c>
      <c r="C1621" s="17">
        <v>8.5040051849162704E-2</v>
      </c>
      <c r="D1621" s="17">
        <v>0.10813819509532401</v>
      </c>
      <c r="E1621" s="17">
        <v>5.7137185450410001E-2</v>
      </c>
      <c r="F1621" s="17"/>
      <c r="G1621" s="17">
        <v>0.115478285916707</v>
      </c>
      <c r="H1621" s="17">
        <v>0.228153663079049</v>
      </c>
      <c r="I1621" s="17">
        <v>8.6447387516989202E-2</v>
      </c>
      <c r="J1621" s="17">
        <v>5.37550690557543E-2</v>
      </c>
      <c r="K1621" s="17">
        <v>5.6690321814101101E-2</v>
      </c>
      <c r="L1621" s="17">
        <v>0</v>
      </c>
      <c r="M1621" s="17"/>
      <c r="N1621" s="17">
        <v>0.103024647260405</v>
      </c>
      <c r="O1621" s="17">
        <v>0.102245468939597</v>
      </c>
      <c r="P1621" s="17">
        <v>5.2083472699581898E-2</v>
      </c>
      <c r="Q1621" s="17">
        <v>8.1645530573995401E-2</v>
      </c>
      <c r="R1621" s="17"/>
      <c r="S1621" s="17">
        <v>0.182808654621431</v>
      </c>
      <c r="T1621" s="17">
        <v>6.6157726345260098E-2</v>
      </c>
      <c r="U1621" s="17">
        <v>0</v>
      </c>
      <c r="V1621" s="17">
        <v>9.5012494624272206E-2</v>
      </c>
      <c r="W1621" s="17">
        <v>6.0414793562324098E-2</v>
      </c>
      <c r="X1621" s="17">
        <v>7.8949307218946094E-2</v>
      </c>
      <c r="Y1621" s="17">
        <v>3.5059315321094298E-2</v>
      </c>
      <c r="Z1621" s="17">
        <v>0</v>
      </c>
      <c r="AA1621" s="17">
        <v>0.11513082576299</v>
      </c>
      <c r="AB1621" s="17">
        <v>0.15140735387396001</v>
      </c>
      <c r="AC1621" s="17">
        <v>0</v>
      </c>
      <c r="AD1621" s="17">
        <v>0</v>
      </c>
      <c r="AE1621" s="17"/>
      <c r="AF1621" s="17">
        <v>0.201464139640637</v>
      </c>
      <c r="AG1621" s="17">
        <v>8.1879084665176502E-2</v>
      </c>
      <c r="AH1621" s="17">
        <v>3.82654102442639E-2</v>
      </c>
      <c r="AI1621" s="17">
        <v>3.2991491859255803E-2</v>
      </c>
      <c r="AJ1621" s="17">
        <v>0</v>
      </c>
      <c r="AK1621" s="17">
        <v>6.44090878770089E-2</v>
      </c>
      <c r="AL1621" s="17"/>
      <c r="AM1621" s="17">
        <v>8.8662856166433601E-2</v>
      </c>
      <c r="AN1621" s="17">
        <v>7.9111952626247303E-2</v>
      </c>
      <c r="AO1621" s="17"/>
      <c r="AP1621" s="17">
        <v>6.3603514237146094E-2</v>
      </c>
      <c r="AQ1621" s="17">
        <v>2.3203974050642201E-2</v>
      </c>
      <c r="AR1621" s="17">
        <v>0.11581813423531701</v>
      </c>
      <c r="AS1621" s="17">
        <v>0.19468015050089901</v>
      </c>
      <c r="AT1621" s="17">
        <v>0.26846875075587101</v>
      </c>
      <c r="AU1621" s="17"/>
      <c r="AV1621" s="17">
        <v>0.130481973938811</v>
      </c>
      <c r="AW1621" s="17">
        <v>6.5966878778251997E-2</v>
      </c>
      <c r="AX1621" s="17">
        <v>5.4367433938887599E-2</v>
      </c>
      <c r="AY1621" s="17">
        <v>3.9332980993533502E-2</v>
      </c>
      <c r="AZ1621" s="17">
        <v>0.11644921263861301</v>
      </c>
      <c r="BA1621" s="17">
        <v>8.6152762333657998E-2</v>
      </c>
      <c r="BB1621" s="17"/>
      <c r="BC1621" s="17">
        <v>8.5703535920561694E-2</v>
      </c>
      <c r="BD1621" s="17">
        <v>5.26129720653844E-2</v>
      </c>
      <c r="BE1621" s="17">
        <v>0.12844889661766701</v>
      </c>
      <c r="BF1621" s="17"/>
      <c r="BG1621" s="17">
        <v>2.69463480924448E-2</v>
      </c>
      <c r="BH1621" s="17">
        <v>0.13145359784156899</v>
      </c>
      <c r="BI1621" s="17">
        <v>4.56508708965737E-2</v>
      </c>
      <c r="BJ1621" s="17">
        <v>0.11524370077226299</v>
      </c>
      <c r="BK1621" s="17">
        <v>4.6672924105913602E-2</v>
      </c>
      <c r="BL1621" s="17"/>
      <c r="BM1621" s="17">
        <v>0.112488328602329</v>
      </c>
      <c r="BN1621" s="17">
        <v>5.8357392216418898E-2</v>
      </c>
    </row>
    <row r="1622" spans="2:66" x14ac:dyDescent="0.35">
      <c r="B1622" t="s">
        <v>354</v>
      </c>
      <c r="C1622" s="17">
        <v>1.01781530734947E-2</v>
      </c>
      <c r="D1622" s="17">
        <v>1.05366079686423E-2</v>
      </c>
      <c r="E1622" s="17">
        <v>9.9218338153542994E-3</v>
      </c>
      <c r="F1622" s="17"/>
      <c r="G1622" s="17">
        <v>3.3564694226514501E-2</v>
      </c>
      <c r="H1622" s="17">
        <v>1.5730970598750001E-2</v>
      </c>
      <c r="I1622" s="17">
        <v>0</v>
      </c>
      <c r="J1622" s="17">
        <v>0</v>
      </c>
      <c r="K1622" s="17">
        <v>2.0842690755893099E-2</v>
      </c>
      <c r="L1622" s="17">
        <v>0</v>
      </c>
      <c r="M1622" s="17"/>
      <c r="N1622" s="17">
        <v>1.8101986970235701E-2</v>
      </c>
      <c r="O1622" s="17">
        <v>0</v>
      </c>
      <c r="P1622" s="17">
        <v>1.17368606299276E-2</v>
      </c>
      <c r="Q1622" s="17">
        <v>1.07774736344259E-2</v>
      </c>
      <c r="R1622" s="17"/>
      <c r="S1622" s="17">
        <v>3.1795683356963297E-2</v>
      </c>
      <c r="T1622" s="17">
        <v>2.05575807295903E-2</v>
      </c>
      <c r="U1622" s="17">
        <v>0</v>
      </c>
      <c r="V1622" s="17">
        <v>0</v>
      </c>
      <c r="W1622" s="17">
        <v>0</v>
      </c>
      <c r="X1622" s="17">
        <v>0</v>
      </c>
      <c r="Y1622" s="17">
        <v>0</v>
      </c>
      <c r="Z1622" s="17">
        <v>0</v>
      </c>
      <c r="AA1622" s="17">
        <v>0</v>
      </c>
      <c r="AB1622" s="17">
        <v>3.5363618149788001E-2</v>
      </c>
      <c r="AC1622" s="17">
        <v>0</v>
      </c>
      <c r="AD1622" s="17">
        <v>0</v>
      </c>
      <c r="AE1622" s="17"/>
      <c r="AF1622" s="17">
        <v>4.3772748846456502E-2</v>
      </c>
      <c r="AG1622" s="17">
        <v>0</v>
      </c>
      <c r="AH1622" s="17">
        <v>0</v>
      </c>
      <c r="AI1622" s="17">
        <v>0</v>
      </c>
      <c r="AJ1622" s="17">
        <v>0</v>
      </c>
      <c r="AK1622" s="17">
        <v>0</v>
      </c>
      <c r="AL1622" s="17"/>
      <c r="AM1622" s="17">
        <v>7.8654924520493805E-3</v>
      </c>
      <c r="AN1622" s="17">
        <v>1.39624263690462E-2</v>
      </c>
      <c r="AO1622" s="17"/>
      <c r="AP1622" s="17">
        <v>0</v>
      </c>
      <c r="AQ1622" s="17">
        <v>1.1183040387824099E-2</v>
      </c>
      <c r="AR1622" s="17">
        <v>1.75996625037626E-2</v>
      </c>
      <c r="AS1622" s="17">
        <v>0</v>
      </c>
      <c r="AT1622" s="17">
        <v>0</v>
      </c>
      <c r="AU1622" s="17"/>
      <c r="AV1622" s="17">
        <v>6.8147082330454701E-3</v>
      </c>
      <c r="AW1622" s="17">
        <v>1.39337518348004E-2</v>
      </c>
      <c r="AX1622" s="17">
        <v>0</v>
      </c>
      <c r="AY1622" s="17">
        <v>1.9123437366812299E-2</v>
      </c>
      <c r="AZ1622" s="17">
        <v>5.56951916034399E-2</v>
      </c>
      <c r="BA1622" s="17">
        <v>0</v>
      </c>
      <c r="BB1622" s="17"/>
      <c r="BC1622" s="17">
        <v>1.10251105131804E-2</v>
      </c>
      <c r="BD1622" s="17">
        <v>0</v>
      </c>
      <c r="BE1622" s="17">
        <v>2.52325845831535E-2</v>
      </c>
      <c r="BF1622" s="17"/>
      <c r="BG1622" s="17">
        <v>0</v>
      </c>
      <c r="BH1622" s="17">
        <v>1.70763272937541E-2</v>
      </c>
      <c r="BI1622" s="17">
        <v>0</v>
      </c>
      <c r="BJ1622" s="17">
        <v>0</v>
      </c>
      <c r="BK1622" s="17">
        <v>2.5176456131858101E-2</v>
      </c>
      <c r="BL1622" s="17"/>
      <c r="BM1622" s="17">
        <v>1.3977430848571001E-2</v>
      </c>
      <c r="BN1622" s="17">
        <v>2.0886385155418401E-2</v>
      </c>
    </row>
    <row r="1623" spans="2:66" x14ac:dyDescent="0.35">
      <c r="B1623" t="s">
        <v>282</v>
      </c>
      <c r="C1623" s="17">
        <v>3.10188206292638E-2</v>
      </c>
      <c r="D1623" s="17">
        <v>3.0686421609444799E-2</v>
      </c>
      <c r="E1623" s="17">
        <v>3.1691903294123198E-2</v>
      </c>
      <c r="F1623" s="17"/>
      <c r="G1623" s="17">
        <v>3.5528549317626397E-2</v>
      </c>
      <c r="H1623" s="17">
        <v>1.5718906707647199E-2</v>
      </c>
      <c r="I1623" s="17">
        <v>4.2650056404891903E-2</v>
      </c>
      <c r="J1623" s="17">
        <v>3.3098956861807201E-2</v>
      </c>
      <c r="K1623" s="17">
        <v>1.8901211939120699E-2</v>
      </c>
      <c r="L1623" s="17">
        <v>3.4671606040957897E-2</v>
      </c>
      <c r="M1623" s="17"/>
      <c r="N1623" s="17">
        <v>9.6741039752957295E-3</v>
      </c>
      <c r="O1623" s="17">
        <v>1.08385280283558E-2</v>
      </c>
      <c r="P1623" s="17">
        <v>1.06435821010039E-2</v>
      </c>
      <c r="Q1623" s="17">
        <v>0.101984464139301</v>
      </c>
      <c r="R1623" s="17"/>
      <c r="S1623" s="17">
        <v>0</v>
      </c>
      <c r="T1623" s="17">
        <v>0</v>
      </c>
      <c r="U1623" s="17">
        <v>5.7740683125822298E-2</v>
      </c>
      <c r="V1623" s="17">
        <v>0</v>
      </c>
      <c r="W1623" s="17">
        <v>5.8889495583424503E-2</v>
      </c>
      <c r="X1623" s="17">
        <v>5.2083628791788801E-2</v>
      </c>
      <c r="Y1623" s="17">
        <v>7.28331309734572E-2</v>
      </c>
      <c r="Z1623" s="17">
        <v>0</v>
      </c>
      <c r="AA1623" s="17">
        <v>2.3286380955845301E-2</v>
      </c>
      <c r="AB1623" s="17">
        <v>3.62500329222551E-2</v>
      </c>
      <c r="AC1623" s="17">
        <v>6.9878574268200197E-2</v>
      </c>
      <c r="AD1623" s="17">
        <v>6.3234571434324802E-2</v>
      </c>
      <c r="AE1623" s="17"/>
      <c r="AF1623" s="17">
        <v>4.2971361257099501E-2</v>
      </c>
      <c r="AG1623" s="17">
        <v>2.8119326977944899E-2</v>
      </c>
      <c r="AH1623" s="17">
        <v>3.7396289744271699E-2</v>
      </c>
      <c r="AI1623" s="17">
        <v>4.6004912540581602E-2</v>
      </c>
      <c r="AJ1623" s="17">
        <v>0</v>
      </c>
      <c r="AK1623" s="17">
        <v>0</v>
      </c>
      <c r="AL1623" s="17"/>
      <c r="AM1623" s="17">
        <v>1.6360132365586599E-2</v>
      </c>
      <c r="AN1623" s="17">
        <v>5.5005255140947902E-2</v>
      </c>
      <c r="AO1623" s="17"/>
      <c r="AP1623" s="17">
        <v>5.7335192078117103E-2</v>
      </c>
      <c r="AQ1623" s="17">
        <v>2.3796596344928301E-2</v>
      </c>
      <c r="AR1623" s="17">
        <v>1.05986952873125E-2</v>
      </c>
      <c r="AS1623" s="17">
        <v>2.1163109415869501E-2</v>
      </c>
      <c r="AT1623" s="17">
        <v>0</v>
      </c>
      <c r="AU1623" s="17"/>
      <c r="AV1623" s="17">
        <v>4.3884320655704398E-2</v>
      </c>
      <c r="AW1623" s="17">
        <v>1.28625971586961E-2</v>
      </c>
      <c r="AX1623" s="17">
        <v>0</v>
      </c>
      <c r="AY1623" s="17">
        <v>2.0503546461246899E-2</v>
      </c>
      <c r="AZ1623" s="17">
        <v>0</v>
      </c>
      <c r="BA1623" s="17">
        <v>3.8453357100968498E-2</v>
      </c>
      <c r="BB1623" s="17"/>
      <c r="BC1623" s="17">
        <v>3.59114185144516E-2</v>
      </c>
      <c r="BD1623" s="17">
        <v>4.3480486059969799E-2</v>
      </c>
      <c r="BE1623" s="17">
        <v>1.7522844995734199E-2</v>
      </c>
      <c r="BF1623" s="17"/>
      <c r="BG1623" s="17">
        <v>2.7047782105843798E-2</v>
      </c>
      <c r="BH1623" s="17">
        <v>1.79259792518645E-2</v>
      </c>
      <c r="BI1623" s="17">
        <v>1.855654902738E-2</v>
      </c>
      <c r="BJ1623" s="17">
        <v>0</v>
      </c>
      <c r="BK1623" s="17">
        <v>4.6982109804488498E-2</v>
      </c>
      <c r="BL1623" s="17"/>
      <c r="BM1623" s="17">
        <v>1.9581342372492701E-2</v>
      </c>
      <c r="BN1623" s="17">
        <v>3.8976352972450098E-2</v>
      </c>
    </row>
    <row r="1624" spans="2:66" x14ac:dyDescent="0.35">
      <c r="C1624" s="17"/>
      <c r="D1624" s="17"/>
      <c r="E1624" s="17"/>
      <c r="F1624" s="17"/>
      <c r="G1624" s="17"/>
      <c r="H1624" s="17"/>
      <c r="I1624" s="17"/>
      <c r="J1624" s="17"/>
      <c r="K1624" s="17"/>
      <c r="L1624" s="17"/>
      <c r="M1624" s="17"/>
      <c r="N1624" s="17"/>
      <c r="O1624" s="17"/>
      <c r="P1624" s="17"/>
      <c r="Q1624" s="17"/>
      <c r="R1624" s="17"/>
      <c r="S1624" s="17"/>
      <c r="T1624" s="17"/>
      <c r="U1624" s="17"/>
      <c r="V1624" s="17"/>
      <c r="W1624" s="17"/>
      <c r="X1624" s="17"/>
      <c r="Y1624" s="17"/>
      <c r="Z1624" s="17"/>
      <c r="AA1624" s="17"/>
      <c r="AB1624" s="17"/>
      <c r="AC1624" s="17"/>
      <c r="AD1624" s="17"/>
      <c r="AE1624" s="17"/>
      <c r="AF1624" s="17"/>
      <c r="AG1624" s="17"/>
      <c r="AH1624" s="17"/>
      <c r="AI1624" s="17"/>
      <c r="AJ1624" s="17"/>
      <c r="AK1624" s="17"/>
      <c r="AL1624" s="17"/>
      <c r="AM1624" s="17"/>
      <c r="AN1624" s="17"/>
      <c r="AO1624" s="17"/>
      <c r="AP1624" s="17"/>
      <c r="AQ1624" s="17"/>
      <c r="AR1624" s="17"/>
      <c r="AS1624" s="17"/>
      <c r="AT1624" s="17"/>
      <c r="AU1624" s="17"/>
      <c r="AV1624" s="17"/>
      <c r="AW1624" s="17"/>
      <c r="AX1624" s="17"/>
      <c r="AY1624" s="17"/>
      <c r="AZ1624" s="17"/>
      <c r="BA1624" s="17"/>
      <c r="BB1624" s="17"/>
      <c r="BC1624" s="17"/>
      <c r="BD1624" s="17"/>
      <c r="BE1624" s="17"/>
      <c r="BF1624" s="17"/>
      <c r="BG1624" s="17"/>
      <c r="BH1624" s="17"/>
      <c r="BI1624" s="17"/>
      <c r="BJ1624" s="17"/>
      <c r="BK1624" s="17"/>
      <c r="BL1624" s="17"/>
      <c r="BM1624" s="17"/>
      <c r="BN1624" s="17"/>
    </row>
    <row r="1625" spans="2:66" x14ac:dyDescent="0.35">
      <c r="B1625" s="6" t="s">
        <v>504</v>
      </c>
      <c r="C1625" s="17"/>
      <c r="D1625" s="17"/>
      <c r="E1625" s="17"/>
      <c r="F1625" s="17"/>
      <c r="G1625" s="17"/>
      <c r="H1625" s="17"/>
      <c r="I1625" s="17"/>
      <c r="J1625" s="17"/>
      <c r="K1625" s="17"/>
      <c r="L1625" s="17"/>
      <c r="M1625" s="17"/>
      <c r="N1625" s="17"/>
      <c r="O1625" s="17"/>
      <c r="P1625" s="17"/>
      <c r="Q1625" s="17"/>
      <c r="R1625" s="17"/>
      <c r="S1625" s="17"/>
      <c r="T1625" s="17"/>
      <c r="U1625" s="17"/>
      <c r="V1625" s="17"/>
      <c r="W1625" s="17"/>
      <c r="X1625" s="17"/>
      <c r="Y1625" s="17"/>
      <c r="Z1625" s="17"/>
      <c r="AA1625" s="17"/>
      <c r="AB1625" s="17"/>
      <c r="AC1625" s="17"/>
      <c r="AD1625" s="17"/>
      <c r="AE1625" s="17"/>
      <c r="AF1625" s="17"/>
      <c r="AG1625" s="17"/>
      <c r="AH1625" s="17"/>
      <c r="AI1625" s="17"/>
      <c r="AJ1625" s="17"/>
      <c r="AK1625" s="17"/>
      <c r="AL1625" s="17"/>
      <c r="AM1625" s="17"/>
      <c r="AN1625" s="17"/>
      <c r="AO1625" s="17"/>
      <c r="AP1625" s="17"/>
      <c r="AQ1625" s="17"/>
      <c r="AR1625" s="17"/>
      <c r="AS1625" s="17"/>
      <c r="AT1625" s="17"/>
      <c r="AU1625" s="17"/>
      <c r="AV1625" s="17"/>
      <c r="AW1625" s="17"/>
      <c r="AX1625" s="17"/>
      <c r="AY1625" s="17"/>
      <c r="AZ1625" s="17"/>
      <c r="BA1625" s="17"/>
      <c r="BB1625" s="17"/>
      <c r="BC1625" s="17"/>
      <c r="BD1625" s="17"/>
      <c r="BE1625" s="17"/>
      <c r="BF1625" s="17"/>
      <c r="BG1625" s="17"/>
      <c r="BH1625" s="17"/>
      <c r="BI1625" s="17"/>
      <c r="BJ1625" s="17"/>
      <c r="BK1625" s="17"/>
      <c r="BL1625" s="17"/>
      <c r="BM1625" s="17"/>
      <c r="BN1625" s="17"/>
    </row>
    <row r="1626" spans="2:66" x14ac:dyDescent="0.35">
      <c r="B1626" s="24" t="s">
        <v>184</v>
      </c>
      <c r="C1626" s="17"/>
      <c r="D1626" s="17"/>
      <c r="E1626" s="17"/>
      <c r="F1626" s="17"/>
      <c r="G1626" s="17"/>
      <c r="H1626" s="17"/>
      <c r="I1626" s="17"/>
      <c r="J1626" s="17"/>
      <c r="K1626" s="17"/>
      <c r="L1626" s="17"/>
      <c r="M1626" s="17"/>
      <c r="N1626" s="17"/>
      <c r="O1626" s="17"/>
      <c r="P1626" s="17"/>
      <c r="Q1626" s="17"/>
      <c r="R1626" s="17"/>
      <c r="S1626" s="17"/>
      <c r="T1626" s="17"/>
      <c r="U1626" s="17"/>
      <c r="V1626" s="17"/>
      <c r="W1626" s="17"/>
      <c r="X1626" s="17"/>
      <c r="Y1626" s="17"/>
      <c r="Z1626" s="17"/>
      <c r="AA1626" s="17"/>
      <c r="AB1626" s="17"/>
      <c r="AC1626" s="17"/>
      <c r="AD1626" s="17"/>
      <c r="AE1626" s="17"/>
      <c r="AF1626" s="17"/>
      <c r="AG1626" s="17"/>
      <c r="AH1626" s="17"/>
      <c r="AI1626" s="17"/>
      <c r="AJ1626" s="17"/>
      <c r="AK1626" s="17"/>
      <c r="AL1626" s="17"/>
      <c r="AM1626" s="17"/>
      <c r="AN1626" s="17"/>
      <c r="AO1626" s="17"/>
      <c r="AP1626" s="17"/>
      <c r="AQ1626" s="17"/>
      <c r="AR1626" s="17"/>
      <c r="AS1626" s="17"/>
      <c r="AT1626" s="17"/>
      <c r="AU1626" s="17"/>
      <c r="AV1626" s="17"/>
      <c r="AW1626" s="17"/>
      <c r="AX1626" s="17"/>
      <c r="AY1626" s="17"/>
      <c r="AZ1626" s="17"/>
      <c r="BA1626" s="17"/>
      <c r="BB1626" s="17"/>
      <c r="BC1626" s="17"/>
      <c r="BD1626" s="17"/>
      <c r="BE1626" s="17"/>
      <c r="BF1626" s="17"/>
      <c r="BG1626" s="17"/>
      <c r="BH1626" s="17"/>
      <c r="BI1626" s="17"/>
      <c r="BJ1626" s="17"/>
      <c r="BK1626" s="17"/>
      <c r="BL1626" s="17"/>
      <c r="BM1626" s="17"/>
      <c r="BN1626" s="17"/>
    </row>
    <row r="1627" spans="2:66" x14ac:dyDescent="0.35">
      <c r="B1627" t="s">
        <v>350</v>
      </c>
      <c r="C1627" s="17">
        <v>0.61220102736594995</v>
      </c>
      <c r="D1627" s="17">
        <v>0.51710740990853199</v>
      </c>
      <c r="E1627" s="17">
        <v>0.71075009941131095</v>
      </c>
      <c r="F1627" s="17"/>
      <c r="G1627" s="17">
        <v>0.43977522954797399</v>
      </c>
      <c r="H1627" s="17">
        <v>0.34525990390359002</v>
      </c>
      <c r="I1627" s="17">
        <v>0.52955157005185205</v>
      </c>
      <c r="J1627" s="17">
        <v>0.54605083498987095</v>
      </c>
      <c r="K1627" s="17">
        <v>0.82984662054657199</v>
      </c>
      <c r="L1627" s="17">
        <v>0.90027132566597701</v>
      </c>
      <c r="M1627" s="17"/>
      <c r="N1627" s="17">
        <v>0.48277898239529898</v>
      </c>
      <c r="O1627" s="17">
        <v>0.52559273691211605</v>
      </c>
      <c r="P1627" s="17">
        <v>0.74507014422136997</v>
      </c>
      <c r="Q1627" s="17">
        <v>0.67180339396626898</v>
      </c>
      <c r="R1627" s="17"/>
      <c r="S1627" s="17">
        <v>0.42202963803821802</v>
      </c>
      <c r="T1627" s="17">
        <v>0.58618213829187304</v>
      </c>
      <c r="U1627" s="17">
        <v>0.67731229852934305</v>
      </c>
      <c r="V1627" s="17">
        <v>0.67122672977965803</v>
      </c>
      <c r="W1627" s="17">
        <v>0.43633768458194599</v>
      </c>
      <c r="X1627" s="17">
        <v>0.73019458049746999</v>
      </c>
      <c r="Y1627" s="17">
        <v>0.72241070314747202</v>
      </c>
      <c r="Z1627" s="17">
        <v>0.60511639468128497</v>
      </c>
      <c r="AA1627" s="17">
        <v>0.60805864605164395</v>
      </c>
      <c r="AB1627" s="17">
        <v>0.59132300828809303</v>
      </c>
      <c r="AC1627" s="17">
        <v>0.79952887477544299</v>
      </c>
      <c r="AD1627" s="17">
        <v>0.748952486634619</v>
      </c>
      <c r="AE1627" s="17"/>
      <c r="AF1627" s="17">
        <v>0.39980244059060099</v>
      </c>
      <c r="AG1627" s="17">
        <v>0.69447666936057595</v>
      </c>
      <c r="AH1627" s="17">
        <v>0.61442832123180302</v>
      </c>
      <c r="AI1627" s="17">
        <v>0.70312849799344401</v>
      </c>
      <c r="AJ1627" s="17">
        <v>0.72944762808992003</v>
      </c>
      <c r="AK1627" s="17">
        <v>0.605845523132302</v>
      </c>
      <c r="AL1627" s="17"/>
      <c r="AM1627" s="17">
        <v>0.66194172044146904</v>
      </c>
      <c r="AN1627" s="17">
        <v>0.54718239337087105</v>
      </c>
      <c r="AO1627" s="17"/>
      <c r="AP1627" s="17">
        <v>0.77290874278815103</v>
      </c>
      <c r="AQ1627" s="17">
        <v>0.64055152919737601</v>
      </c>
      <c r="AR1627" s="17">
        <v>0.54807118161051604</v>
      </c>
      <c r="AS1627" s="17">
        <v>0.36930197039108997</v>
      </c>
      <c r="AT1627" s="17">
        <v>0.291404865790998</v>
      </c>
      <c r="AU1627" s="17"/>
      <c r="AV1627" s="17">
        <v>0.50475096064129898</v>
      </c>
      <c r="AW1627" s="17">
        <v>0.72914189707227905</v>
      </c>
      <c r="AX1627" s="17">
        <v>0.65785169624454098</v>
      </c>
      <c r="AY1627" s="17">
        <v>0.59558140240104096</v>
      </c>
      <c r="AZ1627" s="17">
        <v>0.561856298344385</v>
      </c>
      <c r="BA1627" s="17">
        <v>0.69113181397976098</v>
      </c>
      <c r="BB1627" s="17"/>
      <c r="BC1627" s="17">
        <v>0.65665498725583005</v>
      </c>
      <c r="BD1627" s="17">
        <v>0.62717609513153305</v>
      </c>
      <c r="BE1627" s="17">
        <v>0.52736791214457301</v>
      </c>
      <c r="BF1627" s="17"/>
      <c r="BG1627" s="17">
        <v>0.63139439834497801</v>
      </c>
      <c r="BH1627" s="17">
        <v>0.54437744023469303</v>
      </c>
      <c r="BI1627" s="17">
        <v>0.64393869290599604</v>
      </c>
      <c r="BJ1627" s="17">
        <v>0.51627526274332802</v>
      </c>
      <c r="BK1627" s="17">
        <v>0.75490102227465194</v>
      </c>
      <c r="BL1627" s="17"/>
      <c r="BM1627" s="17">
        <v>0.556863373455322</v>
      </c>
      <c r="BN1627" s="17">
        <v>0.71186954043325101</v>
      </c>
    </row>
    <row r="1628" spans="2:66" x14ac:dyDescent="0.35">
      <c r="B1628" t="s">
        <v>351</v>
      </c>
      <c r="C1628" s="17">
        <v>0.24477919582197899</v>
      </c>
      <c r="D1628" s="17">
        <v>0.30353623116690798</v>
      </c>
      <c r="E1628" s="17">
        <v>0.187317938593482</v>
      </c>
      <c r="F1628" s="17"/>
      <c r="G1628" s="17">
        <v>0.34019508174031099</v>
      </c>
      <c r="H1628" s="17">
        <v>0.33537624595347099</v>
      </c>
      <c r="I1628" s="17">
        <v>0.28990177231346398</v>
      </c>
      <c r="J1628" s="17">
        <v>0.291555228998852</v>
      </c>
      <c r="K1628" s="17">
        <v>0.15470863261335899</v>
      </c>
      <c r="L1628" s="17">
        <v>9.9728674334022896E-2</v>
      </c>
      <c r="M1628" s="17"/>
      <c r="N1628" s="17">
        <v>0.33763585497050302</v>
      </c>
      <c r="O1628" s="17">
        <v>0.29803169085342601</v>
      </c>
      <c r="P1628" s="17">
        <v>0.152402076994336</v>
      </c>
      <c r="Q1628" s="17">
        <v>0.206461709759129</v>
      </c>
      <c r="R1628" s="17"/>
      <c r="S1628" s="17">
        <v>0.35068789433227998</v>
      </c>
      <c r="T1628" s="17">
        <v>0.297415492129954</v>
      </c>
      <c r="U1628" s="17">
        <v>0.16164984179728401</v>
      </c>
      <c r="V1628" s="17">
        <v>0.21998585442125199</v>
      </c>
      <c r="W1628" s="17">
        <v>0.32579593326477102</v>
      </c>
      <c r="X1628" s="17">
        <v>0.162793720678474</v>
      </c>
      <c r="Y1628" s="17">
        <v>0.18287826886460701</v>
      </c>
      <c r="Z1628" s="17">
        <v>0.29816363402864099</v>
      </c>
      <c r="AA1628" s="17">
        <v>0.195556221821512</v>
      </c>
      <c r="AB1628" s="17">
        <v>0.33831583214223898</v>
      </c>
      <c r="AC1628" s="17">
        <v>0.146487701653844</v>
      </c>
      <c r="AD1628" s="17">
        <v>0.124723967513828</v>
      </c>
      <c r="AE1628" s="17"/>
      <c r="AF1628" s="17">
        <v>0.33421543812836602</v>
      </c>
      <c r="AG1628" s="17">
        <v>0.19328773103750499</v>
      </c>
      <c r="AH1628" s="17">
        <v>0.25348752143508102</v>
      </c>
      <c r="AI1628" s="17">
        <v>0.22309695194194301</v>
      </c>
      <c r="AJ1628" s="17">
        <v>0.17095073598914701</v>
      </c>
      <c r="AK1628" s="17">
        <v>0.29343235555300201</v>
      </c>
      <c r="AL1628" s="17"/>
      <c r="AM1628" s="17">
        <v>0.20966942850899101</v>
      </c>
      <c r="AN1628" s="17">
        <v>0.288565975422861</v>
      </c>
      <c r="AO1628" s="17"/>
      <c r="AP1628" s="17">
        <v>0.14932703880989401</v>
      </c>
      <c r="AQ1628" s="17">
        <v>0.27120384031158601</v>
      </c>
      <c r="AR1628" s="17">
        <v>0.27860574556934797</v>
      </c>
      <c r="AS1628" s="17">
        <v>0.34779989556484298</v>
      </c>
      <c r="AT1628" s="17">
        <v>0.42409120638154901</v>
      </c>
      <c r="AU1628" s="17"/>
      <c r="AV1628" s="17">
        <v>0.28646043549865002</v>
      </c>
      <c r="AW1628" s="17">
        <v>0.166550296250423</v>
      </c>
      <c r="AX1628" s="17">
        <v>0.30234410906002601</v>
      </c>
      <c r="AY1628" s="17">
        <v>0.24961267784237601</v>
      </c>
      <c r="AZ1628" s="17">
        <v>0.28372879052264799</v>
      </c>
      <c r="BA1628" s="17">
        <v>0.24080241050467399</v>
      </c>
      <c r="BB1628" s="17"/>
      <c r="BC1628" s="17">
        <v>0.20357852572673399</v>
      </c>
      <c r="BD1628" s="17">
        <v>0.22163890921930801</v>
      </c>
      <c r="BE1628" s="17">
        <v>0.31587952433349997</v>
      </c>
      <c r="BF1628" s="17"/>
      <c r="BG1628" s="17">
        <v>0.18590665076055099</v>
      </c>
      <c r="BH1628" s="17">
        <v>0.306420265480007</v>
      </c>
      <c r="BI1628" s="17">
        <v>0.22771246975267301</v>
      </c>
      <c r="BJ1628" s="17">
        <v>0.19468624860213199</v>
      </c>
      <c r="BK1628" s="17">
        <v>0.155830118299641</v>
      </c>
      <c r="BL1628" s="17"/>
      <c r="BM1628" s="17">
        <v>0.28912794708321099</v>
      </c>
      <c r="BN1628" s="17">
        <v>0.162837060336505</v>
      </c>
    </row>
    <row r="1629" spans="2:66" x14ac:dyDescent="0.35">
      <c r="B1629" t="s">
        <v>352</v>
      </c>
      <c r="C1629" s="17">
        <v>9.48952572576513E-2</v>
      </c>
      <c r="D1629" s="17">
        <v>0.1097472818247</v>
      </c>
      <c r="E1629" s="17">
        <v>7.55020986949477E-2</v>
      </c>
      <c r="F1629" s="17"/>
      <c r="G1629" s="17">
        <v>0.12802687412278599</v>
      </c>
      <c r="H1629" s="17">
        <v>0.25931235738384101</v>
      </c>
      <c r="I1629" s="17">
        <v>0.13056443018845301</v>
      </c>
      <c r="J1629" s="17">
        <v>7.2529906256825497E-2</v>
      </c>
      <c r="K1629" s="17">
        <v>0</v>
      </c>
      <c r="L1629" s="17">
        <v>0</v>
      </c>
      <c r="M1629" s="17"/>
      <c r="N1629" s="17">
        <v>0.12547477590790501</v>
      </c>
      <c r="O1629" s="17">
        <v>0.116804058912215</v>
      </c>
      <c r="P1629" s="17">
        <v>7.1897063097520794E-2</v>
      </c>
      <c r="Q1629" s="17">
        <v>7.1020497928712401E-2</v>
      </c>
      <c r="R1629" s="17"/>
      <c r="S1629" s="17">
        <v>0.18118123507888301</v>
      </c>
      <c r="T1629" s="17">
        <v>7.6718726756597702E-2</v>
      </c>
      <c r="U1629" s="17">
        <v>6.2491686929681399E-2</v>
      </c>
      <c r="V1629" s="17">
        <v>0.10878741579909</v>
      </c>
      <c r="W1629" s="17">
        <v>0.178488894496108</v>
      </c>
      <c r="X1629" s="17">
        <v>5.27156817357523E-2</v>
      </c>
      <c r="Y1629" s="17">
        <v>6.2409826571135099E-2</v>
      </c>
      <c r="Z1629" s="17">
        <v>0</v>
      </c>
      <c r="AA1629" s="17">
        <v>0.115745524276128</v>
      </c>
      <c r="AB1629" s="17">
        <v>3.6216243930068899E-2</v>
      </c>
      <c r="AC1629" s="17">
        <v>5.3983423570713E-2</v>
      </c>
      <c r="AD1629" s="17">
        <v>0.126323545851553</v>
      </c>
      <c r="AE1629" s="17"/>
      <c r="AF1629" s="17">
        <v>0.21317521577978801</v>
      </c>
      <c r="AG1629" s="17">
        <v>7.0480385884820598E-2</v>
      </c>
      <c r="AH1629" s="17">
        <v>5.7823062432575199E-2</v>
      </c>
      <c r="AI1629" s="17">
        <v>4.5166199613158202E-2</v>
      </c>
      <c r="AJ1629" s="17">
        <v>5.0020246605615E-2</v>
      </c>
      <c r="AK1629" s="17">
        <v>5.0002931471860898E-2</v>
      </c>
      <c r="AL1629" s="17"/>
      <c r="AM1629" s="17">
        <v>9.1653536148666295E-2</v>
      </c>
      <c r="AN1629" s="17">
        <v>0.10001171606883399</v>
      </c>
      <c r="AO1629" s="17"/>
      <c r="AP1629" s="17">
        <v>4.5190275121549002E-2</v>
      </c>
      <c r="AQ1629" s="17">
        <v>6.5919932054360295E-2</v>
      </c>
      <c r="AR1629" s="17">
        <v>0.133115125441085</v>
      </c>
      <c r="AS1629" s="17">
        <v>0.16521658199193801</v>
      </c>
      <c r="AT1629" s="17">
        <v>0.28450392782745298</v>
      </c>
      <c r="AU1629" s="17"/>
      <c r="AV1629" s="17">
        <v>0.12022259731730001</v>
      </c>
      <c r="AW1629" s="17">
        <v>6.0857023668921498E-2</v>
      </c>
      <c r="AX1629" s="17">
        <v>3.98041946954329E-2</v>
      </c>
      <c r="AY1629" s="17">
        <v>0.13514467997143101</v>
      </c>
      <c r="AZ1629" s="17">
        <v>0.15441491113296699</v>
      </c>
      <c r="BA1629" s="17">
        <v>6.80657755155651E-2</v>
      </c>
      <c r="BB1629" s="17"/>
      <c r="BC1629" s="17">
        <v>7.2951174792548701E-2</v>
      </c>
      <c r="BD1629" s="17">
        <v>9.6786103813386107E-2</v>
      </c>
      <c r="BE1629" s="17">
        <v>0.123210424573688</v>
      </c>
      <c r="BF1629" s="17"/>
      <c r="BG1629" s="17">
        <v>0.106816289258747</v>
      </c>
      <c r="BH1629" s="17">
        <v>0.111764582842803</v>
      </c>
      <c r="BI1629" s="17">
        <v>8.5137146277954198E-2</v>
      </c>
      <c r="BJ1629" s="17">
        <v>0.19386752334902499</v>
      </c>
      <c r="BK1629" s="17">
        <v>4.3887957765028802E-2</v>
      </c>
      <c r="BL1629" s="17"/>
      <c r="BM1629" s="17">
        <v>0.111054559594595</v>
      </c>
      <c r="BN1629" s="17">
        <v>7.0933834814030899E-2</v>
      </c>
    </row>
    <row r="1630" spans="2:66" x14ac:dyDescent="0.35">
      <c r="B1630" t="s">
        <v>353</v>
      </c>
      <c r="C1630" s="17">
        <v>2.73163660007203E-2</v>
      </c>
      <c r="D1630" s="17">
        <v>3.8588641625609099E-2</v>
      </c>
      <c r="E1630" s="17">
        <v>1.59680197454404E-2</v>
      </c>
      <c r="F1630" s="17"/>
      <c r="G1630" s="17">
        <v>5.5770335414178598E-2</v>
      </c>
      <c r="H1630" s="17">
        <v>4.5779092659086397E-2</v>
      </c>
      <c r="I1630" s="17">
        <v>3.3966551977664003E-2</v>
      </c>
      <c r="J1630" s="17">
        <v>2.0522627043945401E-2</v>
      </c>
      <c r="K1630" s="17">
        <v>1.5444746840069299E-2</v>
      </c>
      <c r="L1630" s="17">
        <v>0</v>
      </c>
      <c r="M1630" s="17"/>
      <c r="N1630" s="17">
        <v>3.3378861139926497E-2</v>
      </c>
      <c r="O1630" s="17">
        <v>5.9571513322242801E-2</v>
      </c>
      <c r="P1630" s="17">
        <v>2.0063117297558199E-2</v>
      </c>
      <c r="Q1630" s="17">
        <v>0</v>
      </c>
      <c r="R1630" s="17"/>
      <c r="S1630" s="17">
        <v>4.6101232550619299E-2</v>
      </c>
      <c r="T1630" s="17">
        <v>0</v>
      </c>
      <c r="U1630" s="17">
        <v>6.5289508882290695E-2</v>
      </c>
      <c r="V1630" s="17">
        <v>0</v>
      </c>
      <c r="W1630" s="17">
        <v>3.1781947663014197E-2</v>
      </c>
      <c r="X1630" s="17">
        <v>2.8375636458895501E-2</v>
      </c>
      <c r="Y1630" s="17">
        <v>0</v>
      </c>
      <c r="Z1630" s="17">
        <v>0</v>
      </c>
      <c r="AA1630" s="17">
        <v>6.0985509744207599E-2</v>
      </c>
      <c r="AB1630" s="17">
        <v>3.4144915639599101E-2</v>
      </c>
      <c r="AC1630" s="17">
        <v>0</v>
      </c>
      <c r="AD1630" s="17">
        <v>0</v>
      </c>
      <c r="AE1630" s="17"/>
      <c r="AF1630" s="17">
        <v>2.14406841335768E-2</v>
      </c>
      <c r="AG1630" s="17">
        <v>3.14150851201919E-2</v>
      </c>
      <c r="AH1630" s="17">
        <v>3.8338259256794301E-2</v>
      </c>
      <c r="AI1630" s="17">
        <v>0</v>
      </c>
      <c r="AJ1630" s="17">
        <v>4.95813893153184E-2</v>
      </c>
      <c r="AK1630" s="17">
        <v>5.0719189842835001E-2</v>
      </c>
      <c r="AL1630" s="17"/>
      <c r="AM1630" s="17">
        <v>1.8617684823851899E-2</v>
      </c>
      <c r="AN1630" s="17">
        <v>3.9563190478962999E-2</v>
      </c>
      <c r="AO1630" s="17"/>
      <c r="AP1630" s="17">
        <v>2.2123808818301699E-2</v>
      </c>
      <c r="AQ1630" s="17">
        <v>0</v>
      </c>
      <c r="AR1630" s="17">
        <v>3.1357415608133397E-2</v>
      </c>
      <c r="AS1630" s="17">
        <v>9.3730562799142297E-2</v>
      </c>
      <c r="AT1630" s="17">
        <v>0</v>
      </c>
      <c r="AU1630" s="17"/>
      <c r="AV1630" s="17">
        <v>5.3262900547761997E-2</v>
      </c>
      <c r="AW1630" s="17">
        <v>2.8254487233391301E-2</v>
      </c>
      <c r="AX1630" s="17">
        <v>0</v>
      </c>
      <c r="AY1630" s="17">
        <v>1.9661239785151299E-2</v>
      </c>
      <c r="AZ1630" s="17">
        <v>0</v>
      </c>
      <c r="BA1630" s="17">
        <v>0</v>
      </c>
      <c r="BB1630" s="17"/>
      <c r="BC1630" s="17">
        <v>5.5999263551146997E-2</v>
      </c>
      <c r="BD1630" s="17">
        <v>2.1677110182833699E-2</v>
      </c>
      <c r="BE1630" s="17">
        <v>1.6622478604490901E-2</v>
      </c>
      <c r="BF1630" s="17"/>
      <c r="BG1630" s="17">
        <v>0</v>
      </c>
      <c r="BH1630" s="17">
        <v>2.5444004351629999E-2</v>
      </c>
      <c r="BI1630" s="17">
        <v>3.5318311187343798E-2</v>
      </c>
      <c r="BJ1630" s="17">
        <v>9.5170965305514693E-2</v>
      </c>
      <c r="BK1630" s="17">
        <v>2.3161699238234301E-2</v>
      </c>
      <c r="BL1630" s="17"/>
      <c r="BM1630" s="17">
        <v>2.1793082208417299E-2</v>
      </c>
      <c r="BN1630" s="17">
        <v>3.6147159949905798E-2</v>
      </c>
    </row>
    <row r="1631" spans="2:66" x14ac:dyDescent="0.35">
      <c r="B1631" t="s">
        <v>354</v>
      </c>
      <c r="C1631" s="17">
        <v>2.7530191622352801E-3</v>
      </c>
      <c r="D1631" s="17">
        <v>5.4264231135461201E-3</v>
      </c>
      <c r="E1631" s="17">
        <v>0</v>
      </c>
      <c r="F1631" s="17"/>
      <c r="G1631" s="17">
        <v>1.8938727586230501E-2</v>
      </c>
      <c r="H1631" s="17">
        <v>0</v>
      </c>
      <c r="I1631" s="17">
        <v>0</v>
      </c>
      <c r="J1631" s="17">
        <v>0</v>
      </c>
      <c r="K1631" s="17">
        <v>0</v>
      </c>
      <c r="L1631" s="17">
        <v>0</v>
      </c>
      <c r="M1631" s="17"/>
      <c r="N1631" s="17">
        <v>0</v>
      </c>
      <c r="O1631" s="17">
        <v>0</v>
      </c>
      <c r="P1631" s="17">
        <v>1.0567598389215499E-2</v>
      </c>
      <c r="Q1631" s="17">
        <v>0</v>
      </c>
      <c r="R1631" s="17"/>
      <c r="S1631" s="17">
        <v>0</v>
      </c>
      <c r="T1631" s="17">
        <v>0</v>
      </c>
      <c r="U1631" s="17">
        <v>0</v>
      </c>
      <c r="V1631" s="17">
        <v>0</v>
      </c>
      <c r="W1631" s="17">
        <v>0</v>
      </c>
      <c r="X1631" s="17">
        <v>0</v>
      </c>
      <c r="Y1631" s="17">
        <v>3.2301201416785698E-2</v>
      </c>
      <c r="Z1631" s="17">
        <v>0</v>
      </c>
      <c r="AA1631" s="17">
        <v>0</v>
      </c>
      <c r="AB1631" s="17">
        <v>0</v>
      </c>
      <c r="AC1631" s="17">
        <v>0</v>
      </c>
      <c r="AD1631" s="17">
        <v>0</v>
      </c>
      <c r="AE1631" s="17"/>
      <c r="AF1631" s="17">
        <v>0</v>
      </c>
      <c r="AG1631" s="17">
        <v>1.0340128596907101E-2</v>
      </c>
      <c r="AH1631" s="17">
        <v>0</v>
      </c>
      <c r="AI1631" s="17">
        <v>0</v>
      </c>
      <c r="AJ1631" s="17">
        <v>0</v>
      </c>
      <c r="AK1631" s="17">
        <v>0</v>
      </c>
      <c r="AL1631" s="17"/>
      <c r="AM1631" s="17">
        <v>4.7502381391682997E-3</v>
      </c>
      <c r="AN1631" s="17">
        <v>0</v>
      </c>
      <c r="AO1631" s="17"/>
      <c r="AP1631" s="17">
        <v>0</v>
      </c>
      <c r="AQ1631" s="17">
        <v>0</v>
      </c>
      <c r="AR1631" s="17">
        <v>0</v>
      </c>
      <c r="AS1631" s="17">
        <v>2.3950989252985701E-2</v>
      </c>
      <c r="AT1631" s="17">
        <v>0</v>
      </c>
      <c r="AU1631" s="17"/>
      <c r="AV1631" s="17">
        <v>7.5096782735572304E-3</v>
      </c>
      <c r="AW1631" s="17">
        <v>0</v>
      </c>
      <c r="AX1631" s="17">
        <v>0</v>
      </c>
      <c r="AY1631" s="17">
        <v>0</v>
      </c>
      <c r="AZ1631" s="17">
        <v>0</v>
      </c>
      <c r="BA1631" s="17">
        <v>0</v>
      </c>
      <c r="BB1631" s="17"/>
      <c r="BC1631" s="17">
        <v>0</v>
      </c>
      <c r="BD1631" s="17">
        <v>0</v>
      </c>
      <c r="BE1631" s="17">
        <v>8.5880427843381697E-3</v>
      </c>
      <c r="BF1631" s="17"/>
      <c r="BG1631" s="17">
        <v>3.8933596953277402E-2</v>
      </c>
      <c r="BH1631" s="17">
        <v>0</v>
      </c>
      <c r="BI1631" s="17">
        <v>0</v>
      </c>
      <c r="BJ1631" s="17">
        <v>0</v>
      </c>
      <c r="BK1631" s="17">
        <v>0</v>
      </c>
      <c r="BL1631" s="17"/>
      <c r="BM1631" s="17">
        <v>5.5865236174012E-3</v>
      </c>
      <c r="BN1631" s="17">
        <v>0</v>
      </c>
    </row>
    <row r="1632" spans="2:66" x14ac:dyDescent="0.35">
      <c r="B1632" t="s">
        <v>282</v>
      </c>
      <c r="C1632" s="17">
        <v>1.8055134391464198E-2</v>
      </c>
      <c r="D1632" s="17">
        <v>2.5594012360705399E-2</v>
      </c>
      <c r="E1632" s="17">
        <v>1.0461843554819E-2</v>
      </c>
      <c r="F1632" s="17"/>
      <c r="G1632" s="17">
        <v>1.7293751588520302E-2</v>
      </c>
      <c r="H1632" s="17">
        <v>1.42724001000121E-2</v>
      </c>
      <c r="I1632" s="17">
        <v>1.6015675468566502E-2</v>
      </c>
      <c r="J1632" s="17">
        <v>6.9341402710506303E-2</v>
      </c>
      <c r="K1632" s="17">
        <v>0</v>
      </c>
      <c r="L1632" s="17">
        <v>0</v>
      </c>
      <c r="M1632" s="17"/>
      <c r="N1632" s="17">
        <v>2.0731525586367001E-2</v>
      </c>
      <c r="O1632" s="17">
        <v>0</v>
      </c>
      <c r="P1632" s="17">
        <v>0</v>
      </c>
      <c r="Q1632" s="17">
        <v>5.0714398345890199E-2</v>
      </c>
      <c r="R1632" s="17"/>
      <c r="S1632" s="17">
        <v>0</v>
      </c>
      <c r="T1632" s="17">
        <v>3.9683642821574598E-2</v>
      </c>
      <c r="U1632" s="17">
        <v>3.3256663861400498E-2</v>
      </c>
      <c r="V1632" s="17">
        <v>0</v>
      </c>
      <c r="W1632" s="17">
        <v>2.759553999416E-2</v>
      </c>
      <c r="X1632" s="17">
        <v>2.59203806294084E-2</v>
      </c>
      <c r="Y1632" s="17">
        <v>0</v>
      </c>
      <c r="Z1632" s="17">
        <v>9.6719971290073495E-2</v>
      </c>
      <c r="AA1632" s="17">
        <v>1.96540981065083E-2</v>
      </c>
      <c r="AB1632" s="17">
        <v>0</v>
      </c>
      <c r="AC1632" s="17">
        <v>0</v>
      </c>
      <c r="AD1632" s="17">
        <v>0</v>
      </c>
      <c r="AE1632" s="17"/>
      <c r="AF1632" s="17">
        <v>3.1366221367668402E-2</v>
      </c>
      <c r="AG1632" s="17">
        <v>0</v>
      </c>
      <c r="AH1632" s="17">
        <v>3.5922835643746202E-2</v>
      </c>
      <c r="AI1632" s="17">
        <v>2.8608350451454798E-2</v>
      </c>
      <c r="AJ1632" s="17">
        <v>0</v>
      </c>
      <c r="AK1632" s="17">
        <v>0</v>
      </c>
      <c r="AL1632" s="17"/>
      <c r="AM1632" s="17">
        <v>1.33673919378537E-2</v>
      </c>
      <c r="AN1632" s="17">
        <v>2.4676724658471299E-2</v>
      </c>
      <c r="AO1632" s="17"/>
      <c r="AP1632" s="17">
        <v>1.04501344621045E-2</v>
      </c>
      <c r="AQ1632" s="17">
        <v>2.2324698436678E-2</v>
      </c>
      <c r="AR1632" s="17">
        <v>8.8505317709168703E-3</v>
      </c>
      <c r="AS1632" s="17">
        <v>0</v>
      </c>
      <c r="AT1632" s="17">
        <v>0</v>
      </c>
      <c r="AU1632" s="17"/>
      <c r="AV1632" s="17">
        <v>2.77934277214314E-2</v>
      </c>
      <c r="AW1632" s="17">
        <v>1.5196295774985101E-2</v>
      </c>
      <c r="AX1632" s="17">
        <v>0</v>
      </c>
      <c r="AY1632" s="17">
        <v>0</v>
      </c>
      <c r="AZ1632" s="17">
        <v>0</v>
      </c>
      <c r="BA1632" s="17">
        <v>0</v>
      </c>
      <c r="BB1632" s="17"/>
      <c r="BC1632" s="17">
        <v>1.0816048673739699E-2</v>
      </c>
      <c r="BD1632" s="17">
        <v>3.2721781652939097E-2</v>
      </c>
      <c r="BE1632" s="17">
        <v>8.3316175594102607E-3</v>
      </c>
      <c r="BF1632" s="17"/>
      <c r="BG1632" s="17">
        <v>3.6949064682446901E-2</v>
      </c>
      <c r="BH1632" s="17">
        <v>1.19937070908675E-2</v>
      </c>
      <c r="BI1632" s="17">
        <v>7.8933798760330593E-3</v>
      </c>
      <c r="BJ1632" s="17">
        <v>0</v>
      </c>
      <c r="BK1632" s="17">
        <v>2.2219202422444E-2</v>
      </c>
      <c r="BL1632" s="17"/>
      <c r="BM1632" s="17">
        <v>1.55745140410538E-2</v>
      </c>
      <c r="BN1632" s="17">
        <v>1.82124044663067E-2</v>
      </c>
    </row>
    <row r="1633" spans="2:66" x14ac:dyDescent="0.35">
      <c r="C1633" s="17"/>
      <c r="D1633" s="17"/>
      <c r="E1633" s="17"/>
      <c r="F1633" s="17"/>
      <c r="G1633" s="17"/>
      <c r="H1633" s="17"/>
      <c r="I1633" s="17"/>
      <c r="J1633" s="17"/>
      <c r="K1633" s="17"/>
      <c r="L1633" s="17"/>
      <c r="M1633" s="17"/>
      <c r="N1633" s="17"/>
      <c r="O1633" s="17"/>
      <c r="P1633" s="17"/>
      <c r="Q1633" s="17"/>
      <c r="R1633" s="17"/>
      <c r="S1633" s="17"/>
      <c r="T1633" s="17"/>
      <c r="U1633" s="17"/>
      <c r="V1633" s="17"/>
      <c r="W1633" s="17"/>
      <c r="X1633" s="17"/>
      <c r="Y1633" s="17"/>
      <c r="Z1633" s="17"/>
      <c r="AA1633" s="17"/>
      <c r="AB1633" s="17"/>
      <c r="AC1633" s="17"/>
      <c r="AD1633" s="17"/>
      <c r="AE1633" s="17"/>
      <c r="AF1633" s="17"/>
      <c r="AG1633" s="17"/>
      <c r="AH1633" s="17"/>
      <c r="AI1633" s="17"/>
      <c r="AJ1633" s="17"/>
      <c r="AK1633" s="17"/>
      <c r="AL1633" s="17"/>
      <c r="AM1633" s="17"/>
      <c r="AN1633" s="17"/>
      <c r="AO1633" s="17"/>
      <c r="AP1633" s="17"/>
      <c r="AQ1633" s="17"/>
      <c r="AR1633" s="17"/>
      <c r="AS1633" s="17"/>
      <c r="AT1633" s="17"/>
      <c r="AU1633" s="17"/>
      <c r="AV1633" s="17"/>
      <c r="AW1633" s="17"/>
      <c r="AX1633" s="17"/>
      <c r="AY1633" s="17"/>
      <c r="AZ1633" s="17"/>
      <c r="BA1633" s="17"/>
      <c r="BB1633" s="17"/>
      <c r="BC1633" s="17"/>
      <c r="BD1633" s="17"/>
      <c r="BE1633" s="17"/>
      <c r="BF1633" s="17"/>
      <c r="BG1633" s="17"/>
      <c r="BH1633" s="17"/>
      <c r="BI1633" s="17"/>
      <c r="BJ1633" s="17"/>
      <c r="BK1633" s="17"/>
      <c r="BL1633" s="17"/>
      <c r="BM1633" s="17"/>
      <c r="BN1633" s="17"/>
    </row>
    <row r="1634" spans="2:66" x14ac:dyDescent="0.35">
      <c r="B1634" s="6" t="s">
        <v>505</v>
      </c>
      <c r="C1634" s="17"/>
      <c r="D1634" s="17"/>
      <c r="E1634" s="17"/>
      <c r="F1634" s="17"/>
      <c r="G1634" s="17"/>
      <c r="H1634" s="17"/>
      <c r="I1634" s="17"/>
      <c r="J1634" s="17"/>
      <c r="K1634" s="17"/>
      <c r="L1634" s="17"/>
      <c r="M1634" s="17"/>
      <c r="N1634" s="17"/>
      <c r="O1634" s="17"/>
      <c r="P1634" s="17"/>
      <c r="Q1634" s="17"/>
      <c r="R1634" s="17"/>
      <c r="S1634" s="17"/>
      <c r="T1634" s="17"/>
      <c r="U1634" s="17"/>
      <c r="V1634" s="17"/>
      <c r="W1634" s="17"/>
      <c r="X1634" s="17"/>
      <c r="Y1634" s="17"/>
      <c r="Z1634" s="17"/>
      <c r="AA1634" s="17"/>
      <c r="AB1634" s="17"/>
      <c r="AC1634" s="17"/>
      <c r="AD1634" s="17"/>
      <c r="AE1634" s="17"/>
      <c r="AF1634" s="17"/>
      <c r="AG1634" s="17"/>
      <c r="AH1634" s="17"/>
      <c r="AI1634" s="17"/>
      <c r="AJ1634" s="17"/>
      <c r="AK1634" s="17"/>
      <c r="AL1634" s="17"/>
      <c r="AM1634" s="17"/>
      <c r="AN1634" s="17"/>
      <c r="AO1634" s="17"/>
      <c r="AP1634" s="17"/>
      <c r="AQ1634" s="17"/>
      <c r="AR1634" s="17"/>
      <c r="AS1634" s="17"/>
      <c r="AT1634" s="17"/>
      <c r="AU1634" s="17"/>
      <c r="AV1634" s="17"/>
      <c r="AW1634" s="17"/>
      <c r="AX1634" s="17"/>
      <c r="AY1634" s="17"/>
      <c r="AZ1634" s="17"/>
      <c r="BA1634" s="17"/>
      <c r="BB1634" s="17"/>
      <c r="BC1634" s="17"/>
      <c r="BD1634" s="17"/>
      <c r="BE1634" s="17"/>
      <c r="BF1634" s="17"/>
      <c r="BG1634" s="17"/>
      <c r="BH1634" s="17"/>
      <c r="BI1634" s="17"/>
      <c r="BJ1634" s="17"/>
      <c r="BK1634" s="17"/>
      <c r="BL1634" s="17"/>
      <c r="BM1634" s="17"/>
      <c r="BN1634" s="17"/>
    </row>
    <row r="1635" spans="2:66" x14ac:dyDescent="0.35">
      <c r="B1635" s="24" t="s">
        <v>184</v>
      </c>
      <c r="C1635" s="17"/>
      <c r="D1635" s="17"/>
      <c r="E1635" s="17"/>
      <c r="F1635" s="17"/>
      <c r="G1635" s="17"/>
      <c r="H1635" s="17"/>
      <c r="I1635" s="17"/>
      <c r="J1635" s="17"/>
      <c r="K1635" s="17"/>
      <c r="L1635" s="17"/>
      <c r="M1635" s="17"/>
      <c r="N1635" s="17"/>
      <c r="O1635" s="17"/>
      <c r="P1635" s="17"/>
      <c r="Q1635" s="17"/>
      <c r="R1635" s="17"/>
      <c r="S1635" s="17"/>
      <c r="T1635" s="17"/>
      <c r="U1635" s="17"/>
      <c r="V1635" s="17"/>
      <c r="W1635" s="17"/>
      <c r="X1635" s="17"/>
      <c r="Y1635" s="17"/>
      <c r="Z1635" s="17"/>
      <c r="AA1635" s="17"/>
      <c r="AB1635" s="17"/>
      <c r="AC1635" s="17"/>
      <c r="AD1635" s="17"/>
      <c r="AE1635" s="17"/>
      <c r="AF1635" s="17"/>
      <c r="AG1635" s="17"/>
      <c r="AH1635" s="17"/>
      <c r="AI1635" s="17"/>
      <c r="AJ1635" s="17"/>
      <c r="AK1635" s="17"/>
      <c r="AL1635" s="17"/>
      <c r="AM1635" s="17"/>
      <c r="AN1635" s="17"/>
      <c r="AO1635" s="17"/>
      <c r="AP1635" s="17"/>
      <c r="AQ1635" s="17"/>
      <c r="AR1635" s="17"/>
      <c r="AS1635" s="17"/>
      <c r="AT1635" s="17"/>
      <c r="AU1635" s="17"/>
      <c r="AV1635" s="17"/>
      <c r="AW1635" s="17"/>
      <c r="AX1635" s="17"/>
      <c r="AY1635" s="17"/>
      <c r="AZ1635" s="17"/>
      <c r="BA1635" s="17"/>
      <c r="BB1635" s="17"/>
      <c r="BC1635" s="17"/>
      <c r="BD1635" s="17"/>
      <c r="BE1635" s="17"/>
      <c r="BF1635" s="17"/>
      <c r="BG1635" s="17"/>
      <c r="BH1635" s="17"/>
      <c r="BI1635" s="17"/>
      <c r="BJ1635" s="17"/>
      <c r="BK1635" s="17"/>
      <c r="BL1635" s="17"/>
      <c r="BM1635" s="17"/>
      <c r="BN1635" s="17"/>
    </row>
    <row r="1636" spans="2:66" x14ac:dyDescent="0.35">
      <c r="B1636" t="s">
        <v>350</v>
      </c>
      <c r="C1636" s="17">
        <v>0.73707749616570395</v>
      </c>
      <c r="D1636" s="17">
        <v>0.68930489041628795</v>
      </c>
      <c r="E1636" s="17">
        <v>0.78956895987773701</v>
      </c>
      <c r="F1636" s="17"/>
      <c r="G1636" s="17">
        <v>0.53361956388112097</v>
      </c>
      <c r="H1636" s="17">
        <v>0.51934948662523095</v>
      </c>
      <c r="I1636" s="17">
        <v>0.68278204343660698</v>
      </c>
      <c r="J1636" s="17">
        <v>0.82680067354260001</v>
      </c>
      <c r="K1636" s="17">
        <v>0.90184845705920302</v>
      </c>
      <c r="L1636" s="17">
        <v>0.930201737220546</v>
      </c>
      <c r="M1636" s="17"/>
      <c r="N1636" s="17">
        <v>0.68785325541448605</v>
      </c>
      <c r="O1636" s="17">
        <v>0.67361855458211495</v>
      </c>
      <c r="P1636" s="17">
        <v>0.77487954821984895</v>
      </c>
      <c r="Q1636" s="17">
        <v>0.81628132037406198</v>
      </c>
      <c r="R1636" s="17"/>
      <c r="S1636" s="17">
        <v>0.48392440691430999</v>
      </c>
      <c r="T1636" s="17">
        <v>0.85033817609940798</v>
      </c>
      <c r="U1636" s="17">
        <v>0.73593383416336799</v>
      </c>
      <c r="V1636" s="17">
        <v>0.82580359105721901</v>
      </c>
      <c r="W1636" s="17">
        <v>0.71754793850353005</v>
      </c>
      <c r="X1636" s="17">
        <v>0.70015821985063398</v>
      </c>
      <c r="Y1636" s="17">
        <v>0.76707121220238295</v>
      </c>
      <c r="Z1636" s="17">
        <v>0.922409182665339</v>
      </c>
      <c r="AA1636" s="17">
        <v>0.75439395346482696</v>
      </c>
      <c r="AB1636" s="17">
        <v>0.71190831840048396</v>
      </c>
      <c r="AC1636" s="17">
        <v>0.84802977413277003</v>
      </c>
      <c r="AD1636" s="17">
        <v>1</v>
      </c>
      <c r="AE1636" s="17"/>
      <c r="AF1636" s="17">
        <v>0.55578717961225399</v>
      </c>
      <c r="AG1636" s="17">
        <v>0.76390976662896304</v>
      </c>
      <c r="AH1636" s="17">
        <v>0.89341426766395504</v>
      </c>
      <c r="AI1636" s="17">
        <v>0.75449870678006703</v>
      </c>
      <c r="AJ1636" s="17">
        <v>0.94124529160083203</v>
      </c>
      <c r="AK1636" s="17">
        <v>0.62549079461887702</v>
      </c>
      <c r="AL1636" s="17"/>
      <c r="AM1636" s="17">
        <v>0.77373136195709202</v>
      </c>
      <c r="AN1636" s="17">
        <v>0.68517412332662397</v>
      </c>
      <c r="AO1636" s="17"/>
      <c r="AP1636" s="17">
        <v>0.85351149549391803</v>
      </c>
      <c r="AQ1636" s="17">
        <v>0.79490108481280697</v>
      </c>
      <c r="AR1636" s="17">
        <v>0.63060456241274598</v>
      </c>
      <c r="AS1636" s="17">
        <v>0.60893674593089497</v>
      </c>
      <c r="AT1636" s="17">
        <v>0.42950541950299298</v>
      </c>
      <c r="AU1636" s="17"/>
      <c r="AV1636" s="17">
        <v>0.72501908890881295</v>
      </c>
      <c r="AW1636" s="17">
        <v>0.77446801985519897</v>
      </c>
      <c r="AX1636" s="17">
        <v>0.60004819179754199</v>
      </c>
      <c r="AY1636" s="17">
        <v>0.81141017777054503</v>
      </c>
      <c r="AZ1636" s="17">
        <v>0.68257877003564205</v>
      </c>
      <c r="BA1636" s="17">
        <v>0.54424541357117695</v>
      </c>
      <c r="BB1636" s="17"/>
      <c r="BC1636" s="17">
        <v>0.72994625099594501</v>
      </c>
      <c r="BD1636" s="17">
        <v>0.78462649348036895</v>
      </c>
      <c r="BE1636" s="17">
        <v>0.67144401085622896</v>
      </c>
      <c r="BF1636" s="17"/>
      <c r="BG1636" s="17">
        <v>0.75845361592920302</v>
      </c>
      <c r="BH1636" s="17">
        <v>0.72122699896576403</v>
      </c>
      <c r="BI1636" s="17">
        <v>0.73356165288557795</v>
      </c>
      <c r="BJ1636" s="17">
        <v>0.64163447132411</v>
      </c>
      <c r="BK1636" s="17">
        <v>0.86164698171355203</v>
      </c>
      <c r="BL1636" s="17"/>
      <c r="BM1636" s="17">
        <v>0.72790754481972797</v>
      </c>
      <c r="BN1636" s="17">
        <v>0.81183885509558595</v>
      </c>
    </row>
    <row r="1637" spans="2:66" x14ac:dyDescent="0.35">
      <c r="B1637" t="s">
        <v>351</v>
      </c>
      <c r="C1637" s="17">
        <v>0.167675221466525</v>
      </c>
      <c r="D1637" s="17">
        <v>0.18815537510067601</v>
      </c>
      <c r="E1637" s="17">
        <v>0.145172089714767</v>
      </c>
      <c r="F1637" s="17"/>
      <c r="G1637" s="17">
        <v>0.28231295886611302</v>
      </c>
      <c r="H1637" s="17">
        <v>0.30906333363831801</v>
      </c>
      <c r="I1637" s="17">
        <v>0.20977891911372401</v>
      </c>
      <c r="J1637" s="17">
        <v>0.120690041036013</v>
      </c>
      <c r="K1637" s="17">
        <v>5.95412080723077E-2</v>
      </c>
      <c r="L1637" s="17">
        <v>4.2073914040640502E-2</v>
      </c>
      <c r="M1637" s="17"/>
      <c r="N1637" s="17">
        <v>0.232455382828581</v>
      </c>
      <c r="O1637" s="17">
        <v>0.19707357419198401</v>
      </c>
      <c r="P1637" s="17">
        <v>0.13010571191231399</v>
      </c>
      <c r="Q1637" s="17">
        <v>0.103062069341362</v>
      </c>
      <c r="R1637" s="17"/>
      <c r="S1637" s="17">
        <v>0.35743668592403699</v>
      </c>
      <c r="T1637" s="17">
        <v>6.4202181049679105E-2</v>
      </c>
      <c r="U1637" s="17">
        <v>0.20921086485270601</v>
      </c>
      <c r="V1637" s="17">
        <v>6.8346856122650096E-2</v>
      </c>
      <c r="W1637" s="17">
        <v>0.190120228579119</v>
      </c>
      <c r="X1637" s="17">
        <v>0.16253645421490001</v>
      </c>
      <c r="Y1637" s="17">
        <v>0.18674531569455399</v>
      </c>
      <c r="Z1637" s="17">
        <v>7.7590817334660694E-2</v>
      </c>
      <c r="AA1637" s="17">
        <v>0.15516002540584001</v>
      </c>
      <c r="AB1637" s="17">
        <v>0.179108085903918</v>
      </c>
      <c r="AC1637" s="17">
        <v>7.1726947836212099E-2</v>
      </c>
      <c r="AD1637" s="17">
        <v>0</v>
      </c>
      <c r="AE1637" s="17"/>
      <c r="AF1637" s="17">
        <v>0.309638485527236</v>
      </c>
      <c r="AG1637" s="17">
        <v>0.15481170374874101</v>
      </c>
      <c r="AH1637" s="17">
        <v>8.3925442332673295E-2</v>
      </c>
      <c r="AI1637" s="17">
        <v>0.11478766472348401</v>
      </c>
      <c r="AJ1637" s="17">
        <v>2.9466004677814701E-2</v>
      </c>
      <c r="AK1637" s="17">
        <v>0.17635338833148001</v>
      </c>
      <c r="AL1637" s="17"/>
      <c r="AM1637" s="17">
        <v>0.13609355966096201</v>
      </c>
      <c r="AN1637" s="17">
        <v>0.211640326498231</v>
      </c>
      <c r="AO1637" s="17"/>
      <c r="AP1637" s="17">
        <v>5.8748502343787298E-2</v>
      </c>
      <c r="AQ1637" s="17">
        <v>0.14424920166768099</v>
      </c>
      <c r="AR1637" s="17">
        <v>0.28941448695057298</v>
      </c>
      <c r="AS1637" s="17">
        <v>0.170268177977979</v>
      </c>
      <c r="AT1637" s="17">
        <v>0.43470459377237097</v>
      </c>
      <c r="AU1637" s="17"/>
      <c r="AV1637" s="17">
        <v>0.158165361937743</v>
      </c>
      <c r="AW1637" s="17">
        <v>0.11723647066663399</v>
      </c>
      <c r="AX1637" s="17">
        <v>0.238201430227927</v>
      </c>
      <c r="AY1637" s="17">
        <v>0.14834482465607601</v>
      </c>
      <c r="AZ1637" s="17">
        <v>0.25653300400169798</v>
      </c>
      <c r="BA1637" s="17">
        <v>0.30515641005124899</v>
      </c>
      <c r="BB1637" s="17"/>
      <c r="BC1637" s="17">
        <v>0.20020884856924101</v>
      </c>
      <c r="BD1637" s="17">
        <v>0.14606905853809601</v>
      </c>
      <c r="BE1637" s="17">
        <v>0.19009535348356099</v>
      </c>
      <c r="BF1637" s="17"/>
      <c r="BG1637" s="17">
        <v>0.18156408673808799</v>
      </c>
      <c r="BH1637" s="17">
        <v>0.187672120948568</v>
      </c>
      <c r="BI1637" s="17">
        <v>0.176349561414331</v>
      </c>
      <c r="BJ1637" s="17">
        <v>0.26460498894019802</v>
      </c>
      <c r="BK1637" s="17">
        <v>5.6356970699218099E-2</v>
      </c>
      <c r="BL1637" s="17"/>
      <c r="BM1637" s="17">
        <v>0.18657599656367499</v>
      </c>
      <c r="BN1637" s="17">
        <v>0.103501760975585</v>
      </c>
    </row>
    <row r="1638" spans="2:66" x14ac:dyDescent="0.35">
      <c r="B1638" t="s">
        <v>352</v>
      </c>
      <c r="C1638" s="17">
        <v>4.86716278962048E-2</v>
      </c>
      <c r="D1638" s="17">
        <v>6.6357344978663593E-2</v>
      </c>
      <c r="E1638" s="17">
        <v>2.92389601174219E-2</v>
      </c>
      <c r="F1638" s="17"/>
      <c r="G1638" s="17">
        <v>7.1371489303768895E-2</v>
      </c>
      <c r="H1638" s="17">
        <v>0.10333508052818099</v>
      </c>
      <c r="I1638" s="17">
        <v>5.4284931129166297E-2</v>
      </c>
      <c r="J1638" s="17">
        <v>3.4193568842190297E-2</v>
      </c>
      <c r="K1638" s="17">
        <v>3.8610334868489402E-2</v>
      </c>
      <c r="L1638" s="17">
        <v>0</v>
      </c>
      <c r="M1638" s="17"/>
      <c r="N1638" s="17">
        <v>5.9585710180481498E-2</v>
      </c>
      <c r="O1638" s="17">
        <v>6.4377558096691906E-2</v>
      </c>
      <c r="P1638" s="17">
        <v>2.4141515458013001E-2</v>
      </c>
      <c r="Q1638" s="17">
        <v>4.5237651789190897E-2</v>
      </c>
      <c r="R1638" s="17"/>
      <c r="S1638" s="17">
        <v>7.7243581679669299E-2</v>
      </c>
      <c r="T1638" s="17">
        <v>2.0946771644473901E-2</v>
      </c>
      <c r="U1638" s="17">
        <v>5.4855300983925798E-2</v>
      </c>
      <c r="V1638" s="17">
        <v>7.1279864418645894E-2</v>
      </c>
      <c r="W1638" s="17">
        <v>4.8239228539483897E-2</v>
      </c>
      <c r="X1638" s="17">
        <v>5.3169489445444203E-2</v>
      </c>
      <c r="Y1638" s="17">
        <v>0</v>
      </c>
      <c r="Z1638" s="17">
        <v>0</v>
      </c>
      <c r="AA1638" s="17">
        <v>6.8525324310298397E-2</v>
      </c>
      <c r="AB1638" s="17">
        <v>3.4283065640425901E-2</v>
      </c>
      <c r="AC1638" s="17">
        <v>8.0243278031017495E-2</v>
      </c>
      <c r="AD1638" s="17">
        <v>0</v>
      </c>
      <c r="AE1638" s="17"/>
      <c r="AF1638" s="17">
        <v>0.101348140147786</v>
      </c>
      <c r="AG1638" s="17">
        <v>3.56236121160384E-2</v>
      </c>
      <c r="AH1638" s="17">
        <v>0</v>
      </c>
      <c r="AI1638" s="17">
        <v>3.7452311359031001E-2</v>
      </c>
      <c r="AJ1638" s="17">
        <v>2.92887037213528E-2</v>
      </c>
      <c r="AK1638" s="17">
        <v>6.3007632310858694E-2</v>
      </c>
      <c r="AL1638" s="17"/>
      <c r="AM1638" s="17">
        <v>5.0868813301596497E-2</v>
      </c>
      <c r="AN1638" s="17">
        <v>4.6387643860740901E-2</v>
      </c>
      <c r="AO1638" s="17"/>
      <c r="AP1638" s="17">
        <v>2.36768741075979E-2</v>
      </c>
      <c r="AQ1638" s="17">
        <v>4.88519151636084E-2</v>
      </c>
      <c r="AR1638" s="17">
        <v>4.5659281714692503E-2</v>
      </c>
      <c r="AS1638" s="17">
        <v>8.6499210030972606E-2</v>
      </c>
      <c r="AT1638" s="17">
        <v>0.13578998672463599</v>
      </c>
      <c r="AU1638" s="17"/>
      <c r="AV1638" s="17">
        <v>7.3945849963702001E-2</v>
      </c>
      <c r="AW1638" s="17">
        <v>8.1618252653071197E-2</v>
      </c>
      <c r="AX1638" s="17">
        <v>7.9068911931975794E-2</v>
      </c>
      <c r="AY1638" s="17">
        <v>0</v>
      </c>
      <c r="AZ1638" s="17">
        <v>0</v>
      </c>
      <c r="BA1638" s="17">
        <v>0</v>
      </c>
      <c r="BB1638" s="17"/>
      <c r="BC1638" s="17">
        <v>2.4824605918819902E-2</v>
      </c>
      <c r="BD1638" s="17">
        <v>4.2474199397530901E-2</v>
      </c>
      <c r="BE1638" s="17">
        <v>7.4039964490644705E-2</v>
      </c>
      <c r="BF1638" s="17"/>
      <c r="BG1638" s="17">
        <v>2.8281992887765402E-2</v>
      </c>
      <c r="BH1638" s="17">
        <v>5.5282574670427798E-2</v>
      </c>
      <c r="BI1638" s="17">
        <v>5.4679096169886698E-2</v>
      </c>
      <c r="BJ1638" s="17">
        <v>0</v>
      </c>
      <c r="BK1638" s="17">
        <v>5.41031937690847E-2</v>
      </c>
      <c r="BL1638" s="17"/>
      <c r="BM1638" s="17">
        <v>5.0437153856069498E-2</v>
      </c>
      <c r="BN1638" s="17">
        <v>4.1854896065845401E-2</v>
      </c>
    </row>
    <row r="1639" spans="2:66" x14ac:dyDescent="0.35">
      <c r="B1639" t="s">
        <v>353</v>
      </c>
      <c r="C1639" s="17">
        <v>2.3728465499591799E-2</v>
      </c>
      <c r="D1639" s="17">
        <v>2.9140204238169501E-2</v>
      </c>
      <c r="E1639" s="17">
        <v>1.7782168805936398E-2</v>
      </c>
      <c r="F1639" s="17"/>
      <c r="G1639" s="17">
        <v>5.8982598052964297E-2</v>
      </c>
      <c r="H1639" s="17">
        <v>3.4576327320805601E-2</v>
      </c>
      <c r="I1639" s="17">
        <v>1.7024965042750799E-2</v>
      </c>
      <c r="J1639" s="17">
        <v>1.83157165791972E-2</v>
      </c>
      <c r="K1639" s="17">
        <v>0</v>
      </c>
      <c r="L1639" s="17">
        <v>1.41183426189139E-2</v>
      </c>
      <c r="M1639" s="17"/>
      <c r="N1639" s="17">
        <v>2.0105651576451399E-2</v>
      </c>
      <c r="O1639" s="17">
        <v>4.0195179617109202E-2</v>
      </c>
      <c r="P1639" s="17">
        <v>3.6254232878317902E-2</v>
      </c>
      <c r="Q1639" s="17">
        <v>0</v>
      </c>
      <c r="R1639" s="17"/>
      <c r="S1639" s="17">
        <v>6.0815431413691202E-2</v>
      </c>
      <c r="T1639" s="17">
        <v>0</v>
      </c>
      <c r="U1639" s="17">
        <v>0</v>
      </c>
      <c r="V1639" s="17">
        <v>3.4569688401485298E-2</v>
      </c>
      <c r="W1639" s="17">
        <v>0</v>
      </c>
      <c r="X1639" s="17">
        <v>2.8700763207058399E-2</v>
      </c>
      <c r="Y1639" s="17">
        <v>4.6183472103063603E-2</v>
      </c>
      <c r="Z1639" s="17">
        <v>0</v>
      </c>
      <c r="AA1639" s="17">
        <v>2.1920696819034299E-2</v>
      </c>
      <c r="AB1639" s="17">
        <v>3.9558134475699502E-2</v>
      </c>
      <c r="AC1639" s="17">
        <v>0</v>
      </c>
      <c r="AD1639" s="17">
        <v>0</v>
      </c>
      <c r="AE1639" s="17"/>
      <c r="AF1639" s="17">
        <v>2.21002758964732E-2</v>
      </c>
      <c r="AG1639" s="17">
        <v>1.8112658997374902E-2</v>
      </c>
      <c r="AH1639" s="17">
        <v>0</v>
      </c>
      <c r="AI1639" s="17">
        <v>3.8061873449304097E-2</v>
      </c>
      <c r="AJ1639" s="17">
        <v>0</v>
      </c>
      <c r="AK1639" s="17">
        <v>0.13514818473878401</v>
      </c>
      <c r="AL1639" s="17"/>
      <c r="AM1639" s="17">
        <v>2.5231416068484201E-2</v>
      </c>
      <c r="AN1639" s="17">
        <v>2.20433307028352E-2</v>
      </c>
      <c r="AO1639" s="17"/>
      <c r="AP1639" s="17">
        <v>3.9221148093669E-2</v>
      </c>
      <c r="AQ1639" s="17">
        <v>0</v>
      </c>
      <c r="AR1639" s="17">
        <v>1.1407485295639E-2</v>
      </c>
      <c r="AS1639" s="17">
        <v>8.2245366041661994E-2</v>
      </c>
      <c r="AT1639" s="17">
        <v>0</v>
      </c>
      <c r="AU1639" s="17"/>
      <c r="AV1639" s="17">
        <v>2.4800897925016999E-2</v>
      </c>
      <c r="AW1639" s="17">
        <v>2.6677256825095402E-2</v>
      </c>
      <c r="AX1639" s="17">
        <v>4.7194921776471402E-2</v>
      </c>
      <c r="AY1639" s="17">
        <v>1.99019844321255E-2</v>
      </c>
      <c r="AZ1639" s="17">
        <v>0</v>
      </c>
      <c r="BA1639" s="17">
        <v>5.4243534810458002E-2</v>
      </c>
      <c r="BB1639" s="17"/>
      <c r="BC1639" s="17">
        <v>3.0230704417395501E-2</v>
      </c>
      <c r="BD1639" s="17">
        <v>0</v>
      </c>
      <c r="BE1639" s="17">
        <v>3.6750876382818397E-2</v>
      </c>
      <c r="BF1639" s="17"/>
      <c r="BG1639" s="17">
        <v>0</v>
      </c>
      <c r="BH1639" s="17">
        <v>2.91980939822001E-2</v>
      </c>
      <c r="BI1639" s="17">
        <v>1.79788283047695E-2</v>
      </c>
      <c r="BJ1639" s="17">
        <v>0</v>
      </c>
      <c r="BK1639" s="17">
        <v>0</v>
      </c>
      <c r="BL1639" s="17"/>
      <c r="BM1639" s="17">
        <v>2.39583160596448E-2</v>
      </c>
      <c r="BN1639" s="17">
        <v>0</v>
      </c>
    </row>
    <row r="1640" spans="2:66" x14ac:dyDescent="0.35">
      <c r="B1640" t="s">
        <v>354</v>
      </c>
      <c r="C1640" s="17">
        <v>8.7399359670447905E-3</v>
      </c>
      <c r="D1640" s="17">
        <v>1.1305132064063301E-2</v>
      </c>
      <c r="E1640" s="17">
        <v>5.9213562448670199E-3</v>
      </c>
      <c r="F1640" s="17"/>
      <c r="G1640" s="17">
        <v>3.5494533871563302E-2</v>
      </c>
      <c r="H1640" s="17">
        <v>0</v>
      </c>
      <c r="I1640" s="17">
        <v>1.74938837298418E-2</v>
      </c>
      <c r="J1640" s="17">
        <v>0</v>
      </c>
      <c r="K1640" s="17">
        <v>0</v>
      </c>
      <c r="L1640" s="17">
        <v>0</v>
      </c>
      <c r="M1640" s="17"/>
      <c r="N1640" s="17">
        <v>0</v>
      </c>
      <c r="O1640" s="17">
        <v>2.4735133512100001E-2</v>
      </c>
      <c r="P1640" s="17">
        <v>0</v>
      </c>
      <c r="Q1640" s="17">
        <v>1.18896008581563E-2</v>
      </c>
      <c r="R1640" s="17"/>
      <c r="S1640" s="17">
        <v>2.0579894068291801E-2</v>
      </c>
      <c r="T1640" s="17">
        <v>0</v>
      </c>
      <c r="U1640" s="17">
        <v>0</v>
      </c>
      <c r="V1640" s="17">
        <v>0</v>
      </c>
      <c r="W1640" s="17">
        <v>4.4092604377867398E-2</v>
      </c>
      <c r="X1640" s="17">
        <v>2.9336773178394001E-2</v>
      </c>
      <c r="Y1640" s="17">
        <v>0</v>
      </c>
      <c r="Z1640" s="17">
        <v>0</v>
      </c>
      <c r="AA1640" s="17">
        <v>0</v>
      </c>
      <c r="AB1640" s="17">
        <v>0</v>
      </c>
      <c r="AC1640" s="17">
        <v>0</v>
      </c>
      <c r="AD1640" s="17">
        <v>0</v>
      </c>
      <c r="AE1640" s="17"/>
      <c r="AF1640" s="17">
        <v>1.11259188162502E-2</v>
      </c>
      <c r="AG1640" s="17">
        <v>9.3210198371347606E-3</v>
      </c>
      <c r="AH1640" s="17">
        <v>2.26602900033719E-2</v>
      </c>
      <c r="AI1640" s="17">
        <v>0</v>
      </c>
      <c r="AJ1640" s="17">
        <v>0</v>
      </c>
      <c r="AK1640" s="17">
        <v>0</v>
      </c>
      <c r="AL1640" s="17"/>
      <c r="AM1640" s="17">
        <v>0</v>
      </c>
      <c r="AN1640" s="17">
        <v>2.0423282522369302E-2</v>
      </c>
      <c r="AO1640" s="17"/>
      <c r="AP1640" s="17">
        <v>1.2481665919710601E-2</v>
      </c>
      <c r="AQ1640" s="17">
        <v>1.1997798355903699E-2</v>
      </c>
      <c r="AR1640" s="17">
        <v>0</v>
      </c>
      <c r="AS1640" s="17">
        <v>0</v>
      </c>
      <c r="AT1640" s="17">
        <v>0</v>
      </c>
      <c r="AU1640" s="17"/>
      <c r="AV1640" s="17">
        <v>8.6747853962596197E-3</v>
      </c>
      <c r="AW1640" s="17">
        <v>0</v>
      </c>
      <c r="AX1640" s="17">
        <v>0</v>
      </c>
      <c r="AY1640" s="17">
        <v>2.0343013141253499E-2</v>
      </c>
      <c r="AZ1640" s="17">
        <v>0</v>
      </c>
      <c r="BA1640" s="17">
        <v>4.9868753961424102E-2</v>
      </c>
      <c r="BB1640" s="17"/>
      <c r="BC1640" s="17">
        <v>0</v>
      </c>
      <c r="BD1640" s="17">
        <v>6.8441092718322001E-3</v>
      </c>
      <c r="BE1640" s="17">
        <v>1.9023370834650701E-2</v>
      </c>
      <c r="BF1640" s="17"/>
      <c r="BG1640" s="17">
        <v>0</v>
      </c>
      <c r="BH1640" s="17">
        <v>6.6202114330398704E-3</v>
      </c>
      <c r="BI1640" s="17">
        <v>0</v>
      </c>
      <c r="BJ1640" s="17">
        <v>9.37605397356924E-2</v>
      </c>
      <c r="BK1640" s="17">
        <v>2.7892853818144801E-2</v>
      </c>
      <c r="BL1640" s="17"/>
      <c r="BM1640" s="17">
        <v>5.4321736888420201E-3</v>
      </c>
      <c r="BN1640" s="17">
        <v>4.2804487862983499E-2</v>
      </c>
    </row>
    <row r="1641" spans="2:66" x14ac:dyDescent="0.35">
      <c r="B1641" t="s">
        <v>282</v>
      </c>
      <c r="C1641" s="17">
        <v>1.41072530049299E-2</v>
      </c>
      <c r="D1641" s="17">
        <v>1.57370532021395E-2</v>
      </c>
      <c r="E1641" s="17">
        <v>1.23164652392711E-2</v>
      </c>
      <c r="F1641" s="17"/>
      <c r="G1641" s="17">
        <v>1.8218856024469501E-2</v>
      </c>
      <c r="H1641" s="17">
        <v>3.3675771887464498E-2</v>
      </c>
      <c r="I1641" s="17">
        <v>1.86352575479099E-2</v>
      </c>
      <c r="J1641" s="17">
        <v>0</v>
      </c>
      <c r="K1641" s="17">
        <v>0</v>
      </c>
      <c r="L1641" s="17">
        <v>1.3606006119899899E-2</v>
      </c>
      <c r="M1641" s="17"/>
      <c r="N1641" s="17">
        <v>0</v>
      </c>
      <c r="O1641" s="17">
        <v>0</v>
      </c>
      <c r="P1641" s="17">
        <v>3.4618991531506597E-2</v>
      </c>
      <c r="Q1641" s="17">
        <v>2.3529357637228399E-2</v>
      </c>
      <c r="R1641" s="17"/>
      <c r="S1641" s="17">
        <v>0</v>
      </c>
      <c r="T1641" s="17">
        <v>6.4512871206438699E-2</v>
      </c>
      <c r="U1641" s="17">
        <v>0</v>
      </c>
      <c r="V1641" s="17">
        <v>0</v>
      </c>
      <c r="W1641" s="17">
        <v>0</v>
      </c>
      <c r="X1641" s="17">
        <v>2.6098300103569502E-2</v>
      </c>
      <c r="Y1641" s="17">
        <v>0</v>
      </c>
      <c r="Z1641" s="17">
        <v>0</v>
      </c>
      <c r="AA1641" s="17">
        <v>0</v>
      </c>
      <c r="AB1641" s="17">
        <v>3.5142395579472803E-2</v>
      </c>
      <c r="AC1641" s="17">
        <v>0</v>
      </c>
      <c r="AD1641" s="17">
        <v>0</v>
      </c>
      <c r="AE1641" s="17"/>
      <c r="AF1641" s="17">
        <v>0</v>
      </c>
      <c r="AG1641" s="17">
        <v>1.8221238671748099E-2</v>
      </c>
      <c r="AH1641" s="17">
        <v>0</v>
      </c>
      <c r="AI1641" s="17">
        <v>5.5199443688114101E-2</v>
      </c>
      <c r="AJ1641" s="17">
        <v>0</v>
      </c>
      <c r="AK1641" s="17">
        <v>0</v>
      </c>
      <c r="AL1641" s="17"/>
      <c r="AM1641" s="17">
        <v>1.40748490118644E-2</v>
      </c>
      <c r="AN1641" s="17">
        <v>1.43312930891997E-2</v>
      </c>
      <c r="AO1641" s="17"/>
      <c r="AP1641" s="17">
        <v>1.23603140413174E-2</v>
      </c>
      <c r="AQ1641" s="17">
        <v>0</v>
      </c>
      <c r="AR1641" s="17">
        <v>2.2914183626349401E-2</v>
      </c>
      <c r="AS1641" s="17">
        <v>5.2050500018491701E-2</v>
      </c>
      <c r="AT1641" s="17">
        <v>0</v>
      </c>
      <c r="AU1641" s="17"/>
      <c r="AV1641" s="17">
        <v>9.3940158684652792E-3</v>
      </c>
      <c r="AW1641" s="17">
        <v>0</v>
      </c>
      <c r="AX1641" s="17">
        <v>3.5486544266084101E-2</v>
      </c>
      <c r="AY1641" s="17">
        <v>0</v>
      </c>
      <c r="AZ1641" s="17">
        <v>6.0888225962660601E-2</v>
      </c>
      <c r="BA1641" s="17">
        <v>4.6485887605692E-2</v>
      </c>
      <c r="BB1641" s="17"/>
      <c r="BC1641" s="17">
        <v>1.4789590098599001E-2</v>
      </c>
      <c r="BD1641" s="17">
        <v>1.9986139312172E-2</v>
      </c>
      <c r="BE1641" s="17">
        <v>8.6464239520960308E-3</v>
      </c>
      <c r="BF1641" s="17"/>
      <c r="BG1641" s="17">
        <v>3.1700304444943102E-2</v>
      </c>
      <c r="BH1641" s="17">
        <v>0</v>
      </c>
      <c r="BI1641" s="17">
        <v>1.7430861225434201E-2</v>
      </c>
      <c r="BJ1641" s="17">
        <v>0</v>
      </c>
      <c r="BK1641" s="17">
        <v>0</v>
      </c>
      <c r="BL1641" s="17"/>
      <c r="BM1641" s="17">
        <v>5.6888150120399201E-3</v>
      </c>
      <c r="BN1641" s="17">
        <v>0</v>
      </c>
    </row>
    <row r="1642" spans="2:66" x14ac:dyDescent="0.35">
      <c r="C1642" s="17"/>
      <c r="D1642" s="17"/>
      <c r="E1642" s="17"/>
      <c r="F1642" s="17"/>
      <c r="G1642" s="17"/>
      <c r="H1642" s="17"/>
      <c r="I1642" s="17"/>
      <c r="J1642" s="17"/>
      <c r="K1642" s="17"/>
      <c r="L1642" s="17"/>
      <c r="M1642" s="17"/>
      <c r="N1642" s="17"/>
      <c r="O1642" s="17"/>
      <c r="P1642" s="17"/>
      <c r="Q1642" s="17"/>
      <c r="R1642" s="17"/>
      <c r="S1642" s="17"/>
      <c r="T1642" s="17"/>
      <c r="U1642" s="17"/>
      <c r="V1642" s="17"/>
      <c r="W1642" s="17"/>
      <c r="X1642" s="17"/>
      <c r="Y1642" s="17"/>
      <c r="Z1642" s="17"/>
      <c r="AA1642" s="17"/>
      <c r="AB1642" s="17"/>
      <c r="AC1642" s="17"/>
      <c r="AD1642" s="17"/>
      <c r="AE1642" s="17"/>
      <c r="AF1642" s="17"/>
      <c r="AG1642" s="17"/>
      <c r="AH1642" s="17"/>
      <c r="AI1642" s="17"/>
      <c r="AJ1642" s="17"/>
      <c r="AK1642" s="17"/>
      <c r="AL1642" s="17"/>
      <c r="AM1642" s="17"/>
      <c r="AN1642" s="17"/>
      <c r="AO1642" s="17"/>
      <c r="AP1642" s="17"/>
      <c r="AQ1642" s="17"/>
      <c r="AR1642" s="17"/>
      <c r="AS1642" s="17"/>
      <c r="AT1642" s="17"/>
      <c r="AU1642" s="17"/>
      <c r="AV1642" s="17"/>
      <c r="AW1642" s="17"/>
      <c r="AX1642" s="17"/>
      <c r="AY1642" s="17"/>
      <c r="AZ1642" s="17"/>
      <c r="BA1642" s="17"/>
      <c r="BB1642" s="17"/>
      <c r="BC1642" s="17"/>
      <c r="BD1642" s="17"/>
      <c r="BE1642" s="17"/>
      <c r="BF1642" s="17"/>
      <c r="BG1642" s="17"/>
      <c r="BH1642" s="17"/>
      <c r="BI1642" s="17"/>
      <c r="BJ1642" s="17"/>
      <c r="BK1642" s="17"/>
      <c r="BL1642" s="17"/>
      <c r="BM1642" s="17"/>
      <c r="BN1642" s="17"/>
    </row>
    <row r="1643" spans="2:66" x14ac:dyDescent="0.35">
      <c r="B1643" s="6" t="s">
        <v>506</v>
      </c>
      <c r="C1643" s="17"/>
      <c r="D1643" s="17"/>
      <c r="E1643" s="17"/>
      <c r="F1643" s="17"/>
      <c r="G1643" s="17"/>
      <c r="H1643" s="17"/>
      <c r="I1643" s="17"/>
      <c r="J1643" s="17"/>
      <c r="K1643" s="17"/>
      <c r="L1643" s="17"/>
      <c r="M1643" s="17"/>
      <c r="N1643" s="17"/>
      <c r="O1643" s="17"/>
      <c r="P1643" s="17"/>
      <c r="Q1643" s="17"/>
      <c r="R1643" s="17"/>
      <c r="S1643" s="17"/>
      <c r="T1643" s="17"/>
      <c r="U1643" s="17"/>
      <c r="V1643" s="17"/>
      <c r="W1643" s="17"/>
      <c r="X1643" s="17"/>
      <c r="Y1643" s="17"/>
      <c r="Z1643" s="17"/>
      <c r="AA1643" s="17"/>
      <c r="AB1643" s="17"/>
      <c r="AC1643" s="17"/>
      <c r="AD1643" s="17"/>
      <c r="AE1643" s="17"/>
      <c r="AF1643" s="17"/>
      <c r="AG1643" s="17"/>
      <c r="AH1643" s="17"/>
      <c r="AI1643" s="17"/>
      <c r="AJ1643" s="17"/>
      <c r="AK1643" s="17"/>
      <c r="AL1643" s="17"/>
      <c r="AM1643" s="17"/>
      <c r="AN1643" s="17"/>
      <c r="AO1643" s="17"/>
      <c r="AP1643" s="17"/>
      <c r="AQ1643" s="17"/>
      <c r="AR1643" s="17"/>
      <c r="AS1643" s="17"/>
      <c r="AT1643" s="17"/>
      <c r="AU1643" s="17"/>
      <c r="AV1643" s="17"/>
      <c r="AW1643" s="17"/>
      <c r="AX1643" s="17"/>
      <c r="AY1643" s="17"/>
      <c r="AZ1643" s="17"/>
      <c r="BA1643" s="17"/>
      <c r="BB1643" s="17"/>
      <c r="BC1643" s="17"/>
      <c r="BD1643" s="17"/>
      <c r="BE1643" s="17"/>
      <c r="BF1643" s="17"/>
      <c r="BG1643" s="17"/>
      <c r="BH1643" s="17"/>
      <c r="BI1643" s="17"/>
      <c r="BJ1643" s="17"/>
      <c r="BK1643" s="17"/>
      <c r="BL1643" s="17"/>
      <c r="BM1643" s="17"/>
      <c r="BN1643" s="17"/>
    </row>
    <row r="1644" spans="2:66" x14ac:dyDescent="0.35">
      <c r="B1644" s="24" t="s">
        <v>184</v>
      </c>
      <c r="C1644" s="17"/>
      <c r="D1644" s="17"/>
      <c r="E1644" s="17"/>
      <c r="F1644" s="17"/>
      <c r="G1644" s="17"/>
      <c r="H1644" s="17"/>
      <c r="I1644" s="17"/>
      <c r="J1644" s="17"/>
      <c r="K1644" s="17"/>
      <c r="L1644" s="17"/>
      <c r="M1644" s="17"/>
      <c r="N1644" s="17"/>
      <c r="O1644" s="17"/>
      <c r="P1644" s="17"/>
      <c r="Q1644" s="17"/>
      <c r="R1644" s="17"/>
      <c r="S1644" s="17"/>
      <c r="T1644" s="17"/>
      <c r="U1644" s="17"/>
      <c r="V1644" s="17"/>
      <c r="W1644" s="17"/>
      <c r="X1644" s="17"/>
      <c r="Y1644" s="17"/>
      <c r="Z1644" s="17"/>
      <c r="AA1644" s="17"/>
      <c r="AB1644" s="17"/>
      <c r="AC1644" s="17"/>
      <c r="AD1644" s="17"/>
      <c r="AE1644" s="17"/>
      <c r="AF1644" s="17"/>
      <c r="AG1644" s="17"/>
      <c r="AH1644" s="17"/>
      <c r="AI1644" s="17"/>
      <c r="AJ1644" s="17"/>
      <c r="AK1644" s="17"/>
      <c r="AL1644" s="17"/>
      <c r="AM1644" s="17"/>
      <c r="AN1644" s="17"/>
      <c r="AO1644" s="17"/>
      <c r="AP1644" s="17"/>
      <c r="AQ1644" s="17"/>
      <c r="AR1644" s="17"/>
      <c r="AS1644" s="17"/>
      <c r="AT1644" s="17"/>
      <c r="AU1644" s="17"/>
      <c r="AV1644" s="17"/>
      <c r="AW1644" s="17"/>
      <c r="AX1644" s="17"/>
      <c r="AY1644" s="17"/>
      <c r="AZ1644" s="17"/>
      <c r="BA1644" s="17"/>
      <c r="BB1644" s="17"/>
      <c r="BC1644" s="17"/>
      <c r="BD1644" s="17"/>
      <c r="BE1644" s="17"/>
      <c r="BF1644" s="17"/>
      <c r="BG1644" s="17"/>
      <c r="BH1644" s="17"/>
      <c r="BI1644" s="17"/>
      <c r="BJ1644" s="17"/>
      <c r="BK1644" s="17"/>
      <c r="BL1644" s="17"/>
      <c r="BM1644" s="17"/>
      <c r="BN1644" s="17"/>
    </row>
    <row r="1645" spans="2:66" x14ac:dyDescent="0.35">
      <c r="B1645" t="s">
        <v>350</v>
      </c>
      <c r="C1645" s="17">
        <v>0.84896121078280895</v>
      </c>
      <c r="D1645" s="17">
        <v>0.84934915242009101</v>
      </c>
      <c r="E1645" s="17">
        <v>0.84787330910460301</v>
      </c>
      <c r="F1645" s="17"/>
      <c r="G1645" s="17">
        <v>0.65370763179124602</v>
      </c>
      <c r="H1645" s="17">
        <v>0.69322940430500402</v>
      </c>
      <c r="I1645" s="17">
        <v>0.819750473771517</v>
      </c>
      <c r="J1645" s="17">
        <v>0.94309486001081699</v>
      </c>
      <c r="K1645" s="17">
        <v>0.98264355753223898</v>
      </c>
      <c r="L1645" s="17">
        <v>0.986023831897619</v>
      </c>
      <c r="M1645" s="17"/>
      <c r="N1645" s="17">
        <v>0.78574435274820198</v>
      </c>
      <c r="O1645" s="17">
        <v>0.83375304441949605</v>
      </c>
      <c r="P1645" s="17">
        <v>0.90317522618927404</v>
      </c>
      <c r="Q1645" s="17">
        <v>0.88999952423899598</v>
      </c>
      <c r="R1645" s="17"/>
      <c r="S1645" s="17">
        <v>0.73908191032951598</v>
      </c>
      <c r="T1645" s="17">
        <v>0.92166818261699501</v>
      </c>
      <c r="U1645" s="17">
        <v>0.76753078427060895</v>
      </c>
      <c r="V1645" s="17">
        <v>0.90664206560742899</v>
      </c>
      <c r="W1645" s="17">
        <v>0.90057978650992498</v>
      </c>
      <c r="X1645" s="17">
        <v>0.91613198075706603</v>
      </c>
      <c r="Y1645" s="17">
        <v>0.74446461948262099</v>
      </c>
      <c r="Z1645" s="17">
        <v>0.91773768996550897</v>
      </c>
      <c r="AA1645" s="17">
        <v>0.85677640665704802</v>
      </c>
      <c r="AB1645" s="17">
        <v>0.88005823408372197</v>
      </c>
      <c r="AC1645" s="17">
        <v>0.81904361377513801</v>
      </c>
      <c r="AD1645" s="17">
        <v>1</v>
      </c>
      <c r="AE1645" s="17"/>
      <c r="AF1645" s="17">
        <v>0.68963153507684904</v>
      </c>
      <c r="AG1645" s="17">
        <v>0.88795508925865396</v>
      </c>
      <c r="AH1645" s="17">
        <v>0.89933588893554495</v>
      </c>
      <c r="AI1645" s="17">
        <v>0.87646644748425995</v>
      </c>
      <c r="AJ1645" s="17">
        <v>0.97141635603277998</v>
      </c>
      <c r="AK1645" s="17">
        <v>0.86489962656915798</v>
      </c>
      <c r="AL1645" s="17"/>
      <c r="AM1645" s="17">
        <v>0.86384843889194696</v>
      </c>
      <c r="AN1645" s="17">
        <v>0.83002001699768901</v>
      </c>
      <c r="AO1645" s="17"/>
      <c r="AP1645" s="17">
        <v>0.90516185619584</v>
      </c>
      <c r="AQ1645" s="17">
        <v>0.83515336336466295</v>
      </c>
      <c r="AR1645" s="17">
        <v>0.87257738892161296</v>
      </c>
      <c r="AS1645" s="17">
        <v>0.68762277291401197</v>
      </c>
      <c r="AT1645" s="17">
        <v>0.72847953912612895</v>
      </c>
      <c r="AU1645" s="17"/>
      <c r="AV1645" s="17">
        <v>0.76528007114325503</v>
      </c>
      <c r="AW1645" s="17">
        <v>0.85579122725184797</v>
      </c>
      <c r="AX1645" s="17">
        <v>0.83718475230752498</v>
      </c>
      <c r="AY1645" s="17">
        <v>0.91381464246381605</v>
      </c>
      <c r="AZ1645" s="17">
        <v>0.87217106281643297</v>
      </c>
      <c r="BA1645" s="17">
        <v>0.89744127788137396</v>
      </c>
      <c r="BB1645" s="17"/>
      <c r="BC1645" s="17">
        <v>0.85130897311929399</v>
      </c>
      <c r="BD1645" s="17">
        <v>0.87413285421832598</v>
      </c>
      <c r="BE1645" s="17">
        <v>0.79207546211193602</v>
      </c>
      <c r="BF1645" s="17"/>
      <c r="BG1645" s="17">
        <v>0.85160892394853205</v>
      </c>
      <c r="BH1645" s="17">
        <v>0.85535430686405201</v>
      </c>
      <c r="BI1645" s="17">
        <v>0.84355420364238298</v>
      </c>
      <c r="BJ1645" s="17">
        <v>0.69086853610736398</v>
      </c>
      <c r="BK1645" s="17">
        <v>0.93706426267298604</v>
      </c>
      <c r="BL1645" s="17"/>
      <c r="BM1645" s="17">
        <v>0.85475838934103998</v>
      </c>
      <c r="BN1645" s="17">
        <v>0.86433232342677102</v>
      </c>
    </row>
    <row r="1646" spans="2:66" x14ac:dyDescent="0.35">
      <c r="B1646" t="s">
        <v>351</v>
      </c>
      <c r="C1646" s="17">
        <v>8.1969465161842101E-2</v>
      </c>
      <c r="D1646" s="17">
        <v>4.7714165459376498E-2</v>
      </c>
      <c r="E1646" s="17">
        <v>0.112309925648859</v>
      </c>
      <c r="F1646" s="17"/>
      <c r="G1646" s="17">
        <v>0.24824807751323699</v>
      </c>
      <c r="H1646" s="17">
        <v>0.13934161101565001</v>
      </c>
      <c r="I1646" s="17">
        <v>7.5949978046963407E-2</v>
      </c>
      <c r="J1646" s="17">
        <v>1.91411618588717E-2</v>
      </c>
      <c r="K1646" s="17">
        <v>1.7356442467760899E-2</v>
      </c>
      <c r="L1646" s="17">
        <v>1.3976168102381101E-2</v>
      </c>
      <c r="M1646" s="17"/>
      <c r="N1646" s="17">
        <v>0.12433668508493401</v>
      </c>
      <c r="O1646" s="17">
        <v>0.102351697441141</v>
      </c>
      <c r="P1646" s="17">
        <v>5.0298784720596498E-2</v>
      </c>
      <c r="Q1646" s="17">
        <v>3.6822566247726701E-2</v>
      </c>
      <c r="R1646" s="17"/>
      <c r="S1646" s="17">
        <v>0.13760484117482799</v>
      </c>
      <c r="T1646" s="17">
        <v>3.8355235879355402E-2</v>
      </c>
      <c r="U1646" s="17">
        <v>0.11477957535899699</v>
      </c>
      <c r="V1646" s="17">
        <v>9.3357934392571396E-2</v>
      </c>
      <c r="W1646" s="17">
        <v>6.6853143445460506E-2</v>
      </c>
      <c r="X1646" s="17">
        <v>2.93368083898734E-2</v>
      </c>
      <c r="Y1646" s="17">
        <v>0.14379394560300199</v>
      </c>
      <c r="Z1646" s="17">
        <v>8.2262310034491096E-2</v>
      </c>
      <c r="AA1646" s="17">
        <v>7.1865601192297304E-2</v>
      </c>
      <c r="AB1646" s="17">
        <v>5.98330217046429E-2</v>
      </c>
      <c r="AC1646" s="17">
        <v>8.8952820165226903E-2</v>
      </c>
      <c r="AD1646" s="17">
        <v>0</v>
      </c>
      <c r="AE1646" s="17"/>
      <c r="AF1646" s="17">
        <v>0.20817811270952699</v>
      </c>
      <c r="AG1646" s="17">
        <v>2.3205348733549101E-2</v>
      </c>
      <c r="AH1646" s="17">
        <v>8.0246827072194105E-2</v>
      </c>
      <c r="AI1646" s="17">
        <v>9.3148298093914297E-2</v>
      </c>
      <c r="AJ1646" s="17">
        <v>0</v>
      </c>
      <c r="AK1646" s="17">
        <v>0</v>
      </c>
      <c r="AL1646" s="17"/>
      <c r="AM1646" s="17">
        <v>6.5619784314094501E-2</v>
      </c>
      <c r="AN1646" s="17">
        <v>0.102771354606391</v>
      </c>
      <c r="AO1646" s="17"/>
      <c r="AP1646" s="17">
        <v>3.5920068601635997E-2</v>
      </c>
      <c r="AQ1646" s="17">
        <v>0.100875212441098</v>
      </c>
      <c r="AR1646" s="17">
        <v>9.0448304104679106E-2</v>
      </c>
      <c r="AS1646" s="17">
        <v>0.14549496534663101</v>
      </c>
      <c r="AT1646" s="17">
        <v>9.3480275766449794E-2</v>
      </c>
      <c r="AU1646" s="17"/>
      <c r="AV1646" s="17">
        <v>0.12160132388573699</v>
      </c>
      <c r="AW1646" s="17">
        <v>9.17413669325641E-2</v>
      </c>
      <c r="AX1646" s="17">
        <v>9.6102887622633401E-2</v>
      </c>
      <c r="AY1646" s="17">
        <v>4.5199384787110802E-2</v>
      </c>
      <c r="AZ1646" s="17">
        <v>8.6394123598752204E-2</v>
      </c>
      <c r="BA1646" s="17">
        <v>3.3026168709839203E-2</v>
      </c>
      <c r="BB1646" s="17"/>
      <c r="BC1646" s="17">
        <v>0.137274052316049</v>
      </c>
      <c r="BD1646" s="17">
        <v>4.8095899165118999E-2</v>
      </c>
      <c r="BE1646" s="17">
        <v>0.10425691650476999</v>
      </c>
      <c r="BF1646" s="17"/>
      <c r="BG1646" s="17">
        <v>3.1224218988981499E-2</v>
      </c>
      <c r="BH1646" s="17">
        <v>9.1942379407944003E-2</v>
      </c>
      <c r="BI1646" s="17">
        <v>8.5646148439182002E-2</v>
      </c>
      <c r="BJ1646" s="17">
        <v>0.154204132613424</v>
      </c>
      <c r="BK1646" s="17">
        <v>3.1804195732763697E-2</v>
      </c>
      <c r="BL1646" s="17"/>
      <c r="BM1646" s="17">
        <v>8.2281680735776797E-2</v>
      </c>
      <c r="BN1646" s="17">
        <v>6.7963981676780999E-2</v>
      </c>
    </row>
    <row r="1647" spans="2:66" x14ac:dyDescent="0.35">
      <c r="B1647" t="s">
        <v>352</v>
      </c>
      <c r="C1647" s="17">
        <v>2.9066620176531801E-2</v>
      </c>
      <c r="D1647" s="17">
        <v>4.52795756376657E-2</v>
      </c>
      <c r="E1647" s="17">
        <v>1.5043033529838599E-2</v>
      </c>
      <c r="F1647" s="17"/>
      <c r="G1647" s="17">
        <v>1.8066025200589399E-2</v>
      </c>
      <c r="H1647" s="17">
        <v>7.7059288583692098E-2</v>
      </c>
      <c r="I1647" s="17">
        <v>5.1940515635205999E-2</v>
      </c>
      <c r="J1647" s="17">
        <v>1.89402721950741E-2</v>
      </c>
      <c r="K1647" s="17">
        <v>0</v>
      </c>
      <c r="L1647" s="17">
        <v>0</v>
      </c>
      <c r="M1647" s="17"/>
      <c r="N1647" s="17">
        <v>3.6082493823216703E-2</v>
      </c>
      <c r="O1647" s="17">
        <v>2.0060880151690001E-2</v>
      </c>
      <c r="P1647" s="17">
        <v>3.5316526068941999E-2</v>
      </c>
      <c r="Q1647" s="17">
        <v>2.5190373165293E-2</v>
      </c>
      <c r="R1647" s="17"/>
      <c r="S1647" s="17">
        <v>3.4672419685905398E-2</v>
      </c>
      <c r="T1647" s="17">
        <v>1.9052970821571698E-2</v>
      </c>
      <c r="U1647" s="17">
        <v>5.7850463310870702E-2</v>
      </c>
      <c r="V1647" s="17">
        <v>0</v>
      </c>
      <c r="W1647" s="17">
        <v>0</v>
      </c>
      <c r="X1647" s="17">
        <v>2.7854539437872101E-2</v>
      </c>
      <c r="Y1647" s="17">
        <v>7.3102199267063406E-2</v>
      </c>
      <c r="Z1647" s="17">
        <v>0</v>
      </c>
      <c r="AA1647" s="17">
        <v>2.3452390520165799E-2</v>
      </c>
      <c r="AB1647" s="17">
        <v>2.98955939505402E-2</v>
      </c>
      <c r="AC1647" s="17">
        <v>4.7451186939006101E-2</v>
      </c>
      <c r="AD1647" s="17">
        <v>0</v>
      </c>
      <c r="AE1647" s="17"/>
      <c r="AF1647" s="17">
        <v>4.5404179158655203E-2</v>
      </c>
      <c r="AG1647" s="17">
        <v>3.1932679490971602E-2</v>
      </c>
      <c r="AH1647" s="17">
        <v>0</v>
      </c>
      <c r="AI1647" s="17">
        <v>3.03852544218257E-2</v>
      </c>
      <c r="AJ1647" s="17">
        <v>2.85836439672198E-2</v>
      </c>
      <c r="AK1647" s="17">
        <v>0</v>
      </c>
      <c r="AL1647" s="17"/>
      <c r="AM1647" s="17">
        <v>2.8136470692879698E-2</v>
      </c>
      <c r="AN1647" s="17">
        <v>3.02500602024269E-2</v>
      </c>
      <c r="AO1647" s="17"/>
      <c r="AP1647" s="17">
        <v>3.4955253630319497E-2</v>
      </c>
      <c r="AQ1647" s="17">
        <v>2.5682091456468801E-2</v>
      </c>
      <c r="AR1647" s="17">
        <v>8.8504625216061592E-3</v>
      </c>
      <c r="AS1647" s="17">
        <v>6.1562803484560197E-2</v>
      </c>
      <c r="AT1647" s="17">
        <v>0</v>
      </c>
      <c r="AU1647" s="17"/>
      <c r="AV1647" s="17">
        <v>4.0384153497278898E-2</v>
      </c>
      <c r="AW1647" s="17">
        <v>3.9391620015095198E-2</v>
      </c>
      <c r="AX1647" s="17">
        <v>3.0898924284407901E-2</v>
      </c>
      <c r="AY1647" s="17">
        <v>0</v>
      </c>
      <c r="AZ1647" s="17">
        <v>0</v>
      </c>
      <c r="BA1647" s="17">
        <v>3.2645224025265401E-2</v>
      </c>
      <c r="BB1647" s="17"/>
      <c r="BC1647" s="17">
        <v>0</v>
      </c>
      <c r="BD1647" s="17">
        <v>4.1453036678019001E-2</v>
      </c>
      <c r="BE1647" s="17">
        <v>3.7840190980996197E-2</v>
      </c>
      <c r="BF1647" s="17"/>
      <c r="BG1647" s="17">
        <v>2.92053411319638E-2</v>
      </c>
      <c r="BH1647" s="17">
        <v>3.4818119985266897E-2</v>
      </c>
      <c r="BI1647" s="17">
        <v>1.78256876055892E-2</v>
      </c>
      <c r="BJ1647" s="17">
        <v>7.3389677188308897E-2</v>
      </c>
      <c r="BK1647" s="17">
        <v>3.1131541594250099E-2</v>
      </c>
      <c r="BL1647" s="17"/>
      <c r="BM1647" s="17">
        <v>3.3925086256294798E-2</v>
      </c>
      <c r="BN1647" s="17">
        <v>4.36155769329633E-2</v>
      </c>
    </row>
    <row r="1648" spans="2:66" x14ac:dyDescent="0.35">
      <c r="B1648" t="s">
        <v>353</v>
      </c>
      <c r="C1648" s="17">
        <v>2.1563418872611598E-2</v>
      </c>
      <c r="D1648" s="17">
        <v>2.98343616337573E-2</v>
      </c>
      <c r="E1648" s="17">
        <v>1.44427651295891E-2</v>
      </c>
      <c r="F1648" s="17"/>
      <c r="G1648" s="17">
        <v>6.1746111941569697E-2</v>
      </c>
      <c r="H1648" s="17">
        <v>2.9346472302065999E-2</v>
      </c>
      <c r="I1648" s="17">
        <v>3.8642500062170203E-2</v>
      </c>
      <c r="J1648" s="17">
        <v>0</v>
      </c>
      <c r="K1648" s="17">
        <v>0</v>
      </c>
      <c r="L1648" s="17">
        <v>0</v>
      </c>
      <c r="M1648" s="17"/>
      <c r="N1648" s="17">
        <v>2.63609205101051E-2</v>
      </c>
      <c r="O1648" s="17">
        <v>3.2993294942492299E-2</v>
      </c>
      <c r="P1648" s="17">
        <v>0</v>
      </c>
      <c r="Q1648" s="17">
        <v>2.4376903443256201E-2</v>
      </c>
      <c r="R1648" s="17"/>
      <c r="S1648" s="17">
        <v>7.2136819851138095E-2</v>
      </c>
      <c r="T1648" s="17">
        <v>2.0923610682077799E-2</v>
      </c>
      <c r="U1648" s="17">
        <v>5.9839177059523303E-2</v>
      </c>
      <c r="V1648" s="17">
        <v>0</v>
      </c>
      <c r="W1648" s="17">
        <v>0</v>
      </c>
      <c r="X1648" s="17">
        <v>0</v>
      </c>
      <c r="Y1648" s="17">
        <v>0</v>
      </c>
      <c r="Z1648" s="17">
        <v>0</v>
      </c>
      <c r="AA1648" s="17">
        <v>0</v>
      </c>
      <c r="AB1648" s="17">
        <v>0</v>
      </c>
      <c r="AC1648" s="17">
        <v>4.4552379120629003E-2</v>
      </c>
      <c r="AD1648" s="17">
        <v>0</v>
      </c>
      <c r="AE1648" s="17"/>
      <c r="AF1648" s="17">
        <v>2.1931828931405401E-2</v>
      </c>
      <c r="AG1648" s="17">
        <v>3.3520819854238798E-2</v>
      </c>
      <c r="AH1648" s="17">
        <v>0</v>
      </c>
      <c r="AI1648" s="17">
        <v>0</v>
      </c>
      <c r="AJ1648" s="17">
        <v>0</v>
      </c>
      <c r="AK1648" s="17">
        <v>0.135100373430842</v>
      </c>
      <c r="AL1648" s="17"/>
      <c r="AM1648" s="17">
        <v>2.3727102108021501E-2</v>
      </c>
      <c r="AN1648" s="17">
        <v>1.8810539481560799E-2</v>
      </c>
      <c r="AO1648" s="17"/>
      <c r="AP1648" s="17">
        <v>1.27916311769555E-2</v>
      </c>
      <c r="AQ1648" s="17">
        <v>2.5635336254749001E-2</v>
      </c>
      <c r="AR1648" s="17">
        <v>9.5936651224133498E-3</v>
      </c>
      <c r="AS1648" s="17">
        <v>6.2977883159833895E-2</v>
      </c>
      <c r="AT1648" s="17">
        <v>9.0934184733530807E-2</v>
      </c>
      <c r="AU1648" s="17"/>
      <c r="AV1648" s="17">
        <v>2.41523013344495E-2</v>
      </c>
      <c r="AW1648" s="17">
        <v>1.3075785800493E-2</v>
      </c>
      <c r="AX1648" s="17">
        <v>3.5813435785433501E-2</v>
      </c>
      <c r="AY1648" s="17">
        <v>4.09859727490735E-2</v>
      </c>
      <c r="AZ1648" s="17">
        <v>0</v>
      </c>
      <c r="BA1648" s="17">
        <v>3.6887329383521301E-2</v>
      </c>
      <c r="BB1648" s="17"/>
      <c r="BC1648" s="17">
        <v>0</v>
      </c>
      <c r="BD1648" s="17">
        <v>1.8509619918161101E-2</v>
      </c>
      <c r="BE1648" s="17">
        <v>3.7520615379706503E-2</v>
      </c>
      <c r="BF1648" s="17"/>
      <c r="BG1648" s="17">
        <v>2.9628129133414699E-2</v>
      </c>
      <c r="BH1648" s="17">
        <v>6.11256815259265E-3</v>
      </c>
      <c r="BI1648" s="17">
        <v>3.5018301559892301E-2</v>
      </c>
      <c r="BJ1648" s="17">
        <v>8.1537654090903494E-2</v>
      </c>
      <c r="BK1648" s="17">
        <v>0</v>
      </c>
      <c r="BL1648" s="17"/>
      <c r="BM1648" s="17">
        <v>9.8540640604914808E-3</v>
      </c>
      <c r="BN1648" s="17">
        <v>2.40881179634845E-2</v>
      </c>
    </row>
    <row r="1649" spans="2:66" x14ac:dyDescent="0.35">
      <c r="B1649" t="s">
        <v>354</v>
      </c>
      <c r="C1649" s="17">
        <v>4.9783598796755302E-3</v>
      </c>
      <c r="D1649" s="17">
        <v>1.07036424125313E-2</v>
      </c>
      <c r="E1649" s="17">
        <v>0</v>
      </c>
      <c r="F1649" s="17"/>
      <c r="G1649" s="17">
        <v>0</v>
      </c>
      <c r="H1649" s="17">
        <v>2.9063859697420698E-2</v>
      </c>
      <c r="I1649" s="17">
        <v>0</v>
      </c>
      <c r="J1649" s="17">
        <v>0</v>
      </c>
      <c r="K1649" s="17">
        <v>0</v>
      </c>
      <c r="L1649" s="17">
        <v>0</v>
      </c>
      <c r="M1649" s="17"/>
      <c r="N1649" s="17">
        <v>1.72084959181865E-2</v>
      </c>
      <c r="O1649" s="17">
        <v>0</v>
      </c>
      <c r="P1649" s="17">
        <v>0</v>
      </c>
      <c r="Q1649" s="17">
        <v>0</v>
      </c>
      <c r="R1649" s="17"/>
      <c r="S1649" s="17">
        <v>1.65040089586132E-2</v>
      </c>
      <c r="T1649" s="17">
        <v>0</v>
      </c>
      <c r="U1649" s="17">
        <v>0</v>
      </c>
      <c r="V1649" s="17">
        <v>0</v>
      </c>
      <c r="W1649" s="17">
        <v>0</v>
      </c>
      <c r="X1649" s="17">
        <v>0</v>
      </c>
      <c r="Y1649" s="17">
        <v>0</v>
      </c>
      <c r="Z1649" s="17">
        <v>0</v>
      </c>
      <c r="AA1649" s="17">
        <v>2.3307421534734099E-2</v>
      </c>
      <c r="AB1649" s="17">
        <v>0</v>
      </c>
      <c r="AC1649" s="17">
        <v>0</v>
      </c>
      <c r="AD1649" s="17">
        <v>0</v>
      </c>
      <c r="AE1649" s="17"/>
      <c r="AF1649" s="17">
        <v>1.08635741813879E-2</v>
      </c>
      <c r="AG1649" s="17">
        <v>7.43904699256593E-3</v>
      </c>
      <c r="AH1649" s="17">
        <v>0</v>
      </c>
      <c r="AI1649" s="17">
        <v>0</v>
      </c>
      <c r="AJ1649" s="17">
        <v>0</v>
      </c>
      <c r="AK1649" s="17">
        <v>0</v>
      </c>
      <c r="AL1649" s="17"/>
      <c r="AM1649" s="17">
        <v>8.8912061331323303E-3</v>
      </c>
      <c r="AN1649" s="17">
        <v>0</v>
      </c>
      <c r="AO1649" s="17"/>
      <c r="AP1649" s="17">
        <v>0</v>
      </c>
      <c r="AQ1649" s="17">
        <v>0</v>
      </c>
      <c r="AR1649" s="17">
        <v>0</v>
      </c>
      <c r="AS1649" s="17">
        <v>1.9809935085165601E-2</v>
      </c>
      <c r="AT1649" s="17">
        <v>8.7106000373890699E-2</v>
      </c>
      <c r="AU1649" s="17"/>
      <c r="AV1649" s="17">
        <v>1.51777061325554E-2</v>
      </c>
      <c r="AW1649" s="17">
        <v>0</v>
      </c>
      <c r="AX1649" s="17">
        <v>0</v>
      </c>
      <c r="AY1649" s="17">
        <v>0</v>
      </c>
      <c r="AZ1649" s="17">
        <v>0</v>
      </c>
      <c r="BA1649" s="17">
        <v>0</v>
      </c>
      <c r="BB1649" s="17"/>
      <c r="BC1649" s="17">
        <v>0</v>
      </c>
      <c r="BD1649" s="17">
        <v>0</v>
      </c>
      <c r="BE1649" s="17">
        <v>1.80467784524607E-2</v>
      </c>
      <c r="BF1649" s="17"/>
      <c r="BG1649" s="17">
        <v>2.8380832081307199E-2</v>
      </c>
      <c r="BH1649" s="17">
        <v>5.3667752858619702E-3</v>
      </c>
      <c r="BI1649" s="17">
        <v>0</v>
      </c>
      <c r="BJ1649" s="17">
        <v>0</v>
      </c>
      <c r="BK1649" s="17">
        <v>0</v>
      </c>
      <c r="BL1649" s="17"/>
      <c r="BM1649" s="17">
        <v>9.0284782490416896E-3</v>
      </c>
      <c r="BN1649" s="17">
        <v>0</v>
      </c>
    </row>
    <row r="1650" spans="2:66" x14ac:dyDescent="0.35">
      <c r="B1650" t="s">
        <v>282</v>
      </c>
      <c r="C1650" s="17">
        <v>1.34609251265296E-2</v>
      </c>
      <c r="D1650" s="17">
        <v>1.7119102436578802E-2</v>
      </c>
      <c r="E1650" s="17">
        <v>1.0330966587110199E-2</v>
      </c>
      <c r="F1650" s="17"/>
      <c r="G1650" s="17">
        <v>1.8232153553357399E-2</v>
      </c>
      <c r="H1650" s="17">
        <v>3.1959364096166398E-2</v>
      </c>
      <c r="I1650" s="17">
        <v>1.37165324841432E-2</v>
      </c>
      <c r="J1650" s="17">
        <v>1.8823705935237099E-2</v>
      </c>
      <c r="K1650" s="17">
        <v>0</v>
      </c>
      <c r="L1650" s="17">
        <v>0</v>
      </c>
      <c r="M1650" s="17"/>
      <c r="N1650" s="17">
        <v>1.02670519153551E-2</v>
      </c>
      <c r="O1650" s="17">
        <v>1.0841083045180701E-2</v>
      </c>
      <c r="P1650" s="17">
        <v>1.12094630211879E-2</v>
      </c>
      <c r="Q1650" s="17">
        <v>2.3610632904728E-2</v>
      </c>
      <c r="R1650" s="17"/>
      <c r="S1650" s="17">
        <v>0</v>
      </c>
      <c r="T1650" s="17">
        <v>0</v>
      </c>
      <c r="U1650" s="17">
        <v>0</v>
      </c>
      <c r="V1650" s="17">
        <v>0</v>
      </c>
      <c r="W1650" s="17">
        <v>3.2567070044614101E-2</v>
      </c>
      <c r="X1650" s="17">
        <v>2.6676671415188601E-2</v>
      </c>
      <c r="Y1650" s="17">
        <v>3.8639235647313697E-2</v>
      </c>
      <c r="Z1650" s="17">
        <v>0</v>
      </c>
      <c r="AA1650" s="17">
        <v>2.4598180095754402E-2</v>
      </c>
      <c r="AB1650" s="17">
        <v>3.0213150261095199E-2</v>
      </c>
      <c r="AC1650" s="17">
        <v>0</v>
      </c>
      <c r="AD1650" s="17">
        <v>0</v>
      </c>
      <c r="AE1650" s="17"/>
      <c r="AF1650" s="17">
        <v>2.39907699421756E-2</v>
      </c>
      <c r="AG1650" s="17">
        <v>1.5947015670020898E-2</v>
      </c>
      <c r="AH1650" s="17">
        <v>2.0417283992261101E-2</v>
      </c>
      <c r="AI1650" s="17">
        <v>0</v>
      </c>
      <c r="AJ1650" s="17">
        <v>0</v>
      </c>
      <c r="AK1650" s="17">
        <v>0</v>
      </c>
      <c r="AL1650" s="17"/>
      <c r="AM1650" s="17">
        <v>9.7769978599250504E-3</v>
      </c>
      <c r="AN1650" s="17">
        <v>1.8148028711932201E-2</v>
      </c>
      <c r="AO1650" s="17"/>
      <c r="AP1650" s="17">
        <v>1.11711903952491E-2</v>
      </c>
      <c r="AQ1650" s="17">
        <v>1.26539964830201E-2</v>
      </c>
      <c r="AR1650" s="17">
        <v>1.8530179329688801E-2</v>
      </c>
      <c r="AS1650" s="17">
        <v>2.2531640009796999E-2</v>
      </c>
      <c r="AT1650" s="17">
        <v>0</v>
      </c>
      <c r="AU1650" s="17"/>
      <c r="AV1650" s="17">
        <v>3.3404444006724598E-2</v>
      </c>
      <c r="AW1650" s="17">
        <v>0</v>
      </c>
      <c r="AX1650" s="17">
        <v>0</v>
      </c>
      <c r="AY1650" s="17">
        <v>0</v>
      </c>
      <c r="AZ1650" s="17">
        <v>4.1434813584814399E-2</v>
      </c>
      <c r="BA1650" s="17">
        <v>0</v>
      </c>
      <c r="BB1650" s="17"/>
      <c r="BC1650" s="17">
        <v>1.14169745646568E-2</v>
      </c>
      <c r="BD1650" s="17">
        <v>1.78085900203746E-2</v>
      </c>
      <c r="BE1650" s="17">
        <v>1.0260036570130301E-2</v>
      </c>
      <c r="BF1650" s="17"/>
      <c r="BG1650" s="17">
        <v>2.99525547158008E-2</v>
      </c>
      <c r="BH1650" s="17">
        <v>6.40585030428253E-3</v>
      </c>
      <c r="BI1650" s="17">
        <v>1.79556587529533E-2</v>
      </c>
      <c r="BJ1650" s="17">
        <v>0</v>
      </c>
      <c r="BK1650" s="17">
        <v>0</v>
      </c>
      <c r="BL1650" s="17"/>
      <c r="BM1650" s="17">
        <v>1.0152301357355399E-2</v>
      </c>
      <c r="BN1650" s="17">
        <v>0</v>
      </c>
    </row>
    <row r="1651" spans="2:66" x14ac:dyDescent="0.35">
      <c r="C1651" s="17"/>
      <c r="D1651" s="17"/>
      <c r="E1651" s="17"/>
      <c r="F1651" s="17"/>
      <c r="G1651" s="17"/>
      <c r="H1651" s="17"/>
      <c r="I1651" s="17"/>
      <c r="J1651" s="17"/>
      <c r="K1651" s="17"/>
      <c r="L1651" s="17"/>
      <c r="M1651" s="17"/>
      <c r="N1651" s="17"/>
      <c r="O1651" s="17"/>
      <c r="P1651" s="17"/>
      <c r="Q1651" s="17"/>
      <c r="R1651" s="17"/>
      <c r="S1651" s="17"/>
      <c r="T1651" s="17"/>
      <c r="U1651" s="17"/>
      <c r="V1651" s="17"/>
      <c r="W1651" s="17"/>
      <c r="X1651" s="17"/>
      <c r="Y1651" s="17"/>
      <c r="Z1651" s="17"/>
      <c r="AA1651" s="17"/>
      <c r="AB1651" s="17"/>
      <c r="AC1651" s="17"/>
      <c r="AD1651" s="17"/>
      <c r="AE1651" s="17"/>
      <c r="AF1651" s="17"/>
      <c r="AG1651" s="17"/>
      <c r="AH1651" s="17"/>
      <c r="AI1651" s="17"/>
      <c r="AJ1651" s="17"/>
      <c r="AK1651" s="17"/>
      <c r="AL1651" s="17"/>
      <c r="AM1651" s="17"/>
      <c r="AN1651" s="17"/>
      <c r="AO1651" s="17"/>
      <c r="AP1651" s="17"/>
      <c r="AQ1651" s="17"/>
      <c r="AR1651" s="17"/>
      <c r="AS1651" s="17"/>
      <c r="AT1651" s="17"/>
      <c r="AU1651" s="17"/>
      <c r="AV1651" s="17"/>
      <c r="AW1651" s="17"/>
      <c r="AX1651" s="17"/>
      <c r="AY1651" s="17"/>
      <c r="AZ1651" s="17"/>
      <c r="BA1651" s="17"/>
      <c r="BB1651" s="17"/>
      <c r="BC1651" s="17"/>
      <c r="BD1651" s="17"/>
      <c r="BE1651" s="17"/>
      <c r="BF1651" s="17"/>
      <c r="BG1651" s="17"/>
      <c r="BH1651" s="17"/>
      <c r="BI1651" s="17"/>
      <c r="BJ1651" s="17"/>
      <c r="BK1651" s="17"/>
      <c r="BL1651" s="17"/>
      <c r="BM1651" s="17"/>
      <c r="BN1651" s="17"/>
    </row>
    <row r="1652" spans="2:66" x14ac:dyDescent="0.35">
      <c r="B1652" s="6" t="s">
        <v>507</v>
      </c>
      <c r="C1652" s="17"/>
      <c r="D1652" s="17"/>
      <c r="E1652" s="17"/>
      <c r="F1652" s="17"/>
      <c r="G1652" s="17"/>
      <c r="H1652" s="17"/>
      <c r="I1652" s="17"/>
      <c r="J1652" s="17"/>
      <c r="K1652" s="17"/>
      <c r="L1652" s="17"/>
      <c r="M1652" s="17"/>
      <c r="N1652" s="17"/>
      <c r="O1652" s="17"/>
      <c r="P1652" s="17"/>
      <c r="Q1652" s="17"/>
      <c r="R1652" s="17"/>
      <c r="S1652" s="17"/>
      <c r="T1652" s="17"/>
      <c r="U1652" s="17"/>
      <c r="V1652" s="17"/>
      <c r="W1652" s="17"/>
      <c r="X1652" s="17"/>
      <c r="Y1652" s="17"/>
      <c r="Z1652" s="17"/>
      <c r="AA1652" s="17"/>
      <c r="AB1652" s="17"/>
      <c r="AC1652" s="17"/>
      <c r="AD1652" s="17"/>
      <c r="AE1652" s="17"/>
      <c r="AF1652" s="17"/>
      <c r="AG1652" s="17"/>
      <c r="AH1652" s="17"/>
      <c r="AI1652" s="17"/>
      <c r="AJ1652" s="17"/>
      <c r="AK1652" s="17"/>
      <c r="AL1652" s="17"/>
      <c r="AM1652" s="17"/>
      <c r="AN1652" s="17"/>
      <c r="AO1652" s="17"/>
      <c r="AP1652" s="17"/>
      <c r="AQ1652" s="17"/>
      <c r="AR1652" s="17"/>
      <c r="AS1652" s="17"/>
      <c r="AT1652" s="17"/>
      <c r="AU1652" s="17"/>
      <c r="AV1652" s="17"/>
      <c r="AW1652" s="17"/>
      <c r="AX1652" s="17"/>
      <c r="AY1652" s="17"/>
      <c r="AZ1652" s="17"/>
      <c r="BA1652" s="17"/>
      <c r="BB1652" s="17"/>
      <c r="BC1652" s="17"/>
      <c r="BD1652" s="17"/>
      <c r="BE1652" s="17"/>
      <c r="BF1652" s="17"/>
      <c r="BG1652" s="17"/>
      <c r="BH1652" s="17"/>
      <c r="BI1652" s="17"/>
      <c r="BJ1652" s="17"/>
      <c r="BK1652" s="17"/>
      <c r="BL1652" s="17"/>
      <c r="BM1652" s="17"/>
      <c r="BN1652" s="17"/>
    </row>
    <row r="1653" spans="2:66" x14ac:dyDescent="0.35">
      <c r="B1653" s="24" t="s">
        <v>184</v>
      </c>
      <c r="C1653" s="17"/>
      <c r="D1653" s="17"/>
      <c r="E1653" s="17"/>
      <c r="F1653" s="17"/>
      <c r="G1653" s="17"/>
      <c r="H1653" s="17"/>
      <c r="I1653" s="17"/>
      <c r="J1653" s="17"/>
      <c r="K1653" s="17"/>
      <c r="L1653" s="17"/>
      <c r="M1653" s="17"/>
      <c r="N1653" s="17"/>
      <c r="O1653" s="17"/>
      <c r="P1653" s="17"/>
      <c r="Q1653" s="17"/>
      <c r="R1653" s="17"/>
      <c r="S1653" s="17"/>
      <c r="T1653" s="17"/>
      <c r="U1653" s="17"/>
      <c r="V1653" s="17"/>
      <c r="W1653" s="17"/>
      <c r="X1653" s="17"/>
      <c r="Y1653" s="17"/>
      <c r="Z1653" s="17"/>
      <c r="AA1653" s="17"/>
      <c r="AB1653" s="17"/>
      <c r="AC1653" s="17"/>
      <c r="AD1653" s="17"/>
      <c r="AE1653" s="17"/>
      <c r="AF1653" s="17"/>
      <c r="AG1653" s="17"/>
      <c r="AH1653" s="17"/>
      <c r="AI1653" s="17"/>
      <c r="AJ1653" s="17"/>
      <c r="AK1653" s="17"/>
      <c r="AL1653" s="17"/>
      <c r="AM1653" s="17"/>
      <c r="AN1653" s="17"/>
      <c r="AO1653" s="17"/>
      <c r="AP1653" s="17"/>
      <c r="AQ1653" s="17"/>
      <c r="AR1653" s="17"/>
      <c r="AS1653" s="17"/>
      <c r="AT1653" s="17"/>
      <c r="AU1653" s="17"/>
      <c r="AV1653" s="17"/>
      <c r="AW1653" s="17"/>
      <c r="AX1653" s="17"/>
      <c r="AY1653" s="17"/>
      <c r="AZ1653" s="17"/>
      <c r="BA1653" s="17"/>
      <c r="BB1653" s="17"/>
      <c r="BC1653" s="17"/>
      <c r="BD1653" s="17"/>
      <c r="BE1653" s="17"/>
      <c r="BF1653" s="17"/>
      <c r="BG1653" s="17"/>
      <c r="BH1653" s="17"/>
      <c r="BI1653" s="17"/>
      <c r="BJ1653" s="17"/>
      <c r="BK1653" s="17"/>
      <c r="BL1653" s="17"/>
      <c r="BM1653" s="17"/>
      <c r="BN1653" s="17"/>
    </row>
    <row r="1654" spans="2:66" x14ac:dyDescent="0.35">
      <c r="B1654" t="s">
        <v>350</v>
      </c>
      <c r="C1654" s="17">
        <v>2.4651824921534699E-2</v>
      </c>
      <c r="D1654" s="17">
        <v>3.4477664830084E-2</v>
      </c>
      <c r="E1654" s="17">
        <v>1.51548390357375E-2</v>
      </c>
      <c r="F1654" s="17"/>
      <c r="G1654" s="17">
        <v>4.2171222608502999E-2</v>
      </c>
      <c r="H1654" s="17">
        <v>2.4315641395112001E-2</v>
      </c>
      <c r="I1654" s="17">
        <v>0</v>
      </c>
      <c r="J1654" s="17">
        <v>1.38380923491618E-2</v>
      </c>
      <c r="K1654" s="17">
        <v>7.1533382940705798E-2</v>
      </c>
      <c r="L1654" s="17">
        <v>1.8881031399709002E-2</v>
      </c>
      <c r="M1654" s="17"/>
      <c r="N1654" s="17">
        <v>1.7926278848456899E-2</v>
      </c>
      <c r="O1654" s="17">
        <v>2.1855744505656499E-2</v>
      </c>
      <c r="P1654" s="17">
        <v>2.37626084298561E-2</v>
      </c>
      <c r="Q1654" s="17">
        <v>3.4276297366554097E-2</v>
      </c>
      <c r="R1654" s="17"/>
      <c r="S1654" s="17">
        <v>4.04928278785281E-2</v>
      </c>
      <c r="T1654" s="17">
        <v>1.80008021988739E-2</v>
      </c>
      <c r="U1654" s="17">
        <v>5.5278098511864902E-2</v>
      </c>
      <c r="V1654" s="17">
        <v>0</v>
      </c>
      <c r="W1654" s="17">
        <v>0</v>
      </c>
      <c r="X1654" s="17">
        <v>3.1563309670174303E-2</v>
      </c>
      <c r="Y1654" s="17">
        <v>3.6344778017278E-2</v>
      </c>
      <c r="Z1654" s="17">
        <v>0</v>
      </c>
      <c r="AA1654" s="17">
        <v>0</v>
      </c>
      <c r="AB1654" s="17">
        <v>5.75453746499393E-2</v>
      </c>
      <c r="AC1654" s="17">
        <v>0</v>
      </c>
      <c r="AD1654" s="17">
        <v>6.8270990245099597E-2</v>
      </c>
      <c r="AE1654" s="17"/>
      <c r="AF1654" s="17">
        <v>2.0035820647774601E-2</v>
      </c>
      <c r="AG1654" s="17">
        <v>2.66987490594719E-2</v>
      </c>
      <c r="AH1654" s="17">
        <v>3.4846115607712502E-2</v>
      </c>
      <c r="AI1654" s="17">
        <v>1.26718087341233E-2</v>
      </c>
      <c r="AJ1654" s="17">
        <v>0</v>
      </c>
      <c r="AK1654" s="17">
        <v>9.4126476519324806E-2</v>
      </c>
      <c r="AL1654" s="17"/>
      <c r="AM1654" s="17">
        <v>2.6534247056302501E-2</v>
      </c>
      <c r="AN1654" s="17">
        <v>2.25080610050148E-2</v>
      </c>
      <c r="AO1654" s="17"/>
      <c r="AP1654" s="17">
        <v>4.1560177707184703E-2</v>
      </c>
      <c r="AQ1654" s="17">
        <v>3.0178058599813502E-2</v>
      </c>
      <c r="AR1654" s="17">
        <v>0</v>
      </c>
      <c r="AS1654" s="17">
        <v>1.98785596137106E-2</v>
      </c>
      <c r="AT1654" s="17">
        <v>0</v>
      </c>
      <c r="AU1654" s="17"/>
      <c r="AV1654" s="17">
        <v>1.4681847555218799E-2</v>
      </c>
      <c r="AW1654" s="17">
        <v>1.2745851480119001E-2</v>
      </c>
      <c r="AX1654" s="17">
        <v>3.2263230697668101E-2</v>
      </c>
      <c r="AY1654" s="17">
        <v>3.4401416433480499E-2</v>
      </c>
      <c r="AZ1654" s="17">
        <v>0</v>
      </c>
      <c r="BA1654" s="17">
        <v>3.3497494118308498E-2</v>
      </c>
      <c r="BB1654" s="17"/>
      <c r="BC1654" s="17">
        <v>2.1216252260438301E-2</v>
      </c>
      <c r="BD1654" s="17">
        <v>3.0621338579647599E-2</v>
      </c>
      <c r="BE1654" s="17">
        <v>2.4150052142196302E-2</v>
      </c>
      <c r="BF1654" s="17"/>
      <c r="BG1654" s="17">
        <v>4.9105552357939702E-2</v>
      </c>
      <c r="BH1654" s="17">
        <v>1.1580879892932799E-2</v>
      </c>
      <c r="BI1654" s="17">
        <v>1.74917769920186E-2</v>
      </c>
      <c r="BJ1654" s="17">
        <v>9.4816061409721306E-2</v>
      </c>
      <c r="BK1654" s="17">
        <v>5.9609009793167897E-2</v>
      </c>
      <c r="BL1654" s="17"/>
      <c r="BM1654" s="17">
        <v>1.84290771152626E-2</v>
      </c>
      <c r="BN1654" s="17">
        <v>6.8081368622888896E-2</v>
      </c>
    </row>
    <row r="1655" spans="2:66" x14ac:dyDescent="0.35">
      <c r="B1655" t="s">
        <v>351</v>
      </c>
      <c r="C1655" s="17">
        <v>7.5750245329684399E-2</v>
      </c>
      <c r="D1655" s="17">
        <v>7.8143864427747303E-2</v>
      </c>
      <c r="E1655" s="17">
        <v>7.3798567535671197E-2</v>
      </c>
      <c r="F1655" s="17"/>
      <c r="G1655" s="17">
        <v>0.13108074665154601</v>
      </c>
      <c r="H1655" s="17">
        <v>6.3858583037832595E-2</v>
      </c>
      <c r="I1655" s="17">
        <v>3.4572017392403301E-2</v>
      </c>
      <c r="J1655" s="17">
        <v>9.2338130436028606E-2</v>
      </c>
      <c r="K1655" s="17">
        <v>2.2617257667244099E-2</v>
      </c>
      <c r="L1655" s="17">
        <v>9.2577894023483501E-2</v>
      </c>
      <c r="M1655" s="17"/>
      <c r="N1655" s="17">
        <v>8.5120126319641595E-2</v>
      </c>
      <c r="O1655" s="17">
        <v>3.20826822889528E-2</v>
      </c>
      <c r="P1655" s="17">
        <v>5.2493233439784397E-2</v>
      </c>
      <c r="Q1655" s="17">
        <v>0.111349244520058</v>
      </c>
      <c r="R1655" s="17"/>
      <c r="S1655" s="17">
        <v>6.5712790547611699E-2</v>
      </c>
      <c r="T1655" s="17">
        <v>9.4305924210347405E-2</v>
      </c>
      <c r="U1655" s="17">
        <v>2.9137335423985899E-2</v>
      </c>
      <c r="V1655" s="17">
        <v>9.9950877294310306E-2</v>
      </c>
      <c r="W1655" s="17">
        <v>6.6690378030116002E-2</v>
      </c>
      <c r="X1655" s="17">
        <v>0</v>
      </c>
      <c r="Y1655" s="17">
        <v>0.102342370439669</v>
      </c>
      <c r="Z1655" s="17">
        <v>5.0772026642666501E-2</v>
      </c>
      <c r="AA1655" s="17">
        <v>0.157545557317672</v>
      </c>
      <c r="AB1655" s="17">
        <v>8.7988910043399995E-2</v>
      </c>
      <c r="AC1655" s="17">
        <v>4.1619408910423802E-2</v>
      </c>
      <c r="AD1655" s="17">
        <v>0</v>
      </c>
      <c r="AE1655" s="17"/>
      <c r="AF1655" s="17">
        <v>7.3393108168084004E-2</v>
      </c>
      <c r="AG1655" s="17">
        <v>3.7282004421620302E-2</v>
      </c>
      <c r="AH1655" s="17">
        <v>0.15721434019952599</v>
      </c>
      <c r="AI1655" s="17">
        <v>2.8027105026560001E-2</v>
      </c>
      <c r="AJ1655" s="17">
        <v>0.12875049106474501</v>
      </c>
      <c r="AK1655" s="17">
        <v>9.11708764356879E-2</v>
      </c>
      <c r="AL1655" s="17"/>
      <c r="AM1655" s="17">
        <v>7.9831318461702203E-2</v>
      </c>
      <c r="AN1655" s="17">
        <v>7.1355203255257599E-2</v>
      </c>
      <c r="AO1655" s="17"/>
      <c r="AP1655" s="17">
        <v>9.30074401779315E-2</v>
      </c>
      <c r="AQ1655" s="17">
        <v>5.9209910144789803E-2</v>
      </c>
      <c r="AR1655" s="17">
        <v>4.36491337995649E-2</v>
      </c>
      <c r="AS1655" s="17">
        <v>0.107747596577192</v>
      </c>
      <c r="AT1655" s="17">
        <v>0.12649820489525601</v>
      </c>
      <c r="AU1655" s="17"/>
      <c r="AV1655" s="17">
        <v>6.10401103805462E-2</v>
      </c>
      <c r="AW1655" s="17">
        <v>0.103329645463705</v>
      </c>
      <c r="AX1655" s="17">
        <v>5.8664490639739997E-2</v>
      </c>
      <c r="AY1655" s="17">
        <v>3.7832439646226401E-2</v>
      </c>
      <c r="AZ1655" s="17">
        <v>0.100566832875356</v>
      </c>
      <c r="BA1655" s="17">
        <v>0.110631192899439</v>
      </c>
      <c r="BB1655" s="17"/>
      <c r="BC1655" s="17">
        <v>4.2300630268253897E-2</v>
      </c>
      <c r="BD1655" s="17">
        <v>7.2697574706138093E-2</v>
      </c>
      <c r="BE1655" s="17">
        <v>8.9107476684027506E-2</v>
      </c>
      <c r="BF1655" s="17"/>
      <c r="BG1655" s="17">
        <v>0.16656846559250199</v>
      </c>
      <c r="BH1655" s="17">
        <v>6.9698459781450395E-2</v>
      </c>
      <c r="BI1655" s="17">
        <v>5.0662186578518599E-2</v>
      </c>
      <c r="BJ1655" s="17">
        <v>0.302975591432114</v>
      </c>
      <c r="BK1655" s="17">
        <v>3.2863920454659398E-2</v>
      </c>
      <c r="BL1655" s="17"/>
      <c r="BM1655" s="17">
        <v>8.7377092562081496E-2</v>
      </c>
      <c r="BN1655" s="17">
        <v>9.7864620471827105E-2</v>
      </c>
    </row>
    <row r="1656" spans="2:66" x14ac:dyDescent="0.35">
      <c r="B1656" t="s">
        <v>352</v>
      </c>
      <c r="C1656" s="17">
        <v>0.25599254562401502</v>
      </c>
      <c r="D1656" s="17">
        <v>0.26406331231184199</v>
      </c>
      <c r="E1656" s="17">
        <v>0.24941491377730299</v>
      </c>
      <c r="F1656" s="17"/>
      <c r="G1656" s="17">
        <v>0.22990759491784901</v>
      </c>
      <c r="H1656" s="17">
        <v>0.23480298938196401</v>
      </c>
      <c r="I1656" s="17">
        <v>0.143275124860507</v>
      </c>
      <c r="J1656" s="17">
        <v>0.34427143185567</v>
      </c>
      <c r="K1656" s="17">
        <v>0.28233332561350699</v>
      </c>
      <c r="L1656" s="17">
        <v>0.27431779695549002</v>
      </c>
      <c r="M1656" s="17"/>
      <c r="N1656" s="17">
        <v>0.19685664421879501</v>
      </c>
      <c r="O1656" s="17">
        <v>0.274624944194791</v>
      </c>
      <c r="P1656" s="17">
        <v>0.28348302735791597</v>
      </c>
      <c r="Q1656" s="17">
        <v>0.27176273198519602</v>
      </c>
      <c r="R1656" s="17"/>
      <c r="S1656" s="17">
        <v>0.25588308245282299</v>
      </c>
      <c r="T1656" s="17">
        <v>0.227834304429861</v>
      </c>
      <c r="U1656" s="17">
        <v>0.48773007221831299</v>
      </c>
      <c r="V1656" s="17">
        <v>0.43595860354170701</v>
      </c>
      <c r="W1656" s="17">
        <v>0.21983274136743899</v>
      </c>
      <c r="X1656" s="17">
        <v>0.15887939889295299</v>
      </c>
      <c r="Y1656" s="17">
        <v>0.20995535169771301</v>
      </c>
      <c r="Z1656" s="17">
        <v>0.24622285875483399</v>
      </c>
      <c r="AA1656" s="17">
        <v>0.21744755681049499</v>
      </c>
      <c r="AB1656" s="17">
        <v>0.23699432321432901</v>
      </c>
      <c r="AC1656" s="17">
        <v>0.15919028835597701</v>
      </c>
      <c r="AD1656" s="17">
        <v>0.14469572044118101</v>
      </c>
      <c r="AE1656" s="17"/>
      <c r="AF1656" s="17">
        <v>0.24088630881238399</v>
      </c>
      <c r="AG1656" s="17">
        <v>0.266551420042628</v>
      </c>
      <c r="AH1656" s="17">
        <v>0.23214156845957101</v>
      </c>
      <c r="AI1656" s="17">
        <v>0.322361404005167</v>
      </c>
      <c r="AJ1656" s="17">
        <v>0.21404057057787501</v>
      </c>
      <c r="AK1656" s="17">
        <v>0.181411902875175</v>
      </c>
      <c r="AL1656" s="17"/>
      <c r="AM1656" s="17">
        <v>0.254425240488797</v>
      </c>
      <c r="AN1656" s="17">
        <v>0.260909127051075</v>
      </c>
      <c r="AO1656" s="17"/>
      <c r="AP1656" s="17">
        <v>0.29579783142657201</v>
      </c>
      <c r="AQ1656" s="17">
        <v>0.27428115202847497</v>
      </c>
      <c r="AR1656" s="17">
        <v>0.233960889676919</v>
      </c>
      <c r="AS1656" s="17">
        <v>0.19697779733948101</v>
      </c>
      <c r="AT1656" s="17">
        <v>0.32531043913913998</v>
      </c>
      <c r="AU1656" s="17"/>
      <c r="AV1656" s="17">
        <v>0.15777385766661101</v>
      </c>
      <c r="AW1656" s="17">
        <v>0.336402065362984</v>
      </c>
      <c r="AX1656" s="17">
        <v>0.313312644729282</v>
      </c>
      <c r="AY1656" s="17">
        <v>0.29631135404338599</v>
      </c>
      <c r="AZ1656" s="17">
        <v>0.32673066024115499</v>
      </c>
      <c r="BA1656" s="17">
        <v>0.40858647298635298</v>
      </c>
      <c r="BB1656" s="17"/>
      <c r="BC1656" s="17">
        <v>0.15300296423982701</v>
      </c>
      <c r="BD1656" s="17">
        <v>0.31049066880959297</v>
      </c>
      <c r="BE1656" s="17">
        <v>0.282848326557116</v>
      </c>
      <c r="BF1656" s="17"/>
      <c r="BG1656" s="17">
        <v>0.218962665893215</v>
      </c>
      <c r="BH1656" s="17">
        <v>0.244466590199202</v>
      </c>
      <c r="BI1656" s="17">
        <v>0.263043523341634</v>
      </c>
      <c r="BJ1656" s="17">
        <v>0.29194702906520098</v>
      </c>
      <c r="BK1656" s="17">
        <v>0.26456633186735301</v>
      </c>
      <c r="BL1656" s="17"/>
      <c r="BM1656" s="17">
        <v>0.23981216173607101</v>
      </c>
      <c r="BN1656" s="17">
        <v>0.271155326998063</v>
      </c>
    </row>
    <row r="1657" spans="2:66" x14ac:dyDescent="0.35">
      <c r="B1657" t="s">
        <v>353</v>
      </c>
      <c r="C1657" s="17">
        <v>0.46239019536037002</v>
      </c>
      <c r="D1657" s="17">
        <v>0.40898422569451598</v>
      </c>
      <c r="E1657" s="17">
        <v>0.51191480777892195</v>
      </c>
      <c r="F1657" s="17"/>
      <c r="G1657" s="17">
        <v>0.44849305435070902</v>
      </c>
      <c r="H1657" s="17">
        <v>0.48651994509329299</v>
      </c>
      <c r="I1657" s="17">
        <v>0.620913427380546</v>
      </c>
      <c r="J1657" s="17">
        <v>0.38902747917931402</v>
      </c>
      <c r="K1657" s="17">
        <v>0.440796808469617</v>
      </c>
      <c r="L1657" s="17">
        <v>0.420649915708177</v>
      </c>
      <c r="M1657" s="17"/>
      <c r="N1657" s="17">
        <v>0.49216000231618701</v>
      </c>
      <c r="O1657" s="17">
        <v>0.47020142284042599</v>
      </c>
      <c r="P1657" s="17">
        <v>0.47230846548528299</v>
      </c>
      <c r="Q1657" s="17">
        <v>0.430704657262373</v>
      </c>
      <c r="R1657" s="17"/>
      <c r="S1657" s="17">
        <v>0.46516271655004299</v>
      </c>
      <c r="T1657" s="17">
        <v>0.54522595509994598</v>
      </c>
      <c r="U1657" s="17">
        <v>0.31242147692403499</v>
      </c>
      <c r="V1657" s="17">
        <v>0.26504857807224902</v>
      </c>
      <c r="W1657" s="17">
        <v>0.54484120316332996</v>
      </c>
      <c r="X1657" s="17">
        <v>0.53113197071819396</v>
      </c>
      <c r="Y1657" s="17">
        <v>0.51525676796599595</v>
      </c>
      <c r="Z1657" s="17">
        <v>0.455820398095099</v>
      </c>
      <c r="AA1657" s="17">
        <v>0.44356568257298001</v>
      </c>
      <c r="AB1657" s="17">
        <v>0.380673376299</v>
      </c>
      <c r="AC1657" s="17">
        <v>0.64474133301175296</v>
      </c>
      <c r="AD1657" s="17">
        <v>0.499754851327607</v>
      </c>
      <c r="AE1657" s="17"/>
      <c r="AF1657" s="17">
        <v>0.41157882130102402</v>
      </c>
      <c r="AG1657" s="17">
        <v>0.481041032846663</v>
      </c>
      <c r="AH1657" s="17">
        <v>0.38032469141943698</v>
      </c>
      <c r="AI1657" s="17">
        <v>0.56307187797810998</v>
      </c>
      <c r="AJ1657" s="17">
        <v>0.47086136457157901</v>
      </c>
      <c r="AK1657" s="17">
        <v>0.45457868914091198</v>
      </c>
      <c r="AL1657" s="17"/>
      <c r="AM1657" s="17">
        <v>0.45180294427281398</v>
      </c>
      <c r="AN1657" s="17">
        <v>0.46992889292349599</v>
      </c>
      <c r="AO1657" s="17"/>
      <c r="AP1657" s="17">
        <v>0.43839884196906098</v>
      </c>
      <c r="AQ1657" s="17">
        <v>0.40641389863021399</v>
      </c>
      <c r="AR1657" s="17">
        <v>0.51650767429935396</v>
      </c>
      <c r="AS1657" s="17">
        <v>0.52494619034426904</v>
      </c>
      <c r="AT1657" s="17">
        <v>0.22404128616774399</v>
      </c>
      <c r="AU1657" s="17"/>
      <c r="AV1657" s="17">
        <v>0.57496788928146003</v>
      </c>
      <c r="AW1657" s="17">
        <v>0.33700782107521299</v>
      </c>
      <c r="AX1657" s="17">
        <v>0.447539778980796</v>
      </c>
      <c r="AY1657" s="17">
        <v>0.49012295665258898</v>
      </c>
      <c r="AZ1657" s="17">
        <v>0.52345126872242798</v>
      </c>
      <c r="BA1657" s="17">
        <v>0.27544182118063598</v>
      </c>
      <c r="BB1657" s="17"/>
      <c r="BC1657" s="17">
        <v>0.64643125517306099</v>
      </c>
      <c r="BD1657" s="17">
        <v>0.42552056110765202</v>
      </c>
      <c r="BE1657" s="17">
        <v>0.38603489224505799</v>
      </c>
      <c r="BF1657" s="17"/>
      <c r="BG1657" s="17">
        <v>0.392956208204362</v>
      </c>
      <c r="BH1657" s="17">
        <v>0.48679637463166903</v>
      </c>
      <c r="BI1657" s="17">
        <v>0.499959375253336</v>
      </c>
      <c r="BJ1657" s="17">
        <v>0.19869501246520199</v>
      </c>
      <c r="BK1657" s="17">
        <v>0.45140659945971001</v>
      </c>
      <c r="BL1657" s="17"/>
      <c r="BM1657" s="17">
        <v>0.46967068305715298</v>
      </c>
      <c r="BN1657" s="17">
        <v>0.39059312184265599</v>
      </c>
    </row>
    <row r="1658" spans="2:66" x14ac:dyDescent="0.35">
      <c r="B1658" t="s">
        <v>354</v>
      </c>
      <c r="C1658" s="17">
        <v>0.12523141756227599</v>
      </c>
      <c r="D1658" s="17">
        <v>0.13091230994669001</v>
      </c>
      <c r="E1658" s="17">
        <v>0.120316403436989</v>
      </c>
      <c r="F1658" s="17"/>
      <c r="G1658" s="17">
        <v>0.101103443608455</v>
      </c>
      <c r="H1658" s="17">
        <v>0.166445079247377</v>
      </c>
      <c r="I1658" s="17">
        <v>0.145072393650647</v>
      </c>
      <c r="J1658" s="17">
        <v>0.120747019132933</v>
      </c>
      <c r="K1658" s="17">
        <v>0.15900474846038701</v>
      </c>
      <c r="L1658" s="17">
        <v>8.1220379106707596E-2</v>
      </c>
      <c r="M1658" s="17"/>
      <c r="N1658" s="17">
        <v>0.14220716262337699</v>
      </c>
      <c r="O1658" s="17">
        <v>0.166022640364514</v>
      </c>
      <c r="P1658" s="17">
        <v>0.14117961802378401</v>
      </c>
      <c r="Q1658" s="17">
        <v>6.6276496622544603E-2</v>
      </c>
      <c r="R1658" s="17"/>
      <c r="S1658" s="17">
        <v>0.150587820255359</v>
      </c>
      <c r="T1658" s="17">
        <v>7.7197595528621099E-2</v>
      </c>
      <c r="U1658" s="17">
        <v>8.5451180064211804E-2</v>
      </c>
      <c r="V1658" s="17">
        <v>0.101687303740722</v>
      </c>
      <c r="W1658" s="17">
        <v>0.16863567743911501</v>
      </c>
      <c r="X1658" s="17">
        <v>0.21830051441218301</v>
      </c>
      <c r="Y1658" s="17">
        <v>9.9699978300290606E-2</v>
      </c>
      <c r="Z1658" s="17">
        <v>0.144626465832732</v>
      </c>
      <c r="AA1658" s="17">
        <v>0.14091205798513601</v>
      </c>
      <c r="AB1658" s="17">
        <v>0.115877467797508</v>
      </c>
      <c r="AC1658" s="17">
        <v>3.7998053654939898E-2</v>
      </c>
      <c r="AD1658" s="17">
        <v>0.219562088848442</v>
      </c>
      <c r="AE1658" s="17"/>
      <c r="AF1658" s="17">
        <v>0.223618742058701</v>
      </c>
      <c r="AG1658" s="17">
        <v>0.12884361579763401</v>
      </c>
      <c r="AH1658" s="17">
        <v>0.124535718927926</v>
      </c>
      <c r="AI1658" s="17">
        <v>2.3530906494153299E-2</v>
      </c>
      <c r="AJ1658" s="17">
        <v>0.10938923974183699</v>
      </c>
      <c r="AK1658" s="17">
        <v>8.3272098789529E-2</v>
      </c>
      <c r="AL1658" s="17"/>
      <c r="AM1658" s="17">
        <v>0.119546687202168</v>
      </c>
      <c r="AN1658" s="17">
        <v>0.13396680937203101</v>
      </c>
      <c r="AO1658" s="17"/>
      <c r="AP1658" s="17">
        <v>0.110768405329944</v>
      </c>
      <c r="AQ1658" s="17">
        <v>0.12864560508282599</v>
      </c>
      <c r="AR1658" s="17">
        <v>0.14289201342396099</v>
      </c>
      <c r="AS1658" s="17">
        <v>0.150449856125347</v>
      </c>
      <c r="AT1658" s="17">
        <v>0.32415006979785999</v>
      </c>
      <c r="AU1658" s="17"/>
      <c r="AV1658" s="17">
        <v>0.14177930211259199</v>
      </c>
      <c r="AW1658" s="17">
        <v>0.12873795864499099</v>
      </c>
      <c r="AX1658" s="17">
        <v>0.148219854952514</v>
      </c>
      <c r="AY1658" s="17">
        <v>0.12257424124329</v>
      </c>
      <c r="AZ1658" s="17">
        <v>4.92512381610603E-2</v>
      </c>
      <c r="BA1658" s="17">
        <v>0.105096019035246</v>
      </c>
      <c r="BB1658" s="17"/>
      <c r="BC1658" s="17">
        <v>6.3133110427994701E-2</v>
      </c>
      <c r="BD1658" s="17">
        <v>0.111361145200062</v>
      </c>
      <c r="BE1658" s="17">
        <v>0.1813214386335</v>
      </c>
      <c r="BF1658" s="17"/>
      <c r="BG1658" s="17">
        <v>0.122049500286533</v>
      </c>
      <c r="BH1658" s="17">
        <v>0.152354103390653</v>
      </c>
      <c r="BI1658" s="17">
        <v>9.0273932575226298E-2</v>
      </c>
      <c r="BJ1658" s="17">
        <v>0.111566305627761</v>
      </c>
      <c r="BK1658" s="17">
        <v>0.15858345833016799</v>
      </c>
      <c r="BL1658" s="17"/>
      <c r="BM1658" s="17">
        <v>0.14682355814752099</v>
      </c>
      <c r="BN1658" s="17">
        <v>0.147269071849157</v>
      </c>
    </row>
    <row r="1659" spans="2:66" x14ac:dyDescent="0.35">
      <c r="B1659" t="s">
        <v>282</v>
      </c>
      <c r="C1659" s="17">
        <v>5.5983771202120197E-2</v>
      </c>
      <c r="D1659" s="17">
        <v>8.34186227891206E-2</v>
      </c>
      <c r="E1659" s="17">
        <v>2.9400468435377601E-2</v>
      </c>
      <c r="F1659" s="17"/>
      <c r="G1659" s="17">
        <v>4.7243937862938901E-2</v>
      </c>
      <c r="H1659" s="17">
        <v>2.4057761844420999E-2</v>
      </c>
      <c r="I1659" s="17">
        <v>5.6167036715897602E-2</v>
      </c>
      <c r="J1659" s="17">
        <v>3.9777847046892099E-2</v>
      </c>
      <c r="K1659" s="17">
        <v>2.37144768485382E-2</v>
      </c>
      <c r="L1659" s="17">
        <v>0.11235298280643299</v>
      </c>
      <c r="M1659" s="17"/>
      <c r="N1659" s="17">
        <v>6.5729785673541999E-2</v>
      </c>
      <c r="O1659" s="17">
        <v>3.52125658056602E-2</v>
      </c>
      <c r="P1659" s="17">
        <v>2.67730472633772E-2</v>
      </c>
      <c r="Q1659" s="17">
        <v>8.5630572243274694E-2</v>
      </c>
      <c r="R1659" s="17"/>
      <c r="S1659" s="17">
        <v>2.2160762315635501E-2</v>
      </c>
      <c r="T1659" s="17">
        <v>3.7435418532350599E-2</v>
      </c>
      <c r="U1659" s="17">
        <v>2.9981836857589102E-2</v>
      </c>
      <c r="V1659" s="17">
        <v>9.73546373510107E-2</v>
      </c>
      <c r="W1659" s="17">
        <v>0</v>
      </c>
      <c r="X1659" s="17">
        <v>6.0124806306496102E-2</v>
      </c>
      <c r="Y1659" s="17">
        <v>3.6400753579053001E-2</v>
      </c>
      <c r="Z1659" s="17">
        <v>0.10255825067466801</v>
      </c>
      <c r="AA1659" s="17">
        <v>4.0529145313716999E-2</v>
      </c>
      <c r="AB1659" s="17">
        <v>0.120920547995824</v>
      </c>
      <c r="AC1659" s="17">
        <v>0.116450916066906</v>
      </c>
      <c r="AD1659" s="17">
        <v>6.7716349137670204E-2</v>
      </c>
      <c r="AE1659" s="17"/>
      <c r="AF1659" s="17">
        <v>3.0487199012032298E-2</v>
      </c>
      <c r="AG1659" s="17">
        <v>5.95831778319829E-2</v>
      </c>
      <c r="AH1659" s="17">
        <v>7.0937565385827697E-2</v>
      </c>
      <c r="AI1659" s="17">
        <v>5.0336897761886601E-2</v>
      </c>
      <c r="AJ1659" s="17">
        <v>7.6958334043964099E-2</v>
      </c>
      <c r="AK1659" s="17">
        <v>9.5439956239370405E-2</v>
      </c>
      <c r="AL1659" s="17"/>
      <c r="AM1659" s="17">
        <v>6.7859562518217301E-2</v>
      </c>
      <c r="AN1659" s="17">
        <v>4.1331906393125797E-2</v>
      </c>
      <c r="AO1659" s="17"/>
      <c r="AP1659" s="17">
        <v>2.0467303389307301E-2</v>
      </c>
      <c r="AQ1659" s="17">
        <v>0.101271375513882</v>
      </c>
      <c r="AR1659" s="17">
        <v>6.2990288800200203E-2</v>
      </c>
      <c r="AS1659" s="17">
        <v>0</v>
      </c>
      <c r="AT1659" s="17">
        <v>0</v>
      </c>
      <c r="AU1659" s="17"/>
      <c r="AV1659" s="17">
        <v>4.9756993003572302E-2</v>
      </c>
      <c r="AW1659" s="17">
        <v>8.1776657972988998E-2</v>
      </c>
      <c r="AX1659" s="17">
        <v>0</v>
      </c>
      <c r="AY1659" s="17">
        <v>1.8757591981028301E-2</v>
      </c>
      <c r="AZ1659" s="17">
        <v>0</v>
      </c>
      <c r="BA1659" s="17">
        <v>6.6746999780018093E-2</v>
      </c>
      <c r="BB1659" s="17"/>
      <c r="BC1659" s="17">
        <v>7.3915787630424903E-2</v>
      </c>
      <c r="BD1659" s="17">
        <v>4.9308711596906703E-2</v>
      </c>
      <c r="BE1659" s="17">
        <v>3.6537813738102401E-2</v>
      </c>
      <c r="BF1659" s="17"/>
      <c r="BG1659" s="17">
        <v>5.0357607665449E-2</v>
      </c>
      <c r="BH1659" s="17">
        <v>3.5103592104092897E-2</v>
      </c>
      <c r="BI1659" s="17">
        <v>7.8569205259266903E-2</v>
      </c>
      <c r="BJ1659" s="17">
        <v>0</v>
      </c>
      <c r="BK1659" s="17">
        <v>3.2970680094941598E-2</v>
      </c>
      <c r="BL1659" s="17"/>
      <c r="BM1659" s="17">
        <v>3.7887427381910997E-2</v>
      </c>
      <c r="BN1659" s="17">
        <v>2.5036490215407801E-2</v>
      </c>
    </row>
    <row r="1660" spans="2:66" x14ac:dyDescent="0.35">
      <c r="C1660" s="17"/>
      <c r="D1660" s="17"/>
      <c r="E1660" s="17"/>
      <c r="F1660" s="17"/>
      <c r="G1660" s="17"/>
      <c r="H1660" s="17"/>
      <c r="I1660" s="17"/>
      <c r="J1660" s="17"/>
      <c r="K1660" s="17"/>
      <c r="L1660" s="17"/>
      <c r="M1660" s="17"/>
      <c r="N1660" s="17"/>
      <c r="O1660" s="17"/>
      <c r="P1660" s="17"/>
      <c r="Q1660" s="17"/>
      <c r="R1660" s="17"/>
      <c r="S1660" s="17"/>
      <c r="T1660" s="17"/>
      <c r="U1660" s="17"/>
      <c r="V1660" s="17"/>
      <c r="W1660" s="17"/>
      <c r="X1660" s="17"/>
      <c r="Y1660" s="17"/>
      <c r="Z1660" s="17"/>
      <c r="AA1660" s="17"/>
      <c r="AB1660" s="17"/>
      <c r="AC1660" s="17"/>
      <c r="AD1660" s="17"/>
      <c r="AE1660" s="17"/>
      <c r="AF1660" s="17"/>
      <c r="AG1660" s="17"/>
      <c r="AH1660" s="17"/>
      <c r="AI1660" s="17"/>
      <c r="AJ1660" s="17"/>
      <c r="AK1660" s="17"/>
      <c r="AL1660" s="17"/>
      <c r="AM1660" s="17"/>
      <c r="AN1660" s="17"/>
      <c r="AO1660" s="17"/>
      <c r="AP1660" s="17"/>
      <c r="AQ1660" s="17"/>
      <c r="AR1660" s="17"/>
      <c r="AS1660" s="17"/>
      <c r="AT1660" s="17"/>
      <c r="AU1660" s="17"/>
      <c r="AV1660" s="17"/>
      <c r="AW1660" s="17"/>
      <c r="AX1660" s="17"/>
      <c r="AY1660" s="17"/>
      <c r="AZ1660" s="17"/>
      <c r="BA1660" s="17"/>
      <c r="BB1660" s="17"/>
      <c r="BC1660" s="17"/>
      <c r="BD1660" s="17"/>
      <c r="BE1660" s="17"/>
      <c r="BF1660" s="17"/>
      <c r="BG1660" s="17"/>
      <c r="BH1660" s="17"/>
      <c r="BI1660" s="17"/>
      <c r="BJ1660" s="17"/>
      <c r="BK1660" s="17"/>
      <c r="BL1660" s="17"/>
      <c r="BM1660" s="17"/>
      <c r="BN1660" s="17"/>
    </row>
    <row r="1661" spans="2:66" x14ac:dyDescent="0.35">
      <c r="B1661" s="6" t="s">
        <v>508</v>
      </c>
      <c r="C1661" s="17"/>
      <c r="D1661" s="17"/>
      <c r="E1661" s="17"/>
      <c r="F1661" s="17"/>
      <c r="G1661" s="17"/>
      <c r="H1661" s="17"/>
      <c r="I1661" s="17"/>
      <c r="J1661" s="17"/>
      <c r="K1661" s="17"/>
      <c r="L1661" s="17"/>
      <c r="M1661" s="17"/>
      <c r="N1661" s="17"/>
      <c r="O1661" s="17"/>
      <c r="P1661" s="17"/>
      <c r="Q1661" s="17"/>
      <c r="R1661" s="17"/>
      <c r="S1661" s="17"/>
      <c r="T1661" s="17"/>
      <c r="U1661" s="17"/>
      <c r="V1661" s="17"/>
      <c r="W1661" s="17"/>
      <c r="X1661" s="17"/>
      <c r="Y1661" s="17"/>
      <c r="Z1661" s="17"/>
      <c r="AA1661" s="17"/>
      <c r="AB1661" s="17"/>
      <c r="AC1661" s="17"/>
      <c r="AD1661" s="17"/>
      <c r="AE1661" s="17"/>
      <c r="AF1661" s="17"/>
      <c r="AG1661" s="17"/>
      <c r="AH1661" s="17"/>
      <c r="AI1661" s="17"/>
      <c r="AJ1661" s="17"/>
      <c r="AK1661" s="17"/>
      <c r="AL1661" s="17"/>
      <c r="AM1661" s="17"/>
      <c r="AN1661" s="17"/>
      <c r="AO1661" s="17"/>
      <c r="AP1661" s="17"/>
      <c r="AQ1661" s="17"/>
      <c r="AR1661" s="17"/>
      <c r="AS1661" s="17"/>
      <c r="AT1661" s="17"/>
      <c r="AU1661" s="17"/>
      <c r="AV1661" s="17"/>
      <c r="AW1661" s="17"/>
      <c r="AX1661" s="17"/>
      <c r="AY1661" s="17"/>
      <c r="AZ1661" s="17"/>
      <c r="BA1661" s="17"/>
      <c r="BB1661" s="17"/>
      <c r="BC1661" s="17"/>
      <c r="BD1661" s="17"/>
      <c r="BE1661" s="17"/>
      <c r="BF1661" s="17"/>
      <c r="BG1661" s="17"/>
      <c r="BH1661" s="17"/>
      <c r="BI1661" s="17"/>
      <c r="BJ1661" s="17"/>
      <c r="BK1661" s="17"/>
      <c r="BL1661" s="17"/>
      <c r="BM1661" s="17"/>
      <c r="BN1661" s="17"/>
    </row>
    <row r="1662" spans="2:66" x14ac:dyDescent="0.35">
      <c r="B1662" s="24" t="s">
        <v>184</v>
      </c>
      <c r="C1662" s="17"/>
      <c r="D1662" s="17"/>
      <c r="E1662" s="17"/>
      <c r="F1662" s="17"/>
      <c r="G1662" s="17"/>
      <c r="H1662" s="17"/>
      <c r="I1662" s="17"/>
      <c r="J1662" s="17"/>
      <c r="K1662" s="17"/>
      <c r="L1662" s="17"/>
      <c r="M1662" s="17"/>
      <c r="N1662" s="17"/>
      <c r="O1662" s="17"/>
      <c r="P1662" s="17"/>
      <c r="Q1662" s="17"/>
      <c r="R1662" s="17"/>
      <c r="S1662" s="17"/>
      <c r="T1662" s="17"/>
      <c r="U1662" s="17"/>
      <c r="V1662" s="17"/>
      <c r="W1662" s="17"/>
      <c r="X1662" s="17"/>
      <c r="Y1662" s="17"/>
      <c r="Z1662" s="17"/>
      <c r="AA1662" s="17"/>
      <c r="AB1662" s="17"/>
      <c r="AC1662" s="17"/>
      <c r="AD1662" s="17"/>
      <c r="AE1662" s="17"/>
      <c r="AF1662" s="17"/>
      <c r="AG1662" s="17"/>
      <c r="AH1662" s="17"/>
      <c r="AI1662" s="17"/>
      <c r="AJ1662" s="17"/>
      <c r="AK1662" s="17"/>
      <c r="AL1662" s="17"/>
      <c r="AM1662" s="17"/>
      <c r="AN1662" s="17"/>
      <c r="AO1662" s="17"/>
      <c r="AP1662" s="17"/>
      <c r="AQ1662" s="17"/>
      <c r="AR1662" s="17"/>
      <c r="AS1662" s="17"/>
      <c r="AT1662" s="17"/>
      <c r="AU1662" s="17"/>
      <c r="AV1662" s="17"/>
      <c r="AW1662" s="17"/>
      <c r="AX1662" s="17"/>
      <c r="AY1662" s="17"/>
      <c r="AZ1662" s="17"/>
      <c r="BA1662" s="17"/>
      <c r="BB1662" s="17"/>
      <c r="BC1662" s="17"/>
      <c r="BD1662" s="17"/>
      <c r="BE1662" s="17"/>
      <c r="BF1662" s="17"/>
      <c r="BG1662" s="17"/>
      <c r="BH1662" s="17"/>
      <c r="BI1662" s="17"/>
      <c r="BJ1662" s="17"/>
      <c r="BK1662" s="17"/>
      <c r="BL1662" s="17"/>
      <c r="BM1662" s="17"/>
      <c r="BN1662" s="17"/>
    </row>
    <row r="1663" spans="2:66" x14ac:dyDescent="0.35">
      <c r="B1663" t="s">
        <v>350</v>
      </c>
      <c r="C1663" s="17">
        <v>0.121766605890937</v>
      </c>
      <c r="D1663" s="17">
        <v>0.105730781854147</v>
      </c>
      <c r="E1663" s="17">
        <v>0.14062978939622001</v>
      </c>
      <c r="F1663" s="17"/>
      <c r="G1663" s="17">
        <v>0.10900279845063</v>
      </c>
      <c r="H1663" s="17">
        <v>9.8188024910642893E-2</v>
      </c>
      <c r="I1663" s="17">
        <v>5.2310194986977997E-2</v>
      </c>
      <c r="J1663" s="17">
        <v>9.1169319083538702E-2</v>
      </c>
      <c r="K1663" s="17">
        <v>0.232604130961797</v>
      </c>
      <c r="L1663" s="17">
        <v>0.16110466051237801</v>
      </c>
      <c r="M1663" s="17"/>
      <c r="N1663" s="17">
        <v>4.1640760592992099E-2</v>
      </c>
      <c r="O1663" s="17">
        <v>0.10492770866019099</v>
      </c>
      <c r="P1663" s="17">
        <v>0.130934688743711</v>
      </c>
      <c r="Q1663" s="17">
        <v>0.18851901598031001</v>
      </c>
      <c r="R1663" s="17"/>
      <c r="S1663" s="17">
        <v>9.1713542152639896E-2</v>
      </c>
      <c r="T1663" s="17">
        <v>0.10276713017826999</v>
      </c>
      <c r="U1663" s="17">
        <v>0.19043887541055099</v>
      </c>
      <c r="V1663" s="17">
        <v>0.168933494687037</v>
      </c>
      <c r="W1663" s="17">
        <v>7.5566094390435004E-2</v>
      </c>
      <c r="X1663" s="17">
        <v>8.8410305064736502E-2</v>
      </c>
      <c r="Y1663" s="17">
        <v>0.217391798392678</v>
      </c>
      <c r="Z1663" s="17">
        <v>5.0064530660687598E-2</v>
      </c>
      <c r="AA1663" s="17">
        <v>0.12380736749431399</v>
      </c>
      <c r="AB1663" s="17">
        <v>0.16911778505891401</v>
      </c>
      <c r="AC1663" s="17">
        <v>5.7368887849716901E-2</v>
      </c>
      <c r="AD1663" s="17">
        <v>5.6152359827389801E-2</v>
      </c>
      <c r="AE1663" s="17"/>
      <c r="AF1663" s="17">
        <v>4.6071924933973898E-2</v>
      </c>
      <c r="AG1663" s="17">
        <v>0.12781385793580699</v>
      </c>
      <c r="AH1663" s="17">
        <v>0.18998654729519299</v>
      </c>
      <c r="AI1663" s="17">
        <v>0.10184455768436999</v>
      </c>
      <c r="AJ1663" s="17">
        <v>0.13222404480476399</v>
      </c>
      <c r="AK1663" s="17">
        <v>0.19202421961471799</v>
      </c>
      <c r="AL1663" s="17"/>
      <c r="AM1663" s="17">
        <v>0.13322544823621399</v>
      </c>
      <c r="AN1663" s="17">
        <v>0.106507262438434</v>
      </c>
      <c r="AO1663" s="17"/>
      <c r="AP1663" s="17">
        <v>0.17502756091506</v>
      </c>
      <c r="AQ1663" s="17">
        <v>0.125957909178042</v>
      </c>
      <c r="AR1663" s="17">
        <v>3.2663441944221001E-2</v>
      </c>
      <c r="AS1663" s="17">
        <v>4.6465743879276503E-2</v>
      </c>
      <c r="AT1663" s="17">
        <v>0.120510825760798</v>
      </c>
      <c r="AU1663" s="17"/>
      <c r="AV1663" s="17">
        <v>8.12532170706836E-2</v>
      </c>
      <c r="AW1663" s="17">
        <v>0.162252925524035</v>
      </c>
      <c r="AX1663" s="17">
        <v>0.14170666167441201</v>
      </c>
      <c r="AY1663" s="17">
        <v>0.15716920795247</v>
      </c>
      <c r="AZ1663" s="17">
        <v>3.7880189525352798E-2</v>
      </c>
      <c r="BA1663" s="17">
        <v>0.20344288189593801</v>
      </c>
      <c r="BB1663" s="17"/>
      <c r="BC1663" s="17">
        <v>9.8731334763782402E-2</v>
      </c>
      <c r="BD1663" s="17">
        <v>0.139615510223602</v>
      </c>
      <c r="BE1663" s="17">
        <v>0.11604730125651901</v>
      </c>
      <c r="BF1663" s="17"/>
      <c r="BG1663" s="17">
        <v>0.20474814655189499</v>
      </c>
      <c r="BH1663" s="17">
        <v>0.12804066948828599</v>
      </c>
      <c r="BI1663" s="17">
        <v>5.9694602425573902E-2</v>
      </c>
      <c r="BJ1663" s="17">
        <v>0.13727733565847899</v>
      </c>
      <c r="BK1663" s="17">
        <v>0.23621401675426701</v>
      </c>
      <c r="BL1663" s="17"/>
      <c r="BM1663" s="17">
        <v>0.14057723986064899</v>
      </c>
      <c r="BN1663" s="17">
        <v>0.22077677304920801</v>
      </c>
    </row>
    <row r="1664" spans="2:66" x14ac:dyDescent="0.35">
      <c r="B1664" t="s">
        <v>351</v>
      </c>
      <c r="C1664" s="17">
        <v>0.19730085508329101</v>
      </c>
      <c r="D1664" s="17">
        <v>0.17759841147267399</v>
      </c>
      <c r="E1664" s="17">
        <v>0.220738684608284</v>
      </c>
      <c r="F1664" s="17"/>
      <c r="G1664" s="17">
        <v>0.24962165389592</v>
      </c>
      <c r="H1664" s="17">
        <v>0.12555663843383</v>
      </c>
      <c r="I1664" s="17">
        <v>8.5512267593702701E-2</v>
      </c>
      <c r="J1664" s="17">
        <v>0.18037512216112001</v>
      </c>
      <c r="K1664" s="17">
        <v>0.197178236640079</v>
      </c>
      <c r="L1664" s="17">
        <v>0.29405671559329999</v>
      </c>
      <c r="M1664" s="17"/>
      <c r="N1664" s="17">
        <v>0.21802866777583099</v>
      </c>
      <c r="O1664" s="17">
        <v>0.13928709331530101</v>
      </c>
      <c r="P1664" s="17">
        <v>0.178361608207806</v>
      </c>
      <c r="Q1664" s="17">
        <v>0.25623890177106701</v>
      </c>
      <c r="R1664" s="17"/>
      <c r="S1664" s="17">
        <v>0.22693106137967201</v>
      </c>
      <c r="T1664" s="17">
        <v>0.24743887543122101</v>
      </c>
      <c r="U1664" s="17">
        <v>0.224099431080091</v>
      </c>
      <c r="V1664" s="17">
        <v>0.31318019689742799</v>
      </c>
      <c r="W1664" s="17">
        <v>0.26508961329264302</v>
      </c>
      <c r="X1664" s="17">
        <v>0.14539275130381801</v>
      </c>
      <c r="Y1664" s="17">
        <v>6.2907459184906006E-2</v>
      </c>
      <c r="Z1664" s="17">
        <v>0.29479322888479398</v>
      </c>
      <c r="AA1664" s="17">
        <v>0.17015809582705699</v>
      </c>
      <c r="AB1664" s="17">
        <v>0.13120573861884699</v>
      </c>
      <c r="AC1664" s="17">
        <v>0.23437375820650799</v>
      </c>
      <c r="AD1664" s="17">
        <v>0</v>
      </c>
      <c r="AE1664" s="17"/>
      <c r="AF1664" s="17">
        <v>0.131772901409662</v>
      </c>
      <c r="AG1664" s="17">
        <v>0.26179021404032399</v>
      </c>
      <c r="AH1664" s="17">
        <v>0.17683177375886699</v>
      </c>
      <c r="AI1664" s="17">
        <v>0.208415547997231</v>
      </c>
      <c r="AJ1664" s="17">
        <v>0.185195860146604</v>
      </c>
      <c r="AK1664" s="17">
        <v>0.23396887296354299</v>
      </c>
      <c r="AL1664" s="17"/>
      <c r="AM1664" s="17">
        <v>0.181405474519056</v>
      </c>
      <c r="AN1664" s="17">
        <v>0.22072083156007499</v>
      </c>
      <c r="AO1664" s="17"/>
      <c r="AP1664" s="17">
        <v>0.239848814670586</v>
      </c>
      <c r="AQ1664" s="17">
        <v>0.21562551782625</v>
      </c>
      <c r="AR1664" s="17">
        <v>0.19254424627765801</v>
      </c>
      <c r="AS1664" s="17">
        <v>9.8748385312214595E-2</v>
      </c>
      <c r="AT1664" s="17">
        <v>0.259119481282932</v>
      </c>
      <c r="AU1664" s="17"/>
      <c r="AV1664" s="17">
        <v>0.21255963541678</v>
      </c>
      <c r="AW1664" s="17">
        <v>0.17308468017477299</v>
      </c>
      <c r="AX1664" s="17">
        <v>0.247144198765649</v>
      </c>
      <c r="AY1664" s="17">
        <v>0.212801694439061</v>
      </c>
      <c r="AZ1664" s="17">
        <v>0.20517986884308601</v>
      </c>
      <c r="BA1664" s="17">
        <v>0.19873776774461899</v>
      </c>
      <c r="BB1664" s="17"/>
      <c r="BC1664" s="17">
        <v>0.19529401269716801</v>
      </c>
      <c r="BD1664" s="17">
        <v>0.178108596587712</v>
      </c>
      <c r="BE1664" s="17">
        <v>0.216824672063159</v>
      </c>
      <c r="BF1664" s="17"/>
      <c r="BG1664" s="17">
        <v>0.14645427434710001</v>
      </c>
      <c r="BH1664" s="17">
        <v>0.17862956797920601</v>
      </c>
      <c r="BI1664" s="17">
        <v>0.2497423834444</v>
      </c>
      <c r="BJ1664" s="17">
        <v>0.27816210405192499</v>
      </c>
      <c r="BK1664" s="17">
        <v>0.21851618705669901</v>
      </c>
      <c r="BL1664" s="17"/>
      <c r="BM1664" s="17">
        <v>0.17337104758052499</v>
      </c>
      <c r="BN1664" s="17">
        <v>0.227822831937737</v>
      </c>
    </row>
    <row r="1665" spans="2:66" x14ac:dyDescent="0.35">
      <c r="B1665" t="s">
        <v>352</v>
      </c>
      <c r="C1665" s="17">
        <v>0.32463930770907401</v>
      </c>
      <c r="D1665" s="17">
        <v>0.32935740403825797</v>
      </c>
      <c r="E1665" s="17">
        <v>0.31558210367176098</v>
      </c>
      <c r="F1665" s="17"/>
      <c r="G1665" s="17">
        <v>0.31431398530726601</v>
      </c>
      <c r="H1665" s="17">
        <v>0.32745044657352301</v>
      </c>
      <c r="I1665" s="17">
        <v>0.416377391644288</v>
      </c>
      <c r="J1665" s="17">
        <v>0.35625356481924297</v>
      </c>
      <c r="K1665" s="17">
        <v>0.233982507885209</v>
      </c>
      <c r="L1665" s="17">
        <v>0.28872471985405002</v>
      </c>
      <c r="M1665" s="17"/>
      <c r="N1665" s="17">
        <v>0.32022337908384702</v>
      </c>
      <c r="O1665" s="17">
        <v>0.36631736951397098</v>
      </c>
      <c r="P1665" s="17">
        <v>0.34030713541973001</v>
      </c>
      <c r="Q1665" s="17">
        <v>0.28052333852668698</v>
      </c>
      <c r="R1665" s="17"/>
      <c r="S1665" s="17">
        <v>0.26377411451236199</v>
      </c>
      <c r="T1665" s="17">
        <v>0.33423749193672297</v>
      </c>
      <c r="U1665" s="17">
        <v>0.32051674472750702</v>
      </c>
      <c r="V1665" s="17">
        <v>0.27814262245181998</v>
      </c>
      <c r="W1665" s="17">
        <v>0.26695503613645399</v>
      </c>
      <c r="X1665" s="17">
        <v>0.43184543715558399</v>
      </c>
      <c r="Y1665" s="17">
        <v>0.248618553387594</v>
      </c>
      <c r="Z1665" s="17">
        <v>0.35716647940894097</v>
      </c>
      <c r="AA1665" s="17">
        <v>0.31583334595089702</v>
      </c>
      <c r="AB1665" s="17">
        <v>0.33936425607958498</v>
      </c>
      <c r="AC1665" s="17">
        <v>0.42073177917830601</v>
      </c>
      <c r="AD1665" s="17">
        <v>0.47119469722097201</v>
      </c>
      <c r="AE1665" s="17"/>
      <c r="AF1665" s="17">
        <v>0.350305665308694</v>
      </c>
      <c r="AG1665" s="17">
        <v>0.27035960338703602</v>
      </c>
      <c r="AH1665" s="17">
        <v>0.33203137388273302</v>
      </c>
      <c r="AI1665" s="17">
        <v>0.31652798336799798</v>
      </c>
      <c r="AJ1665" s="17">
        <v>0.39720927895711999</v>
      </c>
      <c r="AK1665" s="17">
        <v>0.335662663131576</v>
      </c>
      <c r="AL1665" s="17"/>
      <c r="AM1665" s="17">
        <v>0.30379854850193699</v>
      </c>
      <c r="AN1665" s="17">
        <v>0.35575141671684402</v>
      </c>
      <c r="AO1665" s="17"/>
      <c r="AP1665" s="17">
        <v>0.24283424115128899</v>
      </c>
      <c r="AQ1665" s="17">
        <v>0.363400463781345</v>
      </c>
      <c r="AR1665" s="17">
        <v>0.36599673978531799</v>
      </c>
      <c r="AS1665" s="17">
        <v>0.332967769419443</v>
      </c>
      <c r="AT1665" s="17">
        <v>0.49985886719547201</v>
      </c>
      <c r="AU1665" s="17"/>
      <c r="AV1665" s="17">
        <v>0.32768189991005697</v>
      </c>
      <c r="AW1665" s="17">
        <v>0.39539927263338298</v>
      </c>
      <c r="AX1665" s="17">
        <v>0.21348727622902999</v>
      </c>
      <c r="AY1665" s="17">
        <v>0.34630850227316801</v>
      </c>
      <c r="AZ1665" s="17">
        <v>0.284012481901534</v>
      </c>
      <c r="BA1665" s="17">
        <v>0.19987800400862099</v>
      </c>
      <c r="BB1665" s="17"/>
      <c r="BC1665" s="17">
        <v>0.32042674669048499</v>
      </c>
      <c r="BD1665" s="17">
        <v>0.356611647801515</v>
      </c>
      <c r="BE1665" s="17">
        <v>0.29591544598929498</v>
      </c>
      <c r="BF1665" s="17"/>
      <c r="BG1665" s="17">
        <v>0.31874919592032502</v>
      </c>
      <c r="BH1665" s="17">
        <v>0.34098859905976098</v>
      </c>
      <c r="BI1665" s="17">
        <v>0.30812600146397501</v>
      </c>
      <c r="BJ1665" s="17">
        <v>0.15340215166176699</v>
      </c>
      <c r="BK1665" s="17">
        <v>0.321563327343451</v>
      </c>
      <c r="BL1665" s="17"/>
      <c r="BM1665" s="17">
        <v>0.33735393587998103</v>
      </c>
      <c r="BN1665" s="17">
        <v>0.29532487844890998</v>
      </c>
    </row>
    <row r="1666" spans="2:66" x14ac:dyDescent="0.35">
      <c r="B1666" t="s">
        <v>353</v>
      </c>
      <c r="C1666" s="17">
        <v>0.23038780635411299</v>
      </c>
      <c r="D1666" s="17">
        <v>0.23796635504827299</v>
      </c>
      <c r="E1666" s="17">
        <v>0.22305209245941901</v>
      </c>
      <c r="F1666" s="17"/>
      <c r="G1666" s="17">
        <v>0.22041256345042101</v>
      </c>
      <c r="H1666" s="17">
        <v>0.28792205877836202</v>
      </c>
      <c r="I1666" s="17">
        <v>0.29064210747795499</v>
      </c>
      <c r="J1666" s="17">
        <v>0.25103910185813</v>
      </c>
      <c r="K1666" s="17">
        <v>0.31363497014113301</v>
      </c>
      <c r="L1666" s="17">
        <v>0.111207832487363</v>
      </c>
      <c r="M1666" s="17"/>
      <c r="N1666" s="17">
        <v>0.21878024198524701</v>
      </c>
      <c r="O1666" s="17">
        <v>0.27506908109399703</v>
      </c>
      <c r="P1666" s="17">
        <v>0.23744368615723899</v>
      </c>
      <c r="Q1666" s="17">
        <v>0.19587084511660499</v>
      </c>
      <c r="R1666" s="17"/>
      <c r="S1666" s="17">
        <v>0.26795029368993201</v>
      </c>
      <c r="T1666" s="17">
        <v>0.19126444444208299</v>
      </c>
      <c r="U1666" s="17">
        <v>0.19636801700071099</v>
      </c>
      <c r="V1666" s="17">
        <v>0.17341404732183599</v>
      </c>
      <c r="W1666" s="17">
        <v>0.234496815594678</v>
      </c>
      <c r="X1666" s="17">
        <v>0.21398131652855601</v>
      </c>
      <c r="Y1666" s="17">
        <v>0.40886903721992701</v>
      </c>
      <c r="Z1666" s="17">
        <v>0.24834557620616601</v>
      </c>
      <c r="AA1666" s="17">
        <v>0.238528952436171</v>
      </c>
      <c r="AB1666" s="17">
        <v>0.13344319821584699</v>
      </c>
      <c r="AC1666" s="17">
        <v>0.116074647101868</v>
      </c>
      <c r="AD1666" s="17">
        <v>0.36005842092968499</v>
      </c>
      <c r="AE1666" s="17"/>
      <c r="AF1666" s="17">
        <v>0.29801029469552898</v>
      </c>
      <c r="AG1666" s="17">
        <v>0.235880100314075</v>
      </c>
      <c r="AH1666" s="17">
        <v>0.206838701944878</v>
      </c>
      <c r="AI1666" s="17">
        <v>0.20819663572550101</v>
      </c>
      <c r="AJ1666" s="17">
        <v>0.17832312125997299</v>
      </c>
      <c r="AK1666" s="17">
        <v>0.19154957454948801</v>
      </c>
      <c r="AL1666" s="17"/>
      <c r="AM1666" s="17">
        <v>0.24171409571195199</v>
      </c>
      <c r="AN1666" s="17">
        <v>0.20983058134358001</v>
      </c>
      <c r="AO1666" s="17"/>
      <c r="AP1666" s="17">
        <v>0.22258672912090699</v>
      </c>
      <c r="AQ1666" s="17">
        <v>0.179616265858802</v>
      </c>
      <c r="AR1666" s="17">
        <v>0.26540688346008501</v>
      </c>
      <c r="AS1666" s="17">
        <v>0.35685435839436502</v>
      </c>
      <c r="AT1666" s="17">
        <v>0</v>
      </c>
      <c r="AU1666" s="17"/>
      <c r="AV1666" s="17">
        <v>0.24452793181601001</v>
      </c>
      <c r="AW1666" s="17">
        <v>0.14052168229586001</v>
      </c>
      <c r="AX1666" s="17">
        <v>0.219140920321194</v>
      </c>
      <c r="AY1666" s="17">
        <v>0.14187015710791101</v>
      </c>
      <c r="AZ1666" s="17">
        <v>0.39396076209347702</v>
      </c>
      <c r="BA1666" s="17">
        <v>0.34177771275345398</v>
      </c>
      <c r="BB1666" s="17"/>
      <c r="BC1666" s="17">
        <v>0.32764215383404299</v>
      </c>
      <c r="BD1666" s="17">
        <v>0.18302917945242</v>
      </c>
      <c r="BE1666" s="17">
        <v>0.215505933129438</v>
      </c>
      <c r="BF1666" s="17"/>
      <c r="BG1666" s="17">
        <v>0.21698686134572401</v>
      </c>
      <c r="BH1666" s="17">
        <v>0.23675291503768001</v>
      </c>
      <c r="BI1666" s="17">
        <v>0.241279032323058</v>
      </c>
      <c r="BJ1666" s="17">
        <v>0.29234540558772298</v>
      </c>
      <c r="BK1666" s="17">
        <v>0.13654758069593201</v>
      </c>
      <c r="BL1666" s="17"/>
      <c r="BM1666" s="17">
        <v>0.23352247997999101</v>
      </c>
      <c r="BN1666" s="17">
        <v>0.160856956803304</v>
      </c>
    </row>
    <row r="1667" spans="2:66" x14ac:dyDescent="0.35">
      <c r="B1667" t="s">
        <v>354</v>
      </c>
      <c r="C1667" s="17">
        <v>6.8119348489981302E-2</v>
      </c>
      <c r="D1667" s="17">
        <v>8.5187358046926606E-2</v>
      </c>
      <c r="E1667" s="17">
        <v>4.9126315808864902E-2</v>
      </c>
      <c r="F1667" s="17"/>
      <c r="G1667" s="17">
        <v>8.7222587021252004E-2</v>
      </c>
      <c r="H1667" s="17">
        <v>0.129482265194897</v>
      </c>
      <c r="I1667" s="17">
        <v>5.1861003521955697E-2</v>
      </c>
      <c r="J1667" s="17">
        <v>0.10424951473055701</v>
      </c>
      <c r="K1667" s="17">
        <v>0</v>
      </c>
      <c r="L1667" s="17">
        <v>3.17393079926232E-2</v>
      </c>
      <c r="M1667" s="17"/>
      <c r="N1667" s="17">
        <v>0.11583042280419401</v>
      </c>
      <c r="O1667" s="17">
        <v>9.3347495240138606E-2</v>
      </c>
      <c r="P1667" s="17">
        <v>4.5026842119190599E-2</v>
      </c>
      <c r="Q1667" s="17">
        <v>1.90821276052489E-2</v>
      </c>
      <c r="R1667" s="17"/>
      <c r="S1667" s="17">
        <v>0.11155269276133301</v>
      </c>
      <c r="T1667" s="17">
        <v>8.3654681580520807E-2</v>
      </c>
      <c r="U1667" s="17">
        <v>6.8576931781139897E-2</v>
      </c>
      <c r="V1667" s="17">
        <v>3.3670920554923302E-2</v>
      </c>
      <c r="W1667" s="17">
        <v>8.2487936694537106E-2</v>
      </c>
      <c r="X1667" s="17">
        <v>9.1426768100528799E-2</v>
      </c>
      <c r="Y1667" s="17">
        <v>0</v>
      </c>
      <c r="Z1667" s="17">
        <v>4.9630184839410701E-2</v>
      </c>
      <c r="AA1667" s="17">
        <v>4.1964165079771097E-2</v>
      </c>
      <c r="AB1667" s="17">
        <v>9.63426403560107E-2</v>
      </c>
      <c r="AC1667" s="17">
        <v>5.8335240230950401E-2</v>
      </c>
      <c r="AD1667" s="17">
        <v>5.6898350202494598E-2</v>
      </c>
      <c r="AE1667" s="17"/>
      <c r="AF1667" s="17">
        <v>0.15024676658653999</v>
      </c>
      <c r="AG1667" s="17">
        <v>6.1515893176746897E-2</v>
      </c>
      <c r="AH1667" s="17">
        <v>0</v>
      </c>
      <c r="AI1667" s="17">
        <v>7.4450570490529E-2</v>
      </c>
      <c r="AJ1667" s="17">
        <v>2.2421412900312399E-2</v>
      </c>
      <c r="AK1667" s="17">
        <v>4.6794669740675997E-2</v>
      </c>
      <c r="AL1667" s="17"/>
      <c r="AM1667" s="17">
        <v>6.7236900686489201E-2</v>
      </c>
      <c r="AN1667" s="17">
        <v>6.9771171993675996E-2</v>
      </c>
      <c r="AO1667" s="17"/>
      <c r="AP1667" s="17">
        <v>6.4601409466702897E-2</v>
      </c>
      <c r="AQ1667" s="17">
        <v>6.3900101264790399E-2</v>
      </c>
      <c r="AR1667" s="17">
        <v>7.7719739322348297E-2</v>
      </c>
      <c r="AS1667" s="17">
        <v>5.9904968499509097E-2</v>
      </c>
      <c r="AT1667" s="17">
        <v>0.120510825760798</v>
      </c>
      <c r="AU1667" s="17"/>
      <c r="AV1667" s="17">
        <v>8.9878453001076497E-2</v>
      </c>
      <c r="AW1667" s="17">
        <v>5.23477147575271E-2</v>
      </c>
      <c r="AX1667" s="17">
        <v>3.9634273142491898E-2</v>
      </c>
      <c r="AY1667" s="17">
        <v>8.8988246220673306E-2</v>
      </c>
      <c r="AZ1667" s="17">
        <v>4.0340891161237902E-2</v>
      </c>
      <c r="BA1667" s="17">
        <v>2.6746597025487699E-2</v>
      </c>
      <c r="BB1667" s="17"/>
      <c r="BC1667" s="17">
        <v>1.15716392417805E-2</v>
      </c>
      <c r="BD1667" s="17">
        <v>7.9172524768656993E-2</v>
      </c>
      <c r="BE1667" s="17">
        <v>9.7485879784202201E-2</v>
      </c>
      <c r="BF1667" s="17"/>
      <c r="BG1667" s="17">
        <v>8.5108846948132602E-2</v>
      </c>
      <c r="BH1667" s="17">
        <v>6.9888486030633801E-2</v>
      </c>
      <c r="BI1667" s="17">
        <v>8.7868345790020994E-2</v>
      </c>
      <c r="BJ1667" s="17">
        <v>0.13881300304010499</v>
      </c>
      <c r="BK1667" s="17">
        <v>0</v>
      </c>
      <c r="BL1667" s="17"/>
      <c r="BM1667" s="17">
        <v>7.2376002672287401E-2</v>
      </c>
      <c r="BN1667" s="17">
        <v>2.16592080270658E-2</v>
      </c>
    </row>
    <row r="1668" spans="2:66" x14ac:dyDescent="0.35">
      <c r="B1668" t="s">
        <v>282</v>
      </c>
      <c r="C1668" s="17">
        <v>5.77860764726041E-2</v>
      </c>
      <c r="D1668" s="17">
        <v>6.4159689539721801E-2</v>
      </c>
      <c r="E1668" s="17">
        <v>5.08710140554509E-2</v>
      </c>
      <c r="F1668" s="17"/>
      <c r="G1668" s="17">
        <v>1.9426411874511499E-2</v>
      </c>
      <c r="H1668" s="17">
        <v>3.1400566108744303E-2</v>
      </c>
      <c r="I1668" s="17">
        <v>0.103297034775121</v>
      </c>
      <c r="J1668" s="17">
        <v>1.69133773474122E-2</v>
      </c>
      <c r="K1668" s="17">
        <v>2.2600154371781998E-2</v>
      </c>
      <c r="L1668" s="17">
        <v>0.113166763560285</v>
      </c>
      <c r="M1668" s="17"/>
      <c r="N1668" s="17">
        <v>8.5496527757887894E-2</v>
      </c>
      <c r="O1668" s="17">
        <v>2.1051252176400598E-2</v>
      </c>
      <c r="P1668" s="17">
        <v>6.7926039352323303E-2</v>
      </c>
      <c r="Q1668" s="17">
        <v>5.9765771000081902E-2</v>
      </c>
      <c r="R1668" s="17"/>
      <c r="S1668" s="17">
        <v>3.8078295504061499E-2</v>
      </c>
      <c r="T1668" s="17">
        <v>4.0637376431181697E-2</v>
      </c>
      <c r="U1668" s="17">
        <v>0</v>
      </c>
      <c r="V1668" s="17">
        <v>3.26587180869553E-2</v>
      </c>
      <c r="W1668" s="17">
        <v>7.5404503891253999E-2</v>
      </c>
      <c r="X1668" s="17">
        <v>2.8943421846776399E-2</v>
      </c>
      <c r="Y1668" s="17">
        <v>6.2213151814894299E-2</v>
      </c>
      <c r="Z1668" s="17">
        <v>0</v>
      </c>
      <c r="AA1668" s="17">
        <v>0.10970807321179001</v>
      </c>
      <c r="AB1668" s="17">
        <v>0.130526381670795</v>
      </c>
      <c r="AC1668" s="17">
        <v>0.11311568743265001</v>
      </c>
      <c r="AD1668" s="17">
        <v>5.5696171819458101E-2</v>
      </c>
      <c r="AE1668" s="17"/>
      <c r="AF1668" s="17">
        <v>2.35924470656016E-2</v>
      </c>
      <c r="AG1668" s="17">
        <v>4.2640331146012303E-2</v>
      </c>
      <c r="AH1668" s="17">
        <v>9.4311603118328993E-2</v>
      </c>
      <c r="AI1668" s="17">
        <v>9.0564704734371407E-2</v>
      </c>
      <c r="AJ1668" s="17">
        <v>8.4626281931226996E-2</v>
      </c>
      <c r="AK1668" s="17">
        <v>0</v>
      </c>
      <c r="AL1668" s="17"/>
      <c r="AM1668" s="17">
        <v>7.2619532344351007E-2</v>
      </c>
      <c r="AN1668" s="17">
        <v>3.7418735947391701E-2</v>
      </c>
      <c r="AO1668" s="17"/>
      <c r="AP1668" s="17">
        <v>5.5101244675455199E-2</v>
      </c>
      <c r="AQ1668" s="17">
        <v>5.1499742090769803E-2</v>
      </c>
      <c r="AR1668" s="17">
        <v>6.5668949210369199E-2</v>
      </c>
      <c r="AS1668" s="17">
        <v>0.10505877449519201</v>
      </c>
      <c r="AT1668" s="17">
        <v>0</v>
      </c>
      <c r="AU1668" s="17"/>
      <c r="AV1668" s="17">
        <v>4.4098862785392698E-2</v>
      </c>
      <c r="AW1668" s="17">
        <v>7.6393724614422204E-2</v>
      </c>
      <c r="AX1668" s="17">
        <v>0.13888666986722301</v>
      </c>
      <c r="AY1668" s="17">
        <v>5.2862192006716997E-2</v>
      </c>
      <c r="AZ1668" s="17">
        <v>3.8625806475312101E-2</v>
      </c>
      <c r="BA1668" s="17">
        <v>2.9417036571880599E-2</v>
      </c>
      <c r="BB1668" s="17"/>
      <c r="BC1668" s="17">
        <v>4.6334112772740597E-2</v>
      </c>
      <c r="BD1668" s="17">
        <v>6.3462541166093206E-2</v>
      </c>
      <c r="BE1668" s="17">
        <v>5.8220767777387203E-2</v>
      </c>
      <c r="BF1668" s="17"/>
      <c r="BG1668" s="17">
        <v>2.7952674886824E-2</v>
      </c>
      <c r="BH1668" s="17">
        <v>4.5699762404433603E-2</v>
      </c>
      <c r="BI1668" s="17">
        <v>5.3289634552972601E-2</v>
      </c>
      <c r="BJ1668" s="17">
        <v>0</v>
      </c>
      <c r="BK1668" s="17">
        <v>8.7158888149651004E-2</v>
      </c>
      <c r="BL1668" s="17"/>
      <c r="BM1668" s="17">
        <v>4.2799294026566001E-2</v>
      </c>
      <c r="BN1668" s="17">
        <v>7.35593517337748E-2</v>
      </c>
    </row>
    <row r="1669" spans="2:66" x14ac:dyDescent="0.35">
      <c r="C1669" s="17"/>
      <c r="D1669" s="17"/>
      <c r="E1669" s="17"/>
      <c r="F1669" s="17"/>
      <c r="G1669" s="17"/>
      <c r="H1669" s="17"/>
      <c r="I1669" s="17"/>
      <c r="J1669" s="17"/>
      <c r="K1669" s="17"/>
      <c r="L1669" s="17"/>
      <c r="M1669" s="17"/>
      <c r="N1669" s="17"/>
      <c r="O1669" s="17"/>
      <c r="P1669" s="17"/>
      <c r="Q1669" s="17"/>
      <c r="R1669" s="17"/>
      <c r="S1669" s="17"/>
      <c r="T1669" s="17"/>
      <c r="U1669" s="17"/>
      <c r="V1669" s="17"/>
      <c r="W1669" s="17"/>
      <c r="X1669" s="17"/>
      <c r="Y1669" s="17"/>
      <c r="Z1669" s="17"/>
      <c r="AA1669" s="17"/>
      <c r="AB1669" s="17"/>
      <c r="AC1669" s="17"/>
      <c r="AD1669" s="17"/>
      <c r="AE1669" s="17"/>
      <c r="AF1669" s="17"/>
      <c r="AG1669" s="17"/>
      <c r="AH1669" s="17"/>
      <c r="AI1669" s="17"/>
      <c r="AJ1669" s="17"/>
      <c r="AK1669" s="17"/>
      <c r="AL1669" s="17"/>
      <c r="AM1669" s="17"/>
      <c r="AN1669" s="17"/>
      <c r="AO1669" s="17"/>
      <c r="AP1669" s="17"/>
      <c r="AQ1669" s="17"/>
      <c r="AR1669" s="17"/>
      <c r="AS1669" s="17"/>
      <c r="AT1669" s="17"/>
      <c r="AU1669" s="17"/>
      <c r="AV1669" s="17"/>
      <c r="AW1669" s="17"/>
      <c r="AX1669" s="17"/>
      <c r="AY1669" s="17"/>
      <c r="AZ1669" s="17"/>
      <c r="BA1669" s="17"/>
      <c r="BB1669" s="17"/>
      <c r="BC1669" s="17"/>
      <c r="BD1669" s="17"/>
      <c r="BE1669" s="17"/>
      <c r="BF1669" s="17"/>
      <c r="BG1669" s="17"/>
      <c r="BH1669" s="17"/>
      <c r="BI1669" s="17"/>
      <c r="BJ1669" s="17"/>
      <c r="BK1669" s="17"/>
      <c r="BL1669" s="17"/>
      <c r="BM1669" s="17"/>
      <c r="BN1669" s="17"/>
    </row>
    <row r="1670" spans="2:66" x14ac:dyDescent="0.35">
      <c r="B1670" s="6" t="s">
        <v>509</v>
      </c>
      <c r="C1670" s="17"/>
      <c r="D1670" s="17"/>
      <c r="E1670" s="17"/>
      <c r="F1670" s="17"/>
      <c r="G1670" s="17"/>
      <c r="H1670" s="17"/>
      <c r="I1670" s="17"/>
      <c r="J1670" s="17"/>
      <c r="K1670" s="17"/>
      <c r="L1670" s="17"/>
      <c r="M1670" s="17"/>
      <c r="N1670" s="17"/>
      <c r="O1670" s="17"/>
      <c r="P1670" s="17"/>
      <c r="Q1670" s="17"/>
      <c r="R1670" s="17"/>
      <c r="S1670" s="17"/>
      <c r="T1670" s="17"/>
      <c r="U1670" s="17"/>
      <c r="V1670" s="17"/>
      <c r="W1670" s="17"/>
      <c r="X1670" s="17"/>
      <c r="Y1670" s="17"/>
      <c r="Z1670" s="17"/>
      <c r="AA1670" s="17"/>
      <c r="AB1670" s="17"/>
      <c r="AC1670" s="17"/>
      <c r="AD1670" s="17"/>
      <c r="AE1670" s="17"/>
      <c r="AF1670" s="17"/>
      <c r="AG1670" s="17"/>
      <c r="AH1670" s="17"/>
      <c r="AI1670" s="17"/>
      <c r="AJ1670" s="17"/>
      <c r="AK1670" s="17"/>
      <c r="AL1670" s="17"/>
      <c r="AM1670" s="17"/>
      <c r="AN1670" s="17"/>
      <c r="AO1670" s="17"/>
      <c r="AP1670" s="17"/>
      <c r="AQ1670" s="17"/>
      <c r="AR1670" s="17"/>
      <c r="AS1670" s="17"/>
      <c r="AT1670" s="17"/>
      <c r="AU1670" s="17"/>
      <c r="AV1670" s="17"/>
      <c r="AW1670" s="17"/>
      <c r="AX1670" s="17"/>
      <c r="AY1670" s="17"/>
      <c r="AZ1670" s="17"/>
      <c r="BA1670" s="17"/>
      <c r="BB1670" s="17"/>
      <c r="BC1670" s="17"/>
      <c r="BD1670" s="17"/>
      <c r="BE1670" s="17"/>
      <c r="BF1670" s="17"/>
      <c r="BG1670" s="17"/>
      <c r="BH1670" s="17"/>
      <c r="BI1670" s="17"/>
      <c r="BJ1670" s="17"/>
      <c r="BK1670" s="17"/>
      <c r="BL1670" s="17"/>
      <c r="BM1670" s="17"/>
      <c r="BN1670" s="17"/>
    </row>
    <row r="1671" spans="2:66" x14ac:dyDescent="0.35">
      <c r="B1671" s="24" t="s">
        <v>184</v>
      </c>
      <c r="C1671" s="17"/>
      <c r="D1671" s="17"/>
      <c r="E1671" s="17"/>
      <c r="F1671" s="17"/>
      <c r="G1671" s="17"/>
      <c r="H1671" s="17"/>
      <c r="I1671" s="17"/>
      <c r="J1671" s="17"/>
      <c r="K1671" s="17"/>
      <c r="L1671" s="17"/>
      <c r="M1671" s="17"/>
      <c r="N1671" s="17"/>
      <c r="O1671" s="17"/>
      <c r="P1671" s="17"/>
      <c r="Q1671" s="17"/>
      <c r="R1671" s="17"/>
      <c r="S1671" s="17"/>
      <c r="T1671" s="17"/>
      <c r="U1671" s="17"/>
      <c r="V1671" s="17"/>
      <c r="W1671" s="17"/>
      <c r="X1671" s="17"/>
      <c r="Y1671" s="17"/>
      <c r="Z1671" s="17"/>
      <c r="AA1671" s="17"/>
      <c r="AB1671" s="17"/>
      <c r="AC1671" s="17"/>
      <c r="AD1671" s="17"/>
      <c r="AE1671" s="17"/>
      <c r="AF1671" s="17"/>
      <c r="AG1671" s="17"/>
      <c r="AH1671" s="17"/>
      <c r="AI1671" s="17"/>
      <c r="AJ1671" s="17"/>
      <c r="AK1671" s="17"/>
      <c r="AL1671" s="17"/>
      <c r="AM1671" s="17"/>
      <c r="AN1671" s="17"/>
      <c r="AO1671" s="17"/>
      <c r="AP1671" s="17"/>
      <c r="AQ1671" s="17"/>
      <c r="AR1671" s="17"/>
      <c r="AS1671" s="17"/>
      <c r="AT1671" s="17"/>
      <c r="AU1671" s="17"/>
      <c r="AV1671" s="17"/>
      <c r="AW1671" s="17"/>
      <c r="AX1671" s="17"/>
      <c r="AY1671" s="17"/>
      <c r="AZ1671" s="17"/>
      <c r="BA1671" s="17"/>
      <c r="BB1671" s="17"/>
      <c r="BC1671" s="17"/>
      <c r="BD1671" s="17"/>
      <c r="BE1671" s="17"/>
      <c r="BF1671" s="17"/>
      <c r="BG1671" s="17"/>
      <c r="BH1671" s="17"/>
      <c r="BI1671" s="17"/>
      <c r="BJ1671" s="17"/>
      <c r="BK1671" s="17"/>
      <c r="BL1671" s="17"/>
      <c r="BM1671" s="17"/>
      <c r="BN1671" s="17"/>
    </row>
    <row r="1672" spans="2:66" x14ac:dyDescent="0.35">
      <c r="B1672" t="s">
        <v>350</v>
      </c>
      <c r="C1672" s="17">
        <v>0.18196847976892999</v>
      </c>
      <c r="D1672" s="17">
        <v>0.179821812064105</v>
      </c>
      <c r="E1672" s="17">
        <v>0.18366870332454899</v>
      </c>
      <c r="F1672" s="17"/>
      <c r="G1672" s="17">
        <v>5.8545178722292299E-2</v>
      </c>
      <c r="H1672" s="17">
        <v>0</v>
      </c>
      <c r="I1672" s="17">
        <v>0.11424463733674201</v>
      </c>
      <c r="J1672" s="17">
        <v>0.23645665936891999</v>
      </c>
      <c r="K1672" s="17">
        <v>0.29752104065486001</v>
      </c>
      <c r="L1672" s="17">
        <v>0.32898746467053502</v>
      </c>
      <c r="M1672" s="17"/>
      <c r="N1672" s="17">
        <v>9.2570499245749005E-2</v>
      </c>
      <c r="O1672" s="17">
        <v>0.115887795919525</v>
      </c>
      <c r="P1672" s="17">
        <v>0.25358981581925299</v>
      </c>
      <c r="Q1672" s="17">
        <v>0.24405183522110399</v>
      </c>
      <c r="R1672" s="17"/>
      <c r="S1672" s="17">
        <v>9.3248439235193506E-2</v>
      </c>
      <c r="T1672" s="17">
        <v>0.136195323273338</v>
      </c>
      <c r="U1672" s="17">
        <v>0.19464573225933299</v>
      </c>
      <c r="V1672" s="17">
        <v>0.34299113107101398</v>
      </c>
      <c r="W1672" s="17">
        <v>8.8234519831581995E-2</v>
      </c>
      <c r="X1672" s="17">
        <v>0.159482427371961</v>
      </c>
      <c r="Y1672" s="17">
        <v>0.188235016629063</v>
      </c>
      <c r="Z1672" s="17">
        <v>0.203428556999488</v>
      </c>
      <c r="AA1672" s="17">
        <v>0.21714504870463799</v>
      </c>
      <c r="AB1672" s="17">
        <v>0.14111061216569401</v>
      </c>
      <c r="AC1672" s="17">
        <v>0.17751777479929701</v>
      </c>
      <c r="AD1672" s="17">
        <v>0.33371000050024202</v>
      </c>
      <c r="AE1672" s="17"/>
      <c r="AF1672" s="17">
        <v>0.158803779744595</v>
      </c>
      <c r="AG1672" s="17">
        <v>0.17969509428771699</v>
      </c>
      <c r="AH1672" s="17">
        <v>0.154728300472877</v>
      </c>
      <c r="AI1672" s="17">
        <v>0.17083698752067999</v>
      </c>
      <c r="AJ1672" s="17">
        <v>0.24202491772829501</v>
      </c>
      <c r="AK1672" s="17">
        <v>0.19648262926014601</v>
      </c>
      <c r="AL1672" s="17"/>
      <c r="AM1672" s="17">
        <v>0.21966841046150601</v>
      </c>
      <c r="AN1672" s="17">
        <v>0.133862172847137</v>
      </c>
      <c r="AO1672" s="17"/>
      <c r="AP1672" s="17">
        <v>0.34325782579612402</v>
      </c>
      <c r="AQ1672" s="17">
        <v>0.13560168019514199</v>
      </c>
      <c r="AR1672" s="17">
        <v>0.14982627086484601</v>
      </c>
      <c r="AS1672" s="17">
        <v>2.8848999344383699E-2</v>
      </c>
      <c r="AT1672" s="17">
        <v>0</v>
      </c>
      <c r="AU1672" s="17"/>
      <c r="AV1672" s="17">
        <v>9.68088337226439E-2</v>
      </c>
      <c r="AW1672" s="17">
        <v>0.25614856073521403</v>
      </c>
      <c r="AX1672" s="17">
        <v>0.171120684964645</v>
      </c>
      <c r="AY1672" s="17">
        <v>0.22142289198087201</v>
      </c>
      <c r="AZ1672" s="17">
        <v>3.7823515122523799E-2</v>
      </c>
      <c r="BA1672" s="17">
        <v>0.26683713479385701</v>
      </c>
      <c r="BB1672" s="17"/>
      <c r="BC1672" s="17">
        <v>9.5167429909691695E-2</v>
      </c>
      <c r="BD1672" s="17">
        <v>0.22519526343544899</v>
      </c>
      <c r="BE1672" s="17">
        <v>0.17298029403096701</v>
      </c>
      <c r="BF1672" s="17"/>
      <c r="BG1672" s="17">
        <v>0.22336294839232201</v>
      </c>
      <c r="BH1672" s="17">
        <v>0.15829521388356099</v>
      </c>
      <c r="BI1672" s="17">
        <v>0.12508047212661599</v>
      </c>
      <c r="BJ1672" s="17">
        <v>0.280457817897934</v>
      </c>
      <c r="BK1672" s="17">
        <v>0.26463538220444899</v>
      </c>
      <c r="BL1672" s="17"/>
      <c r="BM1672" s="17">
        <v>0.16886607420119801</v>
      </c>
      <c r="BN1672" s="17">
        <v>0.26901327206643999</v>
      </c>
    </row>
    <row r="1673" spans="2:66" x14ac:dyDescent="0.35">
      <c r="B1673" t="s">
        <v>351</v>
      </c>
      <c r="C1673" s="17">
        <v>0.33912358063781201</v>
      </c>
      <c r="D1673" s="17">
        <v>0.27661429401883603</v>
      </c>
      <c r="E1673" s="17">
        <v>0.38863276238760902</v>
      </c>
      <c r="F1673" s="17"/>
      <c r="G1673" s="17">
        <v>0.38417567633323602</v>
      </c>
      <c r="H1673" s="17">
        <v>0.33586677849743901</v>
      </c>
      <c r="I1673" s="17">
        <v>0.39767926896885802</v>
      </c>
      <c r="J1673" s="17">
        <v>0.294668381882705</v>
      </c>
      <c r="K1673" s="17">
        <v>0.23950582917680099</v>
      </c>
      <c r="L1673" s="17">
        <v>0.36704065823399101</v>
      </c>
      <c r="M1673" s="17"/>
      <c r="N1673" s="17">
        <v>0.40067368699268902</v>
      </c>
      <c r="O1673" s="17">
        <v>0.36042589957544202</v>
      </c>
      <c r="P1673" s="17">
        <v>0.29262706612262701</v>
      </c>
      <c r="Q1673" s="17">
        <v>0.309984540396608</v>
      </c>
      <c r="R1673" s="17"/>
      <c r="S1673" s="17">
        <v>0.368755844243013</v>
      </c>
      <c r="T1673" s="17">
        <v>0.31237643482645799</v>
      </c>
      <c r="U1673" s="17">
        <v>0.49964997058673899</v>
      </c>
      <c r="V1673" s="17">
        <v>0.31449727511839998</v>
      </c>
      <c r="W1673" s="17">
        <v>0.32084096542351398</v>
      </c>
      <c r="X1673" s="17">
        <v>0.26044447479371102</v>
      </c>
      <c r="Y1673" s="17">
        <v>0.51256864640487698</v>
      </c>
      <c r="Z1673" s="17">
        <v>0.33324497155314697</v>
      </c>
      <c r="AA1673" s="17">
        <v>0.25844508086207901</v>
      </c>
      <c r="AB1673" s="17">
        <v>0.288715191446272</v>
      </c>
      <c r="AC1673" s="17">
        <v>0.30469613841284399</v>
      </c>
      <c r="AD1673" s="17">
        <v>0.16576972290334299</v>
      </c>
      <c r="AE1673" s="17"/>
      <c r="AF1673" s="17">
        <v>0.295086571521815</v>
      </c>
      <c r="AG1673" s="17">
        <v>0.348558298623734</v>
      </c>
      <c r="AH1673" s="17">
        <v>0.40626709281541701</v>
      </c>
      <c r="AI1673" s="17">
        <v>0.32907255566085702</v>
      </c>
      <c r="AJ1673" s="17">
        <v>0.33553650059738299</v>
      </c>
      <c r="AK1673" s="17">
        <v>0.28357381289688199</v>
      </c>
      <c r="AL1673" s="17"/>
      <c r="AM1673" s="17">
        <v>0.32410613870281102</v>
      </c>
      <c r="AN1673" s="17">
        <v>0.35828631270743999</v>
      </c>
      <c r="AO1673" s="17"/>
      <c r="AP1673" s="17">
        <v>0.26263655986845202</v>
      </c>
      <c r="AQ1673" s="17">
        <v>0.43214287608510599</v>
      </c>
      <c r="AR1673" s="17">
        <v>0.32111427365976503</v>
      </c>
      <c r="AS1673" s="17">
        <v>0.34500139324806101</v>
      </c>
      <c r="AT1673" s="17">
        <v>0.13934988862525099</v>
      </c>
      <c r="AU1673" s="17"/>
      <c r="AV1673" s="17">
        <v>0.381314973762229</v>
      </c>
      <c r="AW1673" s="17">
        <v>0.31211530996442499</v>
      </c>
      <c r="AX1673" s="17">
        <v>0.46212454430967798</v>
      </c>
      <c r="AY1673" s="17">
        <v>0.37864202317678602</v>
      </c>
      <c r="AZ1673" s="17">
        <v>0.38285065803371299</v>
      </c>
      <c r="BA1673" s="17">
        <v>0.24312815563949899</v>
      </c>
      <c r="BB1673" s="17"/>
      <c r="BC1673" s="17">
        <v>0.33486337764013302</v>
      </c>
      <c r="BD1673" s="17">
        <v>0.30550912297329003</v>
      </c>
      <c r="BE1673" s="17">
        <v>0.37830742419075403</v>
      </c>
      <c r="BF1673" s="17"/>
      <c r="BG1673" s="17">
        <v>0.24855044561741399</v>
      </c>
      <c r="BH1673" s="17">
        <v>0.36147453933249202</v>
      </c>
      <c r="BI1673" s="17">
        <v>0.383007296196753</v>
      </c>
      <c r="BJ1673" s="17">
        <v>7.2417289174488697E-2</v>
      </c>
      <c r="BK1673" s="17">
        <v>0.40487192624489099</v>
      </c>
      <c r="BL1673" s="17"/>
      <c r="BM1673" s="17">
        <v>0.34312896713499802</v>
      </c>
      <c r="BN1673" s="17">
        <v>0.31288547021513502</v>
      </c>
    </row>
    <row r="1674" spans="2:66" x14ac:dyDescent="0.35">
      <c r="B1674" t="s">
        <v>352</v>
      </c>
      <c r="C1674" s="17">
        <v>0.27316088079779299</v>
      </c>
      <c r="D1674" s="17">
        <v>0.30298345938348498</v>
      </c>
      <c r="E1674" s="17">
        <v>0.249540527034255</v>
      </c>
      <c r="F1674" s="17"/>
      <c r="G1674" s="17">
        <v>0.292180685635205</v>
      </c>
      <c r="H1674" s="17">
        <v>0.32823479004533801</v>
      </c>
      <c r="I1674" s="17">
        <v>0.264113770662463</v>
      </c>
      <c r="J1674" s="17">
        <v>0.32733927516945399</v>
      </c>
      <c r="K1674" s="17">
        <v>0.28398905945973002</v>
      </c>
      <c r="L1674" s="17">
        <v>0.17582142881332899</v>
      </c>
      <c r="M1674" s="17"/>
      <c r="N1674" s="17">
        <v>0.32735732843777898</v>
      </c>
      <c r="O1674" s="17">
        <v>0.35404506662259</v>
      </c>
      <c r="P1674" s="17">
        <v>0.20840899124471199</v>
      </c>
      <c r="Q1674" s="17">
        <v>0.21529622459772901</v>
      </c>
      <c r="R1674" s="17"/>
      <c r="S1674" s="17">
        <v>0.30493419182400699</v>
      </c>
      <c r="T1674" s="17">
        <v>0.41329991291484702</v>
      </c>
      <c r="U1674" s="17">
        <v>0.10887934436372999</v>
      </c>
      <c r="V1674" s="17">
        <v>0.20065233519154799</v>
      </c>
      <c r="W1674" s="17">
        <v>0.41293494483891002</v>
      </c>
      <c r="X1674" s="17">
        <v>0.188882197222243</v>
      </c>
      <c r="Y1674" s="17">
        <v>0.18902563146298501</v>
      </c>
      <c r="Z1674" s="17">
        <v>0.27194558329743301</v>
      </c>
      <c r="AA1674" s="17">
        <v>0.328032466489527</v>
      </c>
      <c r="AB1674" s="17">
        <v>0.29010302503351698</v>
      </c>
      <c r="AC1674" s="17">
        <v>0.30062084761234698</v>
      </c>
      <c r="AD1674" s="17">
        <v>0.17249042772026299</v>
      </c>
      <c r="AE1674" s="17"/>
      <c r="AF1674" s="17">
        <v>0.35369567253066198</v>
      </c>
      <c r="AG1674" s="17">
        <v>0.23730568359277501</v>
      </c>
      <c r="AH1674" s="17">
        <v>0.28580995088382799</v>
      </c>
      <c r="AI1674" s="17">
        <v>0.244706910100463</v>
      </c>
      <c r="AJ1674" s="17">
        <v>0.30322400779770098</v>
      </c>
      <c r="AK1674" s="17">
        <v>0.19280796642428</v>
      </c>
      <c r="AL1674" s="17"/>
      <c r="AM1674" s="17">
        <v>0.259245395003879</v>
      </c>
      <c r="AN1674" s="17">
        <v>0.29091748189148398</v>
      </c>
      <c r="AO1674" s="17"/>
      <c r="AP1674" s="17">
        <v>0.263847511104434</v>
      </c>
      <c r="AQ1674" s="17">
        <v>0.206518436307639</v>
      </c>
      <c r="AR1674" s="17">
        <v>0.28446674664102201</v>
      </c>
      <c r="AS1674" s="17">
        <v>0.40248394972804502</v>
      </c>
      <c r="AT1674" s="17">
        <v>0.57062424156496205</v>
      </c>
      <c r="AU1674" s="17"/>
      <c r="AV1674" s="17">
        <v>0.32485665317416601</v>
      </c>
      <c r="AW1674" s="17">
        <v>0.25369491821067303</v>
      </c>
      <c r="AX1674" s="17">
        <v>0.16823582834900899</v>
      </c>
      <c r="AY1674" s="17">
        <v>0.17872898106337801</v>
      </c>
      <c r="AZ1674" s="17">
        <v>0.38430730404848401</v>
      </c>
      <c r="BA1674" s="17">
        <v>0.394520644736022</v>
      </c>
      <c r="BB1674" s="17"/>
      <c r="BC1674" s="17">
        <v>0.32847051977758501</v>
      </c>
      <c r="BD1674" s="17">
        <v>0.27514778790391398</v>
      </c>
      <c r="BE1674" s="17">
        <v>0.246729258941388</v>
      </c>
      <c r="BF1674" s="17"/>
      <c r="BG1674" s="17">
        <v>0.34441182668210601</v>
      </c>
      <c r="BH1674" s="17">
        <v>0.26712138723046402</v>
      </c>
      <c r="BI1674" s="17">
        <v>0.29683351149879</v>
      </c>
      <c r="BJ1674" s="17">
        <v>0.42243809814966299</v>
      </c>
      <c r="BK1674" s="17">
        <v>0.16567196642228699</v>
      </c>
      <c r="BL1674" s="17"/>
      <c r="BM1674" s="17">
        <v>0.27967793995971402</v>
      </c>
      <c r="BN1674" s="17">
        <v>0.236716264959381</v>
      </c>
    </row>
    <row r="1675" spans="2:66" x14ac:dyDescent="0.35">
      <c r="B1675" t="s">
        <v>353</v>
      </c>
      <c r="C1675" s="17">
        <v>0.13927177922147499</v>
      </c>
      <c r="D1675" s="17">
        <v>0.137975401708231</v>
      </c>
      <c r="E1675" s="17">
        <v>0.140298548096807</v>
      </c>
      <c r="F1675" s="17"/>
      <c r="G1675" s="17">
        <v>0.22272843088803801</v>
      </c>
      <c r="H1675" s="17">
        <v>0.222529053917153</v>
      </c>
      <c r="I1675" s="17">
        <v>0.173047211695498</v>
      </c>
      <c r="J1675" s="17">
        <v>7.0133791945773002E-2</v>
      </c>
      <c r="K1675" s="17">
        <v>0.12027619079360199</v>
      </c>
      <c r="L1675" s="17">
        <v>6.9070861504512193E-2</v>
      </c>
      <c r="M1675" s="17"/>
      <c r="N1675" s="17">
        <v>0.148467109319107</v>
      </c>
      <c r="O1675" s="17">
        <v>0.119131087192121</v>
      </c>
      <c r="P1675" s="17">
        <v>0.170982431626097</v>
      </c>
      <c r="Q1675" s="17">
        <v>0.12004795045934</v>
      </c>
      <c r="R1675" s="17"/>
      <c r="S1675" s="17">
        <v>0.23306152469778699</v>
      </c>
      <c r="T1675" s="17">
        <v>6.0049394381164599E-2</v>
      </c>
      <c r="U1675" s="17">
        <v>0.13866948267162801</v>
      </c>
      <c r="V1675" s="17">
        <v>0.141859258619039</v>
      </c>
      <c r="W1675" s="17">
        <v>0.134004368523229</v>
      </c>
      <c r="X1675" s="17">
        <v>0.203127033823957</v>
      </c>
      <c r="Y1675" s="17">
        <v>5.4111796358381099E-2</v>
      </c>
      <c r="Z1675" s="17">
        <v>0.19138088814993301</v>
      </c>
      <c r="AA1675" s="17">
        <v>0.108835716609802</v>
      </c>
      <c r="AB1675" s="17">
        <v>0.104205089526846</v>
      </c>
      <c r="AC1675" s="17">
        <v>0.217165239175513</v>
      </c>
      <c r="AD1675" s="17">
        <v>0.24920206777561399</v>
      </c>
      <c r="AE1675" s="17"/>
      <c r="AF1675" s="17">
        <v>0.147408843827812</v>
      </c>
      <c r="AG1675" s="17">
        <v>0.16360264600792301</v>
      </c>
      <c r="AH1675" s="17">
        <v>0.10301322838356899</v>
      </c>
      <c r="AI1675" s="17">
        <v>0.16979999367349499</v>
      </c>
      <c r="AJ1675" s="17">
        <v>6.0327793352337601E-2</v>
      </c>
      <c r="AK1675" s="17">
        <v>0.19121530357702199</v>
      </c>
      <c r="AL1675" s="17"/>
      <c r="AM1675" s="17">
        <v>0.144599851161061</v>
      </c>
      <c r="AN1675" s="17">
        <v>0.13247299048848701</v>
      </c>
      <c r="AO1675" s="17"/>
      <c r="AP1675" s="17">
        <v>6.5427773964712693E-2</v>
      </c>
      <c r="AQ1675" s="17">
        <v>0.132390607588765</v>
      </c>
      <c r="AR1675" s="17">
        <v>0.20169070861479799</v>
      </c>
      <c r="AS1675" s="17">
        <v>0.194760927277569</v>
      </c>
      <c r="AT1675" s="17">
        <v>0.14414653350456899</v>
      </c>
      <c r="AU1675" s="17"/>
      <c r="AV1675" s="17">
        <v>0.16494667613539901</v>
      </c>
      <c r="AW1675" s="17">
        <v>0.123126933294861</v>
      </c>
      <c r="AX1675" s="17">
        <v>5.45012461022365E-2</v>
      </c>
      <c r="AY1675" s="17">
        <v>0.13867674021016199</v>
      </c>
      <c r="AZ1675" s="17">
        <v>0.114969067758855</v>
      </c>
      <c r="BA1675" s="17">
        <v>9.55140648306224E-2</v>
      </c>
      <c r="BB1675" s="17"/>
      <c r="BC1675" s="17">
        <v>0.195066529415722</v>
      </c>
      <c r="BD1675" s="17">
        <v>0.12566774494465899</v>
      </c>
      <c r="BE1675" s="17">
        <v>0.1436887714724</v>
      </c>
      <c r="BF1675" s="17"/>
      <c r="BG1675" s="17">
        <v>6.1036104890250999E-2</v>
      </c>
      <c r="BH1675" s="17">
        <v>0.174441934736491</v>
      </c>
      <c r="BI1675" s="17">
        <v>0.160201205966502</v>
      </c>
      <c r="BJ1675" s="17">
        <v>0.14649627032342399</v>
      </c>
      <c r="BK1675" s="17">
        <v>5.26083177960808E-2</v>
      </c>
      <c r="BL1675" s="17"/>
      <c r="BM1675" s="17">
        <v>0.15601810001163299</v>
      </c>
      <c r="BN1675" s="17">
        <v>7.8586057475047794E-2</v>
      </c>
    </row>
    <row r="1676" spans="2:66" x14ac:dyDescent="0.35">
      <c r="B1676" t="s">
        <v>354</v>
      </c>
      <c r="C1676" s="17">
        <v>2.4220734979300301E-2</v>
      </c>
      <c r="D1676" s="17">
        <v>2.48165555204343E-2</v>
      </c>
      <c r="E1676" s="17">
        <v>2.3748827698689801E-2</v>
      </c>
      <c r="F1676" s="17"/>
      <c r="G1676" s="17">
        <v>2.32901707287991E-2</v>
      </c>
      <c r="H1676" s="17">
        <v>3.33328686874685E-2</v>
      </c>
      <c r="I1676" s="17">
        <v>1.6324836636185901E-2</v>
      </c>
      <c r="J1676" s="17">
        <v>4.3293825412529199E-2</v>
      </c>
      <c r="K1676" s="17">
        <v>3.7663749095606401E-2</v>
      </c>
      <c r="L1676" s="17">
        <v>0</v>
      </c>
      <c r="M1676" s="17"/>
      <c r="N1676" s="17">
        <v>2.13865001414036E-2</v>
      </c>
      <c r="O1676" s="17">
        <v>2.6719861010365799E-2</v>
      </c>
      <c r="P1676" s="17">
        <v>2.0427418111402001E-2</v>
      </c>
      <c r="Q1676" s="17">
        <v>2.9115741770309199E-2</v>
      </c>
      <c r="R1676" s="17"/>
      <c r="S1676" s="17">
        <v>0</v>
      </c>
      <c r="T1676" s="17">
        <v>3.8576111617444203E-2</v>
      </c>
      <c r="U1676" s="17">
        <v>2.9157222985544799E-2</v>
      </c>
      <c r="V1676" s="17">
        <v>0</v>
      </c>
      <c r="W1676" s="17">
        <v>0</v>
      </c>
      <c r="X1676" s="17">
        <v>9.3976091006939294E-2</v>
      </c>
      <c r="Y1676" s="17">
        <v>2.7202438481698701E-2</v>
      </c>
      <c r="Z1676" s="17">
        <v>0</v>
      </c>
      <c r="AA1676" s="17">
        <v>0</v>
      </c>
      <c r="AB1676" s="17">
        <v>7.3989538002532301E-2</v>
      </c>
      <c r="AC1676" s="17">
        <v>0</v>
      </c>
      <c r="AD1676" s="17">
        <v>0</v>
      </c>
      <c r="AE1676" s="17"/>
      <c r="AF1676" s="17">
        <v>3.1137385236303699E-2</v>
      </c>
      <c r="AG1676" s="17">
        <v>4.3859843876824602E-2</v>
      </c>
      <c r="AH1676" s="17">
        <v>0</v>
      </c>
      <c r="AI1676" s="17">
        <v>0</v>
      </c>
      <c r="AJ1676" s="17">
        <v>3.9559027446307897E-2</v>
      </c>
      <c r="AK1676" s="17">
        <v>0</v>
      </c>
      <c r="AL1676" s="17"/>
      <c r="AM1676" s="17">
        <v>4.75517951702587E-3</v>
      </c>
      <c r="AN1676" s="17">
        <v>4.9059400946814602E-2</v>
      </c>
      <c r="AO1676" s="17"/>
      <c r="AP1676" s="17">
        <v>2.1367301168084499E-2</v>
      </c>
      <c r="AQ1676" s="17">
        <v>3.2478318151685601E-2</v>
      </c>
      <c r="AR1676" s="17">
        <v>1.1896894038003401E-2</v>
      </c>
      <c r="AS1676" s="17">
        <v>2.8904730401941501E-2</v>
      </c>
      <c r="AT1676" s="17">
        <v>0.14587933630521799</v>
      </c>
      <c r="AU1676" s="17"/>
      <c r="AV1676" s="17">
        <v>1.6866740636126001E-2</v>
      </c>
      <c r="AW1676" s="17">
        <v>1.3996975120724901E-2</v>
      </c>
      <c r="AX1676" s="17">
        <v>5.7956599498441598E-2</v>
      </c>
      <c r="AY1676" s="17">
        <v>1.94943736195059E-2</v>
      </c>
      <c r="AZ1676" s="17">
        <v>0</v>
      </c>
      <c r="BA1676" s="17">
        <v>0</v>
      </c>
      <c r="BB1676" s="17"/>
      <c r="BC1676" s="17">
        <v>0</v>
      </c>
      <c r="BD1676" s="17">
        <v>1.8255284121334502E-2</v>
      </c>
      <c r="BE1676" s="17">
        <v>3.0563300119801799E-2</v>
      </c>
      <c r="BF1676" s="17"/>
      <c r="BG1676" s="17">
        <v>5.9578059724710301E-2</v>
      </c>
      <c r="BH1676" s="17">
        <v>2.61602755266435E-2</v>
      </c>
      <c r="BI1676" s="17">
        <v>1.75455337627555E-2</v>
      </c>
      <c r="BJ1676" s="17">
        <v>0</v>
      </c>
      <c r="BK1676" s="17">
        <v>2.6374991176766401E-2</v>
      </c>
      <c r="BL1676" s="17"/>
      <c r="BM1676" s="17">
        <v>3.1589306236712897E-2</v>
      </c>
      <c r="BN1676" s="17">
        <v>1.9077327990155199E-2</v>
      </c>
    </row>
    <row r="1677" spans="2:66" x14ac:dyDescent="0.35">
      <c r="B1677" t="s">
        <v>282</v>
      </c>
      <c r="C1677" s="17">
        <v>4.2254544594689698E-2</v>
      </c>
      <c r="D1677" s="17">
        <v>7.7788477304908996E-2</v>
      </c>
      <c r="E1677" s="17">
        <v>1.4110631458089501E-2</v>
      </c>
      <c r="F1677" s="17"/>
      <c r="G1677" s="17">
        <v>1.9079857692430001E-2</v>
      </c>
      <c r="H1677" s="17">
        <v>8.0036508852601204E-2</v>
      </c>
      <c r="I1677" s="17">
        <v>3.4590274700253498E-2</v>
      </c>
      <c r="J1677" s="17">
        <v>2.81080662206191E-2</v>
      </c>
      <c r="K1677" s="17">
        <v>2.10441308193999E-2</v>
      </c>
      <c r="L1677" s="17">
        <v>5.9079586777632302E-2</v>
      </c>
      <c r="M1677" s="17"/>
      <c r="N1677" s="17">
        <v>9.5448758632725693E-3</v>
      </c>
      <c r="O1677" s="17">
        <v>2.37902896799554E-2</v>
      </c>
      <c r="P1677" s="17">
        <v>5.3964277075908902E-2</v>
      </c>
      <c r="Q1677" s="17">
        <v>8.1503707554909599E-2</v>
      </c>
      <c r="R1677" s="17"/>
      <c r="S1677" s="17">
        <v>0</v>
      </c>
      <c r="T1677" s="17">
        <v>3.9502822986748197E-2</v>
      </c>
      <c r="U1677" s="17">
        <v>2.89982471330247E-2</v>
      </c>
      <c r="V1677" s="17">
        <v>0</v>
      </c>
      <c r="W1677" s="17">
        <v>4.39852013827653E-2</v>
      </c>
      <c r="X1677" s="17">
        <v>9.4087775781189403E-2</v>
      </c>
      <c r="Y1677" s="17">
        <v>2.8856470662995001E-2</v>
      </c>
      <c r="Z1677" s="17">
        <v>0</v>
      </c>
      <c r="AA1677" s="17">
        <v>8.7541687333954704E-2</v>
      </c>
      <c r="AB1677" s="17">
        <v>0.101876543825139</v>
      </c>
      <c r="AC1677" s="17">
        <v>0</v>
      </c>
      <c r="AD1677" s="17">
        <v>7.8827781100537203E-2</v>
      </c>
      <c r="AE1677" s="17"/>
      <c r="AF1677" s="17">
        <v>1.3867747138811899E-2</v>
      </c>
      <c r="AG1677" s="17">
        <v>2.6978433611025698E-2</v>
      </c>
      <c r="AH1677" s="17">
        <v>5.0181427444308299E-2</v>
      </c>
      <c r="AI1677" s="17">
        <v>8.5583553044504795E-2</v>
      </c>
      <c r="AJ1677" s="17">
        <v>1.9327753077975299E-2</v>
      </c>
      <c r="AK1677" s="17">
        <v>0.13592028784167001</v>
      </c>
      <c r="AL1677" s="17"/>
      <c r="AM1677" s="17">
        <v>4.76250251537172E-2</v>
      </c>
      <c r="AN1677" s="17">
        <v>3.5401641118637299E-2</v>
      </c>
      <c r="AO1677" s="17"/>
      <c r="AP1677" s="17">
        <v>4.3463028098192698E-2</v>
      </c>
      <c r="AQ1677" s="17">
        <v>6.08680816716623E-2</v>
      </c>
      <c r="AR1677" s="17">
        <v>3.10051061815656E-2</v>
      </c>
      <c r="AS1677" s="17">
        <v>0</v>
      </c>
      <c r="AT1677" s="17">
        <v>0</v>
      </c>
      <c r="AU1677" s="17"/>
      <c r="AV1677" s="17">
        <v>1.52061225694362E-2</v>
      </c>
      <c r="AW1677" s="17">
        <v>4.0917302674102297E-2</v>
      </c>
      <c r="AX1677" s="17">
        <v>8.6061096775989304E-2</v>
      </c>
      <c r="AY1677" s="17">
        <v>6.3034989949297501E-2</v>
      </c>
      <c r="AZ1677" s="17">
        <v>8.0049455036424202E-2</v>
      </c>
      <c r="BA1677" s="17">
        <v>0</v>
      </c>
      <c r="BB1677" s="17"/>
      <c r="BC1677" s="17">
        <v>4.6432143256868397E-2</v>
      </c>
      <c r="BD1677" s="17">
        <v>5.0224796621352999E-2</v>
      </c>
      <c r="BE1677" s="17">
        <v>2.7730951244688801E-2</v>
      </c>
      <c r="BF1677" s="17"/>
      <c r="BG1677" s="17">
        <v>6.3060614693196002E-2</v>
      </c>
      <c r="BH1677" s="17">
        <v>1.2506649290348599E-2</v>
      </c>
      <c r="BI1677" s="17">
        <v>1.7331980448583501E-2</v>
      </c>
      <c r="BJ1677" s="17">
        <v>7.8190524454490207E-2</v>
      </c>
      <c r="BK1677" s="17">
        <v>8.5837416155525398E-2</v>
      </c>
      <c r="BL1677" s="17"/>
      <c r="BM1677" s="17">
        <v>2.0719612455743702E-2</v>
      </c>
      <c r="BN1677" s="17">
        <v>8.3721607293841094E-2</v>
      </c>
    </row>
    <row r="1678" spans="2:66" x14ac:dyDescent="0.35">
      <c r="C1678" s="17"/>
      <c r="D1678" s="17"/>
      <c r="E1678" s="17"/>
      <c r="F1678" s="17"/>
      <c r="G1678" s="17"/>
      <c r="H1678" s="17"/>
      <c r="I1678" s="17"/>
      <c r="J1678" s="17"/>
      <c r="K1678" s="17"/>
      <c r="L1678" s="17"/>
      <c r="M1678" s="17"/>
      <c r="N1678" s="17"/>
      <c r="O1678" s="17"/>
      <c r="P1678" s="17"/>
      <c r="Q1678" s="17"/>
      <c r="R1678" s="17"/>
      <c r="S1678" s="17"/>
      <c r="T1678" s="17"/>
      <c r="U1678" s="17"/>
      <c r="V1678" s="17"/>
      <c r="W1678" s="17"/>
      <c r="X1678" s="17"/>
      <c r="Y1678" s="17"/>
      <c r="Z1678" s="17"/>
      <c r="AA1678" s="17"/>
      <c r="AB1678" s="17"/>
      <c r="AC1678" s="17"/>
      <c r="AD1678" s="17"/>
      <c r="AE1678" s="17"/>
      <c r="AF1678" s="17"/>
      <c r="AG1678" s="17"/>
      <c r="AH1678" s="17"/>
      <c r="AI1678" s="17"/>
      <c r="AJ1678" s="17"/>
      <c r="AK1678" s="17"/>
      <c r="AL1678" s="17"/>
      <c r="AM1678" s="17"/>
      <c r="AN1678" s="17"/>
      <c r="AO1678" s="17"/>
      <c r="AP1678" s="17"/>
      <c r="AQ1678" s="17"/>
      <c r="AR1678" s="17"/>
      <c r="AS1678" s="17"/>
      <c r="AT1678" s="17"/>
      <c r="AU1678" s="17"/>
      <c r="AV1678" s="17"/>
      <c r="AW1678" s="17"/>
      <c r="AX1678" s="17"/>
      <c r="AY1678" s="17"/>
      <c r="AZ1678" s="17"/>
      <c r="BA1678" s="17"/>
      <c r="BB1678" s="17"/>
      <c r="BC1678" s="17"/>
      <c r="BD1678" s="17"/>
      <c r="BE1678" s="17"/>
      <c r="BF1678" s="17"/>
      <c r="BG1678" s="17"/>
      <c r="BH1678" s="17"/>
      <c r="BI1678" s="17"/>
      <c r="BJ1678" s="17"/>
      <c r="BK1678" s="17"/>
      <c r="BL1678" s="17"/>
      <c r="BM1678" s="17"/>
      <c r="BN1678" s="17"/>
    </row>
    <row r="1679" spans="2:66" x14ac:dyDescent="0.35">
      <c r="B1679" s="6" t="s">
        <v>510</v>
      </c>
      <c r="C1679" s="17"/>
      <c r="D1679" s="17"/>
      <c r="E1679" s="17"/>
      <c r="F1679" s="17"/>
      <c r="G1679" s="17"/>
      <c r="H1679" s="17"/>
      <c r="I1679" s="17"/>
      <c r="J1679" s="17"/>
      <c r="K1679" s="17"/>
      <c r="L1679" s="17"/>
      <c r="M1679" s="17"/>
      <c r="N1679" s="17"/>
      <c r="O1679" s="17"/>
      <c r="P1679" s="17"/>
      <c r="Q1679" s="17"/>
      <c r="R1679" s="17"/>
      <c r="S1679" s="17"/>
      <c r="T1679" s="17"/>
      <c r="U1679" s="17"/>
      <c r="V1679" s="17"/>
      <c r="W1679" s="17"/>
      <c r="X1679" s="17"/>
      <c r="Y1679" s="17"/>
      <c r="Z1679" s="17"/>
      <c r="AA1679" s="17"/>
      <c r="AB1679" s="17"/>
      <c r="AC1679" s="17"/>
      <c r="AD1679" s="17"/>
      <c r="AE1679" s="17"/>
      <c r="AF1679" s="17"/>
      <c r="AG1679" s="17"/>
      <c r="AH1679" s="17"/>
      <c r="AI1679" s="17"/>
      <c r="AJ1679" s="17"/>
      <c r="AK1679" s="17"/>
      <c r="AL1679" s="17"/>
      <c r="AM1679" s="17"/>
      <c r="AN1679" s="17"/>
      <c r="AO1679" s="17"/>
      <c r="AP1679" s="17"/>
      <c r="AQ1679" s="17"/>
      <c r="AR1679" s="17"/>
      <c r="AS1679" s="17"/>
      <c r="AT1679" s="17"/>
      <c r="AU1679" s="17"/>
      <c r="AV1679" s="17"/>
      <c r="AW1679" s="17"/>
      <c r="AX1679" s="17"/>
      <c r="AY1679" s="17"/>
      <c r="AZ1679" s="17"/>
      <c r="BA1679" s="17"/>
      <c r="BB1679" s="17"/>
      <c r="BC1679" s="17"/>
      <c r="BD1679" s="17"/>
      <c r="BE1679" s="17"/>
      <c r="BF1679" s="17"/>
      <c r="BG1679" s="17"/>
      <c r="BH1679" s="17"/>
      <c r="BI1679" s="17"/>
      <c r="BJ1679" s="17"/>
      <c r="BK1679" s="17"/>
      <c r="BL1679" s="17"/>
      <c r="BM1679" s="17"/>
      <c r="BN1679" s="17"/>
    </row>
    <row r="1680" spans="2:66" x14ac:dyDescent="0.35">
      <c r="B1680" s="24" t="s">
        <v>184</v>
      </c>
      <c r="C1680" s="17"/>
      <c r="D1680" s="17"/>
      <c r="E1680" s="17"/>
      <c r="F1680" s="17"/>
      <c r="G1680" s="17"/>
      <c r="H1680" s="17"/>
      <c r="I1680" s="17"/>
      <c r="J1680" s="17"/>
      <c r="K1680" s="17"/>
      <c r="L1680" s="17"/>
      <c r="M1680" s="17"/>
      <c r="N1680" s="17"/>
      <c r="O1680" s="17"/>
      <c r="P1680" s="17"/>
      <c r="Q1680" s="17"/>
      <c r="R1680" s="17"/>
      <c r="S1680" s="17"/>
      <c r="T1680" s="17"/>
      <c r="U1680" s="17"/>
      <c r="V1680" s="17"/>
      <c r="W1680" s="17"/>
      <c r="X1680" s="17"/>
      <c r="Y1680" s="17"/>
      <c r="Z1680" s="17"/>
      <c r="AA1680" s="17"/>
      <c r="AB1680" s="17"/>
      <c r="AC1680" s="17"/>
      <c r="AD1680" s="17"/>
      <c r="AE1680" s="17"/>
      <c r="AF1680" s="17"/>
      <c r="AG1680" s="17"/>
      <c r="AH1680" s="17"/>
      <c r="AI1680" s="17"/>
      <c r="AJ1680" s="17"/>
      <c r="AK1680" s="17"/>
      <c r="AL1680" s="17"/>
      <c r="AM1680" s="17"/>
      <c r="AN1680" s="17"/>
      <c r="AO1680" s="17"/>
      <c r="AP1680" s="17"/>
      <c r="AQ1680" s="17"/>
      <c r="AR1680" s="17"/>
      <c r="AS1680" s="17"/>
      <c r="AT1680" s="17"/>
      <c r="AU1680" s="17"/>
      <c r="AV1680" s="17"/>
      <c r="AW1680" s="17"/>
      <c r="AX1680" s="17"/>
      <c r="AY1680" s="17"/>
      <c r="AZ1680" s="17"/>
      <c r="BA1680" s="17"/>
      <c r="BB1680" s="17"/>
      <c r="BC1680" s="17"/>
      <c r="BD1680" s="17"/>
      <c r="BE1680" s="17"/>
      <c r="BF1680" s="17"/>
      <c r="BG1680" s="17"/>
      <c r="BH1680" s="17"/>
      <c r="BI1680" s="17"/>
      <c r="BJ1680" s="17"/>
      <c r="BK1680" s="17"/>
      <c r="BL1680" s="17"/>
      <c r="BM1680" s="17"/>
      <c r="BN1680" s="17"/>
    </row>
    <row r="1681" spans="2:66" x14ac:dyDescent="0.35">
      <c r="B1681" t="s">
        <v>350</v>
      </c>
      <c r="C1681" s="17">
        <v>0.32520155915246202</v>
      </c>
      <c r="D1681" s="17">
        <v>0.296734420697913</v>
      </c>
      <c r="E1681" s="17">
        <v>0.35423176345798002</v>
      </c>
      <c r="F1681" s="17"/>
      <c r="G1681" s="17">
        <v>0.179915030054458</v>
      </c>
      <c r="H1681" s="17">
        <v>0.21967968930548101</v>
      </c>
      <c r="I1681" s="17">
        <v>0.236046145681331</v>
      </c>
      <c r="J1681" s="17">
        <v>0.31570008880719103</v>
      </c>
      <c r="K1681" s="17">
        <v>0.44171118915499702</v>
      </c>
      <c r="L1681" s="17">
        <v>0.52803735733031298</v>
      </c>
      <c r="M1681" s="17"/>
      <c r="N1681" s="17">
        <v>0.243274401150716</v>
      </c>
      <c r="O1681" s="17">
        <v>0.332729826959346</v>
      </c>
      <c r="P1681" s="17">
        <v>0.38958540742360198</v>
      </c>
      <c r="Q1681" s="17">
        <v>0.33484193685110702</v>
      </c>
      <c r="R1681" s="17"/>
      <c r="S1681" s="17">
        <v>0.20133721931947299</v>
      </c>
      <c r="T1681" s="17">
        <v>0.35087521731711302</v>
      </c>
      <c r="U1681" s="17">
        <v>0.393698993001662</v>
      </c>
      <c r="V1681" s="17">
        <v>0.35898660565861001</v>
      </c>
      <c r="W1681" s="17">
        <v>0.24238814003346901</v>
      </c>
      <c r="X1681" s="17">
        <v>0.42822981734299798</v>
      </c>
      <c r="Y1681" s="17">
        <v>0.53385744631978005</v>
      </c>
      <c r="Z1681" s="17">
        <v>0.15492153313537099</v>
      </c>
      <c r="AA1681" s="17">
        <v>0.25025518568583199</v>
      </c>
      <c r="AB1681" s="17">
        <v>0.29189081208886197</v>
      </c>
      <c r="AC1681" s="17">
        <v>0.33341956923771698</v>
      </c>
      <c r="AD1681" s="17">
        <v>0.32128498060972399</v>
      </c>
      <c r="AE1681" s="17"/>
      <c r="AF1681" s="17">
        <v>0.20956855749131201</v>
      </c>
      <c r="AG1681" s="17">
        <v>0.37222156405690199</v>
      </c>
      <c r="AH1681" s="17">
        <v>0.30374539850587901</v>
      </c>
      <c r="AI1681" s="17">
        <v>0.37348769049171199</v>
      </c>
      <c r="AJ1681" s="17">
        <v>0.40776963723777898</v>
      </c>
      <c r="AK1681" s="17">
        <v>0.37226202480402398</v>
      </c>
      <c r="AL1681" s="17"/>
      <c r="AM1681" s="17">
        <v>0.37043428623081998</v>
      </c>
      <c r="AN1681" s="17">
        <v>0.248703624891806</v>
      </c>
      <c r="AO1681" s="17"/>
      <c r="AP1681" s="17">
        <v>0.417104924271406</v>
      </c>
      <c r="AQ1681" s="17">
        <v>0.26983101493832301</v>
      </c>
      <c r="AR1681" s="17">
        <v>0.26828636162250002</v>
      </c>
      <c r="AS1681" s="17">
        <v>0.320300247880698</v>
      </c>
      <c r="AT1681" s="17">
        <v>0.16152459040478401</v>
      </c>
      <c r="AU1681" s="17"/>
      <c r="AV1681" s="17">
        <v>0.29883319968947297</v>
      </c>
      <c r="AW1681" s="17">
        <v>0.349166545031314</v>
      </c>
      <c r="AX1681" s="17">
        <v>0.37507172898167501</v>
      </c>
      <c r="AY1681" s="17">
        <v>0.342157377563718</v>
      </c>
      <c r="AZ1681" s="17">
        <v>0.2040297653725</v>
      </c>
      <c r="BA1681" s="17">
        <v>0.27360750746524598</v>
      </c>
      <c r="BB1681" s="17"/>
      <c r="BC1681" s="17">
        <v>0.25310538653973602</v>
      </c>
      <c r="BD1681" s="17">
        <v>0.338001552661988</v>
      </c>
      <c r="BE1681" s="17">
        <v>0.36873366082158399</v>
      </c>
      <c r="BF1681" s="17"/>
      <c r="BG1681" s="17">
        <v>0.39128518484612401</v>
      </c>
      <c r="BH1681" s="17">
        <v>0.323506685694259</v>
      </c>
      <c r="BI1681" s="17">
        <v>0.29863439767095501</v>
      </c>
      <c r="BJ1681" s="17">
        <v>0.26410259496671201</v>
      </c>
      <c r="BK1681" s="17">
        <v>0.42449644031564998</v>
      </c>
      <c r="BL1681" s="17"/>
      <c r="BM1681" s="17">
        <v>0.33464503000909401</v>
      </c>
      <c r="BN1681" s="17">
        <v>0.377739433180589</v>
      </c>
    </row>
    <row r="1682" spans="2:66" x14ac:dyDescent="0.35">
      <c r="B1682" t="s">
        <v>351</v>
      </c>
      <c r="C1682" s="17">
        <v>0.31855527633250402</v>
      </c>
      <c r="D1682" s="17">
        <v>0.27865992114729399</v>
      </c>
      <c r="E1682" s="17">
        <v>0.342570951673831</v>
      </c>
      <c r="F1682" s="17"/>
      <c r="G1682" s="17">
        <v>0.43247952252670802</v>
      </c>
      <c r="H1682" s="17">
        <v>0.32516387193323798</v>
      </c>
      <c r="I1682" s="17">
        <v>0.30845835797660498</v>
      </c>
      <c r="J1682" s="17">
        <v>0.32718413930849799</v>
      </c>
      <c r="K1682" s="17">
        <v>0.29573775270053299</v>
      </c>
      <c r="L1682" s="17">
        <v>0.24921950081673899</v>
      </c>
      <c r="M1682" s="17"/>
      <c r="N1682" s="17">
        <v>0.34802654178657999</v>
      </c>
      <c r="O1682" s="17">
        <v>0.369864020556254</v>
      </c>
      <c r="P1682" s="17">
        <v>0.287529581720875</v>
      </c>
      <c r="Q1682" s="17">
        <v>0.27314287271064203</v>
      </c>
      <c r="R1682" s="17"/>
      <c r="S1682" s="17">
        <v>0.371686965420647</v>
      </c>
      <c r="T1682" s="17">
        <v>0.35115916406865899</v>
      </c>
      <c r="U1682" s="17">
        <v>0.27641190615362898</v>
      </c>
      <c r="V1682" s="17">
        <v>0.24217621351007801</v>
      </c>
      <c r="W1682" s="17">
        <v>0.33161067599387301</v>
      </c>
      <c r="X1682" s="17">
        <v>0.37352031728752</v>
      </c>
      <c r="Y1682" s="17">
        <v>0.333646184195662</v>
      </c>
      <c r="Z1682" s="17">
        <v>0.37779602175313398</v>
      </c>
      <c r="AA1682" s="17">
        <v>0.26706876422088899</v>
      </c>
      <c r="AB1682" s="17">
        <v>0.385130744232134</v>
      </c>
      <c r="AC1682" s="17">
        <v>0.19037156668048</v>
      </c>
      <c r="AD1682" s="17">
        <v>0.22549322797572</v>
      </c>
      <c r="AE1682" s="17"/>
      <c r="AF1682" s="17">
        <v>0.39368762978664201</v>
      </c>
      <c r="AG1682" s="17">
        <v>0.25107041902758598</v>
      </c>
      <c r="AH1682" s="17">
        <v>0.24208693786058599</v>
      </c>
      <c r="AI1682" s="17">
        <v>0.34622846883778002</v>
      </c>
      <c r="AJ1682" s="17">
        <v>0.32331389031852398</v>
      </c>
      <c r="AK1682" s="17">
        <v>0.37806051616272202</v>
      </c>
      <c r="AL1682" s="17"/>
      <c r="AM1682" s="17">
        <v>0.29121567620866301</v>
      </c>
      <c r="AN1682" s="17">
        <v>0.360835655829572</v>
      </c>
      <c r="AO1682" s="17"/>
      <c r="AP1682" s="17">
        <v>0.251853342457244</v>
      </c>
      <c r="AQ1682" s="17">
        <v>0.38022385033044198</v>
      </c>
      <c r="AR1682" s="17">
        <v>0.34728899947101199</v>
      </c>
      <c r="AS1682" s="17">
        <v>0.25408476856881002</v>
      </c>
      <c r="AT1682" s="17">
        <v>0</v>
      </c>
      <c r="AU1682" s="17"/>
      <c r="AV1682" s="17">
        <v>0.37584148835002301</v>
      </c>
      <c r="AW1682" s="17">
        <v>0.31850714380763101</v>
      </c>
      <c r="AX1682" s="17">
        <v>0.28301028662728001</v>
      </c>
      <c r="AY1682" s="17">
        <v>0.25462345418063997</v>
      </c>
      <c r="AZ1682" s="17">
        <v>0.33966380274841801</v>
      </c>
      <c r="BA1682" s="17">
        <v>0.30753732063676098</v>
      </c>
      <c r="BB1682" s="17"/>
      <c r="BC1682" s="17">
        <v>0.388906011063405</v>
      </c>
      <c r="BD1682" s="17">
        <v>0.26997599824555502</v>
      </c>
      <c r="BE1682" s="17">
        <v>0.31617749547931601</v>
      </c>
      <c r="BF1682" s="17"/>
      <c r="BG1682" s="17">
        <v>0.29602846568862301</v>
      </c>
      <c r="BH1682" s="17">
        <v>0.30706342568080103</v>
      </c>
      <c r="BI1682" s="17">
        <v>0.33961896039822498</v>
      </c>
      <c r="BJ1682" s="17">
        <v>0.27484383341256702</v>
      </c>
      <c r="BK1682" s="17">
        <v>0.38266693184591399</v>
      </c>
      <c r="BL1682" s="17"/>
      <c r="BM1682" s="17">
        <v>0.30525000128469698</v>
      </c>
      <c r="BN1682" s="17">
        <v>0.35123501890807901</v>
      </c>
    </row>
    <row r="1683" spans="2:66" x14ac:dyDescent="0.35">
      <c r="B1683" t="s">
        <v>352</v>
      </c>
      <c r="C1683" s="17">
        <v>0.20511499771604999</v>
      </c>
      <c r="D1683" s="17">
        <v>0.21888472670196399</v>
      </c>
      <c r="E1683" s="17">
        <v>0.196385129593901</v>
      </c>
      <c r="F1683" s="17"/>
      <c r="G1683" s="17">
        <v>0.29646301107980799</v>
      </c>
      <c r="H1683" s="17">
        <v>0.22528879794207601</v>
      </c>
      <c r="I1683" s="17">
        <v>0.167137332055974</v>
      </c>
      <c r="J1683" s="17">
        <v>0.228739774384458</v>
      </c>
      <c r="K1683" s="17">
        <v>0.17097190099867801</v>
      </c>
      <c r="L1683" s="17">
        <v>0.152067497770254</v>
      </c>
      <c r="M1683" s="17"/>
      <c r="N1683" s="17">
        <v>0.21526062179463101</v>
      </c>
      <c r="O1683" s="17">
        <v>0.17407919008148101</v>
      </c>
      <c r="P1683" s="17">
        <v>0.21538392393345901</v>
      </c>
      <c r="Q1683" s="17">
        <v>0.21535593342069101</v>
      </c>
      <c r="R1683" s="17"/>
      <c r="S1683" s="17">
        <v>0.22736482202914901</v>
      </c>
      <c r="T1683" s="17">
        <v>0.15676809332599001</v>
      </c>
      <c r="U1683" s="17">
        <v>0.23811550024464401</v>
      </c>
      <c r="V1683" s="17">
        <v>0.218186939280551</v>
      </c>
      <c r="W1683" s="17">
        <v>0.297486028868159</v>
      </c>
      <c r="X1683" s="17">
        <v>8.2502536244556196E-2</v>
      </c>
      <c r="Y1683" s="17">
        <v>0.100267707857009</v>
      </c>
      <c r="Z1683" s="17">
        <v>0.230442345180049</v>
      </c>
      <c r="AA1683" s="17">
        <v>0.25139520638839702</v>
      </c>
      <c r="AB1683" s="17">
        <v>0.174580083603075</v>
      </c>
      <c r="AC1683" s="17">
        <v>0.33038082841457</v>
      </c>
      <c r="AD1683" s="17">
        <v>0.34530639065239799</v>
      </c>
      <c r="AE1683" s="17"/>
      <c r="AF1683" s="17">
        <v>0.21825964814652901</v>
      </c>
      <c r="AG1683" s="17">
        <v>0.19106404169368399</v>
      </c>
      <c r="AH1683" s="17">
        <v>0.257114281963782</v>
      </c>
      <c r="AI1683" s="17">
        <v>0.16541032773462999</v>
      </c>
      <c r="AJ1683" s="17">
        <v>0.21091022021033901</v>
      </c>
      <c r="AK1683" s="17">
        <v>0.20806361707832999</v>
      </c>
      <c r="AL1683" s="17"/>
      <c r="AM1683" s="17">
        <v>0.174696604384076</v>
      </c>
      <c r="AN1683" s="17">
        <v>0.25779314381259599</v>
      </c>
      <c r="AO1683" s="17"/>
      <c r="AP1683" s="17">
        <v>0.182013535484362</v>
      </c>
      <c r="AQ1683" s="17">
        <v>0.21003606756099599</v>
      </c>
      <c r="AR1683" s="17">
        <v>0.22987654024183099</v>
      </c>
      <c r="AS1683" s="17">
        <v>0.2150186140134</v>
      </c>
      <c r="AT1683" s="17">
        <v>0.33415893574107502</v>
      </c>
      <c r="AU1683" s="17"/>
      <c r="AV1683" s="17">
        <v>0.19856812400881399</v>
      </c>
      <c r="AW1683" s="17">
        <v>0.16575364718850899</v>
      </c>
      <c r="AX1683" s="17">
        <v>0.188487048610676</v>
      </c>
      <c r="AY1683" s="17">
        <v>0.23961895995758101</v>
      </c>
      <c r="AZ1683" s="17">
        <v>0.278880005731447</v>
      </c>
      <c r="BA1683" s="17">
        <v>0.210158769540431</v>
      </c>
      <c r="BB1683" s="17"/>
      <c r="BC1683" s="17">
        <v>0.27210417306582302</v>
      </c>
      <c r="BD1683" s="17">
        <v>0.20674030050394801</v>
      </c>
      <c r="BE1683" s="17">
        <v>0.160772604786909</v>
      </c>
      <c r="BF1683" s="17"/>
      <c r="BG1683" s="17">
        <v>0.21057242498886999</v>
      </c>
      <c r="BH1683" s="17">
        <v>0.22299421932912</v>
      </c>
      <c r="BI1683" s="17">
        <v>0.19644749661587399</v>
      </c>
      <c r="BJ1683" s="17">
        <v>0.37744016750134102</v>
      </c>
      <c r="BK1683" s="17">
        <v>7.4886593411080796E-2</v>
      </c>
      <c r="BL1683" s="17"/>
      <c r="BM1683" s="17">
        <v>0.22095289023359399</v>
      </c>
      <c r="BN1683" s="17">
        <v>0.16308511244839699</v>
      </c>
    </row>
    <row r="1684" spans="2:66" x14ac:dyDescent="0.35">
      <c r="B1684" t="s">
        <v>353</v>
      </c>
      <c r="C1684" s="17">
        <v>8.0066911996547599E-2</v>
      </c>
      <c r="D1684" s="17">
        <v>8.4930345027584203E-2</v>
      </c>
      <c r="E1684" s="17">
        <v>7.7095249030909793E-2</v>
      </c>
      <c r="F1684" s="17"/>
      <c r="G1684" s="17">
        <v>7.2013827811776607E-2</v>
      </c>
      <c r="H1684" s="17">
        <v>0.146521263638549</v>
      </c>
      <c r="I1684" s="17">
        <v>0.134695885746135</v>
      </c>
      <c r="J1684" s="17">
        <v>5.6960428707208702E-2</v>
      </c>
      <c r="K1684" s="17">
        <v>4.6540848193198099E-2</v>
      </c>
      <c r="L1684" s="17">
        <v>2.3996303878644199E-2</v>
      </c>
      <c r="M1684" s="17"/>
      <c r="N1684" s="17">
        <v>0.12849398542579499</v>
      </c>
      <c r="O1684" s="17">
        <v>3.41438762133284E-2</v>
      </c>
      <c r="P1684" s="17">
        <v>6.4222925423484206E-2</v>
      </c>
      <c r="Q1684" s="17">
        <v>9.2636555013555694E-2</v>
      </c>
      <c r="R1684" s="17"/>
      <c r="S1684" s="17">
        <v>0.13141185472439201</v>
      </c>
      <c r="T1684" s="17">
        <v>7.0976598329900095E-2</v>
      </c>
      <c r="U1684" s="17">
        <v>3.1479835341442698E-2</v>
      </c>
      <c r="V1684" s="17">
        <v>0.151916527389896</v>
      </c>
      <c r="W1684" s="17">
        <v>8.6022916821664006E-2</v>
      </c>
      <c r="X1684" s="17">
        <v>6.0671351001507397E-2</v>
      </c>
      <c r="Y1684" s="17">
        <v>3.22286616275489E-2</v>
      </c>
      <c r="Z1684" s="17">
        <v>7.4489180093099294E-2</v>
      </c>
      <c r="AA1684" s="17">
        <v>0.11459114252145999</v>
      </c>
      <c r="AB1684" s="17">
        <v>2.8707554228524401E-2</v>
      </c>
      <c r="AC1684" s="17">
        <v>4.5822257897348798E-2</v>
      </c>
      <c r="AD1684" s="17">
        <v>0.107915400762158</v>
      </c>
      <c r="AE1684" s="17"/>
      <c r="AF1684" s="17">
        <v>0.10464168088634999</v>
      </c>
      <c r="AG1684" s="17">
        <v>8.0643949112654503E-2</v>
      </c>
      <c r="AH1684" s="17">
        <v>0.106963406795978</v>
      </c>
      <c r="AI1684" s="17">
        <v>7.6301689777844198E-2</v>
      </c>
      <c r="AJ1684" s="17">
        <v>2.9646763080732299E-2</v>
      </c>
      <c r="AK1684" s="17">
        <v>0</v>
      </c>
      <c r="AL1684" s="17"/>
      <c r="AM1684" s="17">
        <v>9.1037377739296099E-2</v>
      </c>
      <c r="AN1684" s="17">
        <v>6.3180712355163995E-2</v>
      </c>
      <c r="AO1684" s="17"/>
      <c r="AP1684" s="17">
        <v>0.106588413361276</v>
      </c>
      <c r="AQ1684" s="17">
        <v>5.2742059460647701E-2</v>
      </c>
      <c r="AR1684" s="17">
        <v>8.4542345983343606E-2</v>
      </c>
      <c r="AS1684" s="17">
        <v>0.12482586490207601</v>
      </c>
      <c r="AT1684" s="17">
        <v>0.325065654698381</v>
      </c>
      <c r="AU1684" s="17"/>
      <c r="AV1684" s="17">
        <v>8.3415279571210602E-2</v>
      </c>
      <c r="AW1684" s="17">
        <v>8.2926045377861704E-2</v>
      </c>
      <c r="AX1684" s="17">
        <v>3.4572942065618499E-2</v>
      </c>
      <c r="AY1684" s="17">
        <v>9.2554595015403501E-2</v>
      </c>
      <c r="AZ1684" s="17">
        <v>6.70481849257656E-2</v>
      </c>
      <c r="BA1684" s="17">
        <v>0.13701579794624</v>
      </c>
      <c r="BB1684" s="17"/>
      <c r="BC1684" s="17">
        <v>4.59683564953694E-2</v>
      </c>
      <c r="BD1684" s="17">
        <v>8.9901831150768205E-2</v>
      </c>
      <c r="BE1684" s="17">
        <v>0.102241298816365</v>
      </c>
      <c r="BF1684" s="17"/>
      <c r="BG1684" s="17">
        <v>7.7345329274001798E-2</v>
      </c>
      <c r="BH1684" s="17">
        <v>8.8409429723607103E-2</v>
      </c>
      <c r="BI1684" s="17">
        <v>7.19637391699149E-2</v>
      </c>
      <c r="BJ1684" s="17">
        <v>8.36134041193803E-2</v>
      </c>
      <c r="BK1684" s="17">
        <v>0</v>
      </c>
      <c r="BL1684" s="17"/>
      <c r="BM1684" s="17">
        <v>8.6591216545627098E-2</v>
      </c>
      <c r="BN1684" s="17">
        <v>2.4374454795889799E-2</v>
      </c>
    </row>
    <row r="1685" spans="2:66" x14ac:dyDescent="0.35">
      <c r="B1685" t="s">
        <v>354</v>
      </c>
      <c r="C1685" s="17">
        <v>2.7785289799528701E-2</v>
      </c>
      <c r="D1685" s="17">
        <v>4.3844153849652998E-2</v>
      </c>
      <c r="E1685" s="17">
        <v>1.45050610909618E-2</v>
      </c>
      <c r="F1685" s="17"/>
      <c r="G1685" s="17">
        <v>0</v>
      </c>
      <c r="H1685" s="17">
        <v>2.5731402279196298E-2</v>
      </c>
      <c r="I1685" s="17">
        <v>5.0220343365636702E-2</v>
      </c>
      <c r="J1685" s="17">
        <v>4.1413333242855399E-2</v>
      </c>
      <c r="K1685" s="17">
        <v>4.5038308952593697E-2</v>
      </c>
      <c r="L1685" s="17">
        <v>1.11493519843018E-2</v>
      </c>
      <c r="M1685" s="17"/>
      <c r="N1685" s="17">
        <v>4.14538137229815E-2</v>
      </c>
      <c r="O1685" s="17">
        <v>2.1881187898769999E-2</v>
      </c>
      <c r="P1685" s="17">
        <v>1.02083787041216E-2</v>
      </c>
      <c r="Q1685" s="17">
        <v>3.6258673479354998E-2</v>
      </c>
      <c r="R1685" s="17"/>
      <c r="S1685" s="17">
        <v>2.1685284264306701E-2</v>
      </c>
      <c r="T1685" s="17">
        <v>1.6840724474374399E-2</v>
      </c>
      <c r="U1685" s="17">
        <v>2.8857919042052899E-2</v>
      </c>
      <c r="V1685" s="17">
        <v>0</v>
      </c>
      <c r="W1685" s="17">
        <v>4.2492238282835E-2</v>
      </c>
      <c r="X1685" s="17">
        <v>2.7451820864185E-2</v>
      </c>
      <c r="Y1685" s="17">
        <v>0</v>
      </c>
      <c r="Z1685" s="17">
        <v>7.8501968891228194E-2</v>
      </c>
      <c r="AA1685" s="17">
        <v>5.7353543716657102E-2</v>
      </c>
      <c r="AB1685" s="17">
        <v>0</v>
      </c>
      <c r="AC1685" s="17">
        <v>0.10000577776988399</v>
      </c>
      <c r="AD1685" s="17">
        <v>0</v>
      </c>
      <c r="AE1685" s="17"/>
      <c r="AF1685" s="17">
        <v>5.1486321398496897E-2</v>
      </c>
      <c r="AG1685" s="17">
        <v>2.92859776185607E-2</v>
      </c>
      <c r="AH1685" s="17">
        <v>1.6611511685785799E-2</v>
      </c>
      <c r="AI1685" s="17">
        <v>2.5424093502049001E-2</v>
      </c>
      <c r="AJ1685" s="17">
        <v>0</v>
      </c>
      <c r="AK1685" s="17">
        <v>0</v>
      </c>
      <c r="AL1685" s="17"/>
      <c r="AM1685" s="17">
        <v>3.2983667646517403E-2</v>
      </c>
      <c r="AN1685" s="17">
        <v>1.9644484778923901E-2</v>
      </c>
      <c r="AO1685" s="17"/>
      <c r="AP1685" s="17">
        <v>2.0806207583421801E-2</v>
      </c>
      <c r="AQ1685" s="17">
        <v>3.1815854490866297E-2</v>
      </c>
      <c r="AR1685" s="17">
        <v>2.21159355628513E-2</v>
      </c>
      <c r="AS1685" s="17">
        <v>4.1434492227350801E-2</v>
      </c>
      <c r="AT1685" s="17">
        <v>0.17925081915575999</v>
      </c>
      <c r="AU1685" s="17"/>
      <c r="AV1685" s="17">
        <v>2.6153117502866099E-2</v>
      </c>
      <c r="AW1685" s="17">
        <v>2.6377278155452499E-2</v>
      </c>
      <c r="AX1685" s="17">
        <v>5.8087078496163298E-2</v>
      </c>
      <c r="AY1685" s="17">
        <v>5.2755180705396497E-2</v>
      </c>
      <c r="AZ1685" s="17">
        <v>0</v>
      </c>
      <c r="BA1685" s="17">
        <v>0</v>
      </c>
      <c r="BB1685" s="17"/>
      <c r="BC1685" s="17">
        <v>0</v>
      </c>
      <c r="BD1685" s="17">
        <v>4.3734399581121401E-2</v>
      </c>
      <c r="BE1685" s="17">
        <v>3.3535585080440002E-2</v>
      </c>
      <c r="BF1685" s="17"/>
      <c r="BG1685" s="17">
        <v>2.4768595202381199E-2</v>
      </c>
      <c r="BH1685" s="17">
        <v>3.58666041118057E-2</v>
      </c>
      <c r="BI1685" s="17">
        <v>2.9501373739106201E-2</v>
      </c>
      <c r="BJ1685" s="17">
        <v>0</v>
      </c>
      <c r="BK1685" s="17">
        <v>0</v>
      </c>
      <c r="BL1685" s="17"/>
      <c r="BM1685" s="17">
        <v>3.4042818604762999E-2</v>
      </c>
      <c r="BN1685" s="17">
        <v>0</v>
      </c>
    </row>
    <row r="1686" spans="2:66" x14ac:dyDescent="0.35">
      <c r="B1686" t="s">
        <v>282</v>
      </c>
      <c r="C1686" s="17">
        <v>4.3275965002907098E-2</v>
      </c>
      <c r="D1686" s="17">
        <v>7.6946432575592402E-2</v>
      </c>
      <c r="E1686" s="17">
        <v>1.5211845152416199E-2</v>
      </c>
      <c r="F1686" s="17"/>
      <c r="G1686" s="17">
        <v>1.9128608527249302E-2</v>
      </c>
      <c r="H1686" s="17">
        <v>5.7614974901459698E-2</v>
      </c>
      <c r="I1686" s="17">
        <v>0.103441935174318</v>
      </c>
      <c r="J1686" s="17">
        <v>3.0002235549789501E-2</v>
      </c>
      <c r="K1686" s="17">
        <v>0</v>
      </c>
      <c r="L1686" s="17">
        <v>3.5529988219747503E-2</v>
      </c>
      <c r="M1686" s="17"/>
      <c r="N1686" s="17">
        <v>2.34906361192968E-2</v>
      </c>
      <c r="O1686" s="17">
        <v>6.7301898290819895E-2</v>
      </c>
      <c r="P1686" s="17">
        <v>3.3069782794458297E-2</v>
      </c>
      <c r="Q1686" s="17">
        <v>4.7764028524648797E-2</v>
      </c>
      <c r="R1686" s="17"/>
      <c r="S1686" s="17">
        <v>4.6513854242031902E-2</v>
      </c>
      <c r="T1686" s="17">
        <v>5.3380202483963801E-2</v>
      </c>
      <c r="U1686" s="17">
        <v>3.1435846216569599E-2</v>
      </c>
      <c r="V1686" s="17">
        <v>2.8733714160864801E-2</v>
      </c>
      <c r="W1686" s="17">
        <v>0</v>
      </c>
      <c r="X1686" s="17">
        <v>2.76241572592331E-2</v>
      </c>
      <c r="Y1686" s="17">
        <v>0</v>
      </c>
      <c r="Z1686" s="17">
        <v>8.3848950947117695E-2</v>
      </c>
      <c r="AA1686" s="17">
        <v>5.9336157466765703E-2</v>
      </c>
      <c r="AB1686" s="17">
        <v>0.119690805847405</v>
      </c>
      <c r="AC1686" s="17">
        <v>0</v>
      </c>
      <c r="AD1686" s="17">
        <v>0</v>
      </c>
      <c r="AE1686" s="17"/>
      <c r="AF1686" s="17">
        <v>2.2356162290669699E-2</v>
      </c>
      <c r="AG1686" s="17">
        <v>7.5714048490612404E-2</v>
      </c>
      <c r="AH1686" s="17">
        <v>7.3478463187987897E-2</v>
      </c>
      <c r="AI1686" s="17">
        <v>1.3147729655984699E-2</v>
      </c>
      <c r="AJ1686" s="17">
        <v>2.8359489152625698E-2</v>
      </c>
      <c r="AK1686" s="17">
        <v>4.1613841954924402E-2</v>
      </c>
      <c r="AL1686" s="17"/>
      <c r="AM1686" s="17">
        <v>3.9632387790627298E-2</v>
      </c>
      <c r="AN1686" s="17">
        <v>4.9842378331937803E-2</v>
      </c>
      <c r="AO1686" s="17"/>
      <c r="AP1686" s="17">
        <v>2.1633576842290399E-2</v>
      </c>
      <c r="AQ1686" s="17">
        <v>5.5351153218724802E-2</v>
      </c>
      <c r="AR1686" s="17">
        <v>4.7889817118461901E-2</v>
      </c>
      <c r="AS1686" s="17">
        <v>4.4336012407664702E-2</v>
      </c>
      <c r="AT1686" s="17">
        <v>0</v>
      </c>
      <c r="AU1686" s="17"/>
      <c r="AV1686" s="17">
        <v>1.7188790877614501E-2</v>
      </c>
      <c r="AW1686" s="17">
        <v>5.7269340439231403E-2</v>
      </c>
      <c r="AX1686" s="17">
        <v>6.07709152185869E-2</v>
      </c>
      <c r="AY1686" s="17">
        <v>1.8290432577261002E-2</v>
      </c>
      <c r="AZ1686" s="17">
        <v>0.11037824122187</v>
      </c>
      <c r="BA1686" s="17">
        <v>7.16806044113215E-2</v>
      </c>
      <c r="BB1686" s="17"/>
      <c r="BC1686" s="17">
        <v>3.9916072835666297E-2</v>
      </c>
      <c r="BD1686" s="17">
        <v>5.1645917856619601E-2</v>
      </c>
      <c r="BE1686" s="17">
        <v>1.8539355015385801E-2</v>
      </c>
      <c r="BF1686" s="17"/>
      <c r="BG1686" s="17">
        <v>0</v>
      </c>
      <c r="BH1686" s="17">
        <v>2.2159635460406699E-2</v>
      </c>
      <c r="BI1686" s="17">
        <v>6.3834032405925903E-2</v>
      </c>
      <c r="BJ1686" s="17">
        <v>0</v>
      </c>
      <c r="BK1686" s="17">
        <v>0.11795003442735499</v>
      </c>
      <c r="BL1686" s="17"/>
      <c r="BM1686" s="17">
        <v>1.85180433222242E-2</v>
      </c>
      <c r="BN1686" s="17">
        <v>8.3565980667046097E-2</v>
      </c>
    </row>
    <row r="1687" spans="2:66" x14ac:dyDescent="0.35">
      <c r="C1687" s="17"/>
      <c r="D1687" s="17"/>
      <c r="E1687" s="17"/>
      <c r="F1687" s="17"/>
      <c r="G1687" s="17"/>
      <c r="H1687" s="17"/>
      <c r="I1687" s="17"/>
      <c r="J1687" s="17"/>
      <c r="K1687" s="17"/>
      <c r="L1687" s="17"/>
      <c r="M1687" s="17"/>
      <c r="N1687" s="17"/>
      <c r="O1687" s="17"/>
      <c r="P1687" s="17"/>
      <c r="Q1687" s="17"/>
      <c r="R1687" s="17"/>
      <c r="S1687" s="17"/>
      <c r="T1687" s="17"/>
      <c r="U1687" s="17"/>
      <c r="V1687" s="17"/>
      <c r="W1687" s="17"/>
      <c r="X1687" s="17"/>
      <c r="Y1687" s="17"/>
      <c r="Z1687" s="17"/>
      <c r="AA1687" s="17"/>
      <c r="AB1687" s="17"/>
      <c r="AC1687" s="17"/>
      <c r="AD1687" s="17"/>
      <c r="AE1687" s="17"/>
      <c r="AF1687" s="17"/>
      <c r="AG1687" s="17"/>
      <c r="AH1687" s="17"/>
      <c r="AI1687" s="17"/>
      <c r="AJ1687" s="17"/>
      <c r="AK1687" s="17"/>
      <c r="AL1687" s="17"/>
      <c r="AM1687" s="17"/>
      <c r="AN1687" s="17"/>
      <c r="AO1687" s="17"/>
      <c r="AP1687" s="17"/>
      <c r="AQ1687" s="17"/>
      <c r="AR1687" s="17"/>
      <c r="AS1687" s="17"/>
      <c r="AT1687" s="17"/>
      <c r="AU1687" s="17"/>
      <c r="AV1687" s="17"/>
      <c r="AW1687" s="17"/>
      <c r="AX1687" s="17"/>
      <c r="AY1687" s="17"/>
      <c r="AZ1687" s="17"/>
      <c r="BA1687" s="17"/>
      <c r="BB1687" s="17"/>
      <c r="BC1687" s="17"/>
      <c r="BD1687" s="17"/>
      <c r="BE1687" s="17"/>
      <c r="BF1687" s="17"/>
      <c r="BG1687" s="17"/>
      <c r="BH1687" s="17"/>
      <c r="BI1687" s="17"/>
      <c r="BJ1687" s="17"/>
      <c r="BK1687" s="17"/>
      <c r="BL1687" s="17"/>
      <c r="BM1687" s="17"/>
      <c r="BN1687" s="17"/>
    </row>
    <row r="1688" spans="2:66" x14ac:dyDescent="0.35">
      <c r="B1688" s="6" t="s">
        <v>511</v>
      </c>
      <c r="C1688" s="17"/>
      <c r="D1688" s="17"/>
      <c r="E1688" s="17"/>
      <c r="F1688" s="17"/>
      <c r="G1688" s="17"/>
      <c r="H1688" s="17"/>
      <c r="I1688" s="17"/>
      <c r="J1688" s="17"/>
      <c r="K1688" s="17"/>
      <c r="L1688" s="17"/>
      <c r="M1688" s="17"/>
      <c r="N1688" s="17"/>
      <c r="O1688" s="17"/>
      <c r="P1688" s="17"/>
      <c r="Q1688" s="17"/>
      <c r="R1688" s="17"/>
      <c r="S1688" s="17"/>
      <c r="T1688" s="17"/>
      <c r="U1688" s="17"/>
      <c r="V1688" s="17"/>
      <c r="W1688" s="17"/>
      <c r="X1688" s="17"/>
      <c r="Y1688" s="17"/>
      <c r="Z1688" s="17"/>
      <c r="AA1688" s="17"/>
      <c r="AB1688" s="17"/>
      <c r="AC1688" s="17"/>
      <c r="AD1688" s="17"/>
      <c r="AE1688" s="17"/>
      <c r="AF1688" s="17"/>
      <c r="AG1688" s="17"/>
      <c r="AH1688" s="17"/>
      <c r="AI1688" s="17"/>
      <c r="AJ1688" s="17"/>
      <c r="AK1688" s="17"/>
      <c r="AL1688" s="17"/>
      <c r="AM1688" s="17"/>
      <c r="AN1688" s="17"/>
      <c r="AO1688" s="17"/>
      <c r="AP1688" s="17"/>
      <c r="AQ1688" s="17"/>
      <c r="AR1688" s="17"/>
      <c r="AS1688" s="17"/>
      <c r="AT1688" s="17"/>
      <c r="AU1688" s="17"/>
      <c r="AV1688" s="17"/>
      <c r="AW1688" s="17"/>
      <c r="AX1688" s="17"/>
      <c r="AY1688" s="17"/>
      <c r="AZ1688" s="17"/>
      <c r="BA1688" s="17"/>
      <c r="BB1688" s="17"/>
      <c r="BC1688" s="17"/>
      <c r="BD1688" s="17"/>
      <c r="BE1688" s="17"/>
      <c r="BF1688" s="17"/>
      <c r="BG1688" s="17"/>
      <c r="BH1688" s="17"/>
      <c r="BI1688" s="17"/>
      <c r="BJ1688" s="17"/>
      <c r="BK1688" s="17"/>
      <c r="BL1688" s="17"/>
      <c r="BM1688" s="17"/>
      <c r="BN1688" s="17"/>
    </row>
    <row r="1689" spans="2:66" x14ac:dyDescent="0.35">
      <c r="B1689" s="24" t="s">
        <v>184</v>
      </c>
      <c r="C1689" s="17"/>
      <c r="D1689" s="17"/>
      <c r="E1689" s="17"/>
      <c r="F1689" s="17"/>
      <c r="G1689" s="17"/>
      <c r="H1689" s="17"/>
      <c r="I1689" s="17"/>
      <c r="J1689" s="17"/>
      <c r="K1689" s="17"/>
      <c r="L1689" s="17"/>
      <c r="M1689" s="17"/>
      <c r="N1689" s="17"/>
      <c r="O1689" s="17"/>
      <c r="P1689" s="17"/>
      <c r="Q1689" s="17"/>
      <c r="R1689" s="17"/>
      <c r="S1689" s="17"/>
      <c r="T1689" s="17"/>
      <c r="U1689" s="17"/>
      <c r="V1689" s="17"/>
      <c r="W1689" s="17"/>
      <c r="X1689" s="17"/>
      <c r="Y1689" s="17"/>
      <c r="Z1689" s="17"/>
      <c r="AA1689" s="17"/>
      <c r="AB1689" s="17"/>
      <c r="AC1689" s="17"/>
      <c r="AD1689" s="17"/>
      <c r="AE1689" s="17"/>
      <c r="AF1689" s="17"/>
      <c r="AG1689" s="17"/>
      <c r="AH1689" s="17"/>
      <c r="AI1689" s="17"/>
      <c r="AJ1689" s="17"/>
      <c r="AK1689" s="17"/>
      <c r="AL1689" s="17"/>
      <c r="AM1689" s="17"/>
      <c r="AN1689" s="17"/>
      <c r="AO1689" s="17"/>
      <c r="AP1689" s="17"/>
      <c r="AQ1689" s="17"/>
      <c r="AR1689" s="17"/>
      <c r="AS1689" s="17"/>
      <c r="AT1689" s="17"/>
      <c r="AU1689" s="17"/>
      <c r="AV1689" s="17"/>
      <c r="AW1689" s="17"/>
      <c r="AX1689" s="17"/>
      <c r="AY1689" s="17"/>
      <c r="AZ1689" s="17"/>
      <c r="BA1689" s="17"/>
      <c r="BB1689" s="17"/>
      <c r="BC1689" s="17"/>
      <c r="BD1689" s="17"/>
      <c r="BE1689" s="17"/>
      <c r="BF1689" s="17"/>
      <c r="BG1689" s="17"/>
      <c r="BH1689" s="17"/>
      <c r="BI1689" s="17"/>
      <c r="BJ1689" s="17"/>
      <c r="BK1689" s="17"/>
      <c r="BL1689" s="17"/>
      <c r="BM1689" s="17"/>
      <c r="BN1689" s="17"/>
    </row>
    <row r="1690" spans="2:66" x14ac:dyDescent="0.35">
      <c r="B1690" t="s">
        <v>350</v>
      </c>
      <c r="C1690" s="17">
        <v>0.39060871175879502</v>
      </c>
      <c r="D1690" s="17">
        <v>0.40997791220312801</v>
      </c>
      <c r="E1690" s="17">
        <v>0.37064317749645698</v>
      </c>
      <c r="F1690" s="17"/>
      <c r="G1690" s="17">
        <v>0.27649123194972602</v>
      </c>
      <c r="H1690" s="17">
        <v>0.21939914379051201</v>
      </c>
      <c r="I1690" s="17">
        <v>0.35179585512754702</v>
      </c>
      <c r="J1690" s="17">
        <v>0.42199964396176398</v>
      </c>
      <c r="K1690" s="17">
        <v>0.53298676459949101</v>
      </c>
      <c r="L1690" s="17">
        <v>0.53298124739018304</v>
      </c>
      <c r="M1690" s="17"/>
      <c r="N1690" s="17">
        <v>0.202715684845064</v>
      </c>
      <c r="O1690" s="17">
        <v>0.34836956345307801</v>
      </c>
      <c r="P1690" s="17">
        <v>0.45534522191676902</v>
      </c>
      <c r="Q1690" s="17">
        <v>0.55472142727822404</v>
      </c>
      <c r="R1690" s="17"/>
      <c r="S1690" s="17">
        <v>0.274322015187906</v>
      </c>
      <c r="T1690" s="17">
        <v>0.24841838648306999</v>
      </c>
      <c r="U1690" s="17">
        <v>0.44282284009390699</v>
      </c>
      <c r="V1690" s="17">
        <v>0.40583457425043701</v>
      </c>
      <c r="W1690" s="17">
        <v>0.42967155257391298</v>
      </c>
      <c r="X1690" s="17">
        <v>0.60333245181415196</v>
      </c>
      <c r="Y1690" s="17">
        <v>0.62557522932883003</v>
      </c>
      <c r="Z1690" s="17">
        <v>0.23373136561207999</v>
      </c>
      <c r="AA1690" s="17">
        <v>0.29213967790869499</v>
      </c>
      <c r="AB1690" s="17">
        <v>0.315442216345244</v>
      </c>
      <c r="AC1690" s="17">
        <v>0.54192205179258901</v>
      </c>
      <c r="AD1690" s="17">
        <v>0.49934295942929902</v>
      </c>
      <c r="AE1690" s="17"/>
      <c r="AF1690" s="17">
        <v>0.29965369086656402</v>
      </c>
      <c r="AG1690" s="17">
        <v>0.35992307846757299</v>
      </c>
      <c r="AH1690" s="17">
        <v>0.37376816037309801</v>
      </c>
      <c r="AI1690" s="17">
        <v>0.475333755426321</v>
      </c>
      <c r="AJ1690" s="17">
        <v>0.58708994932916003</v>
      </c>
      <c r="AK1690" s="17">
        <v>0.323092069414461</v>
      </c>
      <c r="AL1690" s="17"/>
      <c r="AM1690" s="17">
        <v>0.38996401228070898</v>
      </c>
      <c r="AN1690" s="17">
        <v>0.39391301383195598</v>
      </c>
      <c r="AO1690" s="17"/>
      <c r="AP1690" s="17">
        <v>0.55695786924323898</v>
      </c>
      <c r="AQ1690" s="17">
        <v>0.40293884218178</v>
      </c>
      <c r="AR1690" s="17">
        <v>0.33284305880099502</v>
      </c>
      <c r="AS1690" s="17">
        <v>0.20255054977557699</v>
      </c>
      <c r="AT1690" s="17">
        <v>0.106874946028363</v>
      </c>
      <c r="AU1690" s="17"/>
      <c r="AV1690" s="17">
        <v>0.28711674990707797</v>
      </c>
      <c r="AW1690" s="17">
        <v>0.49642906448601798</v>
      </c>
      <c r="AX1690" s="17">
        <v>0.430236993222819</v>
      </c>
      <c r="AY1690" s="17">
        <v>0.429117949158967</v>
      </c>
      <c r="AZ1690" s="17">
        <v>0.23926497027492899</v>
      </c>
      <c r="BA1690" s="17">
        <v>0.476731516134482</v>
      </c>
      <c r="BB1690" s="17"/>
      <c r="BC1690" s="17">
        <v>0.29022219894846202</v>
      </c>
      <c r="BD1690" s="17">
        <v>0.411114242227828</v>
      </c>
      <c r="BE1690" s="17">
        <v>0.40605926356414701</v>
      </c>
      <c r="BF1690" s="17"/>
      <c r="BG1690" s="17">
        <v>0.46231418229020899</v>
      </c>
      <c r="BH1690" s="17">
        <v>0.36131654201606</v>
      </c>
      <c r="BI1690" s="17">
        <v>0.32412351161196601</v>
      </c>
      <c r="BJ1690" s="17">
        <v>0.2214174385306</v>
      </c>
      <c r="BK1690" s="17">
        <v>0.686372579775684</v>
      </c>
      <c r="BL1690" s="17"/>
      <c r="BM1690" s="17">
        <v>0.37790455907237502</v>
      </c>
      <c r="BN1690" s="17">
        <v>0.59302935771098098</v>
      </c>
    </row>
    <row r="1691" spans="2:66" x14ac:dyDescent="0.35">
      <c r="B1691" t="s">
        <v>351</v>
      </c>
      <c r="C1691" s="17">
        <v>0.32418121210492301</v>
      </c>
      <c r="D1691" s="17">
        <v>0.27132522900739098</v>
      </c>
      <c r="E1691" s="17">
        <v>0.37911642715759902</v>
      </c>
      <c r="F1691" s="17"/>
      <c r="G1691" s="17">
        <v>0.25087744413051599</v>
      </c>
      <c r="H1691" s="17">
        <v>0.32283257921570502</v>
      </c>
      <c r="I1691" s="17">
        <v>0.38898882059968998</v>
      </c>
      <c r="J1691" s="17">
        <v>0.34562847355673099</v>
      </c>
      <c r="K1691" s="17">
        <v>0.29689913055730099</v>
      </c>
      <c r="L1691" s="17">
        <v>0.32258843321848302</v>
      </c>
      <c r="M1691" s="17"/>
      <c r="N1691" s="17">
        <v>0.40967583613408298</v>
      </c>
      <c r="O1691" s="17">
        <v>0.36192319855781502</v>
      </c>
      <c r="P1691" s="17">
        <v>0.323239733151515</v>
      </c>
      <c r="Q1691" s="17">
        <v>0.20820347079577001</v>
      </c>
      <c r="R1691" s="17"/>
      <c r="S1691" s="17">
        <v>0.223862780151205</v>
      </c>
      <c r="T1691" s="17">
        <v>0.39988307485476099</v>
      </c>
      <c r="U1691" s="17">
        <v>0.41195322533899398</v>
      </c>
      <c r="V1691" s="17">
        <v>0.36941069320946701</v>
      </c>
      <c r="W1691" s="17">
        <v>0.25089801480174001</v>
      </c>
      <c r="X1691" s="17">
        <v>0.178976730868703</v>
      </c>
      <c r="Y1691" s="17">
        <v>0.279941006039714</v>
      </c>
      <c r="Z1691" s="17">
        <v>0.290097077029217</v>
      </c>
      <c r="AA1691" s="17">
        <v>0.443010900789017</v>
      </c>
      <c r="AB1691" s="17">
        <v>0.43194942663796998</v>
      </c>
      <c r="AC1691" s="17">
        <v>0.10288112190081999</v>
      </c>
      <c r="AD1691" s="17">
        <v>0.360216302072351</v>
      </c>
      <c r="AE1691" s="17"/>
      <c r="AF1691" s="17">
        <v>0.30545415324363301</v>
      </c>
      <c r="AG1691" s="17">
        <v>0.38232205264630498</v>
      </c>
      <c r="AH1691" s="17">
        <v>0.33591865839160701</v>
      </c>
      <c r="AI1691" s="17">
        <v>0.30602738518778899</v>
      </c>
      <c r="AJ1691" s="17">
        <v>0.18983122317819401</v>
      </c>
      <c r="AK1691" s="17">
        <v>0.39838547116689998</v>
      </c>
      <c r="AL1691" s="17"/>
      <c r="AM1691" s="17">
        <v>0.34225205612099902</v>
      </c>
      <c r="AN1691" s="17">
        <v>0.30264516752905402</v>
      </c>
      <c r="AO1691" s="17"/>
      <c r="AP1691" s="17">
        <v>0.27808682810315899</v>
      </c>
      <c r="AQ1691" s="17">
        <v>0.29015657027296798</v>
      </c>
      <c r="AR1691" s="17">
        <v>0.35479267351837002</v>
      </c>
      <c r="AS1691" s="17">
        <v>0.33966717051574502</v>
      </c>
      <c r="AT1691" s="17">
        <v>0.34329762850656997</v>
      </c>
      <c r="AU1691" s="17"/>
      <c r="AV1691" s="17">
        <v>0.357469064454287</v>
      </c>
      <c r="AW1691" s="17">
        <v>0.24679015032155899</v>
      </c>
      <c r="AX1691" s="17">
        <v>0.36593525438717101</v>
      </c>
      <c r="AY1691" s="17">
        <v>0.35569150621725598</v>
      </c>
      <c r="AZ1691" s="17">
        <v>0.46597289523195501</v>
      </c>
      <c r="BA1691" s="17">
        <v>0.299595610953103</v>
      </c>
      <c r="BB1691" s="17"/>
      <c r="BC1691" s="17">
        <v>0.421504932937182</v>
      </c>
      <c r="BD1691" s="17">
        <v>0.33056451998403502</v>
      </c>
      <c r="BE1691" s="17">
        <v>0.25956649691498501</v>
      </c>
      <c r="BF1691" s="17"/>
      <c r="BG1691" s="17">
        <v>0.335969456757364</v>
      </c>
      <c r="BH1691" s="17">
        <v>0.36516760525784098</v>
      </c>
      <c r="BI1691" s="17">
        <v>0.33594246971006603</v>
      </c>
      <c r="BJ1691" s="17">
        <v>0.33982050416558202</v>
      </c>
      <c r="BK1691" s="17">
        <v>0.229620787810492</v>
      </c>
      <c r="BL1691" s="17"/>
      <c r="BM1691" s="17">
        <v>0.36037205375758802</v>
      </c>
      <c r="BN1691" s="17">
        <v>0.251744205066736</v>
      </c>
    </row>
    <row r="1692" spans="2:66" x14ac:dyDescent="0.35">
      <c r="B1692" t="s">
        <v>352</v>
      </c>
      <c r="C1692" s="17">
        <v>0.16788528355118101</v>
      </c>
      <c r="D1692" s="17">
        <v>0.179073692401224</v>
      </c>
      <c r="E1692" s="17">
        <v>0.15878698242449901</v>
      </c>
      <c r="F1692" s="17"/>
      <c r="G1692" s="17">
        <v>0.33137632893076302</v>
      </c>
      <c r="H1692" s="17">
        <v>0.26712550412977598</v>
      </c>
      <c r="I1692" s="17">
        <v>0.16719663952958699</v>
      </c>
      <c r="J1692" s="17">
        <v>0.107183466335236</v>
      </c>
      <c r="K1692" s="17">
        <v>0.126525455968057</v>
      </c>
      <c r="L1692" s="17">
        <v>5.2439115904109102E-2</v>
      </c>
      <c r="M1692" s="17"/>
      <c r="N1692" s="17">
        <v>0.2331943527815</v>
      </c>
      <c r="O1692" s="17">
        <v>0.16053037141495599</v>
      </c>
      <c r="P1692" s="17">
        <v>0.124050655176261</v>
      </c>
      <c r="Q1692" s="17">
        <v>0.14977818988879499</v>
      </c>
      <c r="R1692" s="17"/>
      <c r="S1692" s="17">
        <v>0.32548545734157203</v>
      </c>
      <c r="T1692" s="17">
        <v>0.255640923080305</v>
      </c>
      <c r="U1692" s="17">
        <v>0.14522393456709901</v>
      </c>
      <c r="V1692" s="17">
        <v>0.13460055601714099</v>
      </c>
      <c r="W1692" s="17">
        <v>0.105547753245361</v>
      </c>
      <c r="X1692" s="17">
        <v>9.5786689529075597E-2</v>
      </c>
      <c r="Y1692" s="17">
        <v>6.4995055628105994E-2</v>
      </c>
      <c r="Z1692" s="17">
        <v>0.24063931923037801</v>
      </c>
      <c r="AA1692" s="17">
        <v>0.175296184823932</v>
      </c>
      <c r="AB1692" s="17">
        <v>7.5488145651050303E-2</v>
      </c>
      <c r="AC1692" s="17">
        <v>0.15094723904526</v>
      </c>
      <c r="AD1692" s="17">
        <v>0.14044073849835001</v>
      </c>
      <c r="AE1692" s="17"/>
      <c r="AF1692" s="17">
        <v>0.17484684020226901</v>
      </c>
      <c r="AG1692" s="17">
        <v>0.16638542930202399</v>
      </c>
      <c r="AH1692" s="17">
        <v>0.158982433631389</v>
      </c>
      <c r="AI1692" s="17">
        <v>0.166907751810141</v>
      </c>
      <c r="AJ1692" s="17">
        <v>0.16765541063705899</v>
      </c>
      <c r="AK1692" s="17">
        <v>0.16842603613852</v>
      </c>
      <c r="AL1692" s="17"/>
      <c r="AM1692" s="17">
        <v>0.15661037992931201</v>
      </c>
      <c r="AN1692" s="17">
        <v>0.183656271558295</v>
      </c>
      <c r="AO1692" s="17"/>
      <c r="AP1692" s="17">
        <v>9.1786952054043996E-2</v>
      </c>
      <c r="AQ1692" s="17">
        <v>0.208639166879933</v>
      </c>
      <c r="AR1692" s="17">
        <v>0.187005526234236</v>
      </c>
      <c r="AS1692" s="17">
        <v>0.25131755919342802</v>
      </c>
      <c r="AT1692" s="17">
        <v>0.21012183742114701</v>
      </c>
      <c r="AU1692" s="17"/>
      <c r="AV1692" s="17">
        <v>0.18126304031722501</v>
      </c>
      <c r="AW1692" s="17">
        <v>0.21506680934313999</v>
      </c>
      <c r="AX1692" s="17">
        <v>0.101432947338047</v>
      </c>
      <c r="AY1692" s="17">
        <v>0.11643361114315399</v>
      </c>
      <c r="AZ1692" s="17">
        <v>0.246684011095296</v>
      </c>
      <c r="BA1692" s="17">
        <v>0.17998343678748899</v>
      </c>
      <c r="BB1692" s="17"/>
      <c r="BC1692" s="17">
        <v>0.14841855745627799</v>
      </c>
      <c r="BD1692" s="17">
        <v>0.14175643050344999</v>
      </c>
      <c r="BE1692" s="17">
        <v>0.242556255115943</v>
      </c>
      <c r="BF1692" s="17"/>
      <c r="BG1692" s="17">
        <v>0.114564926256412</v>
      </c>
      <c r="BH1692" s="17">
        <v>0.16081345367227201</v>
      </c>
      <c r="BI1692" s="17">
        <v>0.21152552697683999</v>
      </c>
      <c r="BJ1692" s="17">
        <v>0.43876205730381701</v>
      </c>
      <c r="BK1692" s="17">
        <v>5.5780253332147402E-2</v>
      </c>
      <c r="BL1692" s="17"/>
      <c r="BM1692" s="17">
        <v>0.153217520148268</v>
      </c>
      <c r="BN1692" s="17">
        <v>0.13266671485000101</v>
      </c>
    </row>
    <row r="1693" spans="2:66" x14ac:dyDescent="0.35">
      <c r="B1693" t="s">
        <v>353</v>
      </c>
      <c r="C1693" s="17">
        <v>5.4498951566291601E-2</v>
      </c>
      <c r="D1693" s="17">
        <v>6.6837144740134996E-2</v>
      </c>
      <c r="E1693" s="17">
        <v>4.3068034689694501E-2</v>
      </c>
      <c r="F1693" s="17"/>
      <c r="G1693" s="17">
        <v>6.0712421782015899E-2</v>
      </c>
      <c r="H1693" s="17">
        <v>0.100283114668827</v>
      </c>
      <c r="I1693" s="17">
        <v>5.5273671643403799E-2</v>
      </c>
      <c r="J1693" s="17">
        <v>4.3165116145324901E-2</v>
      </c>
      <c r="K1693" s="17">
        <v>2.40191963639909E-2</v>
      </c>
      <c r="L1693" s="17">
        <v>3.8299467181332203E-2</v>
      </c>
      <c r="M1693" s="17"/>
      <c r="N1693" s="17">
        <v>8.8077509029338294E-2</v>
      </c>
      <c r="O1693" s="17">
        <v>5.3819650483114399E-2</v>
      </c>
      <c r="P1693" s="17">
        <v>6.0970400801740703E-2</v>
      </c>
      <c r="Q1693" s="17">
        <v>1.8634033138675E-2</v>
      </c>
      <c r="R1693" s="17"/>
      <c r="S1693" s="17">
        <v>0.10011998710433601</v>
      </c>
      <c r="T1693" s="17">
        <v>1.9449677159101699E-2</v>
      </c>
      <c r="U1693" s="17">
        <v>0</v>
      </c>
      <c r="V1693" s="17">
        <v>0</v>
      </c>
      <c r="W1693" s="17">
        <v>0.10880161680626201</v>
      </c>
      <c r="X1693" s="17">
        <v>3.2057634180963801E-2</v>
      </c>
      <c r="Y1693" s="17">
        <v>2.9488709003349E-2</v>
      </c>
      <c r="Z1693" s="17">
        <v>0.13745946147858201</v>
      </c>
      <c r="AA1693" s="17">
        <v>6.4963527206579594E-2</v>
      </c>
      <c r="AB1693" s="17">
        <v>0.10667453559662</v>
      </c>
      <c r="AC1693" s="17">
        <v>5.4239020601951002E-2</v>
      </c>
      <c r="AD1693" s="17">
        <v>0</v>
      </c>
      <c r="AE1693" s="17"/>
      <c r="AF1693" s="17">
        <v>0.10823205125001301</v>
      </c>
      <c r="AG1693" s="17">
        <v>7.2477647787141206E-2</v>
      </c>
      <c r="AH1693" s="17">
        <v>4.07108224885422E-2</v>
      </c>
      <c r="AI1693" s="17">
        <v>1.22680133967887E-2</v>
      </c>
      <c r="AJ1693" s="17">
        <v>0</v>
      </c>
      <c r="AK1693" s="17">
        <v>0</v>
      </c>
      <c r="AL1693" s="17"/>
      <c r="AM1693" s="17">
        <v>6.7056476934267195E-2</v>
      </c>
      <c r="AN1693" s="17">
        <v>3.8456581396648398E-2</v>
      </c>
      <c r="AO1693" s="17"/>
      <c r="AP1693" s="17">
        <v>3.1378846614070498E-2</v>
      </c>
      <c r="AQ1693" s="17">
        <v>6.1482436654088903E-2</v>
      </c>
      <c r="AR1693" s="17">
        <v>6.21288153342726E-2</v>
      </c>
      <c r="AS1693" s="17">
        <v>7.8955764927376104E-2</v>
      </c>
      <c r="AT1693" s="17">
        <v>0.22185063819568801</v>
      </c>
      <c r="AU1693" s="17"/>
      <c r="AV1693" s="17">
        <v>0.10975398328923799</v>
      </c>
      <c r="AW1693" s="17">
        <v>1.3857170344847101E-2</v>
      </c>
      <c r="AX1693" s="17">
        <v>0</v>
      </c>
      <c r="AY1693" s="17">
        <v>0</v>
      </c>
      <c r="AZ1693" s="17">
        <v>0</v>
      </c>
      <c r="BA1693" s="17">
        <v>4.3689436124926199E-2</v>
      </c>
      <c r="BB1693" s="17"/>
      <c r="BC1693" s="17">
        <v>7.4204658189843897E-2</v>
      </c>
      <c r="BD1693" s="17">
        <v>4.5275285979422701E-2</v>
      </c>
      <c r="BE1693" s="17">
        <v>5.1677792026555501E-2</v>
      </c>
      <c r="BF1693" s="17"/>
      <c r="BG1693" s="17">
        <v>0</v>
      </c>
      <c r="BH1693" s="17">
        <v>8.2636076805127204E-2</v>
      </c>
      <c r="BI1693" s="17">
        <v>5.7683373776700603E-2</v>
      </c>
      <c r="BJ1693" s="17">
        <v>0</v>
      </c>
      <c r="BK1693" s="17">
        <v>0</v>
      </c>
      <c r="BL1693" s="17"/>
      <c r="BM1693" s="17">
        <v>6.9063792860773798E-2</v>
      </c>
      <c r="BN1693" s="17">
        <v>0</v>
      </c>
    </row>
    <row r="1694" spans="2:66" x14ac:dyDescent="0.35">
      <c r="B1694" t="s">
        <v>354</v>
      </c>
      <c r="C1694" s="17">
        <v>1.39688044588769E-2</v>
      </c>
      <c r="D1694" s="17">
        <v>1.7085868447376699E-2</v>
      </c>
      <c r="E1694" s="17">
        <v>1.10830949469276E-2</v>
      </c>
      <c r="F1694" s="17"/>
      <c r="G1694" s="17">
        <v>0</v>
      </c>
      <c r="H1694" s="17">
        <v>1.63457456163058E-2</v>
      </c>
      <c r="I1694" s="17">
        <v>0</v>
      </c>
      <c r="J1694" s="17">
        <v>5.4578129562785897E-2</v>
      </c>
      <c r="K1694" s="17">
        <v>0</v>
      </c>
      <c r="L1694" s="17">
        <v>0</v>
      </c>
      <c r="M1694" s="17"/>
      <c r="N1694" s="17">
        <v>3.3697902621121101E-2</v>
      </c>
      <c r="O1694" s="17">
        <v>0</v>
      </c>
      <c r="P1694" s="17">
        <v>0</v>
      </c>
      <c r="Q1694" s="17">
        <v>2.0628151822288401E-2</v>
      </c>
      <c r="R1694" s="17"/>
      <c r="S1694" s="17">
        <v>0</v>
      </c>
      <c r="T1694" s="17">
        <v>1.9716258280170599E-2</v>
      </c>
      <c r="U1694" s="17">
        <v>0</v>
      </c>
      <c r="V1694" s="17">
        <v>4.5591022546921101E-2</v>
      </c>
      <c r="W1694" s="17">
        <v>0</v>
      </c>
      <c r="X1694" s="17">
        <v>0</v>
      </c>
      <c r="Y1694" s="17">
        <v>0</v>
      </c>
      <c r="Z1694" s="17">
        <v>4.7952860125793799E-2</v>
      </c>
      <c r="AA1694" s="17">
        <v>0</v>
      </c>
      <c r="AB1694" s="17">
        <v>3.4623426153405197E-2</v>
      </c>
      <c r="AC1694" s="17">
        <v>5.0411752645848899E-2</v>
      </c>
      <c r="AD1694" s="17">
        <v>0</v>
      </c>
      <c r="AE1694" s="17"/>
      <c r="AF1694" s="17">
        <v>1.22924260997014E-2</v>
      </c>
      <c r="AG1694" s="17">
        <v>9.8069488854384199E-3</v>
      </c>
      <c r="AH1694" s="17">
        <v>2.3704799948194698E-2</v>
      </c>
      <c r="AI1694" s="17">
        <v>1.2948907673455599E-2</v>
      </c>
      <c r="AJ1694" s="17">
        <v>0</v>
      </c>
      <c r="AK1694" s="17">
        <v>5.3831843721083697E-2</v>
      </c>
      <c r="AL1694" s="17"/>
      <c r="AM1694" s="17">
        <v>2.0117937305653401E-2</v>
      </c>
      <c r="AN1694" s="17">
        <v>6.03302683000173E-3</v>
      </c>
      <c r="AO1694" s="17"/>
      <c r="AP1694" s="17">
        <v>1.10724715768301E-2</v>
      </c>
      <c r="AQ1694" s="17">
        <v>0</v>
      </c>
      <c r="AR1694" s="17">
        <v>2.1043782859920101E-2</v>
      </c>
      <c r="AS1694" s="17">
        <v>2.57172947417381E-2</v>
      </c>
      <c r="AT1694" s="17">
        <v>0</v>
      </c>
      <c r="AU1694" s="17"/>
      <c r="AV1694" s="17">
        <v>0</v>
      </c>
      <c r="AW1694" s="17">
        <v>0</v>
      </c>
      <c r="AX1694" s="17">
        <v>3.7299021396418601E-2</v>
      </c>
      <c r="AY1694" s="17">
        <v>5.9726740655883598E-2</v>
      </c>
      <c r="AZ1694" s="17">
        <v>0</v>
      </c>
      <c r="BA1694" s="17">
        <v>0</v>
      </c>
      <c r="BB1694" s="17"/>
      <c r="BC1694" s="17">
        <v>0</v>
      </c>
      <c r="BD1694" s="17">
        <v>2.0251797942885601E-2</v>
      </c>
      <c r="BE1694" s="17">
        <v>9.9466747506564597E-3</v>
      </c>
      <c r="BF1694" s="17"/>
      <c r="BG1694" s="17">
        <v>5.97378049371909E-2</v>
      </c>
      <c r="BH1694" s="17">
        <v>1.223757316465E-2</v>
      </c>
      <c r="BI1694" s="17">
        <v>9.8795200307733103E-3</v>
      </c>
      <c r="BJ1694" s="17">
        <v>0</v>
      </c>
      <c r="BK1694" s="17">
        <v>0</v>
      </c>
      <c r="BL1694" s="17"/>
      <c r="BM1694" s="17">
        <v>2.0039088652368801E-2</v>
      </c>
      <c r="BN1694" s="17">
        <v>0</v>
      </c>
    </row>
    <row r="1695" spans="2:66" x14ac:dyDescent="0.35">
      <c r="B1695" t="s">
        <v>282</v>
      </c>
      <c r="C1695" s="17">
        <v>4.8857036559933599E-2</v>
      </c>
      <c r="D1695" s="17">
        <v>5.57001532007452E-2</v>
      </c>
      <c r="E1695" s="17">
        <v>3.7302283284822602E-2</v>
      </c>
      <c r="F1695" s="17"/>
      <c r="G1695" s="17">
        <v>8.0542573206979301E-2</v>
      </c>
      <c r="H1695" s="17">
        <v>7.4013912578873797E-2</v>
      </c>
      <c r="I1695" s="17">
        <v>3.6745013099772399E-2</v>
      </c>
      <c r="J1695" s="17">
        <v>2.7445170438158101E-2</v>
      </c>
      <c r="K1695" s="17">
        <v>1.95694525111598E-2</v>
      </c>
      <c r="L1695" s="17">
        <v>5.3691736305892801E-2</v>
      </c>
      <c r="M1695" s="17"/>
      <c r="N1695" s="17">
        <v>3.2638714588894203E-2</v>
      </c>
      <c r="O1695" s="17">
        <v>7.5357216091037196E-2</v>
      </c>
      <c r="P1695" s="17">
        <v>3.6393988953714103E-2</v>
      </c>
      <c r="Q1695" s="17">
        <v>4.8034727076247799E-2</v>
      </c>
      <c r="R1695" s="17"/>
      <c r="S1695" s="17">
        <v>7.6209760214980798E-2</v>
      </c>
      <c r="T1695" s="17">
        <v>5.68916801425918E-2</v>
      </c>
      <c r="U1695" s="17">
        <v>0</v>
      </c>
      <c r="V1695" s="17">
        <v>4.4563153976034102E-2</v>
      </c>
      <c r="W1695" s="17">
        <v>0.105081062572725</v>
      </c>
      <c r="X1695" s="17">
        <v>8.9846493607105199E-2</v>
      </c>
      <c r="Y1695" s="17">
        <v>0</v>
      </c>
      <c r="Z1695" s="17">
        <v>5.0119916523949301E-2</v>
      </c>
      <c r="AA1695" s="17">
        <v>2.45897092717768E-2</v>
      </c>
      <c r="AB1695" s="17">
        <v>3.58222496157104E-2</v>
      </c>
      <c r="AC1695" s="17">
        <v>9.9598814013531198E-2</v>
      </c>
      <c r="AD1695" s="17">
        <v>0</v>
      </c>
      <c r="AE1695" s="17"/>
      <c r="AF1695" s="17">
        <v>9.9520838337819703E-2</v>
      </c>
      <c r="AG1695" s="17">
        <v>9.0848429115179298E-3</v>
      </c>
      <c r="AH1695" s="17">
        <v>6.6915125167169201E-2</v>
      </c>
      <c r="AI1695" s="17">
        <v>2.6514186505504599E-2</v>
      </c>
      <c r="AJ1695" s="17">
        <v>5.5423416855587299E-2</v>
      </c>
      <c r="AK1695" s="17">
        <v>5.6264579559034897E-2</v>
      </c>
      <c r="AL1695" s="17"/>
      <c r="AM1695" s="17">
        <v>2.3999137429059399E-2</v>
      </c>
      <c r="AN1695" s="17">
        <v>7.5295938854044606E-2</v>
      </c>
      <c r="AO1695" s="17"/>
      <c r="AP1695" s="17">
        <v>3.07170324086572E-2</v>
      </c>
      <c r="AQ1695" s="17">
        <v>3.6782984011230403E-2</v>
      </c>
      <c r="AR1695" s="17">
        <v>4.21861432522058E-2</v>
      </c>
      <c r="AS1695" s="17">
        <v>0.101791660846136</v>
      </c>
      <c r="AT1695" s="17">
        <v>0.117854949848231</v>
      </c>
      <c r="AU1695" s="17"/>
      <c r="AV1695" s="17">
        <v>6.4397162032172106E-2</v>
      </c>
      <c r="AW1695" s="17">
        <v>2.78568055044369E-2</v>
      </c>
      <c r="AX1695" s="17">
        <v>6.5095783655544304E-2</v>
      </c>
      <c r="AY1695" s="17">
        <v>3.9030192824738699E-2</v>
      </c>
      <c r="AZ1695" s="17">
        <v>4.8078123397820499E-2</v>
      </c>
      <c r="BA1695" s="17">
        <v>0</v>
      </c>
      <c r="BB1695" s="17"/>
      <c r="BC1695" s="17">
        <v>6.5649652468234398E-2</v>
      </c>
      <c r="BD1695" s="17">
        <v>5.1037723362378502E-2</v>
      </c>
      <c r="BE1695" s="17">
        <v>3.0193517627713402E-2</v>
      </c>
      <c r="BF1695" s="17"/>
      <c r="BG1695" s="17">
        <v>2.7413629758823901E-2</v>
      </c>
      <c r="BH1695" s="17">
        <v>1.7828749084048499E-2</v>
      </c>
      <c r="BI1695" s="17">
        <v>6.0845597893653999E-2</v>
      </c>
      <c r="BJ1695" s="17">
        <v>0</v>
      </c>
      <c r="BK1695" s="17">
        <v>2.8226379081676401E-2</v>
      </c>
      <c r="BL1695" s="17"/>
      <c r="BM1695" s="17">
        <v>1.9402985508625799E-2</v>
      </c>
      <c r="BN1695" s="17">
        <v>2.2559722372283E-2</v>
      </c>
    </row>
    <row r="1696" spans="2:66" x14ac:dyDescent="0.35">
      <c r="C1696" s="17"/>
      <c r="D1696" s="17"/>
      <c r="E1696" s="17"/>
      <c r="F1696" s="17"/>
      <c r="G1696" s="17"/>
      <c r="H1696" s="17"/>
      <c r="I1696" s="17"/>
      <c r="J1696" s="17"/>
      <c r="K1696" s="17"/>
      <c r="L1696" s="17"/>
      <c r="M1696" s="17"/>
      <c r="N1696" s="17"/>
      <c r="O1696" s="17"/>
      <c r="P1696" s="17"/>
      <c r="Q1696" s="17"/>
      <c r="R1696" s="17"/>
      <c r="S1696" s="17"/>
      <c r="T1696" s="17"/>
      <c r="U1696" s="17"/>
      <c r="V1696" s="17"/>
      <c r="W1696" s="17"/>
      <c r="X1696" s="17"/>
      <c r="Y1696" s="17"/>
      <c r="Z1696" s="17"/>
      <c r="AA1696" s="17"/>
      <c r="AB1696" s="17"/>
      <c r="AC1696" s="17"/>
      <c r="AD1696" s="17"/>
      <c r="AE1696" s="17"/>
      <c r="AF1696" s="17"/>
      <c r="AG1696" s="17"/>
      <c r="AH1696" s="17"/>
      <c r="AI1696" s="17"/>
      <c r="AJ1696" s="17"/>
      <c r="AK1696" s="17"/>
      <c r="AL1696" s="17"/>
      <c r="AM1696" s="17"/>
      <c r="AN1696" s="17"/>
      <c r="AO1696" s="17"/>
      <c r="AP1696" s="17"/>
      <c r="AQ1696" s="17"/>
      <c r="AR1696" s="17"/>
      <c r="AS1696" s="17"/>
      <c r="AT1696" s="17"/>
      <c r="AU1696" s="17"/>
      <c r="AV1696" s="17"/>
      <c r="AW1696" s="17"/>
      <c r="AX1696" s="17"/>
      <c r="AY1696" s="17"/>
      <c r="AZ1696" s="17"/>
      <c r="BA1696" s="17"/>
      <c r="BB1696" s="17"/>
      <c r="BC1696" s="17"/>
      <c r="BD1696" s="17"/>
      <c r="BE1696" s="17"/>
      <c r="BF1696" s="17"/>
      <c r="BG1696" s="17"/>
      <c r="BH1696" s="17"/>
      <c r="BI1696" s="17"/>
      <c r="BJ1696" s="17"/>
      <c r="BK1696" s="17"/>
      <c r="BL1696" s="17"/>
      <c r="BM1696" s="17"/>
      <c r="BN1696" s="17"/>
    </row>
    <row r="1697" spans="2:66" x14ac:dyDescent="0.35">
      <c r="B1697" s="6" t="s">
        <v>512</v>
      </c>
      <c r="C1697" s="17"/>
      <c r="D1697" s="17"/>
      <c r="E1697" s="17"/>
      <c r="F1697" s="17"/>
      <c r="G1697" s="17"/>
      <c r="H1697" s="17"/>
      <c r="I1697" s="17"/>
      <c r="J1697" s="17"/>
      <c r="K1697" s="17"/>
      <c r="L1697" s="17"/>
      <c r="M1697" s="17"/>
      <c r="N1697" s="17"/>
      <c r="O1697" s="17"/>
      <c r="P1697" s="17"/>
      <c r="Q1697" s="17"/>
      <c r="R1697" s="17"/>
      <c r="S1697" s="17"/>
      <c r="T1697" s="17"/>
      <c r="U1697" s="17"/>
      <c r="V1697" s="17"/>
      <c r="W1697" s="17"/>
      <c r="X1697" s="17"/>
      <c r="Y1697" s="17"/>
      <c r="Z1697" s="17"/>
      <c r="AA1697" s="17"/>
      <c r="AB1697" s="17"/>
      <c r="AC1697" s="17"/>
      <c r="AD1697" s="17"/>
      <c r="AE1697" s="17"/>
      <c r="AF1697" s="17"/>
      <c r="AG1697" s="17"/>
      <c r="AH1697" s="17"/>
      <c r="AI1697" s="17"/>
      <c r="AJ1697" s="17"/>
      <c r="AK1697" s="17"/>
      <c r="AL1697" s="17"/>
      <c r="AM1697" s="17"/>
      <c r="AN1697" s="17"/>
      <c r="AO1697" s="17"/>
      <c r="AP1697" s="17"/>
      <c r="AQ1697" s="17"/>
      <c r="AR1697" s="17"/>
      <c r="AS1697" s="17"/>
      <c r="AT1697" s="17"/>
      <c r="AU1697" s="17"/>
      <c r="AV1697" s="17"/>
      <c r="AW1697" s="17"/>
      <c r="AX1697" s="17"/>
      <c r="AY1697" s="17"/>
      <c r="AZ1697" s="17"/>
      <c r="BA1697" s="17"/>
      <c r="BB1697" s="17"/>
      <c r="BC1697" s="17"/>
      <c r="BD1697" s="17"/>
      <c r="BE1697" s="17"/>
      <c r="BF1697" s="17"/>
      <c r="BG1697" s="17"/>
      <c r="BH1697" s="17"/>
      <c r="BI1697" s="17"/>
      <c r="BJ1697" s="17"/>
      <c r="BK1697" s="17"/>
      <c r="BL1697" s="17"/>
      <c r="BM1697" s="17"/>
      <c r="BN1697" s="17"/>
    </row>
    <row r="1698" spans="2:66" x14ac:dyDescent="0.35">
      <c r="B1698" s="24" t="s">
        <v>184</v>
      </c>
      <c r="C1698" s="17"/>
      <c r="D1698" s="17"/>
      <c r="E1698" s="17"/>
      <c r="F1698" s="17"/>
      <c r="G1698" s="17"/>
      <c r="H1698" s="17"/>
      <c r="I1698" s="17"/>
      <c r="J1698" s="17"/>
      <c r="K1698" s="17"/>
      <c r="L1698" s="17"/>
      <c r="M1698" s="17"/>
      <c r="N1698" s="17"/>
      <c r="O1698" s="17"/>
      <c r="P1698" s="17"/>
      <c r="Q1698" s="17"/>
      <c r="R1698" s="17"/>
      <c r="S1698" s="17"/>
      <c r="T1698" s="17"/>
      <c r="U1698" s="17"/>
      <c r="V1698" s="17"/>
      <c r="W1698" s="17"/>
      <c r="X1698" s="17"/>
      <c r="Y1698" s="17"/>
      <c r="Z1698" s="17"/>
      <c r="AA1698" s="17"/>
      <c r="AB1698" s="17"/>
      <c r="AC1698" s="17"/>
      <c r="AD1698" s="17"/>
      <c r="AE1698" s="17"/>
      <c r="AF1698" s="17"/>
      <c r="AG1698" s="17"/>
      <c r="AH1698" s="17"/>
      <c r="AI1698" s="17"/>
      <c r="AJ1698" s="17"/>
      <c r="AK1698" s="17"/>
      <c r="AL1698" s="17"/>
      <c r="AM1698" s="17"/>
      <c r="AN1698" s="17"/>
      <c r="AO1698" s="17"/>
      <c r="AP1698" s="17"/>
      <c r="AQ1698" s="17"/>
      <c r="AR1698" s="17"/>
      <c r="AS1698" s="17"/>
      <c r="AT1698" s="17"/>
      <c r="AU1698" s="17"/>
      <c r="AV1698" s="17"/>
      <c r="AW1698" s="17"/>
      <c r="AX1698" s="17"/>
      <c r="AY1698" s="17"/>
      <c r="AZ1698" s="17"/>
      <c r="BA1698" s="17"/>
      <c r="BB1698" s="17"/>
      <c r="BC1698" s="17"/>
      <c r="BD1698" s="17"/>
      <c r="BE1698" s="17"/>
      <c r="BF1698" s="17"/>
      <c r="BG1698" s="17"/>
      <c r="BH1698" s="17"/>
      <c r="BI1698" s="17"/>
      <c r="BJ1698" s="17"/>
      <c r="BK1698" s="17"/>
      <c r="BL1698" s="17"/>
      <c r="BM1698" s="17"/>
      <c r="BN1698" s="17"/>
    </row>
    <row r="1699" spans="2:66" x14ac:dyDescent="0.35">
      <c r="B1699" t="s">
        <v>350</v>
      </c>
      <c r="C1699" s="17">
        <v>0.697122071637164</v>
      </c>
      <c r="D1699" s="17">
        <v>0.66030277352770805</v>
      </c>
      <c r="E1699" s="17">
        <v>0.73538697434993805</v>
      </c>
      <c r="F1699" s="17"/>
      <c r="G1699" s="17">
        <v>0.48366319181621797</v>
      </c>
      <c r="H1699" s="17">
        <v>0.54982008561328899</v>
      </c>
      <c r="I1699" s="17">
        <v>0.64692317614190797</v>
      </c>
      <c r="J1699" s="17">
        <v>0.69776146638540604</v>
      </c>
      <c r="K1699" s="17">
        <v>0.88931786988636397</v>
      </c>
      <c r="L1699" s="17">
        <v>0.860371972214377</v>
      </c>
      <c r="M1699" s="17"/>
      <c r="N1699" s="17">
        <v>0.541285866569991</v>
      </c>
      <c r="O1699" s="17">
        <v>0.68141132882706401</v>
      </c>
      <c r="P1699" s="17">
        <v>0.79237532394621202</v>
      </c>
      <c r="Q1699" s="17">
        <v>0.79386853883919195</v>
      </c>
      <c r="R1699" s="17"/>
      <c r="S1699" s="17">
        <v>0.50024679176188203</v>
      </c>
      <c r="T1699" s="17">
        <v>0.69552971220487203</v>
      </c>
      <c r="U1699" s="17">
        <v>0.87925230752564398</v>
      </c>
      <c r="V1699" s="17">
        <v>0.80759699317351297</v>
      </c>
      <c r="W1699" s="17">
        <v>0.61893085156646599</v>
      </c>
      <c r="X1699" s="17">
        <v>0.653303281095025</v>
      </c>
      <c r="Y1699" s="17">
        <v>0.79858864053937695</v>
      </c>
      <c r="Z1699" s="17">
        <v>0.60557810823387104</v>
      </c>
      <c r="AA1699" s="17">
        <v>0.72956147812186201</v>
      </c>
      <c r="AB1699" s="17">
        <v>0.74003776274440902</v>
      </c>
      <c r="AC1699" s="17">
        <v>0.67856736424018604</v>
      </c>
      <c r="AD1699" s="17">
        <v>0.85701266543459798</v>
      </c>
      <c r="AE1699" s="17"/>
      <c r="AF1699" s="17">
        <v>0.48506231350965601</v>
      </c>
      <c r="AG1699" s="17">
        <v>0.69895611061057805</v>
      </c>
      <c r="AH1699" s="17">
        <v>0.79974769724056405</v>
      </c>
      <c r="AI1699" s="17">
        <v>0.80669086318261096</v>
      </c>
      <c r="AJ1699" s="17">
        <v>0.85348553344085898</v>
      </c>
      <c r="AK1699" s="17">
        <v>0.87549754550771197</v>
      </c>
      <c r="AL1699" s="17"/>
      <c r="AM1699" s="17">
        <v>0.70352088635274901</v>
      </c>
      <c r="AN1699" s="17">
        <v>0.68545260037268296</v>
      </c>
      <c r="AO1699" s="17"/>
      <c r="AP1699" s="17">
        <v>0.78442553776632795</v>
      </c>
      <c r="AQ1699" s="17">
        <v>0.79523717645944003</v>
      </c>
      <c r="AR1699" s="17">
        <v>0.648585383753429</v>
      </c>
      <c r="AS1699" s="17">
        <v>0.48924805024065698</v>
      </c>
      <c r="AT1699" s="17">
        <v>0.25437765588309902</v>
      </c>
      <c r="AU1699" s="17"/>
      <c r="AV1699" s="17">
        <v>0.58965637885976796</v>
      </c>
      <c r="AW1699" s="17">
        <v>0.75549432030666697</v>
      </c>
      <c r="AX1699" s="17">
        <v>0.66288477519317102</v>
      </c>
      <c r="AY1699" s="17">
        <v>0.79845963978416701</v>
      </c>
      <c r="AZ1699" s="17">
        <v>0.68553418394222998</v>
      </c>
      <c r="BA1699" s="17">
        <v>0.775516733752601</v>
      </c>
      <c r="BB1699" s="17"/>
      <c r="BC1699" s="17">
        <v>0.65394482012137101</v>
      </c>
      <c r="BD1699" s="17">
        <v>0.747488180171481</v>
      </c>
      <c r="BE1699" s="17">
        <v>0.65075151340334603</v>
      </c>
      <c r="BF1699" s="17"/>
      <c r="BG1699" s="17">
        <v>0.79389660427455599</v>
      </c>
      <c r="BH1699" s="17">
        <v>0.67965946348219597</v>
      </c>
      <c r="BI1699" s="17">
        <v>0.69406077259351295</v>
      </c>
      <c r="BJ1699" s="17">
        <v>0.42196273752524599</v>
      </c>
      <c r="BK1699" s="17">
        <v>0.85261929769278599</v>
      </c>
      <c r="BL1699" s="17"/>
      <c r="BM1699" s="17">
        <v>0.69831567348226697</v>
      </c>
      <c r="BN1699" s="17">
        <v>0.76349769405587897</v>
      </c>
    </row>
    <row r="1700" spans="2:66" x14ac:dyDescent="0.35">
      <c r="B1700" t="s">
        <v>351</v>
      </c>
      <c r="C1700" s="17">
        <v>0.163796920880249</v>
      </c>
      <c r="D1700" s="17">
        <v>0.16616238152490001</v>
      </c>
      <c r="E1700" s="17">
        <v>0.16133858717792299</v>
      </c>
      <c r="F1700" s="17"/>
      <c r="G1700" s="17">
        <v>0.32229228831854201</v>
      </c>
      <c r="H1700" s="17">
        <v>0.191857367815885</v>
      </c>
      <c r="I1700" s="17">
        <v>0.14868418102546799</v>
      </c>
      <c r="J1700" s="17">
        <v>0.187030352249515</v>
      </c>
      <c r="K1700" s="17">
        <v>5.2594912744484502E-2</v>
      </c>
      <c r="L1700" s="17">
        <v>0.100393729268924</v>
      </c>
      <c r="M1700" s="17"/>
      <c r="N1700" s="17">
        <v>0.24656617704205999</v>
      </c>
      <c r="O1700" s="17">
        <v>0.15099153097571499</v>
      </c>
      <c r="P1700" s="17">
        <v>0.14222322582858901</v>
      </c>
      <c r="Q1700" s="17">
        <v>0.11189139873484399</v>
      </c>
      <c r="R1700" s="17"/>
      <c r="S1700" s="17">
        <v>0.26073481163150097</v>
      </c>
      <c r="T1700" s="17">
        <v>0.25134153559655298</v>
      </c>
      <c r="U1700" s="17">
        <v>4.1793290460627103E-2</v>
      </c>
      <c r="V1700" s="17">
        <v>5.5518720871654499E-2</v>
      </c>
      <c r="W1700" s="17">
        <v>0.25467313436517097</v>
      </c>
      <c r="X1700" s="17">
        <v>0.15819132031896099</v>
      </c>
      <c r="Y1700" s="17">
        <v>7.9195082994850993E-2</v>
      </c>
      <c r="Z1700" s="17">
        <v>0.27537731655817999</v>
      </c>
      <c r="AA1700" s="17">
        <v>0.112930155291025</v>
      </c>
      <c r="AB1700" s="17">
        <v>0.12660598569151499</v>
      </c>
      <c r="AC1700" s="17">
        <v>0.15737522038938401</v>
      </c>
      <c r="AD1700" s="17">
        <v>0.142987334565402</v>
      </c>
      <c r="AE1700" s="17"/>
      <c r="AF1700" s="17">
        <v>0.23838406433885001</v>
      </c>
      <c r="AG1700" s="17">
        <v>0.169480711484298</v>
      </c>
      <c r="AH1700" s="17">
        <v>0.136854424299585</v>
      </c>
      <c r="AI1700" s="17">
        <v>0.132377448357821</v>
      </c>
      <c r="AJ1700" s="17">
        <v>8.6632139969186298E-2</v>
      </c>
      <c r="AK1700" s="17">
        <v>5.7412453885393698E-2</v>
      </c>
      <c r="AL1700" s="17"/>
      <c r="AM1700" s="17">
        <v>0.14327315914386801</v>
      </c>
      <c r="AN1700" s="17">
        <v>0.195875087750184</v>
      </c>
      <c r="AO1700" s="17"/>
      <c r="AP1700" s="17">
        <v>0.115271183933083</v>
      </c>
      <c r="AQ1700" s="17">
        <v>0.120704993137966</v>
      </c>
      <c r="AR1700" s="17">
        <v>0.19804771471357899</v>
      </c>
      <c r="AS1700" s="17">
        <v>0.27173901372248599</v>
      </c>
      <c r="AT1700" s="17">
        <v>0.37990256891991397</v>
      </c>
      <c r="AU1700" s="17"/>
      <c r="AV1700" s="17">
        <v>0.20656165514984601</v>
      </c>
      <c r="AW1700" s="17">
        <v>0.110603528710313</v>
      </c>
      <c r="AX1700" s="17">
        <v>0.19952945359234001</v>
      </c>
      <c r="AY1700" s="17">
        <v>0.143497400030418</v>
      </c>
      <c r="AZ1700" s="17">
        <v>0.26398335750091301</v>
      </c>
      <c r="BA1700" s="17">
        <v>0.110034041615116</v>
      </c>
      <c r="BB1700" s="17"/>
      <c r="BC1700" s="17">
        <v>0.21197009275227199</v>
      </c>
      <c r="BD1700" s="17">
        <v>0.13532563122128499</v>
      </c>
      <c r="BE1700" s="17">
        <v>0.16602231819018601</v>
      </c>
      <c r="BF1700" s="17"/>
      <c r="BG1700" s="17">
        <v>0.12056793037814</v>
      </c>
      <c r="BH1700" s="17">
        <v>0.17888542074546801</v>
      </c>
      <c r="BI1700" s="17">
        <v>0.16855193328277199</v>
      </c>
      <c r="BJ1700" s="17">
        <v>0</v>
      </c>
      <c r="BK1700" s="17">
        <v>0.14738070230721301</v>
      </c>
      <c r="BL1700" s="17"/>
      <c r="BM1700" s="17">
        <v>0.169361518629014</v>
      </c>
      <c r="BN1700" s="17">
        <v>0.116881214433065</v>
      </c>
    </row>
    <row r="1701" spans="2:66" x14ac:dyDescent="0.35">
      <c r="B1701" t="s">
        <v>352</v>
      </c>
      <c r="C1701" s="17">
        <v>6.4570135341575199E-2</v>
      </c>
      <c r="D1701" s="17">
        <v>7.4936128342539807E-2</v>
      </c>
      <c r="E1701" s="17">
        <v>5.3797151225364499E-2</v>
      </c>
      <c r="F1701" s="17"/>
      <c r="G1701" s="17">
        <v>5.4095460829190402E-2</v>
      </c>
      <c r="H1701" s="17">
        <v>0.104869484849084</v>
      </c>
      <c r="I1701" s="17">
        <v>0.13379943355194401</v>
      </c>
      <c r="J1701" s="17">
        <v>7.1570300092246797E-2</v>
      </c>
      <c r="K1701" s="17">
        <v>1.9325752306338199E-2</v>
      </c>
      <c r="L1701" s="17">
        <v>1.2094731874082301E-2</v>
      </c>
      <c r="M1701" s="17"/>
      <c r="N1701" s="17">
        <v>0.112522854281246</v>
      </c>
      <c r="O1701" s="17">
        <v>6.1668086047395501E-2</v>
      </c>
      <c r="P1701" s="17">
        <v>2.5648371227820699E-2</v>
      </c>
      <c r="Q1701" s="17">
        <v>5.0435033830847298E-2</v>
      </c>
      <c r="R1701" s="17"/>
      <c r="S1701" s="17">
        <v>0.13061514474071001</v>
      </c>
      <c r="T1701" s="17">
        <v>0</v>
      </c>
      <c r="U1701" s="17">
        <v>7.8954402013728706E-2</v>
      </c>
      <c r="V1701" s="17">
        <v>5.5514342873889101E-2</v>
      </c>
      <c r="W1701" s="17">
        <v>4.1418703004644002E-2</v>
      </c>
      <c r="X1701" s="17">
        <v>0.12654629627675101</v>
      </c>
      <c r="Y1701" s="17">
        <v>7.9390636368393705E-2</v>
      </c>
      <c r="Z1701" s="17">
        <v>3.9325715608710697E-2</v>
      </c>
      <c r="AA1701" s="17">
        <v>6.5860102457486899E-2</v>
      </c>
      <c r="AB1701" s="17">
        <v>3.1619644807458498E-2</v>
      </c>
      <c r="AC1701" s="17">
        <v>5.6058297026767602E-2</v>
      </c>
      <c r="AD1701" s="17">
        <v>0</v>
      </c>
      <c r="AE1701" s="17"/>
      <c r="AF1701" s="17">
        <v>0.16961218495943101</v>
      </c>
      <c r="AG1701" s="17">
        <v>2.93387550742258E-2</v>
      </c>
      <c r="AH1701" s="17">
        <v>1.9966086609608399E-2</v>
      </c>
      <c r="AI1701" s="17">
        <v>2.87495428795882E-2</v>
      </c>
      <c r="AJ1701" s="17">
        <v>3.0509467785422299E-2</v>
      </c>
      <c r="AK1701" s="17">
        <v>0</v>
      </c>
      <c r="AL1701" s="17"/>
      <c r="AM1701" s="17">
        <v>7.6122002689606699E-2</v>
      </c>
      <c r="AN1701" s="17">
        <v>4.7553411468921197E-2</v>
      </c>
      <c r="AO1701" s="17"/>
      <c r="AP1701" s="17">
        <v>4.1756063891801302E-2</v>
      </c>
      <c r="AQ1701" s="17">
        <v>2.36677680860168E-2</v>
      </c>
      <c r="AR1701" s="17">
        <v>7.7893795217928205E-2</v>
      </c>
      <c r="AS1701" s="17">
        <v>9.7163840159103496E-2</v>
      </c>
      <c r="AT1701" s="17">
        <v>0.24947171419769101</v>
      </c>
      <c r="AU1701" s="17"/>
      <c r="AV1701" s="17">
        <v>0.114360920247649</v>
      </c>
      <c r="AW1701" s="17">
        <v>6.6814204703162294E-2</v>
      </c>
      <c r="AX1701" s="17">
        <v>3.6044003034069599E-2</v>
      </c>
      <c r="AY1701" s="17">
        <v>1.88998255109569E-2</v>
      </c>
      <c r="AZ1701" s="17">
        <v>0</v>
      </c>
      <c r="BA1701" s="17">
        <v>3.8459109661713398E-2</v>
      </c>
      <c r="BB1701" s="17"/>
      <c r="BC1701" s="17">
        <v>5.2463303032770199E-2</v>
      </c>
      <c r="BD1701" s="17">
        <v>5.0838092505360699E-2</v>
      </c>
      <c r="BE1701" s="17">
        <v>0.102874752478141</v>
      </c>
      <c r="BF1701" s="17"/>
      <c r="BG1701" s="17">
        <v>5.4794446044827798E-2</v>
      </c>
      <c r="BH1701" s="17">
        <v>5.3968211076095299E-2</v>
      </c>
      <c r="BI1701" s="17">
        <v>9.1894714258560703E-2</v>
      </c>
      <c r="BJ1701" s="17">
        <v>0.28538506603214098</v>
      </c>
      <c r="BK1701" s="17">
        <v>0</v>
      </c>
      <c r="BL1701" s="17"/>
      <c r="BM1701" s="17">
        <v>5.4103144539758397E-2</v>
      </c>
      <c r="BN1701" s="17">
        <v>5.9058602820108802E-2</v>
      </c>
    </row>
    <row r="1702" spans="2:66" x14ac:dyDescent="0.35">
      <c r="B1702" t="s">
        <v>353</v>
      </c>
      <c r="C1702" s="17">
        <v>3.7893463038358402E-2</v>
      </c>
      <c r="D1702" s="17">
        <v>4.2765378298616402E-2</v>
      </c>
      <c r="E1702" s="17">
        <v>3.2830265937086801E-2</v>
      </c>
      <c r="F1702" s="17"/>
      <c r="G1702" s="17">
        <v>7.6898865826086293E-2</v>
      </c>
      <c r="H1702" s="17">
        <v>0.10384146873833899</v>
      </c>
      <c r="I1702" s="17">
        <v>1.6624133968317599E-2</v>
      </c>
      <c r="J1702" s="17">
        <v>2.95297165241208E-2</v>
      </c>
      <c r="K1702" s="17">
        <v>1.9208278325080399E-2</v>
      </c>
      <c r="L1702" s="17">
        <v>0</v>
      </c>
      <c r="M1702" s="17"/>
      <c r="N1702" s="17">
        <v>8.0742800340226406E-2</v>
      </c>
      <c r="O1702" s="17">
        <v>3.0388533855171099E-2</v>
      </c>
      <c r="P1702" s="17">
        <v>1.3712462537067699E-2</v>
      </c>
      <c r="Q1702" s="17">
        <v>2.1836351877188701E-2</v>
      </c>
      <c r="R1702" s="17"/>
      <c r="S1702" s="17">
        <v>8.8315620630965902E-2</v>
      </c>
      <c r="T1702" s="17">
        <v>2.6541695535410598E-2</v>
      </c>
      <c r="U1702" s="17">
        <v>0</v>
      </c>
      <c r="V1702" s="17">
        <v>8.13699430809431E-2</v>
      </c>
      <c r="W1702" s="17">
        <v>8.49773110637186E-2</v>
      </c>
      <c r="X1702" s="17">
        <v>3.22634276303531E-2</v>
      </c>
      <c r="Y1702" s="17">
        <v>0</v>
      </c>
      <c r="Z1702" s="17">
        <v>0</v>
      </c>
      <c r="AA1702" s="17">
        <v>2.2785067131882199E-2</v>
      </c>
      <c r="AB1702" s="17">
        <v>0</v>
      </c>
      <c r="AC1702" s="17">
        <v>5.4859937000068699E-2</v>
      </c>
      <c r="AD1702" s="17">
        <v>0</v>
      </c>
      <c r="AE1702" s="17"/>
      <c r="AF1702" s="17">
        <v>7.7874757402590603E-2</v>
      </c>
      <c r="AG1702" s="17">
        <v>5.0419914912377198E-2</v>
      </c>
      <c r="AH1702" s="17">
        <v>2.2610635912106901E-2</v>
      </c>
      <c r="AI1702" s="17">
        <v>0</v>
      </c>
      <c r="AJ1702" s="17">
        <v>0</v>
      </c>
      <c r="AK1702" s="17">
        <v>0</v>
      </c>
      <c r="AL1702" s="17"/>
      <c r="AM1702" s="17">
        <v>3.55999395135378E-2</v>
      </c>
      <c r="AN1702" s="17">
        <v>4.1607968346536003E-2</v>
      </c>
      <c r="AO1702" s="17"/>
      <c r="AP1702" s="17">
        <v>1.10222044782736E-2</v>
      </c>
      <c r="AQ1702" s="17">
        <v>3.6022588298290803E-2</v>
      </c>
      <c r="AR1702" s="17">
        <v>3.3795992196048397E-2</v>
      </c>
      <c r="AS1702" s="17">
        <v>0.116420970132342</v>
      </c>
      <c r="AT1702" s="17">
        <v>0</v>
      </c>
      <c r="AU1702" s="17"/>
      <c r="AV1702" s="17">
        <v>4.0411782849292401E-2</v>
      </c>
      <c r="AW1702" s="17">
        <v>5.1229567580425697E-2</v>
      </c>
      <c r="AX1702" s="17">
        <v>6.0582636461698897E-2</v>
      </c>
      <c r="AY1702" s="17">
        <v>1.9753120545333899E-2</v>
      </c>
      <c r="AZ1702" s="17">
        <v>0</v>
      </c>
      <c r="BA1702" s="17">
        <v>7.59901149705694E-2</v>
      </c>
      <c r="BB1702" s="17"/>
      <c r="BC1702" s="17">
        <v>2.07922790720729E-2</v>
      </c>
      <c r="BD1702" s="17">
        <v>4.0959364851617899E-2</v>
      </c>
      <c r="BE1702" s="17">
        <v>4.3784021152448699E-2</v>
      </c>
      <c r="BF1702" s="17"/>
      <c r="BG1702" s="17">
        <v>0</v>
      </c>
      <c r="BH1702" s="17">
        <v>5.7620757854898501E-2</v>
      </c>
      <c r="BI1702" s="17">
        <v>1.7125358384796601E-2</v>
      </c>
      <c r="BJ1702" s="17">
        <v>0.29265219644261398</v>
      </c>
      <c r="BK1702" s="17">
        <v>0</v>
      </c>
      <c r="BL1702" s="17"/>
      <c r="BM1702" s="17">
        <v>4.8210639994384602E-2</v>
      </c>
      <c r="BN1702" s="17">
        <v>6.0562488690947401E-2</v>
      </c>
    </row>
    <row r="1703" spans="2:66" x14ac:dyDescent="0.35">
      <c r="B1703" t="s">
        <v>354</v>
      </c>
      <c r="C1703" s="17">
        <v>1.1158715266087501E-2</v>
      </c>
      <c r="D1703" s="17">
        <v>2.1895866931795599E-2</v>
      </c>
      <c r="E1703" s="17">
        <v>0</v>
      </c>
      <c r="F1703" s="17"/>
      <c r="G1703" s="17">
        <v>4.2847745506607797E-2</v>
      </c>
      <c r="H1703" s="17">
        <v>3.2822103933614503E-2</v>
      </c>
      <c r="I1703" s="17">
        <v>0</v>
      </c>
      <c r="J1703" s="17">
        <v>0</v>
      </c>
      <c r="K1703" s="17">
        <v>0</v>
      </c>
      <c r="L1703" s="17">
        <v>0</v>
      </c>
      <c r="M1703" s="17"/>
      <c r="N1703" s="17">
        <v>1.88823017664763E-2</v>
      </c>
      <c r="O1703" s="17">
        <v>1.2445573658854301E-2</v>
      </c>
      <c r="P1703" s="17">
        <v>1.3674281059924E-2</v>
      </c>
      <c r="Q1703" s="17">
        <v>0</v>
      </c>
      <c r="R1703" s="17"/>
      <c r="S1703" s="17">
        <v>0</v>
      </c>
      <c r="T1703" s="17">
        <v>0</v>
      </c>
      <c r="U1703" s="17">
        <v>0</v>
      </c>
      <c r="V1703" s="17">
        <v>0</v>
      </c>
      <c r="W1703" s="17">
        <v>0</v>
      </c>
      <c r="X1703" s="17">
        <v>0</v>
      </c>
      <c r="Y1703" s="17">
        <v>4.2825640097377798E-2</v>
      </c>
      <c r="Z1703" s="17">
        <v>3.8047429885905301E-2</v>
      </c>
      <c r="AA1703" s="17">
        <v>2.12186315640348E-2</v>
      </c>
      <c r="AB1703" s="17">
        <v>3.59314473296342E-2</v>
      </c>
      <c r="AC1703" s="17">
        <v>0</v>
      </c>
      <c r="AD1703" s="17">
        <v>0</v>
      </c>
      <c r="AE1703" s="17"/>
      <c r="AF1703" s="17">
        <v>1.8260485260884699E-2</v>
      </c>
      <c r="AG1703" s="17">
        <v>1.03155239209966E-2</v>
      </c>
      <c r="AH1703" s="17">
        <v>0</v>
      </c>
      <c r="AI1703" s="17">
        <v>0</v>
      </c>
      <c r="AJ1703" s="17">
        <v>0</v>
      </c>
      <c r="AK1703" s="17">
        <v>6.7090000606894698E-2</v>
      </c>
      <c r="AL1703" s="17"/>
      <c r="AM1703" s="17">
        <v>1.29111408599102E-2</v>
      </c>
      <c r="AN1703" s="17">
        <v>8.5863000631775394E-3</v>
      </c>
      <c r="AO1703" s="17"/>
      <c r="AP1703" s="17">
        <v>1.35079804284494E-2</v>
      </c>
      <c r="AQ1703" s="17">
        <v>0</v>
      </c>
      <c r="AR1703" s="17">
        <v>9.8591878892524097E-3</v>
      </c>
      <c r="AS1703" s="17">
        <v>2.5428125745411201E-2</v>
      </c>
      <c r="AT1703" s="17">
        <v>0.11624806099929599</v>
      </c>
      <c r="AU1703" s="17"/>
      <c r="AV1703" s="17">
        <v>1.9804193221842299E-2</v>
      </c>
      <c r="AW1703" s="17">
        <v>0</v>
      </c>
      <c r="AX1703" s="17">
        <v>4.0959131718720398E-2</v>
      </c>
      <c r="AY1703" s="17">
        <v>0</v>
      </c>
      <c r="AZ1703" s="17">
        <v>0</v>
      </c>
      <c r="BA1703" s="17">
        <v>0</v>
      </c>
      <c r="BB1703" s="17"/>
      <c r="BC1703" s="17">
        <v>1.35542661890297E-2</v>
      </c>
      <c r="BD1703" s="17">
        <v>6.0419941911887699E-3</v>
      </c>
      <c r="BE1703" s="17">
        <v>1.78235018775693E-2</v>
      </c>
      <c r="BF1703" s="17"/>
      <c r="BG1703" s="17">
        <v>3.0741019302476701E-2</v>
      </c>
      <c r="BH1703" s="17">
        <v>1.7922154306817598E-2</v>
      </c>
      <c r="BI1703" s="17">
        <v>0</v>
      </c>
      <c r="BJ1703" s="17">
        <v>0</v>
      </c>
      <c r="BK1703" s="17">
        <v>0</v>
      </c>
      <c r="BL1703" s="17"/>
      <c r="BM1703" s="17">
        <v>2.0015619143759399E-2</v>
      </c>
      <c r="BN1703" s="17">
        <v>0</v>
      </c>
    </row>
    <row r="1704" spans="2:66" x14ac:dyDescent="0.35">
      <c r="B1704" t="s">
        <v>282</v>
      </c>
      <c r="C1704" s="17">
        <v>2.5458693836565901E-2</v>
      </c>
      <c r="D1704" s="17">
        <v>3.3937471374440302E-2</v>
      </c>
      <c r="E1704" s="17">
        <v>1.6647021309688301E-2</v>
      </c>
      <c r="F1704" s="17"/>
      <c r="G1704" s="17">
        <v>2.02024477033559E-2</v>
      </c>
      <c r="H1704" s="17">
        <v>1.6789489049788199E-2</v>
      </c>
      <c r="I1704" s="17">
        <v>5.3969075312361697E-2</v>
      </c>
      <c r="J1704" s="17">
        <v>1.41081647487118E-2</v>
      </c>
      <c r="K1704" s="17">
        <v>1.95531867377331E-2</v>
      </c>
      <c r="L1704" s="17">
        <v>2.7139566642617002E-2</v>
      </c>
      <c r="M1704" s="17"/>
      <c r="N1704" s="17">
        <v>0</v>
      </c>
      <c r="O1704" s="17">
        <v>6.3094946635800703E-2</v>
      </c>
      <c r="P1704" s="17">
        <v>1.23663354003869E-2</v>
      </c>
      <c r="Q1704" s="17">
        <v>2.1968676717928799E-2</v>
      </c>
      <c r="R1704" s="17"/>
      <c r="S1704" s="17">
        <v>2.0087631234940999E-2</v>
      </c>
      <c r="T1704" s="17">
        <v>2.6587056663164299E-2</v>
      </c>
      <c r="U1704" s="17">
        <v>0</v>
      </c>
      <c r="V1704" s="17">
        <v>0</v>
      </c>
      <c r="W1704" s="17">
        <v>0</v>
      </c>
      <c r="X1704" s="17">
        <v>2.96956746789101E-2</v>
      </c>
      <c r="Y1704" s="17">
        <v>0</v>
      </c>
      <c r="Z1704" s="17">
        <v>4.1671429713333499E-2</v>
      </c>
      <c r="AA1704" s="17">
        <v>4.76445654337085E-2</v>
      </c>
      <c r="AB1704" s="17">
        <v>6.5805159426982798E-2</v>
      </c>
      <c r="AC1704" s="17">
        <v>5.3139181343594001E-2</v>
      </c>
      <c r="AD1704" s="17">
        <v>0</v>
      </c>
      <c r="AE1704" s="17"/>
      <c r="AF1704" s="17">
        <v>1.0806194528588E-2</v>
      </c>
      <c r="AG1704" s="17">
        <v>4.1488983997524598E-2</v>
      </c>
      <c r="AH1704" s="17">
        <v>2.0821155938134901E-2</v>
      </c>
      <c r="AI1704" s="17">
        <v>3.2182145579979497E-2</v>
      </c>
      <c r="AJ1704" s="17">
        <v>2.9372858804532699E-2</v>
      </c>
      <c r="AK1704" s="17">
        <v>0</v>
      </c>
      <c r="AL1704" s="17"/>
      <c r="AM1704" s="17">
        <v>2.8572871440328499E-2</v>
      </c>
      <c r="AN1704" s="17">
        <v>2.0924631998498401E-2</v>
      </c>
      <c r="AO1704" s="17"/>
      <c r="AP1704" s="17">
        <v>3.4017029502064498E-2</v>
      </c>
      <c r="AQ1704" s="17">
        <v>2.4367474018286098E-2</v>
      </c>
      <c r="AR1704" s="17">
        <v>3.1817926229762497E-2</v>
      </c>
      <c r="AS1704" s="17">
        <v>0</v>
      </c>
      <c r="AT1704" s="17">
        <v>0</v>
      </c>
      <c r="AU1704" s="17"/>
      <c r="AV1704" s="17">
        <v>2.9205069671602898E-2</v>
      </c>
      <c r="AW1704" s="17">
        <v>1.5858378699432098E-2</v>
      </c>
      <c r="AX1704" s="17">
        <v>0</v>
      </c>
      <c r="AY1704" s="17">
        <v>1.9390014129123698E-2</v>
      </c>
      <c r="AZ1704" s="17">
        <v>5.04824585568577E-2</v>
      </c>
      <c r="BA1704" s="17">
        <v>0</v>
      </c>
      <c r="BB1704" s="17"/>
      <c r="BC1704" s="17">
        <v>4.7275238832484301E-2</v>
      </c>
      <c r="BD1704" s="17">
        <v>1.93467370590664E-2</v>
      </c>
      <c r="BE1704" s="17">
        <v>1.8743892898309501E-2</v>
      </c>
      <c r="BF1704" s="17"/>
      <c r="BG1704" s="17">
        <v>0</v>
      </c>
      <c r="BH1704" s="17">
        <v>1.1943992534524399E-2</v>
      </c>
      <c r="BI1704" s="17">
        <v>2.83672214803577E-2</v>
      </c>
      <c r="BJ1704" s="17">
        <v>0</v>
      </c>
      <c r="BK1704" s="17">
        <v>0</v>
      </c>
      <c r="BL1704" s="17"/>
      <c r="BM1704" s="17">
        <v>9.9934042108163808E-3</v>
      </c>
      <c r="BN1704" s="17">
        <v>0</v>
      </c>
    </row>
    <row r="1705" spans="2:66" x14ac:dyDescent="0.35">
      <c r="C1705" s="17"/>
      <c r="D1705" s="17"/>
      <c r="E1705" s="17"/>
      <c r="F1705" s="17"/>
      <c r="G1705" s="17"/>
      <c r="H1705" s="17"/>
      <c r="I1705" s="17"/>
      <c r="J1705" s="17"/>
      <c r="K1705" s="17"/>
      <c r="L1705" s="17"/>
      <c r="M1705" s="17"/>
      <c r="N1705" s="17"/>
      <c r="O1705" s="17"/>
      <c r="P1705" s="17"/>
      <c r="Q1705" s="17"/>
      <c r="R1705" s="17"/>
      <c r="S1705" s="17"/>
      <c r="T1705" s="17"/>
      <c r="U1705" s="17"/>
      <c r="V1705" s="17"/>
      <c r="W1705" s="17"/>
      <c r="X1705" s="17"/>
      <c r="Y1705" s="17"/>
      <c r="Z1705" s="17"/>
      <c r="AA1705" s="17"/>
      <c r="AB1705" s="17"/>
      <c r="AC1705" s="17"/>
      <c r="AD1705" s="17"/>
      <c r="AE1705" s="17"/>
      <c r="AF1705" s="17"/>
      <c r="AG1705" s="17"/>
      <c r="AH1705" s="17"/>
      <c r="AI1705" s="17"/>
      <c r="AJ1705" s="17"/>
      <c r="AK1705" s="17"/>
      <c r="AL1705" s="17"/>
      <c r="AM1705" s="17"/>
      <c r="AN1705" s="17"/>
      <c r="AO1705" s="17"/>
      <c r="AP1705" s="17"/>
      <c r="AQ1705" s="17"/>
      <c r="AR1705" s="17"/>
      <c r="AS1705" s="17"/>
      <c r="AT1705" s="17"/>
      <c r="AU1705" s="17"/>
      <c r="AV1705" s="17"/>
      <c r="AW1705" s="17"/>
      <c r="AX1705" s="17"/>
      <c r="AY1705" s="17"/>
      <c r="AZ1705" s="17"/>
      <c r="BA1705" s="17"/>
      <c r="BB1705" s="17"/>
      <c r="BC1705" s="17"/>
      <c r="BD1705" s="17"/>
      <c r="BE1705" s="17"/>
      <c r="BF1705" s="17"/>
      <c r="BG1705" s="17"/>
      <c r="BH1705" s="17"/>
      <c r="BI1705" s="17"/>
      <c r="BJ1705" s="17"/>
      <c r="BK1705" s="17"/>
      <c r="BL1705" s="17"/>
      <c r="BM1705" s="17"/>
      <c r="BN1705" s="17"/>
    </row>
    <row r="1706" spans="2:66" x14ac:dyDescent="0.35">
      <c r="B1706" s="6" t="s">
        <v>513</v>
      </c>
      <c r="C1706" s="17"/>
      <c r="D1706" s="17"/>
      <c r="E1706" s="17"/>
      <c r="F1706" s="17"/>
      <c r="G1706" s="17"/>
      <c r="H1706" s="17"/>
      <c r="I1706" s="17"/>
      <c r="J1706" s="17"/>
      <c r="K1706" s="17"/>
      <c r="L1706" s="17"/>
      <c r="M1706" s="17"/>
      <c r="N1706" s="17"/>
      <c r="O1706" s="17"/>
      <c r="P1706" s="17"/>
      <c r="Q1706" s="17"/>
      <c r="R1706" s="17"/>
      <c r="S1706" s="17"/>
      <c r="T1706" s="17"/>
      <c r="U1706" s="17"/>
      <c r="V1706" s="17"/>
      <c r="W1706" s="17"/>
      <c r="X1706" s="17"/>
      <c r="Y1706" s="17"/>
      <c r="Z1706" s="17"/>
      <c r="AA1706" s="17"/>
      <c r="AB1706" s="17"/>
      <c r="AC1706" s="17"/>
      <c r="AD1706" s="17"/>
      <c r="AE1706" s="17"/>
      <c r="AF1706" s="17"/>
      <c r="AG1706" s="17"/>
      <c r="AH1706" s="17"/>
      <c r="AI1706" s="17"/>
      <c r="AJ1706" s="17"/>
      <c r="AK1706" s="17"/>
      <c r="AL1706" s="17"/>
      <c r="AM1706" s="17"/>
      <c r="AN1706" s="17"/>
      <c r="AO1706" s="17"/>
      <c r="AP1706" s="17"/>
      <c r="AQ1706" s="17"/>
      <c r="AR1706" s="17"/>
      <c r="AS1706" s="17"/>
      <c r="AT1706" s="17"/>
      <c r="AU1706" s="17"/>
      <c r="AV1706" s="17"/>
      <c r="AW1706" s="17"/>
      <c r="AX1706" s="17"/>
      <c r="AY1706" s="17"/>
      <c r="AZ1706" s="17"/>
      <c r="BA1706" s="17"/>
      <c r="BB1706" s="17"/>
      <c r="BC1706" s="17"/>
      <c r="BD1706" s="17"/>
      <c r="BE1706" s="17"/>
      <c r="BF1706" s="17"/>
      <c r="BG1706" s="17"/>
      <c r="BH1706" s="17"/>
      <c r="BI1706" s="17"/>
      <c r="BJ1706" s="17"/>
      <c r="BK1706" s="17"/>
      <c r="BL1706" s="17"/>
      <c r="BM1706" s="17"/>
      <c r="BN1706" s="17"/>
    </row>
    <row r="1707" spans="2:66" x14ac:dyDescent="0.35">
      <c r="B1707" s="24" t="s">
        <v>184</v>
      </c>
      <c r="C1707" s="17"/>
      <c r="D1707" s="17"/>
      <c r="E1707" s="17"/>
      <c r="F1707" s="17"/>
      <c r="G1707" s="17"/>
      <c r="H1707" s="17"/>
      <c r="I1707" s="17"/>
      <c r="J1707" s="17"/>
      <c r="K1707" s="17"/>
      <c r="L1707" s="17"/>
      <c r="M1707" s="17"/>
      <c r="N1707" s="17"/>
      <c r="O1707" s="17"/>
      <c r="P1707" s="17"/>
      <c r="Q1707" s="17"/>
      <c r="R1707" s="17"/>
      <c r="S1707" s="17"/>
      <c r="T1707" s="17"/>
      <c r="U1707" s="17"/>
      <c r="V1707" s="17"/>
      <c r="W1707" s="17"/>
      <c r="X1707" s="17"/>
      <c r="Y1707" s="17"/>
      <c r="Z1707" s="17"/>
      <c r="AA1707" s="17"/>
      <c r="AB1707" s="17"/>
      <c r="AC1707" s="17"/>
      <c r="AD1707" s="17"/>
      <c r="AE1707" s="17"/>
      <c r="AF1707" s="17"/>
      <c r="AG1707" s="17"/>
      <c r="AH1707" s="17"/>
      <c r="AI1707" s="17"/>
      <c r="AJ1707" s="17"/>
      <c r="AK1707" s="17"/>
      <c r="AL1707" s="17"/>
      <c r="AM1707" s="17"/>
      <c r="AN1707" s="17"/>
      <c r="AO1707" s="17"/>
      <c r="AP1707" s="17"/>
      <c r="AQ1707" s="17"/>
      <c r="AR1707" s="17"/>
      <c r="AS1707" s="17"/>
      <c r="AT1707" s="17"/>
      <c r="AU1707" s="17"/>
      <c r="AV1707" s="17"/>
      <c r="AW1707" s="17"/>
      <c r="AX1707" s="17"/>
      <c r="AY1707" s="17"/>
      <c r="AZ1707" s="17"/>
      <c r="BA1707" s="17"/>
      <c r="BB1707" s="17"/>
      <c r="BC1707" s="17"/>
      <c r="BD1707" s="17"/>
      <c r="BE1707" s="17"/>
      <c r="BF1707" s="17"/>
      <c r="BG1707" s="17"/>
      <c r="BH1707" s="17"/>
      <c r="BI1707" s="17"/>
      <c r="BJ1707" s="17"/>
      <c r="BK1707" s="17"/>
      <c r="BL1707" s="17"/>
      <c r="BM1707" s="17"/>
      <c r="BN1707" s="17"/>
    </row>
    <row r="1708" spans="2:66" x14ac:dyDescent="0.35">
      <c r="B1708" t="s">
        <v>350</v>
      </c>
      <c r="C1708" s="17">
        <v>0.79707152833600503</v>
      </c>
      <c r="D1708" s="17">
        <v>0.76064057855346401</v>
      </c>
      <c r="E1708" s="17">
        <v>0.83598556701256399</v>
      </c>
      <c r="F1708" s="17"/>
      <c r="G1708" s="17">
        <v>0.62923881979893503</v>
      </c>
      <c r="H1708" s="17">
        <v>0.63113749133174102</v>
      </c>
      <c r="I1708" s="17">
        <v>0.74979532685234596</v>
      </c>
      <c r="J1708" s="17">
        <v>0.88270854324241099</v>
      </c>
      <c r="K1708" s="17">
        <v>0.92155172553304998</v>
      </c>
      <c r="L1708" s="17">
        <v>0.89787120857921499</v>
      </c>
      <c r="M1708" s="17"/>
      <c r="N1708" s="17">
        <v>0.72292674772671295</v>
      </c>
      <c r="O1708" s="17">
        <v>0.82880445078531795</v>
      </c>
      <c r="P1708" s="17">
        <v>0.82124270048567205</v>
      </c>
      <c r="Q1708" s="17">
        <v>0.81533687910083696</v>
      </c>
      <c r="R1708" s="17"/>
      <c r="S1708" s="17">
        <v>0.61313413483804602</v>
      </c>
      <c r="T1708" s="17">
        <v>0.81123205976975399</v>
      </c>
      <c r="U1708" s="17">
        <v>0.82845269721991999</v>
      </c>
      <c r="V1708" s="17">
        <v>0.79878320932851199</v>
      </c>
      <c r="W1708" s="17">
        <v>0.82958634049794</v>
      </c>
      <c r="X1708" s="17">
        <v>0.75567273176755201</v>
      </c>
      <c r="Y1708" s="17">
        <v>0.85117248894048003</v>
      </c>
      <c r="Z1708" s="17">
        <v>0.73350366965649105</v>
      </c>
      <c r="AA1708" s="17">
        <v>0.80875966782648501</v>
      </c>
      <c r="AB1708" s="17">
        <v>0.89489274668779095</v>
      </c>
      <c r="AC1708" s="17">
        <v>0.86306903700655602</v>
      </c>
      <c r="AD1708" s="17">
        <v>0.92838098277661296</v>
      </c>
      <c r="AE1708" s="17"/>
      <c r="AF1708" s="17">
        <v>0.61969439708497698</v>
      </c>
      <c r="AG1708" s="17">
        <v>0.86022998771202697</v>
      </c>
      <c r="AH1708" s="17">
        <v>0.90771382252505095</v>
      </c>
      <c r="AI1708" s="17">
        <v>0.80966915863609701</v>
      </c>
      <c r="AJ1708" s="17">
        <v>0.89731353307984596</v>
      </c>
      <c r="AK1708" s="17">
        <v>0.70927681974505796</v>
      </c>
      <c r="AL1708" s="17"/>
      <c r="AM1708" s="17">
        <v>0.80207793569396102</v>
      </c>
      <c r="AN1708" s="17">
        <v>0.79532516254289598</v>
      </c>
      <c r="AO1708" s="17"/>
      <c r="AP1708" s="17">
        <v>0.85013601752849899</v>
      </c>
      <c r="AQ1708" s="17">
        <v>0.81958066493582205</v>
      </c>
      <c r="AR1708" s="17">
        <v>0.82053917515432495</v>
      </c>
      <c r="AS1708" s="17">
        <v>0.61103129971262404</v>
      </c>
      <c r="AT1708" s="17">
        <v>0.36160215350605102</v>
      </c>
      <c r="AU1708" s="17"/>
      <c r="AV1708" s="17">
        <v>0.72487887858962397</v>
      </c>
      <c r="AW1708" s="17">
        <v>0.827385376568334</v>
      </c>
      <c r="AX1708" s="17">
        <v>0.78098786482748195</v>
      </c>
      <c r="AY1708" s="17">
        <v>0.87934671316747703</v>
      </c>
      <c r="AZ1708" s="17">
        <v>0.67468914040552397</v>
      </c>
      <c r="BA1708" s="17">
        <v>0.917210259878523</v>
      </c>
      <c r="BB1708" s="17"/>
      <c r="BC1708" s="17">
        <v>0.81002380244112204</v>
      </c>
      <c r="BD1708" s="17">
        <v>0.82859486627915802</v>
      </c>
      <c r="BE1708" s="17">
        <v>0.71953178920358596</v>
      </c>
      <c r="BF1708" s="17"/>
      <c r="BG1708" s="17">
        <v>0.81895689452182896</v>
      </c>
      <c r="BH1708" s="17">
        <v>0.79460560721844797</v>
      </c>
      <c r="BI1708" s="17">
        <v>0.77272070786049496</v>
      </c>
      <c r="BJ1708" s="17">
        <v>0.71486738031849395</v>
      </c>
      <c r="BK1708" s="17">
        <v>0.94413571336944602</v>
      </c>
      <c r="BL1708" s="17"/>
      <c r="BM1708" s="17">
        <v>0.798432763653809</v>
      </c>
      <c r="BN1708" s="17">
        <v>0.87699113887193703</v>
      </c>
    </row>
    <row r="1709" spans="2:66" x14ac:dyDescent="0.35">
      <c r="B1709" t="s">
        <v>351</v>
      </c>
      <c r="C1709" s="17">
        <v>0.123368914519716</v>
      </c>
      <c r="D1709" s="17">
        <v>0.146051246925301</v>
      </c>
      <c r="E1709" s="17">
        <v>0.10240468516791</v>
      </c>
      <c r="F1709" s="17"/>
      <c r="G1709" s="17">
        <v>0.19912217345908501</v>
      </c>
      <c r="H1709" s="17">
        <v>0.20965050404691499</v>
      </c>
      <c r="I1709" s="17">
        <v>0.18240319110028699</v>
      </c>
      <c r="J1709" s="17">
        <v>7.3983462488244597E-2</v>
      </c>
      <c r="K1709" s="17">
        <v>3.8675889399255002E-2</v>
      </c>
      <c r="L1709" s="17">
        <v>6.76431445786142E-2</v>
      </c>
      <c r="M1709" s="17"/>
      <c r="N1709" s="17">
        <v>0.207499429252784</v>
      </c>
      <c r="O1709" s="17">
        <v>0.10983679080528699</v>
      </c>
      <c r="P1709" s="17">
        <v>8.4168340340746398E-2</v>
      </c>
      <c r="Q1709" s="17">
        <v>9.1821267281236296E-2</v>
      </c>
      <c r="R1709" s="17"/>
      <c r="S1709" s="17">
        <v>0.215013122348506</v>
      </c>
      <c r="T1709" s="17">
        <v>0.103770238875147</v>
      </c>
      <c r="U1709" s="17">
        <v>0.138506338102028</v>
      </c>
      <c r="V1709" s="17">
        <v>0.124596012159786</v>
      </c>
      <c r="W1709" s="17">
        <v>0.112152565857024</v>
      </c>
      <c r="X1709" s="17">
        <v>0.185660262061113</v>
      </c>
      <c r="Y1709" s="17">
        <v>0.1105029760361</v>
      </c>
      <c r="Z1709" s="17">
        <v>0.10802324749850099</v>
      </c>
      <c r="AA1709" s="17">
        <v>0.106894389481112</v>
      </c>
      <c r="AB1709" s="17">
        <v>7.0539463116295997E-2</v>
      </c>
      <c r="AC1709" s="17">
        <v>4.53039491383199E-2</v>
      </c>
      <c r="AD1709" s="17">
        <v>7.1619017223386899E-2</v>
      </c>
      <c r="AE1709" s="17"/>
      <c r="AF1709" s="17">
        <v>0.22514026978461299</v>
      </c>
      <c r="AG1709" s="17">
        <v>7.4334013289053494E-2</v>
      </c>
      <c r="AH1709" s="17">
        <v>3.8658908107225699E-2</v>
      </c>
      <c r="AI1709" s="17">
        <v>0.120912623260486</v>
      </c>
      <c r="AJ1709" s="17">
        <v>0.102686466920154</v>
      </c>
      <c r="AK1709" s="17">
        <v>0.20863764706989499</v>
      </c>
      <c r="AL1709" s="17"/>
      <c r="AM1709" s="17">
        <v>0.124935145042498</v>
      </c>
      <c r="AN1709" s="17">
        <v>0.12201913324562701</v>
      </c>
      <c r="AO1709" s="17"/>
      <c r="AP1709" s="17">
        <v>7.5404450973182102E-2</v>
      </c>
      <c r="AQ1709" s="17">
        <v>7.4998464754924304E-2</v>
      </c>
      <c r="AR1709" s="17">
        <v>0.13705445259114099</v>
      </c>
      <c r="AS1709" s="17">
        <v>0.30573483057275003</v>
      </c>
      <c r="AT1709" s="17">
        <v>0</v>
      </c>
      <c r="AU1709" s="17"/>
      <c r="AV1709" s="17">
        <v>0.169435544315647</v>
      </c>
      <c r="AW1709" s="17">
        <v>9.4442517413254004E-2</v>
      </c>
      <c r="AX1709" s="17">
        <v>0.15626623103022599</v>
      </c>
      <c r="AY1709" s="17">
        <v>9.9067528110724404E-2</v>
      </c>
      <c r="AZ1709" s="17">
        <v>0.27390196253742999</v>
      </c>
      <c r="BA1709" s="17">
        <v>8.2789740121476899E-2</v>
      </c>
      <c r="BB1709" s="17"/>
      <c r="BC1709" s="17">
        <v>0.14665814398277</v>
      </c>
      <c r="BD1709" s="17">
        <v>9.5933930210601204E-2</v>
      </c>
      <c r="BE1709" s="17">
        <v>0.16147117843598699</v>
      </c>
      <c r="BF1709" s="17"/>
      <c r="BG1709" s="17">
        <v>9.1756672973222306E-2</v>
      </c>
      <c r="BH1709" s="17">
        <v>0.14700536926392899</v>
      </c>
      <c r="BI1709" s="17">
        <v>0.13221697010877101</v>
      </c>
      <c r="BJ1709" s="17">
        <v>0.15178986464664401</v>
      </c>
      <c r="BK1709" s="17">
        <v>2.7844958679762302E-2</v>
      </c>
      <c r="BL1709" s="17"/>
      <c r="BM1709" s="17">
        <v>0.13832223884375799</v>
      </c>
      <c r="BN1709" s="17">
        <v>6.4144031742026902E-2</v>
      </c>
    </row>
    <row r="1710" spans="2:66" x14ac:dyDescent="0.35">
      <c r="B1710" t="s">
        <v>352</v>
      </c>
      <c r="C1710" s="17">
        <v>3.2119906226418603E-2</v>
      </c>
      <c r="D1710" s="17">
        <v>3.41477576254735E-2</v>
      </c>
      <c r="E1710" s="17">
        <v>3.03567570285741E-2</v>
      </c>
      <c r="F1710" s="17"/>
      <c r="G1710" s="17">
        <v>0.124955600102793</v>
      </c>
      <c r="H1710" s="17">
        <v>5.8287698436369301E-2</v>
      </c>
      <c r="I1710" s="17">
        <v>1.6704691808668699E-2</v>
      </c>
      <c r="J1710" s="17">
        <v>1.4354626210257E-2</v>
      </c>
      <c r="K1710" s="17">
        <v>1.8986172425659802E-2</v>
      </c>
      <c r="L1710" s="17">
        <v>0</v>
      </c>
      <c r="M1710" s="17"/>
      <c r="N1710" s="17">
        <v>9.7154783645111605E-3</v>
      </c>
      <c r="O1710" s="17">
        <v>1.2732458000294501E-2</v>
      </c>
      <c r="P1710" s="17">
        <v>4.3693566243246197E-2</v>
      </c>
      <c r="Q1710" s="17">
        <v>6.1423806172595803E-2</v>
      </c>
      <c r="R1710" s="17"/>
      <c r="S1710" s="17">
        <v>4.6312377162969397E-2</v>
      </c>
      <c r="T1710" s="17">
        <v>4.1886577912602301E-2</v>
      </c>
      <c r="U1710" s="17">
        <v>0</v>
      </c>
      <c r="V1710" s="17">
        <v>3.8154135616215099E-2</v>
      </c>
      <c r="W1710" s="17">
        <v>2.9575506852446799E-2</v>
      </c>
      <c r="X1710" s="17">
        <v>5.8667006171335301E-2</v>
      </c>
      <c r="Y1710" s="17">
        <v>3.8324535023419398E-2</v>
      </c>
      <c r="Z1710" s="17">
        <v>5.29421740696372E-2</v>
      </c>
      <c r="AA1710" s="17">
        <v>4.12825711162223E-2</v>
      </c>
      <c r="AB1710" s="17">
        <v>0</v>
      </c>
      <c r="AC1710" s="17">
        <v>0</v>
      </c>
      <c r="AD1710" s="17">
        <v>0</v>
      </c>
      <c r="AE1710" s="17"/>
      <c r="AF1710" s="17">
        <v>6.7919771960837302E-2</v>
      </c>
      <c r="AG1710" s="17">
        <v>1.9177413415244801E-2</v>
      </c>
      <c r="AH1710" s="17">
        <v>0</v>
      </c>
      <c r="AI1710" s="17">
        <v>5.1473134484496398E-2</v>
      </c>
      <c r="AJ1710" s="17">
        <v>0</v>
      </c>
      <c r="AK1710" s="17">
        <v>3.9606651789982197E-2</v>
      </c>
      <c r="AL1710" s="17"/>
      <c r="AM1710" s="17">
        <v>1.79107529206885E-2</v>
      </c>
      <c r="AN1710" s="17">
        <v>5.1707474289344503E-2</v>
      </c>
      <c r="AO1710" s="17"/>
      <c r="AP1710" s="17">
        <v>4.5964619669611698E-2</v>
      </c>
      <c r="AQ1710" s="17">
        <v>6.6069003053393305E-2</v>
      </c>
      <c r="AR1710" s="17">
        <v>0</v>
      </c>
      <c r="AS1710" s="17">
        <v>2.0808018062479498E-2</v>
      </c>
      <c r="AT1710" s="17">
        <v>0</v>
      </c>
      <c r="AU1710" s="17"/>
      <c r="AV1710" s="17">
        <v>2.9617750911863899E-2</v>
      </c>
      <c r="AW1710" s="17">
        <v>3.9393855463694699E-2</v>
      </c>
      <c r="AX1710" s="17">
        <v>3.3481954943940399E-2</v>
      </c>
      <c r="AY1710" s="17">
        <v>0</v>
      </c>
      <c r="AZ1710" s="17">
        <v>0</v>
      </c>
      <c r="BA1710" s="17">
        <v>0</v>
      </c>
      <c r="BB1710" s="17"/>
      <c r="BC1710" s="17">
        <v>2.2485683227016301E-2</v>
      </c>
      <c r="BD1710" s="17">
        <v>2.6817906670648199E-2</v>
      </c>
      <c r="BE1710" s="17">
        <v>4.6208558848548499E-2</v>
      </c>
      <c r="BF1710" s="17"/>
      <c r="BG1710" s="17">
        <v>5.8433075803353503E-2</v>
      </c>
      <c r="BH1710" s="17">
        <v>3.5230644183123203E-2</v>
      </c>
      <c r="BI1710" s="17">
        <v>2.94394739999034E-2</v>
      </c>
      <c r="BJ1710" s="17">
        <v>0</v>
      </c>
      <c r="BK1710" s="17">
        <v>0</v>
      </c>
      <c r="BL1710" s="17"/>
      <c r="BM1710" s="17">
        <v>3.88772413582575E-2</v>
      </c>
      <c r="BN1710" s="17">
        <v>0</v>
      </c>
    </row>
    <row r="1711" spans="2:66" x14ac:dyDescent="0.35">
      <c r="B1711" t="s">
        <v>353</v>
      </c>
      <c r="C1711" s="17">
        <v>2.3127296662627E-2</v>
      </c>
      <c r="D1711" s="17">
        <v>2.0498117007597402E-2</v>
      </c>
      <c r="E1711" s="17">
        <v>2.5754484970452299E-2</v>
      </c>
      <c r="F1711" s="17"/>
      <c r="G1711" s="17">
        <v>2.2479718344282602E-2</v>
      </c>
      <c r="H1711" s="17">
        <v>0.100924306184974</v>
      </c>
      <c r="I1711" s="17">
        <v>1.7028507610202501E-2</v>
      </c>
      <c r="J1711" s="17">
        <v>0</v>
      </c>
      <c r="K1711" s="17">
        <v>0</v>
      </c>
      <c r="L1711" s="17">
        <v>0</v>
      </c>
      <c r="M1711" s="17"/>
      <c r="N1711" s="17">
        <v>3.8758427260481801E-2</v>
      </c>
      <c r="O1711" s="17">
        <v>1.2151783772846699E-2</v>
      </c>
      <c r="P1711" s="17">
        <v>4.0998737820180299E-2</v>
      </c>
      <c r="Q1711" s="17">
        <v>0</v>
      </c>
      <c r="R1711" s="17"/>
      <c r="S1711" s="17">
        <v>0.102382289954803</v>
      </c>
      <c r="T1711" s="17">
        <v>0</v>
      </c>
      <c r="U1711" s="17">
        <v>0</v>
      </c>
      <c r="V1711" s="17">
        <v>3.8466642895486201E-2</v>
      </c>
      <c r="W1711" s="17">
        <v>2.8685586792588601E-2</v>
      </c>
      <c r="X1711" s="17">
        <v>0</v>
      </c>
      <c r="Y1711" s="17">
        <v>0</v>
      </c>
      <c r="Z1711" s="17">
        <v>5.0001504660866801E-2</v>
      </c>
      <c r="AA1711" s="17">
        <v>0</v>
      </c>
      <c r="AB1711" s="17">
        <v>0</v>
      </c>
      <c r="AC1711" s="17">
        <v>4.59058171651546E-2</v>
      </c>
      <c r="AD1711" s="17">
        <v>0</v>
      </c>
      <c r="AE1711" s="17"/>
      <c r="AF1711" s="17">
        <v>7.5967359071232698E-2</v>
      </c>
      <c r="AG1711" s="17">
        <v>1.80459934585387E-2</v>
      </c>
      <c r="AH1711" s="17">
        <v>0</v>
      </c>
      <c r="AI1711" s="17">
        <v>0</v>
      </c>
      <c r="AJ1711" s="17">
        <v>0</v>
      </c>
      <c r="AK1711" s="17">
        <v>0</v>
      </c>
      <c r="AL1711" s="17"/>
      <c r="AM1711" s="17">
        <v>3.1435384985803297E-2</v>
      </c>
      <c r="AN1711" s="17">
        <v>1.19416946089634E-2</v>
      </c>
      <c r="AO1711" s="17"/>
      <c r="AP1711" s="17">
        <v>0</v>
      </c>
      <c r="AQ1711" s="17">
        <v>0</v>
      </c>
      <c r="AR1711" s="17">
        <v>2.0948105515289701E-2</v>
      </c>
      <c r="AS1711" s="17">
        <v>6.2425851652146001E-2</v>
      </c>
      <c r="AT1711" s="17">
        <v>0.63839784649394904</v>
      </c>
      <c r="AU1711" s="17"/>
      <c r="AV1711" s="17">
        <v>4.47522492595663E-2</v>
      </c>
      <c r="AW1711" s="17">
        <v>0</v>
      </c>
      <c r="AX1711" s="17">
        <v>2.9263949198351999E-2</v>
      </c>
      <c r="AY1711" s="17">
        <v>0</v>
      </c>
      <c r="AZ1711" s="17">
        <v>5.1408897057046703E-2</v>
      </c>
      <c r="BA1711" s="17">
        <v>0</v>
      </c>
      <c r="BB1711" s="17"/>
      <c r="BC1711" s="17">
        <v>0</v>
      </c>
      <c r="BD1711" s="17">
        <v>1.36162378253655E-2</v>
      </c>
      <c r="BE1711" s="17">
        <v>5.4069740675464301E-2</v>
      </c>
      <c r="BF1711" s="17"/>
      <c r="BG1711" s="17">
        <v>0</v>
      </c>
      <c r="BH1711" s="17">
        <v>2.31583793345E-2</v>
      </c>
      <c r="BI1711" s="17">
        <v>1.7549148444499601E-2</v>
      </c>
      <c r="BJ1711" s="17">
        <v>0.13334275503486201</v>
      </c>
      <c r="BK1711" s="17">
        <v>2.8019327950791501E-2</v>
      </c>
      <c r="BL1711" s="17"/>
      <c r="BM1711" s="17">
        <v>1.95187056121887E-2</v>
      </c>
      <c r="BN1711" s="17">
        <v>5.8864829386036599E-2</v>
      </c>
    </row>
    <row r="1712" spans="2:66" x14ac:dyDescent="0.35">
      <c r="B1712" t="s">
        <v>354</v>
      </c>
      <c r="C1712" s="17">
        <v>2.49632029422142E-3</v>
      </c>
      <c r="D1712" s="17">
        <v>5.1298148323349804E-3</v>
      </c>
      <c r="E1712" s="17">
        <v>0</v>
      </c>
      <c r="F1712" s="17"/>
      <c r="G1712" s="17">
        <v>0</v>
      </c>
      <c r="H1712" s="17">
        <v>0</v>
      </c>
      <c r="I1712" s="17">
        <v>0</v>
      </c>
      <c r="J1712" s="17">
        <v>0</v>
      </c>
      <c r="K1712" s="17">
        <v>0</v>
      </c>
      <c r="L1712" s="17">
        <v>1.0839481793301801E-2</v>
      </c>
      <c r="M1712" s="17"/>
      <c r="N1712" s="17">
        <v>0</v>
      </c>
      <c r="O1712" s="17">
        <v>0</v>
      </c>
      <c r="P1712" s="17">
        <v>9.8966551101546205E-3</v>
      </c>
      <c r="Q1712" s="17">
        <v>0</v>
      </c>
      <c r="R1712" s="17"/>
      <c r="S1712" s="17">
        <v>0</v>
      </c>
      <c r="T1712" s="17">
        <v>0</v>
      </c>
      <c r="U1712" s="17">
        <v>3.3040964678052599E-2</v>
      </c>
      <c r="V1712" s="17">
        <v>0</v>
      </c>
      <c r="W1712" s="17">
        <v>0</v>
      </c>
      <c r="X1712" s="17">
        <v>0</v>
      </c>
      <c r="Y1712" s="17">
        <v>0</v>
      </c>
      <c r="Z1712" s="17">
        <v>0</v>
      </c>
      <c r="AA1712" s="17">
        <v>0</v>
      </c>
      <c r="AB1712" s="17">
        <v>0</v>
      </c>
      <c r="AC1712" s="17">
        <v>0</v>
      </c>
      <c r="AD1712" s="17">
        <v>0</v>
      </c>
      <c r="AE1712" s="17"/>
      <c r="AF1712" s="17">
        <v>0</v>
      </c>
      <c r="AG1712" s="17">
        <v>0</v>
      </c>
      <c r="AH1712" s="17">
        <v>1.6740426170308399E-2</v>
      </c>
      <c r="AI1712" s="17">
        <v>0</v>
      </c>
      <c r="AJ1712" s="17">
        <v>0</v>
      </c>
      <c r="AK1712" s="17">
        <v>0</v>
      </c>
      <c r="AL1712" s="17"/>
      <c r="AM1712" s="17">
        <v>4.33799955512542E-3</v>
      </c>
      <c r="AN1712" s="17">
        <v>0</v>
      </c>
      <c r="AO1712" s="17"/>
      <c r="AP1712" s="17">
        <v>8.7188083069644606E-3</v>
      </c>
      <c r="AQ1712" s="17">
        <v>0</v>
      </c>
      <c r="AR1712" s="17">
        <v>0</v>
      </c>
      <c r="AS1712" s="17">
        <v>0</v>
      </c>
      <c r="AT1712" s="17">
        <v>0</v>
      </c>
      <c r="AU1712" s="17"/>
      <c r="AV1712" s="17">
        <v>0</v>
      </c>
      <c r="AW1712" s="17">
        <v>1.21887271764886E-2</v>
      </c>
      <c r="AX1712" s="17">
        <v>0</v>
      </c>
      <c r="AY1712" s="17">
        <v>0</v>
      </c>
      <c r="AZ1712" s="17">
        <v>0</v>
      </c>
      <c r="BA1712" s="17">
        <v>0</v>
      </c>
      <c r="BB1712" s="17"/>
      <c r="BC1712" s="17">
        <v>0</v>
      </c>
      <c r="BD1712" s="17">
        <v>6.4087036849499197E-3</v>
      </c>
      <c r="BE1712" s="17">
        <v>0</v>
      </c>
      <c r="BF1712" s="17"/>
      <c r="BG1712" s="17">
        <v>0</v>
      </c>
      <c r="BH1712" s="17">
        <v>0</v>
      </c>
      <c r="BI1712" s="17">
        <v>8.8834161220120895E-3</v>
      </c>
      <c r="BJ1712" s="17">
        <v>0</v>
      </c>
      <c r="BK1712" s="17">
        <v>0</v>
      </c>
      <c r="BL1712" s="17"/>
      <c r="BM1712" s="17">
        <v>0</v>
      </c>
      <c r="BN1712" s="17">
        <v>0</v>
      </c>
    </row>
    <row r="1713" spans="2:66" x14ac:dyDescent="0.35">
      <c r="B1713" t="s">
        <v>282</v>
      </c>
      <c r="C1713" s="17">
        <v>2.1816033961011901E-2</v>
      </c>
      <c r="D1713" s="17">
        <v>3.3532485055828898E-2</v>
      </c>
      <c r="E1713" s="17">
        <v>5.4985058204997999E-3</v>
      </c>
      <c r="F1713" s="17"/>
      <c r="G1713" s="17">
        <v>2.4203688294905001E-2</v>
      </c>
      <c r="H1713" s="17">
        <v>0</v>
      </c>
      <c r="I1713" s="17">
        <v>3.40682826284959E-2</v>
      </c>
      <c r="J1713" s="17">
        <v>2.8953368059087301E-2</v>
      </c>
      <c r="K1713" s="17">
        <v>2.0786212642034899E-2</v>
      </c>
      <c r="L1713" s="17">
        <v>2.3646165048868701E-2</v>
      </c>
      <c r="M1713" s="17"/>
      <c r="N1713" s="17">
        <v>2.1099917395509999E-2</v>
      </c>
      <c r="O1713" s="17">
        <v>3.6474516636253999E-2</v>
      </c>
      <c r="P1713" s="17">
        <v>0</v>
      </c>
      <c r="Q1713" s="17">
        <v>3.1418047445330603E-2</v>
      </c>
      <c r="R1713" s="17"/>
      <c r="S1713" s="17">
        <v>2.3158075695676399E-2</v>
      </c>
      <c r="T1713" s="17">
        <v>4.3111123442497103E-2</v>
      </c>
      <c r="U1713" s="17">
        <v>0</v>
      </c>
      <c r="V1713" s="17">
        <v>0</v>
      </c>
      <c r="W1713" s="17">
        <v>0</v>
      </c>
      <c r="X1713" s="17">
        <v>0</v>
      </c>
      <c r="Y1713" s="17">
        <v>0</v>
      </c>
      <c r="Z1713" s="17">
        <v>5.5529404114503203E-2</v>
      </c>
      <c r="AA1713" s="17">
        <v>4.30633715761813E-2</v>
      </c>
      <c r="AB1713" s="17">
        <v>3.4567790195913398E-2</v>
      </c>
      <c r="AC1713" s="17">
        <v>4.5721196689969199E-2</v>
      </c>
      <c r="AD1713" s="17">
        <v>0</v>
      </c>
      <c r="AE1713" s="17"/>
      <c r="AF1713" s="17">
        <v>1.1278202098340601E-2</v>
      </c>
      <c r="AG1713" s="17">
        <v>2.8212592125135601E-2</v>
      </c>
      <c r="AH1713" s="17">
        <v>3.6886843197414802E-2</v>
      </c>
      <c r="AI1713" s="17">
        <v>1.7945083618920901E-2</v>
      </c>
      <c r="AJ1713" s="17">
        <v>0</v>
      </c>
      <c r="AK1713" s="17">
        <v>4.2478881395065497E-2</v>
      </c>
      <c r="AL1713" s="17"/>
      <c r="AM1713" s="17">
        <v>1.93027818019239E-2</v>
      </c>
      <c r="AN1713" s="17">
        <v>1.9006535313169599E-2</v>
      </c>
      <c r="AO1713" s="17"/>
      <c r="AP1713" s="17">
        <v>1.9776103521742801E-2</v>
      </c>
      <c r="AQ1713" s="17">
        <v>3.9351867255860602E-2</v>
      </c>
      <c r="AR1713" s="17">
        <v>2.14582667392441E-2</v>
      </c>
      <c r="AS1713" s="17">
        <v>0</v>
      </c>
      <c r="AT1713" s="17">
        <v>0</v>
      </c>
      <c r="AU1713" s="17"/>
      <c r="AV1713" s="17">
        <v>3.1315576923298803E-2</v>
      </c>
      <c r="AW1713" s="17">
        <v>2.6589523378228602E-2</v>
      </c>
      <c r="AX1713" s="17">
        <v>0</v>
      </c>
      <c r="AY1713" s="17">
        <v>2.1585758721798201E-2</v>
      </c>
      <c r="AZ1713" s="17">
        <v>0</v>
      </c>
      <c r="BA1713" s="17">
        <v>0</v>
      </c>
      <c r="BB1713" s="17"/>
      <c r="BC1713" s="17">
        <v>2.0832370349091699E-2</v>
      </c>
      <c r="BD1713" s="17">
        <v>2.8628355329277599E-2</v>
      </c>
      <c r="BE1713" s="17">
        <v>1.8718732836413898E-2</v>
      </c>
      <c r="BF1713" s="17"/>
      <c r="BG1713" s="17">
        <v>3.0853356701594899E-2</v>
      </c>
      <c r="BH1713" s="17">
        <v>0</v>
      </c>
      <c r="BI1713" s="17">
        <v>3.9190283464318701E-2</v>
      </c>
      <c r="BJ1713" s="17">
        <v>0</v>
      </c>
      <c r="BK1713" s="17">
        <v>0</v>
      </c>
      <c r="BL1713" s="17"/>
      <c r="BM1713" s="17">
        <v>4.8490505319860201E-3</v>
      </c>
      <c r="BN1713" s="17">
        <v>0</v>
      </c>
    </row>
    <row r="1714" spans="2:66" x14ac:dyDescent="0.35">
      <c r="C1714" s="17"/>
      <c r="D1714" s="17"/>
      <c r="E1714" s="17"/>
      <c r="F1714" s="17"/>
      <c r="G1714" s="17"/>
      <c r="H1714" s="17"/>
      <c r="I1714" s="17"/>
      <c r="J1714" s="17"/>
      <c r="K1714" s="17"/>
      <c r="L1714" s="17"/>
      <c r="M1714" s="17"/>
      <c r="N1714" s="17"/>
      <c r="O1714" s="17"/>
      <c r="P1714" s="17"/>
      <c r="Q1714" s="17"/>
      <c r="R1714" s="17"/>
      <c r="S1714" s="17"/>
      <c r="T1714" s="17"/>
      <c r="U1714" s="17"/>
      <c r="V1714" s="17"/>
      <c r="W1714" s="17"/>
      <c r="X1714" s="17"/>
      <c r="Y1714" s="17"/>
      <c r="Z1714" s="17"/>
      <c r="AA1714" s="17"/>
      <c r="AB1714" s="17"/>
      <c r="AC1714" s="17"/>
      <c r="AD1714" s="17"/>
      <c r="AE1714" s="17"/>
      <c r="AF1714" s="17"/>
      <c r="AG1714" s="17"/>
      <c r="AH1714" s="17"/>
      <c r="AI1714" s="17"/>
      <c r="AJ1714" s="17"/>
      <c r="AK1714" s="17"/>
      <c r="AL1714" s="17"/>
      <c r="AM1714" s="17"/>
      <c r="AN1714" s="17"/>
      <c r="AO1714" s="17"/>
      <c r="AP1714" s="17"/>
      <c r="AQ1714" s="17"/>
      <c r="AR1714" s="17"/>
      <c r="AS1714" s="17"/>
      <c r="AT1714" s="17"/>
      <c r="AU1714" s="17"/>
      <c r="AV1714" s="17"/>
      <c r="AW1714" s="17"/>
      <c r="AX1714" s="17"/>
      <c r="AY1714" s="17"/>
      <c r="AZ1714" s="17"/>
      <c r="BA1714" s="17"/>
      <c r="BB1714" s="17"/>
      <c r="BC1714" s="17"/>
      <c r="BD1714" s="17"/>
      <c r="BE1714" s="17"/>
      <c r="BF1714" s="17"/>
      <c r="BG1714" s="17"/>
      <c r="BH1714" s="17"/>
      <c r="BI1714" s="17"/>
      <c r="BJ1714" s="17"/>
      <c r="BK1714" s="17"/>
      <c r="BL1714" s="17"/>
      <c r="BM1714" s="17"/>
      <c r="BN1714" s="17"/>
    </row>
    <row r="1715" spans="2:66" x14ac:dyDescent="0.35">
      <c r="B1715" s="6" t="s">
        <v>514</v>
      </c>
      <c r="C1715" s="17"/>
      <c r="D1715" s="17"/>
      <c r="E1715" s="17"/>
      <c r="F1715" s="17"/>
      <c r="G1715" s="17"/>
      <c r="H1715" s="17"/>
      <c r="I1715" s="17"/>
      <c r="J1715" s="17"/>
      <c r="K1715" s="17"/>
      <c r="L1715" s="17"/>
      <c r="M1715" s="17"/>
      <c r="N1715" s="17"/>
      <c r="O1715" s="17"/>
      <c r="P1715" s="17"/>
      <c r="Q1715" s="17"/>
      <c r="R1715" s="17"/>
      <c r="S1715" s="17"/>
      <c r="T1715" s="17"/>
      <c r="U1715" s="17"/>
      <c r="V1715" s="17"/>
      <c r="W1715" s="17"/>
      <c r="X1715" s="17"/>
      <c r="Y1715" s="17"/>
      <c r="Z1715" s="17"/>
      <c r="AA1715" s="17"/>
      <c r="AB1715" s="17"/>
      <c r="AC1715" s="17"/>
      <c r="AD1715" s="17"/>
      <c r="AE1715" s="17"/>
      <c r="AF1715" s="17"/>
      <c r="AG1715" s="17"/>
      <c r="AH1715" s="17"/>
      <c r="AI1715" s="17"/>
      <c r="AJ1715" s="17"/>
      <c r="AK1715" s="17"/>
      <c r="AL1715" s="17"/>
      <c r="AM1715" s="17"/>
      <c r="AN1715" s="17"/>
      <c r="AO1715" s="17"/>
      <c r="AP1715" s="17"/>
      <c r="AQ1715" s="17"/>
      <c r="AR1715" s="17"/>
      <c r="AS1715" s="17"/>
      <c r="AT1715" s="17"/>
      <c r="AU1715" s="17"/>
      <c r="AV1715" s="17"/>
      <c r="AW1715" s="17"/>
      <c r="AX1715" s="17"/>
      <c r="AY1715" s="17"/>
      <c r="AZ1715" s="17"/>
      <c r="BA1715" s="17"/>
      <c r="BB1715" s="17"/>
      <c r="BC1715" s="17"/>
      <c r="BD1715" s="17"/>
      <c r="BE1715" s="17"/>
      <c r="BF1715" s="17"/>
      <c r="BG1715" s="17"/>
      <c r="BH1715" s="17"/>
      <c r="BI1715" s="17"/>
      <c r="BJ1715" s="17"/>
      <c r="BK1715" s="17"/>
      <c r="BL1715" s="17"/>
      <c r="BM1715" s="17"/>
      <c r="BN1715" s="17"/>
    </row>
    <row r="1716" spans="2:66" x14ac:dyDescent="0.35">
      <c r="B1716" s="24" t="s">
        <v>184</v>
      </c>
      <c r="C1716" s="17"/>
      <c r="D1716" s="17"/>
      <c r="E1716" s="17"/>
      <c r="F1716" s="17"/>
      <c r="G1716" s="17"/>
      <c r="H1716" s="17"/>
      <c r="I1716" s="17"/>
      <c r="J1716" s="17"/>
      <c r="K1716" s="17"/>
      <c r="L1716" s="17"/>
      <c r="M1716" s="17"/>
      <c r="N1716" s="17"/>
      <c r="O1716" s="17"/>
      <c r="P1716" s="17"/>
      <c r="Q1716" s="17"/>
      <c r="R1716" s="17"/>
      <c r="S1716" s="17"/>
      <c r="T1716" s="17"/>
      <c r="U1716" s="17"/>
      <c r="V1716" s="17"/>
      <c r="W1716" s="17"/>
      <c r="X1716" s="17"/>
      <c r="Y1716" s="17"/>
      <c r="Z1716" s="17"/>
      <c r="AA1716" s="17"/>
      <c r="AB1716" s="17"/>
      <c r="AC1716" s="17"/>
      <c r="AD1716" s="17"/>
      <c r="AE1716" s="17"/>
      <c r="AF1716" s="17"/>
      <c r="AG1716" s="17"/>
      <c r="AH1716" s="17"/>
      <c r="AI1716" s="17"/>
      <c r="AJ1716" s="17"/>
      <c r="AK1716" s="17"/>
      <c r="AL1716" s="17"/>
      <c r="AM1716" s="17"/>
      <c r="AN1716" s="17"/>
      <c r="AO1716" s="17"/>
      <c r="AP1716" s="17"/>
      <c r="AQ1716" s="17"/>
      <c r="AR1716" s="17"/>
      <c r="AS1716" s="17"/>
      <c r="AT1716" s="17"/>
      <c r="AU1716" s="17"/>
      <c r="AV1716" s="17"/>
      <c r="AW1716" s="17"/>
      <c r="AX1716" s="17"/>
      <c r="AY1716" s="17"/>
      <c r="AZ1716" s="17"/>
      <c r="BA1716" s="17"/>
      <c r="BB1716" s="17"/>
      <c r="BC1716" s="17"/>
      <c r="BD1716" s="17"/>
      <c r="BE1716" s="17"/>
      <c r="BF1716" s="17"/>
      <c r="BG1716" s="17"/>
      <c r="BH1716" s="17"/>
      <c r="BI1716" s="17"/>
      <c r="BJ1716" s="17"/>
      <c r="BK1716" s="17"/>
      <c r="BL1716" s="17"/>
      <c r="BM1716" s="17"/>
      <c r="BN1716" s="17"/>
    </row>
    <row r="1717" spans="2:66" x14ac:dyDescent="0.35">
      <c r="B1717" t="s">
        <v>350</v>
      </c>
      <c r="C1717" s="17">
        <v>0.84603953638971097</v>
      </c>
      <c r="D1717" s="17">
        <v>0.81172370117641901</v>
      </c>
      <c r="E1717" s="17">
        <v>0.87643396079681901</v>
      </c>
      <c r="F1717" s="17"/>
      <c r="G1717" s="17">
        <v>0.68261221644331205</v>
      </c>
      <c r="H1717" s="17">
        <v>0.71612132546958596</v>
      </c>
      <c r="I1717" s="17">
        <v>0.85332856097853904</v>
      </c>
      <c r="J1717" s="17">
        <v>0.89024344369044495</v>
      </c>
      <c r="K1717" s="17">
        <v>0.97905148020155197</v>
      </c>
      <c r="L1717" s="17">
        <v>0.97204591407937002</v>
      </c>
      <c r="M1717" s="17"/>
      <c r="N1717" s="17">
        <v>0.856178649883647</v>
      </c>
      <c r="O1717" s="17">
        <v>0.80959726821836198</v>
      </c>
      <c r="P1717" s="17">
        <v>0.85401491606100799</v>
      </c>
      <c r="Q1717" s="17">
        <v>0.86029209089476599</v>
      </c>
      <c r="R1717" s="17"/>
      <c r="S1717" s="17">
        <v>0.73877281343272905</v>
      </c>
      <c r="T1717" s="17">
        <v>0.93820786114519905</v>
      </c>
      <c r="U1717" s="17">
        <v>0.86397411512086697</v>
      </c>
      <c r="V1717" s="17">
        <v>0.89433710690226098</v>
      </c>
      <c r="W1717" s="17">
        <v>0.71375173230074196</v>
      </c>
      <c r="X1717" s="17">
        <v>0.92940900163280304</v>
      </c>
      <c r="Y1717" s="17">
        <v>0.91140355449947896</v>
      </c>
      <c r="Z1717" s="17">
        <v>0.82247898779655604</v>
      </c>
      <c r="AA1717" s="17">
        <v>0.86770318247095402</v>
      </c>
      <c r="AB1717" s="17">
        <v>0.75164184971488501</v>
      </c>
      <c r="AC1717" s="17">
        <v>0.88370054715086599</v>
      </c>
      <c r="AD1717" s="17">
        <v>0.87254200746047295</v>
      </c>
      <c r="AE1717" s="17"/>
      <c r="AF1717" s="17">
        <v>0.71307710899393695</v>
      </c>
      <c r="AG1717" s="17">
        <v>0.90419337914647302</v>
      </c>
      <c r="AH1717" s="17">
        <v>0.91368369440484198</v>
      </c>
      <c r="AI1717" s="17">
        <v>0.92249305170618401</v>
      </c>
      <c r="AJ1717" s="17">
        <v>0.94745199230577104</v>
      </c>
      <c r="AK1717" s="17">
        <v>0.61951783344226297</v>
      </c>
      <c r="AL1717" s="17"/>
      <c r="AM1717" s="17">
        <v>0.87573819578057599</v>
      </c>
      <c r="AN1717" s="17">
        <v>0.81093577473495004</v>
      </c>
      <c r="AO1717" s="17"/>
      <c r="AP1717" s="17">
        <v>0.93707367339351599</v>
      </c>
      <c r="AQ1717" s="17">
        <v>0.86882381695321498</v>
      </c>
      <c r="AR1717" s="17">
        <v>0.83360791256147704</v>
      </c>
      <c r="AS1717" s="17">
        <v>0.73273147646210701</v>
      </c>
      <c r="AT1717" s="17">
        <v>0.81125421197915903</v>
      </c>
      <c r="AU1717" s="17"/>
      <c r="AV1717" s="17">
        <v>0.82574986706546505</v>
      </c>
      <c r="AW1717" s="17">
        <v>0.86166563453094802</v>
      </c>
      <c r="AX1717" s="17">
        <v>0.76535919929945595</v>
      </c>
      <c r="AY1717" s="17">
        <v>0.85211963970012505</v>
      </c>
      <c r="AZ1717" s="17">
        <v>0.84097485339510902</v>
      </c>
      <c r="BA1717" s="17">
        <v>0.82555655808443396</v>
      </c>
      <c r="BB1717" s="17"/>
      <c r="BC1717" s="17">
        <v>0.84738147827795396</v>
      </c>
      <c r="BD1717" s="17">
        <v>0.84375658950507804</v>
      </c>
      <c r="BE1717" s="17">
        <v>0.80981140789398198</v>
      </c>
      <c r="BF1717" s="17"/>
      <c r="BG1717" s="17">
        <v>0.87064694438942103</v>
      </c>
      <c r="BH1717" s="17">
        <v>0.81593491590052802</v>
      </c>
      <c r="BI1717" s="17">
        <v>0.87460556468827499</v>
      </c>
      <c r="BJ1717" s="17">
        <v>0.77921963210198197</v>
      </c>
      <c r="BK1717" s="17">
        <v>0.87429827651122405</v>
      </c>
      <c r="BL1717" s="17"/>
      <c r="BM1717" s="17">
        <v>0.82451690115476195</v>
      </c>
      <c r="BN1717" s="17">
        <v>0.84981954680664895</v>
      </c>
    </row>
    <row r="1718" spans="2:66" x14ac:dyDescent="0.35">
      <c r="B1718" t="s">
        <v>351</v>
      </c>
      <c r="C1718" s="17">
        <v>7.6978589030128303E-2</v>
      </c>
      <c r="D1718" s="17">
        <v>8.9144698965389901E-2</v>
      </c>
      <c r="E1718" s="17">
        <v>6.6323931154566099E-2</v>
      </c>
      <c r="F1718" s="17"/>
      <c r="G1718" s="17">
        <v>0.17131853913848599</v>
      </c>
      <c r="H1718" s="17">
        <v>0.15397084036091499</v>
      </c>
      <c r="I1718" s="17">
        <v>7.4332720459563698E-2</v>
      </c>
      <c r="J1718" s="17">
        <v>1.94766325373999E-2</v>
      </c>
      <c r="K1718" s="17">
        <v>2.09485197984479E-2</v>
      </c>
      <c r="L1718" s="17">
        <v>1.3207889893416201E-2</v>
      </c>
      <c r="M1718" s="17"/>
      <c r="N1718" s="17">
        <v>6.5538807687811895E-2</v>
      </c>
      <c r="O1718" s="17">
        <v>6.7062652698027206E-2</v>
      </c>
      <c r="P1718" s="17">
        <v>7.9860485176195095E-2</v>
      </c>
      <c r="Q1718" s="17">
        <v>0.102727270796206</v>
      </c>
      <c r="R1718" s="17"/>
      <c r="S1718" s="17">
        <v>0.11899370293367199</v>
      </c>
      <c r="T1718" s="17">
        <v>6.1792138854800803E-2</v>
      </c>
      <c r="U1718" s="17">
        <v>3.35276983988591E-2</v>
      </c>
      <c r="V1718" s="17">
        <v>3.4465752657088601E-2</v>
      </c>
      <c r="W1718" s="17">
        <v>0.182968135399494</v>
      </c>
      <c r="X1718" s="17">
        <v>3.4402905775659499E-2</v>
      </c>
      <c r="Y1718" s="17">
        <v>5.7271547091503401E-2</v>
      </c>
      <c r="Z1718" s="17">
        <v>5.9058763827754102E-2</v>
      </c>
      <c r="AA1718" s="17">
        <v>7.8023575752066907E-2</v>
      </c>
      <c r="AB1718" s="17">
        <v>0.12527894738419099</v>
      </c>
      <c r="AC1718" s="17">
        <v>0</v>
      </c>
      <c r="AD1718" s="17">
        <v>0.127457992539527</v>
      </c>
      <c r="AE1718" s="17"/>
      <c r="AF1718" s="17">
        <v>0.13849293866614901</v>
      </c>
      <c r="AG1718" s="17">
        <v>4.2568658130340699E-2</v>
      </c>
      <c r="AH1718" s="17">
        <v>8.6316305595158405E-2</v>
      </c>
      <c r="AI1718" s="17">
        <v>1.46049279005852E-2</v>
      </c>
      <c r="AJ1718" s="17">
        <v>2.73470045825344E-2</v>
      </c>
      <c r="AK1718" s="17">
        <v>0.226065492299695</v>
      </c>
      <c r="AL1718" s="17"/>
      <c r="AM1718" s="17">
        <v>4.5135268036064602E-2</v>
      </c>
      <c r="AN1718" s="17">
        <v>0.114108398769888</v>
      </c>
      <c r="AO1718" s="17"/>
      <c r="AP1718" s="17">
        <v>4.0409382696902502E-2</v>
      </c>
      <c r="AQ1718" s="17">
        <v>8.3607283952532196E-2</v>
      </c>
      <c r="AR1718" s="17">
        <v>7.0725923079236697E-2</v>
      </c>
      <c r="AS1718" s="17">
        <v>3.9100335749230601E-2</v>
      </c>
      <c r="AT1718" s="17">
        <v>9.6002377265420297E-2</v>
      </c>
      <c r="AU1718" s="17"/>
      <c r="AV1718" s="17">
        <v>6.0162755460634001E-2</v>
      </c>
      <c r="AW1718" s="17">
        <v>4.5474014917044801E-2</v>
      </c>
      <c r="AX1718" s="17">
        <v>0.20049806308631499</v>
      </c>
      <c r="AY1718" s="17">
        <v>6.2000724918223199E-2</v>
      </c>
      <c r="AZ1718" s="17">
        <v>0.159025146604891</v>
      </c>
      <c r="BA1718" s="17">
        <v>0.145685739820681</v>
      </c>
      <c r="BB1718" s="17"/>
      <c r="BC1718" s="17">
        <v>7.8255467145561405E-2</v>
      </c>
      <c r="BD1718" s="17">
        <v>8.2357926928802394E-2</v>
      </c>
      <c r="BE1718" s="17">
        <v>8.8406468267662297E-2</v>
      </c>
      <c r="BF1718" s="17"/>
      <c r="BG1718" s="17">
        <v>9.5988334310125406E-2</v>
      </c>
      <c r="BH1718" s="17">
        <v>8.5612152373506403E-2</v>
      </c>
      <c r="BI1718" s="17">
        <v>5.87949822864113E-2</v>
      </c>
      <c r="BJ1718" s="17">
        <v>0.115242608476105</v>
      </c>
      <c r="BK1718" s="17">
        <v>8.1618205853982898E-2</v>
      </c>
      <c r="BL1718" s="17"/>
      <c r="BM1718" s="17">
        <v>8.7239733050640103E-2</v>
      </c>
      <c r="BN1718" s="17">
        <v>9.0275067427671205E-2</v>
      </c>
    </row>
    <row r="1719" spans="2:66" x14ac:dyDescent="0.35">
      <c r="B1719" t="s">
        <v>352</v>
      </c>
      <c r="C1719" s="17">
        <v>3.3201519545977998E-2</v>
      </c>
      <c r="D1719" s="17">
        <v>4.20610878226019E-2</v>
      </c>
      <c r="E1719" s="17">
        <v>2.5318940140897001E-2</v>
      </c>
      <c r="F1719" s="17"/>
      <c r="G1719" s="17">
        <v>9.1026829645604906E-2</v>
      </c>
      <c r="H1719" s="17">
        <v>6.5878346394990003E-2</v>
      </c>
      <c r="I1719" s="17">
        <v>1.86832939844273E-2</v>
      </c>
      <c r="J1719" s="17">
        <v>2.0365051355533501E-2</v>
      </c>
      <c r="K1719" s="17">
        <v>0</v>
      </c>
      <c r="L1719" s="17">
        <v>0</v>
      </c>
      <c r="M1719" s="17"/>
      <c r="N1719" s="17">
        <v>1.7819360836134002E-2</v>
      </c>
      <c r="O1719" s="17">
        <v>7.9527529259822496E-2</v>
      </c>
      <c r="P1719" s="17">
        <v>3.3847184403625399E-2</v>
      </c>
      <c r="Q1719" s="17">
        <v>0</v>
      </c>
      <c r="R1719" s="17"/>
      <c r="S1719" s="17">
        <v>2.14919559647377E-2</v>
      </c>
      <c r="T1719" s="17">
        <v>0</v>
      </c>
      <c r="U1719" s="17">
        <v>3.3089755655210898E-2</v>
      </c>
      <c r="V1719" s="17">
        <v>3.7103985995249902E-2</v>
      </c>
      <c r="W1719" s="17">
        <v>0.103280132299764</v>
      </c>
      <c r="X1719" s="17">
        <v>0</v>
      </c>
      <c r="Y1719" s="17">
        <v>0</v>
      </c>
      <c r="Z1719" s="17">
        <v>5.6538491793023699E-2</v>
      </c>
      <c r="AA1719" s="17">
        <v>5.4273241776978599E-2</v>
      </c>
      <c r="AB1719" s="17">
        <v>6.3009863268317104E-2</v>
      </c>
      <c r="AC1719" s="17">
        <v>3.9487994489802003E-2</v>
      </c>
      <c r="AD1719" s="17">
        <v>0</v>
      </c>
      <c r="AE1719" s="17"/>
      <c r="AF1719" s="17">
        <v>7.0837812450425003E-2</v>
      </c>
      <c r="AG1719" s="17">
        <v>2.01075825089196E-2</v>
      </c>
      <c r="AH1719" s="17">
        <v>0</v>
      </c>
      <c r="AI1719" s="17">
        <v>1.7763422407851601E-2</v>
      </c>
      <c r="AJ1719" s="17">
        <v>2.5201003111694799E-2</v>
      </c>
      <c r="AK1719" s="17">
        <v>5.0074877518860701E-2</v>
      </c>
      <c r="AL1719" s="17"/>
      <c r="AM1719" s="17">
        <v>3.2494636791387199E-2</v>
      </c>
      <c r="AN1719" s="17">
        <v>3.4207683573521101E-2</v>
      </c>
      <c r="AO1719" s="17"/>
      <c r="AP1719" s="17">
        <v>1.1167692605768499E-2</v>
      </c>
      <c r="AQ1719" s="17">
        <v>2.2754446222263199E-2</v>
      </c>
      <c r="AR1719" s="17">
        <v>3.5532478151992501E-2</v>
      </c>
      <c r="AS1719" s="17">
        <v>8.6319927625149701E-2</v>
      </c>
      <c r="AT1719" s="17">
        <v>9.2743410755420502E-2</v>
      </c>
      <c r="AU1719" s="17"/>
      <c r="AV1719" s="17">
        <v>5.2478255854623401E-2</v>
      </c>
      <c r="AW1719" s="17">
        <v>3.2784765305226601E-2</v>
      </c>
      <c r="AX1719" s="17">
        <v>0</v>
      </c>
      <c r="AY1719" s="17">
        <v>4.41564296125369E-2</v>
      </c>
      <c r="AZ1719" s="17">
        <v>0</v>
      </c>
      <c r="BA1719" s="17">
        <v>2.8757702094884301E-2</v>
      </c>
      <c r="BB1719" s="17"/>
      <c r="BC1719" s="17">
        <v>2.1193955686194699E-2</v>
      </c>
      <c r="BD1719" s="17">
        <v>2.9418050888768001E-2</v>
      </c>
      <c r="BE1719" s="17">
        <v>5.5750827337696603E-2</v>
      </c>
      <c r="BF1719" s="17"/>
      <c r="BG1719" s="17">
        <v>0</v>
      </c>
      <c r="BH1719" s="17">
        <v>5.0791547168059302E-2</v>
      </c>
      <c r="BI1719" s="17">
        <v>2.3735466103137402E-2</v>
      </c>
      <c r="BJ1719" s="17">
        <v>0.105537759421912</v>
      </c>
      <c r="BK1719" s="17">
        <v>0</v>
      </c>
      <c r="BL1719" s="17"/>
      <c r="BM1719" s="17">
        <v>4.2824518328605801E-2</v>
      </c>
      <c r="BN1719" s="17">
        <v>2.7171509465319699E-2</v>
      </c>
    </row>
    <row r="1720" spans="2:66" x14ac:dyDescent="0.35">
      <c r="B1720" t="s">
        <v>353</v>
      </c>
      <c r="C1720" s="17">
        <v>2.12397976725032E-2</v>
      </c>
      <c r="D1720" s="17">
        <v>3.3669641160867098E-2</v>
      </c>
      <c r="E1720" s="17">
        <v>1.0043527501183201E-2</v>
      </c>
      <c r="F1720" s="17"/>
      <c r="G1720" s="17">
        <v>1.7583461048793401E-2</v>
      </c>
      <c r="H1720" s="17">
        <v>3.7597753491445597E-2</v>
      </c>
      <c r="I1720" s="17">
        <v>5.3655424577470398E-2</v>
      </c>
      <c r="J1720" s="17">
        <v>1.6643145092957098E-2</v>
      </c>
      <c r="K1720" s="17">
        <v>0</v>
      </c>
      <c r="L1720" s="17">
        <v>0</v>
      </c>
      <c r="M1720" s="17"/>
      <c r="N1720" s="17">
        <v>2.8355549947768899E-2</v>
      </c>
      <c r="O1720" s="17">
        <v>2.20380447713543E-2</v>
      </c>
      <c r="P1720" s="17">
        <v>2.08958837351725E-2</v>
      </c>
      <c r="Q1720" s="17">
        <v>1.2352513107651999E-2</v>
      </c>
      <c r="R1720" s="17"/>
      <c r="S1720" s="17">
        <v>0.100074466993702</v>
      </c>
      <c r="T1720" s="17">
        <v>0</v>
      </c>
      <c r="U1720" s="17">
        <v>6.9408430825063205E-2</v>
      </c>
      <c r="V1720" s="17">
        <v>0</v>
      </c>
      <c r="W1720" s="17">
        <v>0</v>
      </c>
      <c r="X1720" s="17">
        <v>0</v>
      </c>
      <c r="Y1720" s="17">
        <v>0</v>
      </c>
      <c r="Z1720" s="17">
        <v>0</v>
      </c>
      <c r="AA1720" s="17">
        <v>0</v>
      </c>
      <c r="AB1720" s="17">
        <v>0</v>
      </c>
      <c r="AC1720" s="17">
        <v>3.8432581537852402E-2</v>
      </c>
      <c r="AD1720" s="17">
        <v>0</v>
      </c>
      <c r="AE1720" s="17"/>
      <c r="AF1720" s="17">
        <v>5.8241738254973398E-2</v>
      </c>
      <c r="AG1720" s="17">
        <v>0</v>
      </c>
      <c r="AH1720" s="17">
        <v>0</v>
      </c>
      <c r="AI1720" s="17">
        <v>1.4516988507422999E-2</v>
      </c>
      <c r="AJ1720" s="17">
        <v>0</v>
      </c>
      <c r="AK1720" s="17">
        <v>5.0221045112325897E-2</v>
      </c>
      <c r="AL1720" s="17"/>
      <c r="AM1720" s="17">
        <v>2.9961525426453299E-2</v>
      </c>
      <c r="AN1720" s="17">
        <v>1.13146242614075E-2</v>
      </c>
      <c r="AO1720" s="17"/>
      <c r="AP1720" s="17">
        <v>1.1349251303812801E-2</v>
      </c>
      <c r="AQ1720" s="17">
        <v>0</v>
      </c>
      <c r="AR1720" s="17">
        <v>3.6377472226657499E-2</v>
      </c>
      <c r="AS1720" s="17">
        <v>7.6463564283446903E-2</v>
      </c>
      <c r="AT1720" s="17">
        <v>0</v>
      </c>
      <c r="AU1720" s="17"/>
      <c r="AV1720" s="17">
        <v>3.8344883113104099E-2</v>
      </c>
      <c r="AW1720" s="17">
        <v>1.3332806965783201E-2</v>
      </c>
      <c r="AX1720" s="17">
        <v>3.4142737614229299E-2</v>
      </c>
      <c r="AY1720" s="17">
        <v>2.0397712891661202E-2</v>
      </c>
      <c r="AZ1720" s="17">
        <v>0</v>
      </c>
      <c r="BA1720" s="17">
        <v>0</v>
      </c>
      <c r="BB1720" s="17"/>
      <c r="BC1720" s="17">
        <v>2.0716696404108299E-2</v>
      </c>
      <c r="BD1720" s="17">
        <v>2.13352389350384E-2</v>
      </c>
      <c r="BE1720" s="17">
        <v>2.6778244378383598E-2</v>
      </c>
      <c r="BF1720" s="17"/>
      <c r="BG1720" s="17">
        <v>0</v>
      </c>
      <c r="BH1720" s="17">
        <v>2.9447378760703299E-2</v>
      </c>
      <c r="BI1720" s="17">
        <v>2.4669783438834501E-2</v>
      </c>
      <c r="BJ1720" s="17">
        <v>0</v>
      </c>
      <c r="BK1720" s="17">
        <v>0</v>
      </c>
      <c r="BL1720" s="17"/>
      <c r="BM1720" s="17">
        <v>2.4828340182166501E-2</v>
      </c>
      <c r="BN1720" s="17">
        <v>0</v>
      </c>
    </row>
    <row r="1721" spans="2:66" x14ac:dyDescent="0.35">
      <c r="B1721" t="s">
        <v>354</v>
      </c>
      <c r="C1721" s="17">
        <v>2.80031203077546E-3</v>
      </c>
      <c r="D1721" s="17">
        <v>5.8942172823546399E-3</v>
      </c>
      <c r="E1721" s="17">
        <v>0</v>
      </c>
      <c r="F1721" s="17"/>
      <c r="G1721" s="17">
        <v>1.8691203273975301E-2</v>
      </c>
      <c r="H1721" s="17">
        <v>0</v>
      </c>
      <c r="I1721" s="17">
        <v>0</v>
      </c>
      <c r="J1721" s="17">
        <v>0</v>
      </c>
      <c r="K1721" s="17">
        <v>0</v>
      </c>
      <c r="L1721" s="17">
        <v>0</v>
      </c>
      <c r="M1721" s="17"/>
      <c r="N1721" s="17">
        <v>0</v>
      </c>
      <c r="O1721" s="17">
        <v>0</v>
      </c>
      <c r="P1721" s="17">
        <v>1.1381530623999001E-2</v>
      </c>
      <c r="Q1721" s="17">
        <v>0</v>
      </c>
      <c r="R1721" s="17"/>
      <c r="S1721" s="17">
        <v>0</v>
      </c>
      <c r="T1721" s="17">
        <v>0</v>
      </c>
      <c r="U1721" s="17">
        <v>0</v>
      </c>
      <c r="V1721" s="17">
        <v>0</v>
      </c>
      <c r="W1721" s="17">
        <v>0</v>
      </c>
      <c r="X1721" s="17">
        <v>3.61880925915374E-2</v>
      </c>
      <c r="Y1721" s="17">
        <v>0</v>
      </c>
      <c r="Z1721" s="17">
        <v>0</v>
      </c>
      <c r="AA1721" s="17">
        <v>0</v>
      </c>
      <c r="AB1721" s="17">
        <v>0</v>
      </c>
      <c r="AC1721" s="17">
        <v>0</v>
      </c>
      <c r="AD1721" s="17">
        <v>0</v>
      </c>
      <c r="AE1721" s="17"/>
      <c r="AF1721" s="17">
        <v>0</v>
      </c>
      <c r="AG1721" s="17">
        <v>0</v>
      </c>
      <c r="AH1721" s="17">
        <v>0</v>
      </c>
      <c r="AI1721" s="17">
        <v>1.51772866233291E-2</v>
      </c>
      <c r="AJ1721" s="17">
        <v>0</v>
      </c>
      <c r="AK1721" s="17">
        <v>0</v>
      </c>
      <c r="AL1721" s="17"/>
      <c r="AM1721" s="17">
        <v>5.2450734514974404E-3</v>
      </c>
      <c r="AN1721" s="17">
        <v>0</v>
      </c>
      <c r="AO1721" s="17"/>
      <c r="AP1721" s="17">
        <v>0</v>
      </c>
      <c r="AQ1721" s="17">
        <v>0</v>
      </c>
      <c r="AR1721" s="17">
        <v>0</v>
      </c>
      <c r="AS1721" s="17">
        <v>2.0871143846929899E-2</v>
      </c>
      <c r="AT1721" s="17">
        <v>0</v>
      </c>
      <c r="AU1721" s="17"/>
      <c r="AV1721" s="17">
        <v>0</v>
      </c>
      <c r="AW1721" s="17">
        <v>0</v>
      </c>
      <c r="AX1721" s="17">
        <v>0</v>
      </c>
      <c r="AY1721" s="17">
        <v>2.1325492877453101E-2</v>
      </c>
      <c r="AZ1721" s="17">
        <v>0</v>
      </c>
      <c r="BA1721" s="17">
        <v>0</v>
      </c>
      <c r="BB1721" s="17"/>
      <c r="BC1721" s="17">
        <v>1.11634067419234E-2</v>
      </c>
      <c r="BD1721" s="17">
        <v>0</v>
      </c>
      <c r="BE1721" s="17">
        <v>0</v>
      </c>
      <c r="BF1721" s="17"/>
      <c r="BG1721" s="17">
        <v>0</v>
      </c>
      <c r="BH1721" s="17">
        <v>6.18182126787724E-3</v>
      </c>
      <c r="BI1721" s="17">
        <v>0</v>
      </c>
      <c r="BJ1721" s="17">
        <v>0</v>
      </c>
      <c r="BK1721" s="17">
        <v>0</v>
      </c>
      <c r="BL1721" s="17"/>
      <c r="BM1721" s="17">
        <v>5.2121570015267E-3</v>
      </c>
      <c r="BN1721" s="17">
        <v>0</v>
      </c>
    </row>
    <row r="1722" spans="2:66" x14ac:dyDescent="0.35">
      <c r="B1722" t="s">
        <v>282</v>
      </c>
      <c r="C1722" s="17">
        <v>1.9740245330904099E-2</v>
      </c>
      <c r="D1722" s="17">
        <v>1.7506653592367801E-2</v>
      </c>
      <c r="E1722" s="17">
        <v>2.1879640406534399E-2</v>
      </c>
      <c r="F1722" s="17"/>
      <c r="G1722" s="17">
        <v>1.8767750449828501E-2</v>
      </c>
      <c r="H1722" s="17">
        <v>2.6431734283063502E-2</v>
      </c>
      <c r="I1722" s="17">
        <v>0</v>
      </c>
      <c r="J1722" s="17">
        <v>5.3271727323664503E-2</v>
      </c>
      <c r="K1722" s="17">
        <v>0</v>
      </c>
      <c r="L1722" s="17">
        <v>1.4746196027213899E-2</v>
      </c>
      <c r="M1722" s="17"/>
      <c r="N1722" s="17">
        <v>3.2107631644638202E-2</v>
      </c>
      <c r="O1722" s="17">
        <v>2.1774505052433699E-2</v>
      </c>
      <c r="P1722" s="17">
        <v>0</v>
      </c>
      <c r="Q1722" s="17">
        <v>2.4628125201376201E-2</v>
      </c>
      <c r="R1722" s="17"/>
      <c r="S1722" s="17">
        <v>2.0667060675158801E-2</v>
      </c>
      <c r="T1722" s="17">
        <v>0</v>
      </c>
      <c r="U1722" s="17">
        <v>0</v>
      </c>
      <c r="V1722" s="17">
        <v>3.4093154445400203E-2</v>
      </c>
      <c r="W1722" s="17">
        <v>0</v>
      </c>
      <c r="X1722" s="17">
        <v>0</v>
      </c>
      <c r="Y1722" s="17">
        <v>3.1324898409017601E-2</v>
      </c>
      <c r="Z1722" s="17">
        <v>6.1923756582666502E-2</v>
      </c>
      <c r="AA1722" s="17">
        <v>0</v>
      </c>
      <c r="AB1722" s="17">
        <v>6.00693396326068E-2</v>
      </c>
      <c r="AC1722" s="17">
        <v>3.8378876821479897E-2</v>
      </c>
      <c r="AD1722" s="17">
        <v>0</v>
      </c>
      <c r="AE1722" s="17"/>
      <c r="AF1722" s="17">
        <v>1.9350401634515998E-2</v>
      </c>
      <c r="AG1722" s="17">
        <v>3.3130380214266703E-2</v>
      </c>
      <c r="AH1722" s="17">
        <v>0</v>
      </c>
      <c r="AI1722" s="17">
        <v>1.5444322854627501E-2</v>
      </c>
      <c r="AJ1722" s="17">
        <v>0</v>
      </c>
      <c r="AK1722" s="17">
        <v>5.4120751626855097E-2</v>
      </c>
      <c r="AL1722" s="17"/>
      <c r="AM1722" s="17">
        <v>1.14253005140215E-2</v>
      </c>
      <c r="AN1722" s="17">
        <v>2.94335186602337E-2</v>
      </c>
      <c r="AO1722" s="17"/>
      <c r="AP1722" s="17">
        <v>0</v>
      </c>
      <c r="AQ1722" s="17">
        <v>2.4814452871989301E-2</v>
      </c>
      <c r="AR1722" s="17">
        <v>2.3756213980635901E-2</v>
      </c>
      <c r="AS1722" s="17">
        <v>4.4513552033135999E-2</v>
      </c>
      <c r="AT1722" s="17">
        <v>0</v>
      </c>
      <c r="AU1722" s="17"/>
      <c r="AV1722" s="17">
        <v>2.3264238506172999E-2</v>
      </c>
      <c r="AW1722" s="17">
        <v>4.6742778280997002E-2</v>
      </c>
      <c r="AX1722" s="17">
        <v>0</v>
      </c>
      <c r="AY1722" s="17">
        <v>0</v>
      </c>
      <c r="AZ1722" s="17">
        <v>0</v>
      </c>
      <c r="BA1722" s="17">
        <v>0</v>
      </c>
      <c r="BB1722" s="17"/>
      <c r="BC1722" s="17">
        <v>2.12889957442579E-2</v>
      </c>
      <c r="BD1722" s="17">
        <v>2.3132193742313002E-2</v>
      </c>
      <c r="BE1722" s="17">
        <v>1.9253052122275599E-2</v>
      </c>
      <c r="BF1722" s="17"/>
      <c r="BG1722" s="17">
        <v>3.3364721300453801E-2</v>
      </c>
      <c r="BH1722" s="17">
        <v>1.20321845293256E-2</v>
      </c>
      <c r="BI1722" s="17">
        <v>1.8194203483342299E-2</v>
      </c>
      <c r="BJ1722" s="17">
        <v>0</v>
      </c>
      <c r="BK1722" s="17">
        <v>4.4083517634792797E-2</v>
      </c>
      <c r="BL1722" s="17"/>
      <c r="BM1722" s="17">
        <v>1.5378350282298701E-2</v>
      </c>
      <c r="BN1722" s="17">
        <v>3.2733876300360003E-2</v>
      </c>
    </row>
    <row r="1723" spans="2:66" x14ac:dyDescent="0.35">
      <c r="C1723" s="17"/>
      <c r="D1723" s="17"/>
      <c r="E1723" s="17"/>
      <c r="F1723" s="17"/>
      <c r="G1723" s="17"/>
      <c r="H1723" s="17"/>
      <c r="I1723" s="17"/>
      <c r="J1723" s="17"/>
      <c r="K1723" s="17"/>
      <c r="L1723" s="17"/>
      <c r="M1723" s="17"/>
      <c r="N1723" s="17"/>
      <c r="O1723" s="17"/>
      <c r="P1723" s="17"/>
      <c r="Q1723" s="17"/>
      <c r="R1723" s="17"/>
      <c r="S1723" s="17"/>
      <c r="T1723" s="17"/>
      <c r="U1723" s="17"/>
      <c r="V1723" s="17"/>
      <c r="W1723" s="17"/>
      <c r="X1723" s="17"/>
      <c r="Y1723" s="17"/>
      <c r="Z1723" s="17"/>
      <c r="AA1723" s="17"/>
      <c r="AB1723" s="17"/>
      <c r="AC1723" s="17"/>
      <c r="AD1723" s="17"/>
      <c r="AE1723" s="17"/>
      <c r="AF1723" s="17"/>
      <c r="AG1723" s="17"/>
      <c r="AH1723" s="17"/>
      <c r="AI1723" s="17"/>
      <c r="AJ1723" s="17"/>
      <c r="AK1723" s="17"/>
      <c r="AL1723" s="17"/>
      <c r="AM1723" s="17"/>
      <c r="AN1723" s="17"/>
      <c r="AO1723" s="17"/>
      <c r="AP1723" s="17"/>
      <c r="AQ1723" s="17"/>
      <c r="AR1723" s="17"/>
      <c r="AS1723" s="17"/>
      <c r="AT1723" s="17"/>
      <c r="AU1723" s="17"/>
      <c r="AV1723" s="17"/>
      <c r="AW1723" s="17"/>
      <c r="AX1723" s="17"/>
      <c r="AY1723" s="17"/>
      <c r="AZ1723" s="17"/>
      <c r="BA1723" s="17"/>
      <c r="BB1723" s="17"/>
      <c r="BC1723" s="17"/>
      <c r="BD1723" s="17"/>
      <c r="BE1723" s="17"/>
      <c r="BF1723" s="17"/>
      <c r="BG1723" s="17"/>
      <c r="BH1723" s="17"/>
      <c r="BI1723" s="17"/>
      <c r="BJ1723" s="17"/>
      <c r="BK1723" s="17"/>
      <c r="BL1723" s="17"/>
      <c r="BM1723" s="17"/>
      <c r="BN1723" s="17"/>
    </row>
    <row r="1724" spans="2:66" x14ac:dyDescent="0.35">
      <c r="B1724" s="6" t="s">
        <v>518</v>
      </c>
      <c r="C1724" s="17"/>
      <c r="D1724" s="17"/>
      <c r="E1724" s="17"/>
      <c r="F1724" s="17"/>
      <c r="G1724" s="17"/>
      <c r="H1724" s="17"/>
      <c r="I1724" s="17"/>
      <c r="J1724" s="17"/>
      <c r="K1724" s="17"/>
      <c r="L1724" s="17"/>
      <c r="M1724" s="17"/>
      <c r="N1724" s="17"/>
      <c r="O1724" s="17"/>
      <c r="P1724" s="17"/>
      <c r="Q1724" s="17"/>
      <c r="R1724" s="17"/>
      <c r="S1724" s="17"/>
      <c r="T1724" s="17"/>
      <c r="U1724" s="17"/>
      <c r="V1724" s="17"/>
      <c r="W1724" s="17"/>
      <c r="X1724" s="17"/>
      <c r="Y1724" s="17"/>
      <c r="Z1724" s="17"/>
      <c r="AA1724" s="17"/>
      <c r="AB1724" s="17"/>
      <c r="AC1724" s="17"/>
      <c r="AD1724" s="17"/>
      <c r="AE1724" s="17"/>
      <c r="AF1724" s="17"/>
      <c r="AG1724" s="17"/>
      <c r="AH1724" s="17"/>
      <c r="AI1724" s="17"/>
      <c r="AJ1724" s="17"/>
      <c r="AK1724" s="17"/>
      <c r="AL1724" s="17"/>
      <c r="AM1724" s="17"/>
      <c r="AN1724" s="17"/>
      <c r="AO1724" s="17"/>
      <c r="AP1724" s="17"/>
      <c r="AQ1724" s="17"/>
      <c r="AR1724" s="17"/>
      <c r="AS1724" s="17"/>
      <c r="AT1724" s="17"/>
      <c r="AU1724" s="17"/>
      <c r="AV1724" s="17"/>
      <c r="AW1724" s="17"/>
      <c r="AX1724" s="17"/>
      <c r="AY1724" s="17"/>
      <c r="AZ1724" s="17"/>
      <c r="BA1724" s="17"/>
      <c r="BB1724" s="17"/>
      <c r="BC1724" s="17"/>
      <c r="BD1724" s="17"/>
      <c r="BE1724" s="17"/>
      <c r="BF1724" s="17"/>
      <c r="BG1724" s="17"/>
      <c r="BH1724" s="17"/>
      <c r="BI1724" s="17"/>
      <c r="BJ1724" s="17"/>
      <c r="BK1724" s="17"/>
      <c r="BL1724" s="17"/>
      <c r="BM1724" s="17"/>
      <c r="BN1724" s="17"/>
    </row>
    <row r="1725" spans="2:66" x14ac:dyDescent="0.35">
      <c r="B1725" s="24" t="s">
        <v>101</v>
      </c>
      <c r="C1725" s="17"/>
      <c r="D1725" s="17"/>
      <c r="E1725" s="17"/>
      <c r="F1725" s="17"/>
      <c r="G1725" s="17"/>
      <c r="H1725" s="17"/>
      <c r="I1725" s="17"/>
      <c r="J1725" s="17"/>
      <c r="K1725" s="17"/>
      <c r="L1725" s="17"/>
      <c r="M1725" s="17"/>
      <c r="N1725" s="17"/>
      <c r="O1725" s="17"/>
      <c r="P1725" s="17"/>
      <c r="Q1725" s="17"/>
      <c r="R1725" s="17"/>
      <c r="S1725" s="17"/>
      <c r="T1725" s="17"/>
      <c r="U1725" s="17"/>
      <c r="V1725" s="17"/>
      <c r="W1725" s="17"/>
      <c r="X1725" s="17"/>
      <c r="Y1725" s="17"/>
      <c r="Z1725" s="17"/>
      <c r="AA1725" s="17"/>
      <c r="AB1725" s="17"/>
      <c r="AC1725" s="17"/>
      <c r="AD1725" s="17"/>
      <c r="AE1725" s="17"/>
      <c r="AF1725" s="17"/>
      <c r="AG1725" s="17"/>
      <c r="AH1725" s="17"/>
      <c r="AI1725" s="17"/>
      <c r="AJ1725" s="17"/>
      <c r="AK1725" s="17"/>
      <c r="AL1725" s="17"/>
      <c r="AM1725" s="17"/>
      <c r="AN1725" s="17"/>
      <c r="AO1725" s="17"/>
      <c r="AP1725" s="17"/>
      <c r="AQ1725" s="17"/>
      <c r="AR1725" s="17"/>
      <c r="AS1725" s="17"/>
      <c r="AT1725" s="17"/>
      <c r="AU1725" s="17"/>
      <c r="AV1725" s="17"/>
      <c r="AW1725" s="17"/>
      <c r="AX1725" s="17"/>
      <c r="AY1725" s="17"/>
      <c r="AZ1725" s="17"/>
      <c r="BA1725" s="17"/>
      <c r="BB1725" s="17"/>
      <c r="BC1725" s="17"/>
      <c r="BD1725" s="17"/>
      <c r="BE1725" s="17"/>
      <c r="BF1725" s="17"/>
      <c r="BG1725" s="17"/>
      <c r="BH1725" s="17"/>
      <c r="BI1725" s="17"/>
      <c r="BJ1725" s="17"/>
      <c r="BK1725" s="17"/>
      <c r="BL1725" s="17"/>
      <c r="BM1725" s="17"/>
      <c r="BN1725" s="17"/>
    </row>
    <row r="1726" spans="2:66" x14ac:dyDescent="0.35">
      <c r="B1726" t="s">
        <v>515</v>
      </c>
      <c r="C1726" s="17">
        <v>0.31972705276942798</v>
      </c>
      <c r="D1726" s="17">
        <v>0.344357413977191</v>
      </c>
      <c r="E1726" s="17">
        <v>0.29533718056740299</v>
      </c>
      <c r="F1726" s="17"/>
      <c r="G1726" s="17">
        <v>0.335578531171289</v>
      </c>
      <c r="H1726" s="17">
        <v>0.45289056028316799</v>
      </c>
      <c r="I1726" s="17">
        <v>0.38097288166561999</v>
      </c>
      <c r="J1726" s="17">
        <v>0.31727225593297997</v>
      </c>
      <c r="K1726" s="17">
        <v>0.25090356943764403</v>
      </c>
      <c r="L1726" s="17">
        <v>0.19906840977280199</v>
      </c>
      <c r="M1726" s="17"/>
      <c r="N1726" s="17">
        <v>0.40146305316481801</v>
      </c>
      <c r="O1726" s="17">
        <v>0.33195155306247998</v>
      </c>
      <c r="P1726" s="17">
        <v>0.27197518351357403</v>
      </c>
      <c r="Q1726" s="17">
        <v>0.26381078597961599</v>
      </c>
      <c r="R1726" s="17"/>
      <c r="S1726" s="17">
        <v>0.42694364156148201</v>
      </c>
      <c r="T1726" s="17">
        <v>0.23841001603951101</v>
      </c>
      <c r="U1726" s="17">
        <v>0.28320368521910999</v>
      </c>
      <c r="V1726" s="17">
        <v>0.23088534176144701</v>
      </c>
      <c r="W1726" s="17">
        <v>0.35123746183058102</v>
      </c>
      <c r="X1726" s="17">
        <v>0.31107347121593099</v>
      </c>
      <c r="Y1726" s="17">
        <v>0.26745195274100703</v>
      </c>
      <c r="Z1726" s="17">
        <v>0.39777577922032997</v>
      </c>
      <c r="AA1726" s="17">
        <v>0.375064537618228</v>
      </c>
      <c r="AB1726" s="17">
        <v>0.34400307867908902</v>
      </c>
      <c r="AC1726" s="17">
        <v>0.26207160917093097</v>
      </c>
      <c r="AD1726" s="17">
        <v>0.34574646263035902</v>
      </c>
      <c r="AE1726" s="17"/>
      <c r="AF1726" s="17">
        <v>0.420430198856722</v>
      </c>
      <c r="AG1726" s="17">
        <v>0.30661251598570599</v>
      </c>
      <c r="AH1726" s="17">
        <v>0.29793134871565702</v>
      </c>
      <c r="AI1726" s="17">
        <v>0.30166224526589203</v>
      </c>
      <c r="AJ1726" s="17">
        <v>0.21590839285826399</v>
      </c>
      <c r="AK1726" s="17">
        <v>0.24334656497718399</v>
      </c>
      <c r="AL1726" s="17"/>
      <c r="AM1726" s="17">
        <v>0.32284264082734698</v>
      </c>
      <c r="AN1726" s="17">
        <v>0.31638135077393897</v>
      </c>
      <c r="AO1726" s="17"/>
      <c r="AP1726" s="17">
        <v>0.249329789416186</v>
      </c>
      <c r="AQ1726" s="17">
        <v>0.26274892386474502</v>
      </c>
      <c r="AR1726" s="17">
        <v>0.41470135711017297</v>
      </c>
      <c r="AS1726" s="17">
        <v>0.41309715984255502</v>
      </c>
      <c r="AT1726" s="17">
        <v>0.43031006226055102</v>
      </c>
      <c r="AU1726" s="17"/>
      <c r="AV1726" s="17">
        <v>0.79383610101528201</v>
      </c>
      <c r="AW1726" s="17">
        <v>4.18686027063487E-2</v>
      </c>
      <c r="AX1726" s="17">
        <v>0.15801739904558501</v>
      </c>
      <c r="AY1726" s="17">
        <v>2.7281798772649701E-2</v>
      </c>
      <c r="AZ1726" s="17">
        <v>0.135797185713952</v>
      </c>
      <c r="BA1726" s="17">
        <v>5.0288020989420701E-2</v>
      </c>
      <c r="BB1726" s="17"/>
      <c r="BC1726" s="17">
        <v>0.57492510764114202</v>
      </c>
      <c r="BD1726" s="17">
        <v>0.26571428326150698</v>
      </c>
      <c r="BE1726" s="17">
        <v>0.226553334858931</v>
      </c>
      <c r="BF1726" s="17"/>
      <c r="BG1726" s="17">
        <v>0.31268728319560701</v>
      </c>
      <c r="BH1726" s="17">
        <v>0.35558322381836899</v>
      </c>
      <c r="BI1726" s="17">
        <v>0.36670326566619699</v>
      </c>
      <c r="BJ1726" s="17">
        <v>0.306773077995598</v>
      </c>
      <c r="BK1726" s="17">
        <v>8.2306120038273603E-2</v>
      </c>
      <c r="BL1726" s="17"/>
      <c r="BM1726" s="17">
        <v>0.34857364003624802</v>
      </c>
      <c r="BN1726" s="17">
        <v>0.13424652213487001</v>
      </c>
    </row>
    <row r="1727" spans="2:66" x14ac:dyDescent="0.35">
      <c r="B1727" t="s">
        <v>516</v>
      </c>
      <c r="C1727" s="17">
        <v>0.19836409999576601</v>
      </c>
      <c r="D1727" s="17">
        <v>0.221781109230899</v>
      </c>
      <c r="E1727" s="17">
        <v>0.17651006113602699</v>
      </c>
      <c r="F1727" s="17"/>
      <c r="G1727" s="17">
        <v>0.106924389394465</v>
      </c>
      <c r="H1727" s="17">
        <v>0.118964753756488</v>
      </c>
      <c r="I1727" s="17">
        <v>0.18345680318579199</v>
      </c>
      <c r="J1727" s="17">
        <v>0.16964572482771401</v>
      </c>
      <c r="K1727" s="17">
        <v>0.23531714308118301</v>
      </c>
      <c r="L1727" s="17">
        <v>0.334539471940203</v>
      </c>
      <c r="M1727" s="17"/>
      <c r="N1727" s="17">
        <v>0.23172364198511</v>
      </c>
      <c r="O1727" s="17">
        <v>0.16372550903554101</v>
      </c>
      <c r="P1727" s="17">
        <v>0.21424716560179399</v>
      </c>
      <c r="Q1727" s="17">
        <v>0.187559215210479</v>
      </c>
      <c r="R1727" s="17"/>
      <c r="S1727" s="17">
        <v>0.18571936066022399</v>
      </c>
      <c r="T1727" s="17">
        <v>0.23272130085509601</v>
      </c>
      <c r="U1727" s="17">
        <v>0.25004678080808501</v>
      </c>
      <c r="V1727" s="17">
        <v>0.247432588798812</v>
      </c>
      <c r="W1727" s="17">
        <v>0.18537329345598999</v>
      </c>
      <c r="X1727" s="17">
        <v>0.188515696138217</v>
      </c>
      <c r="Y1727" s="17">
        <v>0.19424190082229001</v>
      </c>
      <c r="Z1727" s="17">
        <v>0.105421916298475</v>
      </c>
      <c r="AA1727" s="17">
        <v>0.18537736415262501</v>
      </c>
      <c r="AB1727" s="17">
        <v>0.15636323950904901</v>
      </c>
      <c r="AC1727" s="17">
        <v>0.21063590805309701</v>
      </c>
      <c r="AD1727" s="17">
        <v>0.17050821039310601</v>
      </c>
      <c r="AE1727" s="17"/>
      <c r="AF1727" s="17">
        <v>0.149016386485433</v>
      </c>
      <c r="AG1727" s="17">
        <v>0.225203631732105</v>
      </c>
      <c r="AH1727" s="17">
        <v>0.194494947838627</v>
      </c>
      <c r="AI1727" s="17">
        <v>0.17529518828007101</v>
      </c>
      <c r="AJ1727" s="17">
        <v>0.28681273798593199</v>
      </c>
      <c r="AK1727" s="17">
        <v>0.19928002266691699</v>
      </c>
      <c r="AL1727" s="17"/>
      <c r="AM1727" s="17">
        <v>0.213091804378611</v>
      </c>
      <c r="AN1727" s="17">
        <v>0.177711905770014</v>
      </c>
      <c r="AO1727" s="17"/>
      <c r="AP1727" s="17">
        <v>0.21507188802954899</v>
      </c>
      <c r="AQ1727" s="17">
        <v>0.18692552125968601</v>
      </c>
      <c r="AR1727" s="17">
        <v>0.18935417095835899</v>
      </c>
      <c r="AS1727" s="17">
        <v>0.18340404390208001</v>
      </c>
      <c r="AT1727" s="17">
        <v>0.18334893178143999</v>
      </c>
      <c r="AU1727" s="17"/>
      <c r="AV1727" s="17">
        <v>3.09227969985158E-2</v>
      </c>
      <c r="AW1727" s="17">
        <v>0.77368624865804403</v>
      </c>
      <c r="AX1727" s="17">
        <v>8.9322414082450396E-2</v>
      </c>
      <c r="AY1727" s="17">
        <v>0.117604238115918</v>
      </c>
      <c r="AZ1727" s="17">
        <v>3.3902267745243797E-2</v>
      </c>
      <c r="BA1727" s="17">
        <v>0.112577906737113</v>
      </c>
      <c r="BB1727" s="17"/>
      <c r="BC1727" s="17">
        <v>5.9297532125174801E-2</v>
      </c>
      <c r="BD1727" s="17">
        <v>0.16695683472999101</v>
      </c>
      <c r="BE1727" s="17">
        <v>0.370589404735298</v>
      </c>
      <c r="BF1727" s="17"/>
      <c r="BG1727" s="17">
        <v>0.15271401314882699</v>
      </c>
      <c r="BH1727" s="17">
        <v>0.17984740562263299</v>
      </c>
      <c r="BI1727" s="17">
        <v>0.20332558535588399</v>
      </c>
      <c r="BJ1727" s="17">
        <v>0.283133924960074</v>
      </c>
      <c r="BK1727" s="17">
        <v>0.29378923888905401</v>
      </c>
      <c r="BL1727" s="17"/>
      <c r="BM1727" s="17">
        <v>0.17541356444612299</v>
      </c>
      <c r="BN1727" s="17">
        <v>0.29132365867638899</v>
      </c>
    </row>
    <row r="1728" spans="2:66" x14ac:dyDescent="0.35">
      <c r="B1728" t="s">
        <v>57</v>
      </c>
      <c r="C1728" s="17">
        <v>4.74475330230094E-2</v>
      </c>
      <c r="D1728" s="17">
        <v>5.7352480508773999E-2</v>
      </c>
      <c r="E1728" s="17">
        <v>3.8024000968040497E-2</v>
      </c>
      <c r="F1728" s="17"/>
      <c r="G1728" s="17">
        <v>9.3491176208953405E-2</v>
      </c>
      <c r="H1728" s="17">
        <v>5.0350862095770298E-2</v>
      </c>
      <c r="I1728" s="17">
        <v>4.2950814845356899E-2</v>
      </c>
      <c r="J1728" s="17">
        <v>4.7396854645548103E-2</v>
      </c>
      <c r="K1728" s="17">
        <v>3.4735732321648699E-2</v>
      </c>
      <c r="L1728" s="17">
        <v>2.6671396845376501E-2</v>
      </c>
      <c r="M1728" s="17"/>
      <c r="N1728" s="17">
        <v>6.2707562573902503E-2</v>
      </c>
      <c r="O1728" s="17">
        <v>4.7167871000457197E-2</v>
      </c>
      <c r="P1728" s="17">
        <v>2.9525073796986101E-2</v>
      </c>
      <c r="Q1728" s="17">
        <v>4.5880075996453502E-2</v>
      </c>
      <c r="R1728" s="17"/>
      <c r="S1728" s="17">
        <v>6.2931899388113194E-2</v>
      </c>
      <c r="T1728" s="17">
        <v>6.3669385777026397E-2</v>
      </c>
      <c r="U1728" s="17">
        <v>4.9071878414219401E-2</v>
      </c>
      <c r="V1728" s="17">
        <v>5.3507722815502201E-2</v>
      </c>
      <c r="W1728" s="17">
        <v>2.93896389269678E-2</v>
      </c>
      <c r="X1728" s="17">
        <v>3.7552983227868701E-2</v>
      </c>
      <c r="Y1728" s="17">
        <v>3.0031281534526999E-2</v>
      </c>
      <c r="Z1728" s="17">
        <v>3.6058153781293498E-2</v>
      </c>
      <c r="AA1728" s="17">
        <v>4.0062035471909202E-2</v>
      </c>
      <c r="AB1728" s="17">
        <v>5.6358201333463198E-2</v>
      </c>
      <c r="AC1728" s="17">
        <v>3.8056209171848203E-2</v>
      </c>
      <c r="AD1728" s="17">
        <v>3.2069636859087397E-2</v>
      </c>
      <c r="AE1728" s="17"/>
      <c r="AF1728" s="17">
        <v>6.3548982983860094E-2</v>
      </c>
      <c r="AG1728" s="17">
        <v>4.6503872363061097E-2</v>
      </c>
      <c r="AH1728" s="17">
        <v>3.6553604200298198E-2</v>
      </c>
      <c r="AI1728" s="17">
        <v>3.68374471219894E-2</v>
      </c>
      <c r="AJ1728" s="17">
        <v>3.3554462417100202E-2</v>
      </c>
      <c r="AK1728" s="17">
        <v>6.8080515610202397E-2</v>
      </c>
      <c r="AL1728" s="17"/>
      <c r="AM1728" s="17">
        <v>4.0241534804033002E-2</v>
      </c>
      <c r="AN1728" s="17">
        <v>5.8008468037916198E-2</v>
      </c>
      <c r="AO1728" s="17"/>
      <c r="AP1728" s="17">
        <v>3.04554094384713E-2</v>
      </c>
      <c r="AQ1728" s="17">
        <v>6.1457439745973397E-2</v>
      </c>
      <c r="AR1728" s="17">
        <v>4.9509068299308998E-2</v>
      </c>
      <c r="AS1728" s="17">
        <v>6.1861207069766999E-2</v>
      </c>
      <c r="AT1728" s="17">
        <v>9.9151181319390796E-2</v>
      </c>
      <c r="AU1728" s="17"/>
      <c r="AV1728" s="17">
        <v>1.52613106329362E-2</v>
      </c>
      <c r="AW1728" s="17">
        <v>1.32981195403766E-2</v>
      </c>
      <c r="AX1728" s="17">
        <v>0.424812853895079</v>
      </c>
      <c r="AY1728" s="17">
        <v>8.4068558581984702E-3</v>
      </c>
      <c r="AZ1728" s="17">
        <v>3.16025438763195E-2</v>
      </c>
      <c r="BA1728" s="17">
        <v>0</v>
      </c>
      <c r="BB1728" s="17"/>
      <c r="BC1728" s="17">
        <v>5.0194367018249898E-2</v>
      </c>
      <c r="BD1728" s="17">
        <v>4.9278631648848999E-2</v>
      </c>
      <c r="BE1728" s="17">
        <v>4.8617129359325002E-2</v>
      </c>
      <c r="BF1728" s="17"/>
      <c r="BG1728" s="17">
        <v>3.8915453067513602E-2</v>
      </c>
      <c r="BH1728" s="17">
        <v>5.0818228139954499E-2</v>
      </c>
      <c r="BI1728" s="17">
        <v>4.82297314983616E-2</v>
      </c>
      <c r="BJ1728" s="17">
        <v>0.110057244081598</v>
      </c>
      <c r="BK1728" s="17">
        <v>2.9290318741566599E-2</v>
      </c>
      <c r="BL1728" s="17"/>
      <c r="BM1728" s="17">
        <v>4.8873207284863503E-2</v>
      </c>
      <c r="BN1728" s="17">
        <v>4.7979334784028403E-2</v>
      </c>
    </row>
    <row r="1729" spans="2:66" x14ac:dyDescent="0.35">
      <c r="B1729" t="s">
        <v>58</v>
      </c>
      <c r="C1729" s="17">
        <v>0.100497109079571</v>
      </c>
      <c r="D1729" s="17">
        <v>0.111066096172852</v>
      </c>
      <c r="E1729" s="17">
        <v>9.0687609320988904E-2</v>
      </c>
      <c r="F1729" s="17"/>
      <c r="G1729" s="17">
        <v>5.7618505712678E-2</v>
      </c>
      <c r="H1729" s="17">
        <v>9.1432923672720504E-2</v>
      </c>
      <c r="I1729" s="17">
        <v>9.6166986629678097E-2</v>
      </c>
      <c r="J1729" s="17">
        <v>0.11243595029177</v>
      </c>
      <c r="K1729" s="17">
        <v>0.12168800117522301</v>
      </c>
      <c r="L1729" s="17">
        <v>0.116020007516278</v>
      </c>
      <c r="M1729" s="17"/>
      <c r="N1729" s="17">
        <v>8.0632563818338901E-2</v>
      </c>
      <c r="O1729" s="17">
        <v>9.4878697250162305E-2</v>
      </c>
      <c r="P1729" s="17">
        <v>0.131328652287383</v>
      </c>
      <c r="Q1729" s="17">
        <v>0.102321127900868</v>
      </c>
      <c r="R1729" s="17"/>
      <c r="S1729" s="17">
        <v>5.5955148990570303E-2</v>
      </c>
      <c r="T1729" s="17">
        <v>8.3692784535129003E-2</v>
      </c>
      <c r="U1729" s="17">
        <v>0.114741088676575</v>
      </c>
      <c r="V1729" s="17">
        <v>0.14746939774953799</v>
      </c>
      <c r="W1729" s="17">
        <v>0.12054728330559</v>
      </c>
      <c r="X1729" s="17">
        <v>0.107808515198712</v>
      </c>
      <c r="Y1729" s="17">
        <v>0.13283865477849299</v>
      </c>
      <c r="Z1729" s="17">
        <v>0.13041507354739501</v>
      </c>
      <c r="AA1729" s="17">
        <v>7.0054246637660106E-2</v>
      </c>
      <c r="AB1729" s="17">
        <v>6.2397251856963099E-2</v>
      </c>
      <c r="AC1729" s="17">
        <v>0.19261147887336799</v>
      </c>
      <c r="AD1729" s="17">
        <v>7.8391298974568493E-2</v>
      </c>
      <c r="AE1729" s="17"/>
      <c r="AF1729" s="17">
        <v>6.5294039105473003E-2</v>
      </c>
      <c r="AG1729" s="17">
        <v>0.109290804782862</v>
      </c>
      <c r="AH1729" s="17">
        <v>9.40022058196361E-2</v>
      </c>
      <c r="AI1729" s="17">
        <v>0.115614907182716</v>
      </c>
      <c r="AJ1729" s="17">
        <v>0.121017446606276</v>
      </c>
      <c r="AK1729" s="17">
        <v>0.14626094201053899</v>
      </c>
      <c r="AL1729" s="17"/>
      <c r="AM1729" s="17">
        <v>0.114645907564991</v>
      </c>
      <c r="AN1729" s="17">
        <v>8.1134259650331206E-2</v>
      </c>
      <c r="AO1729" s="17"/>
      <c r="AP1729" s="17">
        <v>0.14072299744457101</v>
      </c>
      <c r="AQ1729" s="17">
        <v>0.10805251674647701</v>
      </c>
      <c r="AR1729" s="17">
        <v>6.4343135743186994E-2</v>
      </c>
      <c r="AS1729" s="17">
        <v>7.6813281771650893E-2</v>
      </c>
      <c r="AT1729" s="17">
        <v>4.0263409659330597E-2</v>
      </c>
      <c r="AU1729" s="17"/>
      <c r="AV1729" s="17">
        <v>1.15262498305634E-2</v>
      </c>
      <c r="AW1729" s="17">
        <v>2.5846744301875599E-2</v>
      </c>
      <c r="AX1729" s="17">
        <v>2.0111154171943899E-2</v>
      </c>
      <c r="AY1729" s="17">
        <v>0.65374260068683498</v>
      </c>
      <c r="AZ1729" s="17">
        <v>3.1371833050754097E-2</v>
      </c>
      <c r="BA1729" s="17">
        <v>6.3782825199155497E-3</v>
      </c>
      <c r="BB1729" s="17"/>
      <c r="BC1729" s="17">
        <v>6.2380268834994002E-3</v>
      </c>
      <c r="BD1729" s="17">
        <v>8.8870504106448103E-2</v>
      </c>
      <c r="BE1729" s="17">
        <v>0.19852775362980801</v>
      </c>
      <c r="BF1729" s="17"/>
      <c r="BG1729" s="17">
        <v>0.13221976950023501</v>
      </c>
      <c r="BH1729" s="17">
        <v>6.9584619421308794E-2</v>
      </c>
      <c r="BI1729" s="17">
        <v>7.3772210071605795E-2</v>
      </c>
      <c r="BJ1729" s="17">
        <v>9.45800119732714E-2</v>
      </c>
      <c r="BK1729" s="17">
        <v>0.32763686165459899</v>
      </c>
      <c r="BL1729" s="17"/>
      <c r="BM1729" s="17">
        <v>7.9819768151232803E-2</v>
      </c>
      <c r="BN1729" s="17">
        <v>0.27370880652358198</v>
      </c>
    </row>
    <row r="1730" spans="2:66" x14ac:dyDescent="0.35">
      <c r="B1730" t="s">
        <v>517</v>
      </c>
      <c r="C1730" s="17">
        <v>4.8212792048378E-2</v>
      </c>
      <c r="D1730" s="17">
        <v>4.1434288807210701E-2</v>
      </c>
      <c r="E1730" s="17">
        <v>5.3068986529845201E-2</v>
      </c>
      <c r="F1730" s="17"/>
      <c r="G1730" s="17">
        <v>0.100787026032576</v>
      </c>
      <c r="H1730" s="17">
        <v>8.8726784897998498E-2</v>
      </c>
      <c r="I1730" s="17">
        <v>4.4867548877103897E-2</v>
      </c>
      <c r="J1730" s="17">
        <v>3.5341979370866E-2</v>
      </c>
      <c r="K1730" s="17">
        <v>2.11228529994253E-2</v>
      </c>
      <c r="L1730" s="17">
        <v>1.1493001847085699E-2</v>
      </c>
      <c r="M1730" s="17"/>
      <c r="N1730" s="17">
        <v>4.7929333232945799E-2</v>
      </c>
      <c r="O1730" s="17">
        <v>5.51958540578446E-2</v>
      </c>
      <c r="P1730" s="17">
        <v>4.7423285836391299E-2</v>
      </c>
      <c r="Q1730" s="17">
        <v>4.2709314012133799E-2</v>
      </c>
      <c r="R1730" s="17"/>
      <c r="S1730" s="17">
        <v>6.3778668408502603E-2</v>
      </c>
      <c r="T1730" s="17">
        <v>4.9263453126148202E-2</v>
      </c>
      <c r="U1730" s="17">
        <v>4.1383012939068597E-2</v>
      </c>
      <c r="V1730" s="17">
        <v>6.4790842363985704E-2</v>
      </c>
      <c r="W1730" s="17">
        <v>3.5479292175898298E-2</v>
      </c>
      <c r="X1730" s="17">
        <v>6.9937988916069893E-2</v>
      </c>
      <c r="Y1730" s="17">
        <v>5.4457995070518697E-2</v>
      </c>
      <c r="Z1730" s="17">
        <v>0</v>
      </c>
      <c r="AA1730" s="17">
        <v>4.0563295232107999E-2</v>
      </c>
      <c r="AB1730" s="17">
        <v>2.5958780746210702E-2</v>
      </c>
      <c r="AC1730" s="17">
        <v>4.75306942166311E-2</v>
      </c>
      <c r="AD1730" s="17">
        <v>4.7458077587183699E-2</v>
      </c>
      <c r="AE1730" s="17"/>
      <c r="AF1730" s="17">
        <v>5.5365688556121097E-2</v>
      </c>
      <c r="AG1730" s="17">
        <v>5.0931640762755498E-2</v>
      </c>
      <c r="AH1730" s="17">
        <v>6.9349355654227798E-2</v>
      </c>
      <c r="AI1730" s="17">
        <v>3.6067634091049301E-2</v>
      </c>
      <c r="AJ1730" s="17">
        <v>9.4743728262861506E-3</v>
      </c>
      <c r="AK1730" s="17">
        <v>6.4359115130736194E-2</v>
      </c>
      <c r="AL1730" s="17"/>
      <c r="AM1730" s="17">
        <v>3.3581479900809098E-2</v>
      </c>
      <c r="AN1730" s="17">
        <v>6.9314810219182205E-2</v>
      </c>
      <c r="AO1730" s="17"/>
      <c r="AP1730" s="17">
        <v>2.3231467902692201E-2</v>
      </c>
      <c r="AQ1730" s="17">
        <v>6.8347653678313094E-2</v>
      </c>
      <c r="AR1730" s="17">
        <v>5.5002174803229401E-2</v>
      </c>
      <c r="AS1730" s="17">
        <v>6.99759249278184E-2</v>
      </c>
      <c r="AT1730" s="17">
        <v>0.10192606475765301</v>
      </c>
      <c r="AU1730" s="17"/>
      <c r="AV1730" s="17">
        <v>2.2984538393458102E-2</v>
      </c>
      <c r="AW1730" s="17">
        <v>8.2159277151253804E-3</v>
      </c>
      <c r="AX1730" s="17">
        <v>1.82500749778109E-2</v>
      </c>
      <c r="AY1730" s="17">
        <v>8.0094008089269097E-3</v>
      </c>
      <c r="AZ1730" s="17">
        <v>0.48862138049411902</v>
      </c>
      <c r="BA1730" s="17">
        <v>2.5777537660007802E-2</v>
      </c>
      <c r="BB1730" s="17"/>
      <c r="BC1730" s="17">
        <v>0.10666932464013799</v>
      </c>
      <c r="BD1730" s="17">
        <v>4.0443927113386E-2</v>
      </c>
      <c r="BE1730" s="17">
        <v>1.8503639231551901E-2</v>
      </c>
      <c r="BF1730" s="17"/>
      <c r="BG1730" s="17">
        <v>3.9677044095518602E-2</v>
      </c>
      <c r="BH1730" s="17">
        <v>6.9190220901716795E-2</v>
      </c>
      <c r="BI1730" s="17">
        <v>3.9795708030730299E-2</v>
      </c>
      <c r="BJ1730" s="17">
        <v>1.7837188748433801E-2</v>
      </c>
      <c r="BK1730" s="17">
        <v>5.6615136992929603E-3</v>
      </c>
      <c r="BL1730" s="17"/>
      <c r="BM1730" s="17">
        <v>6.4367501490597903E-2</v>
      </c>
      <c r="BN1730" s="17">
        <v>8.47889699527948E-3</v>
      </c>
    </row>
    <row r="1731" spans="2:66" x14ac:dyDescent="0.35">
      <c r="B1731" t="s">
        <v>98</v>
      </c>
      <c r="C1731" s="17">
        <v>0.13889963916999401</v>
      </c>
      <c r="D1731" s="17">
        <v>0.118527067691421</v>
      </c>
      <c r="E1731" s="17">
        <v>0.159447666344985</v>
      </c>
      <c r="F1731" s="17"/>
      <c r="G1731" s="17">
        <v>0.11158383068759201</v>
      </c>
      <c r="H1731" s="17">
        <v>8.75115437849283E-2</v>
      </c>
      <c r="I1731" s="17">
        <v>0.11427077327943599</v>
      </c>
      <c r="J1731" s="17">
        <v>0.155518727580265</v>
      </c>
      <c r="K1731" s="17">
        <v>0.186365079934041</v>
      </c>
      <c r="L1731" s="17">
        <v>0.173625934433008</v>
      </c>
      <c r="M1731" s="17"/>
      <c r="N1731" s="17">
        <v>7.6586987864490697E-2</v>
      </c>
      <c r="O1731" s="17">
        <v>0.14829679315029801</v>
      </c>
      <c r="P1731" s="17">
        <v>0.17437718155642201</v>
      </c>
      <c r="Q1731" s="17">
        <v>0.16358373333215001</v>
      </c>
      <c r="R1731" s="17"/>
      <c r="S1731" s="17">
        <v>9.2726924499299604E-2</v>
      </c>
      <c r="T1731" s="17">
        <v>0.14380056142246</v>
      </c>
      <c r="U1731" s="17">
        <v>0.115318403622593</v>
      </c>
      <c r="V1731" s="17">
        <v>0.13178134170210801</v>
      </c>
      <c r="W1731" s="17">
        <v>0.13402201787653201</v>
      </c>
      <c r="X1731" s="17">
        <v>9.6812381785377599E-2</v>
      </c>
      <c r="Y1731" s="17">
        <v>0.163156935728029</v>
      </c>
      <c r="Z1731" s="17">
        <v>0.19985617561142899</v>
      </c>
      <c r="AA1731" s="17">
        <v>0.13717407099864301</v>
      </c>
      <c r="AB1731" s="17">
        <v>0.24015368622203601</v>
      </c>
      <c r="AC1731" s="17">
        <v>9.5815838567077302E-2</v>
      </c>
      <c r="AD1731" s="17">
        <v>0.183969136051961</v>
      </c>
      <c r="AE1731" s="17"/>
      <c r="AF1731" s="17">
        <v>0.106531766410889</v>
      </c>
      <c r="AG1731" s="17">
        <v>0.12737489911091501</v>
      </c>
      <c r="AH1731" s="17">
        <v>0.14640294340688001</v>
      </c>
      <c r="AI1731" s="17">
        <v>0.163508244925538</v>
      </c>
      <c r="AJ1731" s="17">
        <v>0.19006841404550001</v>
      </c>
      <c r="AK1731" s="17">
        <v>0.15026033289533799</v>
      </c>
      <c r="AL1731" s="17"/>
      <c r="AM1731" s="17">
        <v>0.137132912761669</v>
      </c>
      <c r="AN1731" s="17">
        <v>0.14128451204599399</v>
      </c>
      <c r="AO1731" s="17"/>
      <c r="AP1731" s="17">
        <v>0.17378622624201401</v>
      </c>
      <c r="AQ1731" s="17">
        <v>0.13971744040695</v>
      </c>
      <c r="AR1731" s="17">
        <v>0.117037885231044</v>
      </c>
      <c r="AS1731" s="17">
        <v>9.3419825614314903E-2</v>
      </c>
      <c r="AT1731" s="17">
        <v>3.9753944253719697E-2</v>
      </c>
      <c r="AU1731" s="17"/>
      <c r="AV1731" s="17">
        <v>5.0639812903769503E-2</v>
      </c>
      <c r="AW1731" s="17">
        <v>7.0725254691506201E-2</v>
      </c>
      <c r="AX1731" s="17">
        <v>0.133971288157165</v>
      </c>
      <c r="AY1731" s="17">
        <v>0.13012462932256399</v>
      </c>
      <c r="AZ1731" s="17">
        <v>0.102536959520518</v>
      </c>
      <c r="BA1731" s="17">
        <v>0.25367758304117999</v>
      </c>
      <c r="BB1731" s="17"/>
      <c r="BC1731" s="17">
        <v>0.10192685635884501</v>
      </c>
      <c r="BD1731" s="17">
        <v>0.18245454217785001</v>
      </c>
      <c r="BE1731" s="17">
        <v>9.26063181825416E-2</v>
      </c>
      <c r="BF1731" s="17"/>
      <c r="BG1731" s="17">
        <v>0.18001521712542301</v>
      </c>
      <c r="BH1731" s="17">
        <v>0.141348906993014</v>
      </c>
      <c r="BI1731" s="17">
        <v>0.119539194274001</v>
      </c>
      <c r="BJ1731" s="17">
        <v>4.1022719669084197E-2</v>
      </c>
      <c r="BK1731" s="17">
        <v>0.149551534840769</v>
      </c>
      <c r="BL1731" s="17"/>
      <c r="BM1731" s="17">
        <v>0.147667330985674</v>
      </c>
      <c r="BN1731" s="17">
        <v>0.124438572334473</v>
      </c>
    </row>
    <row r="1732" spans="2:66" x14ac:dyDescent="0.35">
      <c r="B1732" t="s">
        <v>237</v>
      </c>
      <c r="C1732" s="17">
        <v>3.9485728822794804E-3</v>
      </c>
      <c r="D1732" s="17">
        <v>4.8160175230211001E-3</v>
      </c>
      <c r="E1732" s="17">
        <v>3.1222701388976901E-3</v>
      </c>
      <c r="F1732" s="17"/>
      <c r="G1732" s="17">
        <v>3.91051450699576E-3</v>
      </c>
      <c r="H1732" s="17">
        <v>3.2414519456531602E-3</v>
      </c>
      <c r="I1732" s="17">
        <v>6.4502628946487501E-3</v>
      </c>
      <c r="J1732" s="17">
        <v>1.0340960417070701E-2</v>
      </c>
      <c r="K1732" s="17">
        <v>0</v>
      </c>
      <c r="L1732" s="17">
        <v>0</v>
      </c>
      <c r="M1732" s="17"/>
      <c r="N1732" s="17">
        <v>6.24537949592771E-3</v>
      </c>
      <c r="O1732" s="17">
        <v>4.7009710248062204E-3</v>
      </c>
      <c r="P1732" s="17">
        <v>2.1814562465445699E-3</v>
      </c>
      <c r="Q1732" s="17">
        <v>2.2976690673624099E-3</v>
      </c>
      <c r="R1732" s="17"/>
      <c r="S1732" s="17">
        <v>0</v>
      </c>
      <c r="T1732" s="17">
        <v>0</v>
      </c>
      <c r="U1732" s="17">
        <v>0</v>
      </c>
      <c r="V1732" s="17">
        <v>0</v>
      </c>
      <c r="W1732" s="17">
        <v>0</v>
      </c>
      <c r="X1732" s="17">
        <v>5.3030766451684997E-3</v>
      </c>
      <c r="Y1732" s="17">
        <v>0</v>
      </c>
      <c r="Z1732" s="17">
        <v>0</v>
      </c>
      <c r="AA1732" s="17">
        <v>0</v>
      </c>
      <c r="AB1732" s="17">
        <v>3.85365097927148E-2</v>
      </c>
      <c r="AC1732" s="17">
        <v>0</v>
      </c>
      <c r="AD1732" s="17">
        <v>0</v>
      </c>
      <c r="AE1732" s="17"/>
      <c r="AF1732" s="17">
        <v>2.2933626223319999E-3</v>
      </c>
      <c r="AG1732" s="17">
        <v>0</v>
      </c>
      <c r="AH1732" s="17">
        <v>1.2116705267877999E-2</v>
      </c>
      <c r="AI1732" s="17">
        <v>9.8891731418734707E-3</v>
      </c>
      <c r="AJ1732" s="17">
        <v>0</v>
      </c>
      <c r="AK1732" s="17">
        <v>0</v>
      </c>
      <c r="AL1732" s="17"/>
      <c r="AM1732" s="17">
        <v>5.00298601503765E-3</v>
      </c>
      <c r="AN1732" s="17">
        <v>2.48048361792265E-3</v>
      </c>
      <c r="AO1732" s="17"/>
      <c r="AP1732" s="17">
        <v>2.4791411976171299E-3</v>
      </c>
      <c r="AQ1732" s="17">
        <v>0</v>
      </c>
      <c r="AR1732" s="17">
        <v>0</v>
      </c>
      <c r="AS1732" s="17">
        <v>9.0176349647102094E-3</v>
      </c>
      <c r="AT1732" s="17">
        <v>2.55364591440796E-2</v>
      </c>
      <c r="AU1732" s="17"/>
      <c r="AV1732" s="17">
        <v>0</v>
      </c>
      <c r="AW1732" s="17">
        <v>0</v>
      </c>
      <c r="AX1732" s="17">
        <v>0</v>
      </c>
      <c r="AY1732" s="17">
        <v>0</v>
      </c>
      <c r="AZ1732" s="17">
        <v>1.75005908754855E-2</v>
      </c>
      <c r="BA1732" s="17">
        <v>0</v>
      </c>
      <c r="BB1732" s="17"/>
      <c r="BC1732" s="17">
        <v>4.9853288855440797E-3</v>
      </c>
      <c r="BD1732" s="17">
        <v>6.79907478592568E-3</v>
      </c>
      <c r="BE1732" s="17">
        <v>0</v>
      </c>
      <c r="BF1732" s="17"/>
      <c r="BG1732" s="17">
        <v>1.38145360810182E-2</v>
      </c>
      <c r="BH1732" s="17">
        <v>3.7224593626010599E-3</v>
      </c>
      <c r="BI1732" s="17">
        <v>1.58021468961499E-3</v>
      </c>
      <c r="BJ1732" s="17">
        <v>0</v>
      </c>
      <c r="BK1732" s="17">
        <v>6.54265797272099E-3</v>
      </c>
      <c r="BL1732" s="17"/>
      <c r="BM1732" s="17">
        <v>5.3715957672659E-3</v>
      </c>
      <c r="BN1732" s="17">
        <v>5.02872340980754E-3</v>
      </c>
    </row>
    <row r="1733" spans="2:66" x14ac:dyDescent="0.35">
      <c r="B1733" t="s">
        <v>282</v>
      </c>
      <c r="C1733" s="17">
        <v>0.142903201031573</v>
      </c>
      <c r="D1733" s="17">
        <v>0.100665526088631</v>
      </c>
      <c r="E1733" s="17">
        <v>0.18380222499381199</v>
      </c>
      <c r="F1733" s="17"/>
      <c r="G1733" s="17">
        <v>0.19010602628545201</v>
      </c>
      <c r="H1733" s="17">
        <v>0.10688111956327299</v>
      </c>
      <c r="I1733" s="17">
        <v>0.13086392862236501</v>
      </c>
      <c r="J1733" s="17">
        <v>0.152047546933785</v>
      </c>
      <c r="K1733" s="17">
        <v>0.14986762105083501</v>
      </c>
      <c r="L1733" s="17">
        <v>0.13858177764524701</v>
      </c>
      <c r="M1733" s="17"/>
      <c r="N1733" s="17">
        <v>9.2711477864466096E-2</v>
      </c>
      <c r="O1733" s="17">
        <v>0.15408275141840999</v>
      </c>
      <c r="P1733" s="17">
        <v>0.12894200116090601</v>
      </c>
      <c r="Q1733" s="17">
        <v>0.19183807850093801</v>
      </c>
      <c r="R1733" s="17"/>
      <c r="S1733" s="17">
        <v>0.11194435649180801</v>
      </c>
      <c r="T1733" s="17">
        <v>0.188442498244629</v>
      </c>
      <c r="U1733" s="17">
        <v>0.14623515032034801</v>
      </c>
      <c r="V1733" s="17">
        <v>0.12413276480860801</v>
      </c>
      <c r="W1733" s="17">
        <v>0.14395101242844099</v>
      </c>
      <c r="X1733" s="17">
        <v>0.182995886872655</v>
      </c>
      <c r="Y1733" s="17">
        <v>0.15782127932513601</v>
      </c>
      <c r="Z1733" s="17">
        <v>0.13047290154107799</v>
      </c>
      <c r="AA1733" s="17">
        <v>0.151704449888827</v>
      </c>
      <c r="AB1733" s="17">
        <v>7.6229251860474495E-2</v>
      </c>
      <c r="AC1733" s="17">
        <v>0.15327826194704799</v>
      </c>
      <c r="AD1733" s="17">
        <v>0.141857177503734</v>
      </c>
      <c r="AE1733" s="17"/>
      <c r="AF1733" s="17">
        <v>0.13751957497917</v>
      </c>
      <c r="AG1733" s="17">
        <v>0.13408263526259501</v>
      </c>
      <c r="AH1733" s="17">
        <v>0.14914888909679599</v>
      </c>
      <c r="AI1733" s="17">
        <v>0.16112515999087099</v>
      </c>
      <c r="AJ1733" s="17">
        <v>0.14316417326063999</v>
      </c>
      <c r="AK1733" s="17">
        <v>0.128412506709083</v>
      </c>
      <c r="AL1733" s="17"/>
      <c r="AM1733" s="17">
        <v>0.133460733747503</v>
      </c>
      <c r="AN1733" s="17">
        <v>0.153684209884701</v>
      </c>
      <c r="AO1733" s="17"/>
      <c r="AP1733" s="17">
        <v>0.16492308032889899</v>
      </c>
      <c r="AQ1733" s="17">
        <v>0.17275050429785499</v>
      </c>
      <c r="AR1733" s="17">
        <v>0.11005220785469901</v>
      </c>
      <c r="AS1733" s="17">
        <v>9.24109219071029E-2</v>
      </c>
      <c r="AT1733" s="17">
        <v>7.9709946823835101E-2</v>
      </c>
      <c r="AU1733" s="17"/>
      <c r="AV1733" s="17">
        <v>7.4829190225474906E-2</v>
      </c>
      <c r="AW1733" s="17">
        <v>6.6359102386723601E-2</v>
      </c>
      <c r="AX1733" s="17">
        <v>0.155514815669966</v>
      </c>
      <c r="AY1733" s="17">
        <v>5.48304764349083E-2</v>
      </c>
      <c r="AZ1733" s="17">
        <v>0.15866723872360899</v>
      </c>
      <c r="BA1733" s="17">
        <v>0.55130066905236197</v>
      </c>
      <c r="BB1733" s="17"/>
      <c r="BC1733" s="17">
        <v>9.57634564474074E-2</v>
      </c>
      <c r="BD1733" s="17">
        <v>0.19948220217604301</v>
      </c>
      <c r="BE1733" s="17">
        <v>4.4602420002543199E-2</v>
      </c>
      <c r="BF1733" s="17"/>
      <c r="BG1733" s="17">
        <v>0.12995668378585901</v>
      </c>
      <c r="BH1733" s="17">
        <v>0.12990493574040299</v>
      </c>
      <c r="BI1733" s="17">
        <v>0.14705409041360601</v>
      </c>
      <c r="BJ1733" s="17">
        <v>0.146595832571941</v>
      </c>
      <c r="BK1733" s="17">
        <v>0.10522175416372399</v>
      </c>
      <c r="BL1733" s="17"/>
      <c r="BM1733" s="17">
        <v>0.129913391837995</v>
      </c>
      <c r="BN1733" s="17">
        <v>0.11479548514156999</v>
      </c>
    </row>
    <row r="1734" spans="2:66" x14ac:dyDescent="0.35">
      <c r="C1734" s="17"/>
      <c r="D1734" s="17"/>
      <c r="E1734" s="17"/>
      <c r="F1734" s="17"/>
      <c r="G1734" s="17"/>
      <c r="H1734" s="17"/>
      <c r="I1734" s="17"/>
      <c r="J1734" s="17"/>
      <c r="K1734" s="17"/>
      <c r="L1734" s="17"/>
      <c r="M1734" s="17"/>
      <c r="N1734" s="17"/>
      <c r="O1734" s="17"/>
      <c r="P1734" s="17"/>
      <c r="Q1734" s="17"/>
      <c r="R1734" s="17"/>
      <c r="S1734" s="17"/>
      <c r="T1734" s="17"/>
      <c r="U1734" s="17"/>
      <c r="V1734" s="17"/>
      <c r="W1734" s="17"/>
      <c r="X1734" s="17"/>
      <c r="Y1734" s="17"/>
      <c r="Z1734" s="17"/>
      <c r="AA1734" s="17"/>
      <c r="AB1734" s="17"/>
      <c r="AC1734" s="17"/>
      <c r="AD1734" s="17"/>
      <c r="AE1734" s="17"/>
      <c r="AF1734" s="17"/>
      <c r="AG1734" s="17"/>
      <c r="AH1734" s="17"/>
      <c r="AI1734" s="17"/>
      <c r="AJ1734" s="17"/>
      <c r="AK1734" s="17"/>
      <c r="AL1734" s="17"/>
      <c r="AM1734" s="17"/>
      <c r="AN1734" s="17"/>
      <c r="AO1734" s="17"/>
      <c r="AP1734" s="17"/>
      <c r="AQ1734" s="17"/>
      <c r="AR1734" s="17"/>
      <c r="AS1734" s="17"/>
      <c r="AT1734" s="17"/>
      <c r="AU1734" s="17"/>
      <c r="AV1734" s="17"/>
      <c r="AW1734" s="17"/>
      <c r="AX1734" s="17"/>
      <c r="AY1734" s="17"/>
      <c r="AZ1734" s="17"/>
      <c r="BA1734" s="17"/>
      <c r="BB1734" s="17"/>
      <c r="BC1734" s="17"/>
      <c r="BD1734" s="17"/>
      <c r="BE1734" s="17"/>
      <c r="BF1734" s="17"/>
      <c r="BG1734" s="17"/>
      <c r="BH1734" s="17"/>
      <c r="BI1734" s="17"/>
      <c r="BJ1734" s="17"/>
      <c r="BK1734" s="17"/>
      <c r="BL1734" s="17"/>
      <c r="BM1734" s="17"/>
      <c r="BN1734" s="17"/>
    </row>
    <row r="1735" spans="2:66" x14ac:dyDescent="0.35">
      <c r="B1735" s="6" t="s">
        <v>519</v>
      </c>
      <c r="C1735" s="17"/>
      <c r="D1735" s="17"/>
      <c r="E1735" s="17"/>
      <c r="F1735" s="17"/>
      <c r="G1735" s="17"/>
      <c r="H1735" s="17"/>
      <c r="I1735" s="17"/>
      <c r="J1735" s="17"/>
      <c r="K1735" s="17"/>
      <c r="L1735" s="17"/>
      <c r="M1735" s="17"/>
      <c r="N1735" s="17"/>
      <c r="O1735" s="17"/>
      <c r="P1735" s="17"/>
      <c r="Q1735" s="17"/>
      <c r="R1735" s="17"/>
      <c r="S1735" s="17"/>
      <c r="T1735" s="17"/>
      <c r="U1735" s="17"/>
      <c r="V1735" s="17"/>
      <c r="W1735" s="17"/>
      <c r="X1735" s="17"/>
      <c r="Y1735" s="17"/>
      <c r="Z1735" s="17"/>
      <c r="AA1735" s="17"/>
      <c r="AB1735" s="17"/>
      <c r="AC1735" s="17"/>
      <c r="AD1735" s="17"/>
      <c r="AE1735" s="17"/>
      <c r="AF1735" s="17"/>
      <c r="AG1735" s="17"/>
      <c r="AH1735" s="17"/>
      <c r="AI1735" s="17"/>
      <c r="AJ1735" s="17"/>
      <c r="AK1735" s="17"/>
      <c r="AL1735" s="17"/>
      <c r="AM1735" s="17"/>
      <c r="AN1735" s="17"/>
      <c r="AO1735" s="17"/>
      <c r="AP1735" s="17"/>
      <c r="AQ1735" s="17"/>
      <c r="AR1735" s="17"/>
      <c r="AS1735" s="17"/>
      <c r="AT1735" s="17"/>
      <c r="AU1735" s="17"/>
      <c r="AV1735" s="17"/>
      <c r="AW1735" s="17"/>
      <c r="AX1735" s="17"/>
      <c r="AY1735" s="17"/>
      <c r="AZ1735" s="17"/>
      <c r="BA1735" s="17"/>
      <c r="BB1735" s="17"/>
      <c r="BC1735" s="17"/>
      <c r="BD1735" s="17"/>
      <c r="BE1735" s="17"/>
      <c r="BF1735" s="17"/>
      <c r="BG1735" s="17"/>
      <c r="BH1735" s="17"/>
      <c r="BI1735" s="17"/>
      <c r="BJ1735" s="17"/>
      <c r="BK1735" s="17"/>
      <c r="BL1735" s="17"/>
      <c r="BM1735" s="17"/>
      <c r="BN1735" s="17"/>
    </row>
    <row r="1736" spans="2:66" x14ac:dyDescent="0.35">
      <c r="B1736" s="24" t="s">
        <v>101</v>
      </c>
      <c r="C1736" s="17"/>
      <c r="D1736" s="17"/>
      <c r="E1736" s="17"/>
      <c r="F1736" s="17"/>
      <c r="G1736" s="17"/>
      <c r="H1736" s="17"/>
      <c r="I1736" s="17"/>
      <c r="J1736" s="17"/>
      <c r="K1736" s="17"/>
      <c r="L1736" s="17"/>
      <c r="M1736" s="17"/>
      <c r="N1736" s="17"/>
      <c r="O1736" s="17"/>
      <c r="P1736" s="17"/>
      <c r="Q1736" s="17"/>
      <c r="R1736" s="17"/>
      <c r="S1736" s="17"/>
      <c r="T1736" s="17"/>
      <c r="U1736" s="17"/>
      <c r="V1736" s="17"/>
      <c r="W1736" s="17"/>
      <c r="X1736" s="17"/>
      <c r="Y1736" s="17"/>
      <c r="Z1736" s="17"/>
      <c r="AA1736" s="17"/>
      <c r="AB1736" s="17"/>
      <c r="AC1736" s="17"/>
      <c r="AD1736" s="17"/>
      <c r="AE1736" s="17"/>
      <c r="AF1736" s="17"/>
      <c r="AG1736" s="17"/>
      <c r="AH1736" s="17"/>
      <c r="AI1736" s="17"/>
      <c r="AJ1736" s="17"/>
      <c r="AK1736" s="17"/>
      <c r="AL1736" s="17"/>
      <c r="AM1736" s="17"/>
      <c r="AN1736" s="17"/>
      <c r="AO1736" s="17"/>
      <c r="AP1736" s="17"/>
      <c r="AQ1736" s="17"/>
      <c r="AR1736" s="17"/>
      <c r="AS1736" s="17"/>
      <c r="AT1736" s="17"/>
      <c r="AU1736" s="17"/>
      <c r="AV1736" s="17"/>
      <c r="AW1736" s="17"/>
      <c r="AX1736" s="17"/>
      <c r="AY1736" s="17"/>
      <c r="AZ1736" s="17"/>
      <c r="BA1736" s="17"/>
      <c r="BB1736" s="17"/>
      <c r="BC1736" s="17"/>
      <c r="BD1736" s="17"/>
      <c r="BE1736" s="17"/>
      <c r="BF1736" s="17"/>
      <c r="BG1736" s="17"/>
      <c r="BH1736" s="17"/>
      <c r="BI1736" s="17"/>
      <c r="BJ1736" s="17"/>
      <c r="BK1736" s="17"/>
      <c r="BL1736" s="17"/>
      <c r="BM1736" s="17"/>
      <c r="BN1736" s="17"/>
    </row>
    <row r="1737" spans="2:66" x14ac:dyDescent="0.35">
      <c r="B1737" t="s">
        <v>515</v>
      </c>
      <c r="C1737" s="17">
        <v>0.22247166878899099</v>
      </c>
      <c r="D1737" s="17">
        <v>0.24243987977394699</v>
      </c>
      <c r="E1737" s="17">
        <v>0.203123514328827</v>
      </c>
      <c r="F1737" s="17"/>
      <c r="G1737" s="17">
        <v>0.24613777739899401</v>
      </c>
      <c r="H1737" s="17">
        <v>0.373749407680874</v>
      </c>
      <c r="I1737" s="17">
        <v>0.25376551971018002</v>
      </c>
      <c r="J1737" s="17">
        <v>0.19620698991178501</v>
      </c>
      <c r="K1737" s="17">
        <v>0.157669533105462</v>
      </c>
      <c r="L1737" s="17">
        <v>0.122666999752217</v>
      </c>
      <c r="M1737" s="17"/>
      <c r="N1737" s="17">
        <v>0.27406451863576498</v>
      </c>
      <c r="O1737" s="17">
        <v>0.22841736085967199</v>
      </c>
      <c r="P1737" s="17">
        <v>0.18467162864869499</v>
      </c>
      <c r="Q1737" s="17">
        <v>0.195399113295112</v>
      </c>
      <c r="R1737" s="17"/>
      <c r="S1737" s="17">
        <v>0.31894694689882103</v>
      </c>
      <c r="T1737" s="17">
        <v>0.15011584983224699</v>
      </c>
      <c r="U1737" s="17">
        <v>0.16792133877589099</v>
      </c>
      <c r="V1737" s="17">
        <v>0.14794416563669199</v>
      </c>
      <c r="W1737" s="17">
        <v>0.23805420956324599</v>
      </c>
      <c r="X1737" s="17">
        <v>0.18080129053857899</v>
      </c>
      <c r="Y1737" s="17">
        <v>0.20736374343212999</v>
      </c>
      <c r="Z1737" s="17">
        <v>0.31411620761782599</v>
      </c>
      <c r="AA1737" s="17">
        <v>0.28056698085788601</v>
      </c>
      <c r="AB1737" s="17">
        <v>0.25410796699106503</v>
      </c>
      <c r="AC1737" s="17">
        <v>0.20176461951291899</v>
      </c>
      <c r="AD1737" s="17">
        <v>0.18963795568721101</v>
      </c>
      <c r="AE1737" s="17"/>
      <c r="AF1737" s="17">
        <v>0.336912628602626</v>
      </c>
      <c r="AG1737" s="17">
        <v>0.19636832961735201</v>
      </c>
      <c r="AH1737" s="17">
        <v>0.21596017407773499</v>
      </c>
      <c r="AI1737" s="17">
        <v>0.184383887480082</v>
      </c>
      <c r="AJ1737" s="17">
        <v>0.13624352445604501</v>
      </c>
      <c r="AK1737" s="17">
        <v>0.14038149731661501</v>
      </c>
      <c r="AL1737" s="17"/>
      <c r="AM1737" s="17">
        <v>0.23651749039224201</v>
      </c>
      <c r="AN1737" s="17">
        <v>0.20292757561281999</v>
      </c>
      <c r="AO1737" s="17"/>
      <c r="AP1737" s="17">
        <v>0.184949768855767</v>
      </c>
      <c r="AQ1737" s="17">
        <v>0.16908691924603</v>
      </c>
      <c r="AR1737" s="17">
        <v>0.28711113253964698</v>
      </c>
      <c r="AS1737" s="17">
        <v>0.334790000906041</v>
      </c>
      <c r="AT1737" s="17">
        <v>0.38521013175973101</v>
      </c>
      <c r="AU1737" s="17"/>
      <c r="AV1737" s="17">
        <v>0.58955489016707996</v>
      </c>
      <c r="AW1737" s="17">
        <v>3.89933050223518E-2</v>
      </c>
      <c r="AX1737" s="17">
        <v>4.8830346457983703E-2</v>
      </c>
      <c r="AY1737" s="17">
        <v>1.9401670735150599E-2</v>
      </c>
      <c r="AZ1737" s="17">
        <v>2.31033981752371E-2</v>
      </c>
      <c r="BA1737" s="17">
        <v>1.22768945202399E-2</v>
      </c>
      <c r="BB1737" s="17"/>
      <c r="BC1737" s="17">
        <v>0.30341160283482399</v>
      </c>
      <c r="BD1737" s="17">
        <v>0.20464351729573799</v>
      </c>
      <c r="BE1737" s="17">
        <v>0.21149520774668701</v>
      </c>
      <c r="BF1737" s="17"/>
      <c r="BG1737" s="17">
        <v>0.21617265409284001</v>
      </c>
      <c r="BH1737" s="17">
        <v>0.23990191162536201</v>
      </c>
      <c r="BI1737" s="17">
        <v>0.26398057130687103</v>
      </c>
      <c r="BJ1737" s="17">
        <v>0.23159792989393899</v>
      </c>
      <c r="BK1737" s="17">
        <v>6.0641248746065898E-2</v>
      </c>
      <c r="BL1737" s="17"/>
      <c r="BM1737" s="17">
        <v>0.23602433681648899</v>
      </c>
      <c r="BN1737" s="17">
        <v>0.100199671244973</v>
      </c>
    </row>
    <row r="1738" spans="2:66" x14ac:dyDescent="0.35">
      <c r="B1738" t="s">
        <v>516</v>
      </c>
      <c r="C1738" s="17">
        <v>0.11260390794088899</v>
      </c>
      <c r="D1738" s="17">
        <v>0.14111842456690801</v>
      </c>
      <c r="E1738" s="17">
        <v>8.5357059339199695E-2</v>
      </c>
      <c r="F1738" s="17"/>
      <c r="G1738" s="17">
        <v>6.5927906641797596E-2</v>
      </c>
      <c r="H1738" s="17">
        <v>9.0330841527715394E-2</v>
      </c>
      <c r="I1738" s="17">
        <v>8.2070575711938501E-2</v>
      </c>
      <c r="J1738" s="17">
        <v>0.104114778873257</v>
      </c>
      <c r="K1738" s="17">
        <v>0.135904962438546</v>
      </c>
      <c r="L1738" s="17">
        <v>0.17779273691745201</v>
      </c>
      <c r="M1738" s="17"/>
      <c r="N1738" s="17">
        <v>0.134263584291825</v>
      </c>
      <c r="O1738" s="17">
        <v>8.7186306245935999E-2</v>
      </c>
      <c r="P1738" s="17">
        <v>0.122738688795816</v>
      </c>
      <c r="Q1738" s="17">
        <v>0.106657896942778</v>
      </c>
      <c r="R1738" s="17"/>
      <c r="S1738" s="17">
        <v>0.137293944979716</v>
      </c>
      <c r="T1738" s="17">
        <v>0.119369885074952</v>
      </c>
      <c r="U1738" s="17">
        <v>0.13277828422810001</v>
      </c>
      <c r="V1738" s="17">
        <v>0.118995295231936</v>
      </c>
      <c r="W1738" s="17">
        <v>9.8322923668660203E-2</v>
      </c>
      <c r="X1738" s="17">
        <v>0.107694537923802</v>
      </c>
      <c r="Y1738" s="17">
        <v>9.0293526702923801E-2</v>
      </c>
      <c r="Z1738" s="17">
        <v>9.22108589395223E-2</v>
      </c>
      <c r="AA1738" s="17">
        <v>0.12762810988787399</v>
      </c>
      <c r="AB1738" s="17">
        <v>8.1245029739702102E-2</v>
      </c>
      <c r="AC1738" s="17">
        <v>0.125060474810783</v>
      </c>
      <c r="AD1738" s="17">
        <v>4.7914357219349397E-2</v>
      </c>
      <c r="AE1738" s="17"/>
      <c r="AF1738" s="17">
        <v>0.111105724482125</v>
      </c>
      <c r="AG1738" s="17">
        <v>0.124179515850128</v>
      </c>
      <c r="AH1738" s="17">
        <v>9.9033266985632196E-2</v>
      </c>
      <c r="AI1738" s="17">
        <v>0.10034610018838699</v>
      </c>
      <c r="AJ1738" s="17">
        <v>0.127913297893402</v>
      </c>
      <c r="AK1738" s="17">
        <v>0.104350345440389</v>
      </c>
      <c r="AL1738" s="17"/>
      <c r="AM1738" s="17">
        <v>0.13635722063677699</v>
      </c>
      <c r="AN1738" s="17">
        <v>7.9699222595058905E-2</v>
      </c>
      <c r="AO1738" s="17"/>
      <c r="AP1738" s="17">
        <v>0.124700837319285</v>
      </c>
      <c r="AQ1738" s="17">
        <v>9.5523465828431395E-2</v>
      </c>
      <c r="AR1738" s="17">
        <v>0.107505648259759</v>
      </c>
      <c r="AS1738" s="17">
        <v>9.5770265546624503E-2</v>
      </c>
      <c r="AT1738" s="17">
        <v>0.183606576209597</v>
      </c>
      <c r="AU1738" s="17"/>
      <c r="AV1738" s="17">
        <v>8.5579534910580502E-3</v>
      </c>
      <c r="AW1738" s="17">
        <v>0.51178361850377996</v>
      </c>
      <c r="AX1738" s="17">
        <v>2.51292263435101E-2</v>
      </c>
      <c r="AY1738" s="17">
        <v>4.6042018971539901E-2</v>
      </c>
      <c r="AZ1738" s="17">
        <v>0</v>
      </c>
      <c r="BA1738" s="17">
        <v>3.2707164448418799E-2</v>
      </c>
      <c r="BB1738" s="17"/>
      <c r="BC1738" s="17">
        <v>1.40461528520185E-2</v>
      </c>
      <c r="BD1738" s="17">
        <v>9.6105523356663697E-2</v>
      </c>
      <c r="BE1738" s="17">
        <v>0.22847335425984</v>
      </c>
      <c r="BF1738" s="17"/>
      <c r="BG1738" s="17">
        <v>9.6377890630095595E-2</v>
      </c>
      <c r="BH1738" s="17">
        <v>0.104382458095177</v>
      </c>
      <c r="BI1738" s="17">
        <v>0.122168860573018</v>
      </c>
      <c r="BJ1738" s="17">
        <v>0.20531153899471299</v>
      </c>
      <c r="BK1738" s="17">
        <v>0.13520137176870101</v>
      </c>
      <c r="BL1738" s="17"/>
      <c r="BM1738" s="17">
        <v>0.10307443953977199</v>
      </c>
      <c r="BN1738" s="17">
        <v>0.151424473422135</v>
      </c>
    </row>
    <row r="1739" spans="2:66" x14ac:dyDescent="0.35">
      <c r="B1739" t="s">
        <v>57</v>
      </c>
      <c r="C1739" s="17">
        <v>4.2113111170478099E-2</v>
      </c>
      <c r="D1739" s="17">
        <v>4.99748268494122E-2</v>
      </c>
      <c r="E1739" s="17">
        <v>3.4655452204943003E-2</v>
      </c>
      <c r="F1739" s="17"/>
      <c r="G1739" s="17">
        <v>5.1607066326650401E-2</v>
      </c>
      <c r="H1739" s="17">
        <v>5.1372987824105799E-2</v>
      </c>
      <c r="I1739" s="17">
        <v>3.6217562489679597E-2</v>
      </c>
      <c r="J1739" s="17">
        <v>3.6182736762961402E-2</v>
      </c>
      <c r="K1739" s="17">
        <v>3.5326806592411698E-2</v>
      </c>
      <c r="L1739" s="17">
        <v>4.23747501540317E-2</v>
      </c>
      <c r="M1739" s="17"/>
      <c r="N1739" s="17">
        <v>5.32547344961352E-2</v>
      </c>
      <c r="O1739" s="17">
        <v>3.97189291880179E-2</v>
      </c>
      <c r="P1739" s="17">
        <v>3.2311516763338398E-2</v>
      </c>
      <c r="Q1739" s="17">
        <v>4.1851825214851299E-2</v>
      </c>
      <c r="R1739" s="17"/>
      <c r="S1739" s="17">
        <v>5.1565288954531802E-2</v>
      </c>
      <c r="T1739" s="17">
        <v>2.2361782450975101E-2</v>
      </c>
      <c r="U1739" s="17">
        <v>4.9752637967257797E-2</v>
      </c>
      <c r="V1739" s="17">
        <v>1.1495477625655001E-2</v>
      </c>
      <c r="W1739" s="17">
        <v>5.12728222893939E-2</v>
      </c>
      <c r="X1739" s="17">
        <v>3.3039494094671003E-2</v>
      </c>
      <c r="Y1739" s="17">
        <v>3.5985877377060202E-2</v>
      </c>
      <c r="Z1739" s="17">
        <v>3.6549301851893902E-2</v>
      </c>
      <c r="AA1739" s="17">
        <v>6.23249930501392E-2</v>
      </c>
      <c r="AB1739" s="17">
        <v>8.11346949137286E-2</v>
      </c>
      <c r="AC1739" s="17">
        <v>3.8056209171848203E-2</v>
      </c>
      <c r="AD1739" s="17">
        <v>0</v>
      </c>
      <c r="AE1739" s="17"/>
      <c r="AF1739" s="17">
        <v>5.4150359161303098E-2</v>
      </c>
      <c r="AG1739" s="17">
        <v>4.6569916993280398E-2</v>
      </c>
      <c r="AH1739" s="17">
        <v>1.8037249513842401E-2</v>
      </c>
      <c r="AI1739" s="17">
        <v>4.0237221382584398E-2</v>
      </c>
      <c r="AJ1739" s="17">
        <v>2.8379016437708699E-2</v>
      </c>
      <c r="AK1739" s="17">
        <v>5.80310749894365E-2</v>
      </c>
      <c r="AL1739" s="17"/>
      <c r="AM1739" s="17">
        <v>3.9966155441017601E-2</v>
      </c>
      <c r="AN1739" s="17">
        <v>4.5458025839964201E-2</v>
      </c>
      <c r="AO1739" s="17"/>
      <c r="AP1739" s="17">
        <v>3.4399155663965002E-2</v>
      </c>
      <c r="AQ1739" s="17">
        <v>4.7684579455211602E-2</v>
      </c>
      <c r="AR1739" s="17">
        <v>3.4473279768079297E-2</v>
      </c>
      <c r="AS1739" s="17">
        <v>6.6671017439922195E-2</v>
      </c>
      <c r="AT1739" s="17">
        <v>0.100044675218096</v>
      </c>
      <c r="AU1739" s="17"/>
      <c r="AV1739" s="17">
        <v>1.8413922601579001E-2</v>
      </c>
      <c r="AW1739" s="17">
        <v>2.47744464355758E-2</v>
      </c>
      <c r="AX1739" s="17">
        <v>0.354962416624032</v>
      </c>
      <c r="AY1739" s="17">
        <v>4.0167577474763501E-3</v>
      </c>
      <c r="AZ1739" s="17">
        <v>7.6316877877427901E-3</v>
      </c>
      <c r="BA1739" s="17">
        <v>1.1878571482330701E-2</v>
      </c>
      <c r="BB1739" s="17"/>
      <c r="BC1739" s="17">
        <v>4.1827899822628703E-2</v>
      </c>
      <c r="BD1739" s="17">
        <v>3.9316691517486201E-2</v>
      </c>
      <c r="BE1739" s="17">
        <v>4.9401570311509699E-2</v>
      </c>
      <c r="BF1739" s="17"/>
      <c r="BG1739" s="17">
        <v>3.9693951406297202E-2</v>
      </c>
      <c r="BH1739" s="17">
        <v>3.6774430039410999E-2</v>
      </c>
      <c r="BI1739" s="17">
        <v>5.2913656958392799E-2</v>
      </c>
      <c r="BJ1739" s="17">
        <v>0.109598262754891</v>
      </c>
      <c r="BK1739" s="17">
        <v>3.5861421839343502E-2</v>
      </c>
      <c r="BL1739" s="17"/>
      <c r="BM1739" s="17">
        <v>3.7251506175935298E-2</v>
      </c>
      <c r="BN1739" s="17">
        <v>5.2923715556597202E-2</v>
      </c>
    </row>
    <row r="1740" spans="2:66" x14ac:dyDescent="0.35">
      <c r="B1740" t="s">
        <v>58</v>
      </c>
      <c r="C1740" s="17">
        <v>7.4163212180878305E-2</v>
      </c>
      <c r="D1740" s="17">
        <v>8.0924986484863001E-2</v>
      </c>
      <c r="E1740" s="17">
        <v>6.7935975623617695E-2</v>
      </c>
      <c r="F1740" s="17"/>
      <c r="G1740" s="17">
        <v>3.1667440934969301E-2</v>
      </c>
      <c r="H1740" s="17">
        <v>6.2748489795455401E-2</v>
      </c>
      <c r="I1740" s="17">
        <v>7.2586561168097405E-2</v>
      </c>
      <c r="J1740" s="17">
        <v>9.2313410186451103E-2</v>
      </c>
      <c r="K1740" s="17">
        <v>7.9756157244122994E-2</v>
      </c>
      <c r="L1740" s="17">
        <v>9.4570052413706099E-2</v>
      </c>
      <c r="M1740" s="17"/>
      <c r="N1740" s="17">
        <v>5.13090956131452E-2</v>
      </c>
      <c r="O1740" s="17">
        <v>7.1455916473173398E-2</v>
      </c>
      <c r="P1740" s="17">
        <v>0.101266789310213</v>
      </c>
      <c r="Q1740" s="17">
        <v>7.9047831955673595E-2</v>
      </c>
      <c r="R1740" s="17"/>
      <c r="S1740" s="17">
        <v>4.8402112397729201E-2</v>
      </c>
      <c r="T1740" s="17">
        <v>5.2800449453293201E-2</v>
      </c>
      <c r="U1740" s="17">
        <v>7.3007623655308093E-2</v>
      </c>
      <c r="V1740" s="17">
        <v>0.124172911105418</v>
      </c>
      <c r="W1740" s="17">
        <v>6.3136510707300295E-2</v>
      </c>
      <c r="X1740" s="17">
        <v>7.0667971026601994E-2</v>
      </c>
      <c r="Y1740" s="17">
        <v>7.8491158475188796E-2</v>
      </c>
      <c r="Z1740" s="17">
        <v>9.4659907887452904E-2</v>
      </c>
      <c r="AA1740" s="17">
        <v>7.8530330979113494E-2</v>
      </c>
      <c r="AB1740" s="17">
        <v>4.3817184688527903E-2</v>
      </c>
      <c r="AC1740" s="17">
        <v>0.154704533233189</v>
      </c>
      <c r="AD1740" s="17">
        <v>7.7384270172555794E-2</v>
      </c>
      <c r="AE1740" s="17"/>
      <c r="AF1740" s="17">
        <v>4.8664778842206699E-2</v>
      </c>
      <c r="AG1740" s="17">
        <v>8.4509958262819998E-2</v>
      </c>
      <c r="AH1740" s="17">
        <v>5.4168935674514099E-2</v>
      </c>
      <c r="AI1740" s="17">
        <v>7.3348856967468998E-2</v>
      </c>
      <c r="AJ1740" s="17">
        <v>9.8083205720686295E-2</v>
      </c>
      <c r="AK1740" s="17">
        <v>0.146100953288609</v>
      </c>
      <c r="AL1740" s="17"/>
      <c r="AM1740" s="17">
        <v>8.8947072894987003E-2</v>
      </c>
      <c r="AN1740" s="17">
        <v>5.3712543286231602E-2</v>
      </c>
      <c r="AO1740" s="17"/>
      <c r="AP1740" s="17">
        <v>0.10245862329516001</v>
      </c>
      <c r="AQ1740" s="17">
        <v>7.6105860831403194E-2</v>
      </c>
      <c r="AR1740" s="17">
        <v>4.1260442079252502E-2</v>
      </c>
      <c r="AS1740" s="17">
        <v>7.1452431914628703E-2</v>
      </c>
      <c r="AT1740" s="17">
        <v>0</v>
      </c>
      <c r="AU1740" s="17"/>
      <c r="AV1740" s="17">
        <v>9.98307617594223E-3</v>
      </c>
      <c r="AW1740" s="17">
        <v>1.5774468678284099E-2</v>
      </c>
      <c r="AX1740" s="17">
        <v>1.25089286573249E-2</v>
      </c>
      <c r="AY1740" s="17">
        <v>0.48821462246708502</v>
      </c>
      <c r="AZ1740" s="17">
        <v>2.3266446039874902E-2</v>
      </c>
      <c r="BA1740" s="17">
        <v>6.3847138463612504E-3</v>
      </c>
      <c r="BB1740" s="17"/>
      <c r="BC1740" s="17">
        <v>6.1332380533183298E-3</v>
      </c>
      <c r="BD1740" s="17">
        <v>6.6771212217703393E-2</v>
      </c>
      <c r="BE1740" s="17">
        <v>0.14684154690646301</v>
      </c>
      <c r="BF1740" s="17"/>
      <c r="BG1740" s="17">
        <v>8.1713045346315599E-2</v>
      </c>
      <c r="BH1740" s="17">
        <v>5.5088335413188E-2</v>
      </c>
      <c r="BI1740" s="17">
        <v>5.4296313804373698E-2</v>
      </c>
      <c r="BJ1740" s="17">
        <v>7.5477395415643495E-2</v>
      </c>
      <c r="BK1740" s="17">
        <v>0.25395079518540697</v>
      </c>
      <c r="BL1740" s="17"/>
      <c r="BM1740" s="17">
        <v>5.9439053272301701E-2</v>
      </c>
      <c r="BN1740" s="17">
        <v>0.21265304592223699</v>
      </c>
    </row>
    <row r="1741" spans="2:66" x14ac:dyDescent="0.35">
      <c r="B1741" t="s">
        <v>517</v>
      </c>
      <c r="C1741" s="17">
        <v>0.28193516360639698</v>
      </c>
      <c r="D1741" s="17">
        <v>0.26822081148781801</v>
      </c>
      <c r="E1741" s="17">
        <v>0.29373040527308297</v>
      </c>
      <c r="F1741" s="17"/>
      <c r="G1741" s="17">
        <v>0.37649800110008003</v>
      </c>
      <c r="H1741" s="17">
        <v>0.26521890769213402</v>
      </c>
      <c r="I1741" s="17">
        <v>0.31772475148745699</v>
      </c>
      <c r="J1741" s="17">
        <v>0.29902280797014902</v>
      </c>
      <c r="K1741" s="17">
        <v>0.24014437446978101</v>
      </c>
      <c r="L1741" s="17">
        <v>0.217930778143263</v>
      </c>
      <c r="M1741" s="17"/>
      <c r="N1741" s="17">
        <v>0.33099625134219601</v>
      </c>
      <c r="O1741" s="17">
        <v>0.29043461205313897</v>
      </c>
      <c r="P1741" s="17">
        <v>0.237241374626534</v>
      </c>
      <c r="Q1741" s="17">
        <v>0.26010632495992603</v>
      </c>
      <c r="R1741" s="17"/>
      <c r="S1741" s="17">
        <v>0.26080194443863303</v>
      </c>
      <c r="T1741" s="17">
        <v>0.34819915516922501</v>
      </c>
      <c r="U1741" s="17">
        <v>0.34588325917343399</v>
      </c>
      <c r="V1741" s="17">
        <v>0.31293244825941702</v>
      </c>
      <c r="W1741" s="17">
        <v>0.30053412601225499</v>
      </c>
      <c r="X1741" s="17">
        <v>0.32387141700173999</v>
      </c>
      <c r="Y1741" s="17">
        <v>0.26667262832956101</v>
      </c>
      <c r="Z1741" s="17">
        <v>0.17640151391946901</v>
      </c>
      <c r="AA1741" s="17">
        <v>0.22003333956391599</v>
      </c>
      <c r="AB1741" s="17">
        <v>0.22284028380707999</v>
      </c>
      <c r="AC1741" s="17">
        <v>0.20234661146249699</v>
      </c>
      <c r="AD1741" s="17">
        <v>0.37914542968280601</v>
      </c>
      <c r="AE1741" s="17"/>
      <c r="AF1741" s="17">
        <v>0.237725479882826</v>
      </c>
      <c r="AG1741" s="17">
        <v>0.31127751766413497</v>
      </c>
      <c r="AH1741" s="17">
        <v>0.32869649638727499</v>
      </c>
      <c r="AI1741" s="17">
        <v>0.28011310684764901</v>
      </c>
      <c r="AJ1741" s="17">
        <v>0.26434271856131603</v>
      </c>
      <c r="AK1741" s="17">
        <v>0.25951001578048299</v>
      </c>
      <c r="AL1741" s="17"/>
      <c r="AM1741" s="17">
        <v>0.23539399292308499</v>
      </c>
      <c r="AN1741" s="17">
        <v>0.34755063131268998</v>
      </c>
      <c r="AO1741" s="17"/>
      <c r="AP1741" s="17">
        <v>0.200146976567074</v>
      </c>
      <c r="AQ1741" s="17">
        <v>0.33755434821511399</v>
      </c>
      <c r="AR1741" s="17">
        <v>0.32476267739229903</v>
      </c>
      <c r="AS1741" s="17">
        <v>0.27061571596009798</v>
      </c>
      <c r="AT1741" s="17">
        <v>0.22431484860918499</v>
      </c>
      <c r="AU1741" s="17"/>
      <c r="AV1741" s="17">
        <v>0.26693134196636498</v>
      </c>
      <c r="AW1741" s="17">
        <v>0.16582648584003901</v>
      </c>
      <c r="AX1741" s="17">
        <v>0.38764474945797001</v>
      </c>
      <c r="AY1741" s="17">
        <v>0.201314697361168</v>
      </c>
      <c r="AZ1741" s="17">
        <v>0.873935859996812</v>
      </c>
      <c r="BA1741" s="17">
        <v>0.28117986030461001</v>
      </c>
      <c r="BB1741" s="17"/>
      <c r="BC1741" s="17">
        <v>0.53366007578835295</v>
      </c>
      <c r="BD1741" s="17">
        <v>0.229865979305373</v>
      </c>
      <c r="BE1741" s="17">
        <v>0.168070287259831</v>
      </c>
      <c r="BF1741" s="17"/>
      <c r="BG1741" s="17">
        <v>0.277039726261194</v>
      </c>
      <c r="BH1741" s="17">
        <v>0.34624167948092399</v>
      </c>
      <c r="BI1741" s="17">
        <v>0.26745405005601203</v>
      </c>
      <c r="BJ1741" s="17">
        <v>0.15251046348858299</v>
      </c>
      <c r="BK1741" s="17">
        <v>9.8863778559500806E-2</v>
      </c>
      <c r="BL1741" s="17"/>
      <c r="BM1741" s="17">
        <v>0.33493345586027801</v>
      </c>
      <c r="BN1741" s="17">
        <v>0.111277322235251</v>
      </c>
    </row>
    <row r="1742" spans="2:66" x14ac:dyDescent="0.35">
      <c r="B1742" t="s">
        <v>98</v>
      </c>
      <c r="C1742" s="17">
        <v>0.140461958263878</v>
      </c>
      <c r="D1742" s="17">
        <v>0.126344478055441</v>
      </c>
      <c r="E1742" s="17">
        <v>0.154918926406345</v>
      </c>
      <c r="F1742" s="17"/>
      <c r="G1742" s="17">
        <v>8.7684745093664598E-2</v>
      </c>
      <c r="H1742" s="17">
        <v>7.2182786718248404E-2</v>
      </c>
      <c r="I1742" s="17">
        <v>0.13139173678455901</v>
      </c>
      <c r="J1742" s="17">
        <v>0.15506488216850001</v>
      </c>
      <c r="K1742" s="17">
        <v>0.19114943375681301</v>
      </c>
      <c r="L1742" s="17">
        <v>0.192786421021375</v>
      </c>
      <c r="M1742" s="17"/>
      <c r="N1742" s="17">
        <v>8.3118862563079904E-2</v>
      </c>
      <c r="O1742" s="17">
        <v>0.137997233281176</v>
      </c>
      <c r="P1742" s="17">
        <v>0.200355948037237</v>
      </c>
      <c r="Q1742" s="17">
        <v>0.154616111575784</v>
      </c>
      <c r="R1742" s="17"/>
      <c r="S1742" s="17">
        <v>9.5454691693044297E-2</v>
      </c>
      <c r="T1742" s="17">
        <v>0.159880682269814</v>
      </c>
      <c r="U1742" s="17">
        <v>0.108735440441267</v>
      </c>
      <c r="V1742" s="17">
        <v>0.16081341775231001</v>
      </c>
      <c r="W1742" s="17">
        <v>0.14034932569476299</v>
      </c>
      <c r="X1742" s="17">
        <v>0.112353784302235</v>
      </c>
      <c r="Y1742" s="17">
        <v>0.18795975492511199</v>
      </c>
      <c r="Z1742" s="17">
        <v>0.201628764939177</v>
      </c>
      <c r="AA1742" s="17">
        <v>0.106873145494589</v>
      </c>
      <c r="AB1742" s="17">
        <v>0.19582179971902</v>
      </c>
      <c r="AC1742" s="17">
        <v>9.6512607382751803E-2</v>
      </c>
      <c r="AD1742" s="17">
        <v>0.197181747577271</v>
      </c>
      <c r="AE1742" s="17"/>
      <c r="AF1742" s="17">
        <v>9.6909212419427904E-2</v>
      </c>
      <c r="AG1742" s="17">
        <v>0.12492938397049901</v>
      </c>
      <c r="AH1742" s="17">
        <v>0.16791121969133499</v>
      </c>
      <c r="AI1742" s="17">
        <v>0.16816383250337599</v>
      </c>
      <c r="AJ1742" s="17">
        <v>0.183278854960191</v>
      </c>
      <c r="AK1742" s="17">
        <v>0.18089617001629499</v>
      </c>
      <c r="AL1742" s="17"/>
      <c r="AM1742" s="17">
        <v>0.138890820023642</v>
      </c>
      <c r="AN1742" s="17">
        <v>0.14141844980368001</v>
      </c>
      <c r="AO1742" s="17"/>
      <c r="AP1742" s="17">
        <v>0.18919134555074099</v>
      </c>
      <c r="AQ1742" s="17">
        <v>0.15066611050512899</v>
      </c>
      <c r="AR1742" s="17">
        <v>9.7491553147656299E-2</v>
      </c>
      <c r="AS1742" s="17">
        <v>8.1807478377498702E-2</v>
      </c>
      <c r="AT1742" s="17">
        <v>1.9905983067093701E-2</v>
      </c>
      <c r="AU1742" s="17"/>
      <c r="AV1742" s="17">
        <v>4.5153275057811498E-2</v>
      </c>
      <c r="AW1742" s="17">
        <v>0.14283640705037301</v>
      </c>
      <c r="AX1742" s="17">
        <v>7.0901997974066905E-2</v>
      </c>
      <c r="AY1742" s="17">
        <v>0.17327159610218201</v>
      </c>
      <c r="AZ1742" s="17">
        <v>4.8079867760143398E-2</v>
      </c>
      <c r="BA1742" s="17">
        <v>0.179970812646882</v>
      </c>
      <c r="BB1742" s="17"/>
      <c r="BC1742" s="17">
        <v>6.1178546158860397E-2</v>
      </c>
      <c r="BD1742" s="17">
        <v>0.18268341249921999</v>
      </c>
      <c r="BE1742" s="17">
        <v>0.127189102286584</v>
      </c>
      <c r="BF1742" s="17"/>
      <c r="BG1742" s="17">
        <v>0.19842772930889799</v>
      </c>
      <c r="BH1742" s="17">
        <v>0.122336667365289</v>
      </c>
      <c r="BI1742" s="17">
        <v>0.109095725879544</v>
      </c>
      <c r="BJ1742" s="17">
        <v>7.4682579981963607E-2</v>
      </c>
      <c r="BK1742" s="17">
        <v>0.26980561164042999</v>
      </c>
      <c r="BL1742" s="17"/>
      <c r="BM1742" s="17">
        <v>0.134770633517351</v>
      </c>
      <c r="BN1742" s="17">
        <v>0.22465523042229801</v>
      </c>
    </row>
    <row r="1743" spans="2:66" x14ac:dyDescent="0.35">
      <c r="B1743" t="s">
        <v>237</v>
      </c>
      <c r="C1743" s="17">
        <v>3.0317982323048798E-3</v>
      </c>
      <c r="D1743" s="17">
        <v>6.1566381194485403E-3</v>
      </c>
      <c r="E1743" s="17">
        <v>0</v>
      </c>
      <c r="F1743" s="17"/>
      <c r="G1743" s="17">
        <v>0</v>
      </c>
      <c r="H1743" s="17">
        <v>0</v>
      </c>
      <c r="I1743" s="17">
        <v>3.6356370731929202E-3</v>
      </c>
      <c r="J1743" s="17">
        <v>3.3681915214124401E-3</v>
      </c>
      <c r="K1743" s="17">
        <v>6.4853824720108701E-3</v>
      </c>
      <c r="L1743" s="17">
        <v>4.4422747029533097E-3</v>
      </c>
      <c r="M1743" s="17"/>
      <c r="N1743" s="17">
        <v>1.66759161905575E-3</v>
      </c>
      <c r="O1743" s="17">
        <v>4.2381229951364702E-3</v>
      </c>
      <c r="P1743" s="17">
        <v>0</v>
      </c>
      <c r="Q1743" s="17">
        <v>5.9673706011151104E-3</v>
      </c>
      <c r="R1743" s="17"/>
      <c r="S1743" s="17">
        <v>0</v>
      </c>
      <c r="T1743" s="17">
        <v>0</v>
      </c>
      <c r="U1743" s="17">
        <v>0</v>
      </c>
      <c r="V1743" s="17">
        <v>0</v>
      </c>
      <c r="W1743" s="17">
        <v>0</v>
      </c>
      <c r="X1743" s="17">
        <v>5.34948729602932E-3</v>
      </c>
      <c r="Y1743" s="17">
        <v>0</v>
      </c>
      <c r="Z1743" s="17">
        <v>0</v>
      </c>
      <c r="AA1743" s="17">
        <v>4.2579076555454599E-3</v>
      </c>
      <c r="AB1743" s="17">
        <v>1.31938102101663E-2</v>
      </c>
      <c r="AC1743" s="17">
        <v>0</v>
      </c>
      <c r="AD1743" s="17">
        <v>2.9925955476339101E-2</v>
      </c>
      <c r="AE1743" s="17"/>
      <c r="AF1743" s="17">
        <v>2.2933626223319999E-3</v>
      </c>
      <c r="AG1743" s="17">
        <v>1.6045652150008601E-3</v>
      </c>
      <c r="AH1743" s="17">
        <v>4.5328110380568496E-3</v>
      </c>
      <c r="AI1743" s="17">
        <v>2.7565214463834298E-3</v>
      </c>
      <c r="AJ1743" s="17">
        <v>4.39475869650681E-3</v>
      </c>
      <c r="AK1743" s="17">
        <v>8.3748065234270797E-3</v>
      </c>
      <c r="AL1743" s="17"/>
      <c r="AM1743" s="17">
        <v>4.4231502531904502E-3</v>
      </c>
      <c r="AN1743" s="17">
        <v>1.0791308175163801E-3</v>
      </c>
      <c r="AO1743" s="17"/>
      <c r="AP1743" s="17">
        <v>4.4085649981639302E-3</v>
      </c>
      <c r="AQ1743" s="17">
        <v>2.1213332052148399E-3</v>
      </c>
      <c r="AR1743" s="17">
        <v>1.8902534586507801E-3</v>
      </c>
      <c r="AS1743" s="17">
        <v>3.7503769206528601E-3</v>
      </c>
      <c r="AT1743" s="17">
        <v>2.55364591440796E-2</v>
      </c>
      <c r="AU1743" s="17"/>
      <c r="AV1743" s="17">
        <v>0</v>
      </c>
      <c r="AW1743" s="17">
        <v>2.48522333209102E-3</v>
      </c>
      <c r="AX1743" s="17">
        <v>6.0996245679122802E-3</v>
      </c>
      <c r="AY1743" s="17">
        <v>0</v>
      </c>
      <c r="AZ1743" s="17">
        <v>0</v>
      </c>
      <c r="BA1743" s="17">
        <v>0</v>
      </c>
      <c r="BB1743" s="17"/>
      <c r="BC1743" s="17">
        <v>2.0296038554126999E-3</v>
      </c>
      <c r="BD1743" s="17">
        <v>6.2698338304853904E-3</v>
      </c>
      <c r="BE1743" s="17">
        <v>0</v>
      </c>
      <c r="BF1743" s="17"/>
      <c r="BG1743" s="17">
        <v>6.9931049562812304E-3</v>
      </c>
      <c r="BH1743" s="17">
        <v>2.0517856082106498E-3</v>
      </c>
      <c r="BI1743" s="17">
        <v>3.0340586557482201E-3</v>
      </c>
      <c r="BJ1743" s="17">
        <v>0</v>
      </c>
      <c r="BK1743" s="17">
        <v>6.54265797272099E-3</v>
      </c>
      <c r="BL1743" s="17"/>
      <c r="BM1743" s="17">
        <v>2.8592417791597699E-3</v>
      </c>
      <c r="BN1743" s="17">
        <v>5.02872340980754E-3</v>
      </c>
    </row>
    <row r="1744" spans="2:66" x14ac:dyDescent="0.35">
      <c r="B1744" t="s">
        <v>282</v>
      </c>
      <c r="C1744" s="17">
        <v>0.12321917981618399</v>
      </c>
      <c r="D1744" s="17">
        <v>8.4819954662161898E-2</v>
      </c>
      <c r="E1744" s="17">
        <v>0.16027866682398501</v>
      </c>
      <c r="F1744" s="17"/>
      <c r="G1744" s="17">
        <v>0.14047706250384401</v>
      </c>
      <c r="H1744" s="17">
        <v>8.4396578761466196E-2</v>
      </c>
      <c r="I1744" s="17">
        <v>0.102607655574896</v>
      </c>
      <c r="J1744" s="17">
        <v>0.113726202605483</v>
      </c>
      <c r="K1744" s="17">
        <v>0.15356334992085199</v>
      </c>
      <c r="L1744" s="17">
        <v>0.14743598689500101</v>
      </c>
      <c r="M1744" s="17"/>
      <c r="N1744" s="17">
        <v>7.1325361438797405E-2</v>
      </c>
      <c r="O1744" s="17">
        <v>0.14055151890374901</v>
      </c>
      <c r="P1744" s="17">
        <v>0.121414053818167</v>
      </c>
      <c r="Q1744" s="17">
        <v>0.15635352545476</v>
      </c>
      <c r="R1744" s="17"/>
      <c r="S1744" s="17">
        <v>8.7535070637525303E-2</v>
      </c>
      <c r="T1744" s="17">
        <v>0.14727219574949399</v>
      </c>
      <c r="U1744" s="17">
        <v>0.121921415758743</v>
      </c>
      <c r="V1744" s="17">
        <v>0.123646284388572</v>
      </c>
      <c r="W1744" s="17">
        <v>0.10833008206438099</v>
      </c>
      <c r="X1744" s="17">
        <v>0.16622201781634199</v>
      </c>
      <c r="Y1744" s="17">
        <v>0.133233310758024</v>
      </c>
      <c r="Z1744" s="17">
        <v>8.44334448446587E-2</v>
      </c>
      <c r="AA1744" s="17">
        <v>0.119785192510937</v>
      </c>
      <c r="AB1744" s="17">
        <v>0.10783922993071</v>
      </c>
      <c r="AC1744" s="17">
        <v>0.181554944426012</v>
      </c>
      <c r="AD1744" s="17">
        <v>7.88102841844672E-2</v>
      </c>
      <c r="AE1744" s="17"/>
      <c r="AF1744" s="17">
        <v>0.112238453987154</v>
      </c>
      <c r="AG1744" s="17">
        <v>0.11056081242678401</v>
      </c>
      <c r="AH1744" s="17">
        <v>0.11165984663160999</v>
      </c>
      <c r="AI1744" s="17">
        <v>0.15065047318406899</v>
      </c>
      <c r="AJ1744" s="17">
        <v>0.157364623274143</v>
      </c>
      <c r="AK1744" s="17">
        <v>0.10235513664474601</v>
      </c>
      <c r="AL1744" s="17"/>
      <c r="AM1744" s="17">
        <v>0.11950409743505901</v>
      </c>
      <c r="AN1744" s="17">
        <v>0.12815442073204</v>
      </c>
      <c r="AO1744" s="17"/>
      <c r="AP1744" s="17">
        <v>0.159744727749844</v>
      </c>
      <c r="AQ1744" s="17">
        <v>0.12125738271346601</v>
      </c>
      <c r="AR1744" s="17">
        <v>0.10550501335465599</v>
      </c>
      <c r="AS1744" s="17">
        <v>7.5142712934534506E-2</v>
      </c>
      <c r="AT1744" s="17">
        <v>6.13813259922176E-2</v>
      </c>
      <c r="AU1744" s="17"/>
      <c r="AV1744" s="17">
        <v>6.1405540540164498E-2</v>
      </c>
      <c r="AW1744" s="17">
        <v>9.7526045137505901E-2</v>
      </c>
      <c r="AX1744" s="17">
        <v>9.3922709917200906E-2</v>
      </c>
      <c r="AY1744" s="17">
        <v>6.7738636615397696E-2</v>
      </c>
      <c r="AZ1744" s="17">
        <v>2.3982740240189499E-2</v>
      </c>
      <c r="BA1744" s="17">
        <v>0.475601982751157</v>
      </c>
      <c r="BB1744" s="17"/>
      <c r="BC1744" s="17">
        <v>3.7712880634584903E-2</v>
      </c>
      <c r="BD1744" s="17">
        <v>0.17434382997733</v>
      </c>
      <c r="BE1744" s="17">
        <v>6.8528931229085793E-2</v>
      </c>
      <c r="BF1744" s="17"/>
      <c r="BG1744" s="17">
        <v>8.35818979980784E-2</v>
      </c>
      <c r="BH1744" s="17">
        <v>9.3222732372438596E-2</v>
      </c>
      <c r="BI1744" s="17">
        <v>0.12705676276604</v>
      </c>
      <c r="BJ1744" s="17">
        <v>0.15082182947026701</v>
      </c>
      <c r="BK1744" s="17">
        <v>0.13913311428783001</v>
      </c>
      <c r="BL1744" s="17"/>
      <c r="BM1744" s="17">
        <v>9.1647333038713003E-2</v>
      </c>
      <c r="BN1744" s="17">
        <v>0.14183781778670199</v>
      </c>
    </row>
    <row r="1745" spans="2:66" x14ac:dyDescent="0.35">
      <c r="C1745" s="17"/>
      <c r="D1745" s="17"/>
      <c r="E1745" s="17"/>
      <c r="F1745" s="17"/>
      <c r="G1745" s="17"/>
      <c r="H1745" s="17"/>
      <c r="I1745" s="17"/>
      <c r="J1745" s="17"/>
      <c r="K1745" s="17"/>
      <c r="L1745" s="17"/>
      <c r="M1745" s="17"/>
      <c r="N1745" s="17"/>
      <c r="O1745" s="17"/>
      <c r="P1745" s="17"/>
      <c r="Q1745" s="17"/>
      <c r="R1745" s="17"/>
      <c r="S1745" s="17"/>
      <c r="T1745" s="17"/>
      <c r="U1745" s="17"/>
      <c r="V1745" s="17"/>
      <c r="W1745" s="17"/>
      <c r="X1745" s="17"/>
      <c r="Y1745" s="17"/>
      <c r="Z1745" s="17"/>
      <c r="AA1745" s="17"/>
      <c r="AB1745" s="17"/>
      <c r="AC1745" s="17"/>
      <c r="AD1745" s="17"/>
      <c r="AE1745" s="17"/>
      <c r="AF1745" s="17"/>
      <c r="AG1745" s="17"/>
      <c r="AH1745" s="17"/>
      <c r="AI1745" s="17"/>
      <c r="AJ1745" s="17"/>
      <c r="AK1745" s="17"/>
      <c r="AL1745" s="17"/>
      <c r="AM1745" s="17"/>
      <c r="AN1745" s="17"/>
      <c r="AO1745" s="17"/>
      <c r="AP1745" s="17"/>
      <c r="AQ1745" s="17"/>
      <c r="AR1745" s="17"/>
      <c r="AS1745" s="17"/>
      <c r="AT1745" s="17"/>
      <c r="AU1745" s="17"/>
      <c r="AV1745" s="17"/>
      <c r="AW1745" s="17"/>
      <c r="AX1745" s="17"/>
      <c r="AY1745" s="17"/>
      <c r="AZ1745" s="17"/>
      <c r="BA1745" s="17"/>
      <c r="BB1745" s="17"/>
      <c r="BC1745" s="17"/>
      <c r="BD1745" s="17"/>
      <c r="BE1745" s="17"/>
      <c r="BF1745" s="17"/>
      <c r="BG1745" s="17"/>
      <c r="BH1745" s="17"/>
      <c r="BI1745" s="17"/>
      <c r="BJ1745" s="17"/>
      <c r="BK1745" s="17"/>
      <c r="BL1745" s="17"/>
      <c r="BM1745" s="17"/>
      <c r="BN1745" s="17"/>
    </row>
    <row r="1746" spans="2:66" x14ac:dyDescent="0.35">
      <c r="B1746" s="6" t="s">
        <v>527</v>
      </c>
      <c r="C1746" s="17"/>
      <c r="D1746" s="17"/>
      <c r="E1746" s="17"/>
      <c r="F1746" s="17"/>
      <c r="G1746" s="17"/>
      <c r="H1746" s="17"/>
      <c r="I1746" s="17"/>
      <c r="J1746" s="17"/>
      <c r="K1746" s="17"/>
      <c r="L1746" s="17"/>
      <c r="M1746" s="17"/>
      <c r="N1746" s="17"/>
      <c r="O1746" s="17"/>
      <c r="P1746" s="17"/>
      <c r="Q1746" s="17"/>
      <c r="R1746" s="17"/>
      <c r="S1746" s="17"/>
      <c r="T1746" s="17"/>
      <c r="U1746" s="17"/>
      <c r="V1746" s="17"/>
      <c r="W1746" s="17"/>
      <c r="X1746" s="17"/>
      <c r="Y1746" s="17"/>
      <c r="Z1746" s="17"/>
      <c r="AA1746" s="17"/>
      <c r="AB1746" s="17"/>
      <c r="AC1746" s="17"/>
      <c r="AD1746" s="17"/>
      <c r="AE1746" s="17"/>
      <c r="AF1746" s="17"/>
      <c r="AG1746" s="17"/>
      <c r="AH1746" s="17"/>
      <c r="AI1746" s="17"/>
      <c r="AJ1746" s="17"/>
      <c r="AK1746" s="17"/>
      <c r="AL1746" s="17"/>
      <c r="AM1746" s="17"/>
      <c r="AN1746" s="17"/>
      <c r="AO1746" s="17"/>
      <c r="AP1746" s="17"/>
      <c r="AQ1746" s="17"/>
      <c r="AR1746" s="17"/>
      <c r="AS1746" s="17"/>
      <c r="AT1746" s="17"/>
      <c r="AU1746" s="17"/>
      <c r="AV1746" s="17"/>
      <c r="AW1746" s="17"/>
      <c r="AX1746" s="17"/>
      <c r="AY1746" s="17"/>
      <c r="AZ1746" s="17"/>
      <c r="BA1746" s="17"/>
      <c r="BB1746" s="17"/>
      <c r="BC1746" s="17"/>
      <c r="BD1746" s="17"/>
      <c r="BE1746" s="17"/>
      <c r="BF1746" s="17"/>
      <c r="BG1746" s="17"/>
      <c r="BH1746" s="17"/>
      <c r="BI1746" s="17"/>
      <c r="BJ1746" s="17"/>
      <c r="BK1746" s="17"/>
      <c r="BL1746" s="17"/>
      <c r="BM1746" s="17"/>
      <c r="BN1746" s="17"/>
    </row>
    <row r="1747" spans="2:66" x14ac:dyDescent="0.35">
      <c r="B1747" s="24" t="s">
        <v>101</v>
      </c>
      <c r="C1747" s="17"/>
      <c r="D1747" s="17"/>
      <c r="E1747" s="17"/>
      <c r="F1747" s="17"/>
      <c r="G1747" s="17"/>
      <c r="H1747" s="17"/>
      <c r="I1747" s="17"/>
      <c r="J1747" s="17"/>
      <c r="K1747" s="17"/>
      <c r="L1747" s="17"/>
      <c r="M1747" s="17"/>
      <c r="N1747" s="17"/>
      <c r="O1747" s="17"/>
      <c r="P1747" s="17"/>
      <c r="Q1747" s="17"/>
      <c r="R1747" s="17"/>
      <c r="S1747" s="17"/>
      <c r="T1747" s="17"/>
      <c r="U1747" s="17"/>
      <c r="V1747" s="17"/>
      <c r="W1747" s="17"/>
      <c r="X1747" s="17"/>
      <c r="Y1747" s="17"/>
      <c r="Z1747" s="17"/>
      <c r="AA1747" s="17"/>
      <c r="AB1747" s="17"/>
      <c r="AC1747" s="17"/>
      <c r="AD1747" s="17"/>
      <c r="AE1747" s="17"/>
      <c r="AF1747" s="17"/>
      <c r="AG1747" s="17"/>
      <c r="AH1747" s="17"/>
      <c r="AI1747" s="17"/>
      <c r="AJ1747" s="17"/>
      <c r="AK1747" s="17"/>
      <c r="AL1747" s="17"/>
      <c r="AM1747" s="17"/>
      <c r="AN1747" s="17"/>
      <c r="AO1747" s="17"/>
      <c r="AP1747" s="17"/>
      <c r="AQ1747" s="17"/>
      <c r="AR1747" s="17"/>
      <c r="AS1747" s="17"/>
      <c r="AT1747" s="17"/>
      <c r="AU1747" s="17"/>
      <c r="AV1747" s="17"/>
      <c r="AW1747" s="17"/>
      <c r="AX1747" s="17"/>
      <c r="AY1747" s="17"/>
      <c r="AZ1747" s="17"/>
      <c r="BA1747" s="17"/>
      <c r="BB1747" s="17"/>
      <c r="BC1747" s="17"/>
      <c r="BD1747" s="17"/>
      <c r="BE1747" s="17"/>
      <c r="BF1747" s="17"/>
      <c r="BG1747" s="17"/>
      <c r="BH1747" s="17"/>
      <c r="BI1747" s="17"/>
      <c r="BJ1747" s="17"/>
      <c r="BK1747" s="17"/>
      <c r="BL1747" s="17"/>
      <c r="BM1747" s="17"/>
      <c r="BN1747" s="17"/>
    </row>
    <row r="1748" spans="2:66" x14ac:dyDescent="0.35">
      <c r="B1748" t="s">
        <v>520</v>
      </c>
      <c r="C1748" s="17">
        <v>0.27542829511836903</v>
      </c>
      <c r="D1748" s="17">
        <v>0.33047303489533397</v>
      </c>
      <c r="E1748" s="17">
        <v>0.22214138110756201</v>
      </c>
      <c r="F1748" s="17"/>
      <c r="G1748" s="17">
        <v>0.28964827611550997</v>
      </c>
      <c r="H1748" s="17">
        <v>0.35276965268024602</v>
      </c>
      <c r="I1748" s="17">
        <v>0.248588768588558</v>
      </c>
      <c r="J1748" s="17">
        <v>0.27846028145375501</v>
      </c>
      <c r="K1748" s="17">
        <v>0.27607200689521699</v>
      </c>
      <c r="L1748" s="17">
        <v>0.22166012041543201</v>
      </c>
      <c r="M1748" s="17"/>
      <c r="N1748" s="17">
        <v>0.307795852669353</v>
      </c>
      <c r="O1748" s="17">
        <v>0.27588548737004798</v>
      </c>
      <c r="P1748" s="17">
        <v>0.26542443574098101</v>
      </c>
      <c r="Q1748" s="17">
        <v>0.247182557679826</v>
      </c>
      <c r="R1748" s="17"/>
      <c r="S1748" s="17">
        <v>0.31842550126522501</v>
      </c>
      <c r="T1748" s="17">
        <v>0.31089630163260601</v>
      </c>
      <c r="U1748" s="17">
        <v>0.260636397577517</v>
      </c>
      <c r="V1748" s="17">
        <v>0.202617716029658</v>
      </c>
      <c r="W1748" s="17">
        <v>0.29544847457277501</v>
      </c>
      <c r="X1748" s="17">
        <v>0.25529024203157502</v>
      </c>
      <c r="Y1748" s="17">
        <v>0.25456777744539699</v>
      </c>
      <c r="Z1748" s="17">
        <v>0.28206560522390001</v>
      </c>
      <c r="AA1748" s="17">
        <v>0.30260336647643399</v>
      </c>
      <c r="AB1748" s="17">
        <v>0.22562651066823899</v>
      </c>
      <c r="AC1748" s="17">
        <v>0.25031633499963502</v>
      </c>
      <c r="AD1748" s="17">
        <v>0.33238076010297002</v>
      </c>
      <c r="AE1748" s="17"/>
      <c r="AF1748" s="17">
        <v>0.355701755527702</v>
      </c>
      <c r="AG1748" s="17">
        <v>0.25736878997009899</v>
      </c>
      <c r="AH1748" s="17">
        <v>0.250757792497108</v>
      </c>
      <c r="AI1748" s="17">
        <v>0.27849117549125701</v>
      </c>
      <c r="AJ1748" s="17">
        <v>0.21665596909954399</v>
      </c>
      <c r="AK1748" s="17">
        <v>0.16797837739337701</v>
      </c>
      <c r="AL1748" s="17"/>
      <c r="AM1748" s="17">
        <v>0.28242294161814202</v>
      </c>
      <c r="AN1748" s="17">
        <v>0.266264527287632</v>
      </c>
      <c r="AO1748" s="17"/>
      <c r="AP1748" s="17">
        <v>0.21567374399757699</v>
      </c>
      <c r="AQ1748" s="17">
        <v>0.28055262643050199</v>
      </c>
      <c r="AR1748" s="17">
        <v>0.31426551955050902</v>
      </c>
      <c r="AS1748" s="17">
        <v>0.35628429035308301</v>
      </c>
      <c r="AT1748" s="17">
        <v>0.28007657479018699</v>
      </c>
      <c r="AU1748" s="17"/>
      <c r="AV1748" s="17">
        <v>0.41648080758952599</v>
      </c>
      <c r="AW1748" s="17">
        <v>0.17196362428425699</v>
      </c>
      <c r="AX1748" s="17">
        <v>0.32069092259556098</v>
      </c>
      <c r="AY1748" s="17">
        <v>0.17724898923610899</v>
      </c>
      <c r="AZ1748" s="17">
        <v>0.249394204768946</v>
      </c>
      <c r="BA1748" s="17">
        <v>0.187161954480357</v>
      </c>
      <c r="BB1748" s="17"/>
      <c r="BC1748" s="17">
        <v>0.42764668207163298</v>
      </c>
      <c r="BD1748" s="17">
        <v>0.22248775878656499</v>
      </c>
      <c r="BE1748" s="17">
        <v>0.25265225487632098</v>
      </c>
      <c r="BF1748" s="17"/>
      <c r="BG1748" s="17">
        <v>0.269026923582602</v>
      </c>
      <c r="BH1748" s="17">
        <v>0.31631394454538397</v>
      </c>
      <c r="BI1748" s="17">
        <v>0.29667438204802399</v>
      </c>
      <c r="BJ1748" s="17">
        <v>0.27041515740118899</v>
      </c>
      <c r="BK1748" s="17">
        <v>0.116940616642141</v>
      </c>
      <c r="BL1748" s="17"/>
      <c r="BM1748" s="17">
        <v>0.30858681861147502</v>
      </c>
      <c r="BN1748" s="17">
        <v>0.15245376936251201</v>
      </c>
    </row>
    <row r="1749" spans="2:66" x14ac:dyDescent="0.35">
      <c r="B1749" t="s">
        <v>521</v>
      </c>
      <c r="C1749" s="17">
        <v>0.35046404369237999</v>
      </c>
      <c r="D1749" s="17">
        <v>0.33745573950837898</v>
      </c>
      <c r="E1749" s="17">
        <v>0.362872231914808</v>
      </c>
      <c r="F1749" s="17"/>
      <c r="G1749" s="17">
        <v>0.37342187189322701</v>
      </c>
      <c r="H1749" s="17">
        <v>0.38761860725023201</v>
      </c>
      <c r="I1749" s="17">
        <v>0.36161032752764799</v>
      </c>
      <c r="J1749" s="17">
        <v>0.33812607463173899</v>
      </c>
      <c r="K1749" s="17">
        <v>0.319040678662872</v>
      </c>
      <c r="L1749" s="17">
        <v>0.326932607617333</v>
      </c>
      <c r="M1749" s="17"/>
      <c r="N1749" s="17">
        <v>0.389214502353045</v>
      </c>
      <c r="O1749" s="17">
        <v>0.34961166088079099</v>
      </c>
      <c r="P1749" s="17">
        <v>0.32414712182029798</v>
      </c>
      <c r="Q1749" s="17">
        <v>0.33631210873046702</v>
      </c>
      <c r="R1749" s="17"/>
      <c r="S1749" s="17">
        <v>0.38100828012889998</v>
      </c>
      <c r="T1749" s="17">
        <v>0.32800441581031098</v>
      </c>
      <c r="U1749" s="17">
        <v>0.32718995608552098</v>
      </c>
      <c r="V1749" s="17">
        <v>0.37903436853616401</v>
      </c>
      <c r="W1749" s="17">
        <v>0.36945069438703398</v>
      </c>
      <c r="X1749" s="17">
        <v>0.32024191247304601</v>
      </c>
      <c r="Y1749" s="17">
        <v>0.34013020154857698</v>
      </c>
      <c r="Z1749" s="17">
        <v>0.33756321915236298</v>
      </c>
      <c r="AA1749" s="17">
        <v>0.35995230243950399</v>
      </c>
      <c r="AB1749" s="17">
        <v>0.35593209354834998</v>
      </c>
      <c r="AC1749" s="17">
        <v>0.319118024389488</v>
      </c>
      <c r="AD1749" s="17">
        <v>0.37424454945302998</v>
      </c>
      <c r="AE1749" s="17"/>
      <c r="AF1749" s="17">
        <v>0.35464350255156302</v>
      </c>
      <c r="AG1749" s="17">
        <v>0.36545899321769898</v>
      </c>
      <c r="AH1749" s="17">
        <v>0.370761792165686</v>
      </c>
      <c r="AI1749" s="17">
        <v>0.32284144493133199</v>
      </c>
      <c r="AJ1749" s="17">
        <v>0.31704180062933901</v>
      </c>
      <c r="AK1749" s="17">
        <v>0.361753306361975</v>
      </c>
      <c r="AL1749" s="17"/>
      <c r="AM1749" s="17">
        <v>0.35476717287175402</v>
      </c>
      <c r="AN1749" s="17">
        <v>0.34442332062132103</v>
      </c>
      <c r="AO1749" s="17"/>
      <c r="AP1749" s="17">
        <v>0.32879350212340103</v>
      </c>
      <c r="AQ1749" s="17">
        <v>0.35724101329808</v>
      </c>
      <c r="AR1749" s="17">
        <v>0.37496080843144702</v>
      </c>
      <c r="AS1749" s="17">
        <v>0.37712071718672102</v>
      </c>
      <c r="AT1749" s="17">
        <v>0.43317514576489202</v>
      </c>
      <c r="AU1749" s="17"/>
      <c r="AV1749" s="17">
        <v>0.39246713023693303</v>
      </c>
      <c r="AW1749" s="17">
        <v>0.355543085783455</v>
      </c>
      <c r="AX1749" s="17">
        <v>0.42449632653105901</v>
      </c>
      <c r="AY1749" s="17">
        <v>0.273110112365052</v>
      </c>
      <c r="AZ1749" s="17">
        <v>0.37747357128782699</v>
      </c>
      <c r="BA1749" s="17">
        <v>0.30228742115895402</v>
      </c>
      <c r="BB1749" s="17"/>
      <c r="BC1749" s="17">
        <v>0.37706042975871801</v>
      </c>
      <c r="BD1749" s="17">
        <v>0.35900117422344502</v>
      </c>
      <c r="BE1749" s="17">
        <v>0.33681724648485001</v>
      </c>
      <c r="BF1749" s="17"/>
      <c r="BG1749" s="17">
        <v>0.30334216033593397</v>
      </c>
      <c r="BH1749" s="17">
        <v>0.389817929594305</v>
      </c>
      <c r="BI1749" s="17">
        <v>0.37691756501683799</v>
      </c>
      <c r="BJ1749" s="17">
        <v>0.34281645603529298</v>
      </c>
      <c r="BK1749" s="17">
        <v>0.18685697832398601</v>
      </c>
      <c r="BL1749" s="17"/>
      <c r="BM1749" s="17">
        <v>0.37568700855749598</v>
      </c>
      <c r="BN1749" s="17">
        <v>0.22294513159526</v>
      </c>
    </row>
    <row r="1750" spans="2:66" x14ac:dyDescent="0.35">
      <c r="B1750" t="s">
        <v>522</v>
      </c>
      <c r="C1750" s="17">
        <v>0.20626140238177601</v>
      </c>
      <c r="D1750" s="17">
        <v>0.18896998579121399</v>
      </c>
      <c r="E1750" s="17">
        <v>0.224137300109857</v>
      </c>
      <c r="F1750" s="17"/>
      <c r="G1750" s="17">
        <v>0.17587246032562101</v>
      </c>
      <c r="H1750" s="17">
        <v>0.157931688594349</v>
      </c>
      <c r="I1750" s="17">
        <v>0.196373815113184</v>
      </c>
      <c r="J1750" s="17">
        <v>0.21593603666094</v>
      </c>
      <c r="K1750" s="17">
        <v>0.23610489191743</v>
      </c>
      <c r="L1750" s="17">
        <v>0.24606172421911801</v>
      </c>
      <c r="M1750" s="17"/>
      <c r="N1750" s="17">
        <v>0.16063005981619999</v>
      </c>
      <c r="O1750" s="17">
        <v>0.203167795027964</v>
      </c>
      <c r="P1750" s="17">
        <v>0.221303050006258</v>
      </c>
      <c r="Q1750" s="17">
        <v>0.244628415831496</v>
      </c>
      <c r="R1750" s="17"/>
      <c r="S1750" s="17">
        <v>0.19554620391739999</v>
      </c>
      <c r="T1750" s="17">
        <v>0.199948133861657</v>
      </c>
      <c r="U1750" s="17">
        <v>0.193857404861248</v>
      </c>
      <c r="V1750" s="17">
        <v>0.19924568792656999</v>
      </c>
      <c r="W1750" s="17">
        <v>0.19908790621153299</v>
      </c>
      <c r="X1750" s="17">
        <v>0.19936418544088599</v>
      </c>
      <c r="Y1750" s="17">
        <v>0.21123942689397199</v>
      </c>
      <c r="Z1750" s="17">
        <v>0.201470949105271</v>
      </c>
      <c r="AA1750" s="17">
        <v>0.20046990894146</v>
      </c>
      <c r="AB1750" s="17">
        <v>0.27099592944499901</v>
      </c>
      <c r="AC1750" s="17">
        <v>0.23824344833014499</v>
      </c>
      <c r="AD1750" s="17">
        <v>0.14121604856268499</v>
      </c>
      <c r="AE1750" s="17"/>
      <c r="AF1750" s="17">
        <v>0.184201890288237</v>
      </c>
      <c r="AG1750" s="17">
        <v>0.20510168089515901</v>
      </c>
      <c r="AH1750" s="17">
        <v>0.20325452748985201</v>
      </c>
      <c r="AI1750" s="17">
        <v>0.202112201750658</v>
      </c>
      <c r="AJ1750" s="17">
        <v>0.223602064975822</v>
      </c>
      <c r="AK1750" s="17">
        <v>0.29345357935334199</v>
      </c>
      <c r="AL1750" s="17"/>
      <c r="AM1750" s="17">
        <v>0.21064902895531401</v>
      </c>
      <c r="AN1750" s="17">
        <v>0.20039164305409099</v>
      </c>
      <c r="AO1750" s="17"/>
      <c r="AP1750" s="17">
        <v>0.27296957010044498</v>
      </c>
      <c r="AQ1750" s="17">
        <v>0.18483286452081699</v>
      </c>
      <c r="AR1750" s="17">
        <v>0.164886413264484</v>
      </c>
      <c r="AS1750" s="17">
        <v>0.140682767599735</v>
      </c>
      <c r="AT1750" s="17">
        <v>0.18660877147667901</v>
      </c>
      <c r="AU1750" s="17"/>
      <c r="AV1750" s="17">
        <v>0.11155957007785</v>
      </c>
      <c r="AW1750" s="17">
        <v>0.242401091341854</v>
      </c>
      <c r="AX1750" s="17">
        <v>0.166961360199607</v>
      </c>
      <c r="AY1750" s="17">
        <v>0.24686560567490601</v>
      </c>
      <c r="AZ1750" s="17">
        <v>0.26897159309461499</v>
      </c>
      <c r="BA1750" s="17">
        <v>0.241037861042976</v>
      </c>
      <c r="BB1750" s="17"/>
      <c r="BC1750" s="17">
        <v>9.1410265716239295E-2</v>
      </c>
      <c r="BD1750" s="17">
        <v>0.28633587181252501</v>
      </c>
      <c r="BE1750" s="17">
        <v>0.18299971022772399</v>
      </c>
      <c r="BF1750" s="17"/>
      <c r="BG1750" s="17">
        <v>0.237524268039253</v>
      </c>
      <c r="BH1750" s="17">
        <v>0.17811021756471099</v>
      </c>
      <c r="BI1750" s="17">
        <v>0.19938043957822499</v>
      </c>
      <c r="BJ1750" s="17">
        <v>0.23875985356406601</v>
      </c>
      <c r="BK1750" s="17">
        <v>0.26241521454613798</v>
      </c>
      <c r="BL1750" s="17"/>
      <c r="BM1750" s="17">
        <v>0.18781900955272199</v>
      </c>
      <c r="BN1750" s="17">
        <v>0.25694149595374499</v>
      </c>
    </row>
    <row r="1751" spans="2:66" x14ac:dyDescent="0.35">
      <c r="B1751" t="s">
        <v>523</v>
      </c>
      <c r="C1751" s="17">
        <v>4.3411783933404599E-2</v>
      </c>
      <c r="D1751" s="17">
        <v>5.1919526944599399E-2</v>
      </c>
      <c r="E1751" s="17">
        <v>3.5330644635216901E-2</v>
      </c>
      <c r="F1751" s="17"/>
      <c r="G1751" s="17">
        <v>2.1222759217476499E-2</v>
      </c>
      <c r="H1751" s="17">
        <v>3.1340337238545499E-2</v>
      </c>
      <c r="I1751" s="17">
        <v>6.6622686515929896E-2</v>
      </c>
      <c r="J1751" s="17">
        <v>3.5985521000445199E-2</v>
      </c>
      <c r="K1751" s="17">
        <v>3.1411576388201599E-2</v>
      </c>
      <c r="L1751" s="17">
        <v>6.3310627262936306E-2</v>
      </c>
      <c r="M1751" s="17"/>
      <c r="N1751" s="17">
        <v>4.5954278087684999E-2</v>
      </c>
      <c r="O1751" s="17">
        <v>4.8173278189695502E-2</v>
      </c>
      <c r="P1751" s="17">
        <v>4.9515054334466797E-2</v>
      </c>
      <c r="Q1751" s="17">
        <v>3.1023038833417699E-2</v>
      </c>
      <c r="R1751" s="17"/>
      <c r="S1751" s="17">
        <v>2.8124071670533098E-2</v>
      </c>
      <c r="T1751" s="17">
        <v>2.6508687203020999E-2</v>
      </c>
      <c r="U1751" s="17">
        <v>6.6713338953066706E-2</v>
      </c>
      <c r="V1751" s="17">
        <v>4.18886190867402E-2</v>
      </c>
      <c r="W1751" s="17">
        <v>3.6484772095455399E-2</v>
      </c>
      <c r="X1751" s="17">
        <v>5.9041932322153698E-2</v>
      </c>
      <c r="Y1751" s="17">
        <v>4.7780368135967498E-2</v>
      </c>
      <c r="Z1751" s="17">
        <v>1.13878974900082E-2</v>
      </c>
      <c r="AA1751" s="17">
        <v>4.9498623687426399E-2</v>
      </c>
      <c r="AB1751" s="17">
        <v>5.1059155418860601E-2</v>
      </c>
      <c r="AC1751" s="17">
        <v>6.6902712508725398E-2</v>
      </c>
      <c r="AD1751" s="17">
        <v>4.5643701911097401E-2</v>
      </c>
      <c r="AE1751" s="17"/>
      <c r="AF1751" s="17">
        <v>2.14532770617409E-2</v>
      </c>
      <c r="AG1751" s="17">
        <v>5.0294710521888303E-2</v>
      </c>
      <c r="AH1751" s="17">
        <v>5.4028040282336397E-2</v>
      </c>
      <c r="AI1751" s="17">
        <v>3.7784790373976897E-2</v>
      </c>
      <c r="AJ1751" s="17">
        <v>6.6276092049987995E-2</v>
      </c>
      <c r="AK1751" s="17">
        <v>5.6158814529257299E-2</v>
      </c>
      <c r="AL1751" s="17"/>
      <c r="AM1751" s="17">
        <v>4.3557172707952597E-2</v>
      </c>
      <c r="AN1751" s="17">
        <v>4.3513337673076101E-2</v>
      </c>
      <c r="AO1751" s="17"/>
      <c r="AP1751" s="17">
        <v>3.7732935867601299E-2</v>
      </c>
      <c r="AQ1751" s="17">
        <v>4.4959416223954302E-2</v>
      </c>
      <c r="AR1751" s="17">
        <v>4.4289311452797298E-2</v>
      </c>
      <c r="AS1751" s="17">
        <v>3.3935419311087997E-2</v>
      </c>
      <c r="AT1751" s="17">
        <v>2.0346960799650898E-2</v>
      </c>
      <c r="AU1751" s="17"/>
      <c r="AV1751" s="17">
        <v>1.54738982568153E-2</v>
      </c>
      <c r="AW1751" s="17">
        <v>0.101428731626586</v>
      </c>
      <c r="AX1751" s="17">
        <v>2.4406329604083701E-2</v>
      </c>
      <c r="AY1751" s="17">
        <v>7.81845339688505E-2</v>
      </c>
      <c r="AZ1751" s="17">
        <v>2.5006890802851799E-2</v>
      </c>
      <c r="BA1751" s="17">
        <v>6.6833111152728303E-3</v>
      </c>
      <c r="BB1751" s="17"/>
      <c r="BC1751" s="17">
        <v>2.8207644204559099E-2</v>
      </c>
      <c r="BD1751" s="17">
        <v>2.5958908720947201E-2</v>
      </c>
      <c r="BE1751" s="17">
        <v>8.4730416110484305E-2</v>
      </c>
      <c r="BF1751" s="17"/>
      <c r="BG1751" s="17">
        <v>5.6524273054901999E-2</v>
      </c>
      <c r="BH1751" s="17">
        <v>2.8631478555452901E-2</v>
      </c>
      <c r="BI1751" s="17">
        <v>4.4647981285053699E-2</v>
      </c>
      <c r="BJ1751" s="17">
        <v>5.53668186587392E-2</v>
      </c>
      <c r="BK1751" s="17">
        <v>0.115404686711295</v>
      </c>
      <c r="BL1751" s="17"/>
      <c r="BM1751" s="17">
        <v>3.3189412875644198E-2</v>
      </c>
      <c r="BN1751" s="17">
        <v>0.10151225890788899</v>
      </c>
    </row>
    <row r="1752" spans="2:66" x14ac:dyDescent="0.35">
      <c r="B1752" t="s">
        <v>524</v>
      </c>
      <c r="C1752" s="17">
        <v>4.1178170618136598E-2</v>
      </c>
      <c r="D1752" s="17">
        <v>4.7804965042593198E-2</v>
      </c>
      <c r="E1752" s="17">
        <v>3.4919960645346901E-2</v>
      </c>
      <c r="F1752" s="17"/>
      <c r="G1752" s="17">
        <v>1.22335827318137E-2</v>
      </c>
      <c r="H1752" s="17">
        <v>1.1279656469236701E-2</v>
      </c>
      <c r="I1752" s="17">
        <v>3.3600167012742703E-2</v>
      </c>
      <c r="J1752" s="17">
        <v>4.5387311730604098E-2</v>
      </c>
      <c r="K1752" s="17">
        <v>7.4278195959790294E-2</v>
      </c>
      <c r="L1752" s="17">
        <v>6.5335187236500294E-2</v>
      </c>
      <c r="M1752" s="17"/>
      <c r="N1752" s="17">
        <v>4.8604992738041197E-2</v>
      </c>
      <c r="O1752" s="17">
        <v>3.6526406265431001E-2</v>
      </c>
      <c r="P1752" s="17">
        <v>5.0845305771227603E-2</v>
      </c>
      <c r="Q1752" s="17">
        <v>3.0141259335089099E-2</v>
      </c>
      <c r="R1752" s="17"/>
      <c r="S1752" s="17">
        <v>3.5102375107270198E-2</v>
      </c>
      <c r="T1752" s="17">
        <v>3.3633364260283599E-2</v>
      </c>
      <c r="U1752" s="17">
        <v>4.1876028883232302E-2</v>
      </c>
      <c r="V1752" s="17">
        <v>5.8888567807015402E-2</v>
      </c>
      <c r="W1752" s="17">
        <v>3.5174689582033701E-2</v>
      </c>
      <c r="X1752" s="17">
        <v>3.2234135876199103E-2</v>
      </c>
      <c r="Y1752" s="17">
        <v>7.3318237087367996E-2</v>
      </c>
      <c r="Z1752" s="17">
        <v>4.7115838477222199E-2</v>
      </c>
      <c r="AA1752" s="17">
        <v>8.9782291349667295E-3</v>
      </c>
      <c r="AB1752" s="17">
        <v>6.4944567021510205E-2</v>
      </c>
      <c r="AC1752" s="17">
        <v>2.9049676943986798E-2</v>
      </c>
      <c r="AD1752" s="17">
        <v>6.1372828646493301E-2</v>
      </c>
      <c r="AE1752" s="17"/>
      <c r="AF1752" s="17">
        <v>2.8458581859729E-2</v>
      </c>
      <c r="AG1752" s="17">
        <v>4.69222341656481E-2</v>
      </c>
      <c r="AH1752" s="17">
        <v>2.9076306377044302E-2</v>
      </c>
      <c r="AI1752" s="17">
        <v>4.3654567310377201E-2</v>
      </c>
      <c r="AJ1752" s="17">
        <v>5.9761798965392E-2</v>
      </c>
      <c r="AK1752" s="17">
        <v>5.6673060661355398E-2</v>
      </c>
      <c r="AL1752" s="17"/>
      <c r="AM1752" s="17">
        <v>4.53155723615161E-2</v>
      </c>
      <c r="AN1752" s="17">
        <v>3.5599683337587097E-2</v>
      </c>
      <c r="AO1752" s="17"/>
      <c r="AP1752" s="17">
        <v>3.77798410997836E-2</v>
      </c>
      <c r="AQ1752" s="17">
        <v>3.1341655725589702E-2</v>
      </c>
      <c r="AR1752" s="17">
        <v>4.3281403034532498E-2</v>
      </c>
      <c r="AS1752" s="17">
        <v>3.9983205365022603E-2</v>
      </c>
      <c r="AT1752" s="17">
        <v>3.8494351513924698E-2</v>
      </c>
      <c r="AU1752" s="17"/>
      <c r="AV1752" s="17">
        <v>6.1540001451611502E-3</v>
      </c>
      <c r="AW1752" s="17">
        <v>7.3849675262086106E-2</v>
      </c>
      <c r="AX1752" s="17">
        <v>1.3901466233415E-2</v>
      </c>
      <c r="AY1752" s="17">
        <v>0.12175112097313601</v>
      </c>
      <c r="AZ1752" s="17">
        <v>8.2177430451429202E-3</v>
      </c>
      <c r="BA1752" s="17">
        <v>2.5803931996446101E-2</v>
      </c>
      <c r="BB1752" s="17"/>
      <c r="BC1752" s="17">
        <v>1.6075929286707698E-2</v>
      </c>
      <c r="BD1752" s="17">
        <v>2.5992865090782899E-2</v>
      </c>
      <c r="BE1752" s="17">
        <v>8.4760787714850697E-2</v>
      </c>
      <c r="BF1752" s="17"/>
      <c r="BG1752" s="17">
        <v>3.4083228314368601E-2</v>
      </c>
      <c r="BH1752" s="17">
        <v>1.6284723518517601E-2</v>
      </c>
      <c r="BI1752" s="17">
        <v>2.6557512789735602E-2</v>
      </c>
      <c r="BJ1752" s="17">
        <v>3.7018177828539299E-2</v>
      </c>
      <c r="BK1752" s="17">
        <v>0.233047353843852</v>
      </c>
      <c r="BL1752" s="17"/>
      <c r="BM1752" s="17">
        <v>1.9193159812295899E-2</v>
      </c>
      <c r="BN1752" s="17">
        <v>0.18768729587560701</v>
      </c>
    </row>
    <row r="1753" spans="2:66" x14ac:dyDescent="0.35">
      <c r="B1753" t="s">
        <v>117</v>
      </c>
      <c r="C1753" s="17">
        <v>8.3256304255934097E-2</v>
      </c>
      <c r="D1753" s="17">
        <v>4.3376747817880403E-2</v>
      </c>
      <c r="E1753" s="17">
        <v>0.12059848158721</v>
      </c>
      <c r="F1753" s="17"/>
      <c r="G1753" s="17">
        <v>0.127601049716352</v>
      </c>
      <c r="H1753" s="17">
        <v>5.9060057767391101E-2</v>
      </c>
      <c r="I1753" s="17">
        <v>9.3204235241937994E-2</v>
      </c>
      <c r="J1753" s="17">
        <v>8.6104774522516303E-2</v>
      </c>
      <c r="K1753" s="17">
        <v>6.3092650176488699E-2</v>
      </c>
      <c r="L1753" s="17">
        <v>7.6699733248679805E-2</v>
      </c>
      <c r="M1753" s="17"/>
      <c r="N1753" s="17">
        <v>4.7800314335676497E-2</v>
      </c>
      <c r="O1753" s="17">
        <v>8.6635372266070695E-2</v>
      </c>
      <c r="P1753" s="17">
        <v>8.8765032326768203E-2</v>
      </c>
      <c r="Q1753" s="17">
        <v>0.11071261958970401</v>
      </c>
      <c r="R1753" s="17"/>
      <c r="S1753" s="17">
        <v>4.1793567910671299E-2</v>
      </c>
      <c r="T1753" s="17">
        <v>0.101009097232121</v>
      </c>
      <c r="U1753" s="17">
        <v>0.109726873639415</v>
      </c>
      <c r="V1753" s="17">
        <v>0.118325040613852</v>
      </c>
      <c r="W1753" s="17">
        <v>6.4353463151168494E-2</v>
      </c>
      <c r="X1753" s="17">
        <v>0.13382759185613899</v>
      </c>
      <c r="Y1753" s="17">
        <v>7.2963988888718398E-2</v>
      </c>
      <c r="Z1753" s="17">
        <v>0.120396490551235</v>
      </c>
      <c r="AA1753" s="17">
        <v>7.8497569320208099E-2</v>
      </c>
      <c r="AB1753" s="17">
        <v>3.1441743898041802E-2</v>
      </c>
      <c r="AC1753" s="17">
        <v>9.6369802828020601E-2</v>
      </c>
      <c r="AD1753" s="17">
        <v>4.5142111323724199E-2</v>
      </c>
      <c r="AE1753" s="17"/>
      <c r="AF1753" s="17">
        <v>5.5540992711028199E-2</v>
      </c>
      <c r="AG1753" s="17">
        <v>7.4853591229506494E-2</v>
      </c>
      <c r="AH1753" s="17">
        <v>9.2121541187973305E-2</v>
      </c>
      <c r="AI1753" s="17">
        <v>0.115115820142399</v>
      </c>
      <c r="AJ1753" s="17">
        <v>0.116662274279915</v>
      </c>
      <c r="AK1753" s="17">
        <v>6.39828617006932E-2</v>
      </c>
      <c r="AL1753" s="17"/>
      <c r="AM1753" s="17">
        <v>6.3288111485320195E-2</v>
      </c>
      <c r="AN1753" s="17">
        <v>0.109807488026293</v>
      </c>
      <c r="AO1753" s="17"/>
      <c r="AP1753" s="17">
        <v>0.107050406811191</v>
      </c>
      <c r="AQ1753" s="17">
        <v>0.10107242380105599</v>
      </c>
      <c r="AR1753" s="17">
        <v>5.8316544266229897E-2</v>
      </c>
      <c r="AS1753" s="17">
        <v>5.1993600184350203E-2</v>
      </c>
      <c r="AT1753" s="17">
        <v>4.1298195654667497E-2</v>
      </c>
      <c r="AU1753" s="17"/>
      <c r="AV1753" s="17">
        <v>5.7864593693713898E-2</v>
      </c>
      <c r="AW1753" s="17">
        <v>5.48137917017609E-2</v>
      </c>
      <c r="AX1753" s="17">
        <v>4.9543594836274303E-2</v>
      </c>
      <c r="AY1753" s="17">
        <v>0.102839637781947</v>
      </c>
      <c r="AZ1753" s="17">
        <v>7.0935997000616702E-2</v>
      </c>
      <c r="BA1753" s="17">
        <v>0.23702552020599499</v>
      </c>
      <c r="BB1753" s="17"/>
      <c r="BC1753" s="17">
        <v>5.9599048962142902E-2</v>
      </c>
      <c r="BD1753" s="17">
        <v>8.0223421365735195E-2</v>
      </c>
      <c r="BE1753" s="17">
        <v>5.8039584585770201E-2</v>
      </c>
      <c r="BF1753" s="17"/>
      <c r="BG1753" s="17">
        <v>9.9499146672940394E-2</v>
      </c>
      <c r="BH1753" s="17">
        <v>7.0841706221629705E-2</v>
      </c>
      <c r="BI1753" s="17">
        <v>5.58221192821238E-2</v>
      </c>
      <c r="BJ1753" s="17">
        <v>5.5623536512173402E-2</v>
      </c>
      <c r="BK1753" s="17">
        <v>8.5335149932588394E-2</v>
      </c>
      <c r="BL1753" s="17"/>
      <c r="BM1753" s="17">
        <v>7.55245905903668E-2</v>
      </c>
      <c r="BN1753" s="17">
        <v>7.8460048304987595E-2</v>
      </c>
    </row>
    <row r="1754" spans="2:66" x14ac:dyDescent="0.35">
      <c r="B1754" t="s">
        <v>525</v>
      </c>
      <c r="C1754" s="17">
        <v>0.62589233881074902</v>
      </c>
      <c r="D1754" s="17">
        <v>0.66792877440371301</v>
      </c>
      <c r="E1754" s="17">
        <v>0.58501361302236998</v>
      </c>
      <c r="F1754" s="17"/>
      <c r="G1754" s="17">
        <v>0.66307014800873698</v>
      </c>
      <c r="H1754" s="17">
        <v>0.74038825993047797</v>
      </c>
      <c r="I1754" s="17">
        <v>0.61019909611620604</v>
      </c>
      <c r="J1754" s="17">
        <v>0.61658635608549395</v>
      </c>
      <c r="K1754" s="17">
        <v>0.59511268555809005</v>
      </c>
      <c r="L1754" s="17">
        <v>0.54859272803276504</v>
      </c>
      <c r="M1754" s="17"/>
      <c r="N1754" s="17">
        <v>0.69701035502239805</v>
      </c>
      <c r="O1754" s="17">
        <v>0.62549714825083902</v>
      </c>
      <c r="P1754" s="17">
        <v>0.58957155756127899</v>
      </c>
      <c r="Q1754" s="17">
        <v>0.58349466641029302</v>
      </c>
      <c r="R1754" s="17"/>
      <c r="S1754" s="17">
        <v>0.69943378139412604</v>
      </c>
      <c r="T1754" s="17">
        <v>0.63890071744291799</v>
      </c>
      <c r="U1754" s="17">
        <v>0.58782635366303804</v>
      </c>
      <c r="V1754" s="17">
        <v>0.58165208456582196</v>
      </c>
      <c r="W1754" s="17">
        <v>0.66489916895981005</v>
      </c>
      <c r="X1754" s="17">
        <v>0.57553215450462103</v>
      </c>
      <c r="Y1754" s="17">
        <v>0.59469797899397403</v>
      </c>
      <c r="Z1754" s="17">
        <v>0.61962882437626399</v>
      </c>
      <c r="AA1754" s="17">
        <v>0.66255566891593798</v>
      </c>
      <c r="AB1754" s="17">
        <v>0.581558604216589</v>
      </c>
      <c r="AC1754" s="17">
        <v>0.56943435938912201</v>
      </c>
      <c r="AD1754" s="17">
        <v>0.706625309556</v>
      </c>
      <c r="AE1754" s="17"/>
      <c r="AF1754" s="17">
        <v>0.71034525807926496</v>
      </c>
      <c r="AG1754" s="17">
        <v>0.62282778318779797</v>
      </c>
      <c r="AH1754" s="17">
        <v>0.621519584662794</v>
      </c>
      <c r="AI1754" s="17">
        <v>0.60133262042258995</v>
      </c>
      <c r="AJ1754" s="17">
        <v>0.53369776972888305</v>
      </c>
      <c r="AK1754" s="17">
        <v>0.52973168375535296</v>
      </c>
      <c r="AL1754" s="17"/>
      <c r="AM1754" s="17">
        <v>0.63719011448989704</v>
      </c>
      <c r="AN1754" s="17">
        <v>0.61068784790895303</v>
      </c>
      <c r="AO1754" s="17"/>
      <c r="AP1754" s="17">
        <v>0.54446724612097896</v>
      </c>
      <c r="AQ1754" s="17">
        <v>0.63779363972858305</v>
      </c>
      <c r="AR1754" s="17">
        <v>0.68922632798195604</v>
      </c>
      <c r="AS1754" s="17">
        <v>0.73340500753980398</v>
      </c>
      <c r="AT1754" s="17">
        <v>0.71325172055507802</v>
      </c>
      <c r="AU1754" s="17"/>
      <c r="AV1754" s="17">
        <v>0.80894793782645902</v>
      </c>
      <c r="AW1754" s="17">
        <v>0.52750671006771299</v>
      </c>
      <c r="AX1754" s="17">
        <v>0.74518724912662004</v>
      </c>
      <c r="AY1754" s="17">
        <v>0.45035910160116099</v>
      </c>
      <c r="AZ1754" s="17">
        <v>0.62686777605677302</v>
      </c>
      <c r="BA1754" s="17">
        <v>0.48944937563931001</v>
      </c>
      <c r="BB1754" s="17"/>
      <c r="BC1754" s="17">
        <v>0.80470711183035104</v>
      </c>
      <c r="BD1754" s="17">
        <v>0.58148893301001003</v>
      </c>
      <c r="BE1754" s="17">
        <v>0.58946950136117104</v>
      </c>
      <c r="BF1754" s="17"/>
      <c r="BG1754" s="17">
        <v>0.57236908391853603</v>
      </c>
      <c r="BH1754" s="17">
        <v>0.70613187413968903</v>
      </c>
      <c r="BI1754" s="17">
        <v>0.67359194706486203</v>
      </c>
      <c r="BJ1754" s="17">
        <v>0.61323161343648203</v>
      </c>
      <c r="BK1754" s="17">
        <v>0.30379759496612702</v>
      </c>
      <c r="BL1754" s="17"/>
      <c r="BM1754" s="17">
        <v>0.68427382716897101</v>
      </c>
      <c r="BN1754" s="17">
        <v>0.37539890095777201</v>
      </c>
    </row>
    <row r="1755" spans="2:66" x14ac:dyDescent="0.35">
      <c r="B1755" t="s">
        <v>526</v>
      </c>
      <c r="C1755" s="17">
        <v>8.4589954551541197E-2</v>
      </c>
      <c r="D1755" s="17">
        <v>9.9724491987192604E-2</v>
      </c>
      <c r="E1755" s="17">
        <v>7.0250605280563802E-2</v>
      </c>
      <c r="F1755" s="17"/>
      <c r="G1755" s="17">
        <v>3.3456341949290203E-2</v>
      </c>
      <c r="H1755" s="17">
        <v>4.2619993707782099E-2</v>
      </c>
      <c r="I1755" s="17">
        <v>0.10022285352867299</v>
      </c>
      <c r="J1755" s="17">
        <v>8.1372832731049297E-2</v>
      </c>
      <c r="K1755" s="17">
        <v>0.105689772347992</v>
      </c>
      <c r="L1755" s="17">
        <v>0.12864581449943699</v>
      </c>
      <c r="M1755" s="17"/>
      <c r="N1755" s="17">
        <v>9.4559270825726197E-2</v>
      </c>
      <c r="O1755" s="17">
        <v>8.4699684455126503E-2</v>
      </c>
      <c r="P1755" s="17">
        <v>0.100360360105694</v>
      </c>
      <c r="Q1755" s="17">
        <v>6.1164298168506798E-2</v>
      </c>
      <c r="R1755" s="17"/>
      <c r="S1755" s="17">
        <v>6.32264467778033E-2</v>
      </c>
      <c r="T1755" s="17">
        <v>6.0142051463304702E-2</v>
      </c>
      <c r="U1755" s="17">
        <v>0.10858936783629899</v>
      </c>
      <c r="V1755" s="17">
        <v>0.100777186893756</v>
      </c>
      <c r="W1755" s="17">
        <v>7.16594616774891E-2</v>
      </c>
      <c r="X1755" s="17">
        <v>9.1276068198352794E-2</v>
      </c>
      <c r="Y1755" s="17">
        <v>0.121098605223336</v>
      </c>
      <c r="Z1755" s="17">
        <v>5.8503735967230401E-2</v>
      </c>
      <c r="AA1755" s="17">
        <v>5.8476852822393198E-2</v>
      </c>
      <c r="AB1755" s="17">
        <v>0.11600372244037099</v>
      </c>
      <c r="AC1755" s="17">
        <v>9.5952389452712297E-2</v>
      </c>
      <c r="AD1755" s="17">
        <v>0.107016530557591</v>
      </c>
      <c r="AE1755" s="17"/>
      <c r="AF1755" s="17">
        <v>4.9911858921470001E-2</v>
      </c>
      <c r="AG1755" s="17">
        <v>9.7216944687536402E-2</v>
      </c>
      <c r="AH1755" s="17">
        <v>8.3104346659380601E-2</v>
      </c>
      <c r="AI1755" s="17">
        <v>8.1439357684353994E-2</v>
      </c>
      <c r="AJ1755" s="17">
        <v>0.12603789101537999</v>
      </c>
      <c r="AK1755" s="17">
        <v>0.112831875190613</v>
      </c>
      <c r="AL1755" s="17"/>
      <c r="AM1755" s="17">
        <v>8.8872745069468795E-2</v>
      </c>
      <c r="AN1755" s="17">
        <v>7.9113021010663295E-2</v>
      </c>
      <c r="AO1755" s="17"/>
      <c r="AP1755" s="17">
        <v>7.5512776967384801E-2</v>
      </c>
      <c r="AQ1755" s="17">
        <v>7.6301071949543997E-2</v>
      </c>
      <c r="AR1755" s="17">
        <v>8.7570714487329795E-2</v>
      </c>
      <c r="AS1755" s="17">
        <v>7.3918624676110503E-2</v>
      </c>
      <c r="AT1755" s="17">
        <v>5.8841312313575603E-2</v>
      </c>
      <c r="AU1755" s="17"/>
      <c r="AV1755" s="17">
        <v>2.16278984019765E-2</v>
      </c>
      <c r="AW1755" s="17">
        <v>0.17527840688867199</v>
      </c>
      <c r="AX1755" s="17">
        <v>3.8307795837498701E-2</v>
      </c>
      <c r="AY1755" s="17">
        <v>0.19993565494198601</v>
      </c>
      <c r="AZ1755" s="17">
        <v>3.3224633847994699E-2</v>
      </c>
      <c r="BA1755" s="17">
        <v>3.2487243111718897E-2</v>
      </c>
      <c r="BB1755" s="17"/>
      <c r="BC1755" s="17">
        <v>4.4283573491266798E-2</v>
      </c>
      <c r="BD1755" s="17">
        <v>5.19517738117301E-2</v>
      </c>
      <c r="BE1755" s="17">
        <v>0.169491203825335</v>
      </c>
      <c r="BF1755" s="17"/>
      <c r="BG1755" s="17">
        <v>9.0607501369270593E-2</v>
      </c>
      <c r="BH1755" s="17">
        <v>4.4916202073970499E-2</v>
      </c>
      <c r="BI1755" s="17">
        <v>7.1205494074789294E-2</v>
      </c>
      <c r="BJ1755" s="17">
        <v>9.2384996487278506E-2</v>
      </c>
      <c r="BK1755" s="17">
        <v>0.348452040555146</v>
      </c>
      <c r="BL1755" s="17"/>
      <c r="BM1755" s="17">
        <v>5.2382572687940103E-2</v>
      </c>
      <c r="BN1755" s="17">
        <v>0.28919955478349602</v>
      </c>
    </row>
    <row r="1756" spans="2:66" x14ac:dyDescent="0.35">
      <c r="B1756" t="s">
        <v>320</v>
      </c>
      <c r="C1756" s="17">
        <v>0.54130238425920796</v>
      </c>
      <c r="D1756" s="17">
        <v>0.56820428241651999</v>
      </c>
      <c r="E1756" s="17">
        <v>0.51476300774180594</v>
      </c>
      <c r="F1756" s="17"/>
      <c r="G1756" s="17">
        <v>0.62961380605944695</v>
      </c>
      <c r="H1756" s="17">
        <v>0.69776826622269605</v>
      </c>
      <c r="I1756" s="17">
        <v>0.50997624258753305</v>
      </c>
      <c r="J1756" s="17">
        <v>0.53521352335444505</v>
      </c>
      <c r="K1756" s="17">
        <v>0.48942291321009801</v>
      </c>
      <c r="L1756" s="17">
        <v>0.41994691353332803</v>
      </c>
      <c r="M1756" s="17"/>
      <c r="N1756" s="17">
        <v>0.60245108419667104</v>
      </c>
      <c r="O1756" s="17">
        <v>0.54079746379571303</v>
      </c>
      <c r="P1756" s="17">
        <v>0.489211197455585</v>
      </c>
      <c r="Q1756" s="17">
        <v>0.52233036824178602</v>
      </c>
      <c r="R1756" s="17"/>
      <c r="S1756" s="17">
        <v>0.63620733461632195</v>
      </c>
      <c r="T1756" s="17">
        <v>0.57875866597961301</v>
      </c>
      <c r="U1756" s="17">
        <v>0.47923698582673901</v>
      </c>
      <c r="V1756" s="17">
        <v>0.48087489767206698</v>
      </c>
      <c r="W1756" s="17">
        <v>0.593239707282321</v>
      </c>
      <c r="X1756" s="17">
        <v>0.48425608630626799</v>
      </c>
      <c r="Y1756" s="17">
        <v>0.47359937377063899</v>
      </c>
      <c r="Z1756" s="17">
        <v>0.56112508840903297</v>
      </c>
      <c r="AA1756" s="17">
        <v>0.60407881609354497</v>
      </c>
      <c r="AB1756" s="17">
        <v>0.46555488177621801</v>
      </c>
      <c r="AC1756" s="17">
        <v>0.47348196993641001</v>
      </c>
      <c r="AD1756" s="17">
        <v>0.59960877899840903</v>
      </c>
      <c r="AE1756" s="17"/>
      <c r="AF1756" s="17">
        <v>0.66043339915779498</v>
      </c>
      <c r="AG1756" s="17">
        <v>0.52561083850026102</v>
      </c>
      <c r="AH1756" s="17">
        <v>0.53841523800341395</v>
      </c>
      <c r="AI1756" s="17">
        <v>0.519893262738235</v>
      </c>
      <c r="AJ1756" s="17">
        <v>0.40765987871350301</v>
      </c>
      <c r="AK1756" s="17">
        <v>0.41689980856474002</v>
      </c>
      <c r="AL1756" s="17"/>
      <c r="AM1756" s="17">
        <v>0.54831736942042797</v>
      </c>
      <c r="AN1756" s="17">
        <v>0.53157482689829005</v>
      </c>
      <c r="AO1756" s="17"/>
      <c r="AP1756" s="17">
        <v>0.46895446915359401</v>
      </c>
      <c r="AQ1756" s="17">
        <v>0.561492567779039</v>
      </c>
      <c r="AR1756" s="17">
        <v>0.60165561349462604</v>
      </c>
      <c r="AS1756" s="17">
        <v>0.65948638286369299</v>
      </c>
      <c r="AT1756" s="17">
        <v>0.65441040824150298</v>
      </c>
      <c r="AU1756" s="17"/>
      <c r="AV1756" s="17">
        <v>0.78732003942448303</v>
      </c>
      <c r="AW1756" s="17">
        <v>0.35222830317904003</v>
      </c>
      <c r="AX1756" s="17">
        <v>0.70687945328912105</v>
      </c>
      <c r="AY1756" s="17">
        <v>0.25042344665917499</v>
      </c>
      <c r="AZ1756" s="17">
        <v>0.59364314220877801</v>
      </c>
      <c r="BA1756" s="17">
        <v>0.45696213252759199</v>
      </c>
      <c r="BB1756" s="17"/>
      <c r="BC1756" s="17">
        <v>0.76042353833908405</v>
      </c>
      <c r="BD1756" s="17">
        <v>0.52953715919828004</v>
      </c>
      <c r="BE1756" s="17">
        <v>0.41997829753583599</v>
      </c>
      <c r="BF1756" s="17"/>
      <c r="BG1756" s="17">
        <v>0.48176158254926499</v>
      </c>
      <c r="BH1756" s="17">
        <v>0.66121567206571896</v>
      </c>
      <c r="BI1756" s="17">
        <v>0.60238645299007199</v>
      </c>
      <c r="BJ1756" s="17">
        <v>0.52084661694920298</v>
      </c>
      <c r="BK1756" s="17">
        <v>-4.46544455890193E-2</v>
      </c>
      <c r="BL1756" s="17"/>
      <c r="BM1756" s="17">
        <v>0.63189125448103101</v>
      </c>
      <c r="BN1756" s="17">
        <v>8.6199346174275507E-2</v>
      </c>
    </row>
    <row r="1757" spans="2:66" x14ac:dyDescent="0.35">
      <c r="C1757" s="17"/>
      <c r="D1757" s="17"/>
      <c r="E1757" s="17"/>
      <c r="F1757" s="17"/>
      <c r="G1757" s="17"/>
      <c r="H1757" s="17"/>
      <c r="I1757" s="17"/>
      <c r="J1757" s="17"/>
      <c r="K1757" s="17"/>
      <c r="L1757" s="17"/>
      <c r="M1757" s="17"/>
      <c r="N1757" s="17"/>
      <c r="O1757" s="17"/>
      <c r="P1757" s="17"/>
      <c r="Q1757" s="17"/>
      <c r="R1757" s="17"/>
      <c r="S1757" s="17"/>
      <c r="T1757" s="17"/>
      <c r="U1757" s="17"/>
      <c r="V1757" s="17"/>
      <c r="W1757" s="17"/>
      <c r="X1757" s="17"/>
      <c r="Y1757" s="17"/>
      <c r="Z1757" s="17"/>
      <c r="AA1757" s="17"/>
      <c r="AB1757" s="17"/>
      <c r="AC1757" s="17"/>
      <c r="AD1757" s="17"/>
      <c r="AE1757" s="17"/>
      <c r="AF1757" s="17"/>
      <c r="AG1757" s="17"/>
      <c r="AH1757" s="17"/>
      <c r="AI1757" s="17"/>
      <c r="AJ1757" s="17"/>
      <c r="AK1757" s="17"/>
      <c r="AL1757" s="17"/>
      <c r="AM1757" s="17"/>
      <c r="AN1757" s="17"/>
      <c r="AO1757" s="17"/>
      <c r="AP1757" s="17"/>
      <c r="AQ1757" s="17"/>
      <c r="AR1757" s="17"/>
      <c r="AS1757" s="17"/>
      <c r="AT1757" s="17"/>
      <c r="AU1757" s="17"/>
      <c r="AV1757" s="17"/>
      <c r="AW1757" s="17"/>
      <c r="AX1757" s="17"/>
      <c r="AY1757" s="17"/>
      <c r="AZ1757" s="17"/>
      <c r="BA1757" s="17"/>
      <c r="BB1757" s="17"/>
      <c r="BC1757" s="17"/>
      <c r="BD1757" s="17"/>
      <c r="BE1757" s="17"/>
      <c r="BF1757" s="17"/>
      <c r="BG1757" s="17"/>
      <c r="BH1757" s="17"/>
      <c r="BI1757" s="17"/>
      <c r="BJ1757" s="17"/>
      <c r="BK1757" s="17"/>
      <c r="BL1757" s="17"/>
      <c r="BM1757" s="17"/>
      <c r="BN1757" s="17"/>
    </row>
    <row r="1758" spans="2:66" x14ac:dyDescent="0.35">
      <c r="B1758" s="6" t="s">
        <v>541</v>
      </c>
      <c r="C1758" s="17"/>
      <c r="D1758" s="17"/>
      <c r="E1758" s="17"/>
      <c r="F1758" s="17"/>
      <c r="G1758" s="17"/>
      <c r="H1758" s="17"/>
      <c r="I1758" s="17"/>
      <c r="J1758" s="17"/>
      <c r="K1758" s="17"/>
      <c r="L1758" s="17"/>
      <c r="M1758" s="17"/>
      <c r="N1758" s="17"/>
      <c r="O1758" s="17"/>
      <c r="P1758" s="17"/>
      <c r="Q1758" s="17"/>
      <c r="R1758" s="17"/>
      <c r="S1758" s="17"/>
      <c r="T1758" s="17"/>
      <c r="U1758" s="17"/>
      <c r="V1758" s="17"/>
      <c r="W1758" s="17"/>
      <c r="X1758" s="17"/>
      <c r="Y1758" s="17"/>
      <c r="Z1758" s="17"/>
      <c r="AA1758" s="17"/>
      <c r="AB1758" s="17"/>
      <c r="AC1758" s="17"/>
      <c r="AD1758" s="17"/>
      <c r="AE1758" s="17"/>
      <c r="AF1758" s="17"/>
      <c r="AG1758" s="17"/>
      <c r="AH1758" s="17"/>
      <c r="AI1758" s="17"/>
      <c r="AJ1758" s="17"/>
      <c r="AK1758" s="17"/>
      <c r="AL1758" s="17"/>
      <c r="AM1758" s="17"/>
      <c r="AN1758" s="17"/>
      <c r="AO1758" s="17"/>
      <c r="AP1758" s="17"/>
      <c r="AQ1758" s="17"/>
      <c r="AR1758" s="17"/>
      <c r="AS1758" s="17"/>
      <c r="AT1758" s="17"/>
      <c r="AU1758" s="17"/>
      <c r="AV1758" s="17"/>
      <c r="AW1758" s="17"/>
      <c r="AX1758" s="17"/>
      <c r="AY1758" s="17"/>
      <c r="AZ1758" s="17"/>
      <c r="BA1758" s="17"/>
      <c r="BB1758" s="17"/>
      <c r="BC1758" s="17"/>
      <c r="BD1758" s="17"/>
      <c r="BE1758" s="17"/>
      <c r="BF1758" s="17"/>
      <c r="BG1758" s="17"/>
      <c r="BH1758" s="17"/>
      <c r="BI1758" s="17"/>
      <c r="BJ1758" s="17"/>
      <c r="BK1758" s="17"/>
      <c r="BL1758" s="17"/>
      <c r="BM1758" s="17"/>
      <c r="BN1758" s="17"/>
    </row>
    <row r="1759" spans="2:66" x14ac:dyDescent="0.35">
      <c r="B1759" s="24" t="s">
        <v>101</v>
      </c>
      <c r="C1759" s="17"/>
      <c r="D1759" s="17"/>
      <c r="E1759" s="17"/>
      <c r="F1759" s="17"/>
      <c r="G1759" s="17"/>
      <c r="H1759" s="17"/>
      <c r="I1759" s="17"/>
      <c r="J1759" s="17"/>
      <c r="K1759" s="17"/>
      <c r="L1759" s="17"/>
      <c r="M1759" s="17"/>
      <c r="N1759" s="17"/>
      <c r="O1759" s="17"/>
      <c r="P1759" s="17"/>
      <c r="Q1759" s="17"/>
      <c r="R1759" s="17"/>
      <c r="S1759" s="17"/>
      <c r="T1759" s="17"/>
      <c r="U1759" s="17"/>
      <c r="V1759" s="17"/>
      <c r="W1759" s="17"/>
      <c r="X1759" s="17"/>
      <c r="Y1759" s="17"/>
      <c r="Z1759" s="17"/>
      <c r="AA1759" s="17"/>
      <c r="AB1759" s="17"/>
      <c r="AC1759" s="17"/>
      <c r="AD1759" s="17"/>
      <c r="AE1759" s="17"/>
      <c r="AF1759" s="17"/>
      <c r="AG1759" s="17"/>
      <c r="AH1759" s="17"/>
      <c r="AI1759" s="17"/>
      <c r="AJ1759" s="17"/>
      <c r="AK1759" s="17"/>
      <c r="AL1759" s="17"/>
      <c r="AM1759" s="17"/>
      <c r="AN1759" s="17"/>
      <c r="AO1759" s="17"/>
      <c r="AP1759" s="17"/>
      <c r="AQ1759" s="17"/>
      <c r="AR1759" s="17"/>
      <c r="AS1759" s="17"/>
      <c r="AT1759" s="17"/>
      <c r="AU1759" s="17"/>
      <c r="AV1759" s="17"/>
      <c r="AW1759" s="17"/>
      <c r="AX1759" s="17"/>
      <c r="AY1759" s="17"/>
      <c r="AZ1759" s="17"/>
      <c r="BA1759" s="17"/>
      <c r="BB1759" s="17"/>
      <c r="BC1759" s="17"/>
      <c r="BD1759" s="17"/>
      <c r="BE1759" s="17"/>
      <c r="BF1759" s="17"/>
      <c r="BG1759" s="17"/>
      <c r="BH1759" s="17"/>
      <c r="BI1759" s="17"/>
      <c r="BJ1759" s="17"/>
      <c r="BK1759" s="17"/>
      <c r="BL1759" s="17"/>
      <c r="BM1759" s="17"/>
      <c r="BN1759" s="17"/>
    </row>
    <row r="1760" spans="2:66" x14ac:dyDescent="0.35">
      <c r="B1760" t="s">
        <v>536</v>
      </c>
      <c r="C1760" s="17">
        <v>0.26302738794463598</v>
      </c>
      <c r="D1760" s="17">
        <v>0.29124528397385702</v>
      </c>
      <c r="E1760" s="17">
        <v>0.23583571918172</v>
      </c>
      <c r="F1760" s="17"/>
      <c r="G1760" s="17">
        <v>0.35841591744467499</v>
      </c>
      <c r="H1760" s="17">
        <v>0.359204317163414</v>
      </c>
      <c r="I1760" s="17">
        <v>0.25646634399303497</v>
      </c>
      <c r="J1760" s="17">
        <v>0.225017341463253</v>
      </c>
      <c r="K1760" s="17">
        <v>0.244330822206906</v>
      </c>
      <c r="L1760" s="17">
        <v>0.16970040751882001</v>
      </c>
      <c r="M1760" s="17"/>
      <c r="N1760" s="17">
        <v>0.33116013657771298</v>
      </c>
      <c r="O1760" s="17">
        <v>0.27814850731065399</v>
      </c>
      <c r="P1760" s="17">
        <v>0.22589157710559901</v>
      </c>
      <c r="Q1760" s="17">
        <v>0.204613719414035</v>
      </c>
      <c r="R1760" s="17"/>
      <c r="S1760" s="17">
        <v>0.321684383028424</v>
      </c>
      <c r="T1760" s="17">
        <v>0.28407352355194099</v>
      </c>
      <c r="U1760" s="17">
        <v>0.22589134762471699</v>
      </c>
      <c r="V1760" s="17">
        <v>0.28438807029463498</v>
      </c>
      <c r="W1760" s="17">
        <v>0.29981429600983101</v>
      </c>
      <c r="X1760" s="17">
        <v>0.24850842739052201</v>
      </c>
      <c r="Y1760" s="17">
        <v>0.20555540753240401</v>
      </c>
      <c r="Z1760" s="17">
        <v>0.201075758631827</v>
      </c>
      <c r="AA1760" s="17">
        <v>0.255048844325515</v>
      </c>
      <c r="AB1760" s="17">
        <v>0.23071686280894099</v>
      </c>
      <c r="AC1760" s="17">
        <v>0.22882775891297399</v>
      </c>
      <c r="AD1760" s="17">
        <v>0.310620495270232</v>
      </c>
      <c r="AE1760" s="17"/>
      <c r="AF1760" s="17">
        <v>0.32822838021809603</v>
      </c>
      <c r="AG1760" s="17">
        <v>0.25615371377167001</v>
      </c>
      <c r="AH1760" s="17">
        <v>0.216684513610785</v>
      </c>
      <c r="AI1760" s="17">
        <v>0.25066468233928302</v>
      </c>
      <c r="AJ1760" s="17">
        <v>0.24620002385794701</v>
      </c>
      <c r="AK1760" s="17">
        <v>0.18942368453299199</v>
      </c>
      <c r="AL1760" s="17"/>
      <c r="AM1760" s="17">
        <v>0.23316869590358399</v>
      </c>
      <c r="AN1760" s="17">
        <v>0.30483827986301698</v>
      </c>
      <c r="AO1760" s="17"/>
      <c r="AP1760" s="17">
        <v>0.195314849259524</v>
      </c>
      <c r="AQ1760" s="17">
        <v>0.27298006572294797</v>
      </c>
      <c r="AR1760" s="17">
        <v>0.30142861496572099</v>
      </c>
      <c r="AS1760" s="17">
        <v>0.361560911212083</v>
      </c>
      <c r="AT1760" s="17">
        <v>0.43225692378069902</v>
      </c>
      <c r="AU1760" s="17"/>
      <c r="AV1760" s="17">
        <v>0.35264815005912098</v>
      </c>
      <c r="AW1760" s="17">
        <v>0.19166048196771199</v>
      </c>
      <c r="AX1760" s="17">
        <v>0.313516362233625</v>
      </c>
      <c r="AY1760" s="17">
        <v>0.14427541241602801</v>
      </c>
      <c r="AZ1760" s="17">
        <v>0.28976775989554099</v>
      </c>
      <c r="BA1760" s="17">
        <v>0.20868169245774301</v>
      </c>
      <c r="BB1760" s="17"/>
      <c r="BC1760" s="17">
        <v>0.373537591812932</v>
      </c>
      <c r="BD1760" s="17">
        <v>0.20463212772480499</v>
      </c>
      <c r="BE1760" s="17">
        <v>0.279918036528289</v>
      </c>
      <c r="BF1760" s="17"/>
      <c r="BG1760" s="17">
        <v>0.235713775446664</v>
      </c>
      <c r="BH1760" s="17">
        <v>0.28684792072776</v>
      </c>
      <c r="BI1760" s="17">
        <v>0.29287249407043697</v>
      </c>
      <c r="BJ1760" s="17">
        <v>0.27977240542227899</v>
      </c>
      <c r="BK1760" s="17">
        <v>0.14130181079950099</v>
      </c>
      <c r="BL1760" s="17"/>
      <c r="BM1760" s="17">
        <v>0.27849213996456101</v>
      </c>
      <c r="BN1760" s="17">
        <v>0.17334313406913501</v>
      </c>
    </row>
    <row r="1761" spans="2:66" x14ac:dyDescent="0.35">
      <c r="B1761" t="s">
        <v>537</v>
      </c>
      <c r="C1761" s="17">
        <v>0.316129583738472</v>
      </c>
      <c r="D1761" s="17">
        <v>0.32164016957945601</v>
      </c>
      <c r="E1761" s="17">
        <v>0.31031248841007802</v>
      </c>
      <c r="F1761" s="17"/>
      <c r="G1761" s="17">
        <v>0.26726191899783502</v>
      </c>
      <c r="H1761" s="17">
        <v>0.34259559327817701</v>
      </c>
      <c r="I1761" s="17">
        <v>0.31251676055210198</v>
      </c>
      <c r="J1761" s="17">
        <v>0.31992652576706898</v>
      </c>
      <c r="K1761" s="17">
        <v>0.28591304539267698</v>
      </c>
      <c r="L1761" s="17">
        <v>0.34717987577876402</v>
      </c>
      <c r="M1761" s="17"/>
      <c r="N1761" s="17">
        <v>0.335693830162825</v>
      </c>
      <c r="O1761" s="17">
        <v>0.31911185915493701</v>
      </c>
      <c r="P1761" s="17">
        <v>0.33867675177068701</v>
      </c>
      <c r="Q1761" s="17">
        <v>0.27707010359483297</v>
      </c>
      <c r="R1761" s="17"/>
      <c r="S1761" s="17">
        <v>0.32138244074420302</v>
      </c>
      <c r="T1761" s="17">
        <v>0.336112311354687</v>
      </c>
      <c r="U1761" s="17">
        <v>0.35017857558694998</v>
      </c>
      <c r="V1761" s="17">
        <v>0.29673104518458898</v>
      </c>
      <c r="W1761" s="17">
        <v>0.28558143797569502</v>
      </c>
      <c r="X1761" s="17">
        <v>0.30620053559540999</v>
      </c>
      <c r="Y1761" s="17">
        <v>0.284179422593272</v>
      </c>
      <c r="Z1761" s="17">
        <v>0.384485848340268</v>
      </c>
      <c r="AA1761" s="17">
        <v>0.27051357945072402</v>
      </c>
      <c r="AB1761" s="17">
        <v>0.38377681007241399</v>
      </c>
      <c r="AC1761" s="17">
        <v>0.25878608963598199</v>
      </c>
      <c r="AD1761" s="17">
        <v>0.328496281700419</v>
      </c>
      <c r="AE1761" s="17"/>
      <c r="AF1761" s="17">
        <v>0.30413674218357301</v>
      </c>
      <c r="AG1761" s="17">
        <v>0.311597375133145</v>
      </c>
      <c r="AH1761" s="17">
        <v>0.38382807991622497</v>
      </c>
      <c r="AI1761" s="17">
        <v>0.33187434893704298</v>
      </c>
      <c r="AJ1761" s="17">
        <v>0.24401839307232101</v>
      </c>
      <c r="AK1761" s="17">
        <v>0.31920083328278898</v>
      </c>
      <c r="AL1761" s="17"/>
      <c r="AM1761" s="17">
        <v>0.32517696657718997</v>
      </c>
      <c r="AN1761" s="17">
        <v>0.30553415175974502</v>
      </c>
      <c r="AO1761" s="17"/>
      <c r="AP1761" s="17">
        <v>0.275558306679756</v>
      </c>
      <c r="AQ1761" s="17">
        <v>0.33003675584902697</v>
      </c>
      <c r="AR1761" s="17">
        <v>0.33490138429444299</v>
      </c>
      <c r="AS1761" s="17">
        <v>0.31041058323076998</v>
      </c>
      <c r="AT1761" s="17">
        <v>0.30529732588026398</v>
      </c>
      <c r="AU1761" s="17"/>
      <c r="AV1761" s="17">
        <v>0.33081634049476499</v>
      </c>
      <c r="AW1761" s="17">
        <v>0.31231088244968602</v>
      </c>
      <c r="AX1761" s="17">
        <v>0.37271249379773402</v>
      </c>
      <c r="AY1761" s="17">
        <v>0.33291392581135798</v>
      </c>
      <c r="AZ1761" s="17">
        <v>0.296062886663434</v>
      </c>
      <c r="BA1761" s="17">
        <v>0.27695084233149903</v>
      </c>
      <c r="BB1761" s="17"/>
      <c r="BC1761" s="17">
        <v>0.33128360265370099</v>
      </c>
      <c r="BD1761" s="17">
        <v>0.31573313452066398</v>
      </c>
      <c r="BE1761" s="17">
        <v>0.32329261489884797</v>
      </c>
      <c r="BF1761" s="17"/>
      <c r="BG1761" s="17">
        <v>0.27719165471381402</v>
      </c>
      <c r="BH1761" s="17">
        <v>0.34582374934749699</v>
      </c>
      <c r="BI1761" s="17">
        <v>0.32018495094891802</v>
      </c>
      <c r="BJ1761" s="17">
        <v>0.32518139911893101</v>
      </c>
      <c r="BK1761" s="17">
        <v>0.285037636239653</v>
      </c>
      <c r="BL1761" s="17"/>
      <c r="BM1761" s="17">
        <v>0.33460864576210098</v>
      </c>
      <c r="BN1761" s="17">
        <v>0.29432667906624399</v>
      </c>
    </row>
    <row r="1762" spans="2:66" x14ac:dyDescent="0.35">
      <c r="B1762" t="s">
        <v>538</v>
      </c>
      <c r="C1762" s="17">
        <v>0.16777747607467999</v>
      </c>
      <c r="D1762" s="17">
        <v>0.162650880875082</v>
      </c>
      <c r="E1762" s="17">
        <v>0.17360290115981</v>
      </c>
      <c r="F1762" s="17"/>
      <c r="G1762" s="17">
        <v>0.15999071802069201</v>
      </c>
      <c r="H1762" s="17">
        <v>0.13882831538036999</v>
      </c>
      <c r="I1762" s="17">
        <v>0.18136411280252501</v>
      </c>
      <c r="J1762" s="17">
        <v>0.16897881867439099</v>
      </c>
      <c r="K1762" s="17">
        <v>0.189426992560145</v>
      </c>
      <c r="L1762" s="17">
        <v>0.17007306267148101</v>
      </c>
      <c r="M1762" s="17"/>
      <c r="N1762" s="17">
        <v>0.17392688223605399</v>
      </c>
      <c r="O1762" s="17">
        <v>0.138536032167828</v>
      </c>
      <c r="P1762" s="17">
        <v>0.16137649520960101</v>
      </c>
      <c r="Q1762" s="17">
        <v>0.19359841410841799</v>
      </c>
      <c r="R1762" s="17"/>
      <c r="S1762" s="17">
        <v>0.17991982547929</v>
      </c>
      <c r="T1762" s="17">
        <v>0.142304536485343</v>
      </c>
      <c r="U1762" s="17">
        <v>0.19872555463354999</v>
      </c>
      <c r="V1762" s="17">
        <v>0.117416529767671</v>
      </c>
      <c r="W1762" s="17">
        <v>0.14318927281097399</v>
      </c>
      <c r="X1762" s="17">
        <v>0.17341085886905599</v>
      </c>
      <c r="Y1762" s="17">
        <v>0.21826938169559901</v>
      </c>
      <c r="Z1762" s="17">
        <v>0.15333314285292701</v>
      </c>
      <c r="AA1762" s="17">
        <v>0.189391734176236</v>
      </c>
      <c r="AB1762" s="17">
        <v>0.18824222188989501</v>
      </c>
      <c r="AC1762" s="17">
        <v>0.16364267926846099</v>
      </c>
      <c r="AD1762" s="17">
        <v>8.0804336241067198E-2</v>
      </c>
      <c r="AE1762" s="17"/>
      <c r="AF1762" s="17">
        <v>0.17390177886982799</v>
      </c>
      <c r="AG1762" s="17">
        <v>0.17294805379001801</v>
      </c>
      <c r="AH1762" s="17">
        <v>0.138128813761277</v>
      </c>
      <c r="AI1762" s="17">
        <v>0.171601777140068</v>
      </c>
      <c r="AJ1762" s="17">
        <v>0.15724410809713199</v>
      </c>
      <c r="AK1762" s="17">
        <v>0.18686332871192601</v>
      </c>
      <c r="AL1762" s="17"/>
      <c r="AM1762" s="17">
        <v>0.18522671664155799</v>
      </c>
      <c r="AN1762" s="17">
        <v>0.14310190736821099</v>
      </c>
      <c r="AO1762" s="17"/>
      <c r="AP1762" s="17">
        <v>0.185218143906592</v>
      </c>
      <c r="AQ1762" s="17">
        <v>0.161579649459624</v>
      </c>
      <c r="AR1762" s="17">
        <v>0.15653896785935101</v>
      </c>
      <c r="AS1762" s="17">
        <v>0.14619220539316799</v>
      </c>
      <c r="AT1762" s="17">
        <v>0.18368064379837901</v>
      </c>
      <c r="AU1762" s="17"/>
      <c r="AV1762" s="17">
        <v>0.136039580524003</v>
      </c>
      <c r="AW1762" s="17">
        <v>0.22808399422916001</v>
      </c>
      <c r="AX1762" s="17">
        <v>0.17358025149550699</v>
      </c>
      <c r="AY1762" s="17">
        <v>0.22274093559460001</v>
      </c>
      <c r="AZ1762" s="17">
        <v>0.127772502649387</v>
      </c>
      <c r="BA1762" s="17">
        <v>0.13724497411346601</v>
      </c>
      <c r="BB1762" s="17"/>
      <c r="BC1762" s="17">
        <v>0.119321203547553</v>
      </c>
      <c r="BD1762" s="17">
        <v>0.16812058088259499</v>
      </c>
      <c r="BE1762" s="17">
        <v>0.20811160779374299</v>
      </c>
      <c r="BF1762" s="17"/>
      <c r="BG1762" s="17">
        <v>0.20064905930526</v>
      </c>
      <c r="BH1762" s="17">
        <v>0.16321603013611399</v>
      </c>
      <c r="BI1762" s="17">
        <v>0.16954257110262</v>
      </c>
      <c r="BJ1762" s="17">
        <v>0.227900589084821</v>
      </c>
      <c r="BK1762" s="17">
        <v>0.16788646812754299</v>
      </c>
      <c r="BL1762" s="17"/>
      <c r="BM1762" s="17">
        <v>0.16933292489049701</v>
      </c>
      <c r="BN1762" s="17">
        <v>0.181773400985552</v>
      </c>
    </row>
    <row r="1763" spans="2:66" x14ac:dyDescent="0.35">
      <c r="B1763" t="s">
        <v>539</v>
      </c>
      <c r="C1763" s="17">
        <v>8.1573606800481493E-2</v>
      </c>
      <c r="D1763" s="17">
        <v>8.1485429188133396E-2</v>
      </c>
      <c r="E1763" s="17">
        <v>8.2061648294413203E-2</v>
      </c>
      <c r="F1763" s="17"/>
      <c r="G1763" s="17">
        <v>4.5632666149516499E-2</v>
      </c>
      <c r="H1763" s="17">
        <v>4.2383623791993001E-2</v>
      </c>
      <c r="I1763" s="17">
        <v>8.0622341318697902E-2</v>
      </c>
      <c r="J1763" s="17">
        <v>9.3026971680058607E-2</v>
      </c>
      <c r="K1763" s="17">
        <v>9.5744452457387205E-2</v>
      </c>
      <c r="L1763" s="17">
        <v>0.119456154481916</v>
      </c>
      <c r="M1763" s="17"/>
      <c r="N1763" s="17">
        <v>6.0589814706229699E-2</v>
      </c>
      <c r="O1763" s="17">
        <v>8.6647418487526398E-2</v>
      </c>
      <c r="P1763" s="17">
        <v>9.5308936163751704E-2</v>
      </c>
      <c r="Q1763" s="17">
        <v>8.8209245937691E-2</v>
      </c>
      <c r="R1763" s="17"/>
      <c r="S1763" s="17">
        <v>4.2052843836376197E-2</v>
      </c>
      <c r="T1763" s="17">
        <v>6.1236536701235599E-2</v>
      </c>
      <c r="U1763" s="17">
        <v>7.3475079241083804E-2</v>
      </c>
      <c r="V1763" s="17">
        <v>0.105886142389431</v>
      </c>
      <c r="W1763" s="17">
        <v>6.5577437821635901E-2</v>
      </c>
      <c r="X1763" s="17">
        <v>8.4930172288360903E-2</v>
      </c>
      <c r="Y1763" s="17">
        <v>0.11459472672596301</v>
      </c>
      <c r="Z1763" s="17">
        <v>7.1361644238269503E-2</v>
      </c>
      <c r="AA1763" s="17">
        <v>8.9577046029133606E-2</v>
      </c>
      <c r="AB1763" s="17">
        <v>9.5313588914994807E-2</v>
      </c>
      <c r="AC1763" s="17">
        <v>0.14458872066217901</v>
      </c>
      <c r="AD1763" s="17">
        <v>7.8953861009510906E-2</v>
      </c>
      <c r="AE1763" s="17"/>
      <c r="AF1763" s="17">
        <v>4.7821719383264301E-2</v>
      </c>
      <c r="AG1763" s="17">
        <v>8.5709248427866702E-2</v>
      </c>
      <c r="AH1763" s="17">
        <v>8.4038896553515693E-2</v>
      </c>
      <c r="AI1763" s="17">
        <v>7.8562756926911906E-2</v>
      </c>
      <c r="AJ1763" s="17">
        <v>0.13915883106608901</v>
      </c>
      <c r="AK1763" s="17">
        <v>0.10721619253973499</v>
      </c>
      <c r="AL1763" s="17"/>
      <c r="AM1763" s="17">
        <v>8.6647727898548105E-2</v>
      </c>
      <c r="AN1763" s="17">
        <v>7.4952477584990296E-2</v>
      </c>
      <c r="AO1763" s="17"/>
      <c r="AP1763" s="17">
        <v>9.8180079794746203E-2</v>
      </c>
      <c r="AQ1763" s="17">
        <v>7.9344392452571397E-2</v>
      </c>
      <c r="AR1763" s="17">
        <v>6.2673986955348093E-2</v>
      </c>
      <c r="AS1763" s="17">
        <v>5.9737198133574497E-2</v>
      </c>
      <c r="AT1763" s="17">
        <v>1.93813721373319E-2</v>
      </c>
      <c r="AU1763" s="17"/>
      <c r="AV1763" s="17">
        <v>3.5284387512347401E-2</v>
      </c>
      <c r="AW1763" s="17">
        <v>0.12836024372060201</v>
      </c>
      <c r="AX1763" s="17">
        <v>5.3424918935416003E-2</v>
      </c>
      <c r="AY1763" s="17">
        <v>0.14655019139775799</v>
      </c>
      <c r="AZ1763" s="17">
        <v>5.5610174104318601E-2</v>
      </c>
      <c r="BA1763" s="17">
        <v>9.5559650768909404E-2</v>
      </c>
      <c r="BB1763" s="17"/>
      <c r="BC1763" s="17">
        <v>4.61430881885765E-2</v>
      </c>
      <c r="BD1763" s="17">
        <v>8.4470540055368595E-2</v>
      </c>
      <c r="BE1763" s="17">
        <v>0.101671919015523</v>
      </c>
      <c r="BF1763" s="17"/>
      <c r="BG1763" s="17">
        <v>0.110330508448297</v>
      </c>
      <c r="BH1763" s="17">
        <v>5.48543916597777E-2</v>
      </c>
      <c r="BI1763" s="17">
        <v>7.47806995277841E-2</v>
      </c>
      <c r="BJ1763" s="17">
        <v>7.3365948323099506E-2</v>
      </c>
      <c r="BK1763" s="17">
        <v>0.20752553700572299</v>
      </c>
      <c r="BL1763" s="17"/>
      <c r="BM1763" s="17">
        <v>6.3919689748369105E-2</v>
      </c>
      <c r="BN1763" s="17">
        <v>0.17648175646580799</v>
      </c>
    </row>
    <row r="1764" spans="2:66" x14ac:dyDescent="0.35">
      <c r="B1764" t="s">
        <v>282</v>
      </c>
      <c r="C1764" s="17">
        <v>0.17149194544172999</v>
      </c>
      <c r="D1764" s="17">
        <v>0.14297823638347201</v>
      </c>
      <c r="E1764" s="17">
        <v>0.19818724295397899</v>
      </c>
      <c r="F1764" s="17"/>
      <c r="G1764" s="17">
        <v>0.16869877938728201</v>
      </c>
      <c r="H1764" s="17">
        <v>0.116988150386047</v>
      </c>
      <c r="I1764" s="17">
        <v>0.16903044133364001</v>
      </c>
      <c r="J1764" s="17">
        <v>0.193050342415228</v>
      </c>
      <c r="K1764" s="17">
        <v>0.184584687382885</v>
      </c>
      <c r="L1764" s="17">
        <v>0.193590499549018</v>
      </c>
      <c r="M1764" s="17"/>
      <c r="N1764" s="17">
        <v>9.8629336317178101E-2</v>
      </c>
      <c r="O1764" s="17">
        <v>0.177556182879054</v>
      </c>
      <c r="P1764" s="17">
        <v>0.178746239750361</v>
      </c>
      <c r="Q1764" s="17">
        <v>0.23650851694502401</v>
      </c>
      <c r="R1764" s="17"/>
      <c r="S1764" s="17">
        <v>0.134960506911707</v>
      </c>
      <c r="T1764" s="17">
        <v>0.17627309190679399</v>
      </c>
      <c r="U1764" s="17">
        <v>0.151729442913699</v>
      </c>
      <c r="V1764" s="17">
        <v>0.19557821236367301</v>
      </c>
      <c r="W1764" s="17">
        <v>0.20583755538186399</v>
      </c>
      <c r="X1764" s="17">
        <v>0.18695000585665</v>
      </c>
      <c r="Y1764" s="17">
        <v>0.17740106145276199</v>
      </c>
      <c r="Z1764" s="17">
        <v>0.189743605936708</v>
      </c>
      <c r="AA1764" s="17">
        <v>0.19546879601839101</v>
      </c>
      <c r="AB1764" s="17">
        <v>0.101950516313756</v>
      </c>
      <c r="AC1764" s="17">
        <v>0.20415475152040399</v>
      </c>
      <c r="AD1764" s="17">
        <v>0.201125025778771</v>
      </c>
      <c r="AE1764" s="17"/>
      <c r="AF1764" s="17">
        <v>0.14591137934523801</v>
      </c>
      <c r="AG1764" s="17">
        <v>0.17359160887729999</v>
      </c>
      <c r="AH1764" s="17">
        <v>0.17731969615819801</v>
      </c>
      <c r="AI1764" s="17">
        <v>0.167296434656694</v>
      </c>
      <c r="AJ1764" s="17">
        <v>0.21337864390651001</v>
      </c>
      <c r="AK1764" s="17">
        <v>0.19729596093255899</v>
      </c>
      <c r="AL1764" s="17"/>
      <c r="AM1764" s="17">
        <v>0.16977989297912</v>
      </c>
      <c r="AN1764" s="17">
        <v>0.17157318342403699</v>
      </c>
      <c r="AO1764" s="17"/>
      <c r="AP1764" s="17">
        <v>0.24572862035938101</v>
      </c>
      <c r="AQ1764" s="17">
        <v>0.15605913651583</v>
      </c>
      <c r="AR1764" s="17">
        <v>0.144457045925137</v>
      </c>
      <c r="AS1764" s="17">
        <v>0.122099102030405</v>
      </c>
      <c r="AT1764" s="17">
        <v>5.9383734403326303E-2</v>
      </c>
      <c r="AU1764" s="17"/>
      <c r="AV1764" s="17">
        <v>0.145211541409764</v>
      </c>
      <c r="AW1764" s="17">
        <v>0.13958439763284</v>
      </c>
      <c r="AX1764" s="17">
        <v>8.6765973537718394E-2</v>
      </c>
      <c r="AY1764" s="17">
        <v>0.15351953478025601</v>
      </c>
      <c r="AZ1764" s="17">
        <v>0.23078667668732</v>
      </c>
      <c r="BA1764" s="17">
        <v>0.28156284032838302</v>
      </c>
      <c r="BB1764" s="17"/>
      <c r="BC1764" s="17">
        <v>0.129714513797238</v>
      </c>
      <c r="BD1764" s="17">
        <v>0.22704361681656701</v>
      </c>
      <c r="BE1764" s="17">
        <v>8.7005821763596697E-2</v>
      </c>
      <c r="BF1764" s="17"/>
      <c r="BG1764" s="17">
        <v>0.17611500208596501</v>
      </c>
      <c r="BH1764" s="17">
        <v>0.14925790812885201</v>
      </c>
      <c r="BI1764" s="17">
        <v>0.14261928435024099</v>
      </c>
      <c r="BJ1764" s="17">
        <v>9.3779658050869505E-2</v>
      </c>
      <c r="BK1764" s="17">
        <v>0.19824854782758</v>
      </c>
      <c r="BL1764" s="17"/>
      <c r="BM1764" s="17">
        <v>0.153646599634472</v>
      </c>
      <c r="BN1764" s="17">
        <v>0.174075029413262</v>
      </c>
    </row>
    <row r="1765" spans="2:66" x14ac:dyDescent="0.35">
      <c r="C1765" s="17"/>
      <c r="D1765" s="17"/>
      <c r="E1765" s="17"/>
      <c r="F1765" s="17"/>
      <c r="G1765" s="17"/>
      <c r="H1765" s="17"/>
      <c r="I1765" s="17"/>
      <c r="J1765" s="17"/>
      <c r="K1765" s="17"/>
      <c r="L1765" s="17"/>
      <c r="M1765" s="17"/>
      <c r="N1765" s="17"/>
      <c r="O1765" s="17"/>
      <c r="P1765" s="17"/>
      <c r="Q1765" s="17"/>
      <c r="R1765" s="17"/>
      <c r="S1765" s="17"/>
      <c r="T1765" s="17"/>
      <c r="U1765" s="17"/>
      <c r="V1765" s="17"/>
      <c r="W1765" s="17"/>
      <c r="X1765" s="17"/>
      <c r="Y1765" s="17"/>
      <c r="Z1765" s="17"/>
      <c r="AA1765" s="17"/>
      <c r="AB1765" s="17"/>
      <c r="AC1765" s="17"/>
      <c r="AD1765" s="17"/>
      <c r="AE1765" s="17"/>
      <c r="AF1765" s="17"/>
      <c r="AG1765" s="17"/>
      <c r="AH1765" s="17"/>
      <c r="AI1765" s="17"/>
      <c r="AJ1765" s="17"/>
      <c r="AK1765" s="17"/>
      <c r="AL1765" s="17"/>
      <c r="AM1765" s="17"/>
      <c r="AN1765" s="17"/>
      <c r="AO1765" s="17"/>
      <c r="AP1765" s="17"/>
      <c r="AQ1765" s="17"/>
      <c r="AR1765" s="17"/>
      <c r="AS1765" s="17"/>
      <c r="AT1765" s="17"/>
      <c r="AU1765" s="17"/>
      <c r="AV1765" s="17"/>
      <c r="AW1765" s="17"/>
      <c r="AX1765" s="17"/>
      <c r="AY1765" s="17"/>
      <c r="AZ1765" s="17"/>
      <c r="BA1765" s="17"/>
      <c r="BB1765" s="17"/>
      <c r="BC1765" s="17"/>
      <c r="BD1765" s="17"/>
      <c r="BE1765" s="17"/>
      <c r="BF1765" s="17"/>
      <c r="BG1765" s="17"/>
      <c r="BH1765" s="17"/>
      <c r="BI1765" s="17"/>
      <c r="BJ1765" s="17"/>
      <c r="BK1765" s="17"/>
      <c r="BL1765" s="17"/>
      <c r="BM1765" s="17"/>
      <c r="BN1765" s="17"/>
    </row>
    <row r="1766" spans="2:66" x14ac:dyDescent="0.35">
      <c r="B1766" s="6" t="s">
        <v>542</v>
      </c>
      <c r="C1766" s="17"/>
      <c r="D1766" s="17"/>
      <c r="E1766" s="17"/>
      <c r="F1766" s="17"/>
      <c r="G1766" s="17"/>
      <c r="H1766" s="17"/>
      <c r="I1766" s="17"/>
      <c r="J1766" s="17"/>
      <c r="K1766" s="17"/>
      <c r="L1766" s="17"/>
      <c r="M1766" s="17"/>
      <c r="N1766" s="17"/>
      <c r="O1766" s="17"/>
      <c r="P1766" s="17"/>
      <c r="Q1766" s="17"/>
      <c r="R1766" s="17"/>
      <c r="S1766" s="17"/>
      <c r="T1766" s="17"/>
      <c r="U1766" s="17"/>
      <c r="V1766" s="17"/>
      <c r="W1766" s="17"/>
      <c r="X1766" s="17"/>
      <c r="Y1766" s="17"/>
      <c r="Z1766" s="17"/>
      <c r="AA1766" s="17"/>
      <c r="AB1766" s="17"/>
      <c r="AC1766" s="17"/>
      <c r="AD1766" s="17"/>
      <c r="AE1766" s="17"/>
      <c r="AF1766" s="17"/>
      <c r="AG1766" s="17"/>
      <c r="AH1766" s="17"/>
      <c r="AI1766" s="17"/>
      <c r="AJ1766" s="17"/>
      <c r="AK1766" s="17"/>
      <c r="AL1766" s="17"/>
      <c r="AM1766" s="17"/>
      <c r="AN1766" s="17"/>
      <c r="AO1766" s="17"/>
      <c r="AP1766" s="17"/>
      <c r="AQ1766" s="17"/>
      <c r="AR1766" s="17"/>
      <c r="AS1766" s="17"/>
      <c r="AT1766" s="17"/>
      <c r="AU1766" s="17"/>
      <c r="AV1766" s="17"/>
      <c r="AW1766" s="17"/>
      <c r="AX1766" s="17"/>
      <c r="AY1766" s="17"/>
      <c r="AZ1766" s="17"/>
      <c r="BA1766" s="17"/>
      <c r="BB1766" s="17"/>
      <c r="BC1766" s="17"/>
      <c r="BD1766" s="17"/>
      <c r="BE1766" s="17"/>
      <c r="BF1766" s="17"/>
      <c r="BG1766" s="17"/>
      <c r="BH1766" s="17"/>
      <c r="BI1766" s="17"/>
      <c r="BJ1766" s="17"/>
      <c r="BK1766" s="17"/>
      <c r="BL1766" s="17"/>
      <c r="BM1766" s="17"/>
      <c r="BN1766" s="17"/>
    </row>
    <row r="1767" spans="2:66" x14ac:dyDescent="0.35">
      <c r="B1767" s="24" t="s">
        <v>101</v>
      </c>
      <c r="C1767" s="17"/>
      <c r="D1767" s="17"/>
      <c r="E1767" s="17"/>
      <c r="F1767" s="17"/>
      <c r="G1767" s="17"/>
      <c r="H1767" s="17"/>
      <c r="I1767" s="17"/>
      <c r="J1767" s="17"/>
      <c r="K1767" s="17"/>
      <c r="L1767" s="17"/>
      <c r="M1767" s="17"/>
      <c r="N1767" s="17"/>
      <c r="O1767" s="17"/>
      <c r="P1767" s="17"/>
      <c r="Q1767" s="17"/>
      <c r="R1767" s="17"/>
      <c r="S1767" s="17"/>
      <c r="T1767" s="17"/>
      <c r="U1767" s="17"/>
      <c r="V1767" s="17"/>
      <c r="W1767" s="17"/>
      <c r="X1767" s="17"/>
      <c r="Y1767" s="17"/>
      <c r="Z1767" s="17"/>
      <c r="AA1767" s="17"/>
      <c r="AB1767" s="17"/>
      <c r="AC1767" s="17"/>
      <c r="AD1767" s="17"/>
      <c r="AE1767" s="17"/>
      <c r="AF1767" s="17"/>
      <c r="AG1767" s="17"/>
      <c r="AH1767" s="17"/>
      <c r="AI1767" s="17"/>
      <c r="AJ1767" s="17"/>
      <c r="AK1767" s="17"/>
      <c r="AL1767" s="17"/>
      <c r="AM1767" s="17"/>
      <c r="AN1767" s="17"/>
      <c r="AO1767" s="17"/>
      <c r="AP1767" s="17"/>
      <c r="AQ1767" s="17"/>
      <c r="AR1767" s="17"/>
      <c r="AS1767" s="17"/>
      <c r="AT1767" s="17"/>
      <c r="AU1767" s="17"/>
      <c r="AV1767" s="17"/>
      <c r="AW1767" s="17"/>
      <c r="AX1767" s="17"/>
      <c r="AY1767" s="17"/>
      <c r="AZ1767" s="17"/>
      <c r="BA1767" s="17"/>
      <c r="BB1767" s="17"/>
      <c r="BC1767" s="17"/>
      <c r="BD1767" s="17"/>
      <c r="BE1767" s="17"/>
      <c r="BF1767" s="17"/>
      <c r="BG1767" s="17"/>
      <c r="BH1767" s="17"/>
      <c r="BI1767" s="17"/>
      <c r="BJ1767" s="17"/>
      <c r="BK1767" s="17"/>
      <c r="BL1767" s="17"/>
      <c r="BM1767" s="17"/>
      <c r="BN1767" s="17"/>
    </row>
    <row r="1768" spans="2:66" x14ac:dyDescent="0.35">
      <c r="B1768" t="s">
        <v>536</v>
      </c>
      <c r="C1768" s="17">
        <v>0.11987301393647801</v>
      </c>
      <c r="D1768" s="17">
        <v>0.14186206946164201</v>
      </c>
      <c r="E1768" s="17">
        <v>9.9024366081257795E-2</v>
      </c>
      <c r="F1768" s="17"/>
      <c r="G1768" s="17">
        <v>0.196285064860555</v>
      </c>
      <c r="H1768" s="17">
        <v>0.24069904073661699</v>
      </c>
      <c r="I1768" s="17">
        <v>0.123814609871136</v>
      </c>
      <c r="J1768" s="17">
        <v>9.3086896335108499E-2</v>
      </c>
      <c r="K1768" s="17">
        <v>5.6280515692571399E-2</v>
      </c>
      <c r="L1768" s="17">
        <v>3.1610036714328799E-2</v>
      </c>
      <c r="M1768" s="17"/>
      <c r="N1768" s="17">
        <v>0.14954400520769401</v>
      </c>
      <c r="O1768" s="17">
        <v>0.116371086408233</v>
      </c>
      <c r="P1768" s="17">
        <v>9.4903173884227005E-2</v>
      </c>
      <c r="Q1768" s="17">
        <v>0.11343217448831799</v>
      </c>
      <c r="R1768" s="17"/>
      <c r="S1768" s="17">
        <v>0.206387804187324</v>
      </c>
      <c r="T1768" s="17">
        <v>0.10188516854195601</v>
      </c>
      <c r="U1768" s="17">
        <v>7.2884069270851407E-2</v>
      </c>
      <c r="V1768" s="17">
        <v>0.120129897607335</v>
      </c>
      <c r="W1768" s="17">
        <v>7.94753313002039E-2</v>
      </c>
      <c r="X1768" s="17">
        <v>0.152369848683265</v>
      </c>
      <c r="Y1768" s="17">
        <v>4.82781137382726E-2</v>
      </c>
      <c r="Z1768" s="17">
        <v>0.12814381469004199</v>
      </c>
      <c r="AA1768" s="17">
        <v>0.13371639124186599</v>
      </c>
      <c r="AB1768" s="17">
        <v>0.107021817089667</v>
      </c>
      <c r="AC1768" s="17">
        <v>9.5040377340980198E-2</v>
      </c>
      <c r="AD1768" s="17">
        <v>0.125979524908576</v>
      </c>
      <c r="AE1768" s="17"/>
      <c r="AF1768" s="17">
        <v>0.21367386643244499</v>
      </c>
      <c r="AG1768" s="17">
        <v>8.93213368201448E-2</v>
      </c>
      <c r="AH1768" s="17">
        <v>0.119288675769473</v>
      </c>
      <c r="AI1768" s="17">
        <v>7.7231579092996397E-2</v>
      </c>
      <c r="AJ1768" s="17">
        <v>6.0462360556655097E-2</v>
      </c>
      <c r="AK1768" s="17">
        <v>0.102918111255151</v>
      </c>
      <c r="AL1768" s="17"/>
      <c r="AM1768" s="17">
        <v>0.114299635043055</v>
      </c>
      <c r="AN1768" s="17">
        <v>0.12739018742937799</v>
      </c>
      <c r="AO1768" s="17"/>
      <c r="AP1768" s="17">
        <v>8.3517861640001703E-2</v>
      </c>
      <c r="AQ1768" s="17">
        <v>9.0194105712530906E-2</v>
      </c>
      <c r="AR1768" s="17">
        <v>0.150790582802801</v>
      </c>
      <c r="AS1768" s="17">
        <v>0.19171745666009599</v>
      </c>
      <c r="AT1768" s="17">
        <v>0.27505778085239602</v>
      </c>
      <c r="AU1768" s="17"/>
      <c r="AV1768" s="17">
        <v>0.21542585071423601</v>
      </c>
      <c r="AW1768" s="17">
        <v>5.8241254925478797E-2</v>
      </c>
      <c r="AX1768" s="17">
        <v>9.4744052504555101E-2</v>
      </c>
      <c r="AY1768" s="17">
        <v>5.8195677535508597E-2</v>
      </c>
      <c r="AZ1768" s="17">
        <v>6.2226605115011997E-2</v>
      </c>
      <c r="BA1768" s="17">
        <v>6.34723396516223E-2</v>
      </c>
      <c r="BB1768" s="17"/>
      <c r="BC1768" s="17">
        <v>0.12725283136625201</v>
      </c>
      <c r="BD1768" s="17">
        <v>0.107141252829393</v>
      </c>
      <c r="BE1768" s="17">
        <v>0.14346921523879699</v>
      </c>
      <c r="BF1768" s="17"/>
      <c r="BG1768" s="17">
        <v>0.20245009769626701</v>
      </c>
      <c r="BH1768" s="17">
        <v>0.121399789824275</v>
      </c>
      <c r="BI1768" s="17">
        <v>0.11637815815826499</v>
      </c>
      <c r="BJ1768" s="17">
        <v>0.17333008443181</v>
      </c>
      <c r="BK1768" s="17">
        <v>4.5373734546065102E-2</v>
      </c>
      <c r="BL1768" s="17"/>
      <c r="BM1768" s="17">
        <v>0.134644141512275</v>
      </c>
      <c r="BN1768" s="17">
        <v>7.4982120227230595E-2</v>
      </c>
    </row>
    <row r="1769" spans="2:66" x14ac:dyDescent="0.35">
      <c r="B1769" t="s">
        <v>537</v>
      </c>
      <c r="C1769" s="17">
        <v>0.28772050786157699</v>
      </c>
      <c r="D1769" s="17">
        <v>0.29884182762664402</v>
      </c>
      <c r="E1769" s="17">
        <v>0.27531743194401398</v>
      </c>
      <c r="F1769" s="17"/>
      <c r="G1769" s="17">
        <v>0.360788001472644</v>
      </c>
      <c r="H1769" s="17">
        <v>0.37531450055301102</v>
      </c>
      <c r="I1769" s="17">
        <v>0.31755292965848297</v>
      </c>
      <c r="J1769" s="17">
        <v>0.25842509902289701</v>
      </c>
      <c r="K1769" s="17">
        <v>0.20521940817543899</v>
      </c>
      <c r="L1769" s="17">
        <v>0.22258869221560601</v>
      </c>
      <c r="M1769" s="17"/>
      <c r="N1769" s="17">
        <v>0.33138179121227801</v>
      </c>
      <c r="O1769" s="17">
        <v>0.32274482676625499</v>
      </c>
      <c r="P1769" s="17">
        <v>0.261687956721329</v>
      </c>
      <c r="Q1769" s="17">
        <v>0.22962600216058099</v>
      </c>
      <c r="R1769" s="17"/>
      <c r="S1769" s="17">
        <v>0.34624721377180501</v>
      </c>
      <c r="T1769" s="17">
        <v>0.25398908515880197</v>
      </c>
      <c r="U1769" s="17">
        <v>0.329136927978887</v>
      </c>
      <c r="V1769" s="17">
        <v>0.285980420717241</v>
      </c>
      <c r="W1769" s="17">
        <v>0.273358744220772</v>
      </c>
      <c r="X1769" s="17">
        <v>0.25725511146866697</v>
      </c>
      <c r="Y1769" s="17">
        <v>0.29824074436342901</v>
      </c>
      <c r="Z1769" s="17">
        <v>0.23524833479701299</v>
      </c>
      <c r="AA1769" s="17">
        <v>0.29850059274960999</v>
      </c>
      <c r="AB1769" s="17">
        <v>0.28015483804868502</v>
      </c>
      <c r="AC1769" s="17">
        <v>0.28999313726134102</v>
      </c>
      <c r="AD1769" s="17">
        <v>0.20123818828532</v>
      </c>
      <c r="AE1769" s="17"/>
      <c r="AF1769" s="17">
        <v>0.34512108678120101</v>
      </c>
      <c r="AG1769" s="17">
        <v>0.27009267860881903</v>
      </c>
      <c r="AH1769" s="17">
        <v>0.28126664753494302</v>
      </c>
      <c r="AI1769" s="17">
        <v>0.283706486569125</v>
      </c>
      <c r="AJ1769" s="17">
        <v>0.19610587425222301</v>
      </c>
      <c r="AK1769" s="17">
        <v>0.32792474613854</v>
      </c>
      <c r="AL1769" s="17"/>
      <c r="AM1769" s="17">
        <v>0.28296219684627999</v>
      </c>
      <c r="AN1769" s="17">
        <v>0.29414052863009099</v>
      </c>
      <c r="AO1769" s="17"/>
      <c r="AP1769" s="17">
        <v>0.23451150040396501</v>
      </c>
      <c r="AQ1769" s="17">
        <v>0.26792335127396499</v>
      </c>
      <c r="AR1769" s="17">
        <v>0.32211058946528798</v>
      </c>
      <c r="AS1769" s="17">
        <v>0.38967977565425999</v>
      </c>
      <c r="AT1769" s="17">
        <v>0.37903864607128002</v>
      </c>
      <c r="AU1769" s="17"/>
      <c r="AV1769" s="17">
        <v>0.37679333968005702</v>
      </c>
      <c r="AW1769" s="17">
        <v>0.210694455028411</v>
      </c>
      <c r="AX1769" s="17">
        <v>0.33365925263843699</v>
      </c>
      <c r="AY1769" s="17">
        <v>0.217719955489203</v>
      </c>
      <c r="AZ1769" s="17">
        <v>0.352678016115476</v>
      </c>
      <c r="BA1769" s="17">
        <v>0.223315017975867</v>
      </c>
      <c r="BB1769" s="17"/>
      <c r="BC1769" s="17">
        <v>0.36876692137936701</v>
      </c>
      <c r="BD1769" s="17">
        <v>0.26580073670104698</v>
      </c>
      <c r="BE1769" s="17">
        <v>0.26602124722488002</v>
      </c>
      <c r="BF1769" s="17"/>
      <c r="BG1769" s="17">
        <v>0.20303587685490501</v>
      </c>
      <c r="BH1769" s="17">
        <v>0.33691420307702702</v>
      </c>
      <c r="BI1769" s="17">
        <v>0.30360429713820503</v>
      </c>
      <c r="BJ1769" s="17">
        <v>0.37906360294907099</v>
      </c>
      <c r="BK1769" s="17">
        <v>0.1373839935027</v>
      </c>
      <c r="BL1769" s="17"/>
      <c r="BM1769" s="17">
        <v>0.31503727648117702</v>
      </c>
      <c r="BN1769" s="17">
        <v>0.193307307149511</v>
      </c>
    </row>
    <row r="1770" spans="2:66" x14ac:dyDescent="0.35">
      <c r="B1770" t="s">
        <v>538</v>
      </c>
      <c r="C1770" s="17">
        <v>0.31027644963265999</v>
      </c>
      <c r="D1770" s="17">
        <v>0.29795007297899201</v>
      </c>
      <c r="E1770" s="17">
        <v>0.323824076432848</v>
      </c>
      <c r="F1770" s="17"/>
      <c r="G1770" s="17">
        <v>0.27927331760869001</v>
      </c>
      <c r="H1770" s="17">
        <v>0.25914714810508099</v>
      </c>
      <c r="I1770" s="17">
        <v>0.285194232894247</v>
      </c>
      <c r="J1770" s="17">
        <v>0.31131578937173199</v>
      </c>
      <c r="K1770" s="17">
        <v>0.36239797316926797</v>
      </c>
      <c r="L1770" s="17">
        <v>0.35710380084930499</v>
      </c>
      <c r="M1770" s="17"/>
      <c r="N1770" s="17">
        <v>0.31837608461096301</v>
      </c>
      <c r="O1770" s="17">
        <v>0.30664846163332399</v>
      </c>
      <c r="P1770" s="17">
        <v>0.29518553530213798</v>
      </c>
      <c r="Q1770" s="17">
        <v>0.317233712821262</v>
      </c>
      <c r="R1770" s="17"/>
      <c r="S1770" s="17">
        <v>0.25005190908705599</v>
      </c>
      <c r="T1770" s="17">
        <v>0.36680089523354298</v>
      </c>
      <c r="U1770" s="17">
        <v>0.28217704949248101</v>
      </c>
      <c r="V1770" s="17">
        <v>0.309652414942378</v>
      </c>
      <c r="W1770" s="17">
        <v>0.33576699040297198</v>
      </c>
      <c r="X1770" s="17">
        <v>0.28634430606715999</v>
      </c>
      <c r="Y1770" s="17">
        <v>0.31409392752711801</v>
      </c>
      <c r="Z1770" s="17">
        <v>0.37559605411685498</v>
      </c>
      <c r="AA1770" s="17">
        <v>0.32467193739080302</v>
      </c>
      <c r="AB1770" s="17">
        <v>0.302536208591554</v>
      </c>
      <c r="AC1770" s="17">
        <v>0.26016099073455001</v>
      </c>
      <c r="AD1770" s="17">
        <v>0.393317714804164</v>
      </c>
      <c r="AE1770" s="17"/>
      <c r="AF1770" s="17">
        <v>0.232805570354329</v>
      </c>
      <c r="AG1770" s="17">
        <v>0.36190602673473399</v>
      </c>
      <c r="AH1770" s="17">
        <v>0.29174558384329302</v>
      </c>
      <c r="AI1770" s="17">
        <v>0.34078111629666802</v>
      </c>
      <c r="AJ1770" s="17">
        <v>0.32732307257924298</v>
      </c>
      <c r="AK1770" s="17">
        <v>0.30698264201430198</v>
      </c>
      <c r="AL1770" s="17"/>
      <c r="AM1770" s="17">
        <v>0.31068598305398798</v>
      </c>
      <c r="AN1770" s="17">
        <v>0.31078873757221698</v>
      </c>
      <c r="AO1770" s="17"/>
      <c r="AP1770" s="17">
        <v>0.32158187387804099</v>
      </c>
      <c r="AQ1770" s="17">
        <v>0.34433831950334398</v>
      </c>
      <c r="AR1770" s="17">
        <v>0.30460812182187702</v>
      </c>
      <c r="AS1770" s="17">
        <v>0.25352651951947103</v>
      </c>
      <c r="AT1770" s="17">
        <v>0.186725769176316</v>
      </c>
      <c r="AU1770" s="17"/>
      <c r="AV1770" s="17">
        <v>0.25951044374433102</v>
      </c>
      <c r="AW1770" s="17">
        <v>0.346868010865654</v>
      </c>
      <c r="AX1770" s="17">
        <v>0.36899910888270199</v>
      </c>
      <c r="AY1770" s="17">
        <v>0.28988729719059197</v>
      </c>
      <c r="AZ1770" s="17">
        <v>0.37771955841871802</v>
      </c>
      <c r="BA1770" s="17">
        <v>0.33765699532707399</v>
      </c>
      <c r="BB1770" s="17"/>
      <c r="BC1770" s="17">
        <v>0.33044040805538699</v>
      </c>
      <c r="BD1770" s="17">
        <v>0.33479308828889398</v>
      </c>
      <c r="BE1770" s="17">
        <v>0.27249989031400002</v>
      </c>
      <c r="BF1770" s="17"/>
      <c r="BG1770" s="17">
        <v>0.30565868075649999</v>
      </c>
      <c r="BH1770" s="17">
        <v>0.32124935584491798</v>
      </c>
      <c r="BI1770" s="17">
        <v>0.33724919541405901</v>
      </c>
      <c r="BJ1770" s="17">
        <v>0.243022839851877</v>
      </c>
      <c r="BK1770" s="17">
        <v>0.24725371505097099</v>
      </c>
      <c r="BL1770" s="17"/>
      <c r="BM1770" s="17">
        <v>0.31870169884834698</v>
      </c>
      <c r="BN1770" s="17">
        <v>0.2462747141278</v>
      </c>
    </row>
    <row r="1771" spans="2:66" x14ac:dyDescent="0.35">
      <c r="B1771" t="s">
        <v>539</v>
      </c>
      <c r="C1771" s="17">
        <v>0.171504891985166</v>
      </c>
      <c r="D1771" s="17">
        <v>0.18131123774125801</v>
      </c>
      <c r="E1771" s="17">
        <v>0.162788962935276</v>
      </c>
      <c r="F1771" s="17"/>
      <c r="G1771" s="17">
        <v>6.8404538052044397E-2</v>
      </c>
      <c r="H1771" s="17">
        <v>5.0904733330379502E-2</v>
      </c>
      <c r="I1771" s="17">
        <v>0.16703533492824299</v>
      </c>
      <c r="J1771" s="17">
        <v>0.184051555306009</v>
      </c>
      <c r="K1771" s="17">
        <v>0.24584871563595501</v>
      </c>
      <c r="L1771" s="17">
        <v>0.28207593522491797</v>
      </c>
      <c r="M1771" s="17"/>
      <c r="N1771" s="17">
        <v>0.140318791391771</v>
      </c>
      <c r="O1771" s="17">
        <v>0.150673254910342</v>
      </c>
      <c r="P1771" s="17">
        <v>0.22699044652282399</v>
      </c>
      <c r="Q1771" s="17">
        <v>0.178792921854287</v>
      </c>
      <c r="R1771" s="17"/>
      <c r="S1771" s="17">
        <v>0.121619270159293</v>
      </c>
      <c r="T1771" s="17">
        <v>0.183792142589286</v>
      </c>
      <c r="U1771" s="17">
        <v>0.193263073610839</v>
      </c>
      <c r="V1771" s="17">
        <v>0.15906447122363099</v>
      </c>
      <c r="W1771" s="17">
        <v>0.161142135260364</v>
      </c>
      <c r="X1771" s="17">
        <v>0.17065582709980001</v>
      </c>
      <c r="Y1771" s="17">
        <v>0.19954583983545501</v>
      </c>
      <c r="Z1771" s="17">
        <v>0.178237733103877</v>
      </c>
      <c r="AA1771" s="17">
        <v>0.15436055207805299</v>
      </c>
      <c r="AB1771" s="17">
        <v>0.20273415515377199</v>
      </c>
      <c r="AC1771" s="17">
        <v>0.25091418041972502</v>
      </c>
      <c r="AD1771" s="17">
        <v>0.10868004006748599</v>
      </c>
      <c r="AE1771" s="17"/>
      <c r="AF1771" s="17">
        <v>0.11197620565906501</v>
      </c>
      <c r="AG1771" s="17">
        <v>0.16967178153932699</v>
      </c>
      <c r="AH1771" s="17">
        <v>0.20051511623114501</v>
      </c>
      <c r="AI1771" s="17">
        <v>0.17761410786847301</v>
      </c>
      <c r="AJ1771" s="17">
        <v>0.27621974960608803</v>
      </c>
      <c r="AK1771" s="17">
        <v>0.15803842569486601</v>
      </c>
      <c r="AL1771" s="17"/>
      <c r="AM1771" s="17">
        <v>0.183980158984903</v>
      </c>
      <c r="AN1771" s="17">
        <v>0.155020122436208</v>
      </c>
      <c r="AO1771" s="17"/>
      <c r="AP1771" s="17">
        <v>0.207296733103952</v>
      </c>
      <c r="AQ1771" s="17">
        <v>0.18553073285438601</v>
      </c>
      <c r="AR1771" s="17">
        <v>0.13850057361167301</v>
      </c>
      <c r="AS1771" s="17">
        <v>9.0037237321826405E-2</v>
      </c>
      <c r="AT1771" s="17">
        <v>5.8956687251906802E-2</v>
      </c>
      <c r="AU1771" s="17"/>
      <c r="AV1771" s="17">
        <v>5.9366745660383101E-2</v>
      </c>
      <c r="AW1771" s="17">
        <v>0.28859912339398203</v>
      </c>
      <c r="AX1771" s="17">
        <v>0.127428499238216</v>
      </c>
      <c r="AY1771" s="17">
        <v>0.35141674838364201</v>
      </c>
      <c r="AZ1771" s="17">
        <v>0.103756640916606</v>
      </c>
      <c r="BA1771" s="17">
        <v>0.145364273521911</v>
      </c>
      <c r="BB1771" s="17"/>
      <c r="BC1771" s="17">
        <v>9.4590981857425996E-2</v>
      </c>
      <c r="BD1771" s="17">
        <v>0.14663336523430501</v>
      </c>
      <c r="BE1771" s="17">
        <v>0.267710533362155</v>
      </c>
      <c r="BF1771" s="17"/>
      <c r="BG1771" s="17">
        <v>0.19293280047497199</v>
      </c>
      <c r="BH1771" s="17">
        <v>0.132669100192399</v>
      </c>
      <c r="BI1771" s="17">
        <v>0.14385693522163501</v>
      </c>
      <c r="BJ1771" s="17">
        <v>0.168354330189182</v>
      </c>
      <c r="BK1771" s="17">
        <v>0.46598560103250702</v>
      </c>
      <c r="BL1771" s="17"/>
      <c r="BM1771" s="17">
        <v>0.142516732626112</v>
      </c>
      <c r="BN1771" s="17">
        <v>0.39711538501139199</v>
      </c>
    </row>
    <row r="1772" spans="2:66" x14ac:dyDescent="0.35">
      <c r="B1772" t="s">
        <v>282</v>
      </c>
      <c r="C1772" s="17">
        <v>0.110625136584119</v>
      </c>
      <c r="D1772" s="17">
        <v>8.0034792191464296E-2</v>
      </c>
      <c r="E1772" s="17">
        <v>0.13904516260660399</v>
      </c>
      <c r="F1772" s="17"/>
      <c r="G1772" s="17">
        <v>9.5249078006066398E-2</v>
      </c>
      <c r="H1772" s="17">
        <v>7.3934577274910804E-2</v>
      </c>
      <c r="I1772" s="17">
        <v>0.106402892647891</v>
      </c>
      <c r="J1772" s="17">
        <v>0.153120659964254</v>
      </c>
      <c r="K1772" s="17">
        <v>0.130253387326766</v>
      </c>
      <c r="L1772" s="17">
        <v>0.106621534995843</v>
      </c>
      <c r="M1772" s="17"/>
      <c r="N1772" s="17">
        <v>6.0379327577294702E-2</v>
      </c>
      <c r="O1772" s="17">
        <v>0.10356237028184601</v>
      </c>
      <c r="P1772" s="17">
        <v>0.121232887569481</v>
      </c>
      <c r="Q1772" s="17">
        <v>0.16091518867555199</v>
      </c>
      <c r="R1772" s="17"/>
      <c r="S1772" s="17">
        <v>7.56938027945218E-2</v>
      </c>
      <c r="T1772" s="17">
        <v>9.3532708476412693E-2</v>
      </c>
      <c r="U1772" s="17">
        <v>0.122538879646942</v>
      </c>
      <c r="V1772" s="17">
        <v>0.12517279550941501</v>
      </c>
      <c r="W1772" s="17">
        <v>0.15025679881568799</v>
      </c>
      <c r="X1772" s="17">
        <v>0.13337490668110699</v>
      </c>
      <c r="Y1772" s="17">
        <v>0.13984137453572601</v>
      </c>
      <c r="Z1772" s="17">
        <v>8.2774063292213096E-2</v>
      </c>
      <c r="AA1772" s="17">
        <v>8.8750526539668306E-2</v>
      </c>
      <c r="AB1772" s="17">
        <v>0.107552981116322</v>
      </c>
      <c r="AC1772" s="17">
        <v>0.103891314243405</v>
      </c>
      <c r="AD1772" s="17">
        <v>0.170784531934454</v>
      </c>
      <c r="AE1772" s="17"/>
      <c r="AF1772" s="17">
        <v>9.6423270772959702E-2</v>
      </c>
      <c r="AG1772" s="17">
        <v>0.109008176296975</v>
      </c>
      <c r="AH1772" s="17">
        <v>0.107183976621146</v>
      </c>
      <c r="AI1772" s="17">
        <v>0.120666710172738</v>
      </c>
      <c r="AJ1772" s="17">
        <v>0.13988894300579099</v>
      </c>
      <c r="AK1772" s="17">
        <v>0.104136074897141</v>
      </c>
      <c r="AL1772" s="17"/>
      <c r="AM1772" s="17">
        <v>0.108072026071774</v>
      </c>
      <c r="AN1772" s="17">
        <v>0.112660423932105</v>
      </c>
      <c r="AO1772" s="17"/>
      <c r="AP1772" s="17">
        <v>0.15309203097404001</v>
      </c>
      <c r="AQ1772" s="17">
        <v>0.112013490655773</v>
      </c>
      <c r="AR1772" s="17">
        <v>8.3990132298361497E-2</v>
      </c>
      <c r="AS1772" s="17">
        <v>7.5039010844346998E-2</v>
      </c>
      <c r="AT1772" s="17">
        <v>0.100221116648101</v>
      </c>
      <c r="AU1772" s="17"/>
      <c r="AV1772" s="17">
        <v>8.8903620200992503E-2</v>
      </c>
      <c r="AW1772" s="17">
        <v>9.5597155786474902E-2</v>
      </c>
      <c r="AX1772" s="17">
        <v>7.5169086736090004E-2</v>
      </c>
      <c r="AY1772" s="17">
        <v>8.2780321401054097E-2</v>
      </c>
      <c r="AZ1772" s="17">
        <v>0.103619179434187</v>
      </c>
      <c r="BA1772" s="17">
        <v>0.23019137352352601</v>
      </c>
      <c r="BB1772" s="17"/>
      <c r="BC1772" s="17">
        <v>7.8948857341567993E-2</v>
      </c>
      <c r="BD1772" s="17">
        <v>0.14563155694636201</v>
      </c>
      <c r="BE1772" s="17">
        <v>5.02991138601682E-2</v>
      </c>
      <c r="BF1772" s="17"/>
      <c r="BG1772" s="17">
        <v>9.5922544217355896E-2</v>
      </c>
      <c r="BH1772" s="17">
        <v>8.7767551061380303E-2</v>
      </c>
      <c r="BI1772" s="17">
        <v>9.8911414067836906E-2</v>
      </c>
      <c r="BJ1772" s="17">
        <v>3.6229142578059099E-2</v>
      </c>
      <c r="BK1772" s="17">
        <v>0.104002955867757</v>
      </c>
      <c r="BL1772" s="17"/>
      <c r="BM1772" s="17">
        <v>8.9100150532088807E-2</v>
      </c>
      <c r="BN1772" s="17">
        <v>8.8320473484065395E-2</v>
      </c>
    </row>
    <row r="1773" spans="2:66" x14ac:dyDescent="0.35">
      <c r="C1773" s="17"/>
      <c r="D1773" s="17"/>
      <c r="E1773" s="17"/>
      <c r="F1773" s="17"/>
      <c r="G1773" s="17"/>
      <c r="H1773" s="17"/>
      <c r="I1773" s="17"/>
      <c r="J1773" s="17"/>
      <c r="K1773" s="17"/>
      <c r="L1773" s="17"/>
      <c r="M1773" s="17"/>
      <c r="N1773" s="17"/>
      <c r="O1773" s="17"/>
      <c r="P1773" s="17"/>
      <c r="Q1773" s="17"/>
      <c r="R1773" s="17"/>
      <c r="S1773" s="17"/>
      <c r="T1773" s="17"/>
      <c r="U1773" s="17"/>
      <c r="V1773" s="17"/>
      <c r="W1773" s="17"/>
      <c r="X1773" s="17"/>
      <c r="Y1773" s="17"/>
      <c r="Z1773" s="17"/>
      <c r="AA1773" s="17"/>
      <c r="AB1773" s="17"/>
      <c r="AC1773" s="17"/>
      <c r="AD1773" s="17"/>
      <c r="AE1773" s="17"/>
      <c r="AF1773" s="17"/>
      <c r="AG1773" s="17"/>
      <c r="AH1773" s="17"/>
      <c r="AI1773" s="17"/>
      <c r="AJ1773" s="17"/>
      <c r="AK1773" s="17"/>
      <c r="AL1773" s="17"/>
      <c r="AM1773" s="17"/>
      <c r="AN1773" s="17"/>
      <c r="AO1773" s="17"/>
      <c r="AP1773" s="17"/>
      <c r="AQ1773" s="17"/>
      <c r="AR1773" s="17"/>
      <c r="AS1773" s="17"/>
      <c r="AT1773" s="17"/>
      <c r="AU1773" s="17"/>
      <c r="AV1773" s="17"/>
      <c r="AW1773" s="17"/>
      <c r="AX1773" s="17"/>
      <c r="AY1773" s="17"/>
      <c r="AZ1773" s="17"/>
      <c r="BA1773" s="17"/>
      <c r="BB1773" s="17"/>
      <c r="BC1773" s="17"/>
      <c r="BD1773" s="17"/>
      <c r="BE1773" s="17"/>
      <c r="BF1773" s="17"/>
      <c r="BG1773" s="17"/>
      <c r="BH1773" s="17"/>
      <c r="BI1773" s="17"/>
      <c r="BJ1773" s="17"/>
      <c r="BK1773" s="17"/>
      <c r="BL1773" s="17"/>
      <c r="BM1773" s="17"/>
      <c r="BN1773" s="17"/>
    </row>
    <row r="1774" spans="2:66" x14ac:dyDescent="0.35">
      <c r="B1774" s="6" t="s">
        <v>543</v>
      </c>
      <c r="C1774" s="17"/>
      <c r="D1774" s="17"/>
      <c r="E1774" s="17"/>
      <c r="F1774" s="17"/>
      <c r="G1774" s="17"/>
      <c r="H1774" s="17"/>
      <c r="I1774" s="17"/>
      <c r="J1774" s="17"/>
      <c r="K1774" s="17"/>
      <c r="L1774" s="17"/>
      <c r="M1774" s="17"/>
      <c r="N1774" s="17"/>
      <c r="O1774" s="17"/>
      <c r="P1774" s="17"/>
      <c r="Q1774" s="17"/>
      <c r="R1774" s="17"/>
      <c r="S1774" s="17"/>
      <c r="T1774" s="17"/>
      <c r="U1774" s="17"/>
      <c r="V1774" s="17"/>
      <c r="W1774" s="17"/>
      <c r="X1774" s="17"/>
      <c r="Y1774" s="17"/>
      <c r="Z1774" s="17"/>
      <c r="AA1774" s="17"/>
      <c r="AB1774" s="17"/>
      <c r="AC1774" s="17"/>
      <c r="AD1774" s="17"/>
      <c r="AE1774" s="17"/>
      <c r="AF1774" s="17"/>
      <c r="AG1774" s="17"/>
      <c r="AH1774" s="17"/>
      <c r="AI1774" s="17"/>
      <c r="AJ1774" s="17"/>
      <c r="AK1774" s="17"/>
      <c r="AL1774" s="17"/>
      <c r="AM1774" s="17"/>
      <c r="AN1774" s="17"/>
      <c r="AO1774" s="17"/>
      <c r="AP1774" s="17"/>
      <c r="AQ1774" s="17"/>
      <c r="AR1774" s="17"/>
      <c r="AS1774" s="17"/>
      <c r="AT1774" s="17"/>
      <c r="AU1774" s="17"/>
      <c r="AV1774" s="17"/>
      <c r="AW1774" s="17"/>
      <c r="AX1774" s="17"/>
      <c r="AY1774" s="17"/>
      <c r="AZ1774" s="17"/>
      <c r="BA1774" s="17"/>
      <c r="BB1774" s="17"/>
      <c r="BC1774" s="17"/>
      <c r="BD1774" s="17"/>
      <c r="BE1774" s="17"/>
      <c r="BF1774" s="17"/>
      <c r="BG1774" s="17"/>
      <c r="BH1774" s="17"/>
      <c r="BI1774" s="17"/>
      <c r="BJ1774" s="17"/>
      <c r="BK1774" s="17"/>
      <c r="BL1774" s="17"/>
      <c r="BM1774" s="17"/>
      <c r="BN1774" s="17"/>
    </row>
    <row r="1775" spans="2:66" x14ac:dyDescent="0.35">
      <c r="B1775" s="24" t="s">
        <v>101</v>
      </c>
      <c r="C1775" s="17"/>
      <c r="D1775" s="17"/>
      <c r="E1775" s="17"/>
      <c r="F1775" s="17"/>
      <c r="G1775" s="17"/>
      <c r="H1775" s="17"/>
      <c r="I1775" s="17"/>
      <c r="J1775" s="17"/>
      <c r="K1775" s="17"/>
      <c r="L1775" s="17"/>
      <c r="M1775" s="17"/>
      <c r="N1775" s="17"/>
      <c r="O1775" s="17"/>
      <c r="P1775" s="17"/>
      <c r="Q1775" s="17"/>
      <c r="R1775" s="17"/>
      <c r="S1775" s="17"/>
      <c r="T1775" s="17"/>
      <c r="U1775" s="17"/>
      <c r="V1775" s="17"/>
      <c r="W1775" s="17"/>
      <c r="X1775" s="17"/>
      <c r="Y1775" s="17"/>
      <c r="Z1775" s="17"/>
      <c r="AA1775" s="17"/>
      <c r="AB1775" s="17"/>
      <c r="AC1775" s="17"/>
      <c r="AD1775" s="17"/>
      <c r="AE1775" s="17"/>
      <c r="AF1775" s="17"/>
      <c r="AG1775" s="17"/>
      <c r="AH1775" s="17"/>
      <c r="AI1775" s="17"/>
      <c r="AJ1775" s="17"/>
      <c r="AK1775" s="17"/>
      <c r="AL1775" s="17"/>
      <c r="AM1775" s="17"/>
      <c r="AN1775" s="17"/>
      <c r="AO1775" s="17"/>
      <c r="AP1775" s="17"/>
      <c r="AQ1775" s="17"/>
      <c r="AR1775" s="17"/>
      <c r="AS1775" s="17"/>
      <c r="AT1775" s="17"/>
      <c r="AU1775" s="17"/>
      <c r="AV1775" s="17"/>
      <c r="AW1775" s="17"/>
      <c r="AX1775" s="17"/>
      <c r="AY1775" s="17"/>
      <c r="AZ1775" s="17"/>
      <c r="BA1775" s="17"/>
      <c r="BB1775" s="17"/>
      <c r="BC1775" s="17"/>
      <c r="BD1775" s="17"/>
      <c r="BE1775" s="17"/>
      <c r="BF1775" s="17"/>
      <c r="BG1775" s="17"/>
      <c r="BH1775" s="17"/>
      <c r="BI1775" s="17"/>
      <c r="BJ1775" s="17"/>
      <c r="BK1775" s="17"/>
      <c r="BL1775" s="17"/>
      <c r="BM1775" s="17"/>
      <c r="BN1775" s="17"/>
    </row>
    <row r="1776" spans="2:66" x14ac:dyDescent="0.35">
      <c r="B1776" t="s">
        <v>536</v>
      </c>
      <c r="C1776" s="17">
        <v>0.106509511075442</v>
      </c>
      <c r="D1776" s="17">
        <v>0.125747430322276</v>
      </c>
      <c r="E1776" s="17">
        <v>8.8277373833297701E-2</v>
      </c>
      <c r="F1776" s="17"/>
      <c r="G1776" s="17">
        <v>0.14912961986030901</v>
      </c>
      <c r="H1776" s="17">
        <v>0.21752634618946701</v>
      </c>
      <c r="I1776" s="17">
        <v>0.117494983462705</v>
      </c>
      <c r="J1776" s="17">
        <v>8.46557812519904E-2</v>
      </c>
      <c r="K1776" s="17">
        <v>4.9776649333552199E-2</v>
      </c>
      <c r="L1776" s="17">
        <v>3.4426518947384598E-2</v>
      </c>
      <c r="M1776" s="17"/>
      <c r="N1776" s="17">
        <v>0.145467240184046</v>
      </c>
      <c r="O1776" s="17">
        <v>9.0362417782148999E-2</v>
      </c>
      <c r="P1776" s="17">
        <v>9.2934935127692894E-2</v>
      </c>
      <c r="Q1776" s="17">
        <v>9.0876348473147198E-2</v>
      </c>
      <c r="R1776" s="17"/>
      <c r="S1776" s="17">
        <v>0.17137137508564201</v>
      </c>
      <c r="T1776" s="17">
        <v>6.08387873451494E-2</v>
      </c>
      <c r="U1776" s="17">
        <v>9.7008204615373197E-2</v>
      </c>
      <c r="V1776" s="17">
        <v>0.108338020475775</v>
      </c>
      <c r="W1776" s="17">
        <v>9.8560487560104507E-2</v>
      </c>
      <c r="X1776" s="17">
        <v>0.10820384717074499</v>
      </c>
      <c r="Y1776" s="17">
        <v>7.2506000724078895E-2</v>
      </c>
      <c r="Z1776" s="17">
        <v>6.9693077031651299E-2</v>
      </c>
      <c r="AA1776" s="17">
        <v>0.11468532223519</v>
      </c>
      <c r="AB1776" s="17">
        <v>0.119072578727734</v>
      </c>
      <c r="AC1776" s="17">
        <v>0.105384442494885</v>
      </c>
      <c r="AD1776" s="17">
        <v>0.109243265051247</v>
      </c>
      <c r="AE1776" s="17"/>
      <c r="AF1776" s="17">
        <v>0.18001664442857501</v>
      </c>
      <c r="AG1776" s="17">
        <v>7.69543796121097E-2</v>
      </c>
      <c r="AH1776" s="17">
        <v>0.10247046802490301</v>
      </c>
      <c r="AI1776" s="17">
        <v>7.83695712258691E-2</v>
      </c>
      <c r="AJ1776" s="17">
        <v>7.0278046525954693E-2</v>
      </c>
      <c r="AK1776" s="17">
        <v>9.4039655578001299E-2</v>
      </c>
      <c r="AL1776" s="17"/>
      <c r="AM1776" s="17">
        <v>0.107768720461242</v>
      </c>
      <c r="AN1776" s="17">
        <v>0.105478124257432</v>
      </c>
      <c r="AO1776" s="17"/>
      <c r="AP1776" s="17">
        <v>6.6468740278459101E-2</v>
      </c>
      <c r="AQ1776" s="17">
        <v>7.8031143127267805E-2</v>
      </c>
      <c r="AR1776" s="17">
        <v>0.131733728478684</v>
      </c>
      <c r="AS1776" s="17">
        <v>0.19136512626248101</v>
      </c>
      <c r="AT1776" s="17">
        <v>0.219818942661448</v>
      </c>
      <c r="AU1776" s="17"/>
      <c r="AV1776" s="17">
        <v>0.178532341937857</v>
      </c>
      <c r="AW1776" s="17">
        <v>7.0548255952828598E-2</v>
      </c>
      <c r="AX1776" s="17">
        <v>7.4925815753219396E-2</v>
      </c>
      <c r="AY1776" s="17">
        <v>6.7355371698020403E-2</v>
      </c>
      <c r="AZ1776" s="17">
        <v>5.6402888335449999E-2</v>
      </c>
      <c r="BA1776" s="17">
        <v>1.8715799450882399E-2</v>
      </c>
      <c r="BB1776" s="17"/>
      <c r="BC1776" s="17">
        <v>8.5965855180299103E-2</v>
      </c>
      <c r="BD1776" s="17">
        <v>0.105262598789142</v>
      </c>
      <c r="BE1776" s="17">
        <v>0.13212941841284501</v>
      </c>
      <c r="BF1776" s="17"/>
      <c r="BG1776" s="17">
        <v>0.16239908742699399</v>
      </c>
      <c r="BH1776" s="17">
        <v>0.1126238269736</v>
      </c>
      <c r="BI1776" s="17">
        <v>9.9060361928880403E-2</v>
      </c>
      <c r="BJ1776" s="17">
        <v>0.20852497483303001</v>
      </c>
      <c r="BK1776" s="17">
        <v>4.5346288350395003E-2</v>
      </c>
      <c r="BL1776" s="17"/>
      <c r="BM1776" s="17">
        <v>0.120757553693648</v>
      </c>
      <c r="BN1776" s="17">
        <v>8.3104926265886794E-2</v>
      </c>
    </row>
    <row r="1777" spans="2:66" x14ac:dyDescent="0.35">
      <c r="B1777" t="s">
        <v>537</v>
      </c>
      <c r="C1777" s="17">
        <v>0.249475876484826</v>
      </c>
      <c r="D1777" s="17">
        <v>0.25560274772029401</v>
      </c>
      <c r="E1777" s="17">
        <v>0.24473177262206899</v>
      </c>
      <c r="F1777" s="17"/>
      <c r="G1777" s="17">
        <v>0.38997453203543397</v>
      </c>
      <c r="H1777" s="17">
        <v>0.33273074908843098</v>
      </c>
      <c r="I1777" s="17">
        <v>0.24447026981908301</v>
      </c>
      <c r="J1777" s="17">
        <v>0.19444942895776199</v>
      </c>
      <c r="K1777" s="17">
        <v>0.19790086516977301</v>
      </c>
      <c r="L1777" s="17">
        <v>0.17130970390866301</v>
      </c>
      <c r="M1777" s="17"/>
      <c r="N1777" s="17">
        <v>0.27891682171552701</v>
      </c>
      <c r="O1777" s="17">
        <v>0.27315942954313299</v>
      </c>
      <c r="P1777" s="17">
        <v>0.21903960328525199</v>
      </c>
      <c r="Q1777" s="17">
        <v>0.22184821595176801</v>
      </c>
      <c r="R1777" s="17"/>
      <c r="S1777" s="17">
        <v>0.31499982598798698</v>
      </c>
      <c r="T1777" s="17">
        <v>0.256626807565837</v>
      </c>
      <c r="U1777" s="17">
        <v>0.20539103792607299</v>
      </c>
      <c r="V1777" s="17">
        <v>0.22051896955519301</v>
      </c>
      <c r="W1777" s="17">
        <v>0.25320259409221202</v>
      </c>
      <c r="X1777" s="17">
        <v>0.27007914707071501</v>
      </c>
      <c r="Y1777" s="17">
        <v>0.175666246165329</v>
      </c>
      <c r="Z1777" s="17">
        <v>0.29353198842523198</v>
      </c>
      <c r="AA1777" s="17">
        <v>0.25750419040232903</v>
      </c>
      <c r="AB1777" s="17">
        <v>0.28598714385032198</v>
      </c>
      <c r="AC1777" s="17">
        <v>0.20270939550112901</v>
      </c>
      <c r="AD1777" s="17">
        <v>0.124677521059838</v>
      </c>
      <c r="AE1777" s="17"/>
      <c r="AF1777" s="17">
        <v>0.30893453665916398</v>
      </c>
      <c r="AG1777" s="17">
        <v>0.23101620111023699</v>
      </c>
      <c r="AH1777" s="17">
        <v>0.26096005275985901</v>
      </c>
      <c r="AI1777" s="17">
        <v>0.25399610649468601</v>
      </c>
      <c r="AJ1777" s="17">
        <v>0.143864435820166</v>
      </c>
      <c r="AK1777" s="17">
        <v>0.23799844273741599</v>
      </c>
      <c r="AL1777" s="17"/>
      <c r="AM1777" s="17">
        <v>0.245147529526545</v>
      </c>
      <c r="AN1777" s="17">
        <v>0.25620693348504903</v>
      </c>
      <c r="AO1777" s="17"/>
      <c r="AP1777" s="17">
        <v>0.199059437944303</v>
      </c>
      <c r="AQ1777" s="17">
        <v>0.234669193242112</v>
      </c>
      <c r="AR1777" s="17">
        <v>0.27647530976857099</v>
      </c>
      <c r="AS1777" s="17">
        <v>0.323471265713353</v>
      </c>
      <c r="AT1777" s="17">
        <v>0.27771235480863199</v>
      </c>
      <c r="AU1777" s="17"/>
      <c r="AV1777" s="17">
        <v>0.36355955360318598</v>
      </c>
      <c r="AW1777" s="17">
        <v>0.175977331035267</v>
      </c>
      <c r="AX1777" s="17">
        <v>0.26613044124726198</v>
      </c>
      <c r="AY1777" s="17">
        <v>0.15469026701615901</v>
      </c>
      <c r="AZ1777" s="17">
        <v>0.25310735009377799</v>
      </c>
      <c r="BA1777" s="17">
        <v>0.14041965629352801</v>
      </c>
      <c r="BB1777" s="17"/>
      <c r="BC1777" s="17">
        <v>0.34177453163188098</v>
      </c>
      <c r="BD1777" s="17">
        <v>0.23448784263925401</v>
      </c>
      <c r="BE1777" s="17">
        <v>0.21535928079460101</v>
      </c>
      <c r="BF1777" s="17"/>
      <c r="BG1777" s="17">
        <v>0.13060302950312799</v>
      </c>
      <c r="BH1777" s="17">
        <v>0.282162661272926</v>
      </c>
      <c r="BI1777" s="17">
        <v>0.29338267025723103</v>
      </c>
      <c r="BJ1777" s="17">
        <v>0.30195678863653602</v>
      </c>
      <c r="BK1777" s="17">
        <v>0.10721121877029401</v>
      </c>
      <c r="BL1777" s="17"/>
      <c r="BM1777" s="17">
        <v>0.257396449798032</v>
      </c>
      <c r="BN1777" s="17">
        <v>0.15227425743501599</v>
      </c>
    </row>
    <row r="1778" spans="2:66" x14ac:dyDescent="0.35">
      <c r="B1778" t="s">
        <v>538</v>
      </c>
      <c r="C1778" s="17">
        <v>0.28561536960852002</v>
      </c>
      <c r="D1778" s="17">
        <v>0.28373001016913402</v>
      </c>
      <c r="E1778" s="17">
        <v>0.286910385247237</v>
      </c>
      <c r="F1778" s="17"/>
      <c r="G1778" s="17">
        <v>0.28020869731216402</v>
      </c>
      <c r="H1778" s="17">
        <v>0.25149293650976901</v>
      </c>
      <c r="I1778" s="17">
        <v>0.26471167496887199</v>
      </c>
      <c r="J1778" s="17">
        <v>0.32152486336687403</v>
      </c>
      <c r="K1778" s="17">
        <v>0.27916575349843398</v>
      </c>
      <c r="L1778" s="17">
        <v>0.30925154825088502</v>
      </c>
      <c r="M1778" s="17"/>
      <c r="N1778" s="17">
        <v>0.27849304810772901</v>
      </c>
      <c r="O1778" s="17">
        <v>0.30254726348029398</v>
      </c>
      <c r="P1778" s="17">
        <v>0.28153165679546899</v>
      </c>
      <c r="Q1778" s="17">
        <v>0.27753847818204702</v>
      </c>
      <c r="R1778" s="17"/>
      <c r="S1778" s="17">
        <v>0.27707846158326399</v>
      </c>
      <c r="T1778" s="17">
        <v>0.35095360014054899</v>
      </c>
      <c r="U1778" s="17">
        <v>0.32035587595679099</v>
      </c>
      <c r="V1778" s="17">
        <v>0.24701137793412201</v>
      </c>
      <c r="W1778" s="17">
        <v>0.243582957023223</v>
      </c>
      <c r="X1778" s="17">
        <v>0.26483537249587402</v>
      </c>
      <c r="Y1778" s="17">
        <v>0.283741230339773</v>
      </c>
      <c r="Z1778" s="17">
        <v>0.270390506156369</v>
      </c>
      <c r="AA1778" s="17">
        <v>0.27577584006199302</v>
      </c>
      <c r="AB1778" s="17">
        <v>0.29212305538308803</v>
      </c>
      <c r="AC1778" s="17">
        <v>0.25733347044726002</v>
      </c>
      <c r="AD1778" s="17">
        <v>0.31554743375029898</v>
      </c>
      <c r="AE1778" s="17"/>
      <c r="AF1778" s="17">
        <v>0.25612261817620002</v>
      </c>
      <c r="AG1778" s="17">
        <v>0.33267659992110399</v>
      </c>
      <c r="AH1778" s="17">
        <v>0.26304687864516402</v>
      </c>
      <c r="AI1778" s="17">
        <v>0.31472342417960503</v>
      </c>
      <c r="AJ1778" s="17">
        <v>0.200359084020404</v>
      </c>
      <c r="AK1778" s="17">
        <v>0.301043694527797</v>
      </c>
      <c r="AL1778" s="17"/>
      <c r="AM1778" s="17">
        <v>0.27243643662952699</v>
      </c>
      <c r="AN1778" s="17">
        <v>0.30280007414829002</v>
      </c>
      <c r="AO1778" s="17"/>
      <c r="AP1778" s="17">
        <v>0.269374399982237</v>
      </c>
      <c r="AQ1778" s="17">
        <v>0.31806441616340803</v>
      </c>
      <c r="AR1778" s="17">
        <v>0.29228353958319803</v>
      </c>
      <c r="AS1778" s="17">
        <v>0.25991472238131402</v>
      </c>
      <c r="AT1778" s="17">
        <v>0.25499601955107398</v>
      </c>
      <c r="AU1778" s="17"/>
      <c r="AV1778" s="17">
        <v>0.27893544302423201</v>
      </c>
      <c r="AW1778" s="17">
        <v>0.25615498010214899</v>
      </c>
      <c r="AX1778" s="17">
        <v>0.386166383146549</v>
      </c>
      <c r="AY1778" s="17">
        <v>0.21559610442570901</v>
      </c>
      <c r="AZ1778" s="17">
        <v>0.37060988318434501</v>
      </c>
      <c r="BA1778" s="17">
        <v>0.36074858612957</v>
      </c>
      <c r="BB1778" s="17"/>
      <c r="BC1778" s="17">
        <v>0.34646547217784901</v>
      </c>
      <c r="BD1778" s="17">
        <v>0.29273861033426601</v>
      </c>
      <c r="BE1778" s="17">
        <v>0.228397501062268</v>
      </c>
      <c r="BF1778" s="17"/>
      <c r="BG1778" s="17">
        <v>0.28020329617672601</v>
      </c>
      <c r="BH1778" s="17">
        <v>0.30979011039281101</v>
      </c>
      <c r="BI1778" s="17">
        <v>0.33166387856257701</v>
      </c>
      <c r="BJ1778" s="17">
        <v>0.208346443486324</v>
      </c>
      <c r="BK1778" s="17">
        <v>0.124344581299412</v>
      </c>
      <c r="BL1778" s="17"/>
      <c r="BM1778" s="17">
        <v>0.30495535796442702</v>
      </c>
      <c r="BN1778" s="17">
        <v>0.14378214368523401</v>
      </c>
    </row>
    <row r="1779" spans="2:66" x14ac:dyDescent="0.35">
      <c r="B1779" t="s">
        <v>539</v>
      </c>
      <c r="C1779" s="17">
        <v>0.26845778784539198</v>
      </c>
      <c r="D1779" s="17">
        <v>0.27362471482059703</v>
      </c>
      <c r="E1779" s="17">
        <v>0.26371633583927301</v>
      </c>
      <c r="F1779" s="17"/>
      <c r="G1779" s="17">
        <v>8.0301262199375098E-2</v>
      </c>
      <c r="H1779" s="17">
        <v>0.13862609633539499</v>
      </c>
      <c r="I1779" s="17">
        <v>0.26104732835227701</v>
      </c>
      <c r="J1779" s="17">
        <v>0.28620351007277001</v>
      </c>
      <c r="K1779" s="17">
        <v>0.37346510221924301</v>
      </c>
      <c r="L1779" s="17">
        <v>0.420716033976267</v>
      </c>
      <c r="M1779" s="17"/>
      <c r="N1779" s="17">
        <v>0.24004941748272801</v>
      </c>
      <c r="O1779" s="17">
        <v>0.23787190847116699</v>
      </c>
      <c r="P1779" s="17">
        <v>0.33489356327539899</v>
      </c>
      <c r="Q1779" s="17">
        <v>0.27488745946245902</v>
      </c>
      <c r="R1779" s="17"/>
      <c r="S1779" s="17">
        <v>0.18424267012437501</v>
      </c>
      <c r="T1779" s="17">
        <v>0.24550464365865099</v>
      </c>
      <c r="U1779" s="17">
        <v>0.28450662358773998</v>
      </c>
      <c r="V1779" s="17">
        <v>0.34022190467232699</v>
      </c>
      <c r="W1779" s="17">
        <v>0.28947242013135499</v>
      </c>
      <c r="X1779" s="17">
        <v>0.24990819705692799</v>
      </c>
      <c r="Y1779" s="17">
        <v>0.36280110115706499</v>
      </c>
      <c r="Z1779" s="17">
        <v>0.28310734341470301</v>
      </c>
      <c r="AA1779" s="17">
        <v>0.243846160081687</v>
      </c>
      <c r="AB1779" s="17">
        <v>0.23308553305681201</v>
      </c>
      <c r="AC1779" s="17">
        <v>0.35013584255473201</v>
      </c>
      <c r="AD1779" s="17">
        <v>0.29683299042711497</v>
      </c>
      <c r="AE1779" s="17"/>
      <c r="AF1779" s="17">
        <v>0.169898697686508</v>
      </c>
      <c r="AG1779" s="17">
        <v>0.26937032385850102</v>
      </c>
      <c r="AH1779" s="17">
        <v>0.28957215815818699</v>
      </c>
      <c r="AI1779" s="17">
        <v>0.26895416657947302</v>
      </c>
      <c r="AJ1779" s="17">
        <v>0.472952968776508</v>
      </c>
      <c r="AK1779" s="17">
        <v>0.26339824159550701</v>
      </c>
      <c r="AL1779" s="17"/>
      <c r="AM1779" s="17">
        <v>0.29301533810320002</v>
      </c>
      <c r="AN1779" s="17">
        <v>0.23551718065669999</v>
      </c>
      <c r="AO1779" s="17"/>
      <c r="AP1779" s="17">
        <v>0.34234870403408701</v>
      </c>
      <c r="AQ1779" s="17">
        <v>0.28090122307851001</v>
      </c>
      <c r="AR1779" s="17">
        <v>0.21093113458958901</v>
      </c>
      <c r="AS1779" s="17">
        <v>0.16756499552846199</v>
      </c>
      <c r="AT1779" s="17">
        <v>0.16617117900723199</v>
      </c>
      <c r="AU1779" s="17"/>
      <c r="AV1779" s="17">
        <v>0.103624063830422</v>
      </c>
      <c r="AW1779" s="17">
        <v>0.42129361048613001</v>
      </c>
      <c r="AX1779" s="17">
        <v>0.25410007586387301</v>
      </c>
      <c r="AY1779" s="17">
        <v>0.50727734932261204</v>
      </c>
      <c r="AZ1779" s="17">
        <v>0.20113399219766501</v>
      </c>
      <c r="BA1779" s="17">
        <v>0.26813742438759502</v>
      </c>
      <c r="BB1779" s="17"/>
      <c r="BC1779" s="17">
        <v>0.150515295445761</v>
      </c>
      <c r="BD1779" s="17">
        <v>0.25273292503636802</v>
      </c>
      <c r="BE1779" s="17">
        <v>0.390319421548944</v>
      </c>
      <c r="BF1779" s="17"/>
      <c r="BG1779" s="17">
        <v>0.33029387310139502</v>
      </c>
      <c r="BH1779" s="17">
        <v>0.22693201962772799</v>
      </c>
      <c r="BI1779" s="17">
        <v>0.20090788118967801</v>
      </c>
      <c r="BJ1779" s="17">
        <v>0.260618065302053</v>
      </c>
      <c r="BK1779" s="17">
        <v>0.64172537465350998</v>
      </c>
      <c r="BL1779" s="17"/>
      <c r="BM1779" s="17">
        <v>0.24382227920195301</v>
      </c>
      <c r="BN1779" s="17">
        <v>0.55353926891303695</v>
      </c>
    </row>
    <row r="1780" spans="2:66" x14ac:dyDescent="0.35">
      <c r="B1780" t="s">
        <v>282</v>
      </c>
      <c r="C1780" s="17">
        <v>8.9941454985819499E-2</v>
      </c>
      <c r="D1780" s="17">
        <v>6.1295096967699698E-2</v>
      </c>
      <c r="E1780" s="17">
        <v>0.11636413245812301</v>
      </c>
      <c r="F1780" s="17"/>
      <c r="G1780" s="17">
        <v>0.10038588859271801</v>
      </c>
      <c r="H1780" s="17">
        <v>5.9623871876938399E-2</v>
      </c>
      <c r="I1780" s="17">
        <v>0.112275743397063</v>
      </c>
      <c r="J1780" s="17">
        <v>0.113166416350603</v>
      </c>
      <c r="K1780" s="17">
        <v>9.9691629778997606E-2</v>
      </c>
      <c r="L1780" s="17">
        <v>6.4296194916801302E-2</v>
      </c>
      <c r="M1780" s="17"/>
      <c r="N1780" s="17">
        <v>5.7073472509970302E-2</v>
      </c>
      <c r="O1780" s="17">
        <v>9.6058980723257595E-2</v>
      </c>
      <c r="P1780" s="17">
        <v>7.1600241516187796E-2</v>
      </c>
      <c r="Q1780" s="17">
        <v>0.13484949793057899</v>
      </c>
      <c r="R1780" s="17"/>
      <c r="S1780" s="17">
        <v>5.2307667218732298E-2</v>
      </c>
      <c r="T1780" s="17">
        <v>8.6076161289814102E-2</v>
      </c>
      <c r="U1780" s="17">
        <v>9.2738257914022806E-2</v>
      </c>
      <c r="V1780" s="17">
        <v>8.3909727362582703E-2</v>
      </c>
      <c r="W1780" s="17">
        <v>0.115181541193105</v>
      </c>
      <c r="X1780" s="17">
        <v>0.106973436205738</v>
      </c>
      <c r="Y1780" s="17">
        <v>0.105285421613754</v>
      </c>
      <c r="Z1780" s="17">
        <v>8.3277084972045598E-2</v>
      </c>
      <c r="AA1780" s="17">
        <v>0.108188487218801</v>
      </c>
      <c r="AB1780" s="17">
        <v>6.9731688982043197E-2</v>
      </c>
      <c r="AC1780" s="17">
        <v>8.4436849001994302E-2</v>
      </c>
      <c r="AD1780" s="17">
        <v>0.1536987897115</v>
      </c>
      <c r="AE1780" s="17"/>
      <c r="AF1780" s="17">
        <v>8.5027503049553005E-2</v>
      </c>
      <c r="AG1780" s="17">
        <v>8.9982495498048098E-2</v>
      </c>
      <c r="AH1780" s="17">
        <v>8.3950442411888093E-2</v>
      </c>
      <c r="AI1780" s="17">
        <v>8.3956731520367395E-2</v>
      </c>
      <c r="AJ1780" s="17">
        <v>0.11254546485696799</v>
      </c>
      <c r="AK1780" s="17">
        <v>0.103519965561279</v>
      </c>
      <c r="AL1780" s="17"/>
      <c r="AM1780" s="17">
        <v>8.1631975279487401E-2</v>
      </c>
      <c r="AN1780" s="17">
        <v>9.99976874525281E-2</v>
      </c>
      <c r="AO1780" s="17"/>
      <c r="AP1780" s="17">
        <v>0.12274871776091401</v>
      </c>
      <c r="AQ1780" s="17">
        <v>8.8334024388702498E-2</v>
      </c>
      <c r="AR1780" s="17">
        <v>8.8576287579957502E-2</v>
      </c>
      <c r="AS1780" s="17">
        <v>5.7683890114389798E-2</v>
      </c>
      <c r="AT1780" s="17">
        <v>8.1301503971615105E-2</v>
      </c>
      <c r="AU1780" s="17"/>
      <c r="AV1780" s="17">
        <v>7.5348597604303805E-2</v>
      </c>
      <c r="AW1780" s="17">
        <v>7.60258224236251E-2</v>
      </c>
      <c r="AX1780" s="17">
        <v>1.8677283989096599E-2</v>
      </c>
      <c r="AY1780" s="17">
        <v>5.5080907537499502E-2</v>
      </c>
      <c r="AZ1780" s="17">
        <v>0.118745886188761</v>
      </c>
      <c r="BA1780" s="17">
        <v>0.21197853373842401</v>
      </c>
      <c r="BB1780" s="17"/>
      <c r="BC1780" s="17">
        <v>7.52788455642103E-2</v>
      </c>
      <c r="BD1780" s="17">
        <v>0.11477802320097</v>
      </c>
      <c r="BE1780" s="17">
        <v>3.3794378181342302E-2</v>
      </c>
      <c r="BF1780" s="17"/>
      <c r="BG1780" s="17">
        <v>9.6500713791756704E-2</v>
      </c>
      <c r="BH1780" s="17">
        <v>6.8491381732935494E-2</v>
      </c>
      <c r="BI1780" s="17">
        <v>7.4985208061633293E-2</v>
      </c>
      <c r="BJ1780" s="17">
        <v>2.0553727742058301E-2</v>
      </c>
      <c r="BK1780" s="17">
        <v>8.1372536926389599E-2</v>
      </c>
      <c r="BL1780" s="17"/>
      <c r="BM1780" s="17">
        <v>7.3068359341939698E-2</v>
      </c>
      <c r="BN1780" s="17">
        <v>6.7299403700826196E-2</v>
      </c>
    </row>
    <row r="1781" spans="2:66" x14ac:dyDescent="0.35">
      <c r="C1781" s="17"/>
      <c r="D1781" s="17"/>
      <c r="E1781" s="17"/>
      <c r="F1781" s="17"/>
      <c r="G1781" s="17"/>
      <c r="H1781" s="17"/>
      <c r="I1781" s="17"/>
      <c r="J1781" s="17"/>
      <c r="K1781" s="17"/>
      <c r="L1781" s="17"/>
      <c r="M1781" s="17"/>
      <c r="N1781" s="17"/>
      <c r="O1781" s="17"/>
      <c r="P1781" s="17"/>
      <c r="Q1781" s="17"/>
      <c r="R1781" s="17"/>
      <c r="S1781" s="17"/>
      <c r="T1781" s="17"/>
      <c r="U1781" s="17"/>
      <c r="V1781" s="17"/>
      <c r="W1781" s="17"/>
      <c r="X1781" s="17"/>
      <c r="Y1781" s="17"/>
      <c r="Z1781" s="17"/>
      <c r="AA1781" s="17"/>
      <c r="AB1781" s="17"/>
      <c r="AC1781" s="17"/>
      <c r="AD1781" s="17"/>
      <c r="AE1781" s="17"/>
      <c r="AF1781" s="17"/>
      <c r="AG1781" s="17"/>
      <c r="AH1781" s="17"/>
      <c r="AI1781" s="17"/>
      <c r="AJ1781" s="17"/>
      <c r="AK1781" s="17"/>
      <c r="AL1781" s="17"/>
      <c r="AM1781" s="17"/>
      <c r="AN1781" s="17"/>
      <c r="AO1781" s="17"/>
      <c r="AP1781" s="17"/>
      <c r="AQ1781" s="17"/>
      <c r="AR1781" s="17"/>
      <c r="AS1781" s="17"/>
      <c r="AT1781" s="17"/>
      <c r="AU1781" s="17"/>
      <c r="AV1781" s="17"/>
      <c r="AW1781" s="17"/>
      <c r="AX1781" s="17"/>
      <c r="AY1781" s="17"/>
      <c r="AZ1781" s="17"/>
      <c r="BA1781" s="17"/>
      <c r="BB1781" s="17"/>
      <c r="BC1781" s="17"/>
      <c r="BD1781" s="17"/>
      <c r="BE1781" s="17"/>
      <c r="BF1781" s="17"/>
      <c r="BG1781" s="17"/>
      <c r="BH1781" s="17"/>
      <c r="BI1781" s="17"/>
      <c r="BJ1781" s="17"/>
      <c r="BK1781" s="17"/>
      <c r="BL1781" s="17"/>
      <c r="BM1781" s="17"/>
      <c r="BN1781" s="17"/>
    </row>
    <row r="1782" spans="2:66" x14ac:dyDescent="0.35">
      <c r="B1782" s="6" t="s">
        <v>544</v>
      </c>
      <c r="C1782" s="17"/>
      <c r="D1782" s="17"/>
      <c r="E1782" s="17"/>
      <c r="F1782" s="17"/>
      <c r="G1782" s="17"/>
      <c r="H1782" s="17"/>
      <c r="I1782" s="17"/>
      <c r="J1782" s="17"/>
      <c r="K1782" s="17"/>
      <c r="L1782" s="17"/>
      <c r="M1782" s="17"/>
      <c r="N1782" s="17"/>
      <c r="O1782" s="17"/>
      <c r="P1782" s="17"/>
      <c r="Q1782" s="17"/>
      <c r="R1782" s="17"/>
      <c r="S1782" s="17"/>
      <c r="T1782" s="17"/>
      <c r="U1782" s="17"/>
      <c r="V1782" s="17"/>
      <c r="W1782" s="17"/>
      <c r="X1782" s="17"/>
      <c r="Y1782" s="17"/>
      <c r="Z1782" s="17"/>
      <c r="AA1782" s="17"/>
      <c r="AB1782" s="17"/>
      <c r="AC1782" s="17"/>
      <c r="AD1782" s="17"/>
      <c r="AE1782" s="17"/>
      <c r="AF1782" s="17"/>
      <c r="AG1782" s="17"/>
      <c r="AH1782" s="17"/>
      <c r="AI1782" s="17"/>
      <c r="AJ1782" s="17"/>
      <c r="AK1782" s="17"/>
      <c r="AL1782" s="17"/>
      <c r="AM1782" s="17"/>
      <c r="AN1782" s="17"/>
      <c r="AO1782" s="17"/>
      <c r="AP1782" s="17"/>
      <c r="AQ1782" s="17"/>
      <c r="AR1782" s="17"/>
      <c r="AS1782" s="17"/>
      <c r="AT1782" s="17"/>
      <c r="AU1782" s="17"/>
      <c r="AV1782" s="17"/>
      <c r="AW1782" s="17"/>
      <c r="AX1782" s="17"/>
      <c r="AY1782" s="17"/>
      <c r="AZ1782" s="17"/>
      <c r="BA1782" s="17"/>
      <c r="BB1782" s="17"/>
      <c r="BC1782" s="17"/>
      <c r="BD1782" s="17"/>
      <c r="BE1782" s="17"/>
      <c r="BF1782" s="17"/>
      <c r="BG1782" s="17"/>
      <c r="BH1782" s="17"/>
      <c r="BI1782" s="17"/>
      <c r="BJ1782" s="17"/>
      <c r="BK1782" s="17"/>
      <c r="BL1782" s="17"/>
      <c r="BM1782" s="17"/>
      <c r="BN1782" s="17"/>
    </row>
    <row r="1783" spans="2:66" x14ac:dyDescent="0.35">
      <c r="B1783" s="24" t="s">
        <v>101</v>
      </c>
      <c r="C1783" s="17"/>
      <c r="D1783" s="17"/>
      <c r="E1783" s="17"/>
      <c r="F1783" s="17"/>
      <c r="G1783" s="17"/>
      <c r="H1783" s="17"/>
      <c r="I1783" s="17"/>
      <c r="J1783" s="17"/>
      <c r="K1783" s="17"/>
      <c r="L1783" s="17"/>
      <c r="M1783" s="17"/>
      <c r="N1783" s="17"/>
      <c r="O1783" s="17"/>
      <c r="P1783" s="17"/>
      <c r="Q1783" s="17"/>
      <c r="R1783" s="17"/>
      <c r="S1783" s="17"/>
      <c r="T1783" s="17"/>
      <c r="U1783" s="17"/>
      <c r="V1783" s="17"/>
      <c r="W1783" s="17"/>
      <c r="X1783" s="17"/>
      <c r="Y1783" s="17"/>
      <c r="Z1783" s="17"/>
      <c r="AA1783" s="17"/>
      <c r="AB1783" s="17"/>
      <c r="AC1783" s="17"/>
      <c r="AD1783" s="17"/>
      <c r="AE1783" s="17"/>
      <c r="AF1783" s="17"/>
      <c r="AG1783" s="17"/>
      <c r="AH1783" s="17"/>
      <c r="AI1783" s="17"/>
      <c r="AJ1783" s="17"/>
      <c r="AK1783" s="17"/>
      <c r="AL1783" s="17"/>
      <c r="AM1783" s="17"/>
      <c r="AN1783" s="17"/>
      <c r="AO1783" s="17"/>
      <c r="AP1783" s="17"/>
      <c r="AQ1783" s="17"/>
      <c r="AR1783" s="17"/>
      <c r="AS1783" s="17"/>
      <c r="AT1783" s="17"/>
      <c r="AU1783" s="17"/>
      <c r="AV1783" s="17"/>
      <c r="AW1783" s="17"/>
      <c r="AX1783" s="17"/>
      <c r="AY1783" s="17"/>
      <c r="AZ1783" s="17"/>
      <c r="BA1783" s="17"/>
      <c r="BB1783" s="17"/>
      <c r="BC1783" s="17"/>
      <c r="BD1783" s="17"/>
      <c r="BE1783" s="17"/>
      <c r="BF1783" s="17"/>
      <c r="BG1783" s="17"/>
      <c r="BH1783" s="17"/>
      <c r="BI1783" s="17"/>
      <c r="BJ1783" s="17"/>
      <c r="BK1783" s="17"/>
      <c r="BL1783" s="17"/>
      <c r="BM1783" s="17"/>
      <c r="BN1783" s="17"/>
    </row>
    <row r="1784" spans="2:66" x14ac:dyDescent="0.35">
      <c r="B1784" t="s">
        <v>536</v>
      </c>
      <c r="C1784" s="17">
        <v>0.10016526880384501</v>
      </c>
      <c r="D1784" s="17">
        <v>0.13335854704871999</v>
      </c>
      <c r="E1784" s="17">
        <v>6.7331614144729102E-2</v>
      </c>
      <c r="F1784" s="17"/>
      <c r="G1784" s="17">
        <v>0.16880756090011501</v>
      </c>
      <c r="H1784" s="17">
        <v>0.209706762566232</v>
      </c>
      <c r="I1784" s="17">
        <v>0.102534798638755</v>
      </c>
      <c r="J1784" s="17">
        <v>6.0071617967871999E-2</v>
      </c>
      <c r="K1784" s="17">
        <v>3.5603898521756501E-2</v>
      </c>
      <c r="L1784" s="17">
        <v>3.8990628095429303E-2</v>
      </c>
      <c r="M1784" s="17"/>
      <c r="N1784" s="17">
        <v>0.12714324623554499</v>
      </c>
      <c r="O1784" s="17">
        <v>0.10930014580073601</v>
      </c>
      <c r="P1784" s="17">
        <v>8.8462503148607999E-2</v>
      </c>
      <c r="Q1784" s="17">
        <v>6.9401683539832698E-2</v>
      </c>
      <c r="R1784" s="17"/>
      <c r="S1784" s="17">
        <v>0.17429422009112699</v>
      </c>
      <c r="T1784" s="17">
        <v>4.5161577162618399E-2</v>
      </c>
      <c r="U1784" s="17">
        <v>7.9854631658752298E-2</v>
      </c>
      <c r="V1784" s="17">
        <v>0.115274174309209</v>
      </c>
      <c r="W1784" s="17">
        <v>7.3303978650065799E-2</v>
      </c>
      <c r="X1784" s="17">
        <v>9.7990470598802698E-2</v>
      </c>
      <c r="Y1784" s="17">
        <v>6.7351297052240605E-2</v>
      </c>
      <c r="Z1784" s="17">
        <v>9.2029178525460095E-2</v>
      </c>
      <c r="AA1784" s="17">
        <v>9.2949373198277799E-2</v>
      </c>
      <c r="AB1784" s="17">
        <v>8.2457079290259097E-2</v>
      </c>
      <c r="AC1784" s="17">
        <v>0.14633162117456799</v>
      </c>
      <c r="AD1784" s="17">
        <v>0.17212603719234101</v>
      </c>
      <c r="AE1784" s="17"/>
      <c r="AF1784" s="17">
        <v>0.17762105805601</v>
      </c>
      <c r="AG1784" s="17">
        <v>7.0168226412811494E-2</v>
      </c>
      <c r="AH1784" s="17">
        <v>8.2599743692566105E-2</v>
      </c>
      <c r="AI1784" s="17">
        <v>7.7493964920962402E-2</v>
      </c>
      <c r="AJ1784" s="17">
        <v>6.0020702319966902E-2</v>
      </c>
      <c r="AK1784" s="17">
        <v>9.5931560309810704E-2</v>
      </c>
      <c r="AL1784" s="17"/>
      <c r="AM1784" s="17">
        <v>0.100960223025757</v>
      </c>
      <c r="AN1784" s="17">
        <v>9.9747617485121995E-2</v>
      </c>
      <c r="AO1784" s="17"/>
      <c r="AP1784" s="17">
        <v>6.0053760450293703E-2</v>
      </c>
      <c r="AQ1784" s="17">
        <v>8.6649116160954595E-2</v>
      </c>
      <c r="AR1784" s="17">
        <v>0.112249051801522</v>
      </c>
      <c r="AS1784" s="17">
        <v>0.17142966000814699</v>
      </c>
      <c r="AT1784" s="17">
        <v>0.258123319288457</v>
      </c>
      <c r="AU1784" s="17"/>
      <c r="AV1784" s="17">
        <v>0.17161363867731</v>
      </c>
      <c r="AW1784" s="17">
        <v>7.8736044766975904E-2</v>
      </c>
      <c r="AX1784" s="17">
        <v>7.0251468188083102E-2</v>
      </c>
      <c r="AY1784" s="17">
        <v>3.08210888470676E-2</v>
      </c>
      <c r="AZ1784" s="17">
        <v>5.5845189479364898E-2</v>
      </c>
      <c r="BA1784" s="17">
        <v>2.6972056413463098E-2</v>
      </c>
      <c r="BB1784" s="17"/>
      <c r="BC1784" s="17">
        <v>8.9930014822018803E-2</v>
      </c>
      <c r="BD1784" s="17">
        <v>8.4652572277035099E-2</v>
      </c>
      <c r="BE1784" s="17">
        <v>0.133804491334956</v>
      </c>
      <c r="BF1784" s="17"/>
      <c r="BG1784" s="17">
        <v>0.13448133187419301</v>
      </c>
      <c r="BH1784" s="17">
        <v>0.11079301430414699</v>
      </c>
      <c r="BI1784" s="17">
        <v>9.20522985755753E-2</v>
      </c>
      <c r="BJ1784" s="17">
        <v>0.21107051937677401</v>
      </c>
      <c r="BK1784" s="17">
        <v>3.2867564609430397E-2</v>
      </c>
      <c r="BL1784" s="17"/>
      <c r="BM1784" s="17">
        <v>0.114663899153718</v>
      </c>
      <c r="BN1784" s="17">
        <v>7.4102734407460305E-2</v>
      </c>
    </row>
    <row r="1785" spans="2:66" x14ac:dyDescent="0.35">
      <c r="B1785" t="s">
        <v>537</v>
      </c>
      <c r="C1785" s="17">
        <v>0.263281345289826</v>
      </c>
      <c r="D1785" s="17">
        <v>0.27448822257807798</v>
      </c>
      <c r="E1785" s="17">
        <v>0.25170125273758198</v>
      </c>
      <c r="F1785" s="17"/>
      <c r="G1785" s="17">
        <v>0.31389267283721201</v>
      </c>
      <c r="H1785" s="17">
        <v>0.346885270314164</v>
      </c>
      <c r="I1785" s="17">
        <v>0.30559850334036798</v>
      </c>
      <c r="J1785" s="17">
        <v>0.235466559895499</v>
      </c>
      <c r="K1785" s="17">
        <v>0.217911014731168</v>
      </c>
      <c r="L1785" s="17">
        <v>0.18008550037482299</v>
      </c>
      <c r="M1785" s="17"/>
      <c r="N1785" s="17">
        <v>0.31087266623104298</v>
      </c>
      <c r="O1785" s="17">
        <v>0.26202322092135499</v>
      </c>
      <c r="P1785" s="17">
        <v>0.205447838655792</v>
      </c>
      <c r="Q1785" s="17">
        <v>0.266334659039897</v>
      </c>
      <c r="R1785" s="17"/>
      <c r="S1785" s="17">
        <v>0.28386138681604201</v>
      </c>
      <c r="T1785" s="17">
        <v>0.29543182035882598</v>
      </c>
      <c r="U1785" s="17">
        <v>0.25324777674065002</v>
      </c>
      <c r="V1785" s="17">
        <v>0.22473313400641901</v>
      </c>
      <c r="W1785" s="17">
        <v>0.316715573147616</v>
      </c>
      <c r="X1785" s="17">
        <v>0.213342488783132</v>
      </c>
      <c r="Y1785" s="17">
        <v>0.21779721289308099</v>
      </c>
      <c r="Z1785" s="17">
        <v>0.26048114070197398</v>
      </c>
      <c r="AA1785" s="17">
        <v>0.30577907271243498</v>
      </c>
      <c r="AB1785" s="17">
        <v>0.26519752622742898</v>
      </c>
      <c r="AC1785" s="17">
        <v>0.22688279723573801</v>
      </c>
      <c r="AD1785" s="17">
        <v>0.22010051584743201</v>
      </c>
      <c r="AE1785" s="17"/>
      <c r="AF1785" s="17">
        <v>0.32109876524027697</v>
      </c>
      <c r="AG1785" s="17">
        <v>0.26567899914298598</v>
      </c>
      <c r="AH1785" s="17">
        <v>0.237276656373135</v>
      </c>
      <c r="AI1785" s="17">
        <v>0.24922872215838099</v>
      </c>
      <c r="AJ1785" s="17">
        <v>0.180604793864833</v>
      </c>
      <c r="AK1785" s="17">
        <v>0.26098477522364599</v>
      </c>
      <c r="AL1785" s="17"/>
      <c r="AM1785" s="17">
        <v>0.26435881221221802</v>
      </c>
      <c r="AN1785" s="17">
        <v>0.25890004343228601</v>
      </c>
      <c r="AO1785" s="17"/>
      <c r="AP1785" s="17">
        <v>0.216697143364314</v>
      </c>
      <c r="AQ1785" s="17">
        <v>0.25507946625648398</v>
      </c>
      <c r="AR1785" s="17">
        <v>0.28137447673670302</v>
      </c>
      <c r="AS1785" s="17">
        <v>0.34802135511126198</v>
      </c>
      <c r="AT1785" s="17">
        <v>0.37088358807147997</v>
      </c>
      <c r="AU1785" s="17"/>
      <c r="AV1785" s="17">
        <v>0.37231535154562101</v>
      </c>
      <c r="AW1785" s="17">
        <v>0.186501638436607</v>
      </c>
      <c r="AX1785" s="17">
        <v>0.28010947932518399</v>
      </c>
      <c r="AY1785" s="17">
        <v>0.19827604041041499</v>
      </c>
      <c r="AZ1785" s="17">
        <v>0.30635406754884997</v>
      </c>
      <c r="BA1785" s="17">
        <v>0.14598418526059501</v>
      </c>
      <c r="BB1785" s="17"/>
      <c r="BC1785" s="17">
        <v>0.35111735461660598</v>
      </c>
      <c r="BD1785" s="17">
        <v>0.265203780909884</v>
      </c>
      <c r="BE1785" s="17">
        <v>0.21644125488910901</v>
      </c>
      <c r="BF1785" s="17"/>
      <c r="BG1785" s="17">
        <v>0.181410014823747</v>
      </c>
      <c r="BH1785" s="17">
        <v>0.305752890759736</v>
      </c>
      <c r="BI1785" s="17">
        <v>0.30241239172352102</v>
      </c>
      <c r="BJ1785" s="17">
        <v>0.26489169916590299</v>
      </c>
      <c r="BK1785" s="17">
        <v>9.5662191464128202E-2</v>
      </c>
      <c r="BL1785" s="17"/>
      <c r="BM1785" s="17">
        <v>0.28543414278663098</v>
      </c>
      <c r="BN1785" s="17">
        <v>0.134820955660997</v>
      </c>
    </row>
    <row r="1786" spans="2:66" x14ac:dyDescent="0.35">
      <c r="B1786" t="s">
        <v>538</v>
      </c>
      <c r="C1786" s="17">
        <v>0.313720952969822</v>
      </c>
      <c r="D1786" s="17">
        <v>0.310555948080389</v>
      </c>
      <c r="E1786" s="17">
        <v>0.31732629255838601</v>
      </c>
      <c r="F1786" s="17"/>
      <c r="G1786" s="17">
        <v>0.29320850013532201</v>
      </c>
      <c r="H1786" s="17">
        <v>0.26942325910196602</v>
      </c>
      <c r="I1786" s="17">
        <v>0.27035423912818601</v>
      </c>
      <c r="J1786" s="17">
        <v>0.34911912305489101</v>
      </c>
      <c r="K1786" s="17">
        <v>0.33970916451616201</v>
      </c>
      <c r="L1786" s="17">
        <v>0.35252654494116897</v>
      </c>
      <c r="M1786" s="17"/>
      <c r="N1786" s="17">
        <v>0.30275089039248898</v>
      </c>
      <c r="O1786" s="17">
        <v>0.32495853579103001</v>
      </c>
      <c r="P1786" s="17">
        <v>0.34732602243006</v>
      </c>
      <c r="Q1786" s="17">
        <v>0.287326128614801</v>
      </c>
      <c r="R1786" s="17"/>
      <c r="S1786" s="17">
        <v>0.30940766480218301</v>
      </c>
      <c r="T1786" s="17">
        <v>0.35366657431258602</v>
      </c>
      <c r="U1786" s="17">
        <v>0.29579610418203101</v>
      </c>
      <c r="V1786" s="17">
        <v>0.25863704747333799</v>
      </c>
      <c r="W1786" s="17">
        <v>0.29908781510451798</v>
      </c>
      <c r="X1786" s="17">
        <v>0.361457580001044</v>
      </c>
      <c r="Y1786" s="17">
        <v>0.33868349933654801</v>
      </c>
      <c r="Z1786" s="17">
        <v>0.36268493921633299</v>
      </c>
      <c r="AA1786" s="17">
        <v>0.30343620806890298</v>
      </c>
      <c r="AB1786" s="17">
        <v>0.348088870229525</v>
      </c>
      <c r="AC1786" s="17">
        <v>0.23267739641791499</v>
      </c>
      <c r="AD1786" s="17">
        <v>0.20319546015006501</v>
      </c>
      <c r="AE1786" s="17"/>
      <c r="AF1786" s="17">
        <v>0.28114804250328002</v>
      </c>
      <c r="AG1786" s="17">
        <v>0.33760448532610898</v>
      </c>
      <c r="AH1786" s="17">
        <v>0.31578303139993003</v>
      </c>
      <c r="AI1786" s="17">
        <v>0.34402636584749102</v>
      </c>
      <c r="AJ1786" s="17">
        <v>0.28488482361943501</v>
      </c>
      <c r="AK1786" s="17">
        <v>0.29716471371407399</v>
      </c>
      <c r="AL1786" s="17"/>
      <c r="AM1786" s="17">
        <v>0.30985482892538202</v>
      </c>
      <c r="AN1786" s="17">
        <v>0.32143120456744001</v>
      </c>
      <c r="AO1786" s="17"/>
      <c r="AP1786" s="17">
        <v>0.32939092259328701</v>
      </c>
      <c r="AQ1786" s="17">
        <v>0.30636892739342397</v>
      </c>
      <c r="AR1786" s="17">
        <v>0.32253283986443998</v>
      </c>
      <c r="AS1786" s="17">
        <v>0.28094258781567699</v>
      </c>
      <c r="AT1786" s="17">
        <v>0.24996718846899499</v>
      </c>
      <c r="AU1786" s="17"/>
      <c r="AV1786" s="17">
        <v>0.28089489422831398</v>
      </c>
      <c r="AW1786" s="17">
        <v>0.30766070012254298</v>
      </c>
      <c r="AX1786" s="17">
        <v>0.42310729001459502</v>
      </c>
      <c r="AY1786" s="17">
        <v>0.27093511170666601</v>
      </c>
      <c r="AZ1786" s="17">
        <v>0.37303485215392601</v>
      </c>
      <c r="BA1786" s="17">
        <v>0.381324600798153</v>
      </c>
      <c r="BB1786" s="17"/>
      <c r="BC1786" s="17">
        <v>0.349523481947832</v>
      </c>
      <c r="BD1786" s="17">
        <v>0.30607869267624799</v>
      </c>
      <c r="BE1786" s="17">
        <v>0.30800238584455197</v>
      </c>
      <c r="BF1786" s="17"/>
      <c r="BG1786" s="17">
        <v>0.316565250377427</v>
      </c>
      <c r="BH1786" s="17">
        <v>0.33341730063779002</v>
      </c>
      <c r="BI1786" s="17">
        <v>0.338130081499525</v>
      </c>
      <c r="BJ1786" s="17">
        <v>0.22294771777318501</v>
      </c>
      <c r="BK1786" s="17">
        <v>0.22014067574646801</v>
      </c>
      <c r="BL1786" s="17"/>
      <c r="BM1786" s="17">
        <v>0.33066352355572598</v>
      </c>
      <c r="BN1786" s="17">
        <v>0.220790209615045</v>
      </c>
    </row>
    <row r="1787" spans="2:66" x14ac:dyDescent="0.35">
      <c r="B1787" t="s">
        <v>539</v>
      </c>
      <c r="C1787" s="17">
        <v>0.18463759461741799</v>
      </c>
      <c r="D1787" s="17">
        <v>0.18326441564655599</v>
      </c>
      <c r="E1787" s="17">
        <v>0.186886513288056</v>
      </c>
      <c r="F1787" s="17"/>
      <c r="G1787" s="17">
        <v>7.3006911238066893E-2</v>
      </c>
      <c r="H1787" s="17">
        <v>8.0942641866439693E-2</v>
      </c>
      <c r="I1787" s="17">
        <v>0.17640171258249801</v>
      </c>
      <c r="J1787" s="17">
        <v>0.18456871325142199</v>
      </c>
      <c r="K1787" s="17">
        <v>0.27170161183569302</v>
      </c>
      <c r="L1787" s="17">
        <v>0.29180114877035201</v>
      </c>
      <c r="M1787" s="17"/>
      <c r="N1787" s="17">
        <v>0.18521084348776201</v>
      </c>
      <c r="O1787" s="17">
        <v>0.17239084524967699</v>
      </c>
      <c r="P1787" s="17">
        <v>0.21261030393049701</v>
      </c>
      <c r="Q1787" s="17">
        <v>0.173238231972004</v>
      </c>
      <c r="R1787" s="17"/>
      <c r="S1787" s="17">
        <v>0.12842428606131501</v>
      </c>
      <c r="T1787" s="17">
        <v>0.181475601615744</v>
      </c>
      <c r="U1787" s="17">
        <v>0.24793615948543599</v>
      </c>
      <c r="V1787" s="17">
        <v>0.23441656831430399</v>
      </c>
      <c r="W1787" s="17">
        <v>0.160790665265199</v>
      </c>
      <c r="X1787" s="17">
        <v>0.150084419057924</v>
      </c>
      <c r="Y1787" s="17">
        <v>0.24160263799081799</v>
      </c>
      <c r="Z1787" s="17">
        <v>0.166328804341245</v>
      </c>
      <c r="AA1787" s="17">
        <v>0.14219566116347601</v>
      </c>
      <c r="AB1787" s="17">
        <v>0.19605571555267201</v>
      </c>
      <c r="AC1787" s="17">
        <v>0.221242562760461</v>
      </c>
      <c r="AD1787" s="17">
        <v>0.233610293468722</v>
      </c>
      <c r="AE1787" s="17"/>
      <c r="AF1787" s="17">
        <v>0.101596220311663</v>
      </c>
      <c r="AG1787" s="17">
        <v>0.19660547223227801</v>
      </c>
      <c r="AH1787" s="17">
        <v>0.22310626155034399</v>
      </c>
      <c r="AI1787" s="17">
        <v>0.18788494348228299</v>
      </c>
      <c r="AJ1787" s="17">
        <v>0.28780683721294498</v>
      </c>
      <c r="AK1787" s="17">
        <v>0.19724584936773401</v>
      </c>
      <c r="AL1787" s="17"/>
      <c r="AM1787" s="17">
        <v>0.19703081351708901</v>
      </c>
      <c r="AN1787" s="17">
        <v>0.168362368957299</v>
      </c>
      <c r="AO1787" s="17"/>
      <c r="AP1787" s="17">
        <v>0.19974796169411699</v>
      </c>
      <c r="AQ1787" s="17">
        <v>0.20942746183025601</v>
      </c>
      <c r="AR1787" s="17">
        <v>0.16966937673794599</v>
      </c>
      <c r="AS1787" s="17">
        <v>0.113719418710391</v>
      </c>
      <c r="AT1787" s="17">
        <v>3.8491615517954297E-2</v>
      </c>
      <c r="AU1787" s="17"/>
      <c r="AV1787" s="17">
        <v>6.4742188225818606E-2</v>
      </c>
      <c r="AW1787" s="17">
        <v>0.30337110907942999</v>
      </c>
      <c r="AX1787" s="17">
        <v>0.157275328250255</v>
      </c>
      <c r="AY1787" s="17">
        <v>0.38091792352804399</v>
      </c>
      <c r="AZ1787" s="17">
        <v>0.10463660325294399</v>
      </c>
      <c r="BA1787" s="17">
        <v>0.16411858514688199</v>
      </c>
      <c r="BB1787" s="17"/>
      <c r="BC1787" s="17">
        <v>9.6369390707013697E-2</v>
      </c>
      <c r="BD1787" s="17">
        <v>0.17292244103853199</v>
      </c>
      <c r="BE1787" s="17">
        <v>0.26757437471214501</v>
      </c>
      <c r="BF1787" s="17"/>
      <c r="BG1787" s="17">
        <v>0.233319703405413</v>
      </c>
      <c r="BH1787" s="17">
        <v>0.132004169719731</v>
      </c>
      <c r="BI1787" s="17">
        <v>0.152071254767388</v>
      </c>
      <c r="BJ1787" s="17">
        <v>0.20515051780712701</v>
      </c>
      <c r="BK1787" s="17">
        <v>0.53982802964086396</v>
      </c>
      <c r="BL1787" s="17"/>
      <c r="BM1787" s="17">
        <v>0.14856004217502</v>
      </c>
      <c r="BN1787" s="17">
        <v>0.462385520081672</v>
      </c>
    </row>
    <row r="1788" spans="2:66" x14ac:dyDescent="0.35">
      <c r="B1788" t="s">
        <v>282</v>
      </c>
      <c r="C1788" s="17">
        <v>0.13819483831908899</v>
      </c>
      <c r="D1788" s="17">
        <v>9.8332866646257594E-2</v>
      </c>
      <c r="E1788" s="17">
        <v>0.17675432727124701</v>
      </c>
      <c r="F1788" s="17"/>
      <c r="G1788" s="17">
        <v>0.15108435488928401</v>
      </c>
      <c r="H1788" s="17">
        <v>9.3042066151198297E-2</v>
      </c>
      <c r="I1788" s="17">
        <v>0.145110746310193</v>
      </c>
      <c r="J1788" s="17">
        <v>0.170773985830316</v>
      </c>
      <c r="K1788" s="17">
        <v>0.135074310395221</v>
      </c>
      <c r="L1788" s="17">
        <v>0.136596177818227</v>
      </c>
      <c r="M1788" s="17"/>
      <c r="N1788" s="17">
        <v>7.4022353653160303E-2</v>
      </c>
      <c r="O1788" s="17">
        <v>0.13132725223720201</v>
      </c>
      <c r="P1788" s="17">
        <v>0.146153331835043</v>
      </c>
      <c r="Q1788" s="17">
        <v>0.20369929683346599</v>
      </c>
      <c r="R1788" s="17"/>
      <c r="S1788" s="17">
        <v>0.10401244222933299</v>
      </c>
      <c r="T1788" s="17">
        <v>0.124264426550226</v>
      </c>
      <c r="U1788" s="17">
        <v>0.12316532793313099</v>
      </c>
      <c r="V1788" s="17">
        <v>0.16693907589672999</v>
      </c>
      <c r="W1788" s="17">
        <v>0.15010196783260199</v>
      </c>
      <c r="X1788" s="17">
        <v>0.177125041559097</v>
      </c>
      <c r="Y1788" s="17">
        <v>0.13456535272731199</v>
      </c>
      <c r="Z1788" s="17">
        <v>0.118475937214987</v>
      </c>
      <c r="AA1788" s="17">
        <v>0.15563968485690699</v>
      </c>
      <c r="AB1788" s="17">
        <v>0.108200808700114</v>
      </c>
      <c r="AC1788" s="17">
        <v>0.172865622411318</v>
      </c>
      <c r="AD1788" s="17">
        <v>0.17096769334143999</v>
      </c>
      <c r="AE1788" s="17"/>
      <c r="AF1788" s="17">
        <v>0.11853591388876999</v>
      </c>
      <c r="AG1788" s="17">
        <v>0.12994281688581599</v>
      </c>
      <c r="AH1788" s="17">
        <v>0.141234306984025</v>
      </c>
      <c r="AI1788" s="17">
        <v>0.141366003590883</v>
      </c>
      <c r="AJ1788" s="17">
        <v>0.18668284298281901</v>
      </c>
      <c r="AK1788" s="17">
        <v>0.148673101384735</v>
      </c>
      <c r="AL1788" s="17"/>
      <c r="AM1788" s="17">
        <v>0.12779532231955401</v>
      </c>
      <c r="AN1788" s="17">
        <v>0.151558765557853</v>
      </c>
      <c r="AO1788" s="17"/>
      <c r="AP1788" s="17">
        <v>0.19411021189798799</v>
      </c>
      <c r="AQ1788" s="17">
        <v>0.14247502835888101</v>
      </c>
      <c r="AR1788" s="17">
        <v>0.11417425485938899</v>
      </c>
      <c r="AS1788" s="17">
        <v>8.5886978354523594E-2</v>
      </c>
      <c r="AT1788" s="17">
        <v>8.2534288653113394E-2</v>
      </c>
      <c r="AU1788" s="17"/>
      <c r="AV1788" s="17">
        <v>0.110433927322936</v>
      </c>
      <c r="AW1788" s="17">
        <v>0.123730507594444</v>
      </c>
      <c r="AX1788" s="17">
        <v>6.9256434221884003E-2</v>
      </c>
      <c r="AY1788" s="17">
        <v>0.119049835507807</v>
      </c>
      <c r="AZ1788" s="17">
        <v>0.16012928756491501</v>
      </c>
      <c r="BA1788" s="17">
        <v>0.28160057238090702</v>
      </c>
      <c r="BB1788" s="17"/>
      <c r="BC1788" s="17">
        <v>0.113059757906529</v>
      </c>
      <c r="BD1788" s="17">
        <v>0.171142513098301</v>
      </c>
      <c r="BE1788" s="17">
        <v>7.4177493219238694E-2</v>
      </c>
      <c r="BF1788" s="17"/>
      <c r="BG1788" s="17">
        <v>0.13422369951922</v>
      </c>
      <c r="BH1788" s="17">
        <v>0.11803262457859599</v>
      </c>
      <c r="BI1788" s="17">
        <v>0.115333973433991</v>
      </c>
      <c r="BJ1788" s="17">
        <v>9.5939545877009605E-2</v>
      </c>
      <c r="BK1788" s="17">
        <v>0.111501538539109</v>
      </c>
      <c r="BL1788" s="17"/>
      <c r="BM1788" s="17">
        <v>0.120678392328906</v>
      </c>
      <c r="BN1788" s="17">
        <v>0.107900580234825</v>
      </c>
    </row>
    <row r="1789" spans="2:66" x14ac:dyDescent="0.35">
      <c r="C1789" s="17"/>
      <c r="D1789" s="17"/>
      <c r="E1789" s="17"/>
      <c r="F1789" s="17"/>
      <c r="G1789" s="17"/>
      <c r="H1789" s="17"/>
      <c r="I1789" s="17"/>
      <c r="J1789" s="17"/>
      <c r="K1789" s="17"/>
      <c r="L1789" s="17"/>
      <c r="M1789" s="17"/>
      <c r="N1789" s="17"/>
      <c r="O1789" s="17"/>
      <c r="P1789" s="17"/>
      <c r="Q1789" s="17"/>
      <c r="R1789" s="17"/>
      <c r="S1789" s="17"/>
      <c r="T1789" s="17"/>
      <c r="U1789" s="17"/>
      <c r="V1789" s="17"/>
      <c r="W1789" s="17"/>
      <c r="X1789" s="17"/>
      <c r="Y1789" s="17"/>
      <c r="Z1789" s="17"/>
      <c r="AA1789" s="17"/>
      <c r="AB1789" s="17"/>
      <c r="AC1789" s="17"/>
      <c r="AD1789" s="17"/>
      <c r="AE1789" s="17"/>
      <c r="AF1789" s="17"/>
      <c r="AG1789" s="17"/>
      <c r="AH1789" s="17"/>
      <c r="AI1789" s="17"/>
      <c r="AJ1789" s="17"/>
      <c r="AK1789" s="17"/>
      <c r="AL1789" s="17"/>
      <c r="AM1789" s="17"/>
      <c r="AN1789" s="17"/>
      <c r="AO1789" s="17"/>
      <c r="AP1789" s="17"/>
      <c r="AQ1789" s="17"/>
      <c r="AR1789" s="17"/>
      <c r="AS1789" s="17"/>
      <c r="AT1789" s="17"/>
      <c r="AU1789" s="17"/>
      <c r="AV1789" s="17"/>
      <c r="AW1789" s="17"/>
      <c r="AX1789" s="17"/>
      <c r="AY1789" s="17"/>
      <c r="AZ1789" s="17"/>
      <c r="BA1789" s="17"/>
      <c r="BB1789" s="17"/>
      <c r="BC1789" s="17"/>
      <c r="BD1789" s="17"/>
      <c r="BE1789" s="17"/>
      <c r="BF1789" s="17"/>
      <c r="BG1789" s="17"/>
      <c r="BH1789" s="17"/>
      <c r="BI1789" s="17"/>
      <c r="BJ1789" s="17"/>
      <c r="BK1789" s="17"/>
      <c r="BL1789" s="17"/>
      <c r="BM1789" s="17"/>
      <c r="BN1789" s="17"/>
    </row>
    <row r="1790" spans="2:66" x14ac:dyDescent="0.35">
      <c r="B1790" s="6" t="s">
        <v>545</v>
      </c>
      <c r="C1790" s="17"/>
      <c r="D1790" s="17"/>
      <c r="E1790" s="17"/>
      <c r="F1790" s="17"/>
      <c r="G1790" s="17"/>
      <c r="H1790" s="17"/>
      <c r="I1790" s="17"/>
      <c r="J1790" s="17"/>
      <c r="K1790" s="17"/>
      <c r="L1790" s="17"/>
      <c r="M1790" s="17"/>
      <c r="N1790" s="17"/>
      <c r="O1790" s="17"/>
      <c r="P1790" s="17"/>
      <c r="Q1790" s="17"/>
      <c r="R1790" s="17"/>
      <c r="S1790" s="17"/>
      <c r="T1790" s="17"/>
      <c r="U1790" s="17"/>
      <c r="V1790" s="17"/>
      <c r="W1790" s="17"/>
      <c r="X1790" s="17"/>
      <c r="Y1790" s="17"/>
      <c r="Z1790" s="17"/>
      <c r="AA1790" s="17"/>
      <c r="AB1790" s="17"/>
      <c r="AC1790" s="17"/>
      <c r="AD1790" s="17"/>
      <c r="AE1790" s="17"/>
      <c r="AF1790" s="17"/>
      <c r="AG1790" s="17"/>
      <c r="AH1790" s="17"/>
      <c r="AI1790" s="17"/>
      <c r="AJ1790" s="17"/>
      <c r="AK1790" s="17"/>
      <c r="AL1790" s="17"/>
      <c r="AM1790" s="17"/>
      <c r="AN1790" s="17"/>
      <c r="AO1790" s="17"/>
      <c r="AP1790" s="17"/>
      <c r="AQ1790" s="17"/>
      <c r="AR1790" s="17"/>
      <c r="AS1790" s="17"/>
      <c r="AT1790" s="17"/>
      <c r="AU1790" s="17"/>
      <c r="AV1790" s="17"/>
      <c r="AW1790" s="17"/>
      <c r="AX1790" s="17"/>
      <c r="AY1790" s="17"/>
      <c r="AZ1790" s="17"/>
      <c r="BA1790" s="17"/>
      <c r="BB1790" s="17"/>
      <c r="BC1790" s="17"/>
      <c r="BD1790" s="17"/>
      <c r="BE1790" s="17"/>
      <c r="BF1790" s="17"/>
      <c r="BG1790" s="17"/>
      <c r="BH1790" s="17"/>
      <c r="BI1790" s="17"/>
      <c r="BJ1790" s="17"/>
      <c r="BK1790" s="17"/>
      <c r="BL1790" s="17"/>
      <c r="BM1790" s="17"/>
      <c r="BN1790" s="17"/>
    </row>
    <row r="1791" spans="2:66" x14ac:dyDescent="0.35">
      <c r="B1791" s="24" t="s">
        <v>101</v>
      </c>
      <c r="C1791" s="17"/>
      <c r="D1791" s="17"/>
      <c r="E1791" s="17"/>
      <c r="F1791" s="17"/>
      <c r="G1791" s="17"/>
      <c r="H1791" s="17"/>
      <c r="I1791" s="17"/>
      <c r="J1791" s="17"/>
      <c r="K1791" s="17"/>
      <c r="L1791" s="17"/>
      <c r="M1791" s="17"/>
      <c r="N1791" s="17"/>
      <c r="O1791" s="17"/>
      <c r="P1791" s="17"/>
      <c r="Q1791" s="17"/>
      <c r="R1791" s="17"/>
      <c r="S1791" s="17"/>
      <c r="T1791" s="17"/>
      <c r="U1791" s="17"/>
      <c r="V1791" s="17"/>
      <c r="W1791" s="17"/>
      <c r="X1791" s="17"/>
      <c r="Y1791" s="17"/>
      <c r="Z1791" s="17"/>
      <c r="AA1791" s="17"/>
      <c r="AB1791" s="17"/>
      <c r="AC1791" s="17"/>
      <c r="AD1791" s="17"/>
      <c r="AE1791" s="17"/>
      <c r="AF1791" s="17"/>
      <c r="AG1791" s="17"/>
      <c r="AH1791" s="17"/>
      <c r="AI1791" s="17"/>
      <c r="AJ1791" s="17"/>
      <c r="AK1791" s="17"/>
      <c r="AL1791" s="17"/>
      <c r="AM1791" s="17"/>
      <c r="AN1791" s="17"/>
      <c r="AO1791" s="17"/>
      <c r="AP1791" s="17"/>
      <c r="AQ1791" s="17"/>
      <c r="AR1791" s="17"/>
      <c r="AS1791" s="17"/>
      <c r="AT1791" s="17"/>
      <c r="AU1791" s="17"/>
      <c r="AV1791" s="17"/>
      <c r="AW1791" s="17"/>
      <c r="AX1791" s="17"/>
      <c r="AY1791" s="17"/>
      <c r="AZ1791" s="17"/>
      <c r="BA1791" s="17"/>
      <c r="BB1791" s="17"/>
      <c r="BC1791" s="17"/>
      <c r="BD1791" s="17"/>
      <c r="BE1791" s="17"/>
      <c r="BF1791" s="17"/>
      <c r="BG1791" s="17"/>
      <c r="BH1791" s="17"/>
      <c r="BI1791" s="17"/>
      <c r="BJ1791" s="17"/>
      <c r="BK1791" s="17"/>
      <c r="BL1791" s="17"/>
      <c r="BM1791" s="17"/>
      <c r="BN1791" s="17"/>
    </row>
    <row r="1792" spans="2:66" x14ac:dyDescent="0.35">
      <c r="B1792" t="s">
        <v>536</v>
      </c>
      <c r="C1792" s="17">
        <v>0.18780006378682201</v>
      </c>
      <c r="D1792" s="17">
        <v>0.23755659250449601</v>
      </c>
      <c r="E1792" s="17">
        <v>0.14021273260956699</v>
      </c>
      <c r="F1792" s="17"/>
      <c r="G1792" s="17">
        <v>0.24306154719992101</v>
      </c>
      <c r="H1792" s="17">
        <v>0.28554865513211602</v>
      </c>
      <c r="I1792" s="17">
        <v>0.20490058489643001</v>
      </c>
      <c r="J1792" s="17">
        <v>0.16841123516689499</v>
      </c>
      <c r="K1792" s="17">
        <v>0.119380240032415</v>
      </c>
      <c r="L1792" s="17">
        <v>0.11904603938340499</v>
      </c>
      <c r="M1792" s="17"/>
      <c r="N1792" s="17">
        <v>0.26410565511781298</v>
      </c>
      <c r="O1792" s="17">
        <v>0.17183750170296699</v>
      </c>
      <c r="P1792" s="17">
        <v>0.15247492042474101</v>
      </c>
      <c r="Q1792" s="17">
        <v>0.15408406799118801</v>
      </c>
      <c r="R1792" s="17"/>
      <c r="S1792" s="17">
        <v>0.25031108324364798</v>
      </c>
      <c r="T1792" s="17">
        <v>0.173792807440905</v>
      </c>
      <c r="U1792" s="17">
        <v>0.15108487463239501</v>
      </c>
      <c r="V1792" s="17">
        <v>0.15526414692638699</v>
      </c>
      <c r="W1792" s="17">
        <v>0.215446966359395</v>
      </c>
      <c r="X1792" s="17">
        <v>0.17418112008398801</v>
      </c>
      <c r="Y1792" s="17">
        <v>0.121583161159737</v>
      </c>
      <c r="Z1792" s="17">
        <v>0.187097848895552</v>
      </c>
      <c r="AA1792" s="17">
        <v>0.27027565666758702</v>
      </c>
      <c r="AB1792" s="17">
        <v>0.11386816316097</v>
      </c>
      <c r="AC1792" s="17">
        <v>0.19184792730501199</v>
      </c>
      <c r="AD1792" s="17">
        <v>0.219961604399035</v>
      </c>
      <c r="AE1792" s="17"/>
      <c r="AF1792" s="17">
        <v>0.28057965922143402</v>
      </c>
      <c r="AG1792" s="17">
        <v>0.17661881173619701</v>
      </c>
      <c r="AH1792" s="17">
        <v>0.132183152782921</v>
      </c>
      <c r="AI1792" s="17">
        <v>0.14427131273819399</v>
      </c>
      <c r="AJ1792" s="17">
        <v>0.146422828384455</v>
      </c>
      <c r="AK1792" s="17">
        <v>0.182149417562358</v>
      </c>
      <c r="AL1792" s="17"/>
      <c r="AM1792" s="17">
        <v>0.19093362274825501</v>
      </c>
      <c r="AN1792" s="17">
        <v>0.18468564404028401</v>
      </c>
      <c r="AO1792" s="17"/>
      <c r="AP1792" s="17">
        <v>0.130156499776137</v>
      </c>
      <c r="AQ1792" s="17">
        <v>0.17710684479126201</v>
      </c>
      <c r="AR1792" s="17">
        <v>0.208684514816045</v>
      </c>
      <c r="AS1792" s="17">
        <v>0.299853399517025</v>
      </c>
      <c r="AT1792" s="17">
        <v>0.403909487962898</v>
      </c>
      <c r="AU1792" s="17"/>
      <c r="AV1792" s="17">
        <v>0.29148422993705497</v>
      </c>
      <c r="AW1792" s="17">
        <v>0.10815945564050999</v>
      </c>
      <c r="AX1792" s="17">
        <v>0.20183552842011701</v>
      </c>
      <c r="AY1792" s="17">
        <v>0.11433220592821799</v>
      </c>
      <c r="AZ1792" s="17">
        <v>0.209955682838912</v>
      </c>
      <c r="BA1792" s="17">
        <v>0.100537495128975</v>
      </c>
      <c r="BB1792" s="17"/>
      <c r="BC1792" s="17">
        <v>0.25250114678100599</v>
      </c>
      <c r="BD1792" s="17">
        <v>0.15711748414561899</v>
      </c>
      <c r="BE1792" s="17">
        <v>0.19515545990284799</v>
      </c>
      <c r="BF1792" s="17"/>
      <c r="BG1792" s="17">
        <v>0.229261096130599</v>
      </c>
      <c r="BH1792" s="17">
        <v>0.204826032701206</v>
      </c>
      <c r="BI1792" s="17">
        <v>0.197451424799574</v>
      </c>
      <c r="BJ1792" s="17">
        <v>0.28395653488302097</v>
      </c>
      <c r="BK1792" s="17">
        <v>5.7115411675311201E-2</v>
      </c>
      <c r="BL1792" s="17"/>
      <c r="BM1792" s="17">
        <v>0.20881894256267899</v>
      </c>
      <c r="BN1792" s="17">
        <v>0.109605182368832</v>
      </c>
    </row>
    <row r="1793" spans="2:66" x14ac:dyDescent="0.35">
      <c r="B1793" t="s">
        <v>537</v>
      </c>
      <c r="C1793" s="17">
        <v>0.33902068109454703</v>
      </c>
      <c r="D1793" s="17">
        <v>0.34280911868451203</v>
      </c>
      <c r="E1793" s="17">
        <v>0.33597106331452697</v>
      </c>
      <c r="F1793" s="17"/>
      <c r="G1793" s="17">
        <v>0.36897933825170798</v>
      </c>
      <c r="H1793" s="17">
        <v>0.36076465160054599</v>
      </c>
      <c r="I1793" s="17">
        <v>0.342128354950334</v>
      </c>
      <c r="J1793" s="17">
        <v>0.27778335895581502</v>
      </c>
      <c r="K1793" s="17">
        <v>0.36220726278690502</v>
      </c>
      <c r="L1793" s="17">
        <v>0.33284486728422202</v>
      </c>
      <c r="M1793" s="17"/>
      <c r="N1793" s="17">
        <v>0.378453924871053</v>
      </c>
      <c r="O1793" s="17">
        <v>0.35112998416787</v>
      </c>
      <c r="P1793" s="17">
        <v>0.33543980877253299</v>
      </c>
      <c r="Q1793" s="17">
        <v>0.28434193291916698</v>
      </c>
      <c r="R1793" s="17"/>
      <c r="S1793" s="17">
        <v>0.356768866460418</v>
      </c>
      <c r="T1793" s="17">
        <v>0.35601250223409198</v>
      </c>
      <c r="U1793" s="17">
        <v>0.32702362173125199</v>
      </c>
      <c r="V1793" s="17">
        <v>0.34851640767734399</v>
      </c>
      <c r="W1793" s="17">
        <v>0.27906414614646002</v>
      </c>
      <c r="X1793" s="17">
        <v>0.33105752122113502</v>
      </c>
      <c r="Y1793" s="17">
        <v>0.34887257857348902</v>
      </c>
      <c r="Z1793" s="17">
        <v>0.33844422074873398</v>
      </c>
      <c r="AA1793" s="17">
        <v>0.31606597672922998</v>
      </c>
      <c r="AB1793" s="17">
        <v>0.40504126909847998</v>
      </c>
      <c r="AC1793" s="17">
        <v>0.30888631823788099</v>
      </c>
      <c r="AD1793" s="17">
        <v>0.260922099057039</v>
      </c>
      <c r="AE1793" s="17"/>
      <c r="AF1793" s="17">
        <v>0.328801918615448</v>
      </c>
      <c r="AG1793" s="17">
        <v>0.331427256755078</v>
      </c>
      <c r="AH1793" s="17">
        <v>0.35020185762641798</v>
      </c>
      <c r="AI1793" s="17">
        <v>0.344424636210102</v>
      </c>
      <c r="AJ1793" s="17">
        <v>0.36025374220217099</v>
      </c>
      <c r="AK1793" s="17">
        <v>0.34180722097516197</v>
      </c>
      <c r="AL1793" s="17"/>
      <c r="AM1793" s="17">
        <v>0.32139009990770101</v>
      </c>
      <c r="AN1793" s="17">
        <v>0.36282788618893702</v>
      </c>
      <c r="AO1793" s="17"/>
      <c r="AP1793" s="17">
        <v>0.30057180123809102</v>
      </c>
      <c r="AQ1793" s="17">
        <v>0.31377952048348801</v>
      </c>
      <c r="AR1793" s="17">
        <v>0.38327995715329199</v>
      </c>
      <c r="AS1793" s="17">
        <v>0.38598500913402201</v>
      </c>
      <c r="AT1793" s="17">
        <v>0.34870135315312001</v>
      </c>
      <c r="AU1793" s="17"/>
      <c r="AV1793" s="17">
        <v>0.36418478419150402</v>
      </c>
      <c r="AW1793" s="17">
        <v>0.35070359211883501</v>
      </c>
      <c r="AX1793" s="17">
        <v>0.35128553520318401</v>
      </c>
      <c r="AY1793" s="17">
        <v>0.318013194968155</v>
      </c>
      <c r="AZ1793" s="17">
        <v>0.35449521904225001</v>
      </c>
      <c r="BA1793" s="17">
        <v>0.349861807965896</v>
      </c>
      <c r="BB1793" s="17"/>
      <c r="BC1793" s="17">
        <v>0.40913917580738102</v>
      </c>
      <c r="BD1793" s="17">
        <v>0.30596629016933802</v>
      </c>
      <c r="BE1793" s="17">
        <v>0.35728768790323301</v>
      </c>
      <c r="BF1793" s="17"/>
      <c r="BG1793" s="17">
        <v>0.25533044157029999</v>
      </c>
      <c r="BH1793" s="17">
        <v>0.36062715370401899</v>
      </c>
      <c r="BI1793" s="17">
        <v>0.37777656659964098</v>
      </c>
      <c r="BJ1793" s="17">
        <v>0.30774974679971201</v>
      </c>
      <c r="BK1793" s="17">
        <v>0.27261923553776302</v>
      </c>
      <c r="BL1793" s="17"/>
      <c r="BM1793" s="17">
        <v>0.34342072076496599</v>
      </c>
      <c r="BN1793" s="17">
        <v>0.28074823990174402</v>
      </c>
    </row>
    <row r="1794" spans="2:66" x14ac:dyDescent="0.35">
      <c r="B1794" t="s">
        <v>538</v>
      </c>
      <c r="C1794" s="17">
        <v>0.220986606340974</v>
      </c>
      <c r="D1794" s="17">
        <v>0.21943571087261099</v>
      </c>
      <c r="E1794" s="17">
        <v>0.22163696883408601</v>
      </c>
      <c r="F1794" s="17"/>
      <c r="G1794" s="17">
        <v>0.159461523183548</v>
      </c>
      <c r="H1794" s="17">
        <v>0.180248396247113</v>
      </c>
      <c r="I1794" s="17">
        <v>0.198087615272107</v>
      </c>
      <c r="J1794" s="17">
        <v>0.28207145681163998</v>
      </c>
      <c r="K1794" s="17">
        <v>0.220102675862973</v>
      </c>
      <c r="L1794" s="17">
        <v>0.264839462029619</v>
      </c>
      <c r="M1794" s="17"/>
      <c r="N1794" s="17">
        <v>0.18615762793964699</v>
      </c>
      <c r="O1794" s="17">
        <v>0.227903576690555</v>
      </c>
      <c r="P1794" s="17">
        <v>0.23164102359522701</v>
      </c>
      <c r="Q1794" s="17">
        <v>0.243754146438594</v>
      </c>
      <c r="R1794" s="17"/>
      <c r="S1794" s="17">
        <v>0.229467486935923</v>
      </c>
      <c r="T1794" s="17">
        <v>0.19878604935526101</v>
      </c>
      <c r="U1794" s="17">
        <v>0.20454312056694701</v>
      </c>
      <c r="V1794" s="17">
        <v>0.24326440460445201</v>
      </c>
      <c r="W1794" s="17">
        <v>0.27103604845069501</v>
      </c>
      <c r="X1794" s="17">
        <v>0.21715975731061499</v>
      </c>
      <c r="Y1794" s="17">
        <v>0.224593523043607</v>
      </c>
      <c r="Z1794" s="17">
        <v>0.25780190623148402</v>
      </c>
      <c r="AA1794" s="17">
        <v>0.15515481065931899</v>
      </c>
      <c r="AB1794" s="17">
        <v>0.26382695826906799</v>
      </c>
      <c r="AC1794" s="17">
        <v>0.20084734634628101</v>
      </c>
      <c r="AD1794" s="17">
        <v>0.237002486518396</v>
      </c>
      <c r="AE1794" s="17"/>
      <c r="AF1794" s="17">
        <v>0.18216360917893501</v>
      </c>
      <c r="AG1794" s="17">
        <v>0.23261346172203101</v>
      </c>
      <c r="AH1794" s="17">
        <v>0.25121767630932801</v>
      </c>
      <c r="AI1794" s="17">
        <v>0.24561610652360999</v>
      </c>
      <c r="AJ1794" s="17">
        <v>0.22063041276792</v>
      </c>
      <c r="AK1794" s="17">
        <v>0.18665436577879599</v>
      </c>
      <c r="AL1794" s="17"/>
      <c r="AM1794" s="17">
        <v>0.24054046923354</v>
      </c>
      <c r="AN1794" s="17">
        <v>0.19480901966933101</v>
      </c>
      <c r="AO1794" s="17"/>
      <c r="AP1794" s="17">
        <v>0.22781267432263699</v>
      </c>
      <c r="AQ1794" s="17">
        <v>0.237083750326012</v>
      </c>
      <c r="AR1794" s="17">
        <v>0.219239491793396</v>
      </c>
      <c r="AS1794" s="17">
        <v>0.14399162108395899</v>
      </c>
      <c r="AT1794" s="17">
        <v>0.12723638236931301</v>
      </c>
      <c r="AU1794" s="17"/>
      <c r="AV1794" s="17">
        <v>0.17319733533102899</v>
      </c>
      <c r="AW1794" s="17">
        <v>0.268091546441934</v>
      </c>
      <c r="AX1794" s="17">
        <v>0.27637505759917202</v>
      </c>
      <c r="AY1794" s="17">
        <v>0.230121724750845</v>
      </c>
      <c r="AZ1794" s="17">
        <v>0.18981540315666101</v>
      </c>
      <c r="BA1794" s="17">
        <v>0.208194720556556</v>
      </c>
      <c r="BB1794" s="17"/>
      <c r="BC1794" s="17">
        <v>0.16440644672545901</v>
      </c>
      <c r="BD1794" s="17">
        <v>0.25155268508659501</v>
      </c>
      <c r="BE1794" s="17">
        <v>0.224523318653847</v>
      </c>
      <c r="BF1794" s="17"/>
      <c r="BG1794" s="17">
        <v>0.230123382797776</v>
      </c>
      <c r="BH1794" s="17">
        <v>0.23106316387401499</v>
      </c>
      <c r="BI1794" s="17">
        <v>0.21744255634461301</v>
      </c>
      <c r="BJ1794" s="17">
        <v>0.280507969348951</v>
      </c>
      <c r="BK1794" s="17">
        <v>0.244590487417261</v>
      </c>
      <c r="BL1794" s="17"/>
      <c r="BM1794" s="17">
        <v>0.23090959516576201</v>
      </c>
      <c r="BN1794" s="17">
        <v>0.25290159240485499</v>
      </c>
    </row>
    <row r="1795" spans="2:66" x14ac:dyDescent="0.35">
      <c r="B1795" t="s">
        <v>539</v>
      </c>
      <c r="C1795" s="17">
        <v>9.0092256934924106E-2</v>
      </c>
      <c r="D1795" s="17">
        <v>8.9421825331850405E-2</v>
      </c>
      <c r="E1795" s="17">
        <v>9.1189987835283995E-2</v>
      </c>
      <c r="F1795" s="17"/>
      <c r="G1795" s="17">
        <v>4.9665161236363498E-2</v>
      </c>
      <c r="H1795" s="17">
        <v>5.4151049779991599E-2</v>
      </c>
      <c r="I1795" s="17">
        <v>9.9334155040896197E-2</v>
      </c>
      <c r="J1795" s="17">
        <v>8.9772601620568299E-2</v>
      </c>
      <c r="K1795" s="17">
        <v>0.108732849343287</v>
      </c>
      <c r="L1795" s="17">
        <v>0.12658412219058299</v>
      </c>
      <c r="M1795" s="17"/>
      <c r="N1795" s="17">
        <v>9.2847776737979795E-2</v>
      </c>
      <c r="O1795" s="17">
        <v>7.8426082287323298E-2</v>
      </c>
      <c r="P1795" s="17">
        <v>0.100105385680134</v>
      </c>
      <c r="Q1795" s="17">
        <v>9.1896861305992394E-2</v>
      </c>
      <c r="R1795" s="17"/>
      <c r="S1795" s="17">
        <v>5.21953244098926E-2</v>
      </c>
      <c r="T1795" s="17">
        <v>9.5129179625089003E-2</v>
      </c>
      <c r="U1795" s="17">
        <v>0.127868462749091</v>
      </c>
      <c r="V1795" s="17">
        <v>0.110819110601906</v>
      </c>
      <c r="W1795" s="17">
        <v>4.9112522945228401E-2</v>
      </c>
      <c r="X1795" s="17">
        <v>0.100780890892013</v>
      </c>
      <c r="Y1795" s="17">
        <v>0.12634519059084101</v>
      </c>
      <c r="Z1795" s="17">
        <v>7.15644000450152E-2</v>
      </c>
      <c r="AA1795" s="17">
        <v>8.0267664895306595E-2</v>
      </c>
      <c r="AB1795" s="17">
        <v>9.6007930359418306E-2</v>
      </c>
      <c r="AC1795" s="17">
        <v>0.108002626699003</v>
      </c>
      <c r="AD1795" s="17">
        <v>6.1413830926794498E-2</v>
      </c>
      <c r="AE1795" s="17"/>
      <c r="AF1795" s="17">
        <v>7.0337661920450198E-2</v>
      </c>
      <c r="AG1795" s="17">
        <v>9.9788079323529594E-2</v>
      </c>
      <c r="AH1795" s="17">
        <v>0.11269833412043501</v>
      </c>
      <c r="AI1795" s="17">
        <v>8.8696392978203795E-2</v>
      </c>
      <c r="AJ1795" s="17">
        <v>9.6796038374799206E-2</v>
      </c>
      <c r="AK1795" s="17">
        <v>6.59779505518968E-2</v>
      </c>
      <c r="AL1795" s="17"/>
      <c r="AM1795" s="17">
        <v>9.82050071677983E-2</v>
      </c>
      <c r="AN1795" s="17">
        <v>7.9220074341437005E-2</v>
      </c>
      <c r="AO1795" s="17"/>
      <c r="AP1795" s="17">
        <v>0.105528243011867</v>
      </c>
      <c r="AQ1795" s="17">
        <v>0.10785456243613301</v>
      </c>
      <c r="AR1795" s="17">
        <v>5.9959737213858298E-2</v>
      </c>
      <c r="AS1795" s="17">
        <v>6.3899826372435797E-2</v>
      </c>
      <c r="AT1795" s="17">
        <v>3.8156040221886699E-2</v>
      </c>
      <c r="AU1795" s="17"/>
      <c r="AV1795" s="17">
        <v>4.0614981243748703E-2</v>
      </c>
      <c r="AW1795" s="17">
        <v>0.14068165075480399</v>
      </c>
      <c r="AX1795" s="17">
        <v>5.8128531547037302E-2</v>
      </c>
      <c r="AY1795" s="17">
        <v>0.17264065348364199</v>
      </c>
      <c r="AZ1795" s="17">
        <v>8.6971372082345497E-2</v>
      </c>
      <c r="BA1795" s="17">
        <v>9.6637698887796802E-2</v>
      </c>
      <c r="BB1795" s="17"/>
      <c r="BC1795" s="17">
        <v>4.6635571016703001E-2</v>
      </c>
      <c r="BD1795" s="17">
        <v>8.0235633160179703E-2</v>
      </c>
      <c r="BE1795" s="17">
        <v>0.13608990982663299</v>
      </c>
      <c r="BF1795" s="17"/>
      <c r="BG1795" s="17">
        <v>0.115842440069325</v>
      </c>
      <c r="BH1795" s="17">
        <v>6.1569308893989497E-2</v>
      </c>
      <c r="BI1795" s="17">
        <v>6.4913046324565404E-2</v>
      </c>
      <c r="BJ1795" s="17">
        <v>7.31960969649081E-2</v>
      </c>
      <c r="BK1795" s="17">
        <v>0.28177437465875099</v>
      </c>
      <c r="BL1795" s="17"/>
      <c r="BM1795" s="17">
        <v>7.0438028277886006E-2</v>
      </c>
      <c r="BN1795" s="17">
        <v>0.23351052455528301</v>
      </c>
    </row>
    <row r="1796" spans="2:66" x14ac:dyDescent="0.35">
      <c r="B1796" t="s">
        <v>282</v>
      </c>
      <c r="C1796" s="17">
        <v>0.162100391842733</v>
      </c>
      <c r="D1796" s="17">
        <v>0.110776752606531</v>
      </c>
      <c r="E1796" s="17">
        <v>0.21098924740653599</v>
      </c>
      <c r="F1796" s="17"/>
      <c r="G1796" s="17">
        <v>0.17883243012846101</v>
      </c>
      <c r="H1796" s="17">
        <v>0.119287247240233</v>
      </c>
      <c r="I1796" s="17">
        <v>0.155549289840233</v>
      </c>
      <c r="J1796" s="17">
        <v>0.181961347445081</v>
      </c>
      <c r="K1796" s="17">
        <v>0.18957697197442</v>
      </c>
      <c r="L1796" s="17">
        <v>0.156685509112171</v>
      </c>
      <c r="M1796" s="17"/>
      <c r="N1796" s="17">
        <v>7.8435015333507996E-2</v>
      </c>
      <c r="O1796" s="17">
        <v>0.170702855151284</v>
      </c>
      <c r="P1796" s="17">
        <v>0.180338861527366</v>
      </c>
      <c r="Q1796" s="17">
        <v>0.225922991345058</v>
      </c>
      <c r="R1796" s="17"/>
      <c r="S1796" s="17">
        <v>0.11125723895011801</v>
      </c>
      <c r="T1796" s="17">
        <v>0.176279461344654</v>
      </c>
      <c r="U1796" s="17">
        <v>0.18947992032031399</v>
      </c>
      <c r="V1796" s="17">
        <v>0.142135930189912</v>
      </c>
      <c r="W1796" s="17">
        <v>0.18534031609822199</v>
      </c>
      <c r="X1796" s="17">
        <v>0.17682071049224901</v>
      </c>
      <c r="Y1796" s="17">
        <v>0.178605546632325</v>
      </c>
      <c r="Z1796" s="17">
        <v>0.145091624079214</v>
      </c>
      <c r="AA1796" s="17">
        <v>0.178235891048557</v>
      </c>
      <c r="AB1796" s="17">
        <v>0.121255679112064</v>
      </c>
      <c r="AC1796" s="17">
        <v>0.190415781411823</v>
      </c>
      <c r="AD1796" s="17">
        <v>0.22069997909873501</v>
      </c>
      <c r="AE1796" s="17"/>
      <c r="AF1796" s="17">
        <v>0.13811715106373301</v>
      </c>
      <c r="AG1796" s="17">
        <v>0.159552390463164</v>
      </c>
      <c r="AH1796" s="17">
        <v>0.153698979160897</v>
      </c>
      <c r="AI1796" s="17">
        <v>0.17699155154988999</v>
      </c>
      <c r="AJ1796" s="17">
        <v>0.17589697827065501</v>
      </c>
      <c r="AK1796" s="17">
        <v>0.223411045131787</v>
      </c>
      <c r="AL1796" s="17"/>
      <c r="AM1796" s="17">
        <v>0.148930800942705</v>
      </c>
      <c r="AN1796" s="17">
        <v>0.178457375760011</v>
      </c>
      <c r="AO1796" s="17"/>
      <c r="AP1796" s="17">
        <v>0.23593078165126699</v>
      </c>
      <c r="AQ1796" s="17">
        <v>0.164175321963105</v>
      </c>
      <c r="AR1796" s="17">
        <v>0.12883629902340801</v>
      </c>
      <c r="AS1796" s="17">
        <v>0.106270143892558</v>
      </c>
      <c r="AT1796" s="17">
        <v>8.1996736292782299E-2</v>
      </c>
      <c r="AU1796" s="17"/>
      <c r="AV1796" s="17">
        <v>0.130518669296663</v>
      </c>
      <c r="AW1796" s="17">
        <v>0.13236375504391601</v>
      </c>
      <c r="AX1796" s="17">
        <v>0.11237534723049</v>
      </c>
      <c r="AY1796" s="17">
        <v>0.16489222086914099</v>
      </c>
      <c r="AZ1796" s="17">
        <v>0.158762322879831</v>
      </c>
      <c r="BA1796" s="17">
        <v>0.24476827746077701</v>
      </c>
      <c r="BB1796" s="17"/>
      <c r="BC1796" s="17">
        <v>0.12731765966945199</v>
      </c>
      <c r="BD1796" s="17">
        <v>0.205127907438268</v>
      </c>
      <c r="BE1796" s="17">
        <v>8.6943623713438806E-2</v>
      </c>
      <c r="BF1796" s="17"/>
      <c r="BG1796" s="17">
        <v>0.169442639432</v>
      </c>
      <c r="BH1796" s="17">
        <v>0.14191434082677001</v>
      </c>
      <c r="BI1796" s="17">
        <v>0.14241640593160701</v>
      </c>
      <c r="BJ1796" s="17">
        <v>5.4589652003407999E-2</v>
      </c>
      <c r="BK1796" s="17">
        <v>0.14390049071091399</v>
      </c>
      <c r="BL1796" s="17"/>
      <c r="BM1796" s="17">
        <v>0.146412713228708</v>
      </c>
      <c r="BN1796" s="17">
        <v>0.123234460769286</v>
      </c>
    </row>
    <row r="1797" spans="2:66" x14ac:dyDescent="0.35">
      <c r="C1797" s="17"/>
      <c r="D1797" s="17"/>
      <c r="E1797" s="17"/>
      <c r="F1797" s="17"/>
      <c r="G1797" s="17"/>
      <c r="H1797" s="17"/>
      <c r="I1797" s="17"/>
      <c r="J1797" s="17"/>
      <c r="K1797" s="17"/>
      <c r="L1797" s="17"/>
      <c r="M1797" s="17"/>
      <c r="N1797" s="17"/>
      <c r="O1797" s="17"/>
      <c r="P1797" s="17"/>
      <c r="Q1797" s="17"/>
      <c r="R1797" s="17"/>
      <c r="S1797" s="17"/>
      <c r="T1797" s="17"/>
      <c r="U1797" s="17"/>
      <c r="V1797" s="17"/>
      <c r="W1797" s="17"/>
      <c r="X1797" s="17"/>
      <c r="Y1797" s="17"/>
      <c r="Z1797" s="17"/>
      <c r="AA1797" s="17"/>
      <c r="AB1797" s="17"/>
      <c r="AC1797" s="17"/>
      <c r="AD1797" s="17"/>
      <c r="AE1797" s="17"/>
      <c r="AF1797" s="17"/>
      <c r="AG1797" s="17"/>
      <c r="AH1797" s="17"/>
      <c r="AI1797" s="17"/>
      <c r="AJ1797" s="17"/>
      <c r="AK1797" s="17"/>
      <c r="AL1797" s="17"/>
      <c r="AM1797" s="17"/>
      <c r="AN1797" s="17"/>
      <c r="AO1797" s="17"/>
      <c r="AP1797" s="17"/>
      <c r="AQ1797" s="17"/>
      <c r="AR1797" s="17"/>
      <c r="AS1797" s="17"/>
      <c r="AT1797" s="17"/>
      <c r="AU1797" s="17"/>
      <c r="AV1797" s="17"/>
      <c r="AW1797" s="17"/>
      <c r="AX1797" s="17"/>
      <c r="AY1797" s="17"/>
      <c r="AZ1797" s="17"/>
      <c r="BA1797" s="17"/>
      <c r="BB1797" s="17"/>
      <c r="BC1797" s="17"/>
      <c r="BD1797" s="17"/>
      <c r="BE1797" s="17"/>
      <c r="BF1797" s="17"/>
      <c r="BG1797" s="17"/>
      <c r="BH1797" s="17"/>
      <c r="BI1797" s="17"/>
      <c r="BJ1797" s="17"/>
      <c r="BK1797" s="17"/>
      <c r="BL1797" s="17"/>
      <c r="BM1797" s="17"/>
      <c r="BN1797" s="17"/>
    </row>
    <row r="1798" spans="2:66" x14ac:dyDescent="0.35">
      <c r="B1798" s="6" t="s">
        <v>546</v>
      </c>
      <c r="C1798" s="17"/>
      <c r="D1798" s="17"/>
      <c r="E1798" s="17"/>
      <c r="F1798" s="17"/>
      <c r="G1798" s="17"/>
      <c r="H1798" s="17"/>
      <c r="I1798" s="17"/>
      <c r="J1798" s="17"/>
      <c r="K1798" s="17"/>
      <c r="L1798" s="17"/>
      <c r="M1798" s="17"/>
      <c r="N1798" s="17"/>
      <c r="O1798" s="17"/>
      <c r="P1798" s="17"/>
      <c r="Q1798" s="17"/>
      <c r="R1798" s="17"/>
      <c r="S1798" s="17"/>
      <c r="T1798" s="17"/>
      <c r="U1798" s="17"/>
      <c r="V1798" s="17"/>
      <c r="W1798" s="17"/>
      <c r="X1798" s="17"/>
      <c r="Y1798" s="17"/>
      <c r="Z1798" s="17"/>
      <c r="AA1798" s="17"/>
      <c r="AB1798" s="17"/>
      <c r="AC1798" s="17"/>
      <c r="AD1798" s="17"/>
      <c r="AE1798" s="17"/>
      <c r="AF1798" s="17"/>
      <c r="AG1798" s="17"/>
      <c r="AH1798" s="17"/>
      <c r="AI1798" s="17"/>
      <c r="AJ1798" s="17"/>
      <c r="AK1798" s="17"/>
      <c r="AL1798" s="17"/>
      <c r="AM1798" s="17"/>
      <c r="AN1798" s="17"/>
      <c r="AO1798" s="17"/>
      <c r="AP1798" s="17"/>
      <c r="AQ1798" s="17"/>
      <c r="AR1798" s="17"/>
      <c r="AS1798" s="17"/>
      <c r="AT1798" s="17"/>
      <c r="AU1798" s="17"/>
      <c r="AV1798" s="17"/>
      <c r="AW1798" s="17"/>
      <c r="AX1798" s="17"/>
      <c r="AY1798" s="17"/>
      <c r="AZ1798" s="17"/>
      <c r="BA1798" s="17"/>
      <c r="BB1798" s="17"/>
      <c r="BC1798" s="17"/>
      <c r="BD1798" s="17"/>
      <c r="BE1798" s="17"/>
      <c r="BF1798" s="17"/>
      <c r="BG1798" s="17"/>
      <c r="BH1798" s="17"/>
      <c r="BI1798" s="17"/>
      <c r="BJ1798" s="17"/>
      <c r="BK1798" s="17"/>
      <c r="BL1798" s="17"/>
      <c r="BM1798" s="17"/>
      <c r="BN1798" s="17"/>
    </row>
    <row r="1799" spans="2:66" x14ac:dyDescent="0.35">
      <c r="B1799" s="24" t="s">
        <v>101</v>
      </c>
      <c r="C1799" s="17"/>
      <c r="D1799" s="17"/>
      <c r="E1799" s="17"/>
      <c r="F1799" s="17"/>
      <c r="G1799" s="17"/>
      <c r="H1799" s="17"/>
      <c r="I1799" s="17"/>
      <c r="J1799" s="17"/>
      <c r="K1799" s="17"/>
      <c r="L1799" s="17"/>
      <c r="M1799" s="17"/>
      <c r="N1799" s="17"/>
      <c r="O1799" s="17"/>
      <c r="P1799" s="17"/>
      <c r="Q1799" s="17"/>
      <c r="R1799" s="17"/>
      <c r="S1799" s="17"/>
      <c r="T1799" s="17"/>
      <c r="U1799" s="17"/>
      <c r="V1799" s="17"/>
      <c r="W1799" s="17"/>
      <c r="X1799" s="17"/>
      <c r="Y1799" s="17"/>
      <c r="Z1799" s="17"/>
      <c r="AA1799" s="17"/>
      <c r="AB1799" s="17"/>
      <c r="AC1799" s="17"/>
      <c r="AD1799" s="17"/>
      <c r="AE1799" s="17"/>
      <c r="AF1799" s="17"/>
      <c r="AG1799" s="17"/>
      <c r="AH1799" s="17"/>
      <c r="AI1799" s="17"/>
      <c r="AJ1799" s="17"/>
      <c r="AK1799" s="17"/>
      <c r="AL1799" s="17"/>
      <c r="AM1799" s="17"/>
      <c r="AN1799" s="17"/>
      <c r="AO1799" s="17"/>
      <c r="AP1799" s="17"/>
      <c r="AQ1799" s="17"/>
      <c r="AR1799" s="17"/>
      <c r="AS1799" s="17"/>
      <c r="AT1799" s="17"/>
      <c r="AU1799" s="17"/>
      <c r="AV1799" s="17"/>
      <c r="AW1799" s="17"/>
      <c r="AX1799" s="17"/>
      <c r="AY1799" s="17"/>
      <c r="AZ1799" s="17"/>
      <c r="BA1799" s="17"/>
      <c r="BB1799" s="17"/>
      <c r="BC1799" s="17"/>
      <c r="BD1799" s="17"/>
      <c r="BE1799" s="17"/>
      <c r="BF1799" s="17"/>
      <c r="BG1799" s="17"/>
      <c r="BH1799" s="17"/>
      <c r="BI1799" s="17"/>
      <c r="BJ1799" s="17"/>
      <c r="BK1799" s="17"/>
      <c r="BL1799" s="17"/>
      <c r="BM1799" s="17"/>
      <c r="BN1799" s="17"/>
    </row>
    <row r="1800" spans="2:66" x14ac:dyDescent="0.35">
      <c r="B1800" t="s">
        <v>536</v>
      </c>
      <c r="C1800" s="17">
        <v>0.15923343866913101</v>
      </c>
      <c r="D1800" s="17">
        <v>0.194699988810527</v>
      </c>
      <c r="E1800" s="17">
        <v>0.12446259612473</v>
      </c>
      <c r="F1800" s="17"/>
      <c r="G1800" s="17">
        <v>0.211333183499329</v>
      </c>
      <c r="H1800" s="17">
        <v>0.25795107211512303</v>
      </c>
      <c r="I1800" s="17">
        <v>0.17600431390917601</v>
      </c>
      <c r="J1800" s="17">
        <v>0.135432096696045</v>
      </c>
      <c r="K1800" s="17">
        <v>0.10854351655519601</v>
      </c>
      <c r="L1800" s="17">
        <v>8.3719351425935007E-2</v>
      </c>
      <c r="M1800" s="17"/>
      <c r="N1800" s="17">
        <v>0.21251458747740201</v>
      </c>
      <c r="O1800" s="17">
        <v>0.167664341540848</v>
      </c>
      <c r="P1800" s="17">
        <v>0.124116247252548</v>
      </c>
      <c r="Q1800" s="17">
        <v>0.12417041124803101</v>
      </c>
      <c r="R1800" s="17"/>
      <c r="S1800" s="17">
        <v>0.22055009377426399</v>
      </c>
      <c r="T1800" s="17">
        <v>0.12475234440814</v>
      </c>
      <c r="U1800" s="17">
        <v>0.122295692210293</v>
      </c>
      <c r="V1800" s="17">
        <v>0.155488527894283</v>
      </c>
      <c r="W1800" s="17">
        <v>0.164811340637149</v>
      </c>
      <c r="X1800" s="17">
        <v>0.10956274369866199</v>
      </c>
      <c r="Y1800" s="17">
        <v>0.116110455951702</v>
      </c>
      <c r="Z1800" s="17">
        <v>0.17405561806075101</v>
      </c>
      <c r="AA1800" s="17">
        <v>0.16318496897746099</v>
      </c>
      <c r="AB1800" s="17">
        <v>0.184075965918304</v>
      </c>
      <c r="AC1800" s="17">
        <v>0.19208105065218001</v>
      </c>
      <c r="AD1800" s="17">
        <v>0.22039392202213101</v>
      </c>
      <c r="AE1800" s="17"/>
      <c r="AF1800" s="17">
        <v>0.24545802880759099</v>
      </c>
      <c r="AG1800" s="17">
        <v>0.140223263597725</v>
      </c>
      <c r="AH1800" s="17">
        <v>0.133185187257294</v>
      </c>
      <c r="AI1800" s="17">
        <v>0.12722549561716401</v>
      </c>
      <c r="AJ1800" s="17">
        <v>0.103516267215538</v>
      </c>
      <c r="AK1800" s="17">
        <v>0.14033914738800801</v>
      </c>
      <c r="AL1800" s="17"/>
      <c r="AM1800" s="17">
        <v>0.165648922145369</v>
      </c>
      <c r="AN1800" s="17">
        <v>0.147719741156944</v>
      </c>
      <c r="AO1800" s="17"/>
      <c r="AP1800" s="17">
        <v>0.10175596575526</v>
      </c>
      <c r="AQ1800" s="17">
        <v>0.11303508530433699</v>
      </c>
      <c r="AR1800" s="17">
        <v>0.20559997615280901</v>
      </c>
      <c r="AS1800" s="17">
        <v>0.241274914640289</v>
      </c>
      <c r="AT1800" s="17">
        <v>0.47721890945708301</v>
      </c>
      <c r="AU1800" s="17"/>
      <c r="AV1800" s="17">
        <v>0.264915919242526</v>
      </c>
      <c r="AW1800" s="17">
        <v>0.10651238970214499</v>
      </c>
      <c r="AX1800" s="17">
        <v>0.113122999802948</v>
      </c>
      <c r="AY1800" s="17">
        <v>7.0310130001520102E-2</v>
      </c>
      <c r="AZ1800" s="17">
        <v>0.109855807607862</v>
      </c>
      <c r="BA1800" s="17">
        <v>0.10864451064533499</v>
      </c>
      <c r="BB1800" s="17"/>
      <c r="BC1800" s="17">
        <v>0.192959962388598</v>
      </c>
      <c r="BD1800" s="17">
        <v>0.132490283194416</v>
      </c>
      <c r="BE1800" s="17">
        <v>0.180062679071472</v>
      </c>
      <c r="BF1800" s="17"/>
      <c r="BG1800" s="17">
        <v>0.16071289847667</v>
      </c>
      <c r="BH1800" s="17">
        <v>0.18521126350848999</v>
      </c>
      <c r="BI1800" s="17">
        <v>0.15752129687057501</v>
      </c>
      <c r="BJ1800" s="17">
        <v>0.28596565377816802</v>
      </c>
      <c r="BK1800" s="17">
        <v>5.0043026894858497E-2</v>
      </c>
      <c r="BL1800" s="17"/>
      <c r="BM1800" s="17">
        <v>0.18120800959396</v>
      </c>
      <c r="BN1800" s="17">
        <v>0.10463420688641099</v>
      </c>
    </row>
    <row r="1801" spans="2:66" x14ac:dyDescent="0.35">
      <c r="B1801" t="s">
        <v>537</v>
      </c>
      <c r="C1801" s="17">
        <v>0.36221389349379901</v>
      </c>
      <c r="D1801" s="17">
        <v>0.37886858861725398</v>
      </c>
      <c r="E1801" s="17">
        <v>0.347760758437821</v>
      </c>
      <c r="F1801" s="17"/>
      <c r="G1801" s="17">
        <v>0.389077763644532</v>
      </c>
      <c r="H1801" s="17">
        <v>0.36120734054633902</v>
      </c>
      <c r="I1801" s="17">
        <v>0.34754459242753899</v>
      </c>
      <c r="J1801" s="17">
        <v>0.33998419705492999</v>
      </c>
      <c r="K1801" s="17">
        <v>0.34853969464688001</v>
      </c>
      <c r="L1801" s="17">
        <v>0.38424234005414598</v>
      </c>
      <c r="M1801" s="17"/>
      <c r="N1801" s="17">
        <v>0.38347600667192899</v>
      </c>
      <c r="O1801" s="17">
        <v>0.37295364639608403</v>
      </c>
      <c r="P1801" s="17">
        <v>0.356164315808291</v>
      </c>
      <c r="Q1801" s="17">
        <v>0.333387477491359</v>
      </c>
      <c r="R1801" s="17"/>
      <c r="S1801" s="17">
        <v>0.35841356251081502</v>
      </c>
      <c r="T1801" s="17">
        <v>0.40490399923546699</v>
      </c>
      <c r="U1801" s="17">
        <v>0.39177513560274402</v>
      </c>
      <c r="V1801" s="17">
        <v>0.321370393416751</v>
      </c>
      <c r="W1801" s="17">
        <v>0.35789530662657398</v>
      </c>
      <c r="X1801" s="17">
        <v>0.38632557655309602</v>
      </c>
      <c r="Y1801" s="17">
        <v>0.32041056227861697</v>
      </c>
      <c r="Z1801" s="17">
        <v>0.42289911996743001</v>
      </c>
      <c r="AA1801" s="17">
        <v>0.36075443482157499</v>
      </c>
      <c r="AB1801" s="17">
        <v>0.33397245392251002</v>
      </c>
      <c r="AC1801" s="17">
        <v>0.336097798738551</v>
      </c>
      <c r="AD1801" s="17">
        <v>0.34139788779464803</v>
      </c>
      <c r="AE1801" s="17"/>
      <c r="AF1801" s="17">
        <v>0.35634461425416097</v>
      </c>
      <c r="AG1801" s="17">
        <v>0.35962028013544201</v>
      </c>
      <c r="AH1801" s="17">
        <v>0.35930493333955299</v>
      </c>
      <c r="AI1801" s="17">
        <v>0.41616176547968498</v>
      </c>
      <c r="AJ1801" s="17">
        <v>0.307836878671708</v>
      </c>
      <c r="AK1801" s="17">
        <v>0.34651163968267001</v>
      </c>
      <c r="AL1801" s="17"/>
      <c r="AM1801" s="17">
        <v>0.36588026697526599</v>
      </c>
      <c r="AN1801" s="17">
        <v>0.358400825024144</v>
      </c>
      <c r="AO1801" s="17"/>
      <c r="AP1801" s="17">
        <v>0.30756372898375001</v>
      </c>
      <c r="AQ1801" s="17">
        <v>0.40498162542058302</v>
      </c>
      <c r="AR1801" s="17">
        <v>0.38060339474111998</v>
      </c>
      <c r="AS1801" s="17">
        <v>0.42705260400843498</v>
      </c>
      <c r="AT1801" s="17">
        <v>0.189841072849462</v>
      </c>
      <c r="AU1801" s="17"/>
      <c r="AV1801" s="17">
        <v>0.411048707953167</v>
      </c>
      <c r="AW1801" s="17">
        <v>0.29503982469569501</v>
      </c>
      <c r="AX1801" s="17">
        <v>0.48900618336176199</v>
      </c>
      <c r="AY1801" s="17">
        <v>0.316519312034717</v>
      </c>
      <c r="AZ1801" s="17">
        <v>0.40712785340926499</v>
      </c>
      <c r="BA1801" s="17">
        <v>0.33891287358322297</v>
      </c>
      <c r="BB1801" s="17"/>
      <c r="BC1801" s="17">
        <v>0.44511624951726397</v>
      </c>
      <c r="BD1801" s="17">
        <v>0.36411013116287999</v>
      </c>
      <c r="BE1801" s="17">
        <v>0.32002642867731601</v>
      </c>
      <c r="BF1801" s="17"/>
      <c r="BG1801" s="17">
        <v>0.32762335097242401</v>
      </c>
      <c r="BH1801" s="17">
        <v>0.37989531479544097</v>
      </c>
      <c r="BI1801" s="17">
        <v>0.43255240824914298</v>
      </c>
      <c r="BJ1801" s="17">
        <v>0.26685631794106601</v>
      </c>
      <c r="BK1801" s="17">
        <v>0.195258957700716</v>
      </c>
      <c r="BL1801" s="17"/>
      <c r="BM1801" s="17">
        <v>0.37135360421504598</v>
      </c>
      <c r="BN1801" s="17">
        <v>0.21182618752278001</v>
      </c>
    </row>
    <row r="1802" spans="2:66" x14ac:dyDescent="0.35">
      <c r="B1802" t="s">
        <v>538</v>
      </c>
      <c r="C1802" s="17">
        <v>0.24842057966134901</v>
      </c>
      <c r="D1802" s="17">
        <v>0.24454046505771701</v>
      </c>
      <c r="E1802" s="17">
        <v>0.25142584896999398</v>
      </c>
      <c r="F1802" s="17"/>
      <c r="G1802" s="17">
        <v>0.19450947878849201</v>
      </c>
      <c r="H1802" s="17">
        <v>0.226673951113465</v>
      </c>
      <c r="I1802" s="17">
        <v>0.22976382556319699</v>
      </c>
      <c r="J1802" s="17">
        <v>0.27107333176491899</v>
      </c>
      <c r="K1802" s="17">
        <v>0.29430181789687099</v>
      </c>
      <c r="L1802" s="17">
        <v>0.267973192655378</v>
      </c>
      <c r="M1802" s="17"/>
      <c r="N1802" s="17">
        <v>0.23363322255937599</v>
      </c>
      <c r="O1802" s="17">
        <v>0.259412845580479</v>
      </c>
      <c r="P1802" s="17">
        <v>0.25788968628506498</v>
      </c>
      <c r="Q1802" s="17">
        <v>0.24659796075326201</v>
      </c>
      <c r="R1802" s="17"/>
      <c r="S1802" s="17">
        <v>0.24579127216302801</v>
      </c>
      <c r="T1802" s="17">
        <v>0.25089380980799803</v>
      </c>
      <c r="U1802" s="17">
        <v>0.22924640077781899</v>
      </c>
      <c r="V1802" s="17">
        <v>0.27522426689214002</v>
      </c>
      <c r="W1802" s="17">
        <v>0.25026222317359098</v>
      </c>
      <c r="X1802" s="17">
        <v>0.25799064399378102</v>
      </c>
      <c r="Y1802" s="17">
        <v>0.24869939208762301</v>
      </c>
      <c r="Z1802" s="17">
        <v>0.18743694274136799</v>
      </c>
      <c r="AA1802" s="17">
        <v>0.23254797907762201</v>
      </c>
      <c r="AB1802" s="17">
        <v>0.29141778050809802</v>
      </c>
      <c r="AC1802" s="17">
        <v>0.22334614109171</v>
      </c>
      <c r="AD1802" s="17">
        <v>0.23887174201006101</v>
      </c>
      <c r="AE1802" s="17"/>
      <c r="AF1802" s="17">
        <v>0.20716582769400499</v>
      </c>
      <c r="AG1802" s="17">
        <v>0.25790277679057899</v>
      </c>
      <c r="AH1802" s="17">
        <v>0.28547558455255001</v>
      </c>
      <c r="AI1802" s="17">
        <v>0.242199979311603</v>
      </c>
      <c r="AJ1802" s="17">
        <v>0.28367880861023798</v>
      </c>
      <c r="AK1802" s="17">
        <v>0.249712620212864</v>
      </c>
      <c r="AL1802" s="17"/>
      <c r="AM1802" s="17">
        <v>0.24540421364169099</v>
      </c>
      <c r="AN1802" s="17">
        <v>0.25446206269890798</v>
      </c>
      <c r="AO1802" s="17"/>
      <c r="AP1802" s="17">
        <v>0.289082108664244</v>
      </c>
      <c r="AQ1802" s="17">
        <v>0.25286323458443899</v>
      </c>
      <c r="AR1802" s="17">
        <v>0.23675595847936901</v>
      </c>
      <c r="AS1802" s="17">
        <v>0.168916475527423</v>
      </c>
      <c r="AT1802" s="17">
        <v>0.170453428303627</v>
      </c>
      <c r="AU1802" s="17"/>
      <c r="AV1802" s="17">
        <v>0.19743455517831299</v>
      </c>
      <c r="AW1802" s="17">
        <v>0.32135960973231098</v>
      </c>
      <c r="AX1802" s="17">
        <v>0.28030325431917502</v>
      </c>
      <c r="AY1802" s="17">
        <v>0.24560199631141399</v>
      </c>
      <c r="AZ1802" s="17">
        <v>0.25974931604676699</v>
      </c>
      <c r="BA1802" s="17">
        <v>0.18942033198366401</v>
      </c>
      <c r="BB1802" s="17"/>
      <c r="BC1802" s="17">
        <v>0.243097194648319</v>
      </c>
      <c r="BD1802" s="17">
        <v>0.24726242383444999</v>
      </c>
      <c r="BE1802" s="17">
        <v>0.25972963109300301</v>
      </c>
      <c r="BF1802" s="17"/>
      <c r="BG1802" s="17">
        <v>0.25845242697355297</v>
      </c>
      <c r="BH1802" s="17">
        <v>0.262568015084851</v>
      </c>
      <c r="BI1802" s="17">
        <v>0.23740935080818401</v>
      </c>
      <c r="BJ1802" s="17">
        <v>0.24411130129033401</v>
      </c>
      <c r="BK1802" s="17">
        <v>0.27457628946341001</v>
      </c>
      <c r="BL1802" s="17"/>
      <c r="BM1802" s="17">
        <v>0.26189549084922398</v>
      </c>
      <c r="BN1802" s="17">
        <v>0.26752686112002499</v>
      </c>
    </row>
    <row r="1803" spans="2:66" x14ac:dyDescent="0.35">
      <c r="B1803" t="s">
        <v>539</v>
      </c>
      <c r="C1803" s="17">
        <v>0.106676566151783</v>
      </c>
      <c r="D1803" s="17">
        <v>9.7279692231913906E-2</v>
      </c>
      <c r="E1803" s="17">
        <v>0.116364384163142</v>
      </c>
      <c r="F1803" s="17"/>
      <c r="G1803" s="17">
        <v>5.7336087296910199E-2</v>
      </c>
      <c r="H1803" s="17">
        <v>6.6671486571411406E-2</v>
      </c>
      <c r="I1803" s="17">
        <v>0.11081734400731499</v>
      </c>
      <c r="J1803" s="17">
        <v>0.107970768429348</v>
      </c>
      <c r="K1803" s="17">
        <v>0.11822741162336101</v>
      </c>
      <c r="L1803" s="17">
        <v>0.16000467672473101</v>
      </c>
      <c r="M1803" s="17"/>
      <c r="N1803" s="17">
        <v>9.8216082939202198E-2</v>
      </c>
      <c r="O1803" s="17">
        <v>8.8790428226992596E-2</v>
      </c>
      <c r="P1803" s="17">
        <v>0.132366696553464</v>
      </c>
      <c r="Q1803" s="17">
        <v>0.111689237483117</v>
      </c>
      <c r="R1803" s="17"/>
      <c r="S1803" s="17">
        <v>7.44744247798306E-2</v>
      </c>
      <c r="T1803" s="17">
        <v>0.106337333009085</v>
      </c>
      <c r="U1803" s="17">
        <v>0.12137963739008201</v>
      </c>
      <c r="V1803" s="17">
        <v>0.14716097004856299</v>
      </c>
      <c r="W1803" s="17">
        <v>9.1348862929959404E-2</v>
      </c>
      <c r="X1803" s="17">
        <v>0.12320109504817101</v>
      </c>
      <c r="Y1803" s="17">
        <v>0.14535373962217399</v>
      </c>
      <c r="Z1803" s="17">
        <v>9.5729891258907504E-2</v>
      </c>
      <c r="AA1803" s="17">
        <v>0.10537257435054</v>
      </c>
      <c r="AB1803" s="17">
        <v>7.6170650174602603E-2</v>
      </c>
      <c r="AC1803" s="17">
        <v>0.124943237851898</v>
      </c>
      <c r="AD1803" s="17">
        <v>6.04735138326618E-2</v>
      </c>
      <c r="AE1803" s="17"/>
      <c r="AF1803" s="17">
        <v>6.8059720049940903E-2</v>
      </c>
      <c r="AG1803" s="17">
        <v>0.122572412218466</v>
      </c>
      <c r="AH1803" s="17">
        <v>0.105640274088148</v>
      </c>
      <c r="AI1803" s="17">
        <v>9.3186543751346801E-2</v>
      </c>
      <c r="AJ1803" s="17">
        <v>0.170609894271296</v>
      </c>
      <c r="AK1803" s="17">
        <v>0.124216950074551</v>
      </c>
      <c r="AL1803" s="17"/>
      <c r="AM1803" s="17">
        <v>0.112060751216407</v>
      </c>
      <c r="AN1803" s="17">
        <v>9.9793503420609997E-2</v>
      </c>
      <c r="AO1803" s="17"/>
      <c r="AP1803" s="17">
        <v>0.132431459498837</v>
      </c>
      <c r="AQ1803" s="17">
        <v>0.110190061103886</v>
      </c>
      <c r="AR1803" s="17">
        <v>7.5458481240860797E-2</v>
      </c>
      <c r="AS1803" s="17">
        <v>7.4220073546380105E-2</v>
      </c>
      <c r="AT1803" s="17">
        <v>4.0160710683593302E-2</v>
      </c>
      <c r="AU1803" s="17"/>
      <c r="AV1803" s="17">
        <v>2.94184244975715E-2</v>
      </c>
      <c r="AW1803" s="17">
        <v>0.17147456759260901</v>
      </c>
      <c r="AX1803" s="17">
        <v>6.7862576768713004E-2</v>
      </c>
      <c r="AY1803" s="17">
        <v>0.27297284058985799</v>
      </c>
      <c r="AZ1803" s="17">
        <v>8.0334441030702794E-2</v>
      </c>
      <c r="BA1803" s="17">
        <v>9.3891934922326795E-2</v>
      </c>
      <c r="BB1803" s="17"/>
      <c r="BC1803" s="17">
        <v>3.3247734870950799E-2</v>
      </c>
      <c r="BD1803" s="17">
        <v>8.9054684917628704E-2</v>
      </c>
      <c r="BE1803" s="17">
        <v>0.187826753183503</v>
      </c>
      <c r="BF1803" s="17"/>
      <c r="BG1803" s="17">
        <v>0.13873134442994001</v>
      </c>
      <c r="BH1803" s="17">
        <v>7.2343749312798203E-2</v>
      </c>
      <c r="BI1803" s="17">
        <v>7.6352996319710903E-2</v>
      </c>
      <c r="BJ1803" s="17">
        <v>0.110972182249873</v>
      </c>
      <c r="BK1803" s="17">
        <v>0.35360177925353797</v>
      </c>
      <c r="BL1803" s="17"/>
      <c r="BM1803" s="17">
        <v>8.3192081423277803E-2</v>
      </c>
      <c r="BN1803" s="17">
        <v>0.29745864378456799</v>
      </c>
    </row>
    <row r="1804" spans="2:66" x14ac:dyDescent="0.35">
      <c r="B1804" t="s">
        <v>282</v>
      </c>
      <c r="C1804" s="17">
        <v>0.123455522023939</v>
      </c>
      <c r="D1804" s="17">
        <v>8.4611265282588194E-2</v>
      </c>
      <c r="E1804" s="17">
        <v>0.15998641230431301</v>
      </c>
      <c r="F1804" s="17"/>
      <c r="G1804" s="17">
        <v>0.14774348677073701</v>
      </c>
      <c r="H1804" s="17">
        <v>8.7496149653661495E-2</v>
      </c>
      <c r="I1804" s="17">
        <v>0.13586992409277299</v>
      </c>
      <c r="J1804" s="17">
        <v>0.14553960605475699</v>
      </c>
      <c r="K1804" s="17">
        <v>0.13038755927769299</v>
      </c>
      <c r="L1804" s="17">
        <v>0.104060439139811</v>
      </c>
      <c r="M1804" s="17"/>
      <c r="N1804" s="17">
        <v>7.2160100352090598E-2</v>
      </c>
      <c r="O1804" s="17">
        <v>0.111178738255597</v>
      </c>
      <c r="P1804" s="17">
        <v>0.129463054100632</v>
      </c>
      <c r="Q1804" s="17">
        <v>0.18415491302423101</v>
      </c>
      <c r="R1804" s="17"/>
      <c r="S1804" s="17">
        <v>0.100770646772062</v>
      </c>
      <c r="T1804" s="17">
        <v>0.11311251353931</v>
      </c>
      <c r="U1804" s="17">
        <v>0.13530313401906199</v>
      </c>
      <c r="V1804" s="17">
        <v>0.10075584174826301</v>
      </c>
      <c r="W1804" s="17">
        <v>0.13568226663272601</v>
      </c>
      <c r="X1804" s="17">
        <v>0.122919940706291</v>
      </c>
      <c r="Y1804" s="17">
        <v>0.169425850059884</v>
      </c>
      <c r="Z1804" s="17">
        <v>0.11987842797154399</v>
      </c>
      <c r="AA1804" s="17">
        <v>0.13814004277280201</v>
      </c>
      <c r="AB1804" s="17">
        <v>0.114363149476486</v>
      </c>
      <c r="AC1804" s="17">
        <v>0.123531771665661</v>
      </c>
      <c r="AD1804" s="17">
        <v>0.13886293434049801</v>
      </c>
      <c r="AE1804" s="17"/>
      <c r="AF1804" s="17">
        <v>0.12297180919430201</v>
      </c>
      <c r="AG1804" s="17">
        <v>0.11968126725778799</v>
      </c>
      <c r="AH1804" s="17">
        <v>0.116394020762455</v>
      </c>
      <c r="AI1804" s="17">
        <v>0.121226215840202</v>
      </c>
      <c r="AJ1804" s="17">
        <v>0.134358151231221</v>
      </c>
      <c r="AK1804" s="17">
        <v>0.139219642641907</v>
      </c>
      <c r="AL1804" s="17"/>
      <c r="AM1804" s="17">
        <v>0.11100584602126599</v>
      </c>
      <c r="AN1804" s="17">
        <v>0.139623867699394</v>
      </c>
      <c r="AO1804" s="17"/>
      <c r="AP1804" s="17">
        <v>0.169166737097909</v>
      </c>
      <c r="AQ1804" s="17">
        <v>0.118929993586755</v>
      </c>
      <c r="AR1804" s="17">
        <v>0.101582189385841</v>
      </c>
      <c r="AS1804" s="17">
        <v>8.8535932277473306E-2</v>
      </c>
      <c r="AT1804" s="17">
        <v>0.122325878706235</v>
      </c>
      <c r="AU1804" s="17"/>
      <c r="AV1804" s="17">
        <v>9.7182393128422404E-2</v>
      </c>
      <c r="AW1804" s="17">
        <v>0.10561360827724001</v>
      </c>
      <c r="AX1804" s="17">
        <v>4.97049857474028E-2</v>
      </c>
      <c r="AY1804" s="17">
        <v>9.4595721062491103E-2</v>
      </c>
      <c r="AZ1804" s="17">
        <v>0.14293258190540301</v>
      </c>
      <c r="BA1804" s="17">
        <v>0.26913034886545101</v>
      </c>
      <c r="BB1804" s="17"/>
      <c r="BC1804" s="17">
        <v>8.5578858574868105E-2</v>
      </c>
      <c r="BD1804" s="17">
        <v>0.167082476890625</v>
      </c>
      <c r="BE1804" s="17">
        <v>5.2354507974705498E-2</v>
      </c>
      <c r="BF1804" s="17"/>
      <c r="BG1804" s="17">
        <v>0.11447997914741299</v>
      </c>
      <c r="BH1804" s="17">
        <v>9.9981657298419305E-2</v>
      </c>
      <c r="BI1804" s="17">
        <v>9.6163947752386902E-2</v>
      </c>
      <c r="BJ1804" s="17">
        <v>9.2094544740559295E-2</v>
      </c>
      <c r="BK1804" s="17">
        <v>0.12651994668747801</v>
      </c>
      <c r="BL1804" s="17"/>
      <c r="BM1804" s="17">
        <v>0.102350813918492</v>
      </c>
      <c r="BN1804" s="17">
        <v>0.118554100686216</v>
      </c>
    </row>
    <row r="1805" spans="2:66" x14ac:dyDescent="0.35">
      <c r="C1805" s="17"/>
      <c r="D1805" s="17"/>
      <c r="E1805" s="17"/>
      <c r="F1805" s="17"/>
      <c r="G1805" s="17"/>
      <c r="H1805" s="17"/>
      <c r="I1805" s="17"/>
      <c r="J1805" s="17"/>
      <c r="K1805" s="17"/>
      <c r="L1805" s="17"/>
      <c r="M1805" s="17"/>
      <c r="N1805" s="17"/>
      <c r="O1805" s="17"/>
      <c r="P1805" s="17"/>
      <c r="Q1805" s="17"/>
      <c r="R1805" s="17"/>
      <c r="S1805" s="17"/>
      <c r="T1805" s="17"/>
      <c r="U1805" s="17"/>
      <c r="V1805" s="17"/>
      <c r="W1805" s="17"/>
      <c r="X1805" s="17"/>
      <c r="Y1805" s="17"/>
      <c r="Z1805" s="17"/>
      <c r="AA1805" s="17"/>
      <c r="AB1805" s="17"/>
      <c r="AC1805" s="17"/>
      <c r="AD1805" s="17"/>
      <c r="AE1805" s="17"/>
      <c r="AF1805" s="17"/>
      <c r="AG1805" s="17"/>
      <c r="AH1805" s="17"/>
      <c r="AI1805" s="17"/>
      <c r="AJ1805" s="17"/>
      <c r="AK1805" s="17"/>
      <c r="AL1805" s="17"/>
      <c r="AM1805" s="17"/>
      <c r="AN1805" s="17"/>
      <c r="AO1805" s="17"/>
      <c r="AP1805" s="17"/>
      <c r="AQ1805" s="17"/>
      <c r="AR1805" s="17"/>
      <c r="AS1805" s="17"/>
      <c r="AT1805" s="17"/>
      <c r="AU1805" s="17"/>
      <c r="AV1805" s="17"/>
      <c r="AW1805" s="17"/>
      <c r="AX1805" s="17"/>
      <c r="AY1805" s="17"/>
      <c r="AZ1805" s="17"/>
      <c r="BA1805" s="17"/>
      <c r="BB1805" s="17"/>
      <c r="BC1805" s="17"/>
      <c r="BD1805" s="17"/>
      <c r="BE1805" s="17"/>
      <c r="BF1805" s="17"/>
      <c r="BG1805" s="17"/>
      <c r="BH1805" s="17"/>
      <c r="BI1805" s="17"/>
      <c r="BJ1805" s="17"/>
      <c r="BK1805" s="17"/>
      <c r="BL1805" s="17"/>
      <c r="BM1805" s="17"/>
      <c r="BN1805" s="17"/>
    </row>
    <row r="1806" spans="2:66" x14ac:dyDescent="0.35">
      <c r="B1806" s="6" t="s">
        <v>547</v>
      </c>
      <c r="C1806" s="17"/>
      <c r="D1806" s="17"/>
      <c r="E1806" s="17"/>
      <c r="F1806" s="17"/>
      <c r="G1806" s="17"/>
      <c r="H1806" s="17"/>
      <c r="I1806" s="17"/>
      <c r="J1806" s="17"/>
      <c r="K1806" s="17"/>
      <c r="L1806" s="17"/>
      <c r="M1806" s="17"/>
      <c r="N1806" s="17"/>
      <c r="O1806" s="17"/>
      <c r="P1806" s="17"/>
      <c r="Q1806" s="17"/>
      <c r="R1806" s="17"/>
      <c r="S1806" s="17"/>
      <c r="T1806" s="17"/>
      <c r="U1806" s="17"/>
      <c r="V1806" s="17"/>
      <c r="W1806" s="17"/>
      <c r="X1806" s="17"/>
      <c r="Y1806" s="17"/>
      <c r="Z1806" s="17"/>
      <c r="AA1806" s="17"/>
      <c r="AB1806" s="17"/>
      <c r="AC1806" s="17"/>
      <c r="AD1806" s="17"/>
      <c r="AE1806" s="17"/>
      <c r="AF1806" s="17"/>
      <c r="AG1806" s="17"/>
      <c r="AH1806" s="17"/>
      <c r="AI1806" s="17"/>
      <c r="AJ1806" s="17"/>
      <c r="AK1806" s="17"/>
      <c r="AL1806" s="17"/>
      <c r="AM1806" s="17"/>
      <c r="AN1806" s="17"/>
      <c r="AO1806" s="17"/>
      <c r="AP1806" s="17"/>
      <c r="AQ1806" s="17"/>
      <c r="AR1806" s="17"/>
      <c r="AS1806" s="17"/>
      <c r="AT1806" s="17"/>
      <c r="AU1806" s="17"/>
      <c r="AV1806" s="17"/>
      <c r="AW1806" s="17"/>
      <c r="AX1806" s="17"/>
      <c r="AY1806" s="17"/>
      <c r="AZ1806" s="17"/>
      <c r="BA1806" s="17"/>
      <c r="BB1806" s="17"/>
      <c r="BC1806" s="17"/>
      <c r="BD1806" s="17"/>
      <c r="BE1806" s="17"/>
      <c r="BF1806" s="17"/>
      <c r="BG1806" s="17"/>
      <c r="BH1806" s="17"/>
      <c r="BI1806" s="17"/>
      <c r="BJ1806" s="17"/>
      <c r="BK1806" s="17"/>
      <c r="BL1806" s="17"/>
      <c r="BM1806" s="17"/>
      <c r="BN1806" s="17"/>
    </row>
    <row r="1807" spans="2:66" x14ac:dyDescent="0.35">
      <c r="B1807" s="24" t="s">
        <v>101</v>
      </c>
      <c r="C1807" s="17"/>
      <c r="D1807" s="17"/>
      <c r="E1807" s="17"/>
      <c r="F1807" s="17"/>
      <c r="G1807" s="17"/>
      <c r="H1807" s="17"/>
      <c r="I1807" s="17"/>
      <c r="J1807" s="17"/>
      <c r="K1807" s="17"/>
      <c r="L1807" s="17"/>
      <c r="M1807" s="17"/>
      <c r="N1807" s="17"/>
      <c r="O1807" s="17"/>
      <c r="P1807" s="17"/>
      <c r="Q1807" s="17"/>
      <c r="R1807" s="17"/>
      <c r="S1807" s="17"/>
      <c r="T1807" s="17"/>
      <c r="U1807" s="17"/>
      <c r="V1807" s="17"/>
      <c r="W1807" s="17"/>
      <c r="X1807" s="17"/>
      <c r="Y1807" s="17"/>
      <c r="Z1807" s="17"/>
      <c r="AA1807" s="17"/>
      <c r="AB1807" s="17"/>
      <c r="AC1807" s="17"/>
      <c r="AD1807" s="17"/>
      <c r="AE1807" s="17"/>
      <c r="AF1807" s="17"/>
      <c r="AG1807" s="17"/>
      <c r="AH1807" s="17"/>
      <c r="AI1807" s="17"/>
      <c r="AJ1807" s="17"/>
      <c r="AK1807" s="17"/>
      <c r="AL1807" s="17"/>
      <c r="AM1807" s="17"/>
      <c r="AN1807" s="17"/>
      <c r="AO1807" s="17"/>
      <c r="AP1807" s="17"/>
      <c r="AQ1807" s="17"/>
      <c r="AR1807" s="17"/>
      <c r="AS1807" s="17"/>
      <c r="AT1807" s="17"/>
      <c r="AU1807" s="17"/>
      <c r="AV1807" s="17"/>
      <c r="AW1807" s="17"/>
      <c r="AX1807" s="17"/>
      <c r="AY1807" s="17"/>
      <c r="AZ1807" s="17"/>
      <c r="BA1807" s="17"/>
      <c r="BB1807" s="17"/>
      <c r="BC1807" s="17"/>
      <c r="BD1807" s="17"/>
      <c r="BE1807" s="17"/>
      <c r="BF1807" s="17"/>
      <c r="BG1807" s="17"/>
      <c r="BH1807" s="17"/>
      <c r="BI1807" s="17"/>
      <c r="BJ1807" s="17"/>
      <c r="BK1807" s="17"/>
      <c r="BL1807" s="17"/>
      <c r="BM1807" s="17"/>
      <c r="BN1807" s="17"/>
    </row>
    <row r="1808" spans="2:66" x14ac:dyDescent="0.35">
      <c r="B1808" t="s">
        <v>536</v>
      </c>
      <c r="C1808" s="17">
        <v>0.16992801814070799</v>
      </c>
      <c r="D1808" s="17">
        <v>0.21045030201183701</v>
      </c>
      <c r="E1808" s="17">
        <v>0.13125605351015701</v>
      </c>
      <c r="F1808" s="17"/>
      <c r="G1808" s="17">
        <v>0.235113307401599</v>
      </c>
      <c r="H1808" s="17">
        <v>0.29291038874196801</v>
      </c>
      <c r="I1808" s="17">
        <v>0.144822097628654</v>
      </c>
      <c r="J1808" s="17">
        <v>0.125304822962954</v>
      </c>
      <c r="K1808" s="17">
        <v>0.12166496389310701</v>
      </c>
      <c r="L1808" s="17">
        <v>0.115048033125912</v>
      </c>
      <c r="M1808" s="17"/>
      <c r="N1808" s="17">
        <v>0.22247753137960699</v>
      </c>
      <c r="O1808" s="17">
        <v>0.166127246924582</v>
      </c>
      <c r="P1808" s="17">
        <v>0.15068947738146099</v>
      </c>
      <c r="Q1808" s="17">
        <v>0.13480134973570901</v>
      </c>
      <c r="R1808" s="17"/>
      <c r="S1808" s="17">
        <v>0.21241479393488</v>
      </c>
      <c r="T1808" s="17">
        <v>0.155433094426182</v>
      </c>
      <c r="U1808" s="17">
        <v>0.163101589607272</v>
      </c>
      <c r="V1808" s="17">
        <v>0.14340591433956901</v>
      </c>
      <c r="W1808" s="17">
        <v>0.150918011848198</v>
      </c>
      <c r="X1808" s="17">
        <v>0.16690845532030801</v>
      </c>
      <c r="Y1808" s="17">
        <v>0.139440548097509</v>
      </c>
      <c r="Z1808" s="17">
        <v>0.15272557525236</v>
      </c>
      <c r="AA1808" s="17">
        <v>0.24750360972634</v>
      </c>
      <c r="AB1808" s="17">
        <v>0.114149435249722</v>
      </c>
      <c r="AC1808" s="17">
        <v>0.152200341120416</v>
      </c>
      <c r="AD1808" s="17">
        <v>0.20336907037278901</v>
      </c>
      <c r="AE1808" s="17"/>
      <c r="AF1808" s="17">
        <v>0.239599019098132</v>
      </c>
      <c r="AG1808" s="17">
        <v>0.154492600117242</v>
      </c>
      <c r="AH1808" s="17">
        <v>0.15759474248008901</v>
      </c>
      <c r="AI1808" s="17">
        <v>0.15136010513289699</v>
      </c>
      <c r="AJ1808" s="17">
        <v>0.10178142203259199</v>
      </c>
      <c r="AK1808" s="17">
        <v>0.155565890553827</v>
      </c>
      <c r="AL1808" s="17"/>
      <c r="AM1808" s="17">
        <v>0.16767809932771199</v>
      </c>
      <c r="AN1808" s="17">
        <v>0.17314593426365099</v>
      </c>
      <c r="AO1808" s="17"/>
      <c r="AP1808" s="17">
        <v>0.11086244174203599</v>
      </c>
      <c r="AQ1808" s="17">
        <v>0.145099757771018</v>
      </c>
      <c r="AR1808" s="17">
        <v>0.191315829038572</v>
      </c>
      <c r="AS1808" s="17">
        <v>0.26759684590288702</v>
      </c>
      <c r="AT1808" s="17">
        <v>0.40602095416126799</v>
      </c>
      <c r="AU1808" s="17"/>
      <c r="AV1808" s="17">
        <v>0.28498976724154101</v>
      </c>
      <c r="AW1808" s="17">
        <v>9.8885426295637194E-2</v>
      </c>
      <c r="AX1808" s="17">
        <v>0.14267682797592801</v>
      </c>
      <c r="AY1808" s="17">
        <v>7.7949617961726406E-2</v>
      </c>
      <c r="AZ1808" s="17">
        <v>0.141567618562882</v>
      </c>
      <c r="BA1808" s="17">
        <v>0.105961237017323</v>
      </c>
      <c r="BB1808" s="17"/>
      <c r="BC1808" s="17">
        <v>0.246858885187796</v>
      </c>
      <c r="BD1808" s="17">
        <v>0.1391553062842</v>
      </c>
      <c r="BE1808" s="17">
        <v>0.170903022711374</v>
      </c>
      <c r="BF1808" s="17"/>
      <c r="BG1808" s="17">
        <v>0.20891400077524899</v>
      </c>
      <c r="BH1808" s="17">
        <v>0.18343866010545501</v>
      </c>
      <c r="BI1808" s="17">
        <v>0.178741646849716</v>
      </c>
      <c r="BJ1808" s="17">
        <v>0.26318712205869799</v>
      </c>
      <c r="BK1808" s="17">
        <v>6.1282520431472497E-2</v>
      </c>
      <c r="BL1808" s="17"/>
      <c r="BM1808" s="17">
        <v>0.18760156065526301</v>
      </c>
      <c r="BN1808" s="17">
        <v>0.108002119115859</v>
      </c>
    </row>
    <row r="1809" spans="2:66" x14ac:dyDescent="0.35">
      <c r="B1809" t="s">
        <v>537</v>
      </c>
      <c r="C1809" s="17">
        <v>0.41537159032212401</v>
      </c>
      <c r="D1809" s="17">
        <v>0.41558201669744699</v>
      </c>
      <c r="E1809" s="17">
        <v>0.41623829688263198</v>
      </c>
      <c r="F1809" s="17"/>
      <c r="G1809" s="17">
        <v>0.38228580996570499</v>
      </c>
      <c r="H1809" s="17">
        <v>0.39142307441538599</v>
      </c>
      <c r="I1809" s="17">
        <v>0.44521437392545898</v>
      </c>
      <c r="J1809" s="17">
        <v>0.41321121066368699</v>
      </c>
      <c r="K1809" s="17">
        <v>0.42053868555457002</v>
      </c>
      <c r="L1809" s="17">
        <v>0.431045671303181</v>
      </c>
      <c r="M1809" s="17"/>
      <c r="N1809" s="17">
        <v>0.44858534687450002</v>
      </c>
      <c r="O1809" s="17">
        <v>0.40755758864540798</v>
      </c>
      <c r="P1809" s="17">
        <v>0.43118529408341599</v>
      </c>
      <c r="Q1809" s="17">
        <v>0.36991345781572299</v>
      </c>
      <c r="R1809" s="17"/>
      <c r="S1809" s="17">
        <v>0.46761120973181303</v>
      </c>
      <c r="T1809" s="17">
        <v>0.40620140673592903</v>
      </c>
      <c r="U1809" s="17">
        <v>0.447198450860187</v>
      </c>
      <c r="V1809" s="17">
        <v>0.46155443165280602</v>
      </c>
      <c r="W1809" s="17">
        <v>0.45007181533429702</v>
      </c>
      <c r="X1809" s="17">
        <v>0.36936415225362401</v>
      </c>
      <c r="Y1809" s="17">
        <v>0.38062941112895299</v>
      </c>
      <c r="Z1809" s="17">
        <v>0.42233993212744497</v>
      </c>
      <c r="AA1809" s="17">
        <v>0.31958510849807698</v>
      </c>
      <c r="AB1809" s="17">
        <v>0.44403120082907399</v>
      </c>
      <c r="AC1809" s="17">
        <v>0.44397056223995501</v>
      </c>
      <c r="AD1809" s="17">
        <v>0.34522808322610898</v>
      </c>
      <c r="AE1809" s="17"/>
      <c r="AF1809" s="17">
        <v>0.39980159342904897</v>
      </c>
      <c r="AG1809" s="17">
        <v>0.41820286952499602</v>
      </c>
      <c r="AH1809" s="17">
        <v>0.442878711080195</v>
      </c>
      <c r="AI1809" s="17">
        <v>0.42362995926104102</v>
      </c>
      <c r="AJ1809" s="17">
        <v>0.41824916354539199</v>
      </c>
      <c r="AK1809" s="17">
        <v>0.36346824398469901</v>
      </c>
      <c r="AL1809" s="17"/>
      <c r="AM1809" s="17">
        <v>0.42356845587229902</v>
      </c>
      <c r="AN1809" s="17">
        <v>0.40425353408771197</v>
      </c>
      <c r="AO1809" s="17"/>
      <c r="AP1809" s="17">
        <v>0.40099219629673899</v>
      </c>
      <c r="AQ1809" s="17">
        <v>0.42168063783818799</v>
      </c>
      <c r="AR1809" s="17">
        <v>0.43566327146551198</v>
      </c>
      <c r="AS1809" s="17">
        <v>0.43729212272517098</v>
      </c>
      <c r="AT1809" s="17">
        <v>0.31430761424540898</v>
      </c>
      <c r="AU1809" s="17"/>
      <c r="AV1809" s="17">
        <v>0.43231870474246398</v>
      </c>
      <c r="AW1809" s="17">
        <v>0.40457097210496801</v>
      </c>
      <c r="AX1809" s="17">
        <v>0.53658940753794404</v>
      </c>
      <c r="AY1809" s="17">
        <v>0.406686000827156</v>
      </c>
      <c r="AZ1809" s="17">
        <v>0.437260549850925</v>
      </c>
      <c r="BA1809" s="17">
        <v>0.366907088945789</v>
      </c>
      <c r="BB1809" s="17"/>
      <c r="BC1809" s="17">
        <v>0.45218492574601699</v>
      </c>
      <c r="BD1809" s="17">
        <v>0.41176898170245801</v>
      </c>
      <c r="BE1809" s="17">
        <v>0.41517842027989599</v>
      </c>
      <c r="BF1809" s="17"/>
      <c r="BG1809" s="17">
        <v>0.30953875919832402</v>
      </c>
      <c r="BH1809" s="17">
        <v>0.45457168796251002</v>
      </c>
      <c r="BI1809" s="17">
        <v>0.47969347373026799</v>
      </c>
      <c r="BJ1809" s="17">
        <v>0.33998767034612398</v>
      </c>
      <c r="BK1809" s="17">
        <v>0.261227411179072</v>
      </c>
      <c r="BL1809" s="17"/>
      <c r="BM1809" s="17">
        <v>0.43087199865439102</v>
      </c>
      <c r="BN1809" s="17">
        <v>0.27945209586137898</v>
      </c>
    </row>
    <row r="1810" spans="2:66" x14ac:dyDescent="0.35">
      <c r="B1810" t="s">
        <v>538</v>
      </c>
      <c r="C1810" s="17">
        <v>0.23239080548081001</v>
      </c>
      <c r="D1810" s="17">
        <v>0.22010418349635999</v>
      </c>
      <c r="E1810" s="17">
        <v>0.24351337780097501</v>
      </c>
      <c r="F1810" s="17"/>
      <c r="G1810" s="17">
        <v>0.189766235231454</v>
      </c>
      <c r="H1810" s="17">
        <v>0.20426139089654699</v>
      </c>
      <c r="I1810" s="17">
        <v>0.214606074769915</v>
      </c>
      <c r="J1810" s="17">
        <v>0.25954173797768099</v>
      </c>
      <c r="K1810" s="17">
        <v>0.23546094722070801</v>
      </c>
      <c r="L1810" s="17">
        <v>0.274064014358393</v>
      </c>
      <c r="M1810" s="17"/>
      <c r="N1810" s="17">
        <v>0.21006793387609499</v>
      </c>
      <c r="O1810" s="17">
        <v>0.26515177390378603</v>
      </c>
      <c r="P1810" s="17">
        <v>0.22939141510132</v>
      </c>
      <c r="Q1810" s="17">
        <v>0.226895109935949</v>
      </c>
      <c r="R1810" s="17"/>
      <c r="S1810" s="17">
        <v>0.166159561545349</v>
      </c>
      <c r="T1810" s="17">
        <v>0.26522879413174</v>
      </c>
      <c r="U1810" s="17">
        <v>0.19354242045093301</v>
      </c>
      <c r="V1810" s="17">
        <v>0.19495214570911401</v>
      </c>
      <c r="W1810" s="17">
        <v>0.25588272610114599</v>
      </c>
      <c r="X1810" s="17">
        <v>0.233727470796013</v>
      </c>
      <c r="Y1810" s="17">
        <v>0.279314337173308</v>
      </c>
      <c r="Z1810" s="17">
        <v>0.22284055719677101</v>
      </c>
      <c r="AA1810" s="17">
        <v>0.24950920001757501</v>
      </c>
      <c r="AB1810" s="17">
        <v>0.30243619890332601</v>
      </c>
      <c r="AC1810" s="17">
        <v>0.20189118638162901</v>
      </c>
      <c r="AD1810" s="17">
        <v>0.22137349720074401</v>
      </c>
      <c r="AE1810" s="17"/>
      <c r="AF1810" s="17">
        <v>0.18978346654314501</v>
      </c>
      <c r="AG1810" s="17">
        <v>0.25844438767604</v>
      </c>
      <c r="AH1810" s="17">
        <v>0.213581238033102</v>
      </c>
      <c r="AI1810" s="17">
        <v>0.25250176699350602</v>
      </c>
      <c r="AJ1810" s="17">
        <v>0.24448648734078601</v>
      </c>
      <c r="AK1810" s="17">
        <v>0.25550933395237002</v>
      </c>
      <c r="AL1810" s="17"/>
      <c r="AM1810" s="17">
        <v>0.23919668766876701</v>
      </c>
      <c r="AN1810" s="17">
        <v>0.22327511274204001</v>
      </c>
      <c r="AO1810" s="17"/>
      <c r="AP1810" s="17">
        <v>0.26770622986641701</v>
      </c>
      <c r="AQ1810" s="17">
        <v>0.236400279955958</v>
      </c>
      <c r="AR1810" s="17">
        <v>0.22355958038422499</v>
      </c>
      <c r="AS1810" s="17">
        <v>0.15557831793159599</v>
      </c>
      <c r="AT1810" s="17">
        <v>0.16118775024429299</v>
      </c>
      <c r="AU1810" s="17"/>
      <c r="AV1810" s="17">
        <v>0.173371665160266</v>
      </c>
      <c r="AW1810" s="17">
        <v>0.28884324191372202</v>
      </c>
      <c r="AX1810" s="17">
        <v>0.23918927905307899</v>
      </c>
      <c r="AY1810" s="17">
        <v>0.259587188376181</v>
      </c>
      <c r="AZ1810" s="17">
        <v>0.248387100988438</v>
      </c>
      <c r="BA1810" s="17">
        <v>0.217521829801124</v>
      </c>
      <c r="BB1810" s="17"/>
      <c r="BC1810" s="17">
        <v>0.19267109558423301</v>
      </c>
      <c r="BD1810" s="17">
        <v>0.24194450917389099</v>
      </c>
      <c r="BE1810" s="17">
        <v>0.25139158640738102</v>
      </c>
      <c r="BF1810" s="17"/>
      <c r="BG1810" s="17">
        <v>0.26991796581405397</v>
      </c>
      <c r="BH1810" s="17">
        <v>0.23340429939044299</v>
      </c>
      <c r="BI1810" s="17">
        <v>0.21502847467830799</v>
      </c>
      <c r="BJ1810" s="17">
        <v>0.26848401079766199</v>
      </c>
      <c r="BK1810" s="17">
        <v>0.27812084853936703</v>
      </c>
      <c r="BL1810" s="17"/>
      <c r="BM1810" s="17">
        <v>0.239370961976061</v>
      </c>
      <c r="BN1810" s="17">
        <v>0.27589093803584003</v>
      </c>
    </row>
    <row r="1811" spans="2:66" x14ac:dyDescent="0.35">
      <c r="B1811" t="s">
        <v>539</v>
      </c>
      <c r="C1811" s="17">
        <v>7.9999165751439505E-2</v>
      </c>
      <c r="D1811" s="17">
        <v>8.0618634781183293E-2</v>
      </c>
      <c r="E1811" s="17">
        <v>7.97894863628337E-2</v>
      </c>
      <c r="F1811" s="17"/>
      <c r="G1811" s="17">
        <v>7.4869346563942604E-2</v>
      </c>
      <c r="H1811" s="17">
        <v>3.3513082414801602E-2</v>
      </c>
      <c r="I1811" s="17">
        <v>8.3446250785675302E-2</v>
      </c>
      <c r="J1811" s="17">
        <v>7.65577277715105E-2</v>
      </c>
      <c r="K1811" s="17">
        <v>0.113036435803872</v>
      </c>
      <c r="L1811" s="17">
        <v>9.9169549744464999E-2</v>
      </c>
      <c r="M1811" s="17"/>
      <c r="N1811" s="17">
        <v>5.92464954791787E-2</v>
      </c>
      <c r="O1811" s="17">
        <v>6.4907544771697398E-2</v>
      </c>
      <c r="P1811" s="17">
        <v>9.2822634447866204E-2</v>
      </c>
      <c r="Q1811" s="17">
        <v>0.108174358246085</v>
      </c>
      <c r="R1811" s="17"/>
      <c r="S1811" s="17">
        <v>7.0824088224679699E-2</v>
      </c>
      <c r="T1811" s="17">
        <v>7.9370843154941903E-2</v>
      </c>
      <c r="U1811" s="17">
        <v>9.7161314721789793E-2</v>
      </c>
      <c r="V1811" s="17">
        <v>8.72977390138934E-2</v>
      </c>
      <c r="W1811" s="17">
        <v>4.2753842331310701E-2</v>
      </c>
      <c r="X1811" s="17">
        <v>9.5948481620857798E-2</v>
      </c>
      <c r="Y1811" s="17">
        <v>9.6616900903877506E-2</v>
      </c>
      <c r="Z1811" s="17">
        <v>7.1133438369495303E-2</v>
      </c>
      <c r="AA1811" s="17">
        <v>9.3548599245419597E-2</v>
      </c>
      <c r="AB1811" s="17">
        <v>4.4821227352221701E-2</v>
      </c>
      <c r="AC1811" s="17">
        <v>9.74371480170972E-2</v>
      </c>
      <c r="AD1811" s="17">
        <v>9.1166414859859005E-2</v>
      </c>
      <c r="AE1811" s="17"/>
      <c r="AF1811" s="17">
        <v>5.9750806659077497E-2</v>
      </c>
      <c r="AG1811" s="17">
        <v>7.4480851036808293E-2</v>
      </c>
      <c r="AH1811" s="17">
        <v>8.6567253678258904E-2</v>
      </c>
      <c r="AI1811" s="17">
        <v>7.3235607849257603E-2</v>
      </c>
      <c r="AJ1811" s="17">
        <v>0.114352293945163</v>
      </c>
      <c r="AK1811" s="17">
        <v>0.14152288323826001</v>
      </c>
      <c r="AL1811" s="17"/>
      <c r="AM1811" s="17">
        <v>7.8559942074279895E-2</v>
      </c>
      <c r="AN1811" s="17">
        <v>8.2608550191175398E-2</v>
      </c>
      <c r="AO1811" s="17"/>
      <c r="AP1811" s="17">
        <v>9.0029476881194795E-2</v>
      </c>
      <c r="AQ1811" s="17">
        <v>9.75090554812309E-2</v>
      </c>
      <c r="AR1811" s="17">
        <v>5.5298322459961399E-2</v>
      </c>
      <c r="AS1811" s="17">
        <v>5.5610108773438298E-2</v>
      </c>
      <c r="AT1811" s="17">
        <v>5.7639865429366499E-2</v>
      </c>
      <c r="AU1811" s="17"/>
      <c r="AV1811" s="17">
        <v>1.88580457864846E-2</v>
      </c>
      <c r="AW1811" s="17">
        <v>0.13155229201611399</v>
      </c>
      <c r="AX1811" s="17">
        <v>5.0431729697382299E-2</v>
      </c>
      <c r="AY1811" s="17">
        <v>0.18445051237671201</v>
      </c>
      <c r="AZ1811" s="17">
        <v>6.2039388903010299E-2</v>
      </c>
      <c r="BA1811" s="17">
        <v>8.3274667116722698E-2</v>
      </c>
      <c r="BB1811" s="17"/>
      <c r="BC1811" s="17">
        <v>2.7213533347742701E-2</v>
      </c>
      <c r="BD1811" s="17">
        <v>7.6650035214888002E-2</v>
      </c>
      <c r="BE1811" s="17">
        <v>0.118097034197103</v>
      </c>
      <c r="BF1811" s="17"/>
      <c r="BG1811" s="17">
        <v>0.12654772570563599</v>
      </c>
      <c r="BH1811" s="17">
        <v>4.3645468158825397E-2</v>
      </c>
      <c r="BI1811" s="17">
        <v>4.9560516460836201E-2</v>
      </c>
      <c r="BJ1811" s="17">
        <v>7.26557976990653E-2</v>
      </c>
      <c r="BK1811" s="17">
        <v>0.30122787972269499</v>
      </c>
      <c r="BL1811" s="17"/>
      <c r="BM1811" s="17">
        <v>5.71924451353132E-2</v>
      </c>
      <c r="BN1811" s="17">
        <v>0.248337574813672</v>
      </c>
    </row>
    <row r="1812" spans="2:66" x14ac:dyDescent="0.35">
      <c r="B1812" t="s">
        <v>282</v>
      </c>
      <c r="C1812" s="17">
        <v>0.10231042030491801</v>
      </c>
      <c r="D1812" s="17">
        <v>7.3244863013172998E-2</v>
      </c>
      <c r="E1812" s="17">
        <v>0.129202785443402</v>
      </c>
      <c r="F1812" s="17"/>
      <c r="G1812" s="17">
        <v>0.1179653008373</v>
      </c>
      <c r="H1812" s="17">
        <v>7.7892063531297295E-2</v>
      </c>
      <c r="I1812" s="17">
        <v>0.111911202890297</v>
      </c>
      <c r="J1812" s="17">
        <v>0.12538450062416701</v>
      </c>
      <c r="K1812" s="17">
        <v>0.109298967527742</v>
      </c>
      <c r="L1812" s="17">
        <v>8.0672731468048195E-2</v>
      </c>
      <c r="M1812" s="17"/>
      <c r="N1812" s="17">
        <v>5.9622692390619597E-2</v>
      </c>
      <c r="O1812" s="17">
        <v>9.6255845754525796E-2</v>
      </c>
      <c r="P1812" s="17">
        <v>9.5911178985936693E-2</v>
      </c>
      <c r="Q1812" s="17">
        <v>0.16021572426653399</v>
      </c>
      <c r="R1812" s="17"/>
      <c r="S1812" s="17">
        <v>8.2990346563278097E-2</v>
      </c>
      <c r="T1812" s="17">
        <v>9.3765861551206794E-2</v>
      </c>
      <c r="U1812" s="17">
        <v>9.8996224359818294E-2</v>
      </c>
      <c r="V1812" s="17">
        <v>0.11278976928461799</v>
      </c>
      <c r="W1812" s="17">
        <v>0.100373604385049</v>
      </c>
      <c r="X1812" s="17">
        <v>0.134051440009196</v>
      </c>
      <c r="Y1812" s="17">
        <v>0.10399880269635201</v>
      </c>
      <c r="Z1812" s="17">
        <v>0.13096049705392901</v>
      </c>
      <c r="AA1812" s="17">
        <v>8.98534825125889E-2</v>
      </c>
      <c r="AB1812" s="17">
        <v>9.4561937665656196E-2</v>
      </c>
      <c r="AC1812" s="17">
        <v>0.104500762240902</v>
      </c>
      <c r="AD1812" s="17">
        <v>0.13886293434049801</v>
      </c>
      <c r="AE1812" s="17"/>
      <c r="AF1812" s="17">
        <v>0.111065114270596</v>
      </c>
      <c r="AG1812" s="17">
        <v>9.4379291644913405E-2</v>
      </c>
      <c r="AH1812" s="17">
        <v>9.93780547283558E-2</v>
      </c>
      <c r="AI1812" s="17">
        <v>9.9272560763298406E-2</v>
      </c>
      <c r="AJ1812" s="17">
        <v>0.12113063313606801</v>
      </c>
      <c r="AK1812" s="17">
        <v>8.3933648270843597E-2</v>
      </c>
      <c r="AL1812" s="17"/>
      <c r="AM1812" s="17">
        <v>9.0996815056942307E-2</v>
      </c>
      <c r="AN1812" s="17">
        <v>0.116716868715421</v>
      </c>
      <c r="AO1812" s="17"/>
      <c r="AP1812" s="17">
        <v>0.130409655213614</v>
      </c>
      <c r="AQ1812" s="17">
        <v>9.9310268953605702E-2</v>
      </c>
      <c r="AR1812" s="17">
        <v>9.4162996651728795E-2</v>
      </c>
      <c r="AS1812" s="17">
        <v>8.3922604666907694E-2</v>
      </c>
      <c r="AT1812" s="17">
        <v>6.0843815919663598E-2</v>
      </c>
      <c r="AU1812" s="17"/>
      <c r="AV1812" s="17">
        <v>9.0461817069243694E-2</v>
      </c>
      <c r="AW1812" s="17">
        <v>7.61480676695592E-2</v>
      </c>
      <c r="AX1812" s="17">
        <v>3.1112755735665701E-2</v>
      </c>
      <c r="AY1812" s="17">
        <v>7.1326680458224698E-2</v>
      </c>
      <c r="AZ1812" s="17">
        <v>0.110745341694744</v>
      </c>
      <c r="BA1812" s="17">
        <v>0.226335177119041</v>
      </c>
      <c r="BB1812" s="17"/>
      <c r="BC1812" s="17">
        <v>8.1071560134210893E-2</v>
      </c>
      <c r="BD1812" s="17">
        <v>0.13048116762456299</v>
      </c>
      <c r="BE1812" s="17">
        <v>4.4429936404244599E-2</v>
      </c>
      <c r="BF1812" s="17"/>
      <c r="BG1812" s="17">
        <v>8.5081548506735605E-2</v>
      </c>
      <c r="BH1812" s="17">
        <v>8.4939884382766201E-2</v>
      </c>
      <c r="BI1812" s="17">
        <v>7.6975888280872096E-2</v>
      </c>
      <c r="BJ1812" s="17">
        <v>5.5685399098451098E-2</v>
      </c>
      <c r="BK1812" s="17">
        <v>9.8141340127392798E-2</v>
      </c>
      <c r="BL1812" s="17"/>
      <c r="BM1812" s="17">
        <v>8.4963033578971406E-2</v>
      </c>
      <c r="BN1812" s="17">
        <v>8.8317272173249195E-2</v>
      </c>
    </row>
    <row r="1813" spans="2:66" x14ac:dyDescent="0.35">
      <c r="C1813" s="17"/>
      <c r="D1813" s="17"/>
      <c r="E1813" s="17"/>
      <c r="F1813" s="17"/>
      <c r="G1813" s="17"/>
      <c r="H1813" s="17"/>
      <c r="I1813" s="17"/>
      <c r="J1813" s="17"/>
      <c r="K1813" s="17"/>
      <c r="L1813" s="17"/>
      <c r="M1813" s="17"/>
      <c r="N1813" s="17"/>
      <c r="O1813" s="17"/>
      <c r="P1813" s="17"/>
      <c r="Q1813" s="17"/>
      <c r="R1813" s="17"/>
      <c r="S1813" s="17"/>
      <c r="T1813" s="17"/>
      <c r="U1813" s="17"/>
      <c r="V1813" s="17"/>
      <c r="W1813" s="17"/>
      <c r="X1813" s="17"/>
      <c r="Y1813" s="17"/>
      <c r="Z1813" s="17"/>
      <c r="AA1813" s="17"/>
      <c r="AB1813" s="17"/>
      <c r="AC1813" s="17"/>
      <c r="AD1813" s="17"/>
      <c r="AE1813" s="17"/>
      <c r="AF1813" s="17"/>
      <c r="AG1813" s="17"/>
      <c r="AH1813" s="17"/>
      <c r="AI1813" s="17"/>
      <c r="AJ1813" s="17"/>
      <c r="AK1813" s="17"/>
      <c r="AL1813" s="17"/>
      <c r="AM1813" s="17"/>
      <c r="AN1813" s="17"/>
      <c r="AO1813" s="17"/>
      <c r="AP1813" s="17"/>
      <c r="AQ1813" s="17"/>
      <c r="AR1813" s="17"/>
      <c r="AS1813" s="17"/>
      <c r="AT1813" s="17"/>
      <c r="AU1813" s="17"/>
      <c r="AV1813" s="17"/>
      <c r="AW1813" s="17"/>
      <c r="AX1813" s="17"/>
      <c r="AY1813" s="17"/>
      <c r="AZ1813" s="17"/>
      <c r="BA1813" s="17"/>
      <c r="BB1813" s="17"/>
      <c r="BC1813" s="17"/>
      <c r="BD1813" s="17"/>
      <c r="BE1813" s="17"/>
      <c r="BF1813" s="17"/>
      <c r="BG1813" s="17"/>
      <c r="BH1813" s="17"/>
      <c r="BI1813" s="17"/>
      <c r="BJ1813" s="17"/>
      <c r="BK1813" s="17"/>
      <c r="BL1813" s="17"/>
      <c r="BM1813" s="17"/>
      <c r="BN1813" s="17"/>
    </row>
    <row r="1814" spans="2:66" x14ac:dyDescent="0.35">
      <c r="B1814" s="6" t="s">
        <v>548</v>
      </c>
      <c r="C1814" s="17"/>
      <c r="D1814" s="17"/>
      <c r="E1814" s="17"/>
      <c r="F1814" s="17"/>
      <c r="G1814" s="17"/>
      <c r="H1814" s="17"/>
      <c r="I1814" s="17"/>
      <c r="J1814" s="17"/>
      <c r="K1814" s="17"/>
      <c r="L1814" s="17"/>
      <c r="M1814" s="17"/>
      <c r="N1814" s="17"/>
      <c r="O1814" s="17"/>
      <c r="P1814" s="17"/>
      <c r="Q1814" s="17"/>
      <c r="R1814" s="17"/>
      <c r="S1814" s="17"/>
      <c r="T1814" s="17"/>
      <c r="U1814" s="17"/>
      <c r="V1814" s="17"/>
      <c r="W1814" s="17"/>
      <c r="X1814" s="17"/>
      <c r="Y1814" s="17"/>
      <c r="Z1814" s="17"/>
      <c r="AA1814" s="17"/>
      <c r="AB1814" s="17"/>
      <c r="AC1814" s="17"/>
      <c r="AD1814" s="17"/>
      <c r="AE1814" s="17"/>
      <c r="AF1814" s="17"/>
      <c r="AG1814" s="17"/>
      <c r="AH1814" s="17"/>
      <c r="AI1814" s="17"/>
      <c r="AJ1814" s="17"/>
      <c r="AK1814" s="17"/>
      <c r="AL1814" s="17"/>
      <c r="AM1814" s="17"/>
      <c r="AN1814" s="17"/>
      <c r="AO1814" s="17"/>
      <c r="AP1814" s="17"/>
      <c r="AQ1814" s="17"/>
      <c r="AR1814" s="17"/>
      <c r="AS1814" s="17"/>
      <c r="AT1814" s="17"/>
      <c r="AU1814" s="17"/>
      <c r="AV1814" s="17"/>
      <c r="AW1814" s="17"/>
      <c r="AX1814" s="17"/>
      <c r="AY1814" s="17"/>
      <c r="AZ1814" s="17"/>
      <c r="BA1814" s="17"/>
      <c r="BB1814" s="17"/>
      <c r="BC1814" s="17"/>
      <c r="BD1814" s="17"/>
      <c r="BE1814" s="17"/>
      <c r="BF1814" s="17"/>
      <c r="BG1814" s="17"/>
      <c r="BH1814" s="17"/>
      <c r="BI1814" s="17"/>
      <c r="BJ1814" s="17"/>
      <c r="BK1814" s="17"/>
      <c r="BL1814" s="17"/>
      <c r="BM1814" s="17"/>
      <c r="BN1814" s="17"/>
    </row>
    <row r="1815" spans="2:66" x14ac:dyDescent="0.35">
      <c r="B1815" s="24" t="s">
        <v>101</v>
      </c>
      <c r="C1815" s="17"/>
      <c r="D1815" s="17"/>
      <c r="E1815" s="17"/>
      <c r="F1815" s="17"/>
      <c r="G1815" s="17"/>
      <c r="H1815" s="17"/>
      <c r="I1815" s="17"/>
      <c r="J1815" s="17"/>
      <c r="K1815" s="17"/>
      <c r="L1815" s="17"/>
      <c r="M1815" s="17"/>
      <c r="N1815" s="17"/>
      <c r="O1815" s="17"/>
      <c r="P1815" s="17"/>
      <c r="Q1815" s="17"/>
      <c r="R1815" s="17"/>
      <c r="S1815" s="17"/>
      <c r="T1815" s="17"/>
      <c r="U1815" s="17"/>
      <c r="V1815" s="17"/>
      <c r="W1815" s="17"/>
      <c r="X1815" s="17"/>
      <c r="Y1815" s="17"/>
      <c r="Z1815" s="17"/>
      <c r="AA1815" s="17"/>
      <c r="AB1815" s="17"/>
      <c r="AC1815" s="17"/>
      <c r="AD1815" s="17"/>
      <c r="AE1815" s="17"/>
      <c r="AF1815" s="17"/>
      <c r="AG1815" s="17"/>
      <c r="AH1815" s="17"/>
      <c r="AI1815" s="17"/>
      <c r="AJ1815" s="17"/>
      <c r="AK1815" s="17"/>
      <c r="AL1815" s="17"/>
      <c r="AM1815" s="17"/>
      <c r="AN1815" s="17"/>
      <c r="AO1815" s="17"/>
      <c r="AP1815" s="17"/>
      <c r="AQ1815" s="17"/>
      <c r="AR1815" s="17"/>
      <c r="AS1815" s="17"/>
      <c r="AT1815" s="17"/>
      <c r="AU1815" s="17"/>
      <c r="AV1815" s="17"/>
      <c r="AW1815" s="17"/>
      <c r="AX1815" s="17"/>
      <c r="AY1815" s="17"/>
      <c r="AZ1815" s="17"/>
      <c r="BA1815" s="17"/>
      <c r="BB1815" s="17"/>
      <c r="BC1815" s="17"/>
      <c r="BD1815" s="17"/>
      <c r="BE1815" s="17"/>
      <c r="BF1815" s="17"/>
      <c r="BG1815" s="17"/>
      <c r="BH1815" s="17"/>
      <c r="BI1815" s="17"/>
      <c r="BJ1815" s="17"/>
      <c r="BK1815" s="17"/>
      <c r="BL1815" s="17"/>
      <c r="BM1815" s="17"/>
      <c r="BN1815" s="17"/>
    </row>
    <row r="1816" spans="2:66" x14ac:dyDescent="0.35">
      <c r="B1816" t="s">
        <v>536</v>
      </c>
      <c r="C1816" s="17">
        <v>0.120016276675613</v>
      </c>
      <c r="D1816" s="17">
        <v>0.14369915789738999</v>
      </c>
      <c r="E1816" s="17">
        <v>9.7516842558609498E-2</v>
      </c>
      <c r="F1816" s="17"/>
      <c r="G1816" s="17">
        <v>0.17709341259228201</v>
      </c>
      <c r="H1816" s="17">
        <v>0.24282184851536801</v>
      </c>
      <c r="I1816" s="17">
        <v>0.13559056629465199</v>
      </c>
      <c r="J1816" s="17">
        <v>7.1311800105520698E-2</v>
      </c>
      <c r="K1816" s="17">
        <v>5.68513587403119E-2</v>
      </c>
      <c r="L1816" s="17">
        <v>5.10458093646469E-2</v>
      </c>
      <c r="M1816" s="17"/>
      <c r="N1816" s="17">
        <v>0.15219408294546599</v>
      </c>
      <c r="O1816" s="17">
        <v>0.118687948665157</v>
      </c>
      <c r="P1816" s="17">
        <v>9.9721597584691499E-2</v>
      </c>
      <c r="Q1816" s="17">
        <v>0.104284899021829</v>
      </c>
      <c r="R1816" s="17"/>
      <c r="S1816" s="17">
        <v>0.20946779657196399</v>
      </c>
      <c r="T1816" s="17">
        <v>6.3777427393761202E-2</v>
      </c>
      <c r="U1816" s="17">
        <v>0.13355835711126601</v>
      </c>
      <c r="V1816" s="17">
        <v>0.113419724981737</v>
      </c>
      <c r="W1816" s="17">
        <v>9.9509314062644197E-2</v>
      </c>
      <c r="X1816" s="17">
        <v>9.85959906949231E-2</v>
      </c>
      <c r="Y1816" s="17">
        <v>5.9362953933833597E-2</v>
      </c>
      <c r="Z1816" s="17">
        <v>8.3191955456556499E-2</v>
      </c>
      <c r="AA1816" s="17">
        <v>0.14214621327214799</v>
      </c>
      <c r="AB1816" s="17">
        <v>0.13293868773922499</v>
      </c>
      <c r="AC1816" s="17">
        <v>0.12544381285682801</v>
      </c>
      <c r="AD1816" s="17">
        <v>0.124415699144103</v>
      </c>
      <c r="AE1816" s="17"/>
      <c r="AF1816" s="17">
        <v>0.192281135297967</v>
      </c>
      <c r="AG1816" s="17">
        <v>0.103294846060493</v>
      </c>
      <c r="AH1816" s="17">
        <v>9.3323666912461606E-2</v>
      </c>
      <c r="AI1816" s="17">
        <v>9.8567891843485897E-2</v>
      </c>
      <c r="AJ1816" s="17">
        <v>7.8182301870418802E-2</v>
      </c>
      <c r="AK1816" s="17">
        <v>9.3196555088354102E-2</v>
      </c>
      <c r="AL1816" s="17"/>
      <c r="AM1816" s="17">
        <v>0.116407148894613</v>
      </c>
      <c r="AN1816" s="17">
        <v>0.12598827361162401</v>
      </c>
      <c r="AO1816" s="17"/>
      <c r="AP1816" s="17">
        <v>8.5980775023333803E-2</v>
      </c>
      <c r="AQ1816" s="17">
        <v>0.101219330901256</v>
      </c>
      <c r="AR1816" s="17">
        <v>0.13804839536357999</v>
      </c>
      <c r="AS1816" s="17">
        <v>0.18190724325940599</v>
      </c>
      <c r="AT1816" s="17">
        <v>0.34269243804427602</v>
      </c>
      <c r="AU1816" s="17"/>
      <c r="AV1816" s="17">
        <v>0.20183559004381499</v>
      </c>
      <c r="AW1816" s="17">
        <v>7.4946880069339195E-2</v>
      </c>
      <c r="AX1816" s="17">
        <v>8.1359640247195497E-2</v>
      </c>
      <c r="AY1816" s="17">
        <v>5.4395167651411599E-2</v>
      </c>
      <c r="AZ1816" s="17">
        <v>9.5006442704594005E-2</v>
      </c>
      <c r="BA1816" s="17">
        <v>6.8805680971854605E-2</v>
      </c>
      <c r="BB1816" s="17"/>
      <c r="BC1816" s="17">
        <v>0.13545915814472301</v>
      </c>
      <c r="BD1816" s="17">
        <v>0.103415477046829</v>
      </c>
      <c r="BE1816" s="17">
        <v>0.140718335869436</v>
      </c>
      <c r="BF1816" s="17"/>
      <c r="BG1816" s="17">
        <v>0.16811383841358801</v>
      </c>
      <c r="BH1816" s="17">
        <v>0.13447068809349999</v>
      </c>
      <c r="BI1816" s="17">
        <v>0.110961768744251</v>
      </c>
      <c r="BJ1816" s="17">
        <v>0.206868328257303</v>
      </c>
      <c r="BK1816" s="17">
        <v>5.1181438552425899E-2</v>
      </c>
      <c r="BL1816" s="17"/>
      <c r="BM1816" s="17">
        <v>0.139968282444841</v>
      </c>
      <c r="BN1816" s="17">
        <v>8.7206516479383905E-2</v>
      </c>
    </row>
    <row r="1817" spans="2:66" x14ac:dyDescent="0.35">
      <c r="B1817" t="s">
        <v>537</v>
      </c>
      <c r="C1817" s="17">
        <v>0.29552801905284698</v>
      </c>
      <c r="D1817" s="17">
        <v>0.32180045814726699</v>
      </c>
      <c r="E1817" s="17">
        <v>0.27136882596689099</v>
      </c>
      <c r="F1817" s="17"/>
      <c r="G1817" s="17">
        <v>0.36202644503067699</v>
      </c>
      <c r="H1817" s="17">
        <v>0.32938278546577598</v>
      </c>
      <c r="I1817" s="17">
        <v>0.31168448390004999</v>
      </c>
      <c r="J1817" s="17">
        <v>0.271840331501284</v>
      </c>
      <c r="K1817" s="17">
        <v>0.24818690699826601</v>
      </c>
      <c r="L1817" s="17">
        <v>0.261558582572125</v>
      </c>
      <c r="M1817" s="17"/>
      <c r="N1817" s="17">
        <v>0.35350779604903099</v>
      </c>
      <c r="O1817" s="17">
        <v>0.30633848483542098</v>
      </c>
      <c r="P1817" s="17">
        <v>0.26228495431117699</v>
      </c>
      <c r="Q1817" s="17">
        <v>0.25176464748288302</v>
      </c>
      <c r="R1817" s="17"/>
      <c r="S1817" s="17">
        <v>0.31211943547252202</v>
      </c>
      <c r="T1817" s="17">
        <v>0.30767769909996001</v>
      </c>
      <c r="U1817" s="17">
        <v>0.24194748215543499</v>
      </c>
      <c r="V1817" s="17">
        <v>0.26086453478234001</v>
      </c>
      <c r="W1817" s="17">
        <v>0.34469959412498702</v>
      </c>
      <c r="X1817" s="17">
        <v>0.34373503268899303</v>
      </c>
      <c r="Y1817" s="17">
        <v>0.27913701630636301</v>
      </c>
      <c r="Z1817" s="17">
        <v>0.40032012143541101</v>
      </c>
      <c r="AA1817" s="17">
        <v>0.29682692913532099</v>
      </c>
      <c r="AB1817" s="17">
        <v>0.30940422759966801</v>
      </c>
      <c r="AC1817" s="17">
        <v>0.18021919131879699</v>
      </c>
      <c r="AD1817" s="17">
        <v>0.20415879945769599</v>
      </c>
      <c r="AE1817" s="17"/>
      <c r="AF1817" s="17">
        <v>0.337985278482823</v>
      </c>
      <c r="AG1817" s="17">
        <v>0.30169230518408002</v>
      </c>
      <c r="AH1817" s="17">
        <v>0.30268789634904197</v>
      </c>
      <c r="AI1817" s="17">
        <v>0.27956839228305302</v>
      </c>
      <c r="AJ1817" s="17">
        <v>0.19743370260495199</v>
      </c>
      <c r="AK1817" s="17">
        <v>0.29805329616321602</v>
      </c>
      <c r="AL1817" s="17"/>
      <c r="AM1817" s="17">
        <v>0.30072756866945699</v>
      </c>
      <c r="AN1817" s="17">
        <v>0.28671893761506201</v>
      </c>
      <c r="AO1817" s="17"/>
      <c r="AP1817" s="17">
        <v>0.214015031317592</v>
      </c>
      <c r="AQ1817" s="17">
        <v>0.30892625435555698</v>
      </c>
      <c r="AR1817" s="17">
        <v>0.318520066290647</v>
      </c>
      <c r="AS1817" s="17">
        <v>0.370004385440311</v>
      </c>
      <c r="AT1817" s="17">
        <v>0.368928461700472</v>
      </c>
      <c r="AU1817" s="17"/>
      <c r="AV1817" s="17">
        <v>0.39012994950373397</v>
      </c>
      <c r="AW1817" s="17">
        <v>0.24455049608753601</v>
      </c>
      <c r="AX1817" s="17">
        <v>0.33722326851020501</v>
      </c>
      <c r="AY1817" s="17">
        <v>0.23324422751855101</v>
      </c>
      <c r="AZ1817" s="17">
        <v>0.31607827546804101</v>
      </c>
      <c r="BA1817" s="17">
        <v>0.20961317987235201</v>
      </c>
      <c r="BB1817" s="17"/>
      <c r="BC1817" s="17">
        <v>0.356595132316817</v>
      </c>
      <c r="BD1817" s="17">
        <v>0.27071886197480999</v>
      </c>
      <c r="BE1817" s="17">
        <v>0.30204446794749201</v>
      </c>
      <c r="BF1817" s="17"/>
      <c r="BG1817" s="17">
        <v>0.18896698826973199</v>
      </c>
      <c r="BH1817" s="17">
        <v>0.33893655743051199</v>
      </c>
      <c r="BI1817" s="17">
        <v>0.33115527429112002</v>
      </c>
      <c r="BJ1817" s="17">
        <v>0.28616079016162099</v>
      </c>
      <c r="BK1817" s="17">
        <v>0.16894139839129699</v>
      </c>
      <c r="BL1817" s="17"/>
      <c r="BM1817" s="17">
        <v>0.31443017653433802</v>
      </c>
      <c r="BN1817" s="17">
        <v>0.196065311850429</v>
      </c>
    </row>
    <row r="1818" spans="2:66" x14ac:dyDescent="0.35">
      <c r="B1818" t="s">
        <v>538</v>
      </c>
      <c r="C1818" s="17">
        <v>0.27366481636998202</v>
      </c>
      <c r="D1818" s="17">
        <v>0.27739142656031501</v>
      </c>
      <c r="E1818" s="17">
        <v>0.26840235711954202</v>
      </c>
      <c r="F1818" s="17"/>
      <c r="G1818" s="17">
        <v>0.217046835561128</v>
      </c>
      <c r="H1818" s="17">
        <v>0.24215818135219599</v>
      </c>
      <c r="I1818" s="17">
        <v>0.249710420371796</v>
      </c>
      <c r="J1818" s="17">
        <v>0.31218363688765999</v>
      </c>
      <c r="K1818" s="17">
        <v>0.28808655148045698</v>
      </c>
      <c r="L1818" s="17">
        <v>0.31556525473915198</v>
      </c>
      <c r="M1818" s="17"/>
      <c r="N1818" s="17">
        <v>0.26094617487789901</v>
      </c>
      <c r="O1818" s="17">
        <v>0.272546048420653</v>
      </c>
      <c r="P1818" s="17">
        <v>0.31200215787793001</v>
      </c>
      <c r="Q1818" s="17">
        <v>0.257231974316039</v>
      </c>
      <c r="R1818" s="17"/>
      <c r="S1818" s="17">
        <v>0.235146947900886</v>
      </c>
      <c r="T1818" s="17">
        <v>0.30781885182537799</v>
      </c>
      <c r="U1818" s="17">
        <v>0.32757010844793499</v>
      </c>
      <c r="V1818" s="17">
        <v>0.31889438496212202</v>
      </c>
      <c r="W1818" s="17">
        <v>0.24218733198623499</v>
      </c>
      <c r="X1818" s="17">
        <v>0.26437336520004501</v>
      </c>
      <c r="Y1818" s="17">
        <v>0.27982694162105798</v>
      </c>
      <c r="Z1818" s="17">
        <v>0.22072482798013399</v>
      </c>
      <c r="AA1818" s="17">
        <v>0.26687000320209198</v>
      </c>
      <c r="AB1818" s="17">
        <v>0.22780423508984099</v>
      </c>
      <c r="AC1818" s="17">
        <v>0.271984792161515</v>
      </c>
      <c r="AD1818" s="17">
        <v>0.3466032036201</v>
      </c>
      <c r="AE1818" s="17"/>
      <c r="AF1818" s="17">
        <v>0.24058992570563101</v>
      </c>
      <c r="AG1818" s="17">
        <v>0.27818983037630901</v>
      </c>
      <c r="AH1818" s="17">
        <v>0.29328643219476402</v>
      </c>
      <c r="AI1818" s="17">
        <v>0.28364410296533399</v>
      </c>
      <c r="AJ1818" s="17">
        <v>0.30496208375750899</v>
      </c>
      <c r="AK1818" s="17">
        <v>0.26227581492788099</v>
      </c>
      <c r="AL1818" s="17"/>
      <c r="AM1818" s="17">
        <v>0.279418197271811</v>
      </c>
      <c r="AN1818" s="17">
        <v>0.266249754743898</v>
      </c>
      <c r="AO1818" s="17"/>
      <c r="AP1818" s="17">
        <v>0.28280561101604401</v>
      </c>
      <c r="AQ1818" s="17">
        <v>0.28829028834757198</v>
      </c>
      <c r="AR1818" s="17">
        <v>0.276716916760951</v>
      </c>
      <c r="AS1818" s="17">
        <v>0.22439313160985899</v>
      </c>
      <c r="AT1818" s="17">
        <v>0.14423618877508201</v>
      </c>
      <c r="AU1818" s="17"/>
      <c r="AV1818" s="17">
        <v>0.221731126544091</v>
      </c>
      <c r="AW1818" s="17">
        <v>0.32243394460209202</v>
      </c>
      <c r="AX1818" s="17">
        <v>0.33700928138039998</v>
      </c>
      <c r="AY1818" s="17">
        <v>0.30203674708352202</v>
      </c>
      <c r="AZ1818" s="17">
        <v>0.30614315477100601</v>
      </c>
      <c r="BA1818" s="17">
        <v>0.28196724566513898</v>
      </c>
      <c r="BB1818" s="17"/>
      <c r="BC1818" s="17">
        <v>0.28483021446003798</v>
      </c>
      <c r="BD1818" s="17">
        <v>0.27182267869979998</v>
      </c>
      <c r="BE1818" s="17">
        <v>0.284867205794685</v>
      </c>
      <c r="BF1818" s="17"/>
      <c r="BG1818" s="17">
        <v>0.25863748914854301</v>
      </c>
      <c r="BH1818" s="17">
        <v>0.28374424588384201</v>
      </c>
      <c r="BI1818" s="17">
        <v>0.30079700445569801</v>
      </c>
      <c r="BJ1818" s="17">
        <v>0.28111892195372601</v>
      </c>
      <c r="BK1818" s="17">
        <v>0.19984016654730999</v>
      </c>
      <c r="BL1818" s="17"/>
      <c r="BM1818" s="17">
        <v>0.27964157527495898</v>
      </c>
      <c r="BN1818" s="17">
        <v>0.21864761721237799</v>
      </c>
    </row>
    <row r="1819" spans="2:66" x14ac:dyDescent="0.35">
      <c r="B1819" t="s">
        <v>539</v>
      </c>
      <c r="C1819" s="17">
        <v>0.139839830833482</v>
      </c>
      <c r="D1819" s="17">
        <v>0.12780581578711001</v>
      </c>
      <c r="E1819" s="17">
        <v>0.15226233887079599</v>
      </c>
      <c r="F1819" s="17"/>
      <c r="G1819" s="17">
        <v>5.2715732352215897E-2</v>
      </c>
      <c r="H1819" s="17">
        <v>7.4837262024773393E-2</v>
      </c>
      <c r="I1819" s="17">
        <v>0.13840328304731001</v>
      </c>
      <c r="J1819" s="17">
        <v>0.125040236576553</v>
      </c>
      <c r="K1819" s="17">
        <v>0.216851292869153</v>
      </c>
      <c r="L1819" s="17">
        <v>0.21228487665780599</v>
      </c>
      <c r="M1819" s="17"/>
      <c r="N1819" s="17">
        <v>0.12518105267197799</v>
      </c>
      <c r="O1819" s="17">
        <v>0.12987841676412701</v>
      </c>
      <c r="P1819" s="17">
        <v>0.152703341360964</v>
      </c>
      <c r="Q1819" s="17">
        <v>0.15511953276639101</v>
      </c>
      <c r="R1819" s="17"/>
      <c r="S1819" s="17">
        <v>9.2468345459290099E-2</v>
      </c>
      <c r="T1819" s="17">
        <v>0.135920492376949</v>
      </c>
      <c r="U1819" s="17">
        <v>0.14342594168384001</v>
      </c>
      <c r="V1819" s="17">
        <v>0.160298780385045</v>
      </c>
      <c r="W1819" s="17">
        <v>9.9376764422424199E-2</v>
      </c>
      <c r="X1819" s="17">
        <v>0.105851997414825</v>
      </c>
      <c r="Y1819" s="17">
        <v>0.18659554805408099</v>
      </c>
      <c r="Z1819" s="17">
        <v>0.152885682143689</v>
      </c>
      <c r="AA1819" s="17">
        <v>0.14138063101671799</v>
      </c>
      <c r="AB1819" s="17">
        <v>0.17690312221138901</v>
      </c>
      <c r="AC1819" s="17">
        <v>0.21204354058991101</v>
      </c>
      <c r="AD1819" s="17">
        <v>0.123080786883424</v>
      </c>
      <c r="AE1819" s="17"/>
      <c r="AF1819" s="17">
        <v>6.8354567382986398E-2</v>
      </c>
      <c r="AG1819" s="17">
        <v>0.15446428232217199</v>
      </c>
      <c r="AH1819" s="17">
        <v>0.14476987814310899</v>
      </c>
      <c r="AI1819" s="17">
        <v>0.15489967156571699</v>
      </c>
      <c r="AJ1819" s="17">
        <v>0.229231799838677</v>
      </c>
      <c r="AK1819" s="17">
        <v>0.15841192710582</v>
      </c>
      <c r="AL1819" s="17"/>
      <c r="AM1819" s="17">
        <v>0.15199891128800899</v>
      </c>
      <c r="AN1819" s="17">
        <v>0.12357914857065801</v>
      </c>
      <c r="AO1819" s="17"/>
      <c r="AP1819" s="17">
        <v>0.18234673048227801</v>
      </c>
      <c r="AQ1819" s="17">
        <v>0.15036443533358501</v>
      </c>
      <c r="AR1819" s="17">
        <v>0.10701336457953201</v>
      </c>
      <c r="AS1819" s="17">
        <v>9.2991480348144195E-2</v>
      </c>
      <c r="AT1819" s="17">
        <v>4.0160710683593302E-2</v>
      </c>
      <c r="AU1819" s="17"/>
      <c r="AV1819" s="17">
        <v>3.9151820955815701E-2</v>
      </c>
      <c r="AW1819" s="17">
        <v>0.22111205849999299</v>
      </c>
      <c r="AX1819" s="17">
        <v>0.114588104140411</v>
      </c>
      <c r="AY1819" s="17">
        <v>0.27567923746448397</v>
      </c>
      <c r="AZ1819" s="17">
        <v>7.8841680005046696E-2</v>
      </c>
      <c r="BA1819" s="17">
        <v>0.15041996848572001</v>
      </c>
      <c r="BB1819" s="17"/>
      <c r="BC1819" s="17">
        <v>5.7383202276610097E-2</v>
      </c>
      <c r="BD1819" s="17">
        <v>0.14354253812293999</v>
      </c>
      <c r="BE1819" s="17">
        <v>0.200083317945391</v>
      </c>
      <c r="BF1819" s="17"/>
      <c r="BG1819" s="17">
        <v>0.210823530408624</v>
      </c>
      <c r="BH1819" s="17">
        <v>9.3761854706374104E-2</v>
      </c>
      <c r="BI1819" s="17">
        <v>0.10374840608340501</v>
      </c>
      <c r="BJ1819" s="17">
        <v>0.152455895500716</v>
      </c>
      <c r="BK1819" s="17">
        <v>0.43064556737760401</v>
      </c>
      <c r="BL1819" s="17"/>
      <c r="BM1819" s="17">
        <v>0.112890788857197</v>
      </c>
      <c r="BN1819" s="17">
        <v>0.36627402892091498</v>
      </c>
    </row>
    <row r="1820" spans="2:66" x14ac:dyDescent="0.35">
      <c r="B1820" t="s">
        <v>282</v>
      </c>
      <c r="C1820" s="17">
        <v>0.17095105706807601</v>
      </c>
      <c r="D1820" s="17">
        <v>0.129303141607918</v>
      </c>
      <c r="E1820" s="17">
        <v>0.21044963548416201</v>
      </c>
      <c r="F1820" s="17"/>
      <c r="G1820" s="17">
        <v>0.19111757446369701</v>
      </c>
      <c r="H1820" s="17">
        <v>0.110799922641886</v>
      </c>
      <c r="I1820" s="17">
        <v>0.16461124638619301</v>
      </c>
      <c r="J1820" s="17">
        <v>0.21962399492898099</v>
      </c>
      <c r="K1820" s="17">
        <v>0.19002388991181199</v>
      </c>
      <c r="L1820" s="17">
        <v>0.15954547666627</v>
      </c>
      <c r="M1820" s="17"/>
      <c r="N1820" s="17">
        <v>0.108170893455626</v>
      </c>
      <c r="O1820" s="17">
        <v>0.17254910131464199</v>
      </c>
      <c r="P1820" s="17">
        <v>0.17328794886523899</v>
      </c>
      <c r="Q1820" s="17">
        <v>0.231598946412858</v>
      </c>
      <c r="R1820" s="17"/>
      <c r="S1820" s="17">
        <v>0.15079747459533799</v>
      </c>
      <c r="T1820" s="17">
        <v>0.184805529303951</v>
      </c>
      <c r="U1820" s="17">
        <v>0.15349811060152399</v>
      </c>
      <c r="V1820" s="17">
        <v>0.146522574888756</v>
      </c>
      <c r="W1820" s="17">
        <v>0.21422699540370899</v>
      </c>
      <c r="X1820" s="17">
        <v>0.18744361400121401</v>
      </c>
      <c r="Y1820" s="17">
        <v>0.19507754008466399</v>
      </c>
      <c r="Z1820" s="17">
        <v>0.14287741298421</v>
      </c>
      <c r="AA1820" s="17">
        <v>0.15277622337371999</v>
      </c>
      <c r="AB1820" s="17">
        <v>0.152949727359876</v>
      </c>
      <c r="AC1820" s="17">
        <v>0.21030866307294899</v>
      </c>
      <c r="AD1820" s="17">
        <v>0.20174151089467801</v>
      </c>
      <c r="AE1820" s="17"/>
      <c r="AF1820" s="17">
        <v>0.160789093130593</v>
      </c>
      <c r="AG1820" s="17">
        <v>0.16235873605694601</v>
      </c>
      <c r="AH1820" s="17">
        <v>0.16593212640062299</v>
      </c>
      <c r="AI1820" s="17">
        <v>0.18331994134241</v>
      </c>
      <c r="AJ1820" s="17">
        <v>0.19019011192844301</v>
      </c>
      <c r="AK1820" s="17">
        <v>0.18806240671473001</v>
      </c>
      <c r="AL1820" s="17"/>
      <c r="AM1820" s="17">
        <v>0.15144817387611001</v>
      </c>
      <c r="AN1820" s="17">
        <v>0.19746388545875801</v>
      </c>
      <c r="AO1820" s="17"/>
      <c r="AP1820" s="17">
        <v>0.23485185216075299</v>
      </c>
      <c r="AQ1820" s="17">
        <v>0.15119969106202899</v>
      </c>
      <c r="AR1820" s="17">
        <v>0.15970125700529</v>
      </c>
      <c r="AS1820" s="17">
        <v>0.13070375934228001</v>
      </c>
      <c r="AT1820" s="17">
        <v>0.103982200796577</v>
      </c>
      <c r="AU1820" s="17"/>
      <c r="AV1820" s="17">
        <v>0.147151512952545</v>
      </c>
      <c r="AW1820" s="17">
        <v>0.13695662074104001</v>
      </c>
      <c r="AX1820" s="17">
        <v>0.129819705721789</v>
      </c>
      <c r="AY1820" s="17">
        <v>0.134644620282031</v>
      </c>
      <c r="AZ1820" s="17">
        <v>0.203930447051312</v>
      </c>
      <c r="BA1820" s="17">
        <v>0.28919392500493402</v>
      </c>
      <c r="BB1820" s="17"/>
      <c r="BC1820" s="17">
        <v>0.16573229280181301</v>
      </c>
      <c r="BD1820" s="17">
        <v>0.210500444155621</v>
      </c>
      <c r="BE1820" s="17">
        <v>7.2286672442995401E-2</v>
      </c>
      <c r="BF1820" s="17"/>
      <c r="BG1820" s="17">
        <v>0.17345815375951201</v>
      </c>
      <c r="BH1820" s="17">
        <v>0.149086653885771</v>
      </c>
      <c r="BI1820" s="17">
        <v>0.153337546425525</v>
      </c>
      <c r="BJ1820" s="17">
        <v>7.3396064126634894E-2</v>
      </c>
      <c r="BK1820" s="17">
        <v>0.149391429131363</v>
      </c>
      <c r="BL1820" s="17"/>
      <c r="BM1820" s="17">
        <v>0.153069176888666</v>
      </c>
      <c r="BN1820" s="17">
        <v>0.13180652553689501</v>
      </c>
    </row>
    <row r="1821" spans="2:66" x14ac:dyDescent="0.35">
      <c r="C1821" s="17"/>
      <c r="D1821" s="17"/>
      <c r="E1821" s="17"/>
      <c r="F1821" s="17"/>
      <c r="G1821" s="17"/>
      <c r="H1821" s="17"/>
      <c r="I1821" s="17"/>
      <c r="J1821" s="17"/>
      <c r="K1821" s="17"/>
      <c r="L1821" s="17"/>
      <c r="M1821" s="17"/>
      <c r="N1821" s="17"/>
      <c r="O1821" s="17"/>
      <c r="P1821" s="17"/>
      <c r="Q1821" s="17"/>
      <c r="R1821" s="17"/>
      <c r="S1821" s="17"/>
      <c r="T1821" s="17"/>
      <c r="U1821" s="17"/>
      <c r="V1821" s="17"/>
      <c r="W1821" s="17"/>
      <c r="X1821" s="17"/>
      <c r="Y1821" s="17"/>
      <c r="Z1821" s="17"/>
      <c r="AA1821" s="17"/>
      <c r="AB1821" s="17"/>
      <c r="AC1821" s="17"/>
      <c r="AD1821" s="17"/>
      <c r="AE1821" s="17"/>
      <c r="AF1821" s="17"/>
      <c r="AG1821" s="17"/>
      <c r="AH1821" s="17"/>
      <c r="AI1821" s="17"/>
      <c r="AJ1821" s="17"/>
      <c r="AK1821" s="17"/>
      <c r="AL1821" s="17"/>
      <c r="AM1821" s="17"/>
      <c r="AN1821" s="17"/>
      <c r="AO1821" s="17"/>
      <c r="AP1821" s="17"/>
      <c r="AQ1821" s="17"/>
      <c r="AR1821" s="17"/>
      <c r="AS1821" s="17"/>
      <c r="AT1821" s="17"/>
      <c r="AU1821" s="17"/>
      <c r="AV1821" s="17"/>
      <c r="AW1821" s="17"/>
      <c r="AX1821" s="17"/>
      <c r="AY1821" s="17"/>
      <c r="AZ1821" s="17"/>
      <c r="BA1821" s="17"/>
      <c r="BB1821" s="17"/>
      <c r="BC1821" s="17"/>
      <c r="BD1821" s="17"/>
      <c r="BE1821" s="17"/>
      <c r="BF1821" s="17"/>
      <c r="BG1821" s="17"/>
      <c r="BH1821" s="17"/>
      <c r="BI1821" s="17"/>
      <c r="BJ1821" s="17"/>
      <c r="BK1821" s="17"/>
      <c r="BL1821" s="17"/>
      <c r="BM1821" s="17"/>
      <c r="BN1821" s="17"/>
    </row>
    <row r="1822" spans="2:66" x14ac:dyDescent="0.35">
      <c r="C1822" s="17"/>
      <c r="D1822" s="17"/>
      <c r="E1822" s="17"/>
      <c r="F1822" s="17"/>
      <c r="G1822" s="17"/>
      <c r="H1822" s="17"/>
      <c r="I1822" s="17"/>
      <c r="J1822" s="17"/>
      <c r="K1822" s="17"/>
      <c r="L1822" s="17"/>
      <c r="M1822" s="17"/>
      <c r="N1822" s="17"/>
      <c r="O1822" s="17"/>
      <c r="P1822" s="17"/>
      <c r="Q1822" s="17"/>
      <c r="R1822" s="17"/>
      <c r="S1822" s="17"/>
      <c r="T1822" s="17"/>
      <c r="U1822" s="17"/>
      <c r="V1822" s="17"/>
      <c r="W1822" s="17"/>
      <c r="X1822" s="17"/>
      <c r="Y1822" s="17"/>
      <c r="Z1822" s="17"/>
      <c r="AA1822" s="17"/>
      <c r="AB1822" s="17"/>
      <c r="AC1822" s="17"/>
      <c r="AD1822" s="17"/>
      <c r="AE1822" s="17"/>
      <c r="AF1822" s="17"/>
      <c r="AG1822" s="17"/>
      <c r="AH1822" s="17"/>
      <c r="AI1822" s="17"/>
      <c r="AJ1822" s="17"/>
      <c r="AK1822" s="17"/>
      <c r="AL1822" s="17"/>
      <c r="AM1822" s="17"/>
      <c r="AN1822" s="17"/>
      <c r="AO1822" s="17"/>
      <c r="AP1822" s="17"/>
      <c r="AQ1822" s="17"/>
      <c r="AR1822" s="17"/>
      <c r="AS1822" s="17"/>
      <c r="AT1822" s="17"/>
      <c r="AU1822" s="17"/>
      <c r="AV1822" s="17"/>
      <c r="AW1822" s="17"/>
      <c r="AX1822" s="17"/>
      <c r="AY1822" s="17"/>
      <c r="AZ1822" s="17"/>
      <c r="BA1822" s="17"/>
      <c r="BB1822" s="17"/>
      <c r="BC1822" s="17"/>
      <c r="BD1822" s="17"/>
      <c r="BE1822" s="17"/>
      <c r="BF1822" s="17"/>
      <c r="BG1822" s="17"/>
      <c r="BH1822" s="17"/>
      <c r="BI1822" s="17"/>
      <c r="BJ1822" s="17"/>
      <c r="BK1822" s="17"/>
      <c r="BL1822" s="17"/>
      <c r="BM1822" s="17"/>
      <c r="BN1822" s="17"/>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N32"/>
  <sheetViews>
    <sheetView showGridLines="0" topLeftCell="A24" workbookViewId="0">
      <pane xSplit="2" topLeftCell="C1" activePane="topRight" state="frozen"/>
      <selection pane="topRight" activeCell="B30" sqref="B30"/>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100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81</v>
      </c>
      <c r="C9" s="17">
        <v>0.60809073405901204</v>
      </c>
      <c r="D9" s="17">
        <v>0.56953822692169398</v>
      </c>
      <c r="E9" s="17">
        <v>0.64374802993895697</v>
      </c>
      <c r="F9" s="17"/>
      <c r="G9" s="17">
        <v>0.63063111751527701</v>
      </c>
      <c r="H9" s="17">
        <v>0.68139619443770305</v>
      </c>
      <c r="I9" s="17">
        <v>0.66474969606040402</v>
      </c>
      <c r="J9" s="17">
        <v>0.65118088976214505</v>
      </c>
      <c r="K9" s="17">
        <v>0.57136717791381597</v>
      </c>
      <c r="L9" s="17">
        <v>0.47711365251041998</v>
      </c>
      <c r="M9" s="17"/>
      <c r="N9" s="17">
        <v>0.536567403618044</v>
      </c>
      <c r="O9" s="17">
        <v>0.62312480393307801</v>
      </c>
      <c r="P9" s="17">
        <v>0.660322064206326</v>
      </c>
      <c r="Q9" s="17">
        <v>0.62200464354057705</v>
      </c>
      <c r="R9" s="17"/>
      <c r="S9" s="17">
        <v>0.61674135293672705</v>
      </c>
      <c r="T9" s="17">
        <v>0.56238838254061096</v>
      </c>
      <c r="U9" s="17">
        <v>0.58060289291630296</v>
      </c>
      <c r="V9" s="17">
        <v>0.52640390657972003</v>
      </c>
      <c r="W9" s="17">
        <v>0.59448507175535703</v>
      </c>
      <c r="X9" s="17">
        <v>0.66025779669080797</v>
      </c>
      <c r="Y9" s="17">
        <v>0.60006777600817396</v>
      </c>
      <c r="Z9" s="17">
        <v>0.61253740095268405</v>
      </c>
      <c r="AA9" s="17">
        <v>0.65040521665859596</v>
      </c>
      <c r="AB9" s="17">
        <v>0.62663477788962196</v>
      </c>
      <c r="AC9" s="17">
        <v>0.67330915750013698</v>
      </c>
      <c r="AD9" s="17">
        <v>0.65516115065539604</v>
      </c>
      <c r="AE9" s="17"/>
      <c r="AF9" s="17">
        <v>0.64447488294275002</v>
      </c>
      <c r="AG9" s="17">
        <v>0.60870325044277995</v>
      </c>
      <c r="AH9" s="17">
        <v>0.61711538006010302</v>
      </c>
      <c r="AI9" s="17">
        <v>0.602715090633827</v>
      </c>
      <c r="AJ9" s="17">
        <v>0.53120348726120103</v>
      </c>
      <c r="AK9" s="17">
        <v>0.58977570690623005</v>
      </c>
      <c r="AL9" s="17"/>
      <c r="AM9" s="17">
        <v>0.58477306120894101</v>
      </c>
      <c r="AN9" s="17">
        <v>0.63955861834516703</v>
      </c>
      <c r="AO9" s="17"/>
      <c r="AP9" s="17">
        <v>0.62664485236742495</v>
      </c>
      <c r="AQ9" s="17">
        <v>0.63382898985631597</v>
      </c>
      <c r="AR9" s="17">
        <v>0.61159682280861705</v>
      </c>
      <c r="AS9" s="17">
        <v>0.56457354533436599</v>
      </c>
      <c r="AT9" s="17">
        <v>0.44747908677548298</v>
      </c>
      <c r="AU9" s="17"/>
      <c r="AV9" s="17">
        <v>0.650506163536543</v>
      </c>
      <c r="AW9" s="17">
        <v>0.50588281742454999</v>
      </c>
      <c r="AX9" s="17">
        <v>0.57510625209810096</v>
      </c>
      <c r="AY9" s="17">
        <v>0.474937185490791</v>
      </c>
      <c r="AZ9" s="17">
        <v>0.67840588033162696</v>
      </c>
      <c r="BA9" s="17">
        <v>0.64248956286735204</v>
      </c>
      <c r="BB9" s="17"/>
      <c r="BC9" s="17">
        <v>0.66877483189835696</v>
      </c>
      <c r="BD9" s="17">
        <v>0.64140045734673601</v>
      </c>
      <c r="BE9" s="17">
        <v>0.49999244962004102</v>
      </c>
      <c r="BF9" s="17"/>
      <c r="BG9" s="17">
        <v>0.60966032594573805</v>
      </c>
      <c r="BH9" s="17">
        <v>0.61906196120380996</v>
      </c>
      <c r="BI9" s="17">
        <v>0.60857967980725403</v>
      </c>
      <c r="BJ9" s="17">
        <v>0.61779126424350805</v>
      </c>
      <c r="BK9" s="17">
        <v>0.51975143275417901</v>
      </c>
      <c r="BL9" s="17"/>
      <c r="BM9" s="17">
        <v>0.61752564916417096</v>
      </c>
      <c r="BN9" s="17">
        <v>0.54243730293916403</v>
      </c>
    </row>
    <row r="10" spans="2:66" x14ac:dyDescent="0.35">
      <c r="B10" s="18" t="s">
        <v>82</v>
      </c>
      <c r="C10" s="17">
        <v>0.46588832117291601</v>
      </c>
      <c r="D10" s="17">
        <v>0.40438418884466698</v>
      </c>
      <c r="E10" s="17">
        <v>0.52517370958687404</v>
      </c>
      <c r="F10" s="17"/>
      <c r="G10" s="17">
        <v>0.35486085884219298</v>
      </c>
      <c r="H10" s="17">
        <v>0.338655953222466</v>
      </c>
      <c r="I10" s="17">
        <v>0.49605091019393899</v>
      </c>
      <c r="J10" s="17">
        <v>0.46521353309584301</v>
      </c>
      <c r="K10" s="17">
        <v>0.551695157791392</v>
      </c>
      <c r="L10" s="17">
        <v>0.562107058803611</v>
      </c>
      <c r="M10" s="17"/>
      <c r="N10" s="17">
        <v>0.41220245075113998</v>
      </c>
      <c r="O10" s="17">
        <v>0.48308185953766503</v>
      </c>
      <c r="P10" s="17">
        <v>0.47015065628772801</v>
      </c>
      <c r="Q10" s="17">
        <v>0.50214649556233404</v>
      </c>
      <c r="R10" s="17"/>
      <c r="S10" s="17">
        <v>0.30117927526416399</v>
      </c>
      <c r="T10" s="17">
        <v>0.51369735881701395</v>
      </c>
      <c r="U10" s="17">
        <v>0.50787842753893697</v>
      </c>
      <c r="V10" s="17">
        <v>0.48594953282688902</v>
      </c>
      <c r="W10" s="17">
        <v>0.54940739263697902</v>
      </c>
      <c r="X10" s="17">
        <v>0.42671817606526402</v>
      </c>
      <c r="Y10" s="17">
        <v>0.48331419690486899</v>
      </c>
      <c r="Z10" s="17">
        <v>0.44813644433411198</v>
      </c>
      <c r="AA10" s="17">
        <v>0.40487252294278298</v>
      </c>
      <c r="AB10" s="17">
        <v>0.57978857365092396</v>
      </c>
      <c r="AC10" s="17">
        <v>0.481726005028636</v>
      </c>
      <c r="AD10" s="17">
        <v>0.60896771324450605</v>
      </c>
      <c r="AE10" s="17"/>
      <c r="AF10" s="17">
        <v>0.376663027342238</v>
      </c>
      <c r="AG10" s="17">
        <v>0.49144597364915299</v>
      </c>
      <c r="AH10" s="17">
        <v>0.48676194188825</v>
      </c>
      <c r="AI10" s="17">
        <v>0.50235268927390997</v>
      </c>
      <c r="AJ10" s="17">
        <v>0.51850756188845604</v>
      </c>
      <c r="AK10" s="17">
        <v>0.47628201804738901</v>
      </c>
      <c r="AL10" s="17"/>
      <c r="AM10" s="17">
        <v>0.48337784410641699</v>
      </c>
      <c r="AN10" s="17">
        <v>0.44074633534943197</v>
      </c>
      <c r="AO10" s="17"/>
      <c r="AP10" s="17">
        <v>0.52354339861560895</v>
      </c>
      <c r="AQ10" s="17">
        <v>0.44530009307296597</v>
      </c>
      <c r="AR10" s="17">
        <v>0.47537957772717498</v>
      </c>
      <c r="AS10" s="17">
        <v>0.388117345706536</v>
      </c>
      <c r="AT10" s="17">
        <v>0.24519806436288799</v>
      </c>
      <c r="AU10" s="17"/>
      <c r="AV10" s="17">
        <v>0.49502694520512203</v>
      </c>
      <c r="AW10" s="17">
        <v>0.42246807768651401</v>
      </c>
      <c r="AX10" s="17">
        <v>0.52646358426173201</v>
      </c>
      <c r="AY10" s="17">
        <v>0.340154646244689</v>
      </c>
      <c r="AZ10" s="17">
        <v>0.51115805912669598</v>
      </c>
      <c r="BA10" s="17">
        <v>0.47684389728287702</v>
      </c>
      <c r="BB10" s="17"/>
      <c r="BC10" s="17">
        <v>0.58614233045851705</v>
      </c>
      <c r="BD10" s="17">
        <v>0.49480138279661801</v>
      </c>
      <c r="BE10" s="17">
        <v>0.33814081886467001</v>
      </c>
      <c r="BF10" s="17"/>
      <c r="BG10" s="17">
        <v>0.41121080522700898</v>
      </c>
      <c r="BH10" s="17">
        <v>0.47893465312059103</v>
      </c>
      <c r="BI10" s="17">
        <v>0.50784701676118205</v>
      </c>
      <c r="BJ10" s="17">
        <v>0.36243801394132802</v>
      </c>
      <c r="BK10" s="17">
        <v>0.351606589908522</v>
      </c>
      <c r="BL10" s="17"/>
      <c r="BM10" s="17">
        <v>0.46786796524836399</v>
      </c>
      <c r="BN10" s="17">
        <v>0.35411292101695102</v>
      </c>
    </row>
    <row r="11" spans="2:66" x14ac:dyDescent="0.35">
      <c r="B11" s="18" t="s">
        <v>83</v>
      </c>
      <c r="C11" s="17">
        <v>0.36703692458597198</v>
      </c>
      <c r="D11" s="17">
        <v>0.38758308987791801</v>
      </c>
      <c r="E11" s="17">
        <v>0.34881334998806401</v>
      </c>
      <c r="F11" s="17"/>
      <c r="G11" s="17">
        <v>0.192401056938554</v>
      </c>
      <c r="H11" s="17">
        <v>0.234141296487658</v>
      </c>
      <c r="I11" s="17">
        <v>0.288332828313834</v>
      </c>
      <c r="J11" s="17">
        <v>0.40302501984601902</v>
      </c>
      <c r="K11" s="17">
        <v>0.50434028671387199</v>
      </c>
      <c r="L11" s="17">
        <v>0.53406660130872197</v>
      </c>
      <c r="M11" s="17"/>
      <c r="N11" s="17">
        <v>0.30148265721330197</v>
      </c>
      <c r="O11" s="17">
        <v>0.27883659570116098</v>
      </c>
      <c r="P11" s="17">
        <v>0.47315283122461599</v>
      </c>
      <c r="Q11" s="17">
        <v>0.44236197753254403</v>
      </c>
      <c r="R11" s="17"/>
      <c r="S11" s="17">
        <v>0.29952791243171401</v>
      </c>
      <c r="T11" s="17">
        <v>0.35761489580869099</v>
      </c>
      <c r="U11" s="17">
        <v>0.31552179884414899</v>
      </c>
      <c r="V11" s="17">
        <v>0.44460125239342602</v>
      </c>
      <c r="W11" s="17">
        <v>0.39541187445335702</v>
      </c>
      <c r="X11" s="17">
        <v>0.36460515398230497</v>
      </c>
      <c r="Y11" s="17">
        <v>0.41560697528115398</v>
      </c>
      <c r="Z11" s="17">
        <v>0.46905797667134602</v>
      </c>
      <c r="AA11" s="17">
        <v>0.38747554628029501</v>
      </c>
      <c r="AB11" s="17">
        <v>0.28181889041485803</v>
      </c>
      <c r="AC11" s="17">
        <v>0.48993664851372698</v>
      </c>
      <c r="AD11" s="17">
        <v>0.27772975697666902</v>
      </c>
      <c r="AE11" s="17"/>
      <c r="AF11" s="17">
        <v>0.27467817671927802</v>
      </c>
      <c r="AG11" s="17">
        <v>0.37781662644574499</v>
      </c>
      <c r="AH11" s="17">
        <v>0.40791736663061701</v>
      </c>
      <c r="AI11" s="17">
        <v>0.39712575715154502</v>
      </c>
      <c r="AJ11" s="17">
        <v>0.43923705763640097</v>
      </c>
      <c r="AK11" s="17">
        <v>0.399296415695578</v>
      </c>
      <c r="AL11" s="17"/>
      <c r="AM11" s="17">
        <v>0.41966536932144999</v>
      </c>
      <c r="AN11" s="17">
        <v>0.29261178237414698</v>
      </c>
      <c r="AO11" s="17"/>
      <c r="AP11" s="17">
        <v>0.52759304426077902</v>
      </c>
      <c r="AQ11" s="17">
        <v>0.398739954623272</v>
      </c>
      <c r="AR11" s="17">
        <v>0.25773480282864403</v>
      </c>
      <c r="AS11" s="17">
        <v>0.20655035039870501</v>
      </c>
      <c r="AT11" s="17">
        <v>0.26197967856158699</v>
      </c>
      <c r="AU11" s="17"/>
      <c r="AV11" s="17">
        <v>0.21117102894127901</v>
      </c>
      <c r="AW11" s="17">
        <v>0.52495668951103203</v>
      </c>
      <c r="AX11" s="17">
        <v>0.27972477386146999</v>
      </c>
      <c r="AY11" s="17">
        <v>0.77666804043481696</v>
      </c>
      <c r="AZ11" s="17">
        <v>0.15818301553748601</v>
      </c>
      <c r="BA11" s="17">
        <v>0.34635185000095298</v>
      </c>
      <c r="BB11" s="17"/>
      <c r="BC11" s="17">
        <v>0.152267659621352</v>
      </c>
      <c r="BD11" s="17">
        <v>0.37636145652191999</v>
      </c>
      <c r="BE11" s="17">
        <v>0.52248554185541096</v>
      </c>
      <c r="BF11" s="17"/>
      <c r="BG11" s="17">
        <v>0.42543072404573301</v>
      </c>
      <c r="BH11" s="17">
        <v>0.30700756680056701</v>
      </c>
      <c r="BI11" s="17">
        <v>0.32962966877023497</v>
      </c>
      <c r="BJ11" s="17">
        <v>0.389705170523585</v>
      </c>
      <c r="BK11" s="17">
        <v>0.70604674404554502</v>
      </c>
      <c r="BL11" s="17"/>
      <c r="BM11" s="17">
        <v>0.32635897932123797</v>
      </c>
      <c r="BN11" s="17">
        <v>0.63284706834216298</v>
      </c>
    </row>
    <row r="12" spans="2:66" x14ac:dyDescent="0.35">
      <c r="B12" s="18" t="s">
        <v>84</v>
      </c>
      <c r="C12" s="17">
        <v>0.31350331446702701</v>
      </c>
      <c r="D12" s="17">
        <v>0.33834851398267601</v>
      </c>
      <c r="E12" s="17">
        <v>0.28984874602812599</v>
      </c>
      <c r="F12" s="17"/>
      <c r="G12" s="17">
        <v>0.27039772557126202</v>
      </c>
      <c r="H12" s="17">
        <v>0.31193527706951701</v>
      </c>
      <c r="I12" s="17">
        <v>0.33476500001046799</v>
      </c>
      <c r="J12" s="17">
        <v>0.35654981358945897</v>
      </c>
      <c r="K12" s="17">
        <v>0.297412861735113</v>
      </c>
      <c r="L12" s="17">
        <v>0.30217942608903398</v>
      </c>
      <c r="M12" s="17"/>
      <c r="N12" s="17">
        <v>0.40077772277506402</v>
      </c>
      <c r="O12" s="17">
        <v>0.29753343901836798</v>
      </c>
      <c r="P12" s="17">
        <v>0.26214737615565198</v>
      </c>
      <c r="Q12" s="17">
        <v>0.278077392533436</v>
      </c>
      <c r="R12" s="17"/>
      <c r="S12" s="17">
        <v>0.31014253249055301</v>
      </c>
      <c r="T12" s="17">
        <v>0.29761778633742902</v>
      </c>
      <c r="U12" s="17">
        <v>0.291829859115949</v>
      </c>
      <c r="V12" s="17">
        <v>0.30670770619480903</v>
      </c>
      <c r="W12" s="17">
        <v>0.30568437438892299</v>
      </c>
      <c r="X12" s="17">
        <v>0.28594620038000101</v>
      </c>
      <c r="Y12" s="17">
        <v>0.32890015586626498</v>
      </c>
      <c r="Z12" s="17">
        <v>0.269475035243193</v>
      </c>
      <c r="AA12" s="17">
        <v>0.35989588327176197</v>
      </c>
      <c r="AB12" s="17">
        <v>0.34778848748485902</v>
      </c>
      <c r="AC12" s="17">
        <v>0.29078724703386299</v>
      </c>
      <c r="AD12" s="17">
        <v>0.35984193253191499</v>
      </c>
      <c r="AE12" s="17"/>
      <c r="AF12" s="17">
        <v>0.33037685247218201</v>
      </c>
      <c r="AG12" s="17">
        <v>0.30128630453580801</v>
      </c>
      <c r="AH12" s="17">
        <v>0.30725965011998202</v>
      </c>
      <c r="AI12" s="17">
        <v>0.30996697830806902</v>
      </c>
      <c r="AJ12" s="17">
        <v>0.28176106624141001</v>
      </c>
      <c r="AK12" s="17">
        <v>0.39350546851644702</v>
      </c>
      <c r="AL12" s="17"/>
      <c r="AM12" s="17">
        <v>0.32316976207883102</v>
      </c>
      <c r="AN12" s="17">
        <v>0.30201087809167199</v>
      </c>
      <c r="AO12" s="17"/>
      <c r="AP12" s="17">
        <v>0.26699993565650498</v>
      </c>
      <c r="AQ12" s="17">
        <v>0.28872568222231798</v>
      </c>
      <c r="AR12" s="17">
        <v>0.371410093313155</v>
      </c>
      <c r="AS12" s="17">
        <v>0.33968899402270097</v>
      </c>
      <c r="AT12" s="17">
        <v>0.44142411337617599</v>
      </c>
      <c r="AU12" s="17"/>
      <c r="AV12" s="17">
        <v>0.36929626335370702</v>
      </c>
      <c r="AW12" s="17">
        <v>0.29749981580159901</v>
      </c>
      <c r="AX12" s="17">
        <v>0.380898310276375</v>
      </c>
      <c r="AY12" s="17">
        <v>0.21090689809250701</v>
      </c>
      <c r="AZ12" s="17">
        <v>0.27824227052518602</v>
      </c>
      <c r="BA12" s="17">
        <v>0.34124639907642901</v>
      </c>
      <c r="BB12" s="17"/>
      <c r="BC12" s="17">
        <v>0.347938914128129</v>
      </c>
      <c r="BD12" s="17">
        <v>0.32038348741549699</v>
      </c>
      <c r="BE12" s="17">
        <v>0.28729056616690701</v>
      </c>
      <c r="BF12" s="17"/>
      <c r="BG12" s="17">
        <v>0.25954446490632799</v>
      </c>
      <c r="BH12" s="17">
        <v>0.33348857515150898</v>
      </c>
      <c r="BI12" s="17">
        <v>0.35495072083775803</v>
      </c>
      <c r="BJ12" s="17">
        <v>0.30620052447374102</v>
      </c>
      <c r="BK12" s="17">
        <v>0.190061656225954</v>
      </c>
      <c r="BL12" s="17"/>
      <c r="BM12" s="17">
        <v>0.32140544028063101</v>
      </c>
      <c r="BN12" s="17">
        <v>0.216935542568641</v>
      </c>
    </row>
    <row r="13" spans="2:66" x14ac:dyDescent="0.35">
      <c r="B13" s="18" t="s">
        <v>85</v>
      </c>
      <c r="C13" s="17">
        <v>0.18904606639484001</v>
      </c>
      <c r="D13" s="17">
        <v>0.176487048050991</v>
      </c>
      <c r="E13" s="17">
        <v>0.20222298880075801</v>
      </c>
      <c r="F13" s="17"/>
      <c r="G13" s="17">
        <v>0.21060863053078899</v>
      </c>
      <c r="H13" s="17">
        <v>0.197361441386077</v>
      </c>
      <c r="I13" s="17">
        <v>0.18017431896336</v>
      </c>
      <c r="J13" s="17">
        <v>0.19185669068474501</v>
      </c>
      <c r="K13" s="17">
        <v>0.19516909056996001</v>
      </c>
      <c r="L13" s="17">
        <v>0.16870571135638299</v>
      </c>
      <c r="M13" s="17"/>
      <c r="N13" s="17">
        <v>0.160866654793516</v>
      </c>
      <c r="O13" s="17">
        <v>0.20154814577641</v>
      </c>
      <c r="P13" s="17">
        <v>0.191415143182641</v>
      </c>
      <c r="Q13" s="17">
        <v>0.20094499989949799</v>
      </c>
      <c r="R13" s="17"/>
      <c r="S13" s="17">
        <v>0.237282755262402</v>
      </c>
      <c r="T13" s="17">
        <v>0.234861029841194</v>
      </c>
      <c r="U13" s="17">
        <v>0.17570012741725499</v>
      </c>
      <c r="V13" s="17">
        <v>0.14866628043482399</v>
      </c>
      <c r="W13" s="17">
        <v>0.19293643406854999</v>
      </c>
      <c r="X13" s="17">
        <v>0.22504199243006801</v>
      </c>
      <c r="Y13" s="17">
        <v>0.23535997819468199</v>
      </c>
      <c r="Z13" s="17">
        <v>0.198127459415646</v>
      </c>
      <c r="AA13" s="17">
        <v>0.18242048780062201</v>
      </c>
      <c r="AB13" s="17">
        <v>9.0705264878029698E-2</v>
      </c>
      <c r="AC13" s="17">
        <v>0.15447437933618999</v>
      </c>
      <c r="AD13" s="17">
        <v>4.6767220525415702E-2</v>
      </c>
      <c r="AE13" s="17"/>
      <c r="AF13" s="17">
        <v>0.19289736234164101</v>
      </c>
      <c r="AG13" s="17">
        <v>0.207095011071253</v>
      </c>
      <c r="AH13" s="17">
        <v>0.25486948042364199</v>
      </c>
      <c r="AI13" s="17">
        <v>0.16550043078854401</v>
      </c>
      <c r="AJ13" s="17">
        <v>0.116488609529019</v>
      </c>
      <c r="AK13" s="17">
        <v>0.121027889948691</v>
      </c>
      <c r="AL13" s="17"/>
      <c r="AM13" s="17">
        <v>0.17114440250795299</v>
      </c>
      <c r="AN13" s="17">
        <v>0.215787016097718</v>
      </c>
      <c r="AO13" s="17"/>
      <c r="AP13" s="17">
        <v>0.17847346810175699</v>
      </c>
      <c r="AQ13" s="17">
        <v>0.20007194402704001</v>
      </c>
      <c r="AR13" s="17">
        <v>0.16746992844789099</v>
      </c>
      <c r="AS13" s="17">
        <v>0.18904056716170101</v>
      </c>
      <c r="AT13" s="17">
        <v>0.24364068745634701</v>
      </c>
      <c r="AU13" s="17"/>
      <c r="AV13" s="17">
        <v>0.16779990415371801</v>
      </c>
      <c r="AW13" s="17">
        <v>0.208133587559585</v>
      </c>
      <c r="AX13" s="17">
        <v>0.13895677274579499</v>
      </c>
      <c r="AY13" s="17">
        <v>0.26921426041423502</v>
      </c>
      <c r="AZ13" s="17">
        <v>0.15086920123105099</v>
      </c>
      <c r="BA13" s="17">
        <v>0.223128116455514</v>
      </c>
      <c r="BB13" s="17"/>
      <c r="BC13" s="17">
        <v>0.124575938244808</v>
      </c>
      <c r="BD13" s="17">
        <v>0.20823435805357701</v>
      </c>
      <c r="BE13" s="17">
        <v>0.220103555494189</v>
      </c>
      <c r="BF13" s="17"/>
      <c r="BG13" s="17">
        <v>0.19569595603603401</v>
      </c>
      <c r="BH13" s="17">
        <v>0.18326758829488601</v>
      </c>
      <c r="BI13" s="17">
        <v>0.16987884326285499</v>
      </c>
      <c r="BJ13" s="17">
        <v>0.18603544020900301</v>
      </c>
      <c r="BK13" s="17">
        <v>0.27925599119155903</v>
      </c>
      <c r="BL13" s="17"/>
      <c r="BM13" s="17">
        <v>0.18529849573488599</v>
      </c>
      <c r="BN13" s="17">
        <v>0.25768527563608401</v>
      </c>
    </row>
    <row r="14" spans="2:66" x14ac:dyDescent="0.35">
      <c r="B14" s="18" t="s">
        <v>86</v>
      </c>
      <c r="C14" s="17">
        <v>0.149636066649666</v>
      </c>
      <c r="D14" s="17">
        <v>0.167285199825977</v>
      </c>
      <c r="E14" s="17">
        <v>0.13122645412962</v>
      </c>
      <c r="F14" s="17"/>
      <c r="G14" s="17">
        <v>0.10478338634283101</v>
      </c>
      <c r="H14" s="17">
        <v>0.16981166844751</v>
      </c>
      <c r="I14" s="17">
        <v>0.145434455560009</v>
      </c>
      <c r="J14" s="17">
        <v>0.161233552331216</v>
      </c>
      <c r="K14" s="17">
        <v>0.17964402900554799</v>
      </c>
      <c r="L14" s="17">
        <v>0.13684245639530701</v>
      </c>
      <c r="M14" s="17"/>
      <c r="N14" s="17">
        <v>0.19226440610262699</v>
      </c>
      <c r="O14" s="17">
        <v>0.161093620777714</v>
      </c>
      <c r="P14" s="17">
        <v>0.109749192870657</v>
      </c>
      <c r="Q14" s="17">
        <v>0.12706611306555601</v>
      </c>
      <c r="R14" s="17"/>
      <c r="S14" s="17">
        <v>0.15672351670698001</v>
      </c>
      <c r="T14" s="17">
        <v>0.17770997046713299</v>
      </c>
      <c r="U14" s="17">
        <v>0.126902968707748</v>
      </c>
      <c r="V14" s="17">
        <v>0.12511064851339701</v>
      </c>
      <c r="W14" s="17">
        <v>0.199739455023453</v>
      </c>
      <c r="X14" s="17">
        <v>0.12448972597685801</v>
      </c>
      <c r="Y14" s="17">
        <v>0.12897710968342099</v>
      </c>
      <c r="Z14" s="17">
        <v>0.10744963954235399</v>
      </c>
      <c r="AA14" s="17">
        <v>0.129109324837832</v>
      </c>
      <c r="AB14" s="17">
        <v>0.13841535492684201</v>
      </c>
      <c r="AC14" s="17">
        <v>0.19210372059661199</v>
      </c>
      <c r="AD14" s="17">
        <v>0.236961697060696</v>
      </c>
      <c r="AE14" s="17"/>
      <c r="AF14" s="17">
        <v>0.161815971427473</v>
      </c>
      <c r="AG14" s="17">
        <v>0.15865730834955699</v>
      </c>
      <c r="AH14" s="17">
        <v>0.115620237669128</v>
      </c>
      <c r="AI14" s="17">
        <v>0.135129990316538</v>
      </c>
      <c r="AJ14" s="17">
        <v>0.170497130668922</v>
      </c>
      <c r="AK14" s="17">
        <v>0.13972160025778799</v>
      </c>
      <c r="AL14" s="17"/>
      <c r="AM14" s="17">
        <v>0.15107415622053699</v>
      </c>
      <c r="AN14" s="17">
        <v>0.14623638151159701</v>
      </c>
      <c r="AO14" s="17"/>
      <c r="AP14" s="17">
        <v>9.4971584144528706E-2</v>
      </c>
      <c r="AQ14" s="17">
        <v>0.135107183856603</v>
      </c>
      <c r="AR14" s="17">
        <v>0.15825887675630401</v>
      </c>
      <c r="AS14" s="17">
        <v>0.20381539553785499</v>
      </c>
      <c r="AT14" s="17">
        <v>0.24101322556343099</v>
      </c>
      <c r="AU14" s="17"/>
      <c r="AV14" s="17">
        <v>0.188135508253962</v>
      </c>
      <c r="AW14" s="17">
        <v>0.11025591123192301</v>
      </c>
      <c r="AX14" s="17">
        <v>0.18776691470526999</v>
      </c>
      <c r="AY14" s="17">
        <v>3.9954049219847798E-2</v>
      </c>
      <c r="AZ14" s="17">
        <v>0.30688811783584202</v>
      </c>
      <c r="BA14" s="17">
        <v>0.11895705572331</v>
      </c>
      <c r="BB14" s="17"/>
      <c r="BC14" s="17">
        <v>0.262713387430352</v>
      </c>
      <c r="BD14" s="17">
        <v>0.11889935051789099</v>
      </c>
      <c r="BE14" s="17">
        <v>0.11266938316847699</v>
      </c>
      <c r="BF14" s="17"/>
      <c r="BG14" s="17">
        <v>0.114051376408585</v>
      </c>
      <c r="BH14" s="17">
        <v>0.17643299961066</v>
      </c>
      <c r="BI14" s="17">
        <v>0.17372521487703099</v>
      </c>
      <c r="BJ14" s="17">
        <v>5.56023115488457E-2</v>
      </c>
      <c r="BK14" s="17">
        <v>6.54265797272099E-3</v>
      </c>
      <c r="BL14" s="17"/>
      <c r="BM14" s="17">
        <v>0.16623927946018999</v>
      </c>
      <c r="BN14" s="17">
        <v>1.7894788177773801E-2</v>
      </c>
    </row>
    <row r="15" spans="2:66" x14ac:dyDescent="0.35">
      <c r="B15" s="18" t="s">
        <v>87</v>
      </c>
      <c r="C15" s="17">
        <v>0.14892367708384299</v>
      </c>
      <c r="D15" s="17">
        <v>0.15670936981293099</v>
      </c>
      <c r="E15" s="17">
        <v>0.141079227584304</v>
      </c>
      <c r="F15" s="17"/>
      <c r="G15" s="17">
        <v>0.19423554834758899</v>
      </c>
      <c r="H15" s="17">
        <v>0.19451130778932901</v>
      </c>
      <c r="I15" s="17">
        <v>0.14857747146547101</v>
      </c>
      <c r="J15" s="17">
        <v>0.14693313129983801</v>
      </c>
      <c r="K15" s="17">
        <v>0.100715603015049</v>
      </c>
      <c r="L15" s="17">
        <v>0.115839191414675</v>
      </c>
      <c r="M15" s="17"/>
      <c r="N15" s="17">
        <v>0.18414411156802599</v>
      </c>
      <c r="O15" s="17">
        <v>0.124530619303067</v>
      </c>
      <c r="P15" s="17">
        <v>0.15597891345280401</v>
      </c>
      <c r="Q15" s="17">
        <v>0.132406904008183</v>
      </c>
      <c r="R15" s="17"/>
      <c r="S15" s="17">
        <v>0.25909787810625001</v>
      </c>
      <c r="T15" s="17">
        <v>0.124929102435189</v>
      </c>
      <c r="U15" s="17">
        <v>0.150185742227958</v>
      </c>
      <c r="V15" s="17">
        <v>0.130082833596809</v>
      </c>
      <c r="W15" s="17">
        <v>7.7031339006724694E-2</v>
      </c>
      <c r="X15" s="17">
        <v>0.13126167058093399</v>
      </c>
      <c r="Y15" s="17">
        <v>0.121612669929408</v>
      </c>
      <c r="Z15" s="17">
        <v>0.16399402666339599</v>
      </c>
      <c r="AA15" s="17">
        <v>0.16910037782412299</v>
      </c>
      <c r="AB15" s="17">
        <v>0.145677137412559</v>
      </c>
      <c r="AC15" s="17">
        <v>8.5311664343339699E-2</v>
      </c>
      <c r="AD15" s="17">
        <v>0.108946717137813</v>
      </c>
      <c r="AE15" s="17"/>
      <c r="AF15" s="17">
        <v>0.19322281971192901</v>
      </c>
      <c r="AG15" s="17">
        <v>0.12600958594855</v>
      </c>
      <c r="AH15" s="17">
        <v>0.12888587868732099</v>
      </c>
      <c r="AI15" s="17">
        <v>0.16267027038166201</v>
      </c>
      <c r="AJ15" s="17">
        <v>0.127367588289024</v>
      </c>
      <c r="AK15" s="17">
        <v>0.11276139097843201</v>
      </c>
      <c r="AL15" s="17"/>
      <c r="AM15" s="17">
        <v>0.140580580939827</v>
      </c>
      <c r="AN15" s="17">
        <v>0.16060780788081799</v>
      </c>
      <c r="AO15" s="17"/>
      <c r="AP15" s="17">
        <v>0.12729441517255499</v>
      </c>
      <c r="AQ15" s="17">
        <v>0.120774763472085</v>
      </c>
      <c r="AR15" s="17">
        <v>0.18553400646361201</v>
      </c>
      <c r="AS15" s="17">
        <v>0.152212103970748</v>
      </c>
      <c r="AT15" s="17">
        <v>0.20042996542868599</v>
      </c>
      <c r="AU15" s="17"/>
      <c r="AV15" s="17">
        <v>0.20235196319544599</v>
      </c>
      <c r="AW15" s="17">
        <v>9.9442490423716806E-2</v>
      </c>
      <c r="AX15" s="17">
        <v>0.18004870261795899</v>
      </c>
      <c r="AY15" s="17">
        <v>7.3292976614499503E-2</v>
      </c>
      <c r="AZ15" s="17">
        <v>0.16945939996999801</v>
      </c>
      <c r="BA15" s="17">
        <v>0.113130336215735</v>
      </c>
      <c r="BB15" s="17"/>
      <c r="BC15" s="17">
        <v>0.213340920570809</v>
      </c>
      <c r="BD15" s="17">
        <v>0.140268321349686</v>
      </c>
      <c r="BE15" s="17">
        <v>0.112765661798718</v>
      </c>
      <c r="BF15" s="17"/>
      <c r="BG15" s="17">
        <v>0.137047528016876</v>
      </c>
      <c r="BH15" s="17">
        <v>0.15199631961433399</v>
      </c>
      <c r="BI15" s="17">
        <v>0.157775289060439</v>
      </c>
      <c r="BJ15" s="17">
        <v>0.11078651112435101</v>
      </c>
      <c r="BK15" s="17">
        <v>0.11932161012475399</v>
      </c>
      <c r="BL15" s="17"/>
      <c r="BM15" s="17">
        <v>0.14955355217241301</v>
      </c>
      <c r="BN15" s="17">
        <v>0.11734663582096599</v>
      </c>
    </row>
    <row r="16" spans="2:66" x14ac:dyDescent="0.35">
      <c r="B16" s="18" t="s">
        <v>88</v>
      </c>
      <c r="C16" s="17">
        <v>0.112173171947023</v>
      </c>
      <c r="D16" s="17">
        <v>0.129321873148077</v>
      </c>
      <c r="E16" s="17">
        <v>9.6005953098627694E-2</v>
      </c>
      <c r="F16" s="17"/>
      <c r="G16" s="17">
        <v>0.122788522695317</v>
      </c>
      <c r="H16" s="17">
        <v>0.20364126521303699</v>
      </c>
      <c r="I16" s="17">
        <v>0.121269702827676</v>
      </c>
      <c r="J16" s="17">
        <v>9.9192469063597993E-2</v>
      </c>
      <c r="K16" s="17">
        <v>7.3752792299978998E-2</v>
      </c>
      <c r="L16" s="17">
        <v>5.9381726281138698E-2</v>
      </c>
      <c r="M16" s="17"/>
      <c r="N16" s="17">
        <v>0.14390558396088601</v>
      </c>
      <c r="O16" s="17">
        <v>0.13509153327713599</v>
      </c>
      <c r="P16" s="17">
        <v>0.129268402155924</v>
      </c>
      <c r="Q16" s="17">
        <v>3.8285397157960997E-2</v>
      </c>
      <c r="R16" s="17"/>
      <c r="S16" s="17">
        <v>0.192498860804761</v>
      </c>
      <c r="T16" s="17">
        <v>0.110102316359784</v>
      </c>
      <c r="U16" s="17">
        <v>8.4215441892928497E-2</v>
      </c>
      <c r="V16" s="17">
        <v>8.2879077566433604E-2</v>
      </c>
      <c r="W16" s="17">
        <v>0.106820811799931</v>
      </c>
      <c r="X16" s="17">
        <v>0.108044075037837</v>
      </c>
      <c r="Y16" s="17">
        <v>7.8890112177852398E-2</v>
      </c>
      <c r="Z16" s="17">
        <v>0.105111587176019</v>
      </c>
      <c r="AA16" s="17">
        <v>9.8999773621628206E-2</v>
      </c>
      <c r="AB16" s="17">
        <v>0.126645572317306</v>
      </c>
      <c r="AC16" s="17">
        <v>8.6483681654358505E-2</v>
      </c>
      <c r="AD16" s="17">
        <v>8.0317985558537794E-2</v>
      </c>
      <c r="AE16" s="17"/>
      <c r="AF16" s="17">
        <v>0.17903322502902599</v>
      </c>
      <c r="AG16" s="17">
        <v>9.6567787360119298E-2</v>
      </c>
      <c r="AH16" s="17">
        <v>7.7837820755008599E-2</v>
      </c>
      <c r="AI16" s="17">
        <v>7.9256725370773801E-2</v>
      </c>
      <c r="AJ16" s="17">
        <v>8.85932399940009E-2</v>
      </c>
      <c r="AK16" s="17">
        <v>0.114109079817307</v>
      </c>
      <c r="AL16" s="17"/>
      <c r="AM16" s="17">
        <v>0.112200028980427</v>
      </c>
      <c r="AN16" s="17">
        <v>0.112930512124683</v>
      </c>
      <c r="AO16" s="17"/>
      <c r="AP16" s="17">
        <v>7.9465402541299204E-2</v>
      </c>
      <c r="AQ16" s="17">
        <v>7.1223466730040694E-2</v>
      </c>
      <c r="AR16" s="17">
        <v>0.125455257788223</v>
      </c>
      <c r="AS16" s="17">
        <v>0.21338697915983901</v>
      </c>
      <c r="AT16" s="17">
        <v>0.26501658235894898</v>
      </c>
      <c r="AU16" s="17"/>
      <c r="AV16" s="17">
        <v>0.12470454017865901</v>
      </c>
      <c r="AW16" s="17">
        <v>0.13984863563147901</v>
      </c>
      <c r="AX16" s="17">
        <v>7.4992665212564202E-2</v>
      </c>
      <c r="AY16" s="17">
        <v>0.11538626821715101</v>
      </c>
      <c r="AZ16" s="17">
        <v>0.102712329927257</v>
      </c>
      <c r="BA16" s="17">
        <v>7.8886137415179997E-2</v>
      </c>
      <c r="BB16" s="17"/>
      <c r="BC16" s="17">
        <v>7.0373752337114695E-2</v>
      </c>
      <c r="BD16" s="17">
        <v>0.107482076072523</v>
      </c>
      <c r="BE16" s="17">
        <v>0.15784875048288699</v>
      </c>
      <c r="BF16" s="17"/>
      <c r="BG16" s="17">
        <v>0.13220608027342301</v>
      </c>
      <c r="BH16" s="17">
        <v>0.125495152142061</v>
      </c>
      <c r="BI16" s="17">
        <v>8.8693627883553505E-2</v>
      </c>
      <c r="BJ16" s="17">
        <v>0.133564553909089</v>
      </c>
      <c r="BK16" s="17">
        <v>0.127092705459349</v>
      </c>
      <c r="BL16" s="17"/>
      <c r="BM16" s="17">
        <v>0.126591778356795</v>
      </c>
      <c r="BN16" s="17">
        <v>0.12859025509358801</v>
      </c>
    </row>
    <row r="17" spans="2:66" x14ac:dyDescent="0.35">
      <c r="B17" s="18" t="s">
        <v>89</v>
      </c>
      <c r="C17" s="17">
        <v>9.5722032614291103E-2</v>
      </c>
      <c r="D17" s="17">
        <v>0.108310259524228</v>
      </c>
      <c r="E17" s="17">
        <v>8.2893362862679398E-2</v>
      </c>
      <c r="F17" s="17"/>
      <c r="G17" s="17">
        <v>0.109993083908119</v>
      </c>
      <c r="H17" s="17">
        <v>8.2240050522199501E-2</v>
      </c>
      <c r="I17" s="17">
        <v>0.102926343075619</v>
      </c>
      <c r="J17" s="17">
        <v>0.11573640842847301</v>
      </c>
      <c r="K17" s="17">
        <v>7.4347659440945096E-2</v>
      </c>
      <c r="L17" s="17">
        <v>8.9552069434805301E-2</v>
      </c>
      <c r="M17" s="17"/>
      <c r="N17" s="17">
        <v>0.104572163397105</v>
      </c>
      <c r="O17" s="17">
        <v>0.124368301045612</v>
      </c>
      <c r="P17" s="17">
        <v>6.7318365182431006E-2</v>
      </c>
      <c r="Q17" s="17">
        <v>8.0963575854968398E-2</v>
      </c>
      <c r="R17" s="17"/>
      <c r="S17" s="17">
        <v>8.1813959898603697E-2</v>
      </c>
      <c r="T17" s="17">
        <v>8.4044284112346102E-2</v>
      </c>
      <c r="U17" s="17">
        <v>0.16585608372865199</v>
      </c>
      <c r="V17" s="17">
        <v>9.5517028784754099E-2</v>
      </c>
      <c r="W17" s="17">
        <v>4.2783144620747803E-2</v>
      </c>
      <c r="X17" s="17">
        <v>8.3272628235891294E-2</v>
      </c>
      <c r="Y17" s="17">
        <v>9.1679716878690906E-2</v>
      </c>
      <c r="Z17" s="17">
        <v>0.129588781884937</v>
      </c>
      <c r="AA17" s="17">
        <v>0.103003929520249</v>
      </c>
      <c r="AB17" s="17">
        <v>9.5005316602381498E-2</v>
      </c>
      <c r="AC17" s="17">
        <v>8.6749682588627405E-2</v>
      </c>
      <c r="AD17" s="17">
        <v>0.14216566212388301</v>
      </c>
      <c r="AE17" s="17"/>
      <c r="AF17" s="17">
        <v>8.2573973772509399E-2</v>
      </c>
      <c r="AG17" s="17">
        <v>9.9110180586126903E-2</v>
      </c>
      <c r="AH17" s="17">
        <v>7.4350880968747202E-2</v>
      </c>
      <c r="AI17" s="17">
        <v>0.112039526903161</v>
      </c>
      <c r="AJ17" s="17">
        <v>0.11575280771060199</v>
      </c>
      <c r="AK17" s="17">
        <v>0.101561250633302</v>
      </c>
      <c r="AL17" s="17"/>
      <c r="AM17" s="17">
        <v>9.1285948050497195E-2</v>
      </c>
      <c r="AN17" s="17">
        <v>0.101502801463816</v>
      </c>
      <c r="AO17" s="17"/>
      <c r="AP17" s="17">
        <v>6.1842163666343403E-2</v>
      </c>
      <c r="AQ17" s="17">
        <v>0.103296007208416</v>
      </c>
      <c r="AR17" s="17">
        <v>0.113509428490601</v>
      </c>
      <c r="AS17" s="17">
        <v>0.103766177082594</v>
      </c>
      <c r="AT17" s="17">
        <v>9.9374295969256093E-2</v>
      </c>
      <c r="AU17" s="17"/>
      <c r="AV17" s="17">
        <v>0.118862638823247</v>
      </c>
      <c r="AW17" s="17">
        <v>5.3506351065063101E-2</v>
      </c>
      <c r="AX17" s="17">
        <v>0.108616717120009</v>
      </c>
      <c r="AY17" s="17">
        <v>3.1786958972143703E-2</v>
      </c>
      <c r="AZ17" s="17">
        <v>0.135226780518927</v>
      </c>
      <c r="BA17" s="17">
        <v>0.117969687489702</v>
      </c>
      <c r="BB17" s="17"/>
      <c r="BC17" s="17">
        <v>0.17805936373669001</v>
      </c>
      <c r="BD17" s="17">
        <v>7.2319269915343001E-2</v>
      </c>
      <c r="BE17" s="17">
        <v>6.5263836497036001E-2</v>
      </c>
      <c r="BF17" s="17"/>
      <c r="BG17" s="17">
        <v>0.103601864150014</v>
      </c>
      <c r="BH17" s="17">
        <v>0.10761813303439501</v>
      </c>
      <c r="BI17" s="17">
        <v>0.102337804979514</v>
      </c>
      <c r="BJ17" s="17">
        <v>1.8307275276517699E-2</v>
      </c>
      <c r="BK17" s="17">
        <v>3.9005809033110302E-2</v>
      </c>
      <c r="BL17" s="17"/>
      <c r="BM17" s="17">
        <v>0.106961838456682</v>
      </c>
      <c r="BN17" s="17">
        <v>3.42162837688538E-2</v>
      </c>
    </row>
    <row r="18" spans="2:66" x14ac:dyDescent="0.35">
      <c r="B18" s="18" t="s">
        <v>90</v>
      </c>
      <c r="C18" s="17">
        <v>8.9745809435738594E-2</v>
      </c>
      <c r="D18" s="17">
        <v>7.1592665884443907E-2</v>
      </c>
      <c r="E18" s="17">
        <v>0.107887604192011</v>
      </c>
      <c r="F18" s="17"/>
      <c r="G18" s="17">
        <v>6.3743910053568206E-2</v>
      </c>
      <c r="H18" s="17">
        <v>7.0634541823422298E-2</v>
      </c>
      <c r="I18" s="17">
        <v>6.6236028984886605E-2</v>
      </c>
      <c r="J18" s="17">
        <v>7.7397921621613103E-2</v>
      </c>
      <c r="K18" s="17">
        <v>0.124322582101696</v>
      </c>
      <c r="L18" s="17">
        <v>0.128460142266211</v>
      </c>
      <c r="M18" s="17"/>
      <c r="N18" s="17">
        <v>9.8458555470186102E-2</v>
      </c>
      <c r="O18" s="17">
        <v>8.2041566977921004E-2</v>
      </c>
      <c r="P18" s="17">
        <v>0.10095725236410499</v>
      </c>
      <c r="Q18" s="17">
        <v>7.9916302041521697E-2</v>
      </c>
      <c r="R18" s="17"/>
      <c r="S18" s="17">
        <v>4.9712357875171698E-2</v>
      </c>
      <c r="T18" s="17">
        <v>0.12845154081780999</v>
      </c>
      <c r="U18" s="17">
        <v>0.13876331937005401</v>
      </c>
      <c r="V18" s="17">
        <v>7.6087375777504906E-2</v>
      </c>
      <c r="W18" s="17">
        <v>0.113049687563433</v>
      </c>
      <c r="X18" s="17">
        <v>7.5428657046025693E-2</v>
      </c>
      <c r="Y18" s="17">
        <v>7.8769004457896294E-2</v>
      </c>
      <c r="Z18" s="17">
        <v>4.8330516069149801E-2</v>
      </c>
      <c r="AA18" s="17">
        <v>8.2778411534422405E-2</v>
      </c>
      <c r="AB18" s="17">
        <v>9.3472185943730704E-2</v>
      </c>
      <c r="AC18" s="17">
        <v>8.7269210131304398E-2</v>
      </c>
      <c r="AD18" s="17">
        <v>0.11010592949343199</v>
      </c>
      <c r="AE18" s="17"/>
      <c r="AF18" s="17">
        <v>5.6234160516041597E-2</v>
      </c>
      <c r="AG18" s="17">
        <v>9.2579612620416807E-2</v>
      </c>
      <c r="AH18" s="17">
        <v>0.113343942430502</v>
      </c>
      <c r="AI18" s="17">
        <v>9.6289367248812194E-2</v>
      </c>
      <c r="AJ18" s="17">
        <v>0.13310861356696799</v>
      </c>
      <c r="AK18" s="17">
        <v>6.4149171590520998E-2</v>
      </c>
      <c r="AL18" s="17"/>
      <c r="AM18" s="17">
        <v>0.100132613052533</v>
      </c>
      <c r="AN18" s="17">
        <v>7.4482609670173505E-2</v>
      </c>
      <c r="AO18" s="17"/>
      <c r="AP18" s="17">
        <v>9.7396368347093504E-2</v>
      </c>
      <c r="AQ18" s="17">
        <v>8.4568169225128997E-2</v>
      </c>
      <c r="AR18" s="17">
        <v>7.5277086017179196E-2</v>
      </c>
      <c r="AS18" s="17">
        <v>7.1333995344934994E-2</v>
      </c>
      <c r="AT18" s="17">
        <v>0.122436635005311</v>
      </c>
      <c r="AU18" s="17"/>
      <c r="AV18" s="17">
        <v>6.0925264532560801E-2</v>
      </c>
      <c r="AW18" s="17">
        <v>0.15690141928215501</v>
      </c>
      <c r="AX18" s="17">
        <v>6.2059249157346001E-2</v>
      </c>
      <c r="AY18" s="17">
        <v>0.123668974244177</v>
      </c>
      <c r="AZ18" s="17">
        <v>4.8373445119241403E-2</v>
      </c>
      <c r="BA18" s="17">
        <v>0.123222977239078</v>
      </c>
      <c r="BB18" s="17"/>
      <c r="BC18" s="17">
        <v>5.1623199241067098E-2</v>
      </c>
      <c r="BD18" s="17">
        <v>8.1160438629030399E-2</v>
      </c>
      <c r="BE18" s="17">
        <v>0.123708782839642</v>
      </c>
      <c r="BF18" s="17"/>
      <c r="BG18" s="17">
        <v>6.6869992434729603E-2</v>
      </c>
      <c r="BH18" s="17">
        <v>9.1274010351363996E-2</v>
      </c>
      <c r="BI18" s="17">
        <v>8.9045900053592197E-2</v>
      </c>
      <c r="BJ18" s="17">
        <v>7.43854328503432E-2</v>
      </c>
      <c r="BK18" s="17">
        <v>0.12987758030396401</v>
      </c>
      <c r="BL18" s="17"/>
      <c r="BM18" s="17">
        <v>8.7286173606824599E-2</v>
      </c>
      <c r="BN18" s="17">
        <v>0.117037006893187</v>
      </c>
    </row>
    <row r="19" spans="2:66" ht="29" x14ac:dyDescent="0.35">
      <c r="B19" s="18" t="s">
        <v>91</v>
      </c>
      <c r="C19" s="17">
        <v>8.0978847923049005E-2</v>
      </c>
      <c r="D19" s="17">
        <v>0.100135439093675</v>
      </c>
      <c r="E19" s="17">
        <v>6.2700168209170404E-2</v>
      </c>
      <c r="F19" s="17"/>
      <c r="G19" s="17">
        <v>6.2716763673537998E-2</v>
      </c>
      <c r="H19" s="17">
        <v>4.0193268839730803E-2</v>
      </c>
      <c r="I19" s="17">
        <v>8.7700715256093895E-2</v>
      </c>
      <c r="J19" s="17">
        <v>5.91458400065214E-2</v>
      </c>
      <c r="K19" s="17">
        <v>8.5213798187782699E-2</v>
      </c>
      <c r="L19" s="17">
        <v>0.13583016103567899</v>
      </c>
      <c r="M19" s="17"/>
      <c r="N19" s="17">
        <v>7.2623258620580305E-2</v>
      </c>
      <c r="O19" s="17">
        <v>6.4086171595299807E-2</v>
      </c>
      <c r="P19" s="17">
        <v>8.1176073595477904E-2</v>
      </c>
      <c r="Q19" s="17">
        <v>0.10874386725686599</v>
      </c>
      <c r="R19" s="17"/>
      <c r="S19" s="17">
        <v>5.8547273459710399E-2</v>
      </c>
      <c r="T19" s="17">
        <v>9.0607191585987804E-2</v>
      </c>
      <c r="U19" s="17">
        <v>7.2848024399615602E-2</v>
      </c>
      <c r="V19" s="17">
        <v>0.122241442396431</v>
      </c>
      <c r="W19" s="17">
        <v>0.116286587121525</v>
      </c>
      <c r="X19" s="17">
        <v>5.98504567518938E-2</v>
      </c>
      <c r="Y19" s="17">
        <v>9.1369082247980904E-2</v>
      </c>
      <c r="Z19" s="17">
        <v>8.2855555500898306E-2</v>
      </c>
      <c r="AA19" s="17">
        <v>5.3562806754363999E-2</v>
      </c>
      <c r="AB19" s="17">
        <v>8.8726489403297401E-2</v>
      </c>
      <c r="AC19" s="17">
        <v>8.5284233452233502E-2</v>
      </c>
      <c r="AD19" s="17">
        <v>6.2196507825906203E-2</v>
      </c>
      <c r="AE19" s="17"/>
      <c r="AF19" s="17">
        <v>5.2665737510478601E-2</v>
      </c>
      <c r="AG19" s="17">
        <v>9.3045428246944395E-2</v>
      </c>
      <c r="AH19" s="17">
        <v>0.100736643143885</v>
      </c>
      <c r="AI19" s="17">
        <v>7.5432192411545002E-2</v>
      </c>
      <c r="AJ19" s="17">
        <v>0.120879311683107</v>
      </c>
      <c r="AK19" s="17">
        <v>3.8825598360369702E-2</v>
      </c>
      <c r="AL19" s="17"/>
      <c r="AM19" s="17">
        <v>8.0149991730015704E-2</v>
      </c>
      <c r="AN19" s="17">
        <v>8.2729139083984105E-2</v>
      </c>
      <c r="AO19" s="17"/>
      <c r="AP19" s="17">
        <v>9.3145170010630496E-2</v>
      </c>
      <c r="AQ19" s="17">
        <v>0.102631023363982</v>
      </c>
      <c r="AR19" s="17">
        <v>5.3283673167813003E-2</v>
      </c>
      <c r="AS19" s="17">
        <v>8.1841838078384896E-2</v>
      </c>
      <c r="AT19" s="17">
        <v>2.26261375169176E-2</v>
      </c>
      <c r="AU19" s="17"/>
      <c r="AV19" s="17">
        <v>3.4958866576687703E-2</v>
      </c>
      <c r="AW19" s="17">
        <v>0.14513681931872799</v>
      </c>
      <c r="AX19" s="17">
        <v>6.8293834836909997E-2</v>
      </c>
      <c r="AY19" s="17">
        <v>0.20161070676858001</v>
      </c>
      <c r="AZ19" s="17">
        <v>2.45906004777692E-2</v>
      </c>
      <c r="BA19" s="17">
        <v>4.37958393964454E-2</v>
      </c>
      <c r="BB19" s="17"/>
      <c r="BC19" s="17">
        <v>3.21473609527455E-2</v>
      </c>
      <c r="BD19" s="17">
        <v>5.9598132698526603E-2</v>
      </c>
      <c r="BE19" s="17">
        <v>0.15371754139466101</v>
      </c>
      <c r="BF19" s="17"/>
      <c r="BG19" s="17">
        <v>9.9558477398147299E-2</v>
      </c>
      <c r="BH19" s="17">
        <v>5.8844358119498799E-2</v>
      </c>
      <c r="BI19" s="17">
        <v>7.4730837538630204E-2</v>
      </c>
      <c r="BJ19" s="17">
        <v>0.16660321117667001</v>
      </c>
      <c r="BK19" s="17">
        <v>0.19104410821791101</v>
      </c>
      <c r="BL19" s="17"/>
      <c r="BM19" s="17">
        <v>6.5497412605673599E-2</v>
      </c>
      <c r="BN19" s="17">
        <v>0.18538862096278899</v>
      </c>
    </row>
    <row r="20" spans="2:66" x14ac:dyDescent="0.35">
      <c r="B20" s="18" t="s">
        <v>92</v>
      </c>
      <c r="C20" s="17">
        <v>6.9364316342232293E-2</v>
      </c>
      <c r="D20" s="17">
        <v>6.7627553307214205E-2</v>
      </c>
      <c r="E20" s="17">
        <v>7.1399562327023797E-2</v>
      </c>
      <c r="F20" s="17"/>
      <c r="G20" s="17">
        <v>8.2801309387003502E-2</v>
      </c>
      <c r="H20" s="17">
        <v>0.10115267636599801</v>
      </c>
      <c r="I20" s="17">
        <v>7.11533396830097E-2</v>
      </c>
      <c r="J20" s="17">
        <v>4.76617277177896E-2</v>
      </c>
      <c r="K20" s="17">
        <v>6.9150580866557607E-2</v>
      </c>
      <c r="L20" s="17">
        <v>5.0742281559832E-2</v>
      </c>
      <c r="M20" s="17"/>
      <c r="N20" s="17">
        <v>7.1777633337550703E-2</v>
      </c>
      <c r="O20" s="17">
        <v>6.3742557914374207E-2</v>
      </c>
      <c r="P20" s="17">
        <v>5.5545236337831698E-2</v>
      </c>
      <c r="Q20" s="17">
        <v>8.5881599100474396E-2</v>
      </c>
      <c r="R20" s="17"/>
      <c r="S20" s="17">
        <v>8.7736259287664001E-2</v>
      </c>
      <c r="T20" s="17">
        <v>4.1402355048536697E-2</v>
      </c>
      <c r="U20" s="17">
        <v>4.2550808053868801E-2</v>
      </c>
      <c r="V20" s="17">
        <v>7.6052393463154205E-2</v>
      </c>
      <c r="W20" s="17">
        <v>2.1878274333483799E-2</v>
      </c>
      <c r="X20" s="17">
        <v>0.10627574480078</v>
      </c>
      <c r="Y20" s="17">
        <v>9.0231281809104794E-2</v>
      </c>
      <c r="Z20" s="17">
        <v>8.2257988703665297E-2</v>
      </c>
      <c r="AA20" s="17">
        <v>8.29566424970134E-2</v>
      </c>
      <c r="AB20" s="17">
        <v>4.4831919579621703E-2</v>
      </c>
      <c r="AC20" s="17">
        <v>8.6583665682667704E-2</v>
      </c>
      <c r="AD20" s="17">
        <v>7.8837575537298907E-2</v>
      </c>
      <c r="AE20" s="17"/>
      <c r="AF20" s="17">
        <v>8.8171297455239994E-2</v>
      </c>
      <c r="AG20" s="17">
        <v>7.5936156260615006E-2</v>
      </c>
      <c r="AH20" s="17">
        <v>4.4324098276508697E-2</v>
      </c>
      <c r="AI20" s="17">
        <v>6.0043944213118303E-2</v>
      </c>
      <c r="AJ20" s="17">
        <v>6.3466300441757495E-2</v>
      </c>
      <c r="AK20" s="17">
        <v>5.3939911747193099E-2</v>
      </c>
      <c r="AL20" s="17"/>
      <c r="AM20" s="17">
        <v>7.3598802544573502E-2</v>
      </c>
      <c r="AN20" s="17">
        <v>6.3847952309563805E-2</v>
      </c>
      <c r="AO20" s="17"/>
      <c r="AP20" s="17">
        <v>6.6678857606012998E-2</v>
      </c>
      <c r="AQ20" s="17">
        <v>7.8670039904077102E-2</v>
      </c>
      <c r="AR20" s="17">
        <v>6.2890986547889896E-2</v>
      </c>
      <c r="AS20" s="17">
        <v>9.7750480487863195E-2</v>
      </c>
      <c r="AT20" s="17">
        <v>0.12520779844090801</v>
      </c>
      <c r="AU20" s="17"/>
      <c r="AV20" s="17">
        <v>6.7046814348444797E-2</v>
      </c>
      <c r="AW20" s="17">
        <v>6.46966538691707E-2</v>
      </c>
      <c r="AX20" s="17">
        <v>7.4867476475275294E-2</v>
      </c>
      <c r="AY20" s="17">
        <v>0.111671693542887</v>
      </c>
      <c r="AZ20" s="17">
        <v>4.7682129711169002E-2</v>
      </c>
      <c r="BA20" s="17">
        <v>4.2193788771464201E-2</v>
      </c>
      <c r="BB20" s="17"/>
      <c r="BC20" s="17">
        <v>3.5680554616423499E-2</v>
      </c>
      <c r="BD20" s="17">
        <v>6.8929384701200094E-2</v>
      </c>
      <c r="BE20" s="17">
        <v>0.10120711668061801</v>
      </c>
      <c r="BF20" s="17"/>
      <c r="BG20" s="17">
        <v>8.8161283661069997E-2</v>
      </c>
      <c r="BH20" s="17">
        <v>6.6553276106572606E-2</v>
      </c>
      <c r="BI20" s="17">
        <v>5.4504343021768903E-2</v>
      </c>
      <c r="BJ20" s="17">
        <v>0.118359113135236</v>
      </c>
      <c r="BK20" s="17">
        <v>9.7158233124836693E-2</v>
      </c>
      <c r="BL20" s="17"/>
      <c r="BM20" s="17">
        <v>7.0084219527302302E-2</v>
      </c>
      <c r="BN20" s="17">
        <v>0.102063998510365</v>
      </c>
    </row>
    <row r="21" spans="2:66" ht="29" x14ac:dyDescent="0.35">
      <c r="B21" s="18" t="s">
        <v>93</v>
      </c>
      <c r="C21" s="17">
        <v>6.1858342369006697E-2</v>
      </c>
      <c r="D21" s="17">
        <v>6.5471773767469196E-2</v>
      </c>
      <c r="E21" s="17">
        <v>5.7664664843559199E-2</v>
      </c>
      <c r="F21" s="17"/>
      <c r="G21" s="17">
        <v>0.161288847704912</v>
      </c>
      <c r="H21" s="17">
        <v>0.10640782324188</v>
      </c>
      <c r="I21" s="17">
        <v>5.4541474259646998E-2</v>
      </c>
      <c r="J21" s="17">
        <v>3.9248732127410098E-2</v>
      </c>
      <c r="K21" s="17">
        <v>2.3495631424650599E-2</v>
      </c>
      <c r="L21" s="17">
        <v>9.3532365202596696E-3</v>
      </c>
      <c r="M21" s="17"/>
      <c r="N21" s="17">
        <v>7.6320197191160594E-2</v>
      </c>
      <c r="O21" s="17">
        <v>7.9026996054363502E-2</v>
      </c>
      <c r="P21" s="17">
        <v>4.2585302821462001E-2</v>
      </c>
      <c r="Q21" s="17">
        <v>4.3847545939633699E-2</v>
      </c>
      <c r="R21" s="17"/>
      <c r="S21" s="17">
        <v>7.7159066430133705E-2</v>
      </c>
      <c r="T21" s="17">
        <v>7.0769219768998595E-2</v>
      </c>
      <c r="U21" s="17">
        <v>6.6536118442892797E-2</v>
      </c>
      <c r="V21" s="17">
        <v>6.5665955515153501E-2</v>
      </c>
      <c r="W21" s="17">
        <v>3.6731444531403597E-2</v>
      </c>
      <c r="X21" s="17">
        <v>8.6593736155608197E-2</v>
      </c>
      <c r="Y21" s="17">
        <v>5.4621304913784897E-2</v>
      </c>
      <c r="Z21" s="17">
        <v>4.7135638846470297E-2</v>
      </c>
      <c r="AA21" s="17">
        <v>3.71438807255286E-2</v>
      </c>
      <c r="AB21" s="17">
        <v>7.8530872815825506E-2</v>
      </c>
      <c r="AC21" s="17">
        <v>2.8306615113089701E-2</v>
      </c>
      <c r="AD21" s="17">
        <v>4.8098059503001798E-2</v>
      </c>
      <c r="AE21" s="17"/>
      <c r="AF21" s="17">
        <v>8.0998470969671305E-2</v>
      </c>
      <c r="AG21" s="17">
        <v>6.9507137331434404E-2</v>
      </c>
      <c r="AH21" s="17">
        <v>6.6357645457669506E-2</v>
      </c>
      <c r="AI21" s="17">
        <v>4.0510990259533398E-2</v>
      </c>
      <c r="AJ21" s="17">
        <v>4.2687053779399999E-2</v>
      </c>
      <c r="AK21" s="17">
        <v>1.82678635397753E-2</v>
      </c>
      <c r="AL21" s="17"/>
      <c r="AM21" s="17">
        <v>4.8050251648244002E-2</v>
      </c>
      <c r="AN21" s="17">
        <v>8.0782191642721005E-2</v>
      </c>
      <c r="AO21" s="17"/>
      <c r="AP21" s="17">
        <v>1.6916591202126401E-2</v>
      </c>
      <c r="AQ21" s="17">
        <v>7.4593197562863603E-2</v>
      </c>
      <c r="AR21" s="17">
        <v>7.4225099442482206E-2</v>
      </c>
      <c r="AS21" s="17">
        <v>0.106772633506204</v>
      </c>
      <c r="AT21" s="17">
        <v>4.1298195654667497E-2</v>
      </c>
      <c r="AU21" s="17"/>
      <c r="AV21" s="17">
        <v>8.92359738230286E-2</v>
      </c>
      <c r="AW21" s="17">
        <v>2.4571193319756698E-2</v>
      </c>
      <c r="AX21" s="17">
        <v>5.0040648451717802E-2</v>
      </c>
      <c r="AY21" s="17">
        <v>2.8169933347047E-2</v>
      </c>
      <c r="AZ21" s="17">
        <v>0.13117558452984401</v>
      </c>
      <c r="BA21" s="17">
        <v>3.19339838855476E-2</v>
      </c>
      <c r="BB21" s="17"/>
      <c r="BC21" s="17">
        <v>0.115095367469498</v>
      </c>
      <c r="BD21" s="17">
        <v>4.6797285580936702E-2</v>
      </c>
      <c r="BE21" s="17">
        <v>4.4059025895887997E-2</v>
      </c>
      <c r="BF21" s="17"/>
      <c r="BG21" s="17">
        <v>5.7997518474821097E-2</v>
      </c>
      <c r="BH21" s="17">
        <v>7.9456937262781802E-2</v>
      </c>
      <c r="BI21" s="17">
        <v>5.4684055738017601E-2</v>
      </c>
      <c r="BJ21" s="17">
        <v>5.63654027841511E-2</v>
      </c>
      <c r="BK21" s="17">
        <v>2.7009742519400099E-2</v>
      </c>
      <c r="BL21" s="17"/>
      <c r="BM21" s="17">
        <v>7.5950274587339398E-2</v>
      </c>
      <c r="BN21" s="17">
        <v>3.3802478572125198E-2</v>
      </c>
    </row>
    <row r="22" spans="2:66" x14ac:dyDescent="0.35">
      <c r="B22" s="18" t="s">
        <v>94</v>
      </c>
      <c r="C22" s="17">
        <v>3.8815638124251997E-2</v>
      </c>
      <c r="D22" s="17">
        <v>3.2671087712086301E-2</v>
      </c>
      <c r="E22" s="17">
        <v>4.4022395030333998E-2</v>
      </c>
      <c r="F22" s="17"/>
      <c r="G22" s="17">
        <v>4.7198112248167397E-2</v>
      </c>
      <c r="H22" s="17">
        <v>2.29000247925287E-2</v>
      </c>
      <c r="I22" s="17">
        <v>2.9723604700681399E-2</v>
      </c>
      <c r="J22" s="17">
        <v>1.8440179159706801E-2</v>
      </c>
      <c r="K22" s="17">
        <v>3.5875754272832801E-2</v>
      </c>
      <c r="L22" s="17">
        <v>7.2081373129622497E-2</v>
      </c>
      <c r="M22" s="17"/>
      <c r="N22" s="17">
        <v>2.2702016084310599E-2</v>
      </c>
      <c r="O22" s="17">
        <v>2.5904746982687899E-2</v>
      </c>
      <c r="P22" s="17">
        <v>4.0887488905453503E-2</v>
      </c>
      <c r="Q22" s="17">
        <v>6.8501547263509002E-2</v>
      </c>
      <c r="R22" s="17"/>
      <c r="S22" s="17">
        <v>1.8052054064525098E-2</v>
      </c>
      <c r="T22" s="17">
        <v>4.834173769162E-2</v>
      </c>
      <c r="U22" s="17">
        <v>2.94635361741666E-2</v>
      </c>
      <c r="V22" s="17">
        <v>4.6905950912008401E-2</v>
      </c>
      <c r="W22" s="17">
        <v>2.8024588267291099E-2</v>
      </c>
      <c r="X22" s="17">
        <v>3.7965061064015301E-2</v>
      </c>
      <c r="Y22" s="17">
        <v>2.9416281548076101E-2</v>
      </c>
      <c r="Z22" s="17">
        <v>9.3004510165282897E-2</v>
      </c>
      <c r="AA22" s="17">
        <v>4.43219697678984E-2</v>
      </c>
      <c r="AB22" s="17">
        <v>5.7145320213140199E-2</v>
      </c>
      <c r="AC22" s="17">
        <v>3.91943686280719E-2</v>
      </c>
      <c r="AD22" s="17">
        <v>0</v>
      </c>
      <c r="AE22" s="17"/>
      <c r="AF22" s="17">
        <v>3.0383820769776301E-2</v>
      </c>
      <c r="AG22" s="17">
        <v>4.2610550632286602E-2</v>
      </c>
      <c r="AH22" s="17">
        <v>2.6688600425342601E-2</v>
      </c>
      <c r="AI22" s="17">
        <v>3.9005440777728502E-2</v>
      </c>
      <c r="AJ22" s="17">
        <v>4.14630774240103E-2</v>
      </c>
      <c r="AK22" s="17">
        <v>8.3970925322978104E-2</v>
      </c>
      <c r="AL22" s="17"/>
      <c r="AM22" s="17">
        <v>3.7034989359460903E-2</v>
      </c>
      <c r="AN22" s="17">
        <v>4.04554793831901E-2</v>
      </c>
      <c r="AO22" s="17"/>
      <c r="AP22" s="17">
        <v>5.3809479574630503E-2</v>
      </c>
      <c r="AQ22" s="17">
        <v>3.3555472328822201E-2</v>
      </c>
      <c r="AR22" s="17">
        <v>3.0171247296212199E-2</v>
      </c>
      <c r="AS22" s="17">
        <v>2.51605467154211E-2</v>
      </c>
      <c r="AT22" s="17">
        <v>3.8049662484975801E-2</v>
      </c>
      <c r="AU22" s="17"/>
      <c r="AV22" s="17">
        <v>2.1723493541855401E-2</v>
      </c>
      <c r="AW22" s="17">
        <v>6.2046805010701998E-2</v>
      </c>
      <c r="AX22" s="17">
        <v>2.6234465224222198E-2</v>
      </c>
      <c r="AY22" s="17">
        <v>3.5657034546807E-2</v>
      </c>
      <c r="AZ22" s="17">
        <v>2.4596732454213701E-2</v>
      </c>
      <c r="BA22" s="17">
        <v>4.2603825621019401E-2</v>
      </c>
      <c r="BB22" s="17"/>
      <c r="BC22" s="17">
        <v>1.8910623497659901E-2</v>
      </c>
      <c r="BD22" s="17">
        <v>5.7917544704265599E-2</v>
      </c>
      <c r="BE22" s="17">
        <v>2.8057800058582799E-2</v>
      </c>
      <c r="BF22" s="17"/>
      <c r="BG22" s="17">
        <v>3.4465787253641002E-2</v>
      </c>
      <c r="BH22" s="17">
        <v>3.09336059765167E-2</v>
      </c>
      <c r="BI22" s="17">
        <v>4.7486006976131E-2</v>
      </c>
      <c r="BJ22" s="17">
        <v>3.91856459610175E-2</v>
      </c>
      <c r="BK22" s="17">
        <v>2.7707727560630401E-2</v>
      </c>
      <c r="BL22" s="17"/>
      <c r="BM22" s="17">
        <v>3.1510796270894002E-2</v>
      </c>
      <c r="BN22" s="17">
        <v>3.0363653859864899E-2</v>
      </c>
    </row>
    <row r="23" spans="2:66" ht="29" x14ac:dyDescent="0.35">
      <c r="B23" s="18" t="s">
        <v>95</v>
      </c>
      <c r="C23" s="17">
        <v>3.7543801197798599E-2</v>
      </c>
      <c r="D23" s="17">
        <v>4.6959996717362402E-2</v>
      </c>
      <c r="E23" s="17">
        <v>2.8547991422340602E-2</v>
      </c>
      <c r="F23" s="17"/>
      <c r="G23" s="17">
        <v>4.6950517834650797E-2</v>
      </c>
      <c r="H23" s="17">
        <v>2.55396973979298E-2</v>
      </c>
      <c r="I23" s="17">
        <v>8.8468701268800305E-3</v>
      </c>
      <c r="J23" s="17">
        <v>2.6655341253102101E-2</v>
      </c>
      <c r="K23" s="17">
        <v>4.5035374438503702E-2</v>
      </c>
      <c r="L23" s="17">
        <v>6.8117946243128294E-2</v>
      </c>
      <c r="M23" s="17"/>
      <c r="N23" s="17">
        <v>4.83687149956036E-2</v>
      </c>
      <c r="O23" s="17">
        <v>5.2940815207136199E-2</v>
      </c>
      <c r="P23" s="17">
        <v>1.7939421427327799E-2</v>
      </c>
      <c r="Q23" s="17">
        <v>2.76401108880228E-2</v>
      </c>
      <c r="R23" s="17"/>
      <c r="S23" s="17">
        <v>4.8550970647081297E-2</v>
      </c>
      <c r="T23" s="17">
        <v>3.71090952890459E-2</v>
      </c>
      <c r="U23" s="17">
        <v>6.1243638892826899E-2</v>
      </c>
      <c r="V23" s="17">
        <v>4.1279043731421598E-2</v>
      </c>
      <c r="W23" s="17">
        <v>1.4396945693250099E-2</v>
      </c>
      <c r="X23" s="17">
        <v>2.1718254327464898E-2</v>
      </c>
      <c r="Y23" s="17">
        <v>4.9238999550027703E-2</v>
      </c>
      <c r="Z23" s="17">
        <v>0</v>
      </c>
      <c r="AA23" s="17">
        <v>4.0580570963039297E-2</v>
      </c>
      <c r="AB23" s="17">
        <v>1.8986473877143001E-2</v>
      </c>
      <c r="AC23" s="17">
        <v>5.7330316052332998E-2</v>
      </c>
      <c r="AD23" s="17">
        <v>4.53298634713016E-2</v>
      </c>
      <c r="AE23" s="17"/>
      <c r="AF23" s="17">
        <v>3.3194452550870203E-2</v>
      </c>
      <c r="AG23" s="17">
        <v>3.9050399558652103E-2</v>
      </c>
      <c r="AH23" s="17">
        <v>2.20497482710965E-2</v>
      </c>
      <c r="AI23" s="17">
        <v>2.8351857809863702E-2</v>
      </c>
      <c r="AJ23" s="17">
        <v>5.6754212195000403E-2</v>
      </c>
      <c r="AK23" s="17">
        <v>8.1863658147938306E-2</v>
      </c>
      <c r="AL23" s="17"/>
      <c r="AM23" s="17">
        <v>3.9405948801541198E-2</v>
      </c>
      <c r="AN23" s="17">
        <v>3.5167862616710802E-2</v>
      </c>
      <c r="AO23" s="17"/>
      <c r="AP23" s="17">
        <v>3.6316651206412802E-2</v>
      </c>
      <c r="AQ23" s="17">
        <v>5.6323151141518597E-2</v>
      </c>
      <c r="AR23" s="17">
        <v>4.2540413993030803E-2</v>
      </c>
      <c r="AS23" s="17">
        <v>2.4722094824413499E-2</v>
      </c>
      <c r="AT23" s="17">
        <v>3.9963440486589501E-2</v>
      </c>
      <c r="AU23" s="17"/>
      <c r="AV23" s="17">
        <v>2.13460333935876E-2</v>
      </c>
      <c r="AW23" s="17">
        <v>6.8428914246513498E-2</v>
      </c>
      <c r="AX23" s="17">
        <v>5.6171572828271003E-2</v>
      </c>
      <c r="AY23" s="17">
        <v>5.77819404249632E-2</v>
      </c>
      <c r="AZ23" s="17">
        <v>0</v>
      </c>
      <c r="BA23" s="17">
        <v>4.4684882198807702E-2</v>
      </c>
      <c r="BB23" s="17"/>
      <c r="BC23" s="17">
        <v>1.2972336370043001E-2</v>
      </c>
      <c r="BD23" s="17">
        <v>2.9113162029953201E-2</v>
      </c>
      <c r="BE23" s="17">
        <v>7.4395537137565304E-2</v>
      </c>
      <c r="BF23" s="17"/>
      <c r="BG23" s="17">
        <v>4.99857747870837E-2</v>
      </c>
      <c r="BH23" s="17">
        <v>3.2347978789809301E-2</v>
      </c>
      <c r="BI23" s="17">
        <v>3.5013763327462998E-2</v>
      </c>
      <c r="BJ23" s="17">
        <v>3.8191703202845102E-2</v>
      </c>
      <c r="BK23" s="17">
        <v>5.0509073124126197E-2</v>
      </c>
      <c r="BL23" s="17"/>
      <c r="BM23" s="17">
        <v>3.5230153815696302E-2</v>
      </c>
      <c r="BN23" s="17">
        <v>4.7658902425036002E-2</v>
      </c>
    </row>
    <row r="24" spans="2:66" ht="29" x14ac:dyDescent="0.35">
      <c r="B24" s="18" t="s">
        <v>96</v>
      </c>
      <c r="C24" s="17">
        <v>3.50797623643277E-2</v>
      </c>
      <c r="D24" s="17">
        <v>3.7429379731019299E-2</v>
      </c>
      <c r="E24" s="17">
        <v>3.29617727601055E-2</v>
      </c>
      <c r="F24" s="17"/>
      <c r="G24" s="17">
        <v>5.4399919741254001E-2</v>
      </c>
      <c r="H24" s="17">
        <v>5.1717601474575298E-2</v>
      </c>
      <c r="I24" s="17">
        <v>3.6579214020009902E-2</v>
      </c>
      <c r="J24" s="17">
        <v>4.1746806078908599E-2</v>
      </c>
      <c r="K24" s="17">
        <v>3.4940530290811802E-3</v>
      </c>
      <c r="L24" s="17">
        <v>2.32491638690197E-2</v>
      </c>
      <c r="M24" s="17"/>
      <c r="N24" s="17">
        <v>3.6567172383954398E-2</v>
      </c>
      <c r="O24" s="17">
        <v>3.2424574625913999E-2</v>
      </c>
      <c r="P24" s="17">
        <v>2.9390592943391702E-2</v>
      </c>
      <c r="Q24" s="17">
        <v>4.1804835634771699E-2</v>
      </c>
      <c r="R24" s="17"/>
      <c r="S24" s="17">
        <v>5.2565202284245001E-2</v>
      </c>
      <c r="T24" s="17">
        <v>2.6780736987810999E-2</v>
      </c>
      <c r="U24" s="17">
        <v>2.9649922323080901E-2</v>
      </c>
      <c r="V24" s="17">
        <v>4.1703159021747802E-2</v>
      </c>
      <c r="W24" s="17">
        <v>2.2639697782039399E-2</v>
      </c>
      <c r="X24" s="17">
        <v>2.6871189383330701E-2</v>
      </c>
      <c r="Y24" s="17">
        <v>4.8936066280098001E-2</v>
      </c>
      <c r="Z24" s="17">
        <v>3.6011195118818402E-2</v>
      </c>
      <c r="AA24" s="17">
        <v>2.6741508961715E-2</v>
      </c>
      <c r="AB24" s="17">
        <v>3.9030485469401098E-2</v>
      </c>
      <c r="AC24" s="17">
        <v>2.8019608714595499E-2</v>
      </c>
      <c r="AD24" s="17">
        <v>3.01607259987445E-2</v>
      </c>
      <c r="AE24" s="17"/>
      <c r="AF24" s="17">
        <v>5.2256395184979203E-2</v>
      </c>
      <c r="AG24" s="17">
        <v>1.9577704629997798E-2</v>
      </c>
      <c r="AH24" s="17">
        <v>4.15097580460888E-2</v>
      </c>
      <c r="AI24" s="17">
        <v>3.4126847878268897E-2</v>
      </c>
      <c r="AJ24" s="17">
        <v>2.2769601585066999E-2</v>
      </c>
      <c r="AK24" s="17">
        <v>4.7867499624520797E-2</v>
      </c>
      <c r="AL24" s="17"/>
      <c r="AM24" s="17">
        <v>2.74650594256797E-2</v>
      </c>
      <c r="AN24" s="17">
        <v>4.6132898960038901E-2</v>
      </c>
      <c r="AO24" s="17"/>
      <c r="AP24" s="17">
        <v>2.6742681674178901E-2</v>
      </c>
      <c r="AQ24" s="17">
        <v>3.1332944859725799E-2</v>
      </c>
      <c r="AR24" s="17">
        <v>3.2723571760666599E-2</v>
      </c>
      <c r="AS24" s="17">
        <v>7.14117549928487E-2</v>
      </c>
      <c r="AT24" s="17">
        <v>2.55364591440796E-2</v>
      </c>
      <c r="AU24" s="17"/>
      <c r="AV24" s="17">
        <v>2.98453538660482E-2</v>
      </c>
      <c r="AW24" s="17">
        <v>2.70129713566887E-2</v>
      </c>
      <c r="AX24" s="17">
        <v>5.3475605256574299E-2</v>
      </c>
      <c r="AY24" s="17">
        <v>2.3775647601650001E-2</v>
      </c>
      <c r="AZ24" s="17">
        <v>7.3296758473781504E-2</v>
      </c>
      <c r="BA24" s="17">
        <v>1.9143079870620999E-2</v>
      </c>
      <c r="BB24" s="17"/>
      <c r="BC24" s="17">
        <v>4.6271657842589499E-2</v>
      </c>
      <c r="BD24" s="17">
        <v>2.0997239886200902E-2</v>
      </c>
      <c r="BE24" s="17">
        <v>4.2361207947674999E-2</v>
      </c>
      <c r="BF24" s="17"/>
      <c r="BG24" s="17">
        <v>6.3476546300769196E-2</v>
      </c>
      <c r="BH24" s="17">
        <v>3.3374293486256201E-2</v>
      </c>
      <c r="BI24" s="17">
        <v>2.48855338554257E-2</v>
      </c>
      <c r="BJ24" s="17">
        <v>5.4538838826093901E-2</v>
      </c>
      <c r="BK24" s="17">
        <v>2.93773685374853E-2</v>
      </c>
      <c r="BL24" s="17"/>
      <c r="BM24" s="17">
        <v>3.8293273232837398E-2</v>
      </c>
      <c r="BN24" s="17">
        <v>3.5199592423017498E-2</v>
      </c>
    </row>
    <row r="25" spans="2:66" ht="29" x14ac:dyDescent="0.35">
      <c r="B25" s="18" t="s">
        <v>97</v>
      </c>
      <c r="C25" s="17">
        <v>3.0627460251690601E-2</v>
      </c>
      <c r="D25" s="17">
        <v>2.9023882825300801E-2</v>
      </c>
      <c r="E25" s="17">
        <v>3.2341919431782599E-2</v>
      </c>
      <c r="F25" s="17"/>
      <c r="G25" s="17">
        <v>6.2146706619874301E-2</v>
      </c>
      <c r="H25" s="17">
        <v>3.5600993748791401E-2</v>
      </c>
      <c r="I25" s="17">
        <v>4.7226388962134602E-2</v>
      </c>
      <c r="J25" s="17">
        <v>2.03908095499503E-2</v>
      </c>
      <c r="K25" s="17">
        <v>3.6980857682115801E-3</v>
      </c>
      <c r="L25" s="17">
        <v>1.8541868353461499E-2</v>
      </c>
      <c r="M25" s="17"/>
      <c r="N25" s="17">
        <v>2.96334664220738E-2</v>
      </c>
      <c r="O25" s="17">
        <v>5.2193243413269301E-2</v>
      </c>
      <c r="P25" s="17">
        <v>1.5278079562677601E-2</v>
      </c>
      <c r="Q25" s="17">
        <v>2.3228909891329599E-2</v>
      </c>
      <c r="R25" s="17"/>
      <c r="S25" s="17">
        <v>3.8328555275147003E-2</v>
      </c>
      <c r="T25" s="17">
        <v>3.0460520841910501E-2</v>
      </c>
      <c r="U25" s="17">
        <v>3.6867628947571097E-2</v>
      </c>
      <c r="V25" s="17">
        <v>2.9534570267795799E-2</v>
      </c>
      <c r="W25" s="17">
        <v>3.5388818943717398E-2</v>
      </c>
      <c r="X25" s="17">
        <v>6.0814899469755497E-2</v>
      </c>
      <c r="Y25" s="17">
        <v>1.2295294607228099E-2</v>
      </c>
      <c r="Z25" s="17">
        <v>2.3749403749245199E-2</v>
      </c>
      <c r="AA25" s="17">
        <v>4.3707427686059397E-3</v>
      </c>
      <c r="AB25" s="17">
        <v>3.24984387297403E-2</v>
      </c>
      <c r="AC25" s="17">
        <v>1.8764499711522501E-2</v>
      </c>
      <c r="AD25" s="17">
        <v>4.89558524432116E-2</v>
      </c>
      <c r="AE25" s="17"/>
      <c r="AF25" s="17">
        <v>4.10592912587757E-2</v>
      </c>
      <c r="AG25" s="17">
        <v>2.6677164971047201E-2</v>
      </c>
      <c r="AH25" s="17">
        <v>1.12307375211338E-2</v>
      </c>
      <c r="AI25" s="17">
        <v>3.6742588610275899E-2</v>
      </c>
      <c r="AJ25" s="17">
        <v>2.72287697253168E-2</v>
      </c>
      <c r="AK25" s="17">
        <v>3.9220946692038301E-2</v>
      </c>
      <c r="AL25" s="17"/>
      <c r="AM25" s="17">
        <v>2.9916524914236201E-2</v>
      </c>
      <c r="AN25" s="17">
        <v>3.0746504145984701E-2</v>
      </c>
      <c r="AO25" s="17"/>
      <c r="AP25" s="17">
        <v>1.5459670106280399E-2</v>
      </c>
      <c r="AQ25" s="17">
        <v>2.92355034636008E-2</v>
      </c>
      <c r="AR25" s="17">
        <v>4.9869966907945901E-2</v>
      </c>
      <c r="AS25" s="17">
        <v>4.4528877541693601E-2</v>
      </c>
      <c r="AT25" s="17">
        <v>2.1152920373118701E-2</v>
      </c>
      <c r="AU25" s="17"/>
      <c r="AV25" s="17">
        <v>3.6155332183001897E-2</v>
      </c>
      <c r="AW25" s="17">
        <v>2.4361914801952999E-2</v>
      </c>
      <c r="AX25" s="17">
        <v>6.9718943537424999E-2</v>
      </c>
      <c r="AY25" s="17">
        <v>7.8591811496229007E-3</v>
      </c>
      <c r="AZ25" s="17">
        <v>1.5653954553096799E-2</v>
      </c>
      <c r="BA25" s="17">
        <v>3.2479158057236897E-2</v>
      </c>
      <c r="BB25" s="17"/>
      <c r="BC25" s="17">
        <v>3.5844892445369203E-2</v>
      </c>
      <c r="BD25" s="17">
        <v>3.0471482321779601E-2</v>
      </c>
      <c r="BE25" s="17">
        <v>2.5816107194631802E-2</v>
      </c>
      <c r="BF25" s="17"/>
      <c r="BG25" s="17">
        <v>3.3371020591352003E-2</v>
      </c>
      <c r="BH25" s="17">
        <v>3.3255274634177698E-2</v>
      </c>
      <c r="BI25" s="17">
        <v>3.1600839997095703E-2</v>
      </c>
      <c r="BJ25" s="17">
        <v>4.2808290424273601E-2</v>
      </c>
      <c r="BK25" s="17">
        <v>2.2793822940639901E-2</v>
      </c>
      <c r="BL25" s="17"/>
      <c r="BM25" s="17">
        <v>3.3274188568048299E-2</v>
      </c>
      <c r="BN25" s="17">
        <v>2.7425059084744598E-2</v>
      </c>
    </row>
    <row r="26" spans="2:66" x14ac:dyDescent="0.35">
      <c r="B26" s="18" t="s">
        <v>98</v>
      </c>
      <c r="C26" s="17">
        <v>2.7112989361945802E-3</v>
      </c>
      <c r="D26" s="17">
        <v>4.5217695408589003E-3</v>
      </c>
      <c r="E26" s="17">
        <v>9.5944061844093799E-4</v>
      </c>
      <c r="F26" s="17"/>
      <c r="G26" s="17">
        <v>1.15527342640411E-2</v>
      </c>
      <c r="H26" s="17">
        <v>0</v>
      </c>
      <c r="I26" s="17">
        <v>6.4918096924279902E-3</v>
      </c>
      <c r="J26" s="17">
        <v>0</v>
      </c>
      <c r="K26" s="17">
        <v>0</v>
      </c>
      <c r="L26" s="17">
        <v>0</v>
      </c>
      <c r="M26" s="17"/>
      <c r="N26" s="17">
        <v>1.8003863103987501E-3</v>
      </c>
      <c r="O26" s="17">
        <v>6.6072718862113201E-3</v>
      </c>
      <c r="P26" s="17">
        <v>2.3484391252483802E-3</v>
      </c>
      <c r="Q26" s="17">
        <v>0</v>
      </c>
      <c r="R26" s="17"/>
      <c r="S26" s="17">
        <v>3.86688939518768E-3</v>
      </c>
      <c r="T26" s="17">
        <v>0</v>
      </c>
      <c r="U26" s="17">
        <v>0</v>
      </c>
      <c r="V26" s="17">
        <v>0</v>
      </c>
      <c r="W26" s="17">
        <v>7.9147320648849002E-3</v>
      </c>
      <c r="X26" s="17">
        <v>5.7090086942755301E-3</v>
      </c>
      <c r="Y26" s="17">
        <v>6.0499899256713499E-3</v>
      </c>
      <c r="Z26" s="17">
        <v>0</v>
      </c>
      <c r="AA26" s="17">
        <v>0</v>
      </c>
      <c r="AB26" s="17">
        <v>6.8481887237021701E-3</v>
      </c>
      <c r="AC26" s="17">
        <v>0</v>
      </c>
      <c r="AD26" s="17">
        <v>0</v>
      </c>
      <c r="AE26" s="17"/>
      <c r="AF26" s="17">
        <v>4.3968786161895099E-3</v>
      </c>
      <c r="AG26" s="17">
        <v>0</v>
      </c>
      <c r="AH26" s="17">
        <v>7.3388103603338603E-3</v>
      </c>
      <c r="AI26" s="17">
        <v>3.5296933361738301E-3</v>
      </c>
      <c r="AJ26" s="17">
        <v>0</v>
      </c>
      <c r="AK26" s="17">
        <v>0</v>
      </c>
      <c r="AL26" s="17"/>
      <c r="AM26" s="17">
        <v>8.7897281627770103E-4</v>
      </c>
      <c r="AN26" s="17">
        <v>5.3303829852138999E-3</v>
      </c>
      <c r="AO26" s="17"/>
      <c r="AP26" s="17">
        <v>0</v>
      </c>
      <c r="AQ26" s="17">
        <v>2.5169343714650798E-3</v>
      </c>
      <c r="AR26" s="17">
        <v>4.1381693956536901E-3</v>
      </c>
      <c r="AS26" s="17">
        <v>9.2030598035756708E-3</v>
      </c>
      <c r="AT26" s="17">
        <v>0</v>
      </c>
      <c r="AU26" s="17"/>
      <c r="AV26" s="17">
        <v>6.0722524193402598E-3</v>
      </c>
      <c r="AW26" s="17">
        <v>0</v>
      </c>
      <c r="AX26" s="17">
        <v>0</v>
      </c>
      <c r="AY26" s="17">
        <v>0</v>
      </c>
      <c r="AZ26" s="17">
        <v>0</v>
      </c>
      <c r="BA26" s="17">
        <v>0</v>
      </c>
      <c r="BB26" s="17"/>
      <c r="BC26" s="17">
        <v>0</v>
      </c>
      <c r="BD26" s="17">
        <v>5.1496274404295899E-3</v>
      </c>
      <c r="BE26" s="17">
        <v>0</v>
      </c>
      <c r="BF26" s="17"/>
      <c r="BG26" s="17">
        <v>0</v>
      </c>
      <c r="BH26" s="17">
        <v>0</v>
      </c>
      <c r="BI26" s="17">
        <v>1.70117462097274E-3</v>
      </c>
      <c r="BJ26" s="17">
        <v>0</v>
      </c>
      <c r="BK26" s="17">
        <v>1.8964619250691199E-2</v>
      </c>
      <c r="BL26" s="17"/>
      <c r="BM26" s="17">
        <v>0</v>
      </c>
      <c r="BN26" s="17">
        <v>1.4576312132112801E-2</v>
      </c>
    </row>
    <row r="27" spans="2:66" x14ac:dyDescent="0.35">
      <c r="B27" s="18" t="s">
        <v>99</v>
      </c>
      <c r="C27" s="19">
        <v>6.1675780615515399E-3</v>
      </c>
      <c r="D27" s="19">
        <v>5.3087882734960904E-3</v>
      </c>
      <c r="E27" s="19">
        <v>7.0353036985441901E-3</v>
      </c>
      <c r="F27" s="19"/>
      <c r="G27" s="19">
        <v>1.5143322747035099E-2</v>
      </c>
      <c r="H27" s="19">
        <v>5.94015573548007E-3</v>
      </c>
      <c r="I27" s="19">
        <v>9.0909861046891104E-3</v>
      </c>
      <c r="J27" s="19">
        <v>5.7927727156453102E-3</v>
      </c>
      <c r="K27" s="19">
        <v>3.66463578098535E-3</v>
      </c>
      <c r="L27" s="19">
        <v>0</v>
      </c>
      <c r="M27" s="19"/>
      <c r="N27" s="19">
        <v>1.8406713535483101E-3</v>
      </c>
      <c r="O27" s="19">
        <v>1.00177484880111E-2</v>
      </c>
      <c r="P27" s="19">
        <v>9.4302538134486899E-3</v>
      </c>
      <c r="Q27" s="19">
        <v>4.0649401225555199E-3</v>
      </c>
      <c r="R27" s="19"/>
      <c r="S27" s="19">
        <v>3.3091013127568101E-3</v>
      </c>
      <c r="T27" s="19">
        <v>0</v>
      </c>
      <c r="U27" s="19">
        <v>1.94027055758977E-2</v>
      </c>
      <c r="V27" s="19">
        <v>6.3236032779751799E-3</v>
      </c>
      <c r="W27" s="19">
        <v>7.7480207002781597E-3</v>
      </c>
      <c r="X27" s="19">
        <v>1.6230333609674401E-2</v>
      </c>
      <c r="Y27" s="19">
        <v>0</v>
      </c>
      <c r="Z27" s="19">
        <v>0</v>
      </c>
      <c r="AA27" s="19">
        <v>4.4356030352552698E-3</v>
      </c>
      <c r="AB27" s="19">
        <v>1.2086193574495601E-2</v>
      </c>
      <c r="AC27" s="19">
        <v>0</v>
      </c>
      <c r="AD27" s="19">
        <v>0</v>
      </c>
      <c r="AE27" s="19"/>
      <c r="AF27" s="19">
        <v>2.16043528126878E-3</v>
      </c>
      <c r="AG27" s="19">
        <v>5.2021807397330299E-3</v>
      </c>
      <c r="AH27" s="19">
        <v>0</v>
      </c>
      <c r="AI27" s="19">
        <v>1.48021080486149E-2</v>
      </c>
      <c r="AJ27" s="19">
        <v>1.4903786481249799E-2</v>
      </c>
      <c r="AK27" s="19">
        <v>0</v>
      </c>
      <c r="AL27" s="19"/>
      <c r="AM27" s="19">
        <v>3.43095072852611E-3</v>
      </c>
      <c r="AN27" s="19">
        <v>1.00942696292008E-2</v>
      </c>
      <c r="AO27" s="19"/>
      <c r="AP27" s="19">
        <v>2.3798068824035E-3</v>
      </c>
      <c r="AQ27" s="19">
        <v>1.6668723086217099E-2</v>
      </c>
      <c r="AR27" s="19">
        <v>5.8025366560092197E-3</v>
      </c>
      <c r="AS27" s="19">
        <v>0</v>
      </c>
      <c r="AT27" s="19">
        <v>0</v>
      </c>
      <c r="AU27" s="19"/>
      <c r="AV27" s="19">
        <v>4.60304571249214E-3</v>
      </c>
      <c r="AW27" s="19">
        <v>2.6557177793084001E-3</v>
      </c>
      <c r="AX27" s="19">
        <v>0</v>
      </c>
      <c r="AY27" s="19">
        <v>0</v>
      </c>
      <c r="AZ27" s="19">
        <v>7.5805159942868702E-3</v>
      </c>
      <c r="BA27" s="19">
        <v>2.60181769708248E-2</v>
      </c>
      <c r="BB27" s="19"/>
      <c r="BC27" s="19">
        <v>2.3116696710014698E-3</v>
      </c>
      <c r="BD27" s="19">
        <v>4.7921621003510799E-3</v>
      </c>
      <c r="BE27" s="19">
        <v>1.81357951903565E-3</v>
      </c>
      <c r="BF27" s="19"/>
      <c r="BG27" s="19">
        <v>1.15009368679656E-2</v>
      </c>
      <c r="BH27" s="19">
        <v>0</v>
      </c>
      <c r="BI27" s="19">
        <v>6.8407471245684097E-3</v>
      </c>
      <c r="BJ27" s="19">
        <v>2.0861489638228401E-2</v>
      </c>
      <c r="BK27" s="19">
        <v>0</v>
      </c>
      <c r="BL27" s="19"/>
      <c r="BM27" s="19">
        <v>1.8793568663723801E-3</v>
      </c>
      <c r="BN27" s="19">
        <v>4.8272323463731202E-3</v>
      </c>
    </row>
    <row r="28" spans="2:66" x14ac:dyDescent="0.35">
      <c r="B28" s="16"/>
    </row>
    <row r="29" spans="2:66" x14ac:dyDescent="0.35">
      <c r="B29" t="s">
        <v>102</v>
      </c>
    </row>
    <row r="30" spans="2:66" x14ac:dyDescent="0.35">
      <c r="B30" t="s">
        <v>103</v>
      </c>
    </row>
    <row r="32" spans="2:66" x14ac:dyDescent="0.35">
      <c r="B32"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L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2" width="20.7265625" customWidth="1"/>
  </cols>
  <sheetData>
    <row r="2" spans="2:12" ht="40" customHeight="1" x14ac:dyDescent="0.35">
      <c r="D2" s="32" t="s">
        <v>118</v>
      </c>
      <c r="E2" s="28"/>
      <c r="F2" s="28"/>
      <c r="G2" s="28"/>
      <c r="H2" s="28"/>
      <c r="I2" s="28"/>
      <c r="J2" s="28"/>
      <c r="K2" s="28"/>
      <c r="L2" s="28"/>
    </row>
    <row r="6" spans="2:12" ht="50.15" customHeight="1" x14ac:dyDescent="0.35">
      <c r="B6" s="20" t="s">
        <v>14</v>
      </c>
      <c r="C6" s="20" t="s">
        <v>104</v>
      </c>
      <c r="D6" s="20" t="s">
        <v>105</v>
      </c>
      <c r="E6" s="20" t="s">
        <v>106</v>
      </c>
      <c r="F6" s="20" t="s">
        <v>107</v>
      </c>
      <c r="G6" s="20" t="s">
        <v>108</v>
      </c>
      <c r="H6" s="20" t="s">
        <v>109</v>
      </c>
      <c r="I6" s="20" t="s">
        <v>110</v>
      </c>
      <c r="J6" s="20" t="s">
        <v>111</v>
      </c>
      <c r="K6" s="20" t="s">
        <v>112</v>
      </c>
    </row>
    <row r="7" spans="2:12" x14ac:dyDescent="0.35">
      <c r="B7" s="18" t="s">
        <v>113</v>
      </c>
      <c r="C7" s="17">
        <v>4.3704522234880597E-2</v>
      </c>
      <c r="D7" s="17">
        <v>1.9919118903594699E-2</v>
      </c>
      <c r="E7" s="17">
        <v>3.3795644985224103E-2</v>
      </c>
      <c r="F7" s="17">
        <v>0</v>
      </c>
      <c r="G7" s="17">
        <v>3.5963300797438702E-2</v>
      </c>
      <c r="H7" s="17">
        <v>0.110226448764653</v>
      </c>
      <c r="I7" s="17">
        <v>8.2372781730118597E-2</v>
      </c>
      <c r="J7" s="17">
        <v>0.101392281340072</v>
      </c>
      <c r="K7" s="17">
        <v>5.3183497058939599E-2</v>
      </c>
    </row>
    <row r="8" spans="2:12" x14ac:dyDescent="0.35">
      <c r="B8" s="18" t="s">
        <v>114</v>
      </c>
      <c r="C8" s="17">
        <v>0.19345956833485001</v>
      </c>
      <c r="D8" s="17">
        <v>0.16334059057674299</v>
      </c>
      <c r="E8" s="17">
        <v>0.23299968184900399</v>
      </c>
      <c r="F8" s="17">
        <v>0</v>
      </c>
      <c r="G8" s="17">
        <v>0.20169804117859999</v>
      </c>
      <c r="H8" s="17">
        <v>0.498906100522646</v>
      </c>
      <c r="I8" s="17">
        <v>0.322340568858627</v>
      </c>
      <c r="J8" s="17">
        <v>0.36587511797577699</v>
      </c>
      <c r="K8" s="17">
        <v>0.20917595369213901</v>
      </c>
    </row>
    <row r="9" spans="2:12" x14ac:dyDescent="0.35">
      <c r="B9" s="18" t="s">
        <v>115</v>
      </c>
      <c r="C9" s="17">
        <v>0.29240102717266597</v>
      </c>
      <c r="D9" s="17">
        <v>0.31861664480222002</v>
      </c>
      <c r="E9" s="17">
        <v>0.39584036524660499</v>
      </c>
      <c r="F9" s="17">
        <v>0</v>
      </c>
      <c r="G9" s="17">
        <v>0.37499584210721199</v>
      </c>
      <c r="H9" s="17">
        <v>0.30196201494335601</v>
      </c>
      <c r="I9" s="17">
        <v>0.34175220677880302</v>
      </c>
      <c r="J9" s="17">
        <v>0.34333674753188798</v>
      </c>
      <c r="K9" s="17">
        <v>0.28588862257269099</v>
      </c>
    </row>
    <row r="10" spans="2:12" x14ac:dyDescent="0.35">
      <c r="B10" s="18" t="s">
        <v>116</v>
      </c>
      <c r="C10" s="17">
        <v>0.44830827943659901</v>
      </c>
      <c r="D10" s="17">
        <v>0.46964685722013799</v>
      </c>
      <c r="E10" s="17">
        <v>0.29132181715270999</v>
      </c>
      <c r="F10" s="17">
        <v>1</v>
      </c>
      <c r="G10" s="17">
        <v>0.34232182151787499</v>
      </c>
      <c r="H10" s="17">
        <v>5.7403992132125201E-2</v>
      </c>
      <c r="I10" s="17">
        <v>0.16044336190531</v>
      </c>
      <c r="J10" s="17">
        <v>0.17101540333887999</v>
      </c>
      <c r="K10" s="17">
        <v>0.380646251988696</v>
      </c>
    </row>
    <row r="11" spans="2:12" x14ac:dyDescent="0.35">
      <c r="B11" s="18" t="s">
        <v>117</v>
      </c>
      <c r="C11" s="17">
        <v>2.2126602821004499E-2</v>
      </c>
      <c r="D11" s="17">
        <v>2.8476788497303802E-2</v>
      </c>
      <c r="E11" s="17">
        <v>4.6042490766456501E-2</v>
      </c>
      <c r="F11" s="17">
        <v>0</v>
      </c>
      <c r="G11" s="17">
        <v>4.5020994398874997E-2</v>
      </c>
      <c r="H11" s="17">
        <v>3.15014436372189E-2</v>
      </c>
      <c r="I11" s="17">
        <v>9.3091080727140799E-2</v>
      </c>
      <c r="J11" s="17">
        <v>1.8380449813383701E-2</v>
      </c>
      <c r="K11" s="17">
        <v>7.1105674687534898E-2</v>
      </c>
    </row>
    <row r="12" spans="2:12" x14ac:dyDescent="0.35">
      <c r="B12" s="16"/>
      <c r="C12" s="16"/>
      <c r="D12" s="16"/>
      <c r="E12" s="16"/>
      <c r="F12" s="16"/>
      <c r="G12" s="16"/>
      <c r="H12" s="16"/>
      <c r="I12" s="16"/>
      <c r="J12" s="16"/>
      <c r="K12" s="16"/>
    </row>
    <row r="13" spans="2:12" x14ac:dyDescent="0.35">
      <c r="B13" t="s">
        <v>102</v>
      </c>
    </row>
    <row r="14" spans="2:12" x14ac:dyDescent="0.35">
      <c r="B14" t="s">
        <v>103</v>
      </c>
    </row>
    <row r="18" spans="2:2" x14ac:dyDescent="0.35">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N18"/>
  <sheetViews>
    <sheetView showGridLines="0" topLeftCell="A6" workbookViewId="0">
      <pane xSplit="2" topLeftCell="C1" activePane="topRight" state="frozen"/>
      <selection pane="topRight" activeCell="B18" sqref="B18"/>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119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113</v>
      </c>
      <c r="C9" s="17">
        <v>4.3704522234880597E-2</v>
      </c>
      <c r="D9" s="17">
        <v>5.9896766035507698E-2</v>
      </c>
      <c r="E9" s="17">
        <v>2.8132381584424399E-2</v>
      </c>
      <c r="F9" s="17"/>
      <c r="G9" s="17">
        <v>7.8973905972239494E-2</v>
      </c>
      <c r="H9" s="17">
        <v>8.3002395069397703E-2</v>
      </c>
      <c r="I9" s="17">
        <v>3.8875125241848198E-2</v>
      </c>
      <c r="J9" s="17">
        <v>3.2990162354828399E-2</v>
      </c>
      <c r="K9" s="17">
        <v>2.8276157857202801E-2</v>
      </c>
      <c r="L9" s="17">
        <v>1.1108876795795501E-2</v>
      </c>
      <c r="M9" s="17"/>
      <c r="N9" s="17">
        <v>6.24280594173314E-2</v>
      </c>
      <c r="O9" s="17">
        <v>4.2408478732762399E-2</v>
      </c>
      <c r="P9" s="17">
        <v>3.1521016161686302E-2</v>
      </c>
      <c r="Q9" s="17">
        <v>3.3793549381440802E-2</v>
      </c>
      <c r="R9" s="17"/>
      <c r="S9" s="17">
        <v>9.7423284084470096E-2</v>
      </c>
      <c r="T9" s="17">
        <v>3.7009831286903799E-2</v>
      </c>
      <c r="U9" s="17">
        <v>1.2215056505081701E-2</v>
      </c>
      <c r="V9" s="17">
        <v>4.84061397454945E-2</v>
      </c>
      <c r="W9" s="17">
        <v>3.6581843665572197E-2</v>
      </c>
      <c r="X9" s="17">
        <v>2.14907272272702E-2</v>
      </c>
      <c r="Y9" s="17">
        <v>3.1069536256769701E-2</v>
      </c>
      <c r="Z9" s="17">
        <v>5.8065531310025502E-2</v>
      </c>
      <c r="AA9" s="17">
        <v>6.7443168939695694E-2</v>
      </c>
      <c r="AB9" s="17">
        <v>1.3688235568511601E-2</v>
      </c>
      <c r="AC9" s="17">
        <v>3.06838342283327E-2</v>
      </c>
      <c r="AD9" s="17">
        <v>1.52298934705662E-2</v>
      </c>
      <c r="AE9" s="17"/>
      <c r="AF9" s="17">
        <v>8.8366311001665601E-2</v>
      </c>
      <c r="AG9" s="17">
        <v>3.2595774965047501E-2</v>
      </c>
      <c r="AH9" s="17">
        <v>4.0401923045173198E-2</v>
      </c>
      <c r="AI9" s="17">
        <v>1.19737114028873E-2</v>
      </c>
      <c r="AJ9" s="17">
        <v>9.2458154512653299E-3</v>
      </c>
      <c r="AK9" s="17">
        <v>6.3745850717748298E-2</v>
      </c>
      <c r="AL9" s="17"/>
      <c r="AM9" s="17">
        <v>4.8430187420876597E-2</v>
      </c>
      <c r="AN9" s="17">
        <v>3.7309272546958601E-2</v>
      </c>
      <c r="AO9" s="17"/>
      <c r="AP9" s="17">
        <v>1.7153024944030999E-2</v>
      </c>
      <c r="AQ9" s="17">
        <v>2.27518634769063E-2</v>
      </c>
      <c r="AR9" s="17">
        <v>4.9064575859592903E-2</v>
      </c>
      <c r="AS9" s="17">
        <v>9.3959376184548402E-2</v>
      </c>
      <c r="AT9" s="17">
        <v>0.13924124224232101</v>
      </c>
      <c r="AU9" s="17"/>
      <c r="AV9" s="17">
        <v>8.4695327993069697E-2</v>
      </c>
      <c r="AW9" s="17">
        <v>4.0217026169206402E-2</v>
      </c>
      <c r="AX9" s="17">
        <v>3.6632185888311297E-2</v>
      </c>
      <c r="AY9" s="17">
        <v>1.56688799479484E-2</v>
      </c>
      <c r="AZ9" s="17">
        <v>1.5633686580280599E-2</v>
      </c>
      <c r="BA9" s="17">
        <v>7.6258197448493001E-3</v>
      </c>
      <c r="BB9" s="17"/>
      <c r="BC9" s="17">
        <v>4.6085438429714298E-2</v>
      </c>
      <c r="BD9" s="17">
        <v>2.1169493294810399E-2</v>
      </c>
      <c r="BE9" s="17">
        <v>7.9699903932257302E-2</v>
      </c>
      <c r="BF9" s="17"/>
      <c r="BG9" s="17">
        <v>6.0635743615132E-2</v>
      </c>
      <c r="BH9" s="17">
        <v>4.9989704327451603E-2</v>
      </c>
      <c r="BI9" s="17">
        <v>3.2627440258803701E-2</v>
      </c>
      <c r="BJ9" s="17">
        <v>0.16989534955337501</v>
      </c>
      <c r="BK9" s="17">
        <v>1.6643289102044899E-2</v>
      </c>
      <c r="BL9" s="17"/>
      <c r="BM9" s="17">
        <v>5.17293632147812E-2</v>
      </c>
      <c r="BN9" s="17">
        <v>5.2104961120103703E-2</v>
      </c>
    </row>
    <row r="10" spans="2:66" x14ac:dyDescent="0.35">
      <c r="B10" s="18" t="s">
        <v>114</v>
      </c>
      <c r="C10" s="17">
        <v>0.19345956833485001</v>
      </c>
      <c r="D10" s="17">
        <v>0.23366892141969101</v>
      </c>
      <c r="E10" s="17">
        <v>0.155208698021645</v>
      </c>
      <c r="F10" s="17"/>
      <c r="G10" s="17">
        <v>0.21584627831328501</v>
      </c>
      <c r="H10" s="17">
        <v>0.25158006922674298</v>
      </c>
      <c r="I10" s="17">
        <v>0.20067257327652799</v>
      </c>
      <c r="J10" s="17">
        <v>0.17194501802345799</v>
      </c>
      <c r="K10" s="17">
        <v>0.16374009116214899</v>
      </c>
      <c r="L10" s="17">
        <v>0.16266156452560099</v>
      </c>
      <c r="M10" s="17"/>
      <c r="N10" s="17">
        <v>0.23614524772075601</v>
      </c>
      <c r="O10" s="17">
        <v>0.205513354131514</v>
      </c>
      <c r="P10" s="17">
        <v>0.16577054138101499</v>
      </c>
      <c r="Q10" s="17">
        <v>0.16009662816838699</v>
      </c>
      <c r="R10" s="17"/>
      <c r="S10" s="17">
        <v>0.280575999038019</v>
      </c>
      <c r="T10" s="17">
        <v>0.15522786989491599</v>
      </c>
      <c r="U10" s="17">
        <v>0.233785112163718</v>
      </c>
      <c r="V10" s="17">
        <v>0.16618456337455001</v>
      </c>
      <c r="W10" s="17">
        <v>0.21693904498926</v>
      </c>
      <c r="X10" s="17">
        <v>0.187188731881065</v>
      </c>
      <c r="Y10" s="17">
        <v>0.175708154869331</v>
      </c>
      <c r="Z10" s="17">
        <v>0.22434908028657599</v>
      </c>
      <c r="AA10" s="17">
        <v>0.16770181752296001</v>
      </c>
      <c r="AB10" s="17">
        <v>0.16360744412087599</v>
      </c>
      <c r="AC10" s="17">
        <v>0.103792096045166</v>
      </c>
      <c r="AD10" s="17">
        <v>0.23198689165172501</v>
      </c>
      <c r="AE10" s="17"/>
      <c r="AF10" s="17">
        <v>0.26239717917202299</v>
      </c>
      <c r="AG10" s="17">
        <v>0.18609990921488301</v>
      </c>
      <c r="AH10" s="17">
        <v>0.176580017309452</v>
      </c>
      <c r="AI10" s="17">
        <v>0.195157438175807</v>
      </c>
      <c r="AJ10" s="17">
        <v>0.121454469641134</v>
      </c>
      <c r="AK10" s="17">
        <v>9.2982102497252098E-2</v>
      </c>
      <c r="AL10" s="17"/>
      <c r="AM10" s="17">
        <v>0.19537147535563801</v>
      </c>
      <c r="AN10" s="17">
        <v>0.19087781215394201</v>
      </c>
      <c r="AO10" s="17"/>
      <c r="AP10" s="17">
        <v>0.123498353162923</v>
      </c>
      <c r="AQ10" s="17">
        <v>0.19082151456134899</v>
      </c>
      <c r="AR10" s="17">
        <v>0.21312741564295801</v>
      </c>
      <c r="AS10" s="17">
        <v>0.29534833456140702</v>
      </c>
      <c r="AT10" s="17">
        <v>0.45454467504101997</v>
      </c>
      <c r="AU10" s="17"/>
      <c r="AV10" s="17">
        <v>0.28052715455567001</v>
      </c>
      <c r="AW10" s="17">
        <v>0.21798701254900399</v>
      </c>
      <c r="AX10" s="17">
        <v>0.21491387967841899</v>
      </c>
      <c r="AY10" s="17">
        <v>5.9666526648496497E-2</v>
      </c>
      <c r="AZ10" s="17">
        <v>0.112699820296014</v>
      </c>
      <c r="BA10" s="17">
        <v>0.151515525802529</v>
      </c>
      <c r="BB10" s="17"/>
      <c r="BC10" s="17">
        <v>0.20738887249863799</v>
      </c>
      <c r="BD10" s="17">
        <v>0.17998400303536</v>
      </c>
      <c r="BE10" s="17">
        <v>0.217114397096133</v>
      </c>
      <c r="BF10" s="17"/>
      <c r="BG10" s="17">
        <v>0.157400649176452</v>
      </c>
      <c r="BH10" s="17">
        <v>0.207938757233778</v>
      </c>
      <c r="BI10" s="17">
        <v>0.228106609937651</v>
      </c>
      <c r="BJ10" s="17">
        <v>0.189071313672737</v>
      </c>
      <c r="BK10" s="17">
        <v>8.2521743092589694E-2</v>
      </c>
      <c r="BL10" s="17"/>
      <c r="BM10" s="17">
        <v>0.19968037433146299</v>
      </c>
      <c r="BN10" s="17">
        <v>0.10717671943973101</v>
      </c>
    </row>
    <row r="11" spans="2:66" x14ac:dyDescent="0.35">
      <c r="B11" s="18" t="s">
        <v>115</v>
      </c>
      <c r="C11" s="17">
        <v>0.29240102717266597</v>
      </c>
      <c r="D11" s="17">
        <v>0.288111839054911</v>
      </c>
      <c r="E11" s="17">
        <v>0.29704878173119198</v>
      </c>
      <c r="F11" s="17"/>
      <c r="G11" s="17">
        <v>0.27643510530524001</v>
      </c>
      <c r="H11" s="17">
        <v>0.29147665347973301</v>
      </c>
      <c r="I11" s="17">
        <v>0.30747820002522103</v>
      </c>
      <c r="J11" s="17">
        <v>0.32441664459890601</v>
      </c>
      <c r="K11" s="17">
        <v>0.25229272237932998</v>
      </c>
      <c r="L11" s="17">
        <v>0.29258083994705703</v>
      </c>
      <c r="M11" s="17"/>
      <c r="N11" s="17">
        <v>0.34619356552215602</v>
      </c>
      <c r="O11" s="17">
        <v>0.301484525480544</v>
      </c>
      <c r="P11" s="17">
        <v>0.25526760838833801</v>
      </c>
      <c r="Q11" s="17">
        <v>0.25835107415183001</v>
      </c>
      <c r="R11" s="17"/>
      <c r="S11" s="17">
        <v>0.26651289425170299</v>
      </c>
      <c r="T11" s="17">
        <v>0.32157637991666399</v>
      </c>
      <c r="U11" s="17">
        <v>0.26517790133869501</v>
      </c>
      <c r="V11" s="17">
        <v>0.231315975464015</v>
      </c>
      <c r="W11" s="17">
        <v>0.27655028725394598</v>
      </c>
      <c r="X11" s="17">
        <v>0.33017594014940399</v>
      </c>
      <c r="Y11" s="17">
        <v>0.28630542854242902</v>
      </c>
      <c r="Z11" s="17">
        <v>0.29299214786944</v>
      </c>
      <c r="AA11" s="17">
        <v>0.31849575243808098</v>
      </c>
      <c r="AB11" s="17">
        <v>0.33075286471953902</v>
      </c>
      <c r="AC11" s="17">
        <v>0.28607172150062898</v>
      </c>
      <c r="AD11" s="17">
        <v>0.28171205944112498</v>
      </c>
      <c r="AE11" s="17"/>
      <c r="AF11" s="17">
        <v>0.28260525247649698</v>
      </c>
      <c r="AG11" s="17">
        <v>0.32028007307949502</v>
      </c>
      <c r="AH11" s="17">
        <v>0.28854038655446601</v>
      </c>
      <c r="AI11" s="17">
        <v>0.29797835154059199</v>
      </c>
      <c r="AJ11" s="17">
        <v>0.25801793750250102</v>
      </c>
      <c r="AK11" s="17">
        <v>0.255340705483252</v>
      </c>
      <c r="AL11" s="17"/>
      <c r="AM11" s="17">
        <v>0.28635614688915201</v>
      </c>
      <c r="AN11" s="17">
        <v>0.30075231105683298</v>
      </c>
      <c r="AO11" s="17"/>
      <c r="AP11" s="17">
        <v>0.24354047274194399</v>
      </c>
      <c r="AQ11" s="17">
        <v>0.25353845049380602</v>
      </c>
      <c r="AR11" s="17">
        <v>0.35494480582801702</v>
      </c>
      <c r="AS11" s="17">
        <v>0.32532831611663199</v>
      </c>
      <c r="AT11" s="17">
        <v>0.28327878128754203</v>
      </c>
      <c r="AU11" s="17"/>
      <c r="AV11" s="17">
        <v>0.34391184503667099</v>
      </c>
      <c r="AW11" s="17">
        <v>0.29142628645763402</v>
      </c>
      <c r="AX11" s="17">
        <v>0.32431640860803801</v>
      </c>
      <c r="AY11" s="17">
        <v>0.14935423657737501</v>
      </c>
      <c r="AZ11" s="17">
        <v>0.33286776992336298</v>
      </c>
      <c r="BA11" s="17">
        <v>0.34145490245821303</v>
      </c>
      <c r="BB11" s="17"/>
      <c r="BC11" s="17">
        <v>0.37600159259333799</v>
      </c>
      <c r="BD11" s="17">
        <v>0.29434737952382101</v>
      </c>
      <c r="BE11" s="17">
        <v>0.23432725658793699</v>
      </c>
      <c r="BF11" s="17"/>
      <c r="BG11" s="17">
        <v>0.19822646568671401</v>
      </c>
      <c r="BH11" s="17">
        <v>0.31277090884967002</v>
      </c>
      <c r="BI11" s="17">
        <v>0.354714599377986</v>
      </c>
      <c r="BJ11" s="17">
        <v>0.249136021465967</v>
      </c>
      <c r="BK11" s="17">
        <v>0.14376268071964199</v>
      </c>
      <c r="BL11" s="17"/>
      <c r="BM11" s="17">
        <v>0.29405331321077</v>
      </c>
      <c r="BN11" s="17">
        <v>0.16814548404371199</v>
      </c>
    </row>
    <row r="12" spans="2:66" x14ac:dyDescent="0.35">
      <c r="B12" s="18" t="s">
        <v>116</v>
      </c>
      <c r="C12" s="17">
        <v>0.44830827943659901</v>
      </c>
      <c r="D12" s="17">
        <v>0.41034163326114498</v>
      </c>
      <c r="E12" s="17">
        <v>0.48456962606520299</v>
      </c>
      <c r="F12" s="17"/>
      <c r="G12" s="17">
        <v>0.38987003136445098</v>
      </c>
      <c r="H12" s="17">
        <v>0.35705157878669402</v>
      </c>
      <c r="I12" s="17">
        <v>0.43568844347179603</v>
      </c>
      <c r="J12" s="17">
        <v>0.44991631995325998</v>
      </c>
      <c r="K12" s="17">
        <v>0.54182281439379998</v>
      </c>
      <c r="L12" s="17">
        <v>0.50778684104996497</v>
      </c>
      <c r="M12" s="17"/>
      <c r="N12" s="17">
        <v>0.34637092607543402</v>
      </c>
      <c r="O12" s="17">
        <v>0.42509662698920903</v>
      </c>
      <c r="P12" s="17">
        <v>0.51843521930820602</v>
      </c>
      <c r="Q12" s="17">
        <v>0.52049153699730599</v>
      </c>
      <c r="R12" s="17"/>
      <c r="S12" s="17">
        <v>0.338281233285181</v>
      </c>
      <c r="T12" s="17">
        <v>0.463748953321452</v>
      </c>
      <c r="U12" s="17">
        <v>0.47104674296527499</v>
      </c>
      <c r="V12" s="17">
        <v>0.53023941008897602</v>
      </c>
      <c r="W12" s="17">
        <v>0.46320139450203701</v>
      </c>
      <c r="X12" s="17">
        <v>0.41257295364499902</v>
      </c>
      <c r="Y12" s="17">
        <v>0.50066371688507505</v>
      </c>
      <c r="Z12" s="17">
        <v>0.40024094927860998</v>
      </c>
      <c r="AA12" s="17">
        <v>0.40667846201954699</v>
      </c>
      <c r="AB12" s="17">
        <v>0.47946504295017001</v>
      </c>
      <c r="AC12" s="17">
        <v>0.57002783302492099</v>
      </c>
      <c r="AD12" s="17">
        <v>0.43891258852444198</v>
      </c>
      <c r="AE12" s="17"/>
      <c r="AF12" s="17">
        <v>0.34518547666006599</v>
      </c>
      <c r="AG12" s="17">
        <v>0.44515842548850898</v>
      </c>
      <c r="AH12" s="17">
        <v>0.47239516456880798</v>
      </c>
      <c r="AI12" s="17">
        <v>0.47524526215521601</v>
      </c>
      <c r="AJ12" s="17">
        <v>0.57394772172427</v>
      </c>
      <c r="AK12" s="17">
        <v>0.55160199409450195</v>
      </c>
      <c r="AL12" s="17"/>
      <c r="AM12" s="17">
        <v>0.44711393303240099</v>
      </c>
      <c r="AN12" s="17">
        <v>0.45202003755363102</v>
      </c>
      <c r="AO12" s="17"/>
      <c r="AP12" s="17">
        <v>0.58991425121143204</v>
      </c>
      <c r="AQ12" s="17">
        <v>0.50771355121800399</v>
      </c>
      <c r="AR12" s="17">
        <v>0.37157041424968301</v>
      </c>
      <c r="AS12" s="17">
        <v>0.265054990275855</v>
      </c>
      <c r="AT12" s="17">
        <v>0.122935301429117</v>
      </c>
      <c r="AU12" s="17"/>
      <c r="AV12" s="17">
        <v>0.27830279724041701</v>
      </c>
      <c r="AW12" s="17">
        <v>0.44033949257565602</v>
      </c>
      <c r="AX12" s="17">
        <v>0.40566809681465799</v>
      </c>
      <c r="AY12" s="17">
        <v>0.77111072129437597</v>
      </c>
      <c r="AZ12" s="17">
        <v>0.49978468116927699</v>
      </c>
      <c r="BA12" s="17">
        <v>0.42360972497978999</v>
      </c>
      <c r="BB12" s="17"/>
      <c r="BC12" s="17">
        <v>0.356287970578749</v>
      </c>
      <c r="BD12" s="17">
        <v>0.47899667950599401</v>
      </c>
      <c r="BE12" s="17">
        <v>0.46062694623863998</v>
      </c>
      <c r="BF12" s="17"/>
      <c r="BG12" s="17">
        <v>0.56189638730954505</v>
      </c>
      <c r="BH12" s="17">
        <v>0.416290070903167</v>
      </c>
      <c r="BI12" s="17">
        <v>0.35653461461914498</v>
      </c>
      <c r="BJ12" s="17">
        <v>0.373604085073383</v>
      </c>
      <c r="BK12" s="17">
        <v>0.74557067382668296</v>
      </c>
      <c r="BL12" s="17"/>
      <c r="BM12" s="17">
        <v>0.44008345692615503</v>
      </c>
      <c r="BN12" s="17">
        <v>0.65949967984983704</v>
      </c>
    </row>
    <row r="13" spans="2:66" x14ac:dyDescent="0.35">
      <c r="B13" s="18" t="s">
        <v>117</v>
      </c>
      <c r="C13" s="19">
        <v>2.2126602821004499E-2</v>
      </c>
      <c r="D13" s="19">
        <v>7.9808402287457007E-3</v>
      </c>
      <c r="E13" s="19">
        <v>3.5040512597534698E-2</v>
      </c>
      <c r="F13" s="19"/>
      <c r="G13" s="19">
        <v>3.8874679044784102E-2</v>
      </c>
      <c r="H13" s="19">
        <v>1.6889303437432501E-2</v>
      </c>
      <c r="I13" s="19">
        <v>1.72856579846077E-2</v>
      </c>
      <c r="J13" s="19">
        <v>2.07318550695475E-2</v>
      </c>
      <c r="K13" s="19">
        <v>1.3868214207518201E-2</v>
      </c>
      <c r="L13" s="19">
        <v>2.58618776815812E-2</v>
      </c>
      <c r="M13" s="19"/>
      <c r="N13" s="19">
        <v>8.8622012643220505E-3</v>
      </c>
      <c r="O13" s="19">
        <v>2.5497014665970801E-2</v>
      </c>
      <c r="P13" s="19">
        <v>2.9005614760754299E-2</v>
      </c>
      <c r="Q13" s="19">
        <v>2.7267211301036501E-2</v>
      </c>
      <c r="R13" s="19"/>
      <c r="S13" s="19">
        <v>1.7206589340626001E-2</v>
      </c>
      <c r="T13" s="19">
        <v>2.2436965580064201E-2</v>
      </c>
      <c r="U13" s="19">
        <v>1.7775187027229099E-2</v>
      </c>
      <c r="V13" s="19">
        <v>2.38539113269646E-2</v>
      </c>
      <c r="W13" s="19">
        <v>6.7274295891854496E-3</v>
      </c>
      <c r="X13" s="19">
        <v>4.85716470972627E-2</v>
      </c>
      <c r="Y13" s="19">
        <v>6.2531634463957398E-3</v>
      </c>
      <c r="Z13" s="19">
        <v>2.4352291255347901E-2</v>
      </c>
      <c r="AA13" s="19">
        <v>3.9680799079716098E-2</v>
      </c>
      <c r="AB13" s="19">
        <v>1.24864126409034E-2</v>
      </c>
      <c r="AC13" s="19">
        <v>9.4245152009516595E-3</v>
      </c>
      <c r="AD13" s="19">
        <v>3.2158566912141598E-2</v>
      </c>
      <c r="AE13" s="19"/>
      <c r="AF13" s="19">
        <v>2.1445780689747899E-2</v>
      </c>
      <c r="AG13" s="19">
        <v>1.5865817252064901E-2</v>
      </c>
      <c r="AH13" s="19">
        <v>2.2082508522100499E-2</v>
      </c>
      <c r="AI13" s="19">
        <v>1.9645236725497402E-2</v>
      </c>
      <c r="AJ13" s="19">
        <v>3.7334055680829703E-2</v>
      </c>
      <c r="AK13" s="19">
        <v>3.6329347207245601E-2</v>
      </c>
      <c r="AL13" s="19"/>
      <c r="AM13" s="19">
        <v>2.2728257301932699E-2</v>
      </c>
      <c r="AN13" s="19">
        <v>1.9040566688635199E-2</v>
      </c>
      <c r="AO13" s="19"/>
      <c r="AP13" s="19">
        <v>2.5893897939669699E-2</v>
      </c>
      <c r="AQ13" s="19">
        <v>2.5174620249933902E-2</v>
      </c>
      <c r="AR13" s="19">
        <v>1.1292788419748999E-2</v>
      </c>
      <c r="AS13" s="19">
        <v>2.0308982861558099E-2</v>
      </c>
      <c r="AT13" s="19">
        <v>0</v>
      </c>
      <c r="AU13" s="19"/>
      <c r="AV13" s="19">
        <v>1.25628751741724E-2</v>
      </c>
      <c r="AW13" s="19">
        <v>1.00301822484993E-2</v>
      </c>
      <c r="AX13" s="19">
        <v>1.8469429010573801E-2</v>
      </c>
      <c r="AY13" s="19">
        <v>4.1996355318038303E-3</v>
      </c>
      <c r="AZ13" s="19">
        <v>3.9014042031064899E-2</v>
      </c>
      <c r="BA13" s="19">
        <v>7.5794027014619E-2</v>
      </c>
      <c r="BB13" s="19"/>
      <c r="BC13" s="19">
        <v>1.42361258995609E-2</v>
      </c>
      <c r="BD13" s="19">
        <v>2.5502444640014901E-2</v>
      </c>
      <c r="BE13" s="19">
        <v>8.2314961450323295E-3</v>
      </c>
      <c r="BF13" s="19"/>
      <c r="BG13" s="19">
        <v>2.1840754212156199E-2</v>
      </c>
      <c r="BH13" s="19">
        <v>1.30105586859338E-2</v>
      </c>
      <c r="BI13" s="19">
        <v>2.80167358064142E-2</v>
      </c>
      <c r="BJ13" s="19">
        <v>1.8293230234539298E-2</v>
      </c>
      <c r="BK13" s="19">
        <v>1.1501613259040601E-2</v>
      </c>
      <c r="BL13" s="19"/>
      <c r="BM13" s="19">
        <v>1.4453492316831301E-2</v>
      </c>
      <c r="BN13" s="19">
        <v>1.30731555466166E-2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120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113</v>
      </c>
      <c r="C9" s="17">
        <v>1.9919118903594699E-2</v>
      </c>
      <c r="D9" s="17">
        <v>2.93972686832508E-2</v>
      </c>
      <c r="E9" s="17">
        <v>1.07760330785501E-2</v>
      </c>
      <c r="F9" s="17"/>
      <c r="G9" s="17">
        <v>4.0573808558299902E-2</v>
      </c>
      <c r="H9" s="17">
        <v>5.0438499843474503E-2</v>
      </c>
      <c r="I9" s="17">
        <v>1.5513079061148001E-2</v>
      </c>
      <c r="J9" s="17">
        <v>8.8307838936099899E-3</v>
      </c>
      <c r="K9" s="17">
        <v>7.4044850161640498E-3</v>
      </c>
      <c r="L9" s="17">
        <v>2.2165394719014099E-3</v>
      </c>
      <c r="M9" s="17"/>
      <c r="N9" s="17">
        <v>3.4024621565629902E-2</v>
      </c>
      <c r="O9" s="17">
        <v>1.60830495096995E-2</v>
      </c>
      <c r="P9" s="17">
        <v>1.63852083653818E-2</v>
      </c>
      <c r="Q9" s="17">
        <v>1.2082696507796101E-2</v>
      </c>
      <c r="R9" s="17"/>
      <c r="S9" s="17">
        <v>4.10387207947987E-2</v>
      </c>
      <c r="T9" s="17">
        <v>3.6431901449091599E-3</v>
      </c>
      <c r="U9" s="17">
        <v>0</v>
      </c>
      <c r="V9" s="17">
        <v>2.4539483195968902E-2</v>
      </c>
      <c r="W9" s="17">
        <v>2.9470734845307201E-2</v>
      </c>
      <c r="X9" s="17">
        <v>1.61239850089199E-2</v>
      </c>
      <c r="Y9" s="17">
        <v>2.4829188662920901E-2</v>
      </c>
      <c r="Z9" s="17">
        <v>1.16682149670432E-2</v>
      </c>
      <c r="AA9" s="17">
        <v>3.5431145487496402E-2</v>
      </c>
      <c r="AB9" s="17">
        <v>1.2206109266008999E-2</v>
      </c>
      <c r="AC9" s="17">
        <v>1.0619428477705899E-2</v>
      </c>
      <c r="AD9" s="17">
        <v>0</v>
      </c>
      <c r="AE9" s="17"/>
      <c r="AF9" s="17">
        <v>5.5530941204776002E-2</v>
      </c>
      <c r="AG9" s="17">
        <v>1.27648618448322E-2</v>
      </c>
      <c r="AH9" s="17">
        <v>1.4251414454911401E-2</v>
      </c>
      <c r="AI9" s="17">
        <v>3.25890978782811E-3</v>
      </c>
      <c r="AJ9" s="17">
        <v>0</v>
      </c>
      <c r="AK9" s="17">
        <v>0</v>
      </c>
      <c r="AL9" s="17"/>
      <c r="AM9" s="17">
        <v>2.0130394856295902E-2</v>
      </c>
      <c r="AN9" s="17">
        <v>1.9760594214874298E-2</v>
      </c>
      <c r="AO9" s="17"/>
      <c r="AP9" s="17">
        <v>2.2455496227916298E-3</v>
      </c>
      <c r="AQ9" s="17">
        <v>1.33741484495626E-2</v>
      </c>
      <c r="AR9" s="17">
        <v>2.1623726433726401E-2</v>
      </c>
      <c r="AS9" s="17">
        <v>5.7819739725027998E-2</v>
      </c>
      <c r="AT9" s="17">
        <v>3.9439629754792302E-2</v>
      </c>
      <c r="AU9" s="17"/>
      <c r="AV9" s="17">
        <v>3.7465471064372403E-2</v>
      </c>
      <c r="AW9" s="17">
        <v>2.6865172509409101E-2</v>
      </c>
      <c r="AX9" s="17">
        <v>1.2218604436012E-2</v>
      </c>
      <c r="AY9" s="17">
        <v>7.7258560073640596E-3</v>
      </c>
      <c r="AZ9" s="17">
        <v>0</v>
      </c>
      <c r="BA9" s="17">
        <v>0</v>
      </c>
      <c r="BB9" s="17"/>
      <c r="BC9" s="17">
        <v>2.1288056353517801E-2</v>
      </c>
      <c r="BD9" s="17">
        <v>7.5545287024428396E-3</v>
      </c>
      <c r="BE9" s="17">
        <v>3.9725185430006797E-2</v>
      </c>
      <c r="BF9" s="17"/>
      <c r="BG9" s="17">
        <v>2.8265991924077302E-2</v>
      </c>
      <c r="BH9" s="17">
        <v>2.10948109843377E-2</v>
      </c>
      <c r="BI9" s="17">
        <v>1.47811225160895E-2</v>
      </c>
      <c r="BJ9" s="17">
        <v>0.11130095504526399</v>
      </c>
      <c r="BK9" s="17">
        <v>5.7924931675839399E-3</v>
      </c>
      <c r="BL9" s="17"/>
      <c r="BM9" s="17">
        <v>2.2266646661189202E-2</v>
      </c>
      <c r="BN9" s="17">
        <v>3.02065627678057E-2</v>
      </c>
    </row>
    <row r="10" spans="2:66" x14ac:dyDescent="0.35">
      <c r="B10" s="18" t="s">
        <v>114</v>
      </c>
      <c r="C10" s="17">
        <v>0.16334059057674299</v>
      </c>
      <c r="D10" s="17">
        <v>0.19018760913184299</v>
      </c>
      <c r="E10" s="17">
        <v>0.137969640479189</v>
      </c>
      <c r="F10" s="17"/>
      <c r="G10" s="17">
        <v>0.19019258125531999</v>
      </c>
      <c r="H10" s="17">
        <v>0.22797104340551</v>
      </c>
      <c r="I10" s="17">
        <v>0.146185784777039</v>
      </c>
      <c r="J10" s="17">
        <v>0.15373951562883001</v>
      </c>
      <c r="K10" s="17">
        <v>0.13736779527715401</v>
      </c>
      <c r="L10" s="17">
        <v>0.131823752271889</v>
      </c>
      <c r="M10" s="17"/>
      <c r="N10" s="17">
        <v>0.216624401811708</v>
      </c>
      <c r="O10" s="17">
        <v>0.17163347045879199</v>
      </c>
      <c r="P10" s="17">
        <v>0.13151595317738801</v>
      </c>
      <c r="Q10" s="17">
        <v>0.127665456344076</v>
      </c>
      <c r="R10" s="17"/>
      <c r="S10" s="17">
        <v>0.25468420549326498</v>
      </c>
      <c r="T10" s="17">
        <v>0.14014232107308999</v>
      </c>
      <c r="U10" s="17">
        <v>0.158853308076881</v>
      </c>
      <c r="V10" s="17">
        <v>0.119689862083546</v>
      </c>
      <c r="W10" s="17">
        <v>0.11477891731327</v>
      </c>
      <c r="X10" s="17">
        <v>0.14273343374422101</v>
      </c>
      <c r="Y10" s="17">
        <v>0.163023277932896</v>
      </c>
      <c r="Z10" s="17">
        <v>0.17553697307405899</v>
      </c>
      <c r="AA10" s="17">
        <v>0.173698674680446</v>
      </c>
      <c r="AB10" s="17">
        <v>0.18381317805053299</v>
      </c>
      <c r="AC10" s="17">
        <v>0.124275386771798</v>
      </c>
      <c r="AD10" s="17">
        <v>0.10703811495733399</v>
      </c>
      <c r="AE10" s="17"/>
      <c r="AF10" s="17">
        <v>0.207598249586636</v>
      </c>
      <c r="AG10" s="17">
        <v>0.17800313544225699</v>
      </c>
      <c r="AH10" s="17">
        <v>0.144635126405666</v>
      </c>
      <c r="AI10" s="17">
        <v>0.144888130909407</v>
      </c>
      <c r="AJ10" s="17">
        <v>0.103146020640642</v>
      </c>
      <c r="AK10" s="17">
        <v>0.10963893217689399</v>
      </c>
      <c r="AL10" s="17"/>
      <c r="AM10" s="17">
        <v>0.16966377596163701</v>
      </c>
      <c r="AN10" s="17">
        <v>0.154286162675695</v>
      </c>
      <c r="AO10" s="17"/>
      <c r="AP10" s="17">
        <v>0.103948381474463</v>
      </c>
      <c r="AQ10" s="17">
        <v>0.13922401882757901</v>
      </c>
      <c r="AR10" s="17">
        <v>0.204454415848664</v>
      </c>
      <c r="AS10" s="17">
        <v>0.241313936025598</v>
      </c>
      <c r="AT10" s="17">
        <v>0.42447923890549399</v>
      </c>
      <c r="AU10" s="17"/>
      <c r="AV10" s="17">
        <v>0.24277962308258799</v>
      </c>
      <c r="AW10" s="17">
        <v>0.17491278629978901</v>
      </c>
      <c r="AX10" s="17">
        <v>0.18912458776594601</v>
      </c>
      <c r="AY10" s="17">
        <v>7.3828272980020301E-2</v>
      </c>
      <c r="AZ10" s="17">
        <v>7.9738162240012497E-2</v>
      </c>
      <c r="BA10" s="17">
        <v>0.100409466204416</v>
      </c>
      <c r="BB10" s="17"/>
      <c r="BC10" s="17">
        <v>0.157589222464291</v>
      </c>
      <c r="BD10" s="17">
        <v>0.16246260608466501</v>
      </c>
      <c r="BE10" s="17">
        <v>0.19338893655647099</v>
      </c>
      <c r="BF10" s="17"/>
      <c r="BG10" s="17">
        <v>8.9451716400505504E-2</v>
      </c>
      <c r="BH10" s="17">
        <v>0.172407483810711</v>
      </c>
      <c r="BI10" s="17">
        <v>0.208730159488446</v>
      </c>
      <c r="BJ10" s="17">
        <v>0.22869106690427399</v>
      </c>
      <c r="BK10" s="17">
        <v>5.6369606501531999E-2</v>
      </c>
      <c r="BL10" s="17"/>
      <c r="BM10" s="17">
        <v>0.158851762839682</v>
      </c>
      <c r="BN10" s="17">
        <v>9.6243831307896793E-2</v>
      </c>
    </row>
    <row r="11" spans="2:66" x14ac:dyDescent="0.35">
      <c r="B11" s="18" t="s">
        <v>115</v>
      </c>
      <c r="C11" s="17">
        <v>0.31861664480222002</v>
      </c>
      <c r="D11" s="17">
        <v>0.33701125476702698</v>
      </c>
      <c r="E11" s="17">
        <v>0.30024988443197997</v>
      </c>
      <c r="F11" s="17"/>
      <c r="G11" s="17">
        <v>0.33303203315475599</v>
      </c>
      <c r="H11" s="17">
        <v>0.30038994443899297</v>
      </c>
      <c r="I11" s="17">
        <v>0.31039879792687203</v>
      </c>
      <c r="J11" s="17">
        <v>0.31409471155872698</v>
      </c>
      <c r="K11" s="17">
        <v>0.320213904648048</v>
      </c>
      <c r="L11" s="17">
        <v>0.33315689854987601</v>
      </c>
      <c r="M11" s="17"/>
      <c r="N11" s="17">
        <v>0.34557174798024298</v>
      </c>
      <c r="O11" s="17">
        <v>0.31164749645714301</v>
      </c>
      <c r="P11" s="17">
        <v>0.29990746287185399</v>
      </c>
      <c r="Q11" s="17">
        <v>0.310035748164952</v>
      </c>
      <c r="R11" s="17"/>
      <c r="S11" s="17">
        <v>0.34164950941790401</v>
      </c>
      <c r="T11" s="17">
        <v>0.35786191356983299</v>
      </c>
      <c r="U11" s="17">
        <v>0.33871405558122503</v>
      </c>
      <c r="V11" s="17">
        <v>0.27286565562529203</v>
      </c>
      <c r="W11" s="17">
        <v>0.36531329815586999</v>
      </c>
      <c r="X11" s="17">
        <v>0.34161304622053101</v>
      </c>
      <c r="Y11" s="17">
        <v>0.25661194083192901</v>
      </c>
      <c r="Z11" s="17">
        <v>0.28033920694067199</v>
      </c>
      <c r="AA11" s="17">
        <v>0.30438049080799501</v>
      </c>
      <c r="AB11" s="17">
        <v>0.30846415713562297</v>
      </c>
      <c r="AC11" s="17">
        <v>0.24996306541116201</v>
      </c>
      <c r="AD11" s="17">
        <v>0.36099488685025499</v>
      </c>
      <c r="AE11" s="17"/>
      <c r="AF11" s="17">
        <v>0.33031572274217302</v>
      </c>
      <c r="AG11" s="17">
        <v>0.30559683889931699</v>
      </c>
      <c r="AH11" s="17">
        <v>0.32968050339904298</v>
      </c>
      <c r="AI11" s="17">
        <v>0.32982932761668698</v>
      </c>
      <c r="AJ11" s="17">
        <v>0.28255667914642801</v>
      </c>
      <c r="AK11" s="17">
        <v>0.33162383236183302</v>
      </c>
      <c r="AL11" s="17"/>
      <c r="AM11" s="17">
        <v>0.313972990200307</v>
      </c>
      <c r="AN11" s="17">
        <v>0.32746483833288098</v>
      </c>
      <c r="AO11" s="17"/>
      <c r="AP11" s="17">
        <v>0.28187696054283401</v>
      </c>
      <c r="AQ11" s="17">
        <v>0.32534477429277298</v>
      </c>
      <c r="AR11" s="17">
        <v>0.331129329756708</v>
      </c>
      <c r="AS11" s="17">
        <v>0.34165555411151299</v>
      </c>
      <c r="AT11" s="17">
        <v>0.29305995254569001</v>
      </c>
      <c r="AU11" s="17"/>
      <c r="AV11" s="17">
        <v>0.34597187383329697</v>
      </c>
      <c r="AW11" s="17">
        <v>0.34895909497627198</v>
      </c>
      <c r="AX11" s="17">
        <v>0.36165202809094199</v>
      </c>
      <c r="AY11" s="17">
        <v>0.20818923519610399</v>
      </c>
      <c r="AZ11" s="17">
        <v>0.37795593009541401</v>
      </c>
      <c r="BA11" s="17">
        <v>0.37053542448759103</v>
      </c>
      <c r="BB11" s="17"/>
      <c r="BC11" s="17">
        <v>0.383209624323264</v>
      </c>
      <c r="BD11" s="17">
        <v>0.28698161312272302</v>
      </c>
      <c r="BE11" s="17">
        <v>0.31447031048215202</v>
      </c>
      <c r="BF11" s="17"/>
      <c r="BG11" s="17">
        <v>0.25579652350649101</v>
      </c>
      <c r="BH11" s="17">
        <v>0.34660122251992098</v>
      </c>
      <c r="BI11" s="17">
        <v>0.34273070324368698</v>
      </c>
      <c r="BJ11" s="17">
        <v>0.249170734632609</v>
      </c>
      <c r="BK11" s="17">
        <v>0.22898378546918</v>
      </c>
      <c r="BL11" s="17"/>
      <c r="BM11" s="17">
        <v>0.33176291529774099</v>
      </c>
      <c r="BN11" s="17">
        <v>0.23365493291196501</v>
      </c>
    </row>
    <row r="12" spans="2:66" x14ac:dyDescent="0.35">
      <c r="B12" s="18" t="s">
        <v>116</v>
      </c>
      <c r="C12" s="17">
        <v>0.46964685722013799</v>
      </c>
      <c r="D12" s="17">
        <v>0.42598011228261501</v>
      </c>
      <c r="E12" s="17">
        <v>0.51259787786369804</v>
      </c>
      <c r="F12" s="17"/>
      <c r="G12" s="17">
        <v>0.38593385567821997</v>
      </c>
      <c r="H12" s="17">
        <v>0.39363415895027098</v>
      </c>
      <c r="I12" s="17">
        <v>0.50027941298033296</v>
      </c>
      <c r="J12" s="17">
        <v>0.48998504579246799</v>
      </c>
      <c r="K12" s="17">
        <v>0.51680164773548398</v>
      </c>
      <c r="L12" s="17">
        <v>0.51443751949572702</v>
      </c>
      <c r="M12" s="17"/>
      <c r="N12" s="17">
        <v>0.38933771225314001</v>
      </c>
      <c r="O12" s="17">
        <v>0.46243324689368998</v>
      </c>
      <c r="P12" s="17">
        <v>0.518379807233047</v>
      </c>
      <c r="Q12" s="17">
        <v>0.52092656172852703</v>
      </c>
      <c r="R12" s="17"/>
      <c r="S12" s="17">
        <v>0.335014620918965</v>
      </c>
      <c r="T12" s="17">
        <v>0.47560746924226099</v>
      </c>
      <c r="U12" s="17">
        <v>0.490215784793325</v>
      </c>
      <c r="V12" s="17">
        <v>0.55264077411839896</v>
      </c>
      <c r="W12" s="17">
        <v>0.454300995156946</v>
      </c>
      <c r="X12" s="17">
        <v>0.45558118124967301</v>
      </c>
      <c r="Y12" s="17">
        <v>0.549491696805403</v>
      </c>
      <c r="Z12" s="17">
        <v>0.47184980620967898</v>
      </c>
      <c r="AA12" s="17">
        <v>0.45115369075636502</v>
      </c>
      <c r="AB12" s="17">
        <v>0.469868534678968</v>
      </c>
      <c r="AC12" s="17">
        <v>0.57771368882215202</v>
      </c>
      <c r="AD12" s="17">
        <v>0.51536612760100597</v>
      </c>
      <c r="AE12" s="17"/>
      <c r="AF12" s="17">
        <v>0.37462291590729402</v>
      </c>
      <c r="AG12" s="17">
        <v>0.48285194994659703</v>
      </c>
      <c r="AH12" s="17">
        <v>0.47336267430488799</v>
      </c>
      <c r="AI12" s="17">
        <v>0.49610375029668202</v>
      </c>
      <c r="AJ12" s="17">
        <v>0.576698227112451</v>
      </c>
      <c r="AK12" s="17">
        <v>0.54008960287962204</v>
      </c>
      <c r="AL12" s="17"/>
      <c r="AM12" s="17">
        <v>0.46899042664290602</v>
      </c>
      <c r="AN12" s="17">
        <v>0.47044750785159001</v>
      </c>
      <c r="AO12" s="17"/>
      <c r="AP12" s="17">
        <v>0.58579825682749798</v>
      </c>
      <c r="AQ12" s="17">
        <v>0.48148535573192203</v>
      </c>
      <c r="AR12" s="17">
        <v>0.41965406461872601</v>
      </c>
      <c r="AS12" s="17">
        <v>0.32874113696280299</v>
      </c>
      <c r="AT12" s="17">
        <v>0.222369376175792</v>
      </c>
      <c r="AU12" s="17"/>
      <c r="AV12" s="17">
        <v>0.34502342954362403</v>
      </c>
      <c r="AW12" s="17">
        <v>0.43053612679360198</v>
      </c>
      <c r="AX12" s="17">
        <v>0.43077778347623302</v>
      </c>
      <c r="AY12" s="17">
        <v>0.69845058158123496</v>
      </c>
      <c r="AZ12" s="17">
        <v>0.53472539167028699</v>
      </c>
      <c r="BA12" s="17">
        <v>0.45874305060148501</v>
      </c>
      <c r="BB12" s="17"/>
      <c r="BC12" s="17">
        <v>0.42119053715416999</v>
      </c>
      <c r="BD12" s="17">
        <v>0.50636490520433097</v>
      </c>
      <c r="BE12" s="17">
        <v>0.44068015599929999</v>
      </c>
      <c r="BF12" s="17"/>
      <c r="BG12" s="17">
        <v>0.59293770468673501</v>
      </c>
      <c r="BH12" s="17">
        <v>0.44347918428676802</v>
      </c>
      <c r="BI12" s="17">
        <v>0.40192016084281101</v>
      </c>
      <c r="BJ12" s="17">
        <v>0.37347045982598598</v>
      </c>
      <c r="BK12" s="17">
        <v>0.68379314285173298</v>
      </c>
      <c r="BL12" s="17"/>
      <c r="BM12" s="17">
        <v>0.467902055203824</v>
      </c>
      <c r="BN12" s="17">
        <v>0.61198620483853805</v>
      </c>
    </row>
    <row r="13" spans="2:66" x14ac:dyDescent="0.35">
      <c r="B13" s="18" t="s">
        <v>117</v>
      </c>
      <c r="C13" s="19">
        <v>2.8476788497303802E-2</v>
      </c>
      <c r="D13" s="19">
        <v>1.74237551352639E-2</v>
      </c>
      <c r="E13" s="19">
        <v>3.8406564146582799E-2</v>
      </c>
      <c r="F13" s="19"/>
      <c r="G13" s="19">
        <v>5.0267721353403898E-2</v>
      </c>
      <c r="H13" s="19">
        <v>2.7566353361751401E-2</v>
      </c>
      <c r="I13" s="19">
        <v>2.7622925254607598E-2</v>
      </c>
      <c r="J13" s="19">
        <v>3.3349943126364502E-2</v>
      </c>
      <c r="K13" s="19">
        <v>1.8212167323149502E-2</v>
      </c>
      <c r="L13" s="19">
        <v>1.8365290210606299E-2</v>
      </c>
      <c r="M13" s="19"/>
      <c r="N13" s="19">
        <v>1.4441516389278699E-2</v>
      </c>
      <c r="O13" s="19">
        <v>3.8202736680675101E-2</v>
      </c>
      <c r="P13" s="19">
        <v>3.3811568352328902E-2</v>
      </c>
      <c r="Q13" s="19">
        <v>2.9289537254648699E-2</v>
      </c>
      <c r="R13" s="19"/>
      <c r="S13" s="19">
        <v>2.7612943375067301E-2</v>
      </c>
      <c r="T13" s="19">
        <v>2.2745105969906799E-2</v>
      </c>
      <c r="U13" s="19">
        <v>1.22168515485692E-2</v>
      </c>
      <c r="V13" s="19">
        <v>3.0264224976794499E-2</v>
      </c>
      <c r="W13" s="19">
        <v>3.6136054528606201E-2</v>
      </c>
      <c r="X13" s="19">
        <v>4.3948353776654799E-2</v>
      </c>
      <c r="Y13" s="19">
        <v>6.0438957668505402E-3</v>
      </c>
      <c r="Z13" s="19">
        <v>6.0605798808546801E-2</v>
      </c>
      <c r="AA13" s="19">
        <v>3.5335998267697198E-2</v>
      </c>
      <c r="AB13" s="19">
        <v>2.5648020868867E-2</v>
      </c>
      <c r="AC13" s="19">
        <v>3.7428430517181303E-2</v>
      </c>
      <c r="AD13" s="19">
        <v>1.66008705914047E-2</v>
      </c>
      <c r="AE13" s="19"/>
      <c r="AF13" s="19">
        <v>3.1932170559121599E-2</v>
      </c>
      <c r="AG13" s="19">
        <v>2.07832138669969E-2</v>
      </c>
      <c r="AH13" s="19">
        <v>3.8070281435490398E-2</v>
      </c>
      <c r="AI13" s="19">
        <v>2.5919881389396101E-2</v>
      </c>
      <c r="AJ13" s="19">
        <v>3.7599073100479601E-2</v>
      </c>
      <c r="AK13" s="19">
        <v>1.8647632581650499E-2</v>
      </c>
      <c r="AL13" s="19"/>
      <c r="AM13" s="19">
        <v>2.7242412338854299E-2</v>
      </c>
      <c r="AN13" s="19">
        <v>2.80408969249606E-2</v>
      </c>
      <c r="AO13" s="19"/>
      <c r="AP13" s="19">
        <v>2.6130851532413402E-2</v>
      </c>
      <c r="AQ13" s="19">
        <v>4.0571702698163702E-2</v>
      </c>
      <c r="AR13" s="19">
        <v>2.31384633421759E-2</v>
      </c>
      <c r="AS13" s="19">
        <v>3.04696331750587E-2</v>
      </c>
      <c r="AT13" s="19">
        <v>2.0651802618232001E-2</v>
      </c>
      <c r="AU13" s="19"/>
      <c r="AV13" s="19">
        <v>2.8759602476118199E-2</v>
      </c>
      <c r="AW13" s="19">
        <v>1.87268194209281E-2</v>
      </c>
      <c r="AX13" s="19">
        <v>6.2269962308676803E-3</v>
      </c>
      <c r="AY13" s="19">
        <v>1.1806054235277001E-2</v>
      </c>
      <c r="AZ13" s="19">
        <v>7.5805159942868702E-3</v>
      </c>
      <c r="BA13" s="19">
        <v>7.0312058706508598E-2</v>
      </c>
      <c r="BB13" s="19"/>
      <c r="BC13" s="19">
        <v>1.6722559704756699E-2</v>
      </c>
      <c r="BD13" s="19">
        <v>3.6636346885837903E-2</v>
      </c>
      <c r="BE13" s="19">
        <v>1.17354115320703E-2</v>
      </c>
      <c r="BF13" s="19"/>
      <c r="BG13" s="19">
        <v>3.3548063482191498E-2</v>
      </c>
      <c r="BH13" s="19">
        <v>1.6417298398261899E-2</v>
      </c>
      <c r="BI13" s="19">
        <v>3.18378539089667E-2</v>
      </c>
      <c r="BJ13" s="19">
        <v>3.7366783591867701E-2</v>
      </c>
      <c r="BK13" s="19">
        <v>2.5060972009971101E-2</v>
      </c>
      <c r="BL13" s="19"/>
      <c r="BM13" s="19">
        <v>1.9216619997563099E-2</v>
      </c>
      <c r="BN13" s="19">
        <v>2.79084681737948E-2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121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113</v>
      </c>
      <c r="C9" s="17">
        <v>3.3795644985224103E-2</v>
      </c>
      <c r="D9" s="17">
        <v>4.5769256787154801E-2</v>
      </c>
      <c r="E9" s="17">
        <v>2.2287861445774299E-2</v>
      </c>
      <c r="F9" s="17"/>
      <c r="G9" s="17">
        <v>6.9840010839766403E-2</v>
      </c>
      <c r="H9" s="17">
        <v>6.1001801829677897E-2</v>
      </c>
      <c r="I9" s="17">
        <v>2.4287138762777102E-2</v>
      </c>
      <c r="J9" s="17">
        <v>2.13671747917916E-2</v>
      </c>
      <c r="K9" s="17">
        <v>1.78308772724123E-2</v>
      </c>
      <c r="L9" s="17">
        <v>1.6097461546611399E-2</v>
      </c>
      <c r="M9" s="17"/>
      <c r="N9" s="17">
        <v>4.8643293508839898E-2</v>
      </c>
      <c r="O9" s="17">
        <v>3.4089324582026799E-2</v>
      </c>
      <c r="P9" s="17">
        <v>2.9217316992864301E-2</v>
      </c>
      <c r="Q9" s="17">
        <v>2.1994134095843498E-2</v>
      </c>
      <c r="R9" s="17"/>
      <c r="S9" s="17">
        <v>7.2826987869138798E-2</v>
      </c>
      <c r="T9" s="17">
        <v>2.6118850403027701E-2</v>
      </c>
      <c r="U9" s="17">
        <v>2.3710538295173101E-2</v>
      </c>
      <c r="V9" s="17">
        <v>3.7120449420441001E-2</v>
      </c>
      <c r="W9" s="17">
        <v>2.2354081101503099E-2</v>
      </c>
      <c r="X9" s="17">
        <v>2.69453187398235E-2</v>
      </c>
      <c r="Y9" s="17">
        <v>1.8693894968255801E-2</v>
      </c>
      <c r="Z9" s="17">
        <v>1.16682149670432E-2</v>
      </c>
      <c r="AA9" s="17">
        <v>5.82930067885137E-2</v>
      </c>
      <c r="AB9" s="17">
        <v>1.2117759857643601E-2</v>
      </c>
      <c r="AC9" s="17">
        <v>2.1015175420983599E-2</v>
      </c>
      <c r="AD9" s="17">
        <v>1.5777057038576701E-2</v>
      </c>
      <c r="AE9" s="17"/>
      <c r="AF9" s="17">
        <v>7.5048859545203198E-2</v>
      </c>
      <c r="AG9" s="17">
        <v>2.5245182178272599E-2</v>
      </c>
      <c r="AH9" s="17">
        <v>2.9397049319435199E-2</v>
      </c>
      <c r="AI9" s="17">
        <v>8.9920852565538896E-3</v>
      </c>
      <c r="AJ9" s="17">
        <v>4.60001074530186E-3</v>
      </c>
      <c r="AK9" s="17">
        <v>3.7058009891952501E-2</v>
      </c>
      <c r="AL9" s="17"/>
      <c r="AM9" s="17">
        <v>3.6897708171219401E-2</v>
      </c>
      <c r="AN9" s="17">
        <v>2.9633831373662801E-2</v>
      </c>
      <c r="AO9" s="17"/>
      <c r="AP9" s="17">
        <v>8.5898036873992001E-3</v>
      </c>
      <c r="AQ9" s="17">
        <v>2.0044273411353002E-2</v>
      </c>
      <c r="AR9" s="17">
        <v>3.6794049490775499E-2</v>
      </c>
      <c r="AS9" s="17">
        <v>8.8192092329705707E-2</v>
      </c>
      <c r="AT9" s="17">
        <v>8.0963410948649603E-2</v>
      </c>
      <c r="AU9" s="17"/>
      <c r="AV9" s="17">
        <v>6.4624362508988994E-2</v>
      </c>
      <c r="AW9" s="17">
        <v>3.6721494192997702E-2</v>
      </c>
      <c r="AX9" s="17">
        <v>1.2885559253409401E-2</v>
      </c>
      <c r="AY9" s="17">
        <v>1.18002480481719E-2</v>
      </c>
      <c r="AZ9" s="17">
        <v>8.4831027842171402E-3</v>
      </c>
      <c r="BA9" s="17">
        <v>6.3782825199155497E-3</v>
      </c>
      <c r="BB9" s="17"/>
      <c r="BC9" s="17">
        <v>4.2072480084358099E-2</v>
      </c>
      <c r="BD9" s="17">
        <v>1.7428623876465599E-2</v>
      </c>
      <c r="BE9" s="17">
        <v>5.4757590779189402E-2</v>
      </c>
      <c r="BF9" s="17"/>
      <c r="BG9" s="17">
        <v>6.1012287473991698E-2</v>
      </c>
      <c r="BH9" s="17">
        <v>3.8786633138002402E-2</v>
      </c>
      <c r="BI9" s="17">
        <v>1.6349698151419199E-2</v>
      </c>
      <c r="BJ9" s="17">
        <v>0.15255830686343</v>
      </c>
      <c r="BK9" s="17">
        <v>1.6718008990715998E-2</v>
      </c>
      <c r="BL9" s="17"/>
      <c r="BM9" s="17">
        <v>4.2418505616348502E-2</v>
      </c>
      <c r="BN9" s="17">
        <v>4.8150696262985501E-2</v>
      </c>
    </row>
    <row r="10" spans="2:66" x14ac:dyDescent="0.35">
      <c r="B10" s="18" t="s">
        <v>114</v>
      </c>
      <c r="C10" s="17">
        <v>0.23299968184900399</v>
      </c>
      <c r="D10" s="17">
        <v>0.24828711570169801</v>
      </c>
      <c r="E10" s="17">
        <v>0.21924275330638801</v>
      </c>
      <c r="F10" s="17"/>
      <c r="G10" s="17">
        <v>0.28873917449749298</v>
      </c>
      <c r="H10" s="17">
        <v>0.27645503129504401</v>
      </c>
      <c r="I10" s="17">
        <v>0.228782711161506</v>
      </c>
      <c r="J10" s="17">
        <v>0.18807111818811301</v>
      </c>
      <c r="K10" s="17">
        <v>0.18741271530371101</v>
      </c>
      <c r="L10" s="17">
        <v>0.23087678410646101</v>
      </c>
      <c r="M10" s="17"/>
      <c r="N10" s="17">
        <v>0.290789934373682</v>
      </c>
      <c r="O10" s="17">
        <v>0.23701674031994399</v>
      </c>
      <c r="P10" s="17">
        <v>0.21086388031641001</v>
      </c>
      <c r="Q10" s="17">
        <v>0.18555368345657899</v>
      </c>
      <c r="R10" s="17"/>
      <c r="S10" s="17">
        <v>0.29231936480179899</v>
      </c>
      <c r="T10" s="17">
        <v>0.22304788429501801</v>
      </c>
      <c r="U10" s="17">
        <v>0.24745626595037101</v>
      </c>
      <c r="V10" s="17">
        <v>0.23596777514070499</v>
      </c>
      <c r="W10" s="17">
        <v>0.22901035588087201</v>
      </c>
      <c r="X10" s="17">
        <v>0.19784476834571699</v>
      </c>
      <c r="Y10" s="17">
        <v>0.199766671375915</v>
      </c>
      <c r="Z10" s="17">
        <v>0.223228351625581</v>
      </c>
      <c r="AA10" s="17">
        <v>0.23639756105523099</v>
      </c>
      <c r="AB10" s="17">
        <v>0.247332914222262</v>
      </c>
      <c r="AC10" s="17">
        <v>0.142667321267475</v>
      </c>
      <c r="AD10" s="17">
        <v>0.26473814744484903</v>
      </c>
      <c r="AE10" s="17"/>
      <c r="AF10" s="17">
        <v>0.27791573045555701</v>
      </c>
      <c r="AG10" s="17">
        <v>0.247140760865767</v>
      </c>
      <c r="AH10" s="17">
        <v>0.19331227596641101</v>
      </c>
      <c r="AI10" s="17">
        <v>0.21830587492627701</v>
      </c>
      <c r="AJ10" s="17">
        <v>0.18895855637978001</v>
      </c>
      <c r="AK10" s="17">
        <v>0.18874628132152699</v>
      </c>
      <c r="AL10" s="17"/>
      <c r="AM10" s="17">
        <v>0.22757752007202001</v>
      </c>
      <c r="AN10" s="17">
        <v>0.24110450450248899</v>
      </c>
      <c r="AO10" s="17"/>
      <c r="AP10" s="17">
        <v>0.184394554606609</v>
      </c>
      <c r="AQ10" s="17">
        <v>0.23065478633431499</v>
      </c>
      <c r="AR10" s="17">
        <v>0.24175413084675901</v>
      </c>
      <c r="AS10" s="17">
        <v>0.30715320152112102</v>
      </c>
      <c r="AT10" s="17">
        <v>0.40696697719506802</v>
      </c>
      <c r="AU10" s="17"/>
      <c r="AV10" s="17">
        <v>0.32424239403182198</v>
      </c>
      <c r="AW10" s="17">
        <v>0.23445790486182599</v>
      </c>
      <c r="AX10" s="17">
        <v>0.27769837677804798</v>
      </c>
      <c r="AY10" s="17">
        <v>0.10146908988516901</v>
      </c>
      <c r="AZ10" s="17">
        <v>0.23308572748018</v>
      </c>
      <c r="BA10" s="17">
        <v>0.150094628896562</v>
      </c>
      <c r="BB10" s="17"/>
      <c r="BC10" s="17">
        <v>0.27795593288106102</v>
      </c>
      <c r="BD10" s="17">
        <v>0.21611186767259699</v>
      </c>
      <c r="BE10" s="17">
        <v>0.237682944103524</v>
      </c>
      <c r="BF10" s="17"/>
      <c r="BG10" s="17">
        <v>0.18878035376811</v>
      </c>
      <c r="BH10" s="17">
        <v>0.25210370715617297</v>
      </c>
      <c r="BI10" s="17">
        <v>0.28094236559376501</v>
      </c>
      <c r="BJ10" s="17">
        <v>0.211002497137178</v>
      </c>
      <c r="BK10" s="17">
        <v>8.5805183774326499E-2</v>
      </c>
      <c r="BL10" s="17"/>
      <c r="BM10" s="17">
        <v>0.241756099795328</v>
      </c>
      <c r="BN10" s="17">
        <v>0.114775143792747</v>
      </c>
    </row>
    <row r="11" spans="2:66" x14ac:dyDescent="0.35">
      <c r="B11" s="18" t="s">
        <v>115</v>
      </c>
      <c r="C11" s="17">
        <v>0.39584036524660499</v>
      </c>
      <c r="D11" s="17">
        <v>0.402425584906274</v>
      </c>
      <c r="E11" s="17">
        <v>0.38839293130486602</v>
      </c>
      <c r="F11" s="17"/>
      <c r="G11" s="17">
        <v>0.38047046939860502</v>
      </c>
      <c r="H11" s="17">
        <v>0.41150736178573999</v>
      </c>
      <c r="I11" s="17">
        <v>0.38227223501229302</v>
      </c>
      <c r="J11" s="17">
        <v>0.390356751026954</v>
      </c>
      <c r="K11" s="17">
        <v>0.39811917807233399</v>
      </c>
      <c r="L11" s="17">
        <v>0.40717131088368902</v>
      </c>
      <c r="M11" s="17"/>
      <c r="N11" s="17">
        <v>0.40591878535275899</v>
      </c>
      <c r="O11" s="17">
        <v>0.404212001714153</v>
      </c>
      <c r="P11" s="17">
        <v>0.37178988606220398</v>
      </c>
      <c r="Q11" s="17">
        <v>0.39995443664542202</v>
      </c>
      <c r="R11" s="17"/>
      <c r="S11" s="17">
        <v>0.35941929876352202</v>
      </c>
      <c r="T11" s="17">
        <v>0.46135972031446199</v>
      </c>
      <c r="U11" s="17">
        <v>0.42871775648061</v>
      </c>
      <c r="V11" s="17">
        <v>0.331273836765347</v>
      </c>
      <c r="W11" s="17">
        <v>0.42053233932141898</v>
      </c>
      <c r="X11" s="17">
        <v>0.37208642625739802</v>
      </c>
      <c r="Y11" s="17">
        <v>0.42520454562766202</v>
      </c>
      <c r="Z11" s="17">
        <v>0.37414862665644999</v>
      </c>
      <c r="AA11" s="17">
        <v>0.39308008663239902</v>
      </c>
      <c r="AB11" s="17">
        <v>0.397865103538179</v>
      </c>
      <c r="AC11" s="17">
        <v>0.39312070740399002</v>
      </c>
      <c r="AD11" s="17">
        <v>0.36023612319818799</v>
      </c>
      <c r="AE11" s="17"/>
      <c r="AF11" s="17">
        <v>0.36512701143835902</v>
      </c>
      <c r="AG11" s="17">
        <v>0.38474230914770202</v>
      </c>
      <c r="AH11" s="17">
        <v>0.40834692451002702</v>
      </c>
      <c r="AI11" s="17">
        <v>0.43134212438851999</v>
      </c>
      <c r="AJ11" s="17">
        <v>0.41049558765343702</v>
      </c>
      <c r="AK11" s="17">
        <v>0.42466118308633</v>
      </c>
      <c r="AL11" s="17"/>
      <c r="AM11" s="17">
        <v>0.39655365696165001</v>
      </c>
      <c r="AN11" s="17">
        <v>0.395336102835881</v>
      </c>
      <c r="AO11" s="17"/>
      <c r="AP11" s="17">
        <v>0.38493863409852203</v>
      </c>
      <c r="AQ11" s="17">
        <v>0.39808567218566798</v>
      </c>
      <c r="AR11" s="17">
        <v>0.43540844543637702</v>
      </c>
      <c r="AS11" s="17">
        <v>0.37365929148731403</v>
      </c>
      <c r="AT11" s="17">
        <v>0.30572371294148498</v>
      </c>
      <c r="AU11" s="17"/>
      <c r="AV11" s="17">
        <v>0.38775380088254502</v>
      </c>
      <c r="AW11" s="17">
        <v>0.42412925216679298</v>
      </c>
      <c r="AX11" s="17">
        <v>0.437972546354641</v>
      </c>
      <c r="AY11" s="17">
        <v>0.40518678110407602</v>
      </c>
      <c r="AZ11" s="17">
        <v>0.40929159851329</v>
      </c>
      <c r="BA11" s="17">
        <v>0.39455094659914502</v>
      </c>
      <c r="BB11" s="17"/>
      <c r="BC11" s="17">
        <v>0.452376729907707</v>
      </c>
      <c r="BD11" s="17">
        <v>0.36525243302947502</v>
      </c>
      <c r="BE11" s="17">
        <v>0.410869430309172</v>
      </c>
      <c r="BF11" s="17"/>
      <c r="BG11" s="17">
        <v>0.33858640536140899</v>
      </c>
      <c r="BH11" s="17">
        <v>0.41528178524940701</v>
      </c>
      <c r="BI11" s="17">
        <v>0.42574671900050098</v>
      </c>
      <c r="BJ11" s="17">
        <v>0.39502435830878402</v>
      </c>
      <c r="BK11" s="17">
        <v>0.32700357494703503</v>
      </c>
      <c r="BL11" s="17"/>
      <c r="BM11" s="17">
        <v>0.40274906809198802</v>
      </c>
      <c r="BN11" s="17">
        <v>0.34274320482791198</v>
      </c>
    </row>
    <row r="12" spans="2:66" x14ac:dyDescent="0.35">
      <c r="B12" s="18" t="s">
        <v>116</v>
      </c>
      <c r="C12" s="17">
        <v>0.29132181715270999</v>
      </c>
      <c r="D12" s="17">
        <v>0.27452908117384001</v>
      </c>
      <c r="E12" s="17">
        <v>0.30816708076890897</v>
      </c>
      <c r="F12" s="17"/>
      <c r="G12" s="17">
        <v>0.171087896473016</v>
      </c>
      <c r="H12" s="17">
        <v>0.208996219140995</v>
      </c>
      <c r="I12" s="17">
        <v>0.30734763571733298</v>
      </c>
      <c r="J12" s="17">
        <v>0.34612815988656498</v>
      </c>
      <c r="K12" s="17">
        <v>0.37178130334519299</v>
      </c>
      <c r="L12" s="17">
        <v>0.327092169712353</v>
      </c>
      <c r="M12" s="17"/>
      <c r="N12" s="17">
        <v>0.231263535119971</v>
      </c>
      <c r="O12" s="17">
        <v>0.27603591353540002</v>
      </c>
      <c r="P12" s="17">
        <v>0.32903115290736101</v>
      </c>
      <c r="Q12" s="17">
        <v>0.33983794865915501</v>
      </c>
      <c r="R12" s="17"/>
      <c r="S12" s="17">
        <v>0.222525956787575</v>
      </c>
      <c r="T12" s="17">
        <v>0.25586756744491301</v>
      </c>
      <c r="U12" s="17">
        <v>0.263339957636682</v>
      </c>
      <c r="V12" s="17">
        <v>0.34760828039388297</v>
      </c>
      <c r="W12" s="17">
        <v>0.28585785558433302</v>
      </c>
      <c r="X12" s="17">
        <v>0.33171712455171698</v>
      </c>
      <c r="Y12" s="17">
        <v>0.32624721893278702</v>
      </c>
      <c r="Z12" s="17">
        <v>0.31879031072827502</v>
      </c>
      <c r="AA12" s="17">
        <v>0.28135796158089399</v>
      </c>
      <c r="AB12" s="17">
        <v>0.28469436683987298</v>
      </c>
      <c r="AC12" s="17">
        <v>0.39626623256071303</v>
      </c>
      <c r="AD12" s="17">
        <v>0.31365285020205802</v>
      </c>
      <c r="AE12" s="17"/>
      <c r="AF12" s="17">
        <v>0.23994849044535299</v>
      </c>
      <c r="AG12" s="17">
        <v>0.30940619658019503</v>
      </c>
      <c r="AH12" s="17">
        <v>0.29116624801996899</v>
      </c>
      <c r="AI12" s="17">
        <v>0.2924408965218</v>
      </c>
      <c r="AJ12" s="17">
        <v>0.35390334495409298</v>
      </c>
      <c r="AK12" s="17">
        <v>0.31167600753182301</v>
      </c>
      <c r="AL12" s="17"/>
      <c r="AM12" s="17">
        <v>0.301486490641244</v>
      </c>
      <c r="AN12" s="17">
        <v>0.27780321858090601</v>
      </c>
      <c r="AO12" s="17"/>
      <c r="AP12" s="17">
        <v>0.367610550915765</v>
      </c>
      <c r="AQ12" s="17">
        <v>0.28911223220378102</v>
      </c>
      <c r="AR12" s="17">
        <v>0.26066383873183202</v>
      </c>
      <c r="AS12" s="17">
        <v>0.18316923708397001</v>
      </c>
      <c r="AT12" s="17">
        <v>0.20634589891479699</v>
      </c>
      <c r="AU12" s="17"/>
      <c r="AV12" s="17">
        <v>0.18647672782334401</v>
      </c>
      <c r="AW12" s="17">
        <v>0.28087628122098202</v>
      </c>
      <c r="AX12" s="17">
        <v>0.25295822896567099</v>
      </c>
      <c r="AY12" s="17">
        <v>0.45460563710256802</v>
      </c>
      <c r="AZ12" s="17">
        <v>0.30895855197580302</v>
      </c>
      <c r="BA12" s="17">
        <v>0.31642893246461201</v>
      </c>
      <c r="BB12" s="17"/>
      <c r="BC12" s="17">
        <v>0.196382491217548</v>
      </c>
      <c r="BD12" s="17">
        <v>0.33672604082666202</v>
      </c>
      <c r="BE12" s="17">
        <v>0.288440709220259</v>
      </c>
      <c r="BF12" s="17"/>
      <c r="BG12" s="17">
        <v>0.36745638058198299</v>
      </c>
      <c r="BH12" s="17">
        <v>0.254932531052458</v>
      </c>
      <c r="BI12" s="17">
        <v>0.23652642204011701</v>
      </c>
      <c r="BJ12" s="17">
        <v>0.204498738646189</v>
      </c>
      <c r="BK12" s="17">
        <v>0.52941473331063804</v>
      </c>
      <c r="BL12" s="17"/>
      <c r="BM12" s="17">
        <v>0.27331994345822502</v>
      </c>
      <c r="BN12" s="17">
        <v>0.45423098437911102</v>
      </c>
    </row>
    <row r="13" spans="2:66" x14ac:dyDescent="0.35">
      <c r="B13" s="18" t="s">
        <v>117</v>
      </c>
      <c r="C13" s="19">
        <v>4.6042490766456501E-2</v>
      </c>
      <c r="D13" s="19">
        <v>2.8988961431032099E-2</v>
      </c>
      <c r="E13" s="19">
        <v>6.1909373174062601E-2</v>
      </c>
      <c r="F13" s="19"/>
      <c r="G13" s="19">
        <v>8.9862448791119098E-2</v>
      </c>
      <c r="H13" s="19">
        <v>4.2039585948542797E-2</v>
      </c>
      <c r="I13" s="19">
        <v>5.73102793460913E-2</v>
      </c>
      <c r="J13" s="19">
        <v>5.4076796106576099E-2</v>
      </c>
      <c r="K13" s="19">
        <v>2.4855926006349699E-2</v>
      </c>
      <c r="L13" s="19">
        <v>1.87622737508862E-2</v>
      </c>
      <c r="M13" s="19"/>
      <c r="N13" s="19">
        <v>2.3384451644748401E-2</v>
      </c>
      <c r="O13" s="19">
        <v>4.8646019848475497E-2</v>
      </c>
      <c r="P13" s="19">
        <v>5.9097763721160303E-2</v>
      </c>
      <c r="Q13" s="19">
        <v>5.2659797143000897E-2</v>
      </c>
      <c r="R13" s="19"/>
      <c r="S13" s="19">
        <v>5.2908391777964497E-2</v>
      </c>
      <c r="T13" s="19">
        <v>3.3605977542578901E-2</v>
      </c>
      <c r="U13" s="19">
        <v>3.67754816371638E-2</v>
      </c>
      <c r="V13" s="19">
        <v>4.8029658279623397E-2</v>
      </c>
      <c r="W13" s="19">
        <v>4.2245368111873099E-2</v>
      </c>
      <c r="X13" s="19">
        <v>7.1406362105344207E-2</v>
      </c>
      <c r="Y13" s="19">
        <v>3.0087669095379601E-2</v>
      </c>
      <c r="Z13" s="19">
        <v>7.2164496022650002E-2</v>
      </c>
      <c r="AA13" s="19">
        <v>3.0871383942962401E-2</v>
      </c>
      <c r="AB13" s="19">
        <v>5.7989855542043403E-2</v>
      </c>
      <c r="AC13" s="19">
        <v>4.6930563346838497E-2</v>
      </c>
      <c r="AD13" s="19">
        <v>4.5595822116328601E-2</v>
      </c>
      <c r="AE13" s="19"/>
      <c r="AF13" s="19">
        <v>4.1959908115528202E-2</v>
      </c>
      <c r="AG13" s="19">
        <v>3.3465551228063703E-2</v>
      </c>
      <c r="AH13" s="19">
        <v>7.7777502184156994E-2</v>
      </c>
      <c r="AI13" s="19">
        <v>4.8919018906849798E-2</v>
      </c>
      <c r="AJ13" s="19">
        <v>4.20425002673884E-2</v>
      </c>
      <c r="AK13" s="19">
        <v>3.7858518168368403E-2</v>
      </c>
      <c r="AL13" s="19"/>
      <c r="AM13" s="19">
        <v>3.7484624153866102E-2</v>
      </c>
      <c r="AN13" s="19">
        <v>5.6122342707060298E-2</v>
      </c>
      <c r="AO13" s="19"/>
      <c r="AP13" s="19">
        <v>5.4466456691704697E-2</v>
      </c>
      <c r="AQ13" s="19">
        <v>6.2103035864882299E-2</v>
      </c>
      <c r="AR13" s="19">
        <v>2.53795354942568E-2</v>
      </c>
      <c r="AS13" s="19">
        <v>4.7826177577888797E-2</v>
      </c>
      <c r="AT13" s="19">
        <v>0</v>
      </c>
      <c r="AU13" s="19"/>
      <c r="AV13" s="19">
        <v>3.6902714753299301E-2</v>
      </c>
      <c r="AW13" s="19">
        <v>2.3815067557401301E-2</v>
      </c>
      <c r="AX13" s="19">
        <v>1.8485288648230801E-2</v>
      </c>
      <c r="AY13" s="19">
        <v>2.69382438600155E-2</v>
      </c>
      <c r="AZ13" s="19">
        <v>4.01810192465092E-2</v>
      </c>
      <c r="BA13" s="19">
        <v>0.13254720951976601</v>
      </c>
      <c r="BB13" s="19"/>
      <c r="BC13" s="19">
        <v>3.1212365909326099E-2</v>
      </c>
      <c r="BD13" s="19">
        <v>6.4481034594800493E-2</v>
      </c>
      <c r="BE13" s="19">
        <v>8.2493255878557797E-3</v>
      </c>
      <c r="BF13" s="19"/>
      <c r="BG13" s="19">
        <v>4.4164572814506399E-2</v>
      </c>
      <c r="BH13" s="19">
        <v>3.8895343403958602E-2</v>
      </c>
      <c r="BI13" s="19">
        <v>4.0434795214196899E-2</v>
      </c>
      <c r="BJ13" s="19">
        <v>3.6916099044418497E-2</v>
      </c>
      <c r="BK13" s="19">
        <v>4.1058498977284197E-2</v>
      </c>
      <c r="BL13" s="19"/>
      <c r="BM13" s="19">
        <v>3.9756383038111097E-2</v>
      </c>
      <c r="BN13" s="19">
        <v>4.0099970737244299E-2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122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113</v>
      </c>
      <c r="C9" s="17">
        <v>0</v>
      </c>
      <c r="D9" s="17">
        <v>0</v>
      </c>
      <c r="E9" s="17">
        <v>0</v>
      </c>
      <c r="F9" s="17"/>
      <c r="G9" s="17">
        <v>0</v>
      </c>
      <c r="H9" s="17">
        <v>0</v>
      </c>
      <c r="I9" s="17">
        <v>0</v>
      </c>
      <c r="J9" s="17">
        <v>0</v>
      </c>
      <c r="K9" s="17">
        <v>0</v>
      </c>
      <c r="L9" s="17">
        <v>0</v>
      </c>
      <c r="M9" s="17"/>
      <c r="N9" s="17">
        <v>0</v>
      </c>
      <c r="O9" s="17">
        <v>0</v>
      </c>
      <c r="P9" s="17">
        <v>0</v>
      </c>
      <c r="Q9" s="17">
        <v>0</v>
      </c>
      <c r="R9" s="17"/>
      <c r="S9" s="17">
        <v>0</v>
      </c>
      <c r="T9" s="17">
        <v>0</v>
      </c>
      <c r="U9" s="17">
        <v>0</v>
      </c>
      <c r="V9" s="17">
        <v>0</v>
      </c>
      <c r="W9" s="17">
        <v>0</v>
      </c>
      <c r="X9" s="17">
        <v>0</v>
      </c>
      <c r="Y9" s="17">
        <v>0</v>
      </c>
      <c r="Z9" s="17">
        <v>0</v>
      </c>
      <c r="AA9" s="17">
        <v>0</v>
      </c>
      <c r="AB9" s="17">
        <v>0</v>
      </c>
      <c r="AC9" s="17">
        <v>0</v>
      </c>
      <c r="AD9" s="17">
        <v>0</v>
      </c>
      <c r="AE9" s="17"/>
      <c r="AF9" s="17">
        <v>0</v>
      </c>
      <c r="AG9" s="17">
        <v>0</v>
      </c>
      <c r="AH9" s="17">
        <v>0</v>
      </c>
      <c r="AI9" s="17">
        <v>0</v>
      </c>
      <c r="AJ9" s="17">
        <v>0</v>
      </c>
      <c r="AK9" s="17">
        <v>0</v>
      </c>
      <c r="AL9" s="17"/>
      <c r="AM9" s="17">
        <v>0</v>
      </c>
      <c r="AN9" s="17">
        <v>0</v>
      </c>
      <c r="AO9" s="17"/>
      <c r="AP9" s="17">
        <v>0</v>
      </c>
      <c r="AQ9" s="17">
        <v>0</v>
      </c>
      <c r="AR9" s="17">
        <v>0</v>
      </c>
      <c r="AS9" s="17">
        <v>0</v>
      </c>
      <c r="AT9" s="17">
        <v>0</v>
      </c>
      <c r="AU9" s="17"/>
      <c r="AV9" s="17">
        <v>0</v>
      </c>
      <c r="AW9" s="17">
        <v>0</v>
      </c>
      <c r="AX9" s="17">
        <v>0</v>
      </c>
      <c r="AY9" s="17">
        <v>0</v>
      </c>
      <c r="AZ9" s="17">
        <v>0</v>
      </c>
      <c r="BA9" s="17">
        <v>0</v>
      </c>
      <c r="BB9" s="17"/>
      <c r="BC9" s="17">
        <v>0</v>
      </c>
      <c r="BD9" s="17">
        <v>0</v>
      </c>
      <c r="BE9" s="17">
        <v>0</v>
      </c>
      <c r="BF9" s="17"/>
      <c r="BG9" s="17">
        <v>0</v>
      </c>
      <c r="BH9" s="17">
        <v>0</v>
      </c>
      <c r="BI9" s="17">
        <v>0</v>
      </c>
      <c r="BJ9" s="17">
        <v>0</v>
      </c>
      <c r="BK9" s="17">
        <v>0</v>
      </c>
      <c r="BL9" s="17"/>
      <c r="BM9" s="17">
        <v>0</v>
      </c>
      <c r="BN9" s="17">
        <v>0</v>
      </c>
    </row>
    <row r="10" spans="2:66" x14ac:dyDescent="0.35">
      <c r="B10" s="18" t="s">
        <v>114</v>
      </c>
      <c r="C10" s="17">
        <v>0</v>
      </c>
      <c r="D10" s="17">
        <v>0</v>
      </c>
      <c r="E10" s="17">
        <v>0</v>
      </c>
      <c r="F10" s="17"/>
      <c r="G10" s="17">
        <v>0</v>
      </c>
      <c r="H10" s="17">
        <v>0</v>
      </c>
      <c r="I10" s="17">
        <v>0</v>
      </c>
      <c r="J10" s="17">
        <v>0</v>
      </c>
      <c r="K10" s="17">
        <v>0</v>
      </c>
      <c r="L10" s="17">
        <v>0</v>
      </c>
      <c r="M10" s="17"/>
      <c r="N10" s="17">
        <v>0</v>
      </c>
      <c r="O10" s="17">
        <v>0</v>
      </c>
      <c r="P10" s="17">
        <v>0</v>
      </c>
      <c r="Q10" s="17">
        <v>0</v>
      </c>
      <c r="R10" s="17"/>
      <c r="S10" s="17">
        <v>0</v>
      </c>
      <c r="T10" s="17">
        <v>0</v>
      </c>
      <c r="U10" s="17">
        <v>0</v>
      </c>
      <c r="V10" s="17">
        <v>0</v>
      </c>
      <c r="W10" s="17">
        <v>0</v>
      </c>
      <c r="X10" s="17">
        <v>0</v>
      </c>
      <c r="Y10" s="17">
        <v>0</v>
      </c>
      <c r="Z10" s="17">
        <v>0</v>
      </c>
      <c r="AA10" s="17">
        <v>0</v>
      </c>
      <c r="AB10" s="17">
        <v>0</v>
      </c>
      <c r="AC10" s="17">
        <v>0</v>
      </c>
      <c r="AD10" s="17">
        <v>0</v>
      </c>
      <c r="AE10" s="17"/>
      <c r="AF10" s="17">
        <v>0</v>
      </c>
      <c r="AG10" s="17">
        <v>0</v>
      </c>
      <c r="AH10" s="17">
        <v>0</v>
      </c>
      <c r="AI10" s="17">
        <v>0</v>
      </c>
      <c r="AJ10" s="17">
        <v>0</v>
      </c>
      <c r="AK10" s="17">
        <v>0</v>
      </c>
      <c r="AL10" s="17"/>
      <c r="AM10" s="17">
        <v>0</v>
      </c>
      <c r="AN10" s="17">
        <v>0</v>
      </c>
      <c r="AO10" s="17"/>
      <c r="AP10" s="17">
        <v>0</v>
      </c>
      <c r="AQ10" s="17">
        <v>0</v>
      </c>
      <c r="AR10" s="17">
        <v>0</v>
      </c>
      <c r="AS10" s="17">
        <v>0</v>
      </c>
      <c r="AT10" s="17">
        <v>0</v>
      </c>
      <c r="AU10" s="17"/>
      <c r="AV10" s="17">
        <v>0</v>
      </c>
      <c r="AW10" s="17">
        <v>0</v>
      </c>
      <c r="AX10" s="17">
        <v>0</v>
      </c>
      <c r="AY10" s="17">
        <v>0</v>
      </c>
      <c r="AZ10" s="17">
        <v>0</v>
      </c>
      <c r="BA10" s="17">
        <v>0</v>
      </c>
      <c r="BB10" s="17"/>
      <c r="BC10" s="17">
        <v>0</v>
      </c>
      <c r="BD10" s="17">
        <v>0</v>
      </c>
      <c r="BE10" s="17">
        <v>0</v>
      </c>
      <c r="BF10" s="17"/>
      <c r="BG10" s="17">
        <v>0</v>
      </c>
      <c r="BH10" s="17">
        <v>0</v>
      </c>
      <c r="BI10" s="17">
        <v>0</v>
      </c>
      <c r="BJ10" s="17">
        <v>0</v>
      </c>
      <c r="BK10" s="17">
        <v>0</v>
      </c>
      <c r="BL10" s="17"/>
      <c r="BM10" s="17">
        <v>0</v>
      </c>
      <c r="BN10" s="17">
        <v>0</v>
      </c>
    </row>
    <row r="11" spans="2:66" x14ac:dyDescent="0.35">
      <c r="B11" s="18" t="s">
        <v>115</v>
      </c>
      <c r="C11" s="17">
        <v>0</v>
      </c>
      <c r="D11" s="17">
        <v>0</v>
      </c>
      <c r="E11" s="17">
        <v>0</v>
      </c>
      <c r="F11" s="17"/>
      <c r="G11" s="17">
        <v>0</v>
      </c>
      <c r="H11" s="17">
        <v>0</v>
      </c>
      <c r="I11" s="17">
        <v>0</v>
      </c>
      <c r="J11" s="17">
        <v>0</v>
      </c>
      <c r="K11" s="17">
        <v>0</v>
      </c>
      <c r="L11" s="17">
        <v>0</v>
      </c>
      <c r="M11" s="17"/>
      <c r="N11" s="17">
        <v>0</v>
      </c>
      <c r="O11" s="17">
        <v>0</v>
      </c>
      <c r="P11" s="17">
        <v>0</v>
      </c>
      <c r="Q11" s="17">
        <v>0</v>
      </c>
      <c r="R11" s="17"/>
      <c r="S11" s="17">
        <v>0</v>
      </c>
      <c r="T11" s="17">
        <v>0</v>
      </c>
      <c r="U11" s="17">
        <v>0</v>
      </c>
      <c r="V11" s="17">
        <v>0</v>
      </c>
      <c r="W11" s="17">
        <v>0</v>
      </c>
      <c r="X11" s="17">
        <v>0</v>
      </c>
      <c r="Y11" s="17">
        <v>0</v>
      </c>
      <c r="Z11" s="17">
        <v>0</v>
      </c>
      <c r="AA11" s="17">
        <v>0</v>
      </c>
      <c r="AB11" s="17">
        <v>0</v>
      </c>
      <c r="AC11" s="17">
        <v>0</v>
      </c>
      <c r="AD11" s="17">
        <v>0</v>
      </c>
      <c r="AE11" s="17"/>
      <c r="AF11" s="17">
        <v>0</v>
      </c>
      <c r="AG11" s="17">
        <v>0</v>
      </c>
      <c r="AH11" s="17">
        <v>0</v>
      </c>
      <c r="AI11" s="17">
        <v>0</v>
      </c>
      <c r="AJ11" s="17">
        <v>0</v>
      </c>
      <c r="AK11" s="17">
        <v>0</v>
      </c>
      <c r="AL11" s="17"/>
      <c r="AM11" s="17">
        <v>0</v>
      </c>
      <c r="AN11" s="17">
        <v>0</v>
      </c>
      <c r="AO11" s="17"/>
      <c r="AP11" s="17">
        <v>0</v>
      </c>
      <c r="AQ11" s="17">
        <v>0</v>
      </c>
      <c r="AR11" s="17">
        <v>0</v>
      </c>
      <c r="AS11" s="17">
        <v>0</v>
      </c>
      <c r="AT11" s="17">
        <v>0</v>
      </c>
      <c r="AU11" s="17"/>
      <c r="AV11" s="17">
        <v>0</v>
      </c>
      <c r="AW11" s="17">
        <v>0</v>
      </c>
      <c r="AX11" s="17">
        <v>0</v>
      </c>
      <c r="AY11" s="17">
        <v>0</v>
      </c>
      <c r="AZ11" s="17">
        <v>0</v>
      </c>
      <c r="BA11" s="17">
        <v>0</v>
      </c>
      <c r="BB11" s="17"/>
      <c r="BC11" s="17">
        <v>0</v>
      </c>
      <c r="BD11" s="17">
        <v>0</v>
      </c>
      <c r="BE11" s="17">
        <v>0</v>
      </c>
      <c r="BF11" s="17"/>
      <c r="BG11" s="17">
        <v>0</v>
      </c>
      <c r="BH11" s="17">
        <v>0</v>
      </c>
      <c r="BI11" s="17">
        <v>0</v>
      </c>
      <c r="BJ11" s="17">
        <v>0</v>
      </c>
      <c r="BK11" s="17">
        <v>0</v>
      </c>
      <c r="BL11" s="17"/>
      <c r="BM11" s="17">
        <v>0</v>
      </c>
      <c r="BN11" s="17">
        <v>0</v>
      </c>
    </row>
    <row r="12" spans="2:66" x14ac:dyDescent="0.35">
      <c r="B12" s="18" t="s">
        <v>116</v>
      </c>
      <c r="C12" s="17">
        <v>1</v>
      </c>
      <c r="D12" s="17">
        <v>1</v>
      </c>
      <c r="E12" s="17">
        <v>1</v>
      </c>
      <c r="F12" s="17"/>
      <c r="G12" s="17">
        <v>1</v>
      </c>
      <c r="H12" s="17">
        <v>1</v>
      </c>
      <c r="I12" s="17">
        <v>1</v>
      </c>
      <c r="J12" s="17">
        <v>1</v>
      </c>
      <c r="K12" s="17">
        <v>1</v>
      </c>
      <c r="L12" s="17">
        <v>1</v>
      </c>
      <c r="M12" s="17"/>
      <c r="N12" s="17">
        <v>1</v>
      </c>
      <c r="O12" s="17">
        <v>1</v>
      </c>
      <c r="P12" s="17">
        <v>1</v>
      </c>
      <c r="Q12" s="17">
        <v>1</v>
      </c>
      <c r="R12" s="17"/>
      <c r="S12" s="17">
        <v>1</v>
      </c>
      <c r="T12" s="17">
        <v>1</v>
      </c>
      <c r="U12" s="17">
        <v>1</v>
      </c>
      <c r="V12" s="17">
        <v>1</v>
      </c>
      <c r="W12" s="17">
        <v>1</v>
      </c>
      <c r="X12" s="17">
        <v>1</v>
      </c>
      <c r="Y12" s="17">
        <v>1</v>
      </c>
      <c r="Z12" s="17">
        <v>1</v>
      </c>
      <c r="AA12" s="17">
        <v>1</v>
      </c>
      <c r="AB12" s="17">
        <v>1</v>
      </c>
      <c r="AC12" s="17">
        <v>1</v>
      </c>
      <c r="AD12" s="17">
        <v>1</v>
      </c>
      <c r="AE12" s="17"/>
      <c r="AF12" s="17">
        <v>1</v>
      </c>
      <c r="AG12" s="17">
        <v>1</v>
      </c>
      <c r="AH12" s="17">
        <v>1</v>
      </c>
      <c r="AI12" s="17">
        <v>1</v>
      </c>
      <c r="AJ12" s="17">
        <v>1</v>
      </c>
      <c r="AK12" s="17">
        <v>1</v>
      </c>
      <c r="AL12" s="17"/>
      <c r="AM12" s="17">
        <v>1</v>
      </c>
      <c r="AN12" s="17">
        <v>1</v>
      </c>
      <c r="AO12" s="17"/>
      <c r="AP12" s="17">
        <v>1</v>
      </c>
      <c r="AQ12" s="17">
        <v>1</v>
      </c>
      <c r="AR12" s="17">
        <v>1</v>
      </c>
      <c r="AS12" s="17">
        <v>1</v>
      </c>
      <c r="AT12" s="17">
        <v>1</v>
      </c>
      <c r="AU12" s="17"/>
      <c r="AV12" s="17">
        <v>1</v>
      </c>
      <c r="AW12" s="17">
        <v>1</v>
      </c>
      <c r="AX12" s="17">
        <v>1</v>
      </c>
      <c r="AY12" s="17">
        <v>1</v>
      </c>
      <c r="AZ12" s="17">
        <v>1</v>
      </c>
      <c r="BA12" s="17">
        <v>1</v>
      </c>
      <c r="BB12" s="17"/>
      <c r="BC12" s="17">
        <v>1</v>
      </c>
      <c r="BD12" s="17">
        <v>1</v>
      </c>
      <c r="BE12" s="17">
        <v>1</v>
      </c>
      <c r="BF12" s="17"/>
      <c r="BG12" s="17">
        <v>1</v>
      </c>
      <c r="BH12" s="17">
        <v>1</v>
      </c>
      <c r="BI12" s="17">
        <v>1</v>
      </c>
      <c r="BJ12" s="17">
        <v>1</v>
      </c>
      <c r="BK12" s="17">
        <v>1</v>
      </c>
      <c r="BL12" s="17"/>
      <c r="BM12" s="17">
        <v>1</v>
      </c>
      <c r="BN12" s="17">
        <v>1</v>
      </c>
    </row>
    <row r="13" spans="2:66" x14ac:dyDescent="0.35">
      <c r="B13" s="18" t="s">
        <v>117</v>
      </c>
      <c r="C13" s="19">
        <v>0</v>
      </c>
      <c r="D13" s="19">
        <v>0</v>
      </c>
      <c r="E13" s="19">
        <v>0</v>
      </c>
      <c r="F13" s="19"/>
      <c r="G13" s="19">
        <v>0</v>
      </c>
      <c r="H13" s="19">
        <v>0</v>
      </c>
      <c r="I13" s="19">
        <v>0</v>
      </c>
      <c r="J13" s="19">
        <v>0</v>
      </c>
      <c r="K13" s="19">
        <v>0</v>
      </c>
      <c r="L13" s="19">
        <v>0</v>
      </c>
      <c r="M13" s="19"/>
      <c r="N13" s="19">
        <v>0</v>
      </c>
      <c r="O13" s="19">
        <v>0</v>
      </c>
      <c r="P13" s="19">
        <v>0</v>
      </c>
      <c r="Q13" s="19">
        <v>0</v>
      </c>
      <c r="R13" s="19"/>
      <c r="S13" s="19">
        <v>0</v>
      </c>
      <c r="T13" s="19">
        <v>0</v>
      </c>
      <c r="U13" s="19">
        <v>0</v>
      </c>
      <c r="V13" s="19">
        <v>0</v>
      </c>
      <c r="W13" s="19">
        <v>0</v>
      </c>
      <c r="X13" s="19">
        <v>0</v>
      </c>
      <c r="Y13" s="19">
        <v>0</v>
      </c>
      <c r="Z13" s="19">
        <v>0</v>
      </c>
      <c r="AA13" s="19">
        <v>0</v>
      </c>
      <c r="AB13" s="19">
        <v>0</v>
      </c>
      <c r="AC13" s="19">
        <v>0</v>
      </c>
      <c r="AD13" s="19">
        <v>0</v>
      </c>
      <c r="AE13" s="19"/>
      <c r="AF13" s="19">
        <v>0</v>
      </c>
      <c r="AG13" s="19">
        <v>0</v>
      </c>
      <c r="AH13" s="19">
        <v>0</v>
      </c>
      <c r="AI13" s="19">
        <v>0</v>
      </c>
      <c r="AJ13" s="19">
        <v>0</v>
      </c>
      <c r="AK13" s="19">
        <v>0</v>
      </c>
      <c r="AL13" s="19"/>
      <c r="AM13" s="19">
        <v>0</v>
      </c>
      <c r="AN13" s="19">
        <v>0</v>
      </c>
      <c r="AO13" s="19"/>
      <c r="AP13" s="19">
        <v>0</v>
      </c>
      <c r="AQ13" s="19">
        <v>0</v>
      </c>
      <c r="AR13" s="19">
        <v>0</v>
      </c>
      <c r="AS13" s="19">
        <v>0</v>
      </c>
      <c r="AT13" s="19">
        <v>0</v>
      </c>
      <c r="AU13" s="19"/>
      <c r="AV13" s="19">
        <v>0</v>
      </c>
      <c r="AW13" s="19">
        <v>0</v>
      </c>
      <c r="AX13" s="19">
        <v>0</v>
      </c>
      <c r="AY13" s="19">
        <v>0</v>
      </c>
      <c r="AZ13" s="19">
        <v>0</v>
      </c>
      <c r="BA13" s="19">
        <v>0</v>
      </c>
      <c r="BB13" s="19"/>
      <c r="BC13" s="19">
        <v>0</v>
      </c>
      <c r="BD13" s="19">
        <v>0</v>
      </c>
      <c r="BE13" s="19">
        <v>0</v>
      </c>
      <c r="BF13" s="19"/>
      <c r="BG13" s="19">
        <v>0</v>
      </c>
      <c r="BH13" s="19">
        <v>0</v>
      </c>
      <c r="BI13" s="19">
        <v>0</v>
      </c>
      <c r="BJ13" s="19">
        <v>0</v>
      </c>
      <c r="BK13" s="19">
        <v>0</v>
      </c>
      <c r="BL13" s="19"/>
      <c r="BM13" s="19">
        <v>0</v>
      </c>
      <c r="BN13" s="19">
        <v>0</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N18"/>
  <sheetViews>
    <sheetView showGridLines="0" workbookViewId="0">
      <pane xSplit="2" topLeftCell="C1" activePane="topRight" state="frozen"/>
      <selection pane="topRight" activeCell="G17" sqref="G17"/>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123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113</v>
      </c>
      <c r="C9" s="17">
        <v>3.5963300797438702E-2</v>
      </c>
      <c r="D9" s="17">
        <v>5.2564136562782103E-2</v>
      </c>
      <c r="E9" s="17">
        <v>1.9954624344342E-2</v>
      </c>
      <c r="F9" s="17"/>
      <c r="G9" s="17">
        <v>7.4897283084169E-2</v>
      </c>
      <c r="H9" s="17">
        <v>7.5797881777109194E-2</v>
      </c>
      <c r="I9" s="17">
        <v>3.5902313643428899E-2</v>
      </c>
      <c r="J9" s="17">
        <v>2.1427045948792901E-2</v>
      </c>
      <c r="K9" s="17">
        <v>1.0209425356593501E-2</v>
      </c>
      <c r="L9" s="17">
        <v>6.6637020890002504E-3</v>
      </c>
      <c r="M9" s="17"/>
      <c r="N9" s="17">
        <v>5.6296938513091602E-2</v>
      </c>
      <c r="O9" s="17">
        <v>4.0291044542968703E-2</v>
      </c>
      <c r="P9" s="17">
        <v>1.8487824976404599E-2</v>
      </c>
      <c r="Q9" s="17">
        <v>2.54066273415289E-2</v>
      </c>
      <c r="R9" s="17"/>
      <c r="S9" s="17">
        <v>8.3756093958160902E-2</v>
      </c>
      <c r="T9" s="17">
        <v>4.0687432031944602E-2</v>
      </c>
      <c r="U9" s="17">
        <v>0</v>
      </c>
      <c r="V9" s="17">
        <v>3.1046682885814799E-2</v>
      </c>
      <c r="W9" s="17">
        <v>2.94896598314539E-2</v>
      </c>
      <c r="X9" s="17">
        <v>1.0795876105624699E-2</v>
      </c>
      <c r="Y9" s="17">
        <v>3.0457528258963799E-2</v>
      </c>
      <c r="Z9" s="17">
        <v>0</v>
      </c>
      <c r="AA9" s="17">
        <v>5.31327768451169E-2</v>
      </c>
      <c r="AB9" s="17">
        <v>2.6574696440010499E-2</v>
      </c>
      <c r="AC9" s="17">
        <v>4.8995334261633203E-2</v>
      </c>
      <c r="AD9" s="17">
        <v>0</v>
      </c>
      <c r="AE9" s="17"/>
      <c r="AF9" s="17">
        <v>7.6901777901647497E-2</v>
      </c>
      <c r="AG9" s="17">
        <v>3.1819409558000999E-2</v>
      </c>
      <c r="AH9" s="17">
        <v>2.8907799321780701E-2</v>
      </c>
      <c r="AI9" s="17">
        <v>8.4666310836795603E-3</v>
      </c>
      <c r="AJ9" s="17">
        <v>4.9063208103954301E-3</v>
      </c>
      <c r="AK9" s="17">
        <v>3.6919828867969497E-2</v>
      </c>
      <c r="AL9" s="17"/>
      <c r="AM9" s="17">
        <v>3.9493967265666001E-2</v>
      </c>
      <c r="AN9" s="17">
        <v>3.1208720370401202E-2</v>
      </c>
      <c r="AO9" s="17"/>
      <c r="AP9" s="17">
        <v>1.3066804135875101E-2</v>
      </c>
      <c r="AQ9" s="17">
        <v>2.2831983735922198E-2</v>
      </c>
      <c r="AR9" s="17">
        <v>3.67395690341073E-2</v>
      </c>
      <c r="AS9" s="17">
        <v>7.61923150849875E-2</v>
      </c>
      <c r="AT9" s="17">
        <v>0.196385756738434</v>
      </c>
      <c r="AU9" s="17"/>
      <c r="AV9" s="17">
        <v>5.9014038941091397E-2</v>
      </c>
      <c r="AW9" s="17">
        <v>4.8618208481457897E-2</v>
      </c>
      <c r="AX9" s="17">
        <v>4.3749752052846001E-2</v>
      </c>
      <c r="AY9" s="17">
        <v>8.03324726819051E-3</v>
      </c>
      <c r="AZ9" s="17">
        <v>1.6025193350233901E-2</v>
      </c>
      <c r="BA9" s="17">
        <v>0</v>
      </c>
      <c r="BB9" s="17"/>
      <c r="BC9" s="17">
        <v>2.0636434998605901E-2</v>
      </c>
      <c r="BD9" s="17">
        <v>2.1016018005584201E-2</v>
      </c>
      <c r="BE9" s="17">
        <v>7.42080381048736E-2</v>
      </c>
      <c r="BF9" s="17"/>
      <c r="BG9" s="17">
        <v>4.58341290171978E-2</v>
      </c>
      <c r="BH9" s="17">
        <v>3.8886512633044198E-2</v>
      </c>
      <c r="BI9" s="17">
        <v>3.2894153239904203E-2</v>
      </c>
      <c r="BJ9" s="17">
        <v>0.11240929584362799</v>
      </c>
      <c r="BK9" s="17">
        <v>1.14501776373859E-2</v>
      </c>
      <c r="BL9" s="17"/>
      <c r="BM9" s="17">
        <v>4.00218158441112E-2</v>
      </c>
      <c r="BN9" s="17">
        <v>3.4811554486209401E-2</v>
      </c>
    </row>
    <row r="10" spans="2:66" x14ac:dyDescent="0.35">
      <c r="B10" s="18" t="s">
        <v>114</v>
      </c>
      <c r="C10" s="17">
        <v>0.20169804117859999</v>
      </c>
      <c r="D10" s="17">
        <v>0.22775081273696601</v>
      </c>
      <c r="E10" s="17">
        <v>0.17729054750348699</v>
      </c>
      <c r="F10" s="17"/>
      <c r="G10" s="17">
        <v>0.23311402716896401</v>
      </c>
      <c r="H10" s="17">
        <v>0.28998657188430899</v>
      </c>
      <c r="I10" s="17">
        <v>0.18312606355706801</v>
      </c>
      <c r="J10" s="17">
        <v>0.18130019241493101</v>
      </c>
      <c r="K10" s="17">
        <v>0.159112291894595</v>
      </c>
      <c r="L10" s="17">
        <v>0.168882672189618</v>
      </c>
      <c r="M10" s="17"/>
      <c r="N10" s="17">
        <v>0.26807742249478</v>
      </c>
      <c r="O10" s="17">
        <v>0.18430509650135499</v>
      </c>
      <c r="P10" s="17">
        <v>0.17617143972903099</v>
      </c>
      <c r="Q10" s="17">
        <v>0.171812314036559</v>
      </c>
      <c r="R10" s="17"/>
      <c r="S10" s="17">
        <v>0.26963405468880403</v>
      </c>
      <c r="T10" s="17">
        <v>0.16615469759625701</v>
      </c>
      <c r="U10" s="17">
        <v>0.231003441168214</v>
      </c>
      <c r="V10" s="17">
        <v>0.19536032355692701</v>
      </c>
      <c r="W10" s="17">
        <v>0.17757912331828701</v>
      </c>
      <c r="X10" s="17">
        <v>0.17928271399987</v>
      </c>
      <c r="Y10" s="17">
        <v>0.19962422624707499</v>
      </c>
      <c r="Z10" s="17">
        <v>0.21296953471256899</v>
      </c>
      <c r="AA10" s="17">
        <v>0.204830830222269</v>
      </c>
      <c r="AB10" s="17">
        <v>0.19538223650512099</v>
      </c>
      <c r="AC10" s="17">
        <v>0.142945946940566</v>
      </c>
      <c r="AD10" s="17">
        <v>0.19998777590772199</v>
      </c>
      <c r="AE10" s="17"/>
      <c r="AF10" s="17">
        <v>0.24739924389970799</v>
      </c>
      <c r="AG10" s="17">
        <v>0.20759876993776799</v>
      </c>
      <c r="AH10" s="17">
        <v>0.199242134834791</v>
      </c>
      <c r="AI10" s="17">
        <v>0.17519455977131401</v>
      </c>
      <c r="AJ10" s="17">
        <v>9.7564686501336803E-2</v>
      </c>
      <c r="AK10" s="17">
        <v>0.26076046499398398</v>
      </c>
      <c r="AL10" s="17"/>
      <c r="AM10" s="17">
        <v>0.21684624863593499</v>
      </c>
      <c r="AN10" s="17">
        <v>0.18039393575146601</v>
      </c>
      <c r="AO10" s="17"/>
      <c r="AP10" s="17">
        <v>0.16284176475154699</v>
      </c>
      <c r="AQ10" s="17">
        <v>0.17354885177742399</v>
      </c>
      <c r="AR10" s="17">
        <v>0.210849573862326</v>
      </c>
      <c r="AS10" s="17">
        <v>0.28131171134464</v>
      </c>
      <c r="AT10" s="17">
        <v>0.36272321864310297</v>
      </c>
      <c r="AU10" s="17"/>
      <c r="AV10" s="17">
        <v>0.22590509610562401</v>
      </c>
      <c r="AW10" s="17">
        <v>0.24937221991405101</v>
      </c>
      <c r="AX10" s="17">
        <v>0.24070825476761001</v>
      </c>
      <c r="AY10" s="17">
        <v>0.17335692315917001</v>
      </c>
      <c r="AZ10" s="17">
        <v>0.119206073657428</v>
      </c>
      <c r="BA10" s="17">
        <v>0.133449371395369</v>
      </c>
      <c r="BB10" s="17"/>
      <c r="BC10" s="17">
        <v>0.13917502254056899</v>
      </c>
      <c r="BD10" s="17">
        <v>0.198109171679441</v>
      </c>
      <c r="BE10" s="17">
        <v>0.26249179599736999</v>
      </c>
      <c r="BF10" s="17"/>
      <c r="BG10" s="17">
        <v>0.18309878652374401</v>
      </c>
      <c r="BH10" s="17">
        <v>0.20614948510040701</v>
      </c>
      <c r="BI10" s="17">
        <v>0.21787124205552599</v>
      </c>
      <c r="BJ10" s="17">
        <v>0.24869243536730001</v>
      </c>
      <c r="BK10" s="17">
        <v>0.18947557440917201</v>
      </c>
      <c r="BL10" s="17"/>
      <c r="BM10" s="17">
        <v>0.20238279294810099</v>
      </c>
      <c r="BN10" s="17">
        <v>0.203178025750131</v>
      </c>
    </row>
    <row r="11" spans="2:66" x14ac:dyDescent="0.35">
      <c r="B11" s="18" t="s">
        <v>115</v>
      </c>
      <c r="C11" s="17">
        <v>0.37499584210721199</v>
      </c>
      <c r="D11" s="17">
        <v>0.37025776359775597</v>
      </c>
      <c r="E11" s="17">
        <v>0.380488369173136</v>
      </c>
      <c r="F11" s="17"/>
      <c r="G11" s="17">
        <v>0.34946680015216902</v>
      </c>
      <c r="H11" s="17">
        <v>0.29358367637503002</v>
      </c>
      <c r="I11" s="17">
        <v>0.39661980341716602</v>
      </c>
      <c r="J11" s="17">
        <v>0.38755064193962002</v>
      </c>
      <c r="K11" s="17">
        <v>0.36738982791382901</v>
      </c>
      <c r="L11" s="17">
        <v>0.43588743922102902</v>
      </c>
      <c r="M11" s="17"/>
      <c r="N11" s="17">
        <v>0.37349865324249698</v>
      </c>
      <c r="O11" s="17">
        <v>0.38313651985834002</v>
      </c>
      <c r="P11" s="17">
        <v>0.396291047819885</v>
      </c>
      <c r="Q11" s="17">
        <v>0.34742378354103798</v>
      </c>
      <c r="R11" s="17"/>
      <c r="S11" s="17">
        <v>0.34031963363110201</v>
      </c>
      <c r="T11" s="17">
        <v>0.37788801452231702</v>
      </c>
      <c r="U11" s="17">
        <v>0.37756838520164498</v>
      </c>
      <c r="V11" s="17">
        <v>0.37713445709944199</v>
      </c>
      <c r="W11" s="17">
        <v>0.44898934618324599</v>
      </c>
      <c r="X11" s="17">
        <v>0.39708448644908201</v>
      </c>
      <c r="Y11" s="17">
        <v>0.39496666938257602</v>
      </c>
      <c r="Z11" s="17">
        <v>0.34967640551567297</v>
      </c>
      <c r="AA11" s="17">
        <v>0.39481067436997702</v>
      </c>
      <c r="AB11" s="17">
        <v>0.34139168244589102</v>
      </c>
      <c r="AC11" s="17">
        <v>0.35448852022363903</v>
      </c>
      <c r="AD11" s="17">
        <v>0.31402630817739302</v>
      </c>
      <c r="AE11" s="17"/>
      <c r="AF11" s="17">
        <v>0.31493700122259899</v>
      </c>
      <c r="AG11" s="17">
        <v>0.38915231543142897</v>
      </c>
      <c r="AH11" s="17">
        <v>0.40331727754097901</v>
      </c>
      <c r="AI11" s="17">
        <v>0.41297630572595301</v>
      </c>
      <c r="AJ11" s="17">
        <v>0.41342392144178902</v>
      </c>
      <c r="AK11" s="17">
        <v>0.31193236303102601</v>
      </c>
      <c r="AL11" s="17"/>
      <c r="AM11" s="17">
        <v>0.38219758108477198</v>
      </c>
      <c r="AN11" s="17">
        <v>0.36625714124299003</v>
      </c>
      <c r="AO11" s="17"/>
      <c r="AP11" s="17">
        <v>0.380572423321694</v>
      </c>
      <c r="AQ11" s="17">
        <v>0.41321770019029802</v>
      </c>
      <c r="AR11" s="17">
        <v>0.37148728128469999</v>
      </c>
      <c r="AS11" s="17">
        <v>0.31569851862047799</v>
      </c>
      <c r="AT11" s="17">
        <v>0.29126372031522602</v>
      </c>
      <c r="AU11" s="17"/>
      <c r="AV11" s="17">
        <v>0.36936532244372999</v>
      </c>
      <c r="AW11" s="17">
        <v>0.44371971830128998</v>
      </c>
      <c r="AX11" s="17">
        <v>0.3473272335334</v>
      </c>
      <c r="AY11" s="17">
        <v>0.37964028498965302</v>
      </c>
      <c r="AZ11" s="17">
        <v>0.304495085420603</v>
      </c>
      <c r="BA11" s="17">
        <v>0.41603645852696503</v>
      </c>
      <c r="BB11" s="17"/>
      <c r="BC11" s="17">
        <v>0.341136380755303</v>
      </c>
      <c r="BD11" s="17">
        <v>0.38530185486127599</v>
      </c>
      <c r="BE11" s="17">
        <v>0.40598743334622001</v>
      </c>
      <c r="BF11" s="17"/>
      <c r="BG11" s="17">
        <v>0.29773275855188802</v>
      </c>
      <c r="BH11" s="17">
        <v>0.38069310017462898</v>
      </c>
      <c r="BI11" s="17">
        <v>0.40391580124635101</v>
      </c>
      <c r="BJ11" s="17">
        <v>0.395358101218512</v>
      </c>
      <c r="BK11" s="17">
        <v>0.343991216229799</v>
      </c>
      <c r="BL11" s="17"/>
      <c r="BM11" s="17">
        <v>0.36713663173599498</v>
      </c>
      <c r="BN11" s="17">
        <v>0.35587722691503598</v>
      </c>
    </row>
    <row r="12" spans="2:66" x14ac:dyDescent="0.35">
      <c r="B12" s="18" t="s">
        <v>116</v>
      </c>
      <c r="C12" s="17">
        <v>0.34232182151787499</v>
      </c>
      <c r="D12" s="17">
        <v>0.33275937022657298</v>
      </c>
      <c r="E12" s="17">
        <v>0.350366475253718</v>
      </c>
      <c r="F12" s="17"/>
      <c r="G12" s="17">
        <v>0.28355903753426898</v>
      </c>
      <c r="H12" s="17">
        <v>0.31306540778997599</v>
      </c>
      <c r="I12" s="17">
        <v>0.32840981041679601</v>
      </c>
      <c r="J12" s="17">
        <v>0.36684850447704698</v>
      </c>
      <c r="K12" s="17">
        <v>0.41667930245784102</v>
      </c>
      <c r="L12" s="17">
        <v>0.34673910264103602</v>
      </c>
      <c r="M12" s="17"/>
      <c r="N12" s="17">
        <v>0.28371792625747999</v>
      </c>
      <c r="O12" s="17">
        <v>0.35648061129873598</v>
      </c>
      <c r="P12" s="17">
        <v>0.34862016900827703</v>
      </c>
      <c r="Q12" s="17">
        <v>0.38718256723588301</v>
      </c>
      <c r="R12" s="17"/>
      <c r="S12" s="17">
        <v>0.282344239648393</v>
      </c>
      <c r="T12" s="17">
        <v>0.38454978777657101</v>
      </c>
      <c r="U12" s="17">
        <v>0.33737376228100502</v>
      </c>
      <c r="V12" s="17">
        <v>0.36057931128479498</v>
      </c>
      <c r="W12" s="17">
        <v>0.28776858265764299</v>
      </c>
      <c r="X12" s="17">
        <v>0.31762349426841802</v>
      </c>
      <c r="Y12" s="17">
        <v>0.33254762147206501</v>
      </c>
      <c r="Z12" s="17">
        <v>0.37784967510840001</v>
      </c>
      <c r="AA12" s="17">
        <v>0.30277223417495402</v>
      </c>
      <c r="AB12" s="17">
        <v>0.38491867743568198</v>
      </c>
      <c r="AC12" s="17">
        <v>0.42568760889427598</v>
      </c>
      <c r="AD12" s="17">
        <v>0.45594779011929298</v>
      </c>
      <c r="AE12" s="17"/>
      <c r="AF12" s="17">
        <v>0.32553573941869002</v>
      </c>
      <c r="AG12" s="17">
        <v>0.33464480633086902</v>
      </c>
      <c r="AH12" s="17">
        <v>0.30956543714746798</v>
      </c>
      <c r="AI12" s="17">
        <v>0.35226102414876298</v>
      </c>
      <c r="AJ12" s="17">
        <v>0.42832462852880998</v>
      </c>
      <c r="AK12" s="17">
        <v>0.34417969888091798</v>
      </c>
      <c r="AL12" s="17"/>
      <c r="AM12" s="17">
        <v>0.313865756177993</v>
      </c>
      <c r="AN12" s="17">
        <v>0.381664026623037</v>
      </c>
      <c r="AO12" s="17"/>
      <c r="AP12" s="17">
        <v>0.376683082707299</v>
      </c>
      <c r="AQ12" s="17">
        <v>0.34215712087850703</v>
      </c>
      <c r="AR12" s="17">
        <v>0.36032620626129103</v>
      </c>
      <c r="AS12" s="17">
        <v>0.28393265866277201</v>
      </c>
      <c r="AT12" s="17">
        <v>0.14962730430323701</v>
      </c>
      <c r="AU12" s="17"/>
      <c r="AV12" s="17">
        <v>0.31244892071685298</v>
      </c>
      <c r="AW12" s="17">
        <v>0.22442411340479601</v>
      </c>
      <c r="AX12" s="17">
        <v>0.35592869802066401</v>
      </c>
      <c r="AY12" s="17">
        <v>0.41518163798193503</v>
      </c>
      <c r="AZ12" s="17">
        <v>0.52884501692431196</v>
      </c>
      <c r="BA12" s="17">
        <v>0.351355730686019</v>
      </c>
      <c r="BB12" s="17"/>
      <c r="BC12" s="17">
        <v>0.46328954128410099</v>
      </c>
      <c r="BD12" s="17">
        <v>0.33834841924945303</v>
      </c>
      <c r="BE12" s="17">
        <v>0.245620654642808</v>
      </c>
      <c r="BF12" s="17"/>
      <c r="BG12" s="17">
        <v>0.40579739663761699</v>
      </c>
      <c r="BH12" s="17">
        <v>0.33706615660203199</v>
      </c>
      <c r="BI12" s="17">
        <v>0.31225801180628299</v>
      </c>
      <c r="BJ12" s="17">
        <v>0.22627824610624001</v>
      </c>
      <c r="BK12" s="17">
        <v>0.39800892472824301</v>
      </c>
      <c r="BL12" s="17"/>
      <c r="BM12" s="17">
        <v>0.34829746144076701</v>
      </c>
      <c r="BN12" s="17">
        <v>0.35827140353082898</v>
      </c>
    </row>
    <row r="13" spans="2:66" x14ac:dyDescent="0.35">
      <c r="B13" s="18" t="s">
        <v>117</v>
      </c>
      <c r="C13" s="19">
        <v>4.5020994398874997E-2</v>
      </c>
      <c r="D13" s="19">
        <v>1.66679168759237E-2</v>
      </c>
      <c r="E13" s="19">
        <v>7.1899983725317099E-2</v>
      </c>
      <c r="F13" s="19"/>
      <c r="G13" s="19">
        <v>5.8962852060428998E-2</v>
      </c>
      <c r="H13" s="19">
        <v>2.75664621735753E-2</v>
      </c>
      <c r="I13" s="19">
        <v>5.5942008965540302E-2</v>
      </c>
      <c r="J13" s="19">
        <v>4.28736152196088E-2</v>
      </c>
      <c r="K13" s="19">
        <v>4.6609152377141402E-2</v>
      </c>
      <c r="L13" s="19">
        <v>4.1827083859316501E-2</v>
      </c>
      <c r="M13" s="19"/>
      <c r="N13" s="19">
        <v>1.84090594921511E-2</v>
      </c>
      <c r="O13" s="19">
        <v>3.5786727798599698E-2</v>
      </c>
      <c r="P13" s="19">
        <v>6.04295184664028E-2</v>
      </c>
      <c r="Q13" s="19">
        <v>6.8174707844990606E-2</v>
      </c>
      <c r="R13" s="19"/>
      <c r="S13" s="19">
        <v>2.39459780735405E-2</v>
      </c>
      <c r="T13" s="19">
        <v>3.0720068072910198E-2</v>
      </c>
      <c r="U13" s="19">
        <v>5.40544113491358E-2</v>
      </c>
      <c r="V13" s="19">
        <v>3.5879225173020897E-2</v>
      </c>
      <c r="W13" s="19">
        <v>5.617328800937E-2</v>
      </c>
      <c r="X13" s="19">
        <v>9.5213429177006106E-2</v>
      </c>
      <c r="Y13" s="19">
        <v>4.2403954639320202E-2</v>
      </c>
      <c r="Z13" s="19">
        <v>5.9504384663358001E-2</v>
      </c>
      <c r="AA13" s="19">
        <v>4.4453484387682797E-2</v>
      </c>
      <c r="AB13" s="19">
        <v>5.1732707173295998E-2</v>
      </c>
      <c r="AC13" s="19">
        <v>2.7882589679886102E-2</v>
      </c>
      <c r="AD13" s="19">
        <v>3.0038125795591699E-2</v>
      </c>
      <c r="AE13" s="19"/>
      <c r="AF13" s="19">
        <v>3.5226237557355898E-2</v>
      </c>
      <c r="AG13" s="19">
        <v>3.6784698741932201E-2</v>
      </c>
      <c r="AH13" s="19">
        <v>5.8967351154980398E-2</v>
      </c>
      <c r="AI13" s="19">
        <v>5.1101479270290198E-2</v>
      </c>
      <c r="AJ13" s="19">
        <v>5.5780442717669097E-2</v>
      </c>
      <c r="AK13" s="19">
        <v>4.6207644226102698E-2</v>
      </c>
      <c r="AL13" s="19"/>
      <c r="AM13" s="19">
        <v>4.7596446835633799E-2</v>
      </c>
      <c r="AN13" s="19">
        <v>4.0476176012106103E-2</v>
      </c>
      <c r="AO13" s="19"/>
      <c r="AP13" s="19">
        <v>6.6835925083584505E-2</v>
      </c>
      <c r="AQ13" s="19">
        <v>4.8244343417848702E-2</v>
      </c>
      <c r="AR13" s="19">
        <v>2.0597369557575001E-2</v>
      </c>
      <c r="AS13" s="19">
        <v>4.2864796287123003E-2</v>
      </c>
      <c r="AT13" s="19">
        <v>0</v>
      </c>
      <c r="AU13" s="19"/>
      <c r="AV13" s="19">
        <v>3.32666217927007E-2</v>
      </c>
      <c r="AW13" s="19">
        <v>3.3865739898404502E-2</v>
      </c>
      <c r="AX13" s="19">
        <v>1.22860616254803E-2</v>
      </c>
      <c r="AY13" s="19">
        <v>2.37879066010525E-2</v>
      </c>
      <c r="AZ13" s="19">
        <v>3.14286306474236E-2</v>
      </c>
      <c r="BA13" s="19">
        <v>9.9158439391647396E-2</v>
      </c>
      <c r="BB13" s="19"/>
      <c r="BC13" s="19">
        <v>3.5762620421421101E-2</v>
      </c>
      <c r="BD13" s="19">
        <v>5.7224536204246598E-2</v>
      </c>
      <c r="BE13" s="19">
        <v>1.1692077908727699E-2</v>
      </c>
      <c r="BF13" s="19"/>
      <c r="BG13" s="19">
        <v>6.7536929269553098E-2</v>
      </c>
      <c r="BH13" s="19">
        <v>3.72047454898876E-2</v>
      </c>
      <c r="BI13" s="19">
        <v>3.3060791651936199E-2</v>
      </c>
      <c r="BJ13" s="19">
        <v>1.7261921464320099E-2</v>
      </c>
      <c r="BK13" s="19">
        <v>5.70741069953997E-2</v>
      </c>
      <c r="BL13" s="19"/>
      <c r="BM13" s="19">
        <v>4.2161298031025599E-2</v>
      </c>
      <c r="BN13" s="19">
        <v>4.7861789317794202E-2</v>
      </c>
    </row>
    <row r="14" spans="2:66" x14ac:dyDescent="0.35">
      <c r="B14" s="16"/>
      <c r="G14" s="25">
        <f>SUM(G9:G10)</f>
        <v>0.308011310253133</v>
      </c>
      <c r="H14" s="25">
        <f t="shared" ref="H14:L14" si="0">SUM(H9:H10)</f>
        <v>0.36578445366141821</v>
      </c>
      <c r="I14" s="25">
        <f t="shared" si="0"/>
        <v>0.21902837720049689</v>
      </c>
      <c r="J14" s="25">
        <f t="shared" si="0"/>
        <v>0.20272723836372392</v>
      </c>
      <c r="K14" s="25">
        <f t="shared" si="0"/>
        <v>0.1693217172511885</v>
      </c>
      <c r="L14" s="25">
        <f t="shared" si="0"/>
        <v>0.17554637427861824</v>
      </c>
    </row>
    <row r="15" spans="2:66" x14ac:dyDescent="0.35">
      <c r="B15" t="s">
        <v>102</v>
      </c>
      <c r="G15" s="26">
        <f>SUM(G11:G12)</f>
        <v>0.63302583768643794</v>
      </c>
      <c r="H15" s="26">
        <f t="shared" ref="H15:L15" si="1">SUM(H11:H12)</f>
        <v>0.60664908416500607</v>
      </c>
      <c r="I15" s="25">
        <f t="shared" si="1"/>
        <v>0.72502961383396203</v>
      </c>
      <c r="J15" s="25">
        <f t="shared" si="1"/>
        <v>0.75439914641666705</v>
      </c>
      <c r="K15" s="25">
        <f t="shared" si="1"/>
        <v>0.78406913037167003</v>
      </c>
      <c r="L15" s="25">
        <f t="shared" si="1"/>
        <v>0.78262654186206504</v>
      </c>
    </row>
    <row r="16" spans="2:66" x14ac:dyDescent="0.35">
      <c r="B16" t="s">
        <v>103</v>
      </c>
      <c r="G16">
        <f>SUMPRODUCT(G15:H15,G8:H8)/SUM(G8:H8)</f>
        <v>0.61848480689898189</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124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113</v>
      </c>
      <c r="C9" s="17">
        <v>0.110226448764653</v>
      </c>
      <c r="D9" s="17">
        <v>0.12579385256939599</v>
      </c>
      <c r="E9" s="17">
        <v>9.5591411200042803E-2</v>
      </c>
      <c r="F9" s="17"/>
      <c r="G9" s="17">
        <v>0.18356577254522899</v>
      </c>
      <c r="H9" s="17">
        <v>0.19185180845536901</v>
      </c>
      <c r="I9" s="17">
        <v>9.7789333522191296E-2</v>
      </c>
      <c r="J9" s="17">
        <v>8.0406316020680296E-2</v>
      </c>
      <c r="K9" s="17">
        <v>5.6407708023759898E-2</v>
      </c>
      <c r="L9" s="17">
        <v>6.5175318177692398E-2</v>
      </c>
      <c r="M9" s="17"/>
      <c r="N9" s="17">
        <v>0.134984755389502</v>
      </c>
      <c r="O9" s="17">
        <v>0.114914698436771</v>
      </c>
      <c r="P9" s="17">
        <v>0.111273706876581</v>
      </c>
      <c r="Q9" s="17">
        <v>7.5094237382451398E-2</v>
      </c>
      <c r="R9" s="17"/>
      <c r="S9" s="17">
        <v>0.130388190132051</v>
      </c>
      <c r="T9" s="17">
        <v>0.102661758887637</v>
      </c>
      <c r="U9" s="17">
        <v>0.114721073259978</v>
      </c>
      <c r="V9" s="17">
        <v>8.1887034914800302E-2</v>
      </c>
      <c r="W9" s="17">
        <v>0.128797946009994</v>
      </c>
      <c r="X9" s="17">
        <v>0.103568984133537</v>
      </c>
      <c r="Y9" s="17">
        <v>9.6995520618206196E-2</v>
      </c>
      <c r="Z9" s="17">
        <v>6.97881277043048E-2</v>
      </c>
      <c r="AA9" s="17">
        <v>0.129847331139917</v>
      </c>
      <c r="AB9" s="17">
        <v>0.114388495491622</v>
      </c>
      <c r="AC9" s="17">
        <v>0.106398099297126</v>
      </c>
      <c r="AD9" s="17">
        <v>0.109619124070131</v>
      </c>
      <c r="AE9" s="17"/>
      <c r="AF9" s="17">
        <v>0.159904464782125</v>
      </c>
      <c r="AG9" s="17">
        <v>0.10153000619611501</v>
      </c>
      <c r="AH9" s="17">
        <v>8.8035011673253505E-2</v>
      </c>
      <c r="AI9" s="17">
        <v>9.7521981985804695E-2</v>
      </c>
      <c r="AJ9" s="17">
        <v>8.2982813625380403E-2</v>
      </c>
      <c r="AK9" s="17">
        <v>6.6108912366522499E-2</v>
      </c>
      <c r="AL9" s="17"/>
      <c r="AM9" s="17">
        <v>0.10006764754797801</v>
      </c>
      <c r="AN9" s="17">
        <v>0.125422248196317</v>
      </c>
      <c r="AO9" s="17"/>
      <c r="AP9" s="17">
        <v>6.9132774400414806E-2</v>
      </c>
      <c r="AQ9" s="17">
        <v>0.122056338566303</v>
      </c>
      <c r="AR9" s="17">
        <v>0.13056623307726001</v>
      </c>
      <c r="AS9" s="17">
        <v>9.2508915453998697E-2</v>
      </c>
      <c r="AT9" s="17">
        <v>0.23037867988739999</v>
      </c>
      <c r="AU9" s="17"/>
      <c r="AV9" s="17">
        <v>0.13470437633582</v>
      </c>
      <c r="AW9" s="17">
        <v>0.102073332941982</v>
      </c>
      <c r="AX9" s="17">
        <v>0.14627755833601899</v>
      </c>
      <c r="AY9" s="17">
        <v>0.113412804345926</v>
      </c>
      <c r="AZ9" s="17">
        <v>0.139854151857112</v>
      </c>
      <c r="BA9" s="17">
        <v>5.24135319975663E-2</v>
      </c>
      <c r="BB9" s="17"/>
      <c r="BC9" s="17">
        <v>0.108740182927204</v>
      </c>
      <c r="BD9" s="17">
        <v>9.3823140012569806E-2</v>
      </c>
      <c r="BE9" s="17">
        <v>0.13597126836944201</v>
      </c>
      <c r="BF9" s="17"/>
      <c r="BG9" s="17">
        <v>0.100310898950992</v>
      </c>
      <c r="BH9" s="17">
        <v>0.121463208335155</v>
      </c>
      <c r="BI9" s="17">
        <v>9.2597491632069706E-2</v>
      </c>
      <c r="BJ9" s="17">
        <v>0.22998033669471399</v>
      </c>
      <c r="BK9" s="17">
        <v>0.10280600761546201</v>
      </c>
      <c r="BL9" s="17"/>
      <c r="BM9" s="17">
        <v>0.118006730107587</v>
      </c>
      <c r="BN9" s="17">
        <v>0.132233438043762</v>
      </c>
    </row>
    <row r="10" spans="2:66" x14ac:dyDescent="0.35">
      <c r="B10" s="18" t="s">
        <v>114</v>
      </c>
      <c r="C10" s="17">
        <v>0.498906100522646</v>
      </c>
      <c r="D10" s="17">
        <v>0.49315513854533199</v>
      </c>
      <c r="E10" s="17">
        <v>0.50497007628235302</v>
      </c>
      <c r="F10" s="17"/>
      <c r="G10" s="17">
        <v>0.48539720604688102</v>
      </c>
      <c r="H10" s="17">
        <v>0.47250475621218002</v>
      </c>
      <c r="I10" s="17">
        <v>0.47488225821038399</v>
      </c>
      <c r="J10" s="17">
        <v>0.49706538269313</v>
      </c>
      <c r="K10" s="17">
        <v>0.52121954861128506</v>
      </c>
      <c r="L10" s="17">
        <v>0.53540774602098296</v>
      </c>
      <c r="M10" s="17"/>
      <c r="N10" s="17">
        <v>0.51331550266716697</v>
      </c>
      <c r="O10" s="17">
        <v>0.47855170690082499</v>
      </c>
      <c r="P10" s="17">
        <v>0.50881195427113901</v>
      </c>
      <c r="Q10" s="17">
        <v>0.49818150098383002</v>
      </c>
      <c r="R10" s="17"/>
      <c r="S10" s="17">
        <v>0.51910642988616296</v>
      </c>
      <c r="T10" s="17">
        <v>0.471909980368028</v>
      </c>
      <c r="U10" s="17">
        <v>0.55726784529482098</v>
      </c>
      <c r="V10" s="17">
        <v>0.53669067182858099</v>
      </c>
      <c r="W10" s="17">
        <v>0.47002917329701299</v>
      </c>
      <c r="X10" s="17">
        <v>0.50345801528518297</v>
      </c>
      <c r="Y10" s="17">
        <v>0.56329060769350403</v>
      </c>
      <c r="Z10" s="17">
        <v>0.43792496692175198</v>
      </c>
      <c r="AA10" s="17">
        <v>0.48777009542809302</v>
      </c>
      <c r="AB10" s="17">
        <v>0.49235711637544</v>
      </c>
      <c r="AC10" s="17">
        <v>0.36361042634614299</v>
      </c>
      <c r="AD10" s="17">
        <v>0.50242800674138999</v>
      </c>
      <c r="AE10" s="17"/>
      <c r="AF10" s="17">
        <v>0.47670026137514299</v>
      </c>
      <c r="AG10" s="17">
        <v>0.49379351970576002</v>
      </c>
      <c r="AH10" s="17">
        <v>0.51603355398659001</v>
      </c>
      <c r="AI10" s="17">
        <v>0.51648634220010303</v>
      </c>
      <c r="AJ10" s="17">
        <v>0.47956848267173802</v>
      </c>
      <c r="AK10" s="17">
        <v>0.57273918432993098</v>
      </c>
      <c r="AL10" s="17"/>
      <c r="AM10" s="17">
        <v>0.50177625610112497</v>
      </c>
      <c r="AN10" s="17">
        <v>0.49475893174637098</v>
      </c>
      <c r="AO10" s="17"/>
      <c r="AP10" s="17">
        <v>0.48480445168270397</v>
      </c>
      <c r="AQ10" s="17">
        <v>0.53898086524359501</v>
      </c>
      <c r="AR10" s="17">
        <v>0.48834278537970599</v>
      </c>
      <c r="AS10" s="17">
        <v>0.52448638522900703</v>
      </c>
      <c r="AT10" s="17">
        <v>0.48358098330834298</v>
      </c>
      <c r="AU10" s="17"/>
      <c r="AV10" s="17">
        <v>0.46627066288422703</v>
      </c>
      <c r="AW10" s="17">
        <v>0.53637605464349802</v>
      </c>
      <c r="AX10" s="17">
        <v>0.55468655331439998</v>
      </c>
      <c r="AY10" s="17">
        <v>0.49625188019614203</v>
      </c>
      <c r="AZ10" s="17">
        <v>0.50777512372269795</v>
      </c>
      <c r="BA10" s="17">
        <v>0.519621567824607</v>
      </c>
      <c r="BB10" s="17"/>
      <c r="BC10" s="17">
        <v>0.485063455982992</v>
      </c>
      <c r="BD10" s="17">
        <v>0.50182762599085895</v>
      </c>
      <c r="BE10" s="17">
        <v>0.54033015977911503</v>
      </c>
      <c r="BF10" s="17"/>
      <c r="BG10" s="17">
        <v>0.47331649853753999</v>
      </c>
      <c r="BH10" s="17">
        <v>0.51771952382294995</v>
      </c>
      <c r="BI10" s="17">
        <v>0.52726225247310698</v>
      </c>
      <c r="BJ10" s="17">
        <v>0.44723433764478498</v>
      </c>
      <c r="BK10" s="17">
        <v>0.45866057175192398</v>
      </c>
      <c r="BL10" s="17"/>
      <c r="BM10" s="17">
        <v>0.51046366880732297</v>
      </c>
      <c r="BN10" s="17">
        <v>0.456016604909876</v>
      </c>
    </row>
    <row r="11" spans="2:66" x14ac:dyDescent="0.35">
      <c r="B11" s="18" t="s">
        <v>115</v>
      </c>
      <c r="C11" s="17">
        <v>0.30196201494335601</v>
      </c>
      <c r="D11" s="17">
        <v>0.30454167327829201</v>
      </c>
      <c r="E11" s="17">
        <v>0.29899595477763102</v>
      </c>
      <c r="F11" s="17"/>
      <c r="G11" s="17">
        <v>0.25549368303189801</v>
      </c>
      <c r="H11" s="17">
        <v>0.25845702369262002</v>
      </c>
      <c r="I11" s="17">
        <v>0.31162211031119502</v>
      </c>
      <c r="J11" s="17">
        <v>0.32223882714888602</v>
      </c>
      <c r="K11" s="17">
        <v>0.30549169435249801</v>
      </c>
      <c r="L11" s="17">
        <v>0.34177956685996203</v>
      </c>
      <c r="M11" s="17"/>
      <c r="N11" s="17">
        <v>0.29095574114170503</v>
      </c>
      <c r="O11" s="17">
        <v>0.308867652289603</v>
      </c>
      <c r="P11" s="17">
        <v>0.29515655365253801</v>
      </c>
      <c r="Q11" s="17">
        <v>0.31140418163654299</v>
      </c>
      <c r="R11" s="17"/>
      <c r="S11" s="17">
        <v>0.287109682598014</v>
      </c>
      <c r="T11" s="17">
        <v>0.33768343979769999</v>
      </c>
      <c r="U11" s="17">
        <v>0.23130327481150501</v>
      </c>
      <c r="V11" s="17">
        <v>0.27897092819716401</v>
      </c>
      <c r="W11" s="17">
        <v>0.31528504083328301</v>
      </c>
      <c r="X11" s="17">
        <v>0.30671071236299402</v>
      </c>
      <c r="Y11" s="17">
        <v>0.25477539999141202</v>
      </c>
      <c r="Z11" s="17">
        <v>0.35092883060893698</v>
      </c>
      <c r="AA11" s="17">
        <v>0.30225441277572601</v>
      </c>
      <c r="AB11" s="17">
        <v>0.29715762658863998</v>
      </c>
      <c r="AC11" s="17">
        <v>0.44411122057208702</v>
      </c>
      <c r="AD11" s="17">
        <v>0.26485732366070103</v>
      </c>
      <c r="AE11" s="17"/>
      <c r="AF11" s="17">
        <v>0.28921770292132298</v>
      </c>
      <c r="AG11" s="17">
        <v>0.32451729369523802</v>
      </c>
      <c r="AH11" s="17">
        <v>0.30788418884435698</v>
      </c>
      <c r="AI11" s="17">
        <v>0.29022691384223998</v>
      </c>
      <c r="AJ11" s="17">
        <v>0.31161668626608502</v>
      </c>
      <c r="AK11" s="17">
        <v>0.250479771600921</v>
      </c>
      <c r="AL11" s="17"/>
      <c r="AM11" s="17">
        <v>0.30903198947668098</v>
      </c>
      <c r="AN11" s="17">
        <v>0.29180300895662997</v>
      </c>
      <c r="AO11" s="17"/>
      <c r="AP11" s="17">
        <v>0.32199598617277297</v>
      </c>
      <c r="AQ11" s="17">
        <v>0.25740000495326798</v>
      </c>
      <c r="AR11" s="17">
        <v>0.30607895186162398</v>
      </c>
      <c r="AS11" s="17">
        <v>0.29848747543174498</v>
      </c>
      <c r="AT11" s="17">
        <v>0.22060848689636101</v>
      </c>
      <c r="AU11" s="17"/>
      <c r="AV11" s="17">
        <v>0.31238737094191199</v>
      </c>
      <c r="AW11" s="17">
        <v>0.29923983000353799</v>
      </c>
      <c r="AX11" s="17">
        <v>0.26701257188795902</v>
      </c>
      <c r="AY11" s="17">
        <v>0.29043230466206998</v>
      </c>
      <c r="AZ11" s="17">
        <v>0.25308846289015202</v>
      </c>
      <c r="BA11" s="17">
        <v>0.34572614742965602</v>
      </c>
      <c r="BB11" s="17"/>
      <c r="BC11" s="17">
        <v>0.327471136599438</v>
      </c>
      <c r="BD11" s="17">
        <v>0.307229576750639</v>
      </c>
      <c r="BE11" s="17">
        <v>0.26880183210324998</v>
      </c>
      <c r="BF11" s="17"/>
      <c r="BG11" s="17">
        <v>0.300775332421863</v>
      </c>
      <c r="BH11" s="17">
        <v>0.30097711120471898</v>
      </c>
      <c r="BI11" s="17">
        <v>0.315540522517825</v>
      </c>
      <c r="BJ11" s="17">
        <v>0.246484768408786</v>
      </c>
      <c r="BK11" s="17">
        <v>0.26569239404369199</v>
      </c>
      <c r="BL11" s="17"/>
      <c r="BM11" s="17">
        <v>0.30094413873078901</v>
      </c>
      <c r="BN11" s="17">
        <v>0.261247856603186</v>
      </c>
    </row>
    <row r="12" spans="2:66" x14ac:dyDescent="0.35">
      <c r="B12" s="18" t="s">
        <v>116</v>
      </c>
      <c r="C12" s="17">
        <v>5.7403992132125201E-2</v>
      </c>
      <c r="D12" s="17">
        <v>5.7530436457990497E-2</v>
      </c>
      <c r="E12" s="17">
        <v>5.7563646199166298E-2</v>
      </c>
      <c r="F12" s="17"/>
      <c r="G12" s="17">
        <v>5.8059375523362301E-2</v>
      </c>
      <c r="H12" s="17">
        <v>4.9187407760954198E-2</v>
      </c>
      <c r="I12" s="17">
        <v>7.0388724738274594E-2</v>
      </c>
      <c r="J12" s="17">
        <v>6.7062647529802594E-2</v>
      </c>
      <c r="K12" s="17">
        <v>7.6906578226118294E-2</v>
      </c>
      <c r="L12" s="17">
        <v>3.2232051684428699E-2</v>
      </c>
      <c r="M12" s="17"/>
      <c r="N12" s="17">
        <v>3.8300064859734799E-2</v>
      </c>
      <c r="O12" s="17">
        <v>5.7304550649375098E-2</v>
      </c>
      <c r="P12" s="17">
        <v>5.36127248067211E-2</v>
      </c>
      <c r="Q12" s="17">
        <v>8.2432838586346896E-2</v>
      </c>
      <c r="R12" s="17"/>
      <c r="S12" s="17">
        <v>4.2269497439027699E-2</v>
      </c>
      <c r="T12" s="17">
        <v>5.3164733102982302E-2</v>
      </c>
      <c r="U12" s="17">
        <v>4.77138784950333E-2</v>
      </c>
      <c r="V12" s="17">
        <v>7.2265956816175703E-2</v>
      </c>
      <c r="W12" s="17">
        <v>6.4984034855404604E-2</v>
      </c>
      <c r="X12" s="17">
        <v>4.8865959846624701E-2</v>
      </c>
      <c r="Y12" s="17">
        <v>4.7760225226408201E-2</v>
      </c>
      <c r="Z12" s="17">
        <v>9.3881505766725701E-2</v>
      </c>
      <c r="AA12" s="17">
        <v>4.4661713182631499E-2</v>
      </c>
      <c r="AB12" s="17">
        <v>6.9613492419848599E-2</v>
      </c>
      <c r="AC12" s="17">
        <v>5.7428765562108103E-2</v>
      </c>
      <c r="AD12" s="17">
        <v>0.123095545527778</v>
      </c>
      <c r="AE12" s="17"/>
      <c r="AF12" s="17">
        <v>5.0871505088321799E-2</v>
      </c>
      <c r="AG12" s="17">
        <v>5.8708986789398301E-2</v>
      </c>
      <c r="AH12" s="17">
        <v>4.7125312446886398E-2</v>
      </c>
      <c r="AI12" s="17">
        <v>5.43076357202932E-2</v>
      </c>
      <c r="AJ12" s="17">
        <v>7.5156704357584994E-2</v>
      </c>
      <c r="AK12" s="17">
        <v>8.2760348511812604E-2</v>
      </c>
      <c r="AL12" s="17"/>
      <c r="AM12" s="17">
        <v>5.2221559520782099E-2</v>
      </c>
      <c r="AN12" s="17">
        <v>6.5164326662308397E-2</v>
      </c>
      <c r="AO12" s="17"/>
      <c r="AP12" s="17">
        <v>8.1129813940729906E-2</v>
      </c>
      <c r="AQ12" s="17">
        <v>4.0870937422540499E-2</v>
      </c>
      <c r="AR12" s="17">
        <v>5.5826332110679902E-2</v>
      </c>
      <c r="AS12" s="17">
        <v>4.9458221780902298E-2</v>
      </c>
      <c r="AT12" s="17">
        <v>4.4780047289664199E-2</v>
      </c>
      <c r="AU12" s="17"/>
      <c r="AV12" s="17">
        <v>6.3678942472585001E-2</v>
      </c>
      <c r="AW12" s="17">
        <v>3.6200042699279698E-2</v>
      </c>
      <c r="AX12" s="17">
        <v>2.5796320230754601E-2</v>
      </c>
      <c r="AY12" s="17">
        <v>7.2031756359111798E-2</v>
      </c>
      <c r="AZ12" s="17">
        <v>6.6486381617496898E-2</v>
      </c>
      <c r="BA12" s="17">
        <v>3.1187023917691001E-2</v>
      </c>
      <c r="BB12" s="17"/>
      <c r="BC12" s="17">
        <v>5.3214124116871098E-2</v>
      </c>
      <c r="BD12" s="17">
        <v>6.2940867690076105E-2</v>
      </c>
      <c r="BE12" s="17">
        <v>4.6363475657183698E-2</v>
      </c>
      <c r="BF12" s="17"/>
      <c r="BG12" s="17">
        <v>0.102554292196396</v>
      </c>
      <c r="BH12" s="17">
        <v>3.5760627361503997E-2</v>
      </c>
      <c r="BI12" s="17">
        <v>4.1224481515754301E-2</v>
      </c>
      <c r="BJ12" s="17">
        <v>5.7333336137975498E-2</v>
      </c>
      <c r="BK12" s="17">
        <v>0.113686604155586</v>
      </c>
      <c r="BL12" s="17"/>
      <c r="BM12" s="17">
        <v>4.6675314928155701E-2</v>
      </c>
      <c r="BN12" s="17">
        <v>0.100646772249241</v>
      </c>
    </row>
    <row r="13" spans="2:66" x14ac:dyDescent="0.35">
      <c r="B13" s="18" t="s">
        <v>117</v>
      </c>
      <c r="C13" s="19">
        <v>3.15014436372189E-2</v>
      </c>
      <c r="D13" s="19">
        <v>1.8978899148989099E-2</v>
      </c>
      <c r="E13" s="19">
        <v>4.28789115408073E-2</v>
      </c>
      <c r="F13" s="19"/>
      <c r="G13" s="19">
        <v>1.7483962852630201E-2</v>
      </c>
      <c r="H13" s="19">
        <v>2.7999003878877E-2</v>
      </c>
      <c r="I13" s="19">
        <v>4.5317573217955702E-2</v>
      </c>
      <c r="J13" s="19">
        <v>3.3226826607501501E-2</v>
      </c>
      <c r="K13" s="19">
        <v>3.9974470786338798E-2</v>
      </c>
      <c r="L13" s="19">
        <v>2.54053172569342E-2</v>
      </c>
      <c r="M13" s="19"/>
      <c r="N13" s="19">
        <v>2.24439359418909E-2</v>
      </c>
      <c r="O13" s="19">
        <v>4.0361391723424803E-2</v>
      </c>
      <c r="P13" s="19">
        <v>3.11450603930199E-2</v>
      </c>
      <c r="Q13" s="19">
        <v>3.2887241410828001E-2</v>
      </c>
      <c r="R13" s="19"/>
      <c r="S13" s="19">
        <v>2.1126199944744298E-2</v>
      </c>
      <c r="T13" s="19">
        <v>3.4580087843652497E-2</v>
      </c>
      <c r="U13" s="19">
        <v>4.8993928138662199E-2</v>
      </c>
      <c r="V13" s="19">
        <v>3.0185408243279099E-2</v>
      </c>
      <c r="W13" s="19">
        <v>2.0903805004304801E-2</v>
      </c>
      <c r="X13" s="19">
        <v>3.7396328371661798E-2</v>
      </c>
      <c r="Y13" s="19">
        <v>3.7178246470470099E-2</v>
      </c>
      <c r="Z13" s="19">
        <v>4.7476568998279602E-2</v>
      </c>
      <c r="AA13" s="19">
        <v>3.5466447473632298E-2</v>
      </c>
      <c r="AB13" s="19">
        <v>2.6483269124449298E-2</v>
      </c>
      <c r="AC13" s="19">
        <v>2.8451488222535602E-2</v>
      </c>
      <c r="AD13" s="19">
        <v>0</v>
      </c>
      <c r="AE13" s="19"/>
      <c r="AF13" s="19">
        <v>2.3306065833086601E-2</v>
      </c>
      <c r="AG13" s="19">
        <v>2.1450193613489099E-2</v>
      </c>
      <c r="AH13" s="19">
        <v>4.0921933048913499E-2</v>
      </c>
      <c r="AI13" s="19">
        <v>4.1457126251559402E-2</v>
      </c>
      <c r="AJ13" s="19">
        <v>5.0675313079212199E-2</v>
      </c>
      <c r="AK13" s="19">
        <v>2.7911783190813201E-2</v>
      </c>
      <c r="AL13" s="19"/>
      <c r="AM13" s="19">
        <v>3.6902547353432902E-2</v>
      </c>
      <c r="AN13" s="19">
        <v>2.28514844383736E-2</v>
      </c>
      <c r="AO13" s="19"/>
      <c r="AP13" s="19">
        <v>4.2936973803377701E-2</v>
      </c>
      <c r="AQ13" s="19">
        <v>4.0691853814293098E-2</v>
      </c>
      <c r="AR13" s="19">
        <v>1.918569757073E-2</v>
      </c>
      <c r="AS13" s="19">
        <v>3.5059002104346301E-2</v>
      </c>
      <c r="AT13" s="19">
        <v>2.0651802618232001E-2</v>
      </c>
      <c r="AU13" s="19"/>
      <c r="AV13" s="19">
        <v>2.2958647365456199E-2</v>
      </c>
      <c r="AW13" s="19">
        <v>2.6110739711702701E-2</v>
      </c>
      <c r="AX13" s="19">
        <v>6.2269962308676803E-3</v>
      </c>
      <c r="AY13" s="19">
        <v>2.7871254436750599E-2</v>
      </c>
      <c r="AZ13" s="19">
        <v>3.2795879912541799E-2</v>
      </c>
      <c r="BA13" s="19">
        <v>5.1051728830479898E-2</v>
      </c>
      <c r="BB13" s="19"/>
      <c r="BC13" s="19">
        <v>2.5511100373495601E-2</v>
      </c>
      <c r="BD13" s="19">
        <v>3.41787895558563E-2</v>
      </c>
      <c r="BE13" s="19">
        <v>8.53326409100927E-3</v>
      </c>
      <c r="BF13" s="19"/>
      <c r="BG13" s="19">
        <v>2.3042977893208499E-2</v>
      </c>
      <c r="BH13" s="19">
        <v>2.4079529275671498E-2</v>
      </c>
      <c r="BI13" s="19">
        <v>2.3375251861244901E-2</v>
      </c>
      <c r="BJ13" s="19">
        <v>1.8967221113739E-2</v>
      </c>
      <c r="BK13" s="19">
        <v>5.9154422433335699E-2</v>
      </c>
      <c r="BL13" s="19"/>
      <c r="BM13" s="19">
        <v>2.3910147426145299E-2</v>
      </c>
      <c r="BN13" s="19">
        <v>4.9855328193935101E-2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125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113</v>
      </c>
      <c r="C9" s="17">
        <v>8.2372781730118597E-2</v>
      </c>
      <c r="D9" s="17">
        <v>9.8969594335148098E-2</v>
      </c>
      <c r="E9" s="17">
        <v>6.5569914689543998E-2</v>
      </c>
      <c r="F9" s="17"/>
      <c r="G9" s="17">
        <v>0.119862952028432</v>
      </c>
      <c r="H9" s="17">
        <v>0.140846622653272</v>
      </c>
      <c r="I9" s="17">
        <v>7.3251349554477097E-2</v>
      </c>
      <c r="J9" s="17">
        <v>7.3590434999484394E-2</v>
      </c>
      <c r="K9" s="17">
        <v>5.5039929344866602E-2</v>
      </c>
      <c r="L9" s="17">
        <v>4.2550769883713098E-2</v>
      </c>
      <c r="M9" s="17"/>
      <c r="N9" s="17">
        <v>0.102613323674059</v>
      </c>
      <c r="O9" s="17">
        <v>9.1917060628859806E-2</v>
      </c>
      <c r="P9" s="17">
        <v>6.8280639281997901E-2</v>
      </c>
      <c r="Q9" s="17">
        <v>6.0499333804147799E-2</v>
      </c>
      <c r="R9" s="17"/>
      <c r="S9" s="17">
        <v>0.10552650390603099</v>
      </c>
      <c r="T9" s="17">
        <v>9.8020034040926296E-2</v>
      </c>
      <c r="U9" s="17">
        <v>7.3180822129638307E-2</v>
      </c>
      <c r="V9" s="17">
        <v>7.1807734883234595E-2</v>
      </c>
      <c r="W9" s="17">
        <v>6.4097234039145703E-2</v>
      </c>
      <c r="X9" s="17">
        <v>5.9898893257023397E-2</v>
      </c>
      <c r="Y9" s="17">
        <v>4.8182051177945398E-2</v>
      </c>
      <c r="Z9" s="17">
        <v>7.0183037926010106E-2</v>
      </c>
      <c r="AA9" s="17">
        <v>8.9373613918957498E-2</v>
      </c>
      <c r="AB9" s="17">
        <v>8.9240288934057402E-2</v>
      </c>
      <c r="AC9" s="17">
        <v>7.8754675523846004E-2</v>
      </c>
      <c r="AD9" s="17">
        <v>0.14072988298337999</v>
      </c>
      <c r="AE9" s="17"/>
      <c r="AF9" s="17">
        <v>0.123750031313501</v>
      </c>
      <c r="AG9" s="17">
        <v>8.2985775578622606E-2</v>
      </c>
      <c r="AH9" s="17">
        <v>8.4681745531721794E-2</v>
      </c>
      <c r="AI9" s="17">
        <v>5.0681780123047797E-2</v>
      </c>
      <c r="AJ9" s="17">
        <v>4.2106174592713201E-2</v>
      </c>
      <c r="AK9" s="17">
        <v>6.5019217469868898E-2</v>
      </c>
      <c r="AL9" s="17"/>
      <c r="AM9" s="17">
        <v>7.5059775443515594E-2</v>
      </c>
      <c r="AN9" s="17">
        <v>9.2092360839016202E-2</v>
      </c>
      <c r="AO9" s="17"/>
      <c r="AP9" s="17">
        <v>4.5042343404334897E-2</v>
      </c>
      <c r="AQ9" s="17">
        <v>6.5927249592660706E-2</v>
      </c>
      <c r="AR9" s="17">
        <v>0.100199366184378</v>
      </c>
      <c r="AS9" s="17">
        <v>0.14057077972488599</v>
      </c>
      <c r="AT9" s="17">
        <v>0.19966934117225199</v>
      </c>
      <c r="AU9" s="17"/>
      <c r="AV9" s="17">
        <v>0.118453897543937</v>
      </c>
      <c r="AW9" s="17">
        <v>6.3221866299221496E-2</v>
      </c>
      <c r="AX9" s="17">
        <v>8.9111509428136504E-2</v>
      </c>
      <c r="AY9" s="17">
        <v>1.5980739404388399E-2</v>
      </c>
      <c r="AZ9" s="17">
        <v>0.158878099831231</v>
      </c>
      <c r="BA9" s="17">
        <v>4.4660331123881299E-2</v>
      </c>
      <c r="BB9" s="17"/>
      <c r="BC9" s="17">
        <v>0.113197003644443</v>
      </c>
      <c r="BD9" s="17">
        <v>5.6354501775540002E-2</v>
      </c>
      <c r="BE9" s="17">
        <v>9.2390561348893799E-2</v>
      </c>
      <c r="BF9" s="17"/>
      <c r="BG9" s="17">
        <v>6.8242134288922798E-2</v>
      </c>
      <c r="BH9" s="17">
        <v>8.6453946816386698E-2</v>
      </c>
      <c r="BI9" s="17">
        <v>0.103926307446311</v>
      </c>
      <c r="BJ9" s="17">
        <v>0.15071675521733299</v>
      </c>
      <c r="BK9" s="17">
        <v>1.0850795934461E-2</v>
      </c>
      <c r="BL9" s="17"/>
      <c r="BM9" s="17">
        <v>8.3477972309656798E-2</v>
      </c>
      <c r="BN9" s="17">
        <v>4.3214998803730302E-2</v>
      </c>
    </row>
    <row r="10" spans="2:66" x14ac:dyDescent="0.35">
      <c r="B10" s="18" t="s">
        <v>114</v>
      </c>
      <c r="C10" s="17">
        <v>0.322340568858627</v>
      </c>
      <c r="D10" s="17">
        <v>0.32720551661303499</v>
      </c>
      <c r="E10" s="17">
        <v>0.31723500045015202</v>
      </c>
      <c r="F10" s="17"/>
      <c r="G10" s="17">
        <v>0.42486989611831799</v>
      </c>
      <c r="H10" s="17">
        <v>0.41791588304729599</v>
      </c>
      <c r="I10" s="17">
        <v>0.34861575789079002</v>
      </c>
      <c r="J10" s="17">
        <v>0.31186968681857602</v>
      </c>
      <c r="K10" s="17">
        <v>0.24617920687949399</v>
      </c>
      <c r="L10" s="17">
        <v>0.21446369658026701</v>
      </c>
      <c r="M10" s="17"/>
      <c r="N10" s="17">
        <v>0.40662050464310701</v>
      </c>
      <c r="O10" s="17">
        <v>0.327695952717241</v>
      </c>
      <c r="P10" s="17">
        <v>0.261655041991049</v>
      </c>
      <c r="Q10" s="17">
        <v>0.27984675704419998</v>
      </c>
      <c r="R10" s="17"/>
      <c r="S10" s="17">
        <v>0.37650649001574599</v>
      </c>
      <c r="T10" s="17">
        <v>0.29577926114797998</v>
      </c>
      <c r="U10" s="17">
        <v>0.32605718705240699</v>
      </c>
      <c r="V10" s="17">
        <v>0.24891928652278</v>
      </c>
      <c r="W10" s="17">
        <v>0.37234199148335401</v>
      </c>
      <c r="X10" s="17">
        <v>0.34805615468948198</v>
      </c>
      <c r="Y10" s="17">
        <v>0.32702405671114199</v>
      </c>
      <c r="Z10" s="17">
        <v>0.30489167778766701</v>
      </c>
      <c r="AA10" s="17">
        <v>0.35020781348655899</v>
      </c>
      <c r="AB10" s="17">
        <v>0.30421921144839598</v>
      </c>
      <c r="AC10" s="17">
        <v>0.25081061398106402</v>
      </c>
      <c r="AD10" s="17">
        <v>0.283851319362599</v>
      </c>
      <c r="AE10" s="17"/>
      <c r="AF10" s="17">
        <v>0.36241866764646102</v>
      </c>
      <c r="AG10" s="17">
        <v>0.36390825407084199</v>
      </c>
      <c r="AH10" s="17">
        <v>0.31102015109940401</v>
      </c>
      <c r="AI10" s="17">
        <v>0.30726776443460502</v>
      </c>
      <c r="AJ10" s="17">
        <v>0.20238472807034399</v>
      </c>
      <c r="AK10" s="17">
        <v>0.22679613820073999</v>
      </c>
      <c r="AL10" s="17"/>
      <c r="AM10" s="17">
        <v>0.29703696609187302</v>
      </c>
      <c r="AN10" s="17">
        <v>0.35705059001704498</v>
      </c>
      <c r="AO10" s="17"/>
      <c r="AP10" s="17">
        <v>0.20970343385208901</v>
      </c>
      <c r="AQ10" s="17">
        <v>0.33907442184262099</v>
      </c>
      <c r="AR10" s="17">
        <v>0.396057001753924</v>
      </c>
      <c r="AS10" s="17">
        <v>0.400526019625983</v>
      </c>
      <c r="AT10" s="17">
        <v>0.45379835375417399</v>
      </c>
      <c r="AU10" s="17"/>
      <c r="AV10" s="17">
        <v>0.42483706203904498</v>
      </c>
      <c r="AW10" s="17">
        <v>0.241021738200834</v>
      </c>
      <c r="AX10" s="17">
        <v>0.29046539691418899</v>
      </c>
      <c r="AY10" s="17">
        <v>0.204522307342931</v>
      </c>
      <c r="AZ10" s="17">
        <v>0.47936428197501002</v>
      </c>
      <c r="BA10" s="17">
        <v>0.27180830165237502</v>
      </c>
      <c r="BB10" s="17"/>
      <c r="BC10" s="17">
        <v>0.45043866209935302</v>
      </c>
      <c r="BD10" s="17">
        <v>0.30938497952690802</v>
      </c>
      <c r="BE10" s="17">
        <v>0.26683149306044401</v>
      </c>
      <c r="BF10" s="17"/>
      <c r="BG10" s="17">
        <v>0.27651986530684602</v>
      </c>
      <c r="BH10" s="17">
        <v>0.38114422650809099</v>
      </c>
      <c r="BI10" s="17">
        <v>0.35210850256961501</v>
      </c>
      <c r="BJ10" s="17">
        <v>0.306775227141944</v>
      </c>
      <c r="BK10" s="17">
        <v>9.0169783429898107E-2</v>
      </c>
      <c r="BL10" s="17"/>
      <c r="BM10" s="17">
        <v>0.36404766177856401</v>
      </c>
      <c r="BN10" s="17">
        <v>0.14029107497809301</v>
      </c>
    </row>
    <row r="11" spans="2:66" x14ac:dyDescent="0.35">
      <c r="B11" s="18" t="s">
        <v>115</v>
      </c>
      <c r="C11" s="17">
        <v>0.34175220677880302</v>
      </c>
      <c r="D11" s="17">
        <v>0.33240568753188499</v>
      </c>
      <c r="E11" s="17">
        <v>0.35158592091422503</v>
      </c>
      <c r="F11" s="17"/>
      <c r="G11" s="17">
        <v>0.29793589953677302</v>
      </c>
      <c r="H11" s="17">
        <v>0.28233221423240101</v>
      </c>
      <c r="I11" s="17">
        <v>0.37751219420023802</v>
      </c>
      <c r="J11" s="17">
        <v>0.327945538487667</v>
      </c>
      <c r="K11" s="17">
        <v>0.33077045744516598</v>
      </c>
      <c r="L11" s="17">
        <v>0.40902419411799201</v>
      </c>
      <c r="M11" s="17"/>
      <c r="N11" s="17">
        <v>0.30504744024026298</v>
      </c>
      <c r="O11" s="17">
        <v>0.34681413392691202</v>
      </c>
      <c r="P11" s="17">
        <v>0.37933305506641501</v>
      </c>
      <c r="Q11" s="17">
        <v>0.34858912490053701</v>
      </c>
      <c r="R11" s="17"/>
      <c r="S11" s="17">
        <v>0.32487163482738801</v>
      </c>
      <c r="T11" s="17">
        <v>0.360604013800227</v>
      </c>
      <c r="U11" s="17">
        <v>0.33594649625874101</v>
      </c>
      <c r="V11" s="17">
        <v>0.38345013405516398</v>
      </c>
      <c r="W11" s="17">
        <v>0.34145445290399901</v>
      </c>
      <c r="X11" s="17">
        <v>0.33592629039656602</v>
      </c>
      <c r="Y11" s="17">
        <v>0.36033251919570802</v>
      </c>
      <c r="Z11" s="17">
        <v>0.379191143809259</v>
      </c>
      <c r="AA11" s="17">
        <v>0.28295178341684002</v>
      </c>
      <c r="AB11" s="17">
        <v>0.34016502391327003</v>
      </c>
      <c r="AC11" s="17">
        <v>0.382726015838385</v>
      </c>
      <c r="AD11" s="17">
        <v>0.29944697475562099</v>
      </c>
      <c r="AE11" s="17"/>
      <c r="AF11" s="17">
        <v>0.32278878455580501</v>
      </c>
      <c r="AG11" s="17">
        <v>0.31868251582962398</v>
      </c>
      <c r="AH11" s="17">
        <v>0.31757165884819499</v>
      </c>
      <c r="AI11" s="17">
        <v>0.369743887654851</v>
      </c>
      <c r="AJ11" s="17">
        <v>0.39787727354145003</v>
      </c>
      <c r="AK11" s="17">
        <v>0.41342628692107702</v>
      </c>
      <c r="AL11" s="17"/>
      <c r="AM11" s="17">
        <v>0.36699322112578098</v>
      </c>
      <c r="AN11" s="17">
        <v>0.30719964881408501</v>
      </c>
      <c r="AO11" s="17"/>
      <c r="AP11" s="17">
        <v>0.37759043438480899</v>
      </c>
      <c r="AQ11" s="17">
        <v>0.35122485879087401</v>
      </c>
      <c r="AR11" s="17">
        <v>0.31410703767444198</v>
      </c>
      <c r="AS11" s="17">
        <v>0.27956778321610398</v>
      </c>
      <c r="AT11" s="17">
        <v>0.26209266485520299</v>
      </c>
      <c r="AU11" s="17"/>
      <c r="AV11" s="17">
        <v>0.30478922686530302</v>
      </c>
      <c r="AW11" s="17">
        <v>0.40296122958681202</v>
      </c>
      <c r="AX11" s="17">
        <v>0.46948731785303899</v>
      </c>
      <c r="AY11" s="17">
        <v>0.36410185078927698</v>
      </c>
      <c r="AZ11" s="17">
        <v>0.28399812091376297</v>
      </c>
      <c r="BA11" s="17">
        <v>0.31975975370620502</v>
      </c>
      <c r="BB11" s="17"/>
      <c r="BC11" s="17">
        <v>0.31987342579355799</v>
      </c>
      <c r="BD11" s="17">
        <v>0.34872193894953502</v>
      </c>
      <c r="BE11" s="17">
        <v>0.36617924382170203</v>
      </c>
      <c r="BF11" s="17"/>
      <c r="BG11" s="17">
        <v>0.311699338502123</v>
      </c>
      <c r="BH11" s="17">
        <v>0.36655035122344598</v>
      </c>
      <c r="BI11" s="17">
        <v>0.34898238762526501</v>
      </c>
      <c r="BJ11" s="17">
        <v>0.39153388980708498</v>
      </c>
      <c r="BK11" s="17">
        <v>0.21681134561166501</v>
      </c>
      <c r="BL11" s="17"/>
      <c r="BM11" s="17">
        <v>0.35758720078024803</v>
      </c>
      <c r="BN11" s="17">
        <v>0.25724116781550099</v>
      </c>
    </row>
    <row r="12" spans="2:66" x14ac:dyDescent="0.35">
      <c r="B12" s="18" t="s">
        <v>116</v>
      </c>
      <c r="C12" s="17">
        <v>0.16044336190531</v>
      </c>
      <c r="D12" s="17">
        <v>0.179710075716697</v>
      </c>
      <c r="E12" s="17">
        <v>0.142448983999136</v>
      </c>
      <c r="F12" s="17"/>
      <c r="G12" s="17">
        <v>8.9428116463871499E-2</v>
      </c>
      <c r="H12" s="17">
        <v>9.0828761016381904E-2</v>
      </c>
      <c r="I12" s="17">
        <v>0.126709774801395</v>
      </c>
      <c r="J12" s="17">
        <v>0.196256338695215</v>
      </c>
      <c r="K12" s="17">
        <v>0.25340867982231702</v>
      </c>
      <c r="L12" s="17">
        <v>0.200376252280039</v>
      </c>
      <c r="M12" s="17"/>
      <c r="N12" s="17">
        <v>0.14142807102010399</v>
      </c>
      <c r="O12" s="17">
        <v>0.145433292092327</v>
      </c>
      <c r="P12" s="17">
        <v>0.18825966868215699</v>
      </c>
      <c r="Q12" s="17">
        <v>0.172868705687832</v>
      </c>
      <c r="R12" s="17"/>
      <c r="S12" s="17">
        <v>0.116464125345051</v>
      </c>
      <c r="T12" s="17">
        <v>0.158306983501356</v>
      </c>
      <c r="U12" s="17">
        <v>0.16738908037620201</v>
      </c>
      <c r="V12" s="17">
        <v>0.183752762081722</v>
      </c>
      <c r="W12" s="17">
        <v>0.150455309625075</v>
      </c>
      <c r="X12" s="17">
        <v>0.139101490000901</v>
      </c>
      <c r="Y12" s="17">
        <v>0.167508582976159</v>
      </c>
      <c r="Z12" s="17">
        <v>0.17461534540195101</v>
      </c>
      <c r="AA12" s="17">
        <v>0.17650440407638701</v>
      </c>
      <c r="AB12" s="17">
        <v>0.18893115072098399</v>
      </c>
      <c r="AC12" s="17">
        <v>0.19270756223177701</v>
      </c>
      <c r="AD12" s="17">
        <v>0.13730859808478299</v>
      </c>
      <c r="AE12" s="17"/>
      <c r="AF12" s="17">
        <v>0.12426335124280399</v>
      </c>
      <c r="AG12" s="17">
        <v>0.155649362746654</v>
      </c>
      <c r="AH12" s="17">
        <v>0.15695175675523201</v>
      </c>
      <c r="AI12" s="17">
        <v>0.17980612999816001</v>
      </c>
      <c r="AJ12" s="17">
        <v>0.237296961641947</v>
      </c>
      <c r="AK12" s="17">
        <v>0.14841694173662301</v>
      </c>
      <c r="AL12" s="17"/>
      <c r="AM12" s="17">
        <v>0.166321810368804</v>
      </c>
      <c r="AN12" s="17">
        <v>0.15324027031562901</v>
      </c>
      <c r="AO12" s="17"/>
      <c r="AP12" s="17">
        <v>0.223277102410118</v>
      </c>
      <c r="AQ12" s="17">
        <v>0.147728010316372</v>
      </c>
      <c r="AR12" s="17">
        <v>0.12792720063704699</v>
      </c>
      <c r="AS12" s="17">
        <v>0.122634723364294</v>
      </c>
      <c r="AT12" s="17">
        <v>6.37878376001388E-2</v>
      </c>
      <c r="AU12" s="17"/>
      <c r="AV12" s="17">
        <v>8.6772562903192796E-2</v>
      </c>
      <c r="AW12" s="17">
        <v>0.210397898339475</v>
      </c>
      <c r="AX12" s="17">
        <v>8.9578896336850997E-2</v>
      </c>
      <c r="AY12" s="17">
        <v>0.33028114677300902</v>
      </c>
      <c r="AZ12" s="17">
        <v>4.6969488360536098E-2</v>
      </c>
      <c r="BA12" s="17">
        <v>0.16430453790911301</v>
      </c>
      <c r="BB12" s="17"/>
      <c r="BC12" s="17">
        <v>6.5386317399295596E-2</v>
      </c>
      <c r="BD12" s="17">
        <v>0.17099359656329699</v>
      </c>
      <c r="BE12" s="17">
        <v>0.20891345930868299</v>
      </c>
      <c r="BF12" s="17"/>
      <c r="BG12" s="17">
        <v>0.22224914478848701</v>
      </c>
      <c r="BH12" s="17">
        <v>9.6842601387032906E-2</v>
      </c>
      <c r="BI12" s="17">
        <v>0.10300863394404799</v>
      </c>
      <c r="BJ12" s="17">
        <v>0.113606107276064</v>
      </c>
      <c r="BK12" s="17">
        <v>0.577169988785315</v>
      </c>
      <c r="BL12" s="17"/>
      <c r="BM12" s="17">
        <v>0.117335162222317</v>
      </c>
      <c r="BN12" s="17">
        <v>0.46990389215283301</v>
      </c>
    </row>
    <row r="13" spans="2:66" x14ac:dyDescent="0.35">
      <c r="B13" s="18" t="s">
        <v>117</v>
      </c>
      <c r="C13" s="19">
        <v>9.3091080727140799E-2</v>
      </c>
      <c r="D13" s="19">
        <v>6.1709125803234899E-2</v>
      </c>
      <c r="E13" s="19">
        <v>0.123160179946944</v>
      </c>
      <c r="F13" s="19"/>
      <c r="G13" s="19">
        <v>6.7903135852605406E-2</v>
      </c>
      <c r="H13" s="19">
        <v>6.8076519050648501E-2</v>
      </c>
      <c r="I13" s="19">
        <v>7.39109235531E-2</v>
      </c>
      <c r="J13" s="19">
        <v>9.0338000999057602E-2</v>
      </c>
      <c r="K13" s="19">
        <v>0.114601726508156</v>
      </c>
      <c r="L13" s="19">
        <v>0.13358508713799</v>
      </c>
      <c r="M13" s="19"/>
      <c r="N13" s="19">
        <v>4.42906604224656E-2</v>
      </c>
      <c r="O13" s="19">
        <v>8.8139560634659997E-2</v>
      </c>
      <c r="P13" s="19">
        <v>0.102471594978381</v>
      </c>
      <c r="Q13" s="19">
        <v>0.138196078563283</v>
      </c>
      <c r="R13" s="19"/>
      <c r="S13" s="19">
        <v>7.6631245905783602E-2</v>
      </c>
      <c r="T13" s="19">
        <v>8.7289707509510706E-2</v>
      </c>
      <c r="U13" s="19">
        <v>9.7426414183010998E-2</v>
      </c>
      <c r="V13" s="19">
        <v>0.1120700824571</v>
      </c>
      <c r="W13" s="19">
        <v>7.1651011948426893E-2</v>
      </c>
      <c r="X13" s="19">
        <v>0.117017171656028</v>
      </c>
      <c r="Y13" s="19">
        <v>9.6952789939045006E-2</v>
      </c>
      <c r="Z13" s="19">
        <v>7.1118795075113997E-2</v>
      </c>
      <c r="AA13" s="19">
        <v>0.100962385101257</v>
      </c>
      <c r="AB13" s="19">
        <v>7.7444324983293206E-2</v>
      </c>
      <c r="AC13" s="19">
        <v>9.50011324249279E-2</v>
      </c>
      <c r="AD13" s="19">
        <v>0.13866322481361701</v>
      </c>
      <c r="AE13" s="19"/>
      <c r="AF13" s="19">
        <v>6.6779165241428906E-2</v>
      </c>
      <c r="AG13" s="19">
        <v>7.8774091774257399E-2</v>
      </c>
      <c r="AH13" s="19">
        <v>0.12977468776544701</v>
      </c>
      <c r="AI13" s="19">
        <v>9.2500437789336101E-2</v>
      </c>
      <c r="AJ13" s="19">
        <v>0.120334862153546</v>
      </c>
      <c r="AK13" s="19">
        <v>0.14634141567169101</v>
      </c>
      <c r="AL13" s="19"/>
      <c r="AM13" s="19">
        <v>9.4588226970027195E-2</v>
      </c>
      <c r="AN13" s="19">
        <v>9.0417130014224106E-2</v>
      </c>
      <c r="AO13" s="19"/>
      <c r="AP13" s="19">
        <v>0.14438668594864901</v>
      </c>
      <c r="AQ13" s="19">
        <v>9.6045459457471394E-2</v>
      </c>
      <c r="AR13" s="19">
        <v>6.1709393750210097E-2</v>
      </c>
      <c r="AS13" s="19">
        <v>5.6700694068733501E-2</v>
      </c>
      <c r="AT13" s="19">
        <v>2.0651802618232001E-2</v>
      </c>
      <c r="AU13" s="19"/>
      <c r="AV13" s="19">
        <v>6.5147250648521907E-2</v>
      </c>
      <c r="AW13" s="19">
        <v>8.2397267573657298E-2</v>
      </c>
      <c r="AX13" s="19">
        <v>6.13568794677848E-2</v>
      </c>
      <c r="AY13" s="19">
        <v>8.5113955690393803E-2</v>
      </c>
      <c r="AZ13" s="19">
        <v>3.0790008919459901E-2</v>
      </c>
      <c r="BA13" s="19">
        <v>0.199467075608426</v>
      </c>
      <c r="BB13" s="19"/>
      <c r="BC13" s="19">
        <v>5.11045910633506E-2</v>
      </c>
      <c r="BD13" s="19">
        <v>0.11454498318472001</v>
      </c>
      <c r="BE13" s="19">
        <v>6.5685242460277904E-2</v>
      </c>
      <c r="BF13" s="19"/>
      <c r="BG13" s="19">
        <v>0.121289517113621</v>
      </c>
      <c r="BH13" s="19">
        <v>6.9008874065043496E-2</v>
      </c>
      <c r="BI13" s="19">
        <v>9.1974168414760998E-2</v>
      </c>
      <c r="BJ13" s="19">
        <v>3.7368020557573899E-2</v>
      </c>
      <c r="BK13" s="19">
        <v>0.104998086238661</v>
      </c>
      <c r="BL13" s="19"/>
      <c r="BM13" s="19">
        <v>7.7552002909214504E-2</v>
      </c>
      <c r="BN13" s="19">
        <v>8.9348866249843201E-2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126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113</v>
      </c>
      <c r="C9" s="17">
        <v>0.101392281340072</v>
      </c>
      <c r="D9" s="17">
        <v>0.11686130503233599</v>
      </c>
      <c r="E9" s="17">
        <v>8.6809622424698696E-2</v>
      </c>
      <c r="F9" s="17"/>
      <c r="G9" s="17">
        <v>0.12022504818232101</v>
      </c>
      <c r="H9" s="17">
        <v>0.15156070014376799</v>
      </c>
      <c r="I9" s="17">
        <v>8.1293299206401506E-2</v>
      </c>
      <c r="J9" s="17">
        <v>8.4175453944571696E-2</v>
      </c>
      <c r="K9" s="17">
        <v>7.7134045756614297E-2</v>
      </c>
      <c r="L9" s="17">
        <v>9.4421896765897503E-2</v>
      </c>
      <c r="M9" s="17"/>
      <c r="N9" s="17">
        <v>0.107391143257482</v>
      </c>
      <c r="O9" s="17">
        <v>9.3474343448638503E-2</v>
      </c>
      <c r="P9" s="17">
        <v>9.9685530557224997E-2</v>
      </c>
      <c r="Q9" s="17">
        <v>0.106276221218653</v>
      </c>
      <c r="R9" s="17"/>
      <c r="S9" s="17">
        <v>0.120825424925406</v>
      </c>
      <c r="T9" s="17">
        <v>0.10524927998770001</v>
      </c>
      <c r="U9" s="17">
        <v>7.9652850142875098E-2</v>
      </c>
      <c r="V9" s="17">
        <v>7.6978396703873797E-2</v>
      </c>
      <c r="W9" s="17">
        <v>8.5248175557537206E-2</v>
      </c>
      <c r="X9" s="17">
        <v>8.5717455770315504E-2</v>
      </c>
      <c r="Y9" s="17">
        <v>0.103420920395297</v>
      </c>
      <c r="Z9" s="17">
        <v>0.104329343538242</v>
      </c>
      <c r="AA9" s="17">
        <v>0.125486302637216</v>
      </c>
      <c r="AB9" s="17">
        <v>0.137107752489384</v>
      </c>
      <c r="AC9" s="17">
        <v>6.7635472514027503E-2</v>
      </c>
      <c r="AD9" s="17">
        <v>6.1833992642525398E-2</v>
      </c>
      <c r="AE9" s="17"/>
      <c r="AF9" s="17">
        <v>0.122078081840306</v>
      </c>
      <c r="AG9" s="17">
        <v>0.105262101216462</v>
      </c>
      <c r="AH9" s="17">
        <v>8.0844227930750703E-2</v>
      </c>
      <c r="AI9" s="17">
        <v>9.5876887191734705E-2</v>
      </c>
      <c r="AJ9" s="17">
        <v>6.8492956889694701E-2</v>
      </c>
      <c r="AK9" s="17">
        <v>0.121857749813814</v>
      </c>
      <c r="AL9" s="17"/>
      <c r="AM9" s="17">
        <v>0.110898556024026</v>
      </c>
      <c r="AN9" s="17">
        <v>8.7382129587072505E-2</v>
      </c>
      <c r="AO9" s="17"/>
      <c r="AP9" s="17">
        <v>9.5514945811107393E-2</v>
      </c>
      <c r="AQ9" s="17">
        <v>9.2060441866500697E-2</v>
      </c>
      <c r="AR9" s="17">
        <v>9.62909618089893E-2</v>
      </c>
      <c r="AS9" s="17">
        <v>0.124619085303906</v>
      </c>
      <c r="AT9" s="17">
        <v>0.23649118307106801</v>
      </c>
      <c r="AU9" s="17"/>
      <c r="AV9" s="17">
        <v>0.11997350841573901</v>
      </c>
      <c r="AW9" s="17">
        <v>0.13513145967032</v>
      </c>
      <c r="AX9" s="17">
        <v>0.124956893026928</v>
      </c>
      <c r="AY9" s="17">
        <v>7.8206212675730399E-2</v>
      </c>
      <c r="AZ9" s="17">
        <v>3.18487502940593E-2</v>
      </c>
      <c r="BA9" s="17">
        <v>4.2877193019403098E-2</v>
      </c>
      <c r="BB9" s="17"/>
      <c r="BC9" s="17">
        <v>7.5762034237832704E-2</v>
      </c>
      <c r="BD9" s="17">
        <v>9.76472481083515E-2</v>
      </c>
      <c r="BE9" s="17">
        <v>0.135430475400106</v>
      </c>
      <c r="BF9" s="17"/>
      <c r="BG9" s="17">
        <v>0.115594597596959</v>
      </c>
      <c r="BH9" s="17">
        <v>0.110680008850772</v>
      </c>
      <c r="BI9" s="17">
        <v>8.7289687447198602E-2</v>
      </c>
      <c r="BJ9" s="17">
        <v>0.22831887428344699</v>
      </c>
      <c r="BK9" s="17">
        <v>7.4015843713996401E-2</v>
      </c>
      <c r="BL9" s="17"/>
      <c r="BM9" s="17">
        <v>0.111483097000161</v>
      </c>
      <c r="BN9" s="17">
        <v>0.10972070435555401</v>
      </c>
    </row>
    <row r="10" spans="2:66" x14ac:dyDescent="0.35">
      <c r="B10" s="18" t="s">
        <v>114</v>
      </c>
      <c r="C10" s="17">
        <v>0.36587511797577699</v>
      </c>
      <c r="D10" s="17">
        <v>0.36605773112878198</v>
      </c>
      <c r="E10" s="17">
        <v>0.36750042857925602</v>
      </c>
      <c r="F10" s="17"/>
      <c r="G10" s="17">
        <v>0.28451549319410901</v>
      </c>
      <c r="H10" s="17">
        <v>0.33653739105889602</v>
      </c>
      <c r="I10" s="17">
        <v>0.36201074964628199</v>
      </c>
      <c r="J10" s="17">
        <v>0.36699378981467801</v>
      </c>
      <c r="K10" s="17">
        <v>0.39567559313058698</v>
      </c>
      <c r="L10" s="17">
        <v>0.42615551277393099</v>
      </c>
      <c r="M10" s="17"/>
      <c r="N10" s="17">
        <v>0.35801198203419599</v>
      </c>
      <c r="O10" s="17">
        <v>0.36932029440911801</v>
      </c>
      <c r="P10" s="17">
        <v>0.34908117654819398</v>
      </c>
      <c r="Q10" s="17">
        <v>0.38117486524358102</v>
      </c>
      <c r="R10" s="17"/>
      <c r="S10" s="17">
        <v>0.32493814398854398</v>
      </c>
      <c r="T10" s="17">
        <v>0.36379719525210802</v>
      </c>
      <c r="U10" s="17">
        <v>0.36825407559109002</v>
      </c>
      <c r="V10" s="17">
        <v>0.39626288277226901</v>
      </c>
      <c r="W10" s="17">
        <v>0.43076081496782698</v>
      </c>
      <c r="X10" s="17">
        <v>0.341546326531872</v>
      </c>
      <c r="Y10" s="17">
        <v>0.325673030018721</v>
      </c>
      <c r="Z10" s="17">
        <v>0.389497797537597</v>
      </c>
      <c r="AA10" s="17">
        <v>0.39043744939911701</v>
      </c>
      <c r="AB10" s="17">
        <v>0.36652805742164002</v>
      </c>
      <c r="AC10" s="17">
        <v>0.31698460319119798</v>
      </c>
      <c r="AD10" s="17">
        <v>0.45568921328767498</v>
      </c>
      <c r="AE10" s="17"/>
      <c r="AF10" s="17">
        <v>0.32923833566205102</v>
      </c>
      <c r="AG10" s="17">
        <v>0.37406447667159198</v>
      </c>
      <c r="AH10" s="17">
        <v>0.35676184274190598</v>
      </c>
      <c r="AI10" s="17">
        <v>0.40171835266422901</v>
      </c>
      <c r="AJ10" s="17">
        <v>0.38151092644290402</v>
      </c>
      <c r="AK10" s="17">
        <v>0.36152420563306398</v>
      </c>
      <c r="AL10" s="17"/>
      <c r="AM10" s="17">
        <v>0.38427904596766399</v>
      </c>
      <c r="AN10" s="17">
        <v>0.34001519375683797</v>
      </c>
      <c r="AO10" s="17"/>
      <c r="AP10" s="17">
        <v>0.35109175474600801</v>
      </c>
      <c r="AQ10" s="17">
        <v>0.37280529950135999</v>
      </c>
      <c r="AR10" s="17">
        <v>0.34593019308093498</v>
      </c>
      <c r="AS10" s="17">
        <v>0.34286670405081199</v>
      </c>
      <c r="AT10" s="17">
        <v>0.43893988832854203</v>
      </c>
      <c r="AU10" s="17"/>
      <c r="AV10" s="17">
        <v>0.390276531673868</v>
      </c>
      <c r="AW10" s="17">
        <v>0.43117797143155101</v>
      </c>
      <c r="AX10" s="17">
        <v>0.41198278798080901</v>
      </c>
      <c r="AY10" s="17">
        <v>0.22960105222351301</v>
      </c>
      <c r="AZ10" s="17">
        <v>0.32866039197157099</v>
      </c>
      <c r="BA10" s="17">
        <v>0.386550308930452</v>
      </c>
      <c r="BB10" s="17"/>
      <c r="BC10" s="17">
        <v>0.32157435865595002</v>
      </c>
      <c r="BD10" s="17">
        <v>0.39836768197489703</v>
      </c>
      <c r="BE10" s="17">
        <v>0.367839045083515</v>
      </c>
      <c r="BF10" s="17"/>
      <c r="BG10" s="17">
        <v>0.299129370403594</v>
      </c>
      <c r="BH10" s="17">
        <v>0.38042851699593899</v>
      </c>
      <c r="BI10" s="17">
        <v>0.41806379359323997</v>
      </c>
      <c r="BJ10" s="17">
        <v>0.28164241202092399</v>
      </c>
      <c r="BK10" s="17">
        <v>0.25203038049760801</v>
      </c>
      <c r="BL10" s="17"/>
      <c r="BM10" s="17">
        <v>0.36714350281556302</v>
      </c>
      <c r="BN10" s="17">
        <v>0.25888243942964301</v>
      </c>
    </row>
    <row r="11" spans="2:66" x14ac:dyDescent="0.35">
      <c r="B11" s="18" t="s">
        <v>115</v>
      </c>
      <c r="C11" s="17">
        <v>0.34333674753188798</v>
      </c>
      <c r="D11" s="17">
        <v>0.32220653920292402</v>
      </c>
      <c r="E11" s="17">
        <v>0.36464375359108298</v>
      </c>
      <c r="F11" s="17"/>
      <c r="G11" s="17">
        <v>0.37405552614479698</v>
      </c>
      <c r="H11" s="17">
        <v>0.348511695938507</v>
      </c>
      <c r="I11" s="17">
        <v>0.34631502021448701</v>
      </c>
      <c r="J11" s="17">
        <v>0.33305712688761702</v>
      </c>
      <c r="K11" s="17">
        <v>0.32110202546801397</v>
      </c>
      <c r="L11" s="17">
        <v>0.33953121655305701</v>
      </c>
      <c r="M11" s="17"/>
      <c r="N11" s="17">
        <v>0.37342905615559702</v>
      </c>
      <c r="O11" s="17">
        <v>0.367236114936007</v>
      </c>
      <c r="P11" s="17">
        <v>0.30712195805279002</v>
      </c>
      <c r="Q11" s="17">
        <v>0.32135886862195601</v>
      </c>
      <c r="R11" s="17"/>
      <c r="S11" s="17">
        <v>0.37310751211200399</v>
      </c>
      <c r="T11" s="17">
        <v>0.36226156922873398</v>
      </c>
      <c r="U11" s="17">
        <v>0.36496943636323598</v>
      </c>
      <c r="V11" s="17">
        <v>0.33572230035664602</v>
      </c>
      <c r="W11" s="17">
        <v>0.31239679224358002</v>
      </c>
      <c r="X11" s="17">
        <v>0.388015995019659</v>
      </c>
      <c r="Y11" s="17">
        <v>0.34640127679893401</v>
      </c>
      <c r="Z11" s="17">
        <v>0.32882386739189101</v>
      </c>
      <c r="AA11" s="17">
        <v>0.30268640100369498</v>
      </c>
      <c r="AB11" s="17">
        <v>0.30025221261212998</v>
      </c>
      <c r="AC11" s="17">
        <v>0.36373260680466601</v>
      </c>
      <c r="AD11" s="17">
        <v>0.28095828084166902</v>
      </c>
      <c r="AE11" s="17"/>
      <c r="AF11" s="17">
        <v>0.35269117933299199</v>
      </c>
      <c r="AG11" s="17">
        <v>0.33927294332971403</v>
      </c>
      <c r="AH11" s="17">
        <v>0.37174238286072497</v>
      </c>
      <c r="AI11" s="17">
        <v>0.33847099830608002</v>
      </c>
      <c r="AJ11" s="17">
        <v>0.33065925569786597</v>
      </c>
      <c r="AK11" s="17">
        <v>0.29339520760853999</v>
      </c>
      <c r="AL11" s="17"/>
      <c r="AM11" s="17">
        <v>0.33040781349209902</v>
      </c>
      <c r="AN11" s="17">
        <v>0.360607094446806</v>
      </c>
      <c r="AO11" s="17"/>
      <c r="AP11" s="17">
        <v>0.33360075798896099</v>
      </c>
      <c r="AQ11" s="17">
        <v>0.33825805106802698</v>
      </c>
      <c r="AR11" s="17">
        <v>0.36158326004073299</v>
      </c>
      <c r="AS11" s="17">
        <v>0.37776705688371398</v>
      </c>
      <c r="AT11" s="17">
        <v>0.25806010789814698</v>
      </c>
      <c r="AU11" s="17"/>
      <c r="AV11" s="17">
        <v>0.35625441759406001</v>
      </c>
      <c r="AW11" s="17">
        <v>0.30328600769200997</v>
      </c>
      <c r="AX11" s="17">
        <v>0.33557096757377503</v>
      </c>
      <c r="AY11" s="17">
        <v>0.33866788361908101</v>
      </c>
      <c r="AZ11" s="17">
        <v>0.39264816552194798</v>
      </c>
      <c r="BA11" s="17">
        <v>0.34544462715046997</v>
      </c>
      <c r="BB11" s="17"/>
      <c r="BC11" s="17">
        <v>0.419432325293427</v>
      </c>
      <c r="BD11" s="17">
        <v>0.32164224535361202</v>
      </c>
      <c r="BE11" s="17">
        <v>0.32109457510949901</v>
      </c>
      <c r="BF11" s="17"/>
      <c r="BG11" s="17">
        <v>0.33406602299337201</v>
      </c>
      <c r="BH11" s="17">
        <v>0.36463467415668599</v>
      </c>
      <c r="BI11" s="17">
        <v>0.350023024111977</v>
      </c>
      <c r="BJ11" s="17">
        <v>0.31884441289634702</v>
      </c>
      <c r="BK11" s="17">
        <v>0.22469026072050999</v>
      </c>
      <c r="BL11" s="17"/>
      <c r="BM11" s="17">
        <v>0.35963948071122598</v>
      </c>
      <c r="BN11" s="17">
        <v>0.24647700638490699</v>
      </c>
    </row>
    <row r="12" spans="2:66" x14ac:dyDescent="0.35">
      <c r="B12" s="18" t="s">
        <v>116</v>
      </c>
      <c r="C12" s="17">
        <v>0.17101540333887999</v>
      </c>
      <c r="D12" s="17">
        <v>0.18737062651956499</v>
      </c>
      <c r="E12" s="17">
        <v>0.15197033568999699</v>
      </c>
      <c r="F12" s="17"/>
      <c r="G12" s="17">
        <v>0.178099673523479</v>
      </c>
      <c r="H12" s="17">
        <v>0.14939294363154501</v>
      </c>
      <c r="I12" s="17">
        <v>0.19542911193104301</v>
      </c>
      <c r="J12" s="17">
        <v>0.19194188839693599</v>
      </c>
      <c r="K12" s="17">
        <v>0.19550976724771299</v>
      </c>
      <c r="L12" s="17">
        <v>0.13077537764265301</v>
      </c>
      <c r="M12" s="17"/>
      <c r="N12" s="17">
        <v>0.150031732335422</v>
      </c>
      <c r="O12" s="17">
        <v>0.152144184296053</v>
      </c>
      <c r="P12" s="17">
        <v>0.219459735428954</v>
      </c>
      <c r="Q12" s="17">
        <v>0.169617004988835</v>
      </c>
      <c r="R12" s="17"/>
      <c r="S12" s="17">
        <v>0.17050545709015799</v>
      </c>
      <c r="T12" s="17">
        <v>0.16507348095924501</v>
      </c>
      <c r="U12" s="17">
        <v>0.16261392909160799</v>
      </c>
      <c r="V12" s="17">
        <v>0.16721411890271701</v>
      </c>
      <c r="W12" s="17">
        <v>0.15778917914605201</v>
      </c>
      <c r="X12" s="17">
        <v>0.152172803190189</v>
      </c>
      <c r="Y12" s="17">
        <v>0.21199151085911599</v>
      </c>
      <c r="Z12" s="17">
        <v>0.140579355541289</v>
      </c>
      <c r="AA12" s="17">
        <v>0.15061983249227601</v>
      </c>
      <c r="AB12" s="17">
        <v>0.18349814081399099</v>
      </c>
      <c r="AC12" s="17">
        <v>0.24222280228915599</v>
      </c>
      <c r="AD12" s="17">
        <v>0.169359946315989</v>
      </c>
      <c r="AE12" s="17"/>
      <c r="AF12" s="17">
        <v>0.17812067679937599</v>
      </c>
      <c r="AG12" s="17">
        <v>0.16390322781567901</v>
      </c>
      <c r="AH12" s="17">
        <v>0.16085951863301301</v>
      </c>
      <c r="AI12" s="17">
        <v>0.15802079495194901</v>
      </c>
      <c r="AJ12" s="17">
        <v>0.18691897639138</v>
      </c>
      <c r="AK12" s="17">
        <v>0.21395868633542001</v>
      </c>
      <c r="AL12" s="17"/>
      <c r="AM12" s="17">
        <v>0.15669061799048201</v>
      </c>
      <c r="AN12" s="17">
        <v>0.19255331876352799</v>
      </c>
      <c r="AO12" s="17"/>
      <c r="AP12" s="17">
        <v>0.187428959312789</v>
      </c>
      <c r="AQ12" s="17">
        <v>0.171877793948014</v>
      </c>
      <c r="AR12" s="17">
        <v>0.19049333858887099</v>
      </c>
      <c r="AS12" s="17">
        <v>0.141957187564304</v>
      </c>
      <c r="AT12" s="17">
        <v>6.6508820702242094E-2</v>
      </c>
      <c r="AU12" s="17"/>
      <c r="AV12" s="17">
        <v>0.12094322206099301</v>
      </c>
      <c r="AW12" s="17">
        <v>0.11762040923710899</v>
      </c>
      <c r="AX12" s="17">
        <v>0.127489351418488</v>
      </c>
      <c r="AY12" s="17">
        <v>0.34143438992036501</v>
      </c>
      <c r="AZ12" s="17">
        <v>0.230509787619049</v>
      </c>
      <c r="BA12" s="17">
        <v>0.15929870278748301</v>
      </c>
      <c r="BB12" s="17"/>
      <c r="BC12" s="17">
        <v>0.17698876904350699</v>
      </c>
      <c r="BD12" s="17">
        <v>0.16033024064182999</v>
      </c>
      <c r="BE12" s="17">
        <v>0.17063446375722699</v>
      </c>
      <c r="BF12" s="17"/>
      <c r="BG12" s="17">
        <v>0.23395504114680701</v>
      </c>
      <c r="BH12" s="17">
        <v>0.13545571097664599</v>
      </c>
      <c r="BI12" s="17">
        <v>0.12506983335892899</v>
      </c>
      <c r="BJ12" s="17">
        <v>0.171194300799282</v>
      </c>
      <c r="BK12" s="17">
        <v>0.41953206736741799</v>
      </c>
      <c r="BL12" s="17"/>
      <c r="BM12" s="17">
        <v>0.15155139036464299</v>
      </c>
      <c r="BN12" s="17">
        <v>0.36206809329880701</v>
      </c>
    </row>
    <row r="13" spans="2:66" x14ac:dyDescent="0.35">
      <c r="B13" s="18" t="s">
        <v>117</v>
      </c>
      <c r="C13" s="19">
        <v>1.8380449813383701E-2</v>
      </c>
      <c r="D13" s="19">
        <v>7.5037981163923002E-3</v>
      </c>
      <c r="E13" s="19">
        <v>2.9075859714964999E-2</v>
      </c>
      <c r="F13" s="19"/>
      <c r="G13" s="19">
        <v>4.3104258955293601E-2</v>
      </c>
      <c r="H13" s="19">
        <v>1.3997269227284E-2</v>
      </c>
      <c r="I13" s="19">
        <v>1.49518190017857E-2</v>
      </c>
      <c r="J13" s="19">
        <v>2.3831740956197899E-2</v>
      </c>
      <c r="K13" s="19">
        <v>1.0578568397071501E-2</v>
      </c>
      <c r="L13" s="19">
        <v>9.1159962644610602E-3</v>
      </c>
      <c r="M13" s="19"/>
      <c r="N13" s="19">
        <v>1.1136086217302599E-2</v>
      </c>
      <c r="O13" s="19">
        <v>1.78250629101834E-2</v>
      </c>
      <c r="P13" s="19">
        <v>2.46515994128363E-2</v>
      </c>
      <c r="Q13" s="19">
        <v>2.1573039926973899E-2</v>
      </c>
      <c r="R13" s="19"/>
      <c r="S13" s="19">
        <v>1.0623461883888999E-2</v>
      </c>
      <c r="T13" s="19">
        <v>3.6184745722126202E-3</v>
      </c>
      <c r="U13" s="19">
        <v>2.45097088111907E-2</v>
      </c>
      <c r="V13" s="19">
        <v>2.38223012644934E-2</v>
      </c>
      <c r="W13" s="19">
        <v>1.3805038085004301E-2</v>
      </c>
      <c r="X13" s="19">
        <v>3.25474194879646E-2</v>
      </c>
      <c r="Y13" s="19">
        <v>1.2513261927931601E-2</v>
      </c>
      <c r="Z13" s="19">
        <v>3.6769635990980799E-2</v>
      </c>
      <c r="AA13" s="19">
        <v>3.0770014467696401E-2</v>
      </c>
      <c r="AB13" s="19">
        <v>1.26138366628558E-2</v>
      </c>
      <c r="AC13" s="19">
        <v>9.4245152009516595E-3</v>
      </c>
      <c r="AD13" s="19">
        <v>3.2158566912141598E-2</v>
      </c>
      <c r="AE13" s="19"/>
      <c r="AF13" s="19">
        <v>1.7871726365275301E-2</v>
      </c>
      <c r="AG13" s="19">
        <v>1.74972509665524E-2</v>
      </c>
      <c r="AH13" s="19">
        <v>2.9792027833605898E-2</v>
      </c>
      <c r="AI13" s="19">
        <v>5.9129668860071604E-3</v>
      </c>
      <c r="AJ13" s="19">
        <v>3.2417884578155198E-2</v>
      </c>
      <c r="AK13" s="19">
        <v>9.2641506091627104E-3</v>
      </c>
      <c r="AL13" s="19"/>
      <c r="AM13" s="19">
        <v>1.77239665257285E-2</v>
      </c>
      <c r="AN13" s="19">
        <v>1.94422634457556E-2</v>
      </c>
      <c r="AO13" s="19"/>
      <c r="AP13" s="19">
        <v>3.2363582141134099E-2</v>
      </c>
      <c r="AQ13" s="19">
        <v>2.4998413616098902E-2</v>
      </c>
      <c r="AR13" s="19">
        <v>5.7022464804721102E-3</v>
      </c>
      <c r="AS13" s="19">
        <v>1.27899661972643E-2</v>
      </c>
      <c r="AT13" s="19">
        <v>0</v>
      </c>
      <c r="AU13" s="19"/>
      <c r="AV13" s="19">
        <v>1.2552320255339901E-2</v>
      </c>
      <c r="AW13" s="19">
        <v>1.27841519690103E-2</v>
      </c>
      <c r="AX13" s="19">
        <v>0</v>
      </c>
      <c r="AY13" s="19">
        <v>1.20904615613108E-2</v>
      </c>
      <c r="AZ13" s="19">
        <v>1.6332904593372499E-2</v>
      </c>
      <c r="BA13" s="19">
        <v>6.5829168112192096E-2</v>
      </c>
      <c r="BB13" s="19"/>
      <c r="BC13" s="19">
        <v>6.2425127692835704E-3</v>
      </c>
      <c r="BD13" s="19">
        <v>2.2012583921310402E-2</v>
      </c>
      <c r="BE13" s="19">
        <v>5.0014406496529601E-3</v>
      </c>
      <c r="BF13" s="19"/>
      <c r="BG13" s="19">
        <v>1.7254967859267001E-2</v>
      </c>
      <c r="BH13" s="19">
        <v>8.8010890199564998E-3</v>
      </c>
      <c r="BI13" s="19">
        <v>1.9553661488655099E-2</v>
      </c>
      <c r="BJ13" s="19">
        <v>0</v>
      </c>
      <c r="BK13" s="19">
        <v>2.97314477004673E-2</v>
      </c>
      <c r="BL13" s="19"/>
      <c r="BM13" s="19">
        <v>1.01825291084063E-2</v>
      </c>
      <c r="BN13" s="19">
        <v>2.2851756531089E-2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127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113</v>
      </c>
      <c r="C9" s="17">
        <v>5.3183497058939599E-2</v>
      </c>
      <c r="D9" s="17">
        <v>7.53365694982715E-2</v>
      </c>
      <c r="E9" s="17">
        <v>3.1846225943171699E-2</v>
      </c>
      <c r="F9" s="17"/>
      <c r="G9" s="17">
        <v>0.10078992189737</v>
      </c>
      <c r="H9" s="17">
        <v>0.101796689588533</v>
      </c>
      <c r="I9" s="17">
        <v>4.1873427761992398E-2</v>
      </c>
      <c r="J9" s="17">
        <v>3.1897787598001798E-2</v>
      </c>
      <c r="K9" s="17">
        <v>2.43146910693951E-2</v>
      </c>
      <c r="L9" s="17">
        <v>2.7617593071128699E-2</v>
      </c>
      <c r="M9" s="17"/>
      <c r="N9" s="17">
        <v>7.0103026943757404E-2</v>
      </c>
      <c r="O9" s="17">
        <v>5.6316373126723003E-2</v>
      </c>
      <c r="P9" s="17">
        <v>4.5849063431922098E-2</v>
      </c>
      <c r="Q9" s="17">
        <v>3.6838659322133101E-2</v>
      </c>
      <c r="R9" s="17"/>
      <c r="S9" s="17">
        <v>0.111878126414529</v>
      </c>
      <c r="T9" s="17">
        <v>2.6069982548072999E-2</v>
      </c>
      <c r="U9" s="17">
        <v>4.3509039408384298E-2</v>
      </c>
      <c r="V9" s="17">
        <v>3.5413976403946203E-2</v>
      </c>
      <c r="W9" s="17">
        <v>4.3946961194161402E-2</v>
      </c>
      <c r="X9" s="17">
        <v>4.8506395705430201E-2</v>
      </c>
      <c r="Y9" s="17">
        <v>4.2663944090365002E-2</v>
      </c>
      <c r="Z9" s="17">
        <v>6.9306513116128801E-2</v>
      </c>
      <c r="AA9" s="17">
        <v>5.8538114161756298E-2</v>
      </c>
      <c r="AB9" s="17">
        <v>5.0502794278978101E-2</v>
      </c>
      <c r="AC9" s="17">
        <v>2.94449567511199E-2</v>
      </c>
      <c r="AD9" s="17">
        <v>4.6764173468709598E-2</v>
      </c>
      <c r="AE9" s="17"/>
      <c r="AF9" s="17">
        <v>0.104076251508227</v>
      </c>
      <c r="AG9" s="17">
        <v>5.0256109261471699E-2</v>
      </c>
      <c r="AH9" s="17">
        <v>3.2338763302000501E-2</v>
      </c>
      <c r="AI9" s="17">
        <v>1.94505872251397E-2</v>
      </c>
      <c r="AJ9" s="17">
        <v>2.23781201179735E-2</v>
      </c>
      <c r="AK9" s="17">
        <v>5.6563230443580803E-2</v>
      </c>
      <c r="AL9" s="17"/>
      <c r="AM9" s="17">
        <v>6.2682369064217702E-2</v>
      </c>
      <c r="AN9" s="17">
        <v>4.0082839974839503E-2</v>
      </c>
      <c r="AO9" s="17"/>
      <c r="AP9" s="17">
        <v>2.3023142607124899E-2</v>
      </c>
      <c r="AQ9" s="17">
        <v>4.15838821820399E-2</v>
      </c>
      <c r="AR9" s="17">
        <v>3.5036329558960799E-2</v>
      </c>
      <c r="AS9" s="17">
        <v>0.13406557507104899</v>
      </c>
      <c r="AT9" s="17">
        <v>0.21764673393812201</v>
      </c>
      <c r="AU9" s="17"/>
      <c r="AV9" s="17">
        <v>6.5881816318651698E-2</v>
      </c>
      <c r="AW9" s="17">
        <v>7.7918015992788206E-2</v>
      </c>
      <c r="AX9" s="17">
        <v>5.5838449817962203E-2</v>
      </c>
      <c r="AY9" s="17">
        <v>3.1348250041438798E-2</v>
      </c>
      <c r="AZ9" s="17">
        <v>3.9467319785761401E-2</v>
      </c>
      <c r="BA9" s="17">
        <v>2.45644769375555E-2</v>
      </c>
      <c r="BB9" s="17"/>
      <c r="BC9" s="17">
        <v>3.9980047495523599E-2</v>
      </c>
      <c r="BD9" s="17">
        <v>3.4049530564583902E-2</v>
      </c>
      <c r="BE9" s="17">
        <v>9.7427174984620599E-2</v>
      </c>
      <c r="BF9" s="17"/>
      <c r="BG9" s="17">
        <v>6.7561367982849202E-2</v>
      </c>
      <c r="BH9" s="17">
        <v>5.7402984792935402E-2</v>
      </c>
      <c r="BI9" s="17">
        <v>5.2389280453271798E-2</v>
      </c>
      <c r="BJ9" s="17">
        <v>9.4708828439523302E-2</v>
      </c>
      <c r="BK9" s="17">
        <v>3.4110656862035099E-2</v>
      </c>
      <c r="BL9" s="17"/>
      <c r="BM9" s="17">
        <v>5.9062956273379E-2</v>
      </c>
      <c r="BN9" s="17">
        <v>4.8132735775991399E-2</v>
      </c>
    </row>
    <row r="10" spans="2:66" x14ac:dyDescent="0.35">
      <c r="B10" s="18" t="s">
        <v>114</v>
      </c>
      <c r="C10" s="17">
        <v>0.20917595369213901</v>
      </c>
      <c r="D10" s="17">
        <v>0.226985058970163</v>
      </c>
      <c r="E10" s="17">
        <v>0.19284295251074299</v>
      </c>
      <c r="F10" s="17"/>
      <c r="G10" s="17">
        <v>0.26234758647412498</v>
      </c>
      <c r="H10" s="17">
        <v>0.29728981172644098</v>
      </c>
      <c r="I10" s="17">
        <v>0.19751044016416699</v>
      </c>
      <c r="J10" s="17">
        <v>0.15900604536325</v>
      </c>
      <c r="K10" s="17">
        <v>0.154648262563056</v>
      </c>
      <c r="L10" s="17">
        <v>0.18857898706937901</v>
      </c>
      <c r="M10" s="17"/>
      <c r="N10" s="17">
        <v>0.288616111430681</v>
      </c>
      <c r="O10" s="17">
        <v>0.17683055197523501</v>
      </c>
      <c r="P10" s="17">
        <v>0.194721299459614</v>
      </c>
      <c r="Q10" s="17">
        <v>0.16869191909424</v>
      </c>
      <c r="R10" s="17"/>
      <c r="S10" s="17">
        <v>0.30813828406517102</v>
      </c>
      <c r="T10" s="17">
        <v>0.200865722570361</v>
      </c>
      <c r="U10" s="17">
        <v>0.17381602479665501</v>
      </c>
      <c r="V10" s="17">
        <v>0.17876668810065</v>
      </c>
      <c r="W10" s="17">
        <v>0.207442940472054</v>
      </c>
      <c r="X10" s="17">
        <v>0.20799931867844901</v>
      </c>
      <c r="Y10" s="17">
        <v>0.18144229305437201</v>
      </c>
      <c r="Z10" s="17">
        <v>0.176656299448919</v>
      </c>
      <c r="AA10" s="17">
        <v>0.21768273883079101</v>
      </c>
      <c r="AB10" s="17">
        <v>0.227932825095985</v>
      </c>
      <c r="AC10" s="17">
        <v>0.10384662762607701</v>
      </c>
      <c r="AD10" s="17">
        <v>0.18339613308185701</v>
      </c>
      <c r="AE10" s="17"/>
      <c r="AF10" s="17">
        <v>0.29137998940382598</v>
      </c>
      <c r="AG10" s="17">
        <v>0.18860596093589199</v>
      </c>
      <c r="AH10" s="17">
        <v>0.202895426876992</v>
      </c>
      <c r="AI10" s="17">
        <v>0.19103082553827999</v>
      </c>
      <c r="AJ10" s="17">
        <v>0.12868429955145999</v>
      </c>
      <c r="AK10" s="17">
        <v>0.15999815718061899</v>
      </c>
      <c r="AL10" s="17"/>
      <c r="AM10" s="17">
        <v>0.220453037734409</v>
      </c>
      <c r="AN10" s="17">
        <v>0.192225242508821</v>
      </c>
      <c r="AO10" s="17"/>
      <c r="AP10" s="17">
        <v>0.152262827056205</v>
      </c>
      <c r="AQ10" s="17">
        <v>0.160788723577723</v>
      </c>
      <c r="AR10" s="17">
        <v>0.26739296265378898</v>
      </c>
      <c r="AS10" s="17">
        <v>0.30787727718373897</v>
      </c>
      <c r="AT10" s="17">
        <v>0.413506515542927</v>
      </c>
      <c r="AU10" s="17"/>
      <c r="AV10" s="17">
        <v>0.26534110572453701</v>
      </c>
      <c r="AW10" s="17">
        <v>0.17628902890346701</v>
      </c>
      <c r="AX10" s="17">
        <v>0.22832275878208699</v>
      </c>
      <c r="AY10" s="17">
        <v>0.14308581006527499</v>
      </c>
      <c r="AZ10" s="17">
        <v>0.225754820250332</v>
      </c>
      <c r="BA10" s="17">
        <v>0.15189126150721</v>
      </c>
      <c r="BB10" s="17"/>
      <c r="BC10" s="17">
        <v>0.184899567095266</v>
      </c>
      <c r="BD10" s="17">
        <v>0.198866729779831</v>
      </c>
      <c r="BE10" s="17">
        <v>0.25485590664223301</v>
      </c>
      <c r="BF10" s="17"/>
      <c r="BG10" s="17">
        <v>0.14575920189258201</v>
      </c>
      <c r="BH10" s="17">
        <v>0.22213239619765701</v>
      </c>
      <c r="BI10" s="17">
        <v>0.23768961891335</v>
      </c>
      <c r="BJ10" s="17">
        <v>0.19016665471427099</v>
      </c>
      <c r="BK10" s="17">
        <v>0.15285012950389701</v>
      </c>
      <c r="BL10" s="17"/>
      <c r="BM10" s="17">
        <v>0.20965232707182599</v>
      </c>
      <c r="BN10" s="17">
        <v>0.16148496530295101</v>
      </c>
    </row>
    <row r="11" spans="2:66" x14ac:dyDescent="0.35">
      <c r="B11" s="18" t="s">
        <v>115</v>
      </c>
      <c r="C11" s="17">
        <v>0.28588862257269099</v>
      </c>
      <c r="D11" s="17">
        <v>0.27978751401833502</v>
      </c>
      <c r="E11" s="17">
        <v>0.29030799968702398</v>
      </c>
      <c r="F11" s="17"/>
      <c r="G11" s="17">
        <v>0.28758975232195</v>
      </c>
      <c r="H11" s="17">
        <v>0.24479774891985701</v>
      </c>
      <c r="I11" s="17">
        <v>0.25692314047867298</v>
      </c>
      <c r="J11" s="17">
        <v>0.29320023026076097</v>
      </c>
      <c r="K11" s="17">
        <v>0.295466976026663</v>
      </c>
      <c r="L11" s="17">
        <v>0.32941317568350997</v>
      </c>
      <c r="M11" s="17"/>
      <c r="N11" s="17">
        <v>0.28149530980085702</v>
      </c>
      <c r="O11" s="17">
        <v>0.27532850940550402</v>
      </c>
      <c r="P11" s="17">
        <v>0.290432869445784</v>
      </c>
      <c r="Q11" s="17">
        <v>0.29661285474279397</v>
      </c>
      <c r="R11" s="17"/>
      <c r="S11" s="17">
        <v>0.26146995386823402</v>
      </c>
      <c r="T11" s="17">
        <v>0.27072336643682199</v>
      </c>
      <c r="U11" s="17">
        <v>0.30828249027077298</v>
      </c>
      <c r="V11" s="17">
        <v>0.28997826559412498</v>
      </c>
      <c r="W11" s="17">
        <v>0.30510705239672598</v>
      </c>
      <c r="X11" s="17">
        <v>0.303025975334002</v>
      </c>
      <c r="Y11" s="17">
        <v>0.345895930570295</v>
      </c>
      <c r="Z11" s="17">
        <v>0.27125696460724902</v>
      </c>
      <c r="AA11" s="17">
        <v>0.27232180987733801</v>
      </c>
      <c r="AB11" s="17">
        <v>0.26974024313887701</v>
      </c>
      <c r="AC11" s="17">
        <v>0.27896921452159601</v>
      </c>
      <c r="AD11" s="17">
        <v>0.26573271935438902</v>
      </c>
      <c r="AE11" s="17"/>
      <c r="AF11" s="17">
        <v>0.24854908863389499</v>
      </c>
      <c r="AG11" s="17">
        <v>0.31370312919625198</v>
      </c>
      <c r="AH11" s="17">
        <v>0.26758614942854803</v>
      </c>
      <c r="AI11" s="17">
        <v>0.27362700442624299</v>
      </c>
      <c r="AJ11" s="17">
        <v>0.32925041796204002</v>
      </c>
      <c r="AK11" s="17">
        <v>0.318142505425138</v>
      </c>
      <c r="AL11" s="17"/>
      <c r="AM11" s="17">
        <v>0.28561798524037701</v>
      </c>
      <c r="AN11" s="17">
        <v>0.28592818195745601</v>
      </c>
      <c r="AO11" s="17"/>
      <c r="AP11" s="17">
        <v>0.31646891584719899</v>
      </c>
      <c r="AQ11" s="17">
        <v>0.30521784763733301</v>
      </c>
      <c r="AR11" s="17">
        <v>0.29888376014096801</v>
      </c>
      <c r="AS11" s="17">
        <v>0.22888801242003401</v>
      </c>
      <c r="AT11" s="17">
        <v>0.140302221011288</v>
      </c>
      <c r="AU11" s="17"/>
      <c r="AV11" s="17">
        <v>0.278684725680443</v>
      </c>
      <c r="AW11" s="17">
        <v>0.36178047863670598</v>
      </c>
      <c r="AX11" s="17">
        <v>0.33519910181882001</v>
      </c>
      <c r="AY11" s="17">
        <v>0.233094773716264</v>
      </c>
      <c r="AZ11" s="17">
        <v>0.26292518727278602</v>
      </c>
      <c r="BA11" s="17">
        <v>0.29997303764504402</v>
      </c>
      <c r="BB11" s="17"/>
      <c r="BC11" s="17">
        <v>0.26918506275811999</v>
      </c>
      <c r="BD11" s="17">
        <v>0.299317454125611</v>
      </c>
      <c r="BE11" s="17">
        <v>0.27904933872358301</v>
      </c>
      <c r="BF11" s="17"/>
      <c r="BG11" s="17">
        <v>0.227887274029312</v>
      </c>
      <c r="BH11" s="17">
        <v>0.29857966080971698</v>
      </c>
      <c r="BI11" s="17">
        <v>0.30230428121512698</v>
      </c>
      <c r="BJ11" s="17">
        <v>0.357379605429682</v>
      </c>
      <c r="BK11" s="17">
        <v>0.20887536300624099</v>
      </c>
      <c r="BL11" s="17"/>
      <c r="BM11" s="17">
        <v>0.28702788689588399</v>
      </c>
      <c r="BN11" s="17">
        <v>0.24323841641381799</v>
      </c>
    </row>
    <row r="12" spans="2:66" x14ac:dyDescent="0.35">
      <c r="B12" s="18" t="s">
        <v>116</v>
      </c>
      <c r="C12" s="17">
        <v>0.380646251988696</v>
      </c>
      <c r="D12" s="17">
        <v>0.36922865037755698</v>
      </c>
      <c r="E12" s="17">
        <v>0.391664130525056</v>
      </c>
      <c r="F12" s="17"/>
      <c r="G12" s="17">
        <v>0.27436625622333399</v>
      </c>
      <c r="H12" s="17">
        <v>0.28481445178055298</v>
      </c>
      <c r="I12" s="17">
        <v>0.42339066820661803</v>
      </c>
      <c r="J12" s="17">
        <v>0.43756998054250001</v>
      </c>
      <c r="K12" s="17">
        <v>0.46856836833954801</v>
      </c>
      <c r="L12" s="17">
        <v>0.38979332790013199</v>
      </c>
      <c r="M12" s="17"/>
      <c r="N12" s="17">
        <v>0.32348959660538601</v>
      </c>
      <c r="O12" s="17">
        <v>0.413959533909736</v>
      </c>
      <c r="P12" s="17">
        <v>0.40122959779612599</v>
      </c>
      <c r="Q12" s="17">
        <v>0.39575430907299303</v>
      </c>
      <c r="R12" s="17"/>
      <c r="S12" s="17">
        <v>0.262785958167912</v>
      </c>
      <c r="T12" s="17">
        <v>0.40074728340069199</v>
      </c>
      <c r="U12" s="17">
        <v>0.39457016448048698</v>
      </c>
      <c r="V12" s="17">
        <v>0.43050359287241102</v>
      </c>
      <c r="W12" s="17">
        <v>0.365569783475442</v>
      </c>
      <c r="X12" s="17">
        <v>0.38092984795364598</v>
      </c>
      <c r="Y12" s="17">
        <v>0.37549317270534799</v>
      </c>
      <c r="Z12" s="17">
        <v>0.39908479855272599</v>
      </c>
      <c r="AA12" s="17">
        <v>0.37223299807885601</v>
      </c>
      <c r="AB12" s="17">
        <v>0.38211576312765599</v>
      </c>
      <c r="AC12" s="17">
        <v>0.54991745985562102</v>
      </c>
      <c r="AD12" s="17">
        <v>0.42266078758779602</v>
      </c>
      <c r="AE12" s="17"/>
      <c r="AF12" s="17">
        <v>0.29999529193181101</v>
      </c>
      <c r="AG12" s="17">
        <v>0.385830763627728</v>
      </c>
      <c r="AH12" s="17">
        <v>0.39431150281403099</v>
      </c>
      <c r="AI12" s="17">
        <v>0.44401810832148902</v>
      </c>
      <c r="AJ12" s="17">
        <v>0.41264111602562498</v>
      </c>
      <c r="AK12" s="17">
        <v>0.42842731662069999</v>
      </c>
      <c r="AL12" s="17"/>
      <c r="AM12" s="17">
        <v>0.36251346403526902</v>
      </c>
      <c r="AN12" s="17">
        <v>0.40796694587764698</v>
      </c>
      <c r="AO12" s="17"/>
      <c r="AP12" s="17">
        <v>0.42498323027693202</v>
      </c>
      <c r="AQ12" s="17">
        <v>0.40240996889897102</v>
      </c>
      <c r="AR12" s="17">
        <v>0.35354631327844599</v>
      </c>
      <c r="AS12" s="17">
        <v>0.28620305641065602</v>
      </c>
      <c r="AT12" s="17">
        <v>0.18809188875214999</v>
      </c>
      <c r="AU12" s="17"/>
      <c r="AV12" s="17">
        <v>0.33439923106977498</v>
      </c>
      <c r="AW12" s="17">
        <v>0.32620624644761897</v>
      </c>
      <c r="AX12" s="17">
        <v>0.343980536440393</v>
      </c>
      <c r="AY12" s="17">
        <v>0.54501967345207902</v>
      </c>
      <c r="AZ12" s="17">
        <v>0.42253154692383699</v>
      </c>
      <c r="BA12" s="17">
        <v>0.34602171806861398</v>
      </c>
      <c r="BB12" s="17"/>
      <c r="BC12" s="17">
        <v>0.44756433857803202</v>
      </c>
      <c r="BD12" s="17">
        <v>0.37872042930627797</v>
      </c>
      <c r="BE12" s="17">
        <v>0.3401977160238</v>
      </c>
      <c r="BF12" s="17"/>
      <c r="BG12" s="17">
        <v>0.49690171308942499</v>
      </c>
      <c r="BH12" s="17">
        <v>0.35618593791970299</v>
      </c>
      <c r="BI12" s="17">
        <v>0.33300725468099002</v>
      </c>
      <c r="BJ12" s="17">
        <v>0.33943763614000699</v>
      </c>
      <c r="BK12" s="17">
        <v>0.56223119474379901</v>
      </c>
      <c r="BL12" s="17"/>
      <c r="BM12" s="17">
        <v>0.37918016537335802</v>
      </c>
      <c r="BN12" s="17">
        <v>0.51067800792414797</v>
      </c>
    </row>
    <row r="13" spans="2:66" x14ac:dyDescent="0.35">
      <c r="B13" s="18" t="s">
        <v>117</v>
      </c>
      <c r="C13" s="19">
        <v>7.1105674687534898E-2</v>
      </c>
      <c r="D13" s="19">
        <v>4.8662207135673201E-2</v>
      </c>
      <c r="E13" s="19">
        <v>9.3338691334005894E-2</v>
      </c>
      <c r="F13" s="19"/>
      <c r="G13" s="19">
        <v>7.4906483083219996E-2</v>
      </c>
      <c r="H13" s="19">
        <v>7.1301297984615694E-2</v>
      </c>
      <c r="I13" s="19">
        <v>8.0302323388549895E-2</v>
      </c>
      <c r="J13" s="19">
        <v>7.8325956235487701E-2</v>
      </c>
      <c r="K13" s="19">
        <v>5.7001702001337702E-2</v>
      </c>
      <c r="L13" s="19">
        <v>6.4596916275849306E-2</v>
      </c>
      <c r="M13" s="19"/>
      <c r="N13" s="19">
        <v>3.6295955219318103E-2</v>
      </c>
      <c r="O13" s="19">
        <v>7.7565031582801702E-2</v>
      </c>
      <c r="P13" s="19">
        <v>6.7767169866553803E-2</v>
      </c>
      <c r="Q13" s="19">
        <v>0.102102257767839</v>
      </c>
      <c r="R13" s="19"/>
      <c r="S13" s="19">
        <v>5.5727677484154803E-2</v>
      </c>
      <c r="T13" s="19">
        <v>0.10159364504405199</v>
      </c>
      <c r="U13" s="19">
        <v>7.9822281043701093E-2</v>
      </c>
      <c r="V13" s="19">
        <v>6.53374770288669E-2</v>
      </c>
      <c r="W13" s="19">
        <v>7.7933262461615999E-2</v>
      </c>
      <c r="X13" s="19">
        <v>5.9538462328472097E-2</v>
      </c>
      <c r="Y13" s="19">
        <v>5.4504659579619898E-2</v>
      </c>
      <c r="Z13" s="19">
        <v>8.3695424274976907E-2</v>
      </c>
      <c r="AA13" s="19">
        <v>7.9224339051258294E-2</v>
      </c>
      <c r="AB13" s="19">
        <v>6.9708374358503605E-2</v>
      </c>
      <c r="AC13" s="19">
        <v>3.7821741245586099E-2</v>
      </c>
      <c r="AD13" s="19">
        <v>8.1446186507249094E-2</v>
      </c>
      <c r="AE13" s="19"/>
      <c r="AF13" s="19">
        <v>5.5999378522240802E-2</v>
      </c>
      <c r="AG13" s="19">
        <v>6.1604036978655498E-2</v>
      </c>
      <c r="AH13" s="19">
        <v>0.102868157578429</v>
      </c>
      <c r="AI13" s="19">
        <v>7.1873474488848704E-2</v>
      </c>
      <c r="AJ13" s="19">
        <v>0.107046046342902</v>
      </c>
      <c r="AK13" s="19">
        <v>3.6868790329962202E-2</v>
      </c>
      <c r="AL13" s="19"/>
      <c r="AM13" s="19">
        <v>6.8733143925727297E-2</v>
      </c>
      <c r="AN13" s="19">
        <v>7.3796789681236194E-2</v>
      </c>
      <c r="AO13" s="19"/>
      <c r="AP13" s="19">
        <v>8.3261884212539203E-2</v>
      </c>
      <c r="AQ13" s="19">
        <v>8.9999577703933104E-2</v>
      </c>
      <c r="AR13" s="19">
        <v>4.5140634367836101E-2</v>
      </c>
      <c r="AS13" s="19">
        <v>4.2966078914521998E-2</v>
      </c>
      <c r="AT13" s="19">
        <v>4.04526407555134E-2</v>
      </c>
      <c r="AU13" s="19"/>
      <c r="AV13" s="19">
        <v>5.56931212065944E-2</v>
      </c>
      <c r="AW13" s="19">
        <v>5.7806230019419202E-2</v>
      </c>
      <c r="AX13" s="19">
        <v>3.6659153140737602E-2</v>
      </c>
      <c r="AY13" s="19">
        <v>4.7451492724942999E-2</v>
      </c>
      <c r="AZ13" s="19">
        <v>4.9321125767284299E-2</v>
      </c>
      <c r="BA13" s="19">
        <v>0.177549505841577</v>
      </c>
      <c r="BB13" s="19"/>
      <c r="BC13" s="19">
        <v>5.8370984073058498E-2</v>
      </c>
      <c r="BD13" s="19">
        <v>8.9045856223695305E-2</v>
      </c>
      <c r="BE13" s="19">
        <v>2.8469863625764501E-2</v>
      </c>
      <c r="BF13" s="19"/>
      <c r="BG13" s="19">
        <v>6.1890443005831602E-2</v>
      </c>
      <c r="BH13" s="19">
        <v>6.5699020279987794E-2</v>
      </c>
      <c r="BI13" s="19">
        <v>7.4609564737260894E-2</v>
      </c>
      <c r="BJ13" s="19">
        <v>1.8307275276517699E-2</v>
      </c>
      <c r="BK13" s="19">
        <v>4.1932655884028003E-2</v>
      </c>
      <c r="BL13" s="19"/>
      <c r="BM13" s="19">
        <v>6.5076664385553498E-2</v>
      </c>
      <c r="BN13" s="19">
        <v>3.6465874583091397E-2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M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3" width="20.7265625" customWidth="1"/>
  </cols>
  <sheetData>
    <row r="2" spans="2:13" ht="40" customHeight="1" x14ac:dyDescent="0.35">
      <c r="D2" s="32" t="s">
        <v>143</v>
      </c>
      <c r="E2" s="28"/>
      <c r="F2" s="28"/>
      <c r="G2" s="28"/>
      <c r="H2" s="28"/>
      <c r="I2" s="28"/>
      <c r="J2" s="28"/>
      <c r="K2" s="28"/>
      <c r="L2" s="28"/>
      <c r="M2" s="28"/>
    </row>
    <row r="6" spans="2:13" ht="50.15" customHeight="1" x14ac:dyDescent="0.35">
      <c r="B6" s="20" t="s">
        <v>14</v>
      </c>
      <c r="C6" s="20" t="s">
        <v>128</v>
      </c>
      <c r="D6" s="20" t="s">
        <v>129</v>
      </c>
      <c r="E6" s="20" t="s">
        <v>130</v>
      </c>
      <c r="F6" s="20" t="s">
        <v>131</v>
      </c>
      <c r="G6" s="20" t="s">
        <v>132</v>
      </c>
      <c r="H6" s="20" t="s">
        <v>133</v>
      </c>
      <c r="I6" s="20" t="s">
        <v>134</v>
      </c>
      <c r="J6" s="20" t="s">
        <v>135</v>
      </c>
      <c r="K6" s="20" t="s">
        <v>136</v>
      </c>
      <c r="L6" s="20" t="s">
        <v>137</v>
      </c>
    </row>
    <row r="7" spans="2:13" x14ac:dyDescent="0.35">
      <c r="B7" s="18" t="s">
        <v>138</v>
      </c>
      <c r="C7" s="17">
        <v>3.9788990052605597E-2</v>
      </c>
      <c r="D7" s="17">
        <v>3.0969598243908301E-2</v>
      </c>
      <c r="E7" s="17">
        <v>2.8695467781936101E-2</v>
      </c>
      <c r="F7" s="17">
        <v>2.70049715590709E-2</v>
      </c>
      <c r="G7" s="17">
        <v>2.4544828736128701E-2</v>
      </c>
      <c r="H7" s="17">
        <v>2.7261512108655701E-2</v>
      </c>
      <c r="I7" s="17">
        <v>3.00582609098063E-2</v>
      </c>
      <c r="J7" s="17">
        <v>0.10403391067486099</v>
      </c>
      <c r="K7" s="17">
        <v>3.05197347376726E-2</v>
      </c>
      <c r="L7" s="17">
        <v>3.3476457467680701E-2</v>
      </c>
    </row>
    <row r="8" spans="2:13" x14ac:dyDescent="0.35">
      <c r="B8" s="18" t="s">
        <v>139</v>
      </c>
      <c r="C8" s="17">
        <v>0.18235120294718701</v>
      </c>
      <c r="D8" s="17">
        <v>0.117197428725696</v>
      </c>
      <c r="E8" s="17">
        <v>0.130696849738482</v>
      </c>
      <c r="F8" s="17">
        <v>0.15488028970560999</v>
      </c>
      <c r="G8" s="17">
        <v>0.119275032472523</v>
      </c>
      <c r="H8" s="17">
        <v>0.14744119672895001</v>
      </c>
      <c r="I8" s="17">
        <v>0.15428669187010299</v>
      </c>
      <c r="J8" s="17">
        <v>0.36769506026599302</v>
      </c>
      <c r="K8" s="17">
        <v>0.19022052916363399</v>
      </c>
      <c r="L8" s="17">
        <v>0.131995880669423</v>
      </c>
    </row>
    <row r="9" spans="2:13" x14ac:dyDescent="0.35">
      <c r="B9" s="18" t="s">
        <v>140</v>
      </c>
      <c r="C9" s="17">
        <v>0.27452803095849798</v>
      </c>
      <c r="D9" s="17">
        <v>0.238285740376774</v>
      </c>
      <c r="E9" s="17">
        <v>0.29442587682350602</v>
      </c>
      <c r="F9" s="17">
        <v>0.339403330523946</v>
      </c>
      <c r="G9" s="17">
        <v>0.27141029819396201</v>
      </c>
      <c r="H9" s="17">
        <v>0.39256645829505099</v>
      </c>
      <c r="I9" s="17">
        <v>0.32664872968627601</v>
      </c>
      <c r="J9" s="17">
        <v>0.212810798371906</v>
      </c>
      <c r="K9" s="17">
        <v>0.17821792782823301</v>
      </c>
      <c r="L9" s="17">
        <v>0.201965709003637</v>
      </c>
    </row>
    <row r="10" spans="2:13" x14ac:dyDescent="0.35">
      <c r="B10" s="18" t="s">
        <v>141</v>
      </c>
      <c r="C10" s="17">
        <v>0.34602632598859501</v>
      </c>
      <c r="D10" s="17">
        <v>0.39369925950308299</v>
      </c>
      <c r="E10" s="17">
        <v>0.34729642347774298</v>
      </c>
      <c r="F10" s="17">
        <v>0.288076326654017</v>
      </c>
      <c r="G10" s="17">
        <v>0.358144649872702</v>
      </c>
      <c r="H10" s="17">
        <v>0.26971864212694302</v>
      </c>
      <c r="I10" s="17">
        <v>0.31541787823880102</v>
      </c>
      <c r="J10" s="17">
        <v>0.17672808375472801</v>
      </c>
      <c r="K10" s="17">
        <v>0.39949067575698299</v>
      </c>
      <c r="L10" s="17">
        <v>0.42662619549033698</v>
      </c>
    </row>
    <row r="11" spans="2:13" x14ac:dyDescent="0.35">
      <c r="B11" s="18" t="s">
        <v>142</v>
      </c>
      <c r="C11" s="17">
        <v>0.109248510292569</v>
      </c>
      <c r="D11" s="17">
        <v>0.16619758148848099</v>
      </c>
      <c r="E11" s="17">
        <v>0.13612190632031401</v>
      </c>
      <c r="F11" s="17">
        <v>0.12624480032701399</v>
      </c>
      <c r="G11" s="17">
        <v>0.16267244865972399</v>
      </c>
      <c r="H11" s="17">
        <v>8.2536004999262794E-2</v>
      </c>
      <c r="I11" s="17">
        <v>8.1909182942156003E-2</v>
      </c>
      <c r="J11" s="17">
        <v>7.6191298580465402E-2</v>
      </c>
      <c r="K11" s="17">
        <v>0.156452574219693</v>
      </c>
      <c r="L11" s="17">
        <v>0.156992774271911</v>
      </c>
    </row>
    <row r="12" spans="2:13" x14ac:dyDescent="0.35">
      <c r="B12" s="18" t="s">
        <v>117</v>
      </c>
      <c r="C12" s="17">
        <v>4.8056939760545599E-2</v>
      </c>
      <c r="D12" s="17">
        <v>5.3650391662057401E-2</v>
      </c>
      <c r="E12" s="17">
        <v>6.2763475858020404E-2</v>
      </c>
      <c r="F12" s="17">
        <v>6.4390281230342405E-2</v>
      </c>
      <c r="G12" s="17">
        <v>6.3952742064960197E-2</v>
      </c>
      <c r="H12" s="17">
        <v>8.0476185741137199E-2</v>
      </c>
      <c r="I12" s="17">
        <v>9.1679256352857993E-2</v>
      </c>
      <c r="J12" s="17">
        <v>6.2540848352046693E-2</v>
      </c>
      <c r="K12" s="17">
        <v>4.5098558293785201E-2</v>
      </c>
      <c r="L12" s="17">
        <v>4.8942983097010999E-2</v>
      </c>
    </row>
    <row r="13" spans="2:13" x14ac:dyDescent="0.35">
      <c r="B13" s="16"/>
      <c r="C13" s="16"/>
      <c r="D13" s="16"/>
      <c r="E13" s="16"/>
      <c r="F13" s="16"/>
      <c r="G13" s="16"/>
      <c r="H13" s="16"/>
      <c r="I13" s="16"/>
      <c r="J13" s="16"/>
      <c r="K13" s="16"/>
      <c r="L13" s="16"/>
    </row>
    <row r="14" spans="2:13" x14ac:dyDescent="0.35">
      <c r="B14" t="s">
        <v>102</v>
      </c>
    </row>
    <row r="15" spans="2:13" x14ac:dyDescent="0.35">
      <c r="B15" t="s">
        <v>103</v>
      </c>
    </row>
    <row r="19" spans="2:2" x14ac:dyDescent="0.35">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144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138</v>
      </c>
      <c r="C9" s="17">
        <v>3.9788990052605597E-2</v>
      </c>
      <c r="D9" s="17">
        <v>5.8296316937959003E-2</v>
      </c>
      <c r="E9" s="17">
        <v>2.1940327292081601E-2</v>
      </c>
      <c r="F9" s="17"/>
      <c r="G9" s="17">
        <v>9.30306193600519E-2</v>
      </c>
      <c r="H9" s="17">
        <v>0.103679154500458</v>
      </c>
      <c r="I9" s="17">
        <v>3.9524981437084397E-2</v>
      </c>
      <c r="J9" s="17">
        <v>5.7835280527911799E-3</v>
      </c>
      <c r="K9" s="17">
        <v>3.4747388488977102E-3</v>
      </c>
      <c r="L9" s="17">
        <v>4.3594226389446402E-3</v>
      </c>
      <c r="M9" s="17"/>
      <c r="N9" s="17">
        <v>7.9646564977786605E-2</v>
      </c>
      <c r="O9" s="17">
        <v>3.47000728563907E-2</v>
      </c>
      <c r="P9" s="17">
        <v>2.06879043304906E-2</v>
      </c>
      <c r="Q9" s="17">
        <v>1.94113249783186E-2</v>
      </c>
      <c r="R9" s="17"/>
      <c r="S9" s="17">
        <v>7.9372815893577905E-2</v>
      </c>
      <c r="T9" s="17">
        <v>2.6565103119041401E-2</v>
      </c>
      <c r="U9" s="17">
        <v>1.8649159432186899E-2</v>
      </c>
      <c r="V9" s="17">
        <v>2.43870158106127E-2</v>
      </c>
      <c r="W9" s="17">
        <v>1.43814465045299E-2</v>
      </c>
      <c r="X9" s="17">
        <v>1.5822177409036301E-2</v>
      </c>
      <c r="Y9" s="17">
        <v>2.5618690519807499E-2</v>
      </c>
      <c r="Z9" s="17">
        <v>3.4137826068285498E-2</v>
      </c>
      <c r="AA9" s="17">
        <v>7.0012698806496604E-2</v>
      </c>
      <c r="AB9" s="17">
        <v>5.1820424604834402E-2</v>
      </c>
      <c r="AC9" s="17">
        <v>4.8193411535353899E-2</v>
      </c>
      <c r="AD9" s="17">
        <v>3.0987116430133001E-2</v>
      </c>
      <c r="AE9" s="17"/>
      <c r="AF9" s="17">
        <v>9.6350867692330006E-2</v>
      </c>
      <c r="AG9" s="17">
        <v>3.8965737424437097E-2</v>
      </c>
      <c r="AH9" s="17">
        <v>7.1673353679868202E-3</v>
      </c>
      <c r="AI9" s="17">
        <v>1.3893577857651799E-2</v>
      </c>
      <c r="AJ9" s="17">
        <v>4.5238092705188098E-3</v>
      </c>
      <c r="AK9" s="17">
        <v>1.8663301611770801E-2</v>
      </c>
      <c r="AL9" s="17"/>
      <c r="AM9" s="17">
        <v>4.2642127794408798E-2</v>
      </c>
      <c r="AN9" s="17">
        <v>3.6022872947780997E-2</v>
      </c>
      <c r="AO9" s="17"/>
      <c r="AP9" s="17">
        <v>1.08588819364963E-2</v>
      </c>
      <c r="AQ9" s="17">
        <v>2.0523004633465201E-2</v>
      </c>
      <c r="AR9" s="17">
        <v>4.8988756535605797E-2</v>
      </c>
      <c r="AS9" s="17">
        <v>0.107851134912026</v>
      </c>
      <c r="AT9" s="17">
        <v>0.164202231864955</v>
      </c>
      <c r="AU9" s="17"/>
      <c r="AV9" s="17">
        <v>6.4804780669999701E-2</v>
      </c>
      <c r="AW9" s="17">
        <v>4.8288916095602701E-2</v>
      </c>
      <c r="AX9" s="17">
        <v>6.8636699824004596E-2</v>
      </c>
      <c r="AY9" s="17">
        <v>7.3874602699511198E-3</v>
      </c>
      <c r="AZ9" s="17">
        <v>1.57966898826029E-2</v>
      </c>
      <c r="BA9" s="17">
        <v>6.8372458665528204E-3</v>
      </c>
      <c r="BB9" s="17"/>
      <c r="BC9" s="17">
        <v>3.1685653520777499E-2</v>
      </c>
      <c r="BD9" s="17">
        <v>2.9482661667857599E-2</v>
      </c>
      <c r="BE9" s="17">
        <v>6.6479046699040797E-2</v>
      </c>
      <c r="BF9" s="17"/>
      <c r="BG9" s="17">
        <v>5.0523070822897802E-2</v>
      </c>
      <c r="BH9" s="17">
        <v>4.3221922070514902E-2</v>
      </c>
      <c r="BI9" s="17">
        <v>3.5871005772103198E-2</v>
      </c>
      <c r="BJ9" s="17">
        <v>0.133077755083544</v>
      </c>
      <c r="BK9" s="17">
        <v>5.4165573127174299E-3</v>
      </c>
      <c r="BL9" s="17"/>
      <c r="BM9" s="17">
        <v>4.4414995660755699E-2</v>
      </c>
      <c r="BN9" s="17">
        <v>3.4956646440715201E-2</v>
      </c>
    </row>
    <row r="10" spans="2:66" x14ac:dyDescent="0.35">
      <c r="B10" s="18" t="s">
        <v>139</v>
      </c>
      <c r="C10" s="17">
        <v>0.18235120294718701</v>
      </c>
      <c r="D10" s="17">
        <v>0.20136489862957299</v>
      </c>
      <c r="E10" s="17">
        <v>0.16373595832528701</v>
      </c>
      <c r="F10" s="17"/>
      <c r="G10" s="17">
        <v>0.25251470153300698</v>
      </c>
      <c r="H10" s="17">
        <v>0.28366643497739102</v>
      </c>
      <c r="I10" s="17">
        <v>0.186159783259223</v>
      </c>
      <c r="J10" s="17">
        <v>0.17823046701074599</v>
      </c>
      <c r="K10" s="17">
        <v>0.111983714836648</v>
      </c>
      <c r="L10" s="17">
        <v>0.100477072473953</v>
      </c>
      <c r="M10" s="17"/>
      <c r="N10" s="17">
        <v>0.23999026474679699</v>
      </c>
      <c r="O10" s="17">
        <v>0.20565299781406499</v>
      </c>
      <c r="P10" s="17">
        <v>0.14102856457293</v>
      </c>
      <c r="Q10" s="17">
        <v>0.13103085891560101</v>
      </c>
      <c r="R10" s="17"/>
      <c r="S10" s="17">
        <v>0.25540684399138402</v>
      </c>
      <c r="T10" s="17">
        <v>0.173809888501537</v>
      </c>
      <c r="U10" s="17">
        <v>0.21327867433078601</v>
      </c>
      <c r="V10" s="17">
        <v>0.17298563817468199</v>
      </c>
      <c r="W10" s="17">
        <v>0.21087413187832299</v>
      </c>
      <c r="X10" s="17">
        <v>0.16896753748888299</v>
      </c>
      <c r="Y10" s="17">
        <v>0.127149160476453</v>
      </c>
      <c r="Z10" s="17">
        <v>0.176010942479361</v>
      </c>
      <c r="AA10" s="17">
        <v>0.15156043294701599</v>
      </c>
      <c r="AB10" s="17">
        <v>0.15745503561453</v>
      </c>
      <c r="AC10" s="17">
        <v>0.16242948396246601</v>
      </c>
      <c r="AD10" s="17">
        <v>0.17463615385401501</v>
      </c>
      <c r="AE10" s="17"/>
      <c r="AF10" s="17">
        <v>0.24863921887448001</v>
      </c>
      <c r="AG10" s="17">
        <v>0.17934536059867101</v>
      </c>
      <c r="AH10" s="17">
        <v>0.15465397631657901</v>
      </c>
      <c r="AI10" s="17">
        <v>0.14436368415325901</v>
      </c>
      <c r="AJ10" s="17">
        <v>0.13000369630251801</v>
      </c>
      <c r="AK10" s="17">
        <v>0.1901208080008</v>
      </c>
      <c r="AL10" s="17"/>
      <c r="AM10" s="17">
        <v>0.18211296825808801</v>
      </c>
      <c r="AN10" s="17">
        <v>0.18287544949895301</v>
      </c>
      <c r="AO10" s="17"/>
      <c r="AP10" s="17">
        <v>0.10725668194016801</v>
      </c>
      <c r="AQ10" s="17">
        <v>0.17344657255225701</v>
      </c>
      <c r="AR10" s="17">
        <v>0.23623471545245101</v>
      </c>
      <c r="AS10" s="17">
        <v>0.256194647999751</v>
      </c>
      <c r="AT10" s="17">
        <v>0.23630568346235101</v>
      </c>
      <c r="AU10" s="17"/>
      <c r="AV10" s="17">
        <v>0.26559153096293497</v>
      </c>
      <c r="AW10" s="17">
        <v>0.14570556576619201</v>
      </c>
      <c r="AX10" s="17">
        <v>0.169948028063268</v>
      </c>
      <c r="AY10" s="17">
        <v>0.13397825187149601</v>
      </c>
      <c r="AZ10" s="17">
        <v>0.134530590490444</v>
      </c>
      <c r="BA10" s="17">
        <v>0.14386776371021801</v>
      </c>
      <c r="BB10" s="17"/>
      <c r="BC10" s="17">
        <v>0.20906897937237001</v>
      </c>
      <c r="BD10" s="17">
        <v>0.171445912833535</v>
      </c>
      <c r="BE10" s="17">
        <v>0.18973762950224901</v>
      </c>
      <c r="BF10" s="17"/>
      <c r="BG10" s="17">
        <v>0.11155127175062</v>
      </c>
      <c r="BH10" s="17">
        <v>0.20550013429209199</v>
      </c>
      <c r="BI10" s="17">
        <v>0.21924150141051299</v>
      </c>
      <c r="BJ10" s="17">
        <v>0.15351818056914099</v>
      </c>
      <c r="BK10" s="17">
        <v>7.9455530656705506E-2</v>
      </c>
      <c r="BL10" s="17"/>
      <c r="BM10" s="17">
        <v>0.19014804237712901</v>
      </c>
      <c r="BN10" s="17">
        <v>9.6593214758624493E-2</v>
      </c>
    </row>
    <row r="11" spans="2:66" x14ac:dyDescent="0.35">
      <c r="B11" s="18" t="s">
        <v>140</v>
      </c>
      <c r="C11" s="17">
        <v>0.27452803095849798</v>
      </c>
      <c r="D11" s="17">
        <v>0.28582846423882002</v>
      </c>
      <c r="E11" s="17">
        <v>0.26387577440201498</v>
      </c>
      <c r="F11" s="17"/>
      <c r="G11" s="17">
        <v>0.21104202174852199</v>
      </c>
      <c r="H11" s="17">
        <v>0.208490315385429</v>
      </c>
      <c r="I11" s="17">
        <v>0.26390928092058002</v>
      </c>
      <c r="J11" s="17">
        <v>0.29238451471653398</v>
      </c>
      <c r="K11" s="17">
        <v>0.32402526181813102</v>
      </c>
      <c r="L11" s="17">
        <v>0.33156431033209499</v>
      </c>
      <c r="M11" s="17"/>
      <c r="N11" s="17">
        <v>0.26838061627968701</v>
      </c>
      <c r="O11" s="17">
        <v>0.27203913973344501</v>
      </c>
      <c r="P11" s="17">
        <v>0.28824809784942401</v>
      </c>
      <c r="Q11" s="17">
        <v>0.27021930598314697</v>
      </c>
      <c r="R11" s="17"/>
      <c r="S11" s="17">
        <v>0.27207786879065998</v>
      </c>
      <c r="T11" s="17">
        <v>0.26078445040919701</v>
      </c>
      <c r="U11" s="17">
        <v>0.29742030500107403</v>
      </c>
      <c r="V11" s="17">
        <v>0.263571099297851</v>
      </c>
      <c r="W11" s="17">
        <v>0.30538338567140499</v>
      </c>
      <c r="X11" s="17">
        <v>0.22819174700148401</v>
      </c>
      <c r="Y11" s="17">
        <v>0.30913245009388901</v>
      </c>
      <c r="Z11" s="17">
        <v>0.28421602059698398</v>
      </c>
      <c r="AA11" s="17">
        <v>0.27637560063241501</v>
      </c>
      <c r="AB11" s="17">
        <v>0.30024512745655701</v>
      </c>
      <c r="AC11" s="17">
        <v>0.21200793675827501</v>
      </c>
      <c r="AD11" s="17">
        <v>0.29974850340728298</v>
      </c>
      <c r="AE11" s="17"/>
      <c r="AF11" s="17">
        <v>0.232338255234459</v>
      </c>
      <c r="AG11" s="17">
        <v>0.27340358096256701</v>
      </c>
      <c r="AH11" s="17">
        <v>0.30526349679609299</v>
      </c>
      <c r="AI11" s="17">
        <v>0.30457902350323601</v>
      </c>
      <c r="AJ11" s="17">
        <v>0.292017555282651</v>
      </c>
      <c r="AK11" s="17">
        <v>0.268843682840266</v>
      </c>
      <c r="AL11" s="17"/>
      <c r="AM11" s="17">
        <v>0.26355729930308902</v>
      </c>
      <c r="AN11" s="17">
        <v>0.29083116177045298</v>
      </c>
      <c r="AO11" s="17"/>
      <c r="AP11" s="17">
        <v>0.32406636448544301</v>
      </c>
      <c r="AQ11" s="17">
        <v>0.259284723416978</v>
      </c>
      <c r="AR11" s="17">
        <v>0.27500507722655798</v>
      </c>
      <c r="AS11" s="17">
        <v>0.23959812687742099</v>
      </c>
      <c r="AT11" s="17">
        <v>0.247071224774427</v>
      </c>
      <c r="AU11" s="17"/>
      <c r="AV11" s="17">
        <v>0.29943344678177503</v>
      </c>
      <c r="AW11" s="17">
        <v>0.323954503653262</v>
      </c>
      <c r="AX11" s="17">
        <v>0.291165433694626</v>
      </c>
      <c r="AY11" s="17">
        <v>0.17670831722431199</v>
      </c>
      <c r="AZ11" s="17">
        <v>0.23488016396846301</v>
      </c>
      <c r="BA11" s="17">
        <v>0.27243996183029601</v>
      </c>
      <c r="BB11" s="17"/>
      <c r="BC11" s="17">
        <v>0.27041555839272002</v>
      </c>
      <c r="BD11" s="17">
        <v>0.281223913916746</v>
      </c>
      <c r="BE11" s="17">
        <v>0.26794845618587698</v>
      </c>
      <c r="BF11" s="17"/>
      <c r="BG11" s="17">
        <v>0.25906683516157297</v>
      </c>
      <c r="BH11" s="17">
        <v>0.25571237680192399</v>
      </c>
      <c r="BI11" s="17">
        <v>0.29364077254028997</v>
      </c>
      <c r="BJ11" s="17">
        <v>0.357186529987577</v>
      </c>
      <c r="BK11" s="17">
        <v>0.27400086852393402</v>
      </c>
      <c r="BL11" s="17"/>
      <c r="BM11" s="17">
        <v>0.25626052556785001</v>
      </c>
      <c r="BN11" s="17">
        <v>0.29324956661478802</v>
      </c>
    </row>
    <row r="12" spans="2:66" x14ac:dyDescent="0.35">
      <c r="B12" s="18" t="s">
        <v>141</v>
      </c>
      <c r="C12" s="17">
        <v>0.34602632598859501</v>
      </c>
      <c r="D12" s="17">
        <v>0.32023959789642797</v>
      </c>
      <c r="E12" s="17">
        <v>0.370871791372753</v>
      </c>
      <c r="F12" s="17"/>
      <c r="G12" s="17">
        <v>0.30375913787539999</v>
      </c>
      <c r="H12" s="17">
        <v>0.27077565904061701</v>
      </c>
      <c r="I12" s="17">
        <v>0.33419981173206498</v>
      </c>
      <c r="J12" s="17">
        <v>0.33553065073220401</v>
      </c>
      <c r="K12" s="17">
        <v>0.37288343418999098</v>
      </c>
      <c r="L12" s="17">
        <v>0.435629216785407</v>
      </c>
      <c r="M12" s="17"/>
      <c r="N12" s="17">
        <v>0.30432966459278499</v>
      </c>
      <c r="O12" s="17">
        <v>0.332071990529551</v>
      </c>
      <c r="P12" s="17">
        <v>0.37852881570288599</v>
      </c>
      <c r="Q12" s="17">
        <v>0.378868493961104</v>
      </c>
      <c r="R12" s="17"/>
      <c r="S12" s="17">
        <v>0.28860313138937399</v>
      </c>
      <c r="T12" s="17">
        <v>0.41439743718399802</v>
      </c>
      <c r="U12" s="17">
        <v>0.331813750731621</v>
      </c>
      <c r="V12" s="17">
        <v>0.32977778452177903</v>
      </c>
      <c r="W12" s="17">
        <v>0.36127523550361401</v>
      </c>
      <c r="X12" s="17">
        <v>0.34791374377283901</v>
      </c>
      <c r="Y12" s="17">
        <v>0.33800132704341201</v>
      </c>
      <c r="Z12" s="17">
        <v>0.38774738713433199</v>
      </c>
      <c r="AA12" s="17">
        <v>0.35092555307519602</v>
      </c>
      <c r="AB12" s="17">
        <v>0.29228313702366199</v>
      </c>
      <c r="AC12" s="17">
        <v>0.41556238756196501</v>
      </c>
      <c r="AD12" s="17">
        <v>0.35602487940560901</v>
      </c>
      <c r="AE12" s="17"/>
      <c r="AF12" s="17">
        <v>0.29281765142951199</v>
      </c>
      <c r="AG12" s="17">
        <v>0.35065023541711998</v>
      </c>
      <c r="AH12" s="17">
        <v>0.363940314455101</v>
      </c>
      <c r="AI12" s="17">
        <v>0.37369994812757201</v>
      </c>
      <c r="AJ12" s="17">
        <v>0.40378223109253503</v>
      </c>
      <c r="AK12" s="17">
        <v>0.32251584003337602</v>
      </c>
      <c r="AL12" s="17"/>
      <c r="AM12" s="17">
        <v>0.35812274041257303</v>
      </c>
      <c r="AN12" s="17">
        <v>0.32896242757400102</v>
      </c>
      <c r="AO12" s="17"/>
      <c r="AP12" s="17">
        <v>0.37457573183489501</v>
      </c>
      <c r="AQ12" s="17">
        <v>0.34769568945840901</v>
      </c>
      <c r="AR12" s="17">
        <v>0.32286341499342902</v>
      </c>
      <c r="AS12" s="17">
        <v>0.28155600879324399</v>
      </c>
      <c r="AT12" s="17">
        <v>0.24675929467445101</v>
      </c>
      <c r="AU12" s="17"/>
      <c r="AV12" s="17">
        <v>0.25841325364474299</v>
      </c>
      <c r="AW12" s="17">
        <v>0.38491523542643302</v>
      </c>
      <c r="AX12" s="17">
        <v>0.37222973603847698</v>
      </c>
      <c r="AY12" s="17">
        <v>0.434158901496983</v>
      </c>
      <c r="AZ12" s="17">
        <v>0.41759665441240001</v>
      </c>
      <c r="BA12" s="17">
        <v>0.35559272803717501</v>
      </c>
      <c r="BB12" s="17"/>
      <c r="BC12" s="17">
        <v>0.351374291177734</v>
      </c>
      <c r="BD12" s="17">
        <v>0.35308963583112202</v>
      </c>
      <c r="BE12" s="17">
        <v>0.348335931343842</v>
      </c>
      <c r="BF12" s="17"/>
      <c r="BG12" s="17">
        <v>0.363193026723308</v>
      </c>
      <c r="BH12" s="17">
        <v>0.37157969691278098</v>
      </c>
      <c r="BI12" s="17">
        <v>0.313442985965108</v>
      </c>
      <c r="BJ12" s="17">
        <v>0.25858126453292402</v>
      </c>
      <c r="BK12" s="17">
        <v>0.37778197921832901</v>
      </c>
      <c r="BL12" s="17"/>
      <c r="BM12" s="17">
        <v>0.37020923932419197</v>
      </c>
      <c r="BN12" s="17">
        <v>0.350199598687566</v>
      </c>
    </row>
    <row r="13" spans="2:66" x14ac:dyDescent="0.35">
      <c r="B13" s="18" t="s">
        <v>142</v>
      </c>
      <c r="C13" s="17">
        <v>0.109248510292569</v>
      </c>
      <c r="D13" s="17">
        <v>0.106100039168105</v>
      </c>
      <c r="E13" s="17">
        <v>0.11285676691804</v>
      </c>
      <c r="F13" s="17"/>
      <c r="G13" s="17">
        <v>9.0278765433473199E-2</v>
      </c>
      <c r="H13" s="17">
        <v>0.100021178591059</v>
      </c>
      <c r="I13" s="17">
        <v>0.124322848125881</v>
      </c>
      <c r="J13" s="17">
        <v>0.12695479805082699</v>
      </c>
      <c r="K13" s="17">
        <v>0.12647752318153299</v>
      </c>
      <c r="L13" s="17">
        <v>9.1273361844026096E-2</v>
      </c>
      <c r="M13" s="17"/>
      <c r="N13" s="17">
        <v>8.0169431623361903E-2</v>
      </c>
      <c r="O13" s="17">
        <v>0.101295304943472</v>
      </c>
      <c r="P13" s="17">
        <v>0.13041259285132201</v>
      </c>
      <c r="Q13" s="17">
        <v>0.12969955624798499</v>
      </c>
      <c r="R13" s="17"/>
      <c r="S13" s="17">
        <v>7.9968621675652302E-2</v>
      </c>
      <c r="T13" s="17">
        <v>8.3168124948421698E-2</v>
      </c>
      <c r="U13" s="17">
        <v>8.3851760835375003E-2</v>
      </c>
      <c r="V13" s="17">
        <v>0.14811845232155699</v>
      </c>
      <c r="W13" s="17">
        <v>7.9214477200803296E-2</v>
      </c>
      <c r="X13" s="17">
        <v>0.14832517242811799</v>
      </c>
      <c r="Y13" s="17">
        <v>0.156833751846428</v>
      </c>
      <c r="Z13" s="17">
        <v>5.9719598611431203E-2</v>
      </c>
      <c r="AA13" s="17">
        <v>0.12436214316718899</v>
      </c>
      <c r="AB13" s="17">
        <v>0.134667225036713</v>
      </c>
      <c r="AC13" s="17">
        <v>0.105472407974392</v>
      </c>
      <c r="AD13" s="17">
        <v>7.5809180103998994E-2</v>
      </c>
      <c r="AE13" s="17"/>
      <c r="AF13" s="17">
        <v>9.9053952947269194E-2</v>
      </c>
      <c r="AG13" s="17">
        <v>0.102755309122116</v>
      </c>
      <c r="AH13" s="17">
        <v>0.121168815593971</v>
      </c>
      <c r="AI13" s="17">
        <v>0.10881273409676499</v>
      </c>
      <c r="AJ13" s="17">
        <v>0.117205380239602</v>
      </c>
      <c r="AK13" s="17">
        <v>0.13610960524305599</v>
      </c>
      <c r="AL13" s="17"/>
      <c r="AM13" s="17">
        <v>0.108837095653689</v>
      </c>
      <c r="AN13" s="17">
        <v>0.110606967494128</v>
      </c>
      <c r="AO13" s="17"/>
      <c r="AP13" s="17">
        <v>0.121394470110151</v>
      </c>
      <c r="AQ13" s="17">
        <v>0.14215676472435301</v>
      </c>
      <c r="AR13" s="17">
        <v>8.44123087983015E-2</v>
      </c>
      <c r="AS13" s="17">
        <v>8.8561016326612202E-2</v>
      </c>
      <c r="AT13" s="17">
        <v>8.4440949915192201E-2</v>
      </c>
      <c r="AU13" s="17"/>
      <c r="AV13" s="17">
        <v>6.5384421466981202E-2</v>
      </c>
      <c r="AW13" s="17">
        <v>7.61153926087271E-2</v>
      </c>
      <c r="AX13" s="17">
        <v>6.5041066672751099E-2</v>
      </c>
      <c r="AY13" s="17">
        <v>0.22042655555480101</v>
      </c>
      <c r="AZ13" s="17">
        <v>0.15709905140747499</v>
      </c>
      <c r="BA13" s="17">
        <v>0.108266254200048</v>
      </c>
      <c r="BB13" s="17"/>
      <c r="BC13" s="17">
        <v>8.4292004336745593E-2</v>
      </c>
      <c r="BD13" s="17">
        <v>0.114240911651528</v>
      </c>
      <c r="BE13" s="17">
        <v>0.11431447540284</v>
      </c>
      <c r="BF13" s="17"/>
      <c r="BG13" s="17">
        <v>0.197670189904701</v>
      </c>
      <c r="BH13" s="17">
        <v>9.3944974038245796E-2</v>
      </c>
      <c r="BI13" s="17">
        <v>7.4716880940901398E-2</v>
      </c>
      <c r="BJ13" s="17">
        <v>9.7636269826814504E-2</v>
      </c>
      <c r="BK13" s="17">
        <v>0.21678461347818401</v>
      </c>
      <c r="BL13" s="17"/>
      <c r="BM13" s="17">
        <v>0.110894610306362</v>
      </c>
      <c r="BN13" s="17">
        <v>0.18921435131259601</v>
      </c>
    </row>
    <row r="14" spans="2:66" x14ac:dyDescent="0.35">
      <c r="B14" s="18" t="s">
        <v>117</v>
      </c>
      <c r="C14" s="19">
        <v>4.8056939760545599E-2</v>
      </c>
      <c r="D14" s="19">
        <v>2.8170683129116299E-2</v>
      </c>
      <c r="E14" s="19">
        <v>6.6719381689823901E-2</v>
      </c>
      <c r="F14" s="19"/>
      <c r="G14" s="19">
        <v>4.9374754049545701E-2</v>
      </c>
      <c r="H14" s="19">
        <v>3.3367257505046599E-2</v>
      </c>
      <c r="I14" s="19">
        <v>5.1883294525166102E-2</v>
      </c>
      <c r="J14" s="19">
        <v>6.1116041436896897E-2</v>
      </c>
      <c r="K14" s="19">
        <v>6.1155327124799298E-2</v>
      </c>
      <c r="L14" s="19">
        <v>3.6696615925575E-2</v>
      </c>
      <c r="M14" s="19"/>
      <c r="N14" s="19">
        <v>2.7483457779583099E-2</v>
      </c>
      <c r="O14" s="19">
        <v>5.4240494123077E-2</v>
      </c>
      <c r="P14" s="19">
        <v>4.1094024692946998E-2</v>
      </c>
      <c r="Q14" s="19">
        <v>7.0770459913844702E-2</v>
      </c>
      <c r="R14" s="19"/>
      <c r="S14" s="19">
        <v>2.4570718259352399E-2</v>
      </c>
      <c r="T14" s="19">
        <v>4.12749958378055E-2</v>
      </c>
      <c r="U14" s="19">
        <v>5.4986349668957699E-2</v>
      </c>
      <c r="V14" s="19">
        <v>6.1160009873517697E-2</v>
      </c>
      <c r="W14" s="19">
        <v>2.8871323241324399E-2</v>
      </c>
      <c r="X14" s="19">
        <v>9.0779621899640506E-2</v>
      </c>
      <c r="Y14" s="19">
        <v>4.3264620020010199E-2</v>
      </c>
      <c r="Z14" s="19">
        <v>5.8168225109605898E-2</v>
      </c>
      <c r="AA14" s="19">
        <v>2.6763571371686501E-2</v>
      </c>
      <c r="AB14" s="19">
        <v>6.3529050263703493E-2</v>
      </c>
      <c r="AC14" s="19">
        <v>5.6334372207549097E-2</v>
      </c>
      <c r="AD14" s="19">
        <v>6.2794166798960702E-2</v>
      </c>
      <c r="AE14" s="19"/>
      <c r="AF14" s="19">
        <v>3.0800053821948999E-2</v>
      </c>
      <c r="AG14" s="19">
        <v>5.4879776475089001E-2</v>
      </c>
      <c r="AH14" s="19">
        <v>4.78060614702688E-2</v>
      </c>
      <c r="AI14" s="19">
        <v>5.4651032261516901E-2</v>
      </c>
      <c r="AJ14" s="19">
        <v>5.2467327812175002E-2</v>
      </c>
      <c r="AK14" s="19">
        <v>6.3746762270730797E-2</v>
      </c>
      <c r="AL14" s="19"/>
      <c r="AM14" s="19">
        <v>4.4727768578151902E-2</v>
      </c>
      <c r="AN14" s="19">
        <v>5.0701120714683703E-2</v>
      </c>
      <c r="AO14" s="19"/>
      <c r="AP14" s="19">
        <v>6.1847869692845898E-2</v>
      </c>
      <c r="AQ14" s="19">
        <v>5.6893245214537501E-2</v>
      </c>
      <c r="AR14" s="19">
        <v>3.2495726993654397E-2</v>
      </c>
      <c r="AS14" s="19">
        <v>2.6239065090946999E-2</v>
      </c>
      <c r="AT14" s="19">
        <v>2.1220615308624399E-2</v>
      </c>
      <c r="AU14" s="19"/>
      <c r="AV14" s="19">
        <v>4.6372566473565101E-2</v>
      </c>
      <c r="AW14" s="19">
        <v>2.1020386449783199E-2</v>
      </c>
      <c r="AX14" s="19">
        <v>3.2979035706873099E-2</v>
      </c>
      <c r="AY14" s="19">
        <v>2.7340513582457499E-2</v>
      </c>
      <c r="AZ14" s="19">
        <v>4.0096849838614397E-2</v>
      </c>
      <c r="BA14" s="19">
        <v>0.11299604635571101</v>
      </c>
      <c r="BB14" s="19"/>
      <c r="BC14" s="19">
        <v>5.3163513199652797E-2</v>
      </c>
      <c r="BD14" s="19">
        <v>5.0516964099210998E-2</v>
      </c>
      <c r="BE14" s="19">
        <v>1.3184460866151E-2</v>
      </c>
      <c r="BF14" s="19"/>
      <c r="BG14" s="19">
        <v>1.7995605636900398E-2</v>
      </c>
      <c r="BH14" s="19">
        <v>3.0040895884442299E-2</v>
      </c>
      <c r="BI14" s="19">
        <v>6.3086853371085494E-2</v>
      </c>
      <c r="BJ14" s="19">
        <v>0</v>
      </c>
      <c r="BK14" s="19">
        <v>4.6560450810129897E-2</v>
      </c>
      <c r="BL14" s="19"/>
      <c r="BM14" s="19">
        <v>2.80725867637115E-2</v>
      </c>
      <c r="BN14" s="19">
        <v>3.57866221857105E-2</v>
      </c>
    </row>
    <row r="15" spans="2:66" x14ac:dyDescent="0.35">
      <c r="B15" s="16"/>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145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138</v>
      </c>
      <c r="C9" s="17">
        <v>3.0969598243908301E-2</v>
      </c>
      <c r="D9" s="17">
        <v>3.8331066681236099E-2</v>
      </c>
      <c r="E9" s="17">
        <v>2.3944758785198E-2</v>
      </c>
      <c r="F9" s="17"/>
      <c r="G9" s="17">
        <v>6.5827899292938405E-2</v>
      </c>
      <c r="H9" s="17">
        <v>7.2414652405839205E-2</v>
      </c>
      <c r="I9" s="17">
        <v>2.9267299739134601E-2</v>
      </c>
      <c r="J9" s="17">
        <v>1.70733370225815E-2</v>
      </c>
      <c r="K9" s="17">
        <v>7.5395750993283604E-3</v>
      </c>
      <c r="L9" s="17">
        <v>2.3155593737339501E-3</v>
      </c>
      <c r="M9" s="17"/>
      <c r="N9" s="17">
        <v>4.9513594150089102E-2</v>
      </c>
      <c r="O9" s="17">
        <v>1.8422269152230799E-2</v>
      </c>
      <c r="P9" s="17">
        <v>3.2462416714579397E-2</v>
      </c>
      <c r="Q9" s="17">
        <v>2.3161144904660501E-2</v>
      </c>
      <c r="R9" s="17"/>
      <c r="S9" s="17">
        <v>4.7491928180981399E-2</v>
      </c>
      <c r="T9" s="17">
        <v>2.26772409779358E-2</v>
      </c>
      <c r="U9" s="17">
        <v>1.8590404071945101E-2</v>
      </c>
      <c r="V9" s="17">
        <v>1.8131883128358499E-2</v>
      </c>
      <c r="W9" s="17">
        <v>0</v>
      </c>
      <c r="X9" s="17">
        <v>4.3338632762123901E-2</v>
      </c>
      <c r="Y9" s="17">
        <v>1.8211967782719E-2</v>
      </c>
      <c r="Z9" s="17">
        <v>5.7826515533011602E-2</v>
      </c>
      <c r="AA9" s="17">
        <v>5.3343251631333001E-2</v>
      </c>
      <c r="AB9" s="17">
        <v>2.6003210691722199E-2</v>
      </c>
      <c r="AC9" s="17">
        <v>3.86349521148023E-2</v>
      </c>
      <c r="AD9" s="17">
        <v>1.52298934705662E-2</v>
      </c>
      <c r="AE9" s="17"/>
      <c r="AF9" s="17">
        <v>7.0246808715958606E-2</v>
      </c>
      <c r="AG9" s="17">
        <v>2.3471051696874599E-2</v>
      </c>
      <c r="AH9" s="17">
        <v>1.8573381302145801E-2</v>
      </c>
      <c r="AI9" s="17">
        <v>1.1231399517407E-2</v>
      </c>
      <c r="AJ9" s="17">
        <v>4.3830259399388598E-3</v>
      </c>
      <c r="AK9" s="17">
        <v>3.6524756096528201E-2</v>
      </c>
      <c r="AL9" s="17"/>
      <c r="AM9" s="17">
        <v>3.3346303059133497E-2</v>
      </c>
      <c r="AN9" s="17">
        <v>2.7816943580717301E-2</v>
      </c>
      <c r="AO9" s="17"/>
      <c r="AP9" s="17">
        <v>2.2455496227916298E-3</v>
      </c>
      <c r="AQ9" s="17">
        <v>1.6479157164569699E-2</v>
      </c>
      <c r="AR9" s="17">
        <v>4.3963208947906E-2</v>
      </c>
      <c r="AS9" s="17">
        <v>6.9485260212006003E-2</v>
      </c>
      <c r="AT9" s="17">
        <v>9.6682114057693794E-2</v>
      </c>
      <c r="AU9" s="17"/>
      <c r="AV9" s="17">
        <v>4.9228138526361299E-2</v>
      </c>
      <c r="AW9" s="17">
        <v>2.9487110268697301E-2</v>
      </c>
      <c r="AX9" s="17">
        <v>3.8215537847706399E-2</v>
      </c>
      <c r="AY9" s="17">
        <v>3.1563353126832901E-2</v>
      </c>
      <c r="AZ9" s="17">
        <v>1.5690547675824802E-2</v>
      </c>
      <c r="BA9" s="17">
        <v>0</v>
      </c>
      <c r="BB9" s="17"/>
      <c r="BC9" s="17">
        <v>2.08941733601599E-2</v>
      </c>
      <c r="BD9" s="17">
        <v>2.0705761007509801E-2</v>
      </c>
      <c r="BE9" s="17">
        <v>5.5977353348231298E-2</v>
      </c>
      <c r="BF9" s="17"/>
      <c r="BG9" s="17">
        <v>4.8218712625281698E-2</v>
      </c>
      <c r="BH9" s="17">
        <v>3.0856160909112602E-2</v>
      </c>
      <c r="BI9" s="17">
        <v>2.2674364905238099E-2</v>
      </c>
      <c r="BJ9" s="17">
        <v>9.4643895486250199E-2</v>
      </c>
      <c r="BK9" s="17">
        <v>2.8621722800611999E-2</v>
      </c>
      <c r="BL9" s="17"/>
      <c r="BM9" s="17">
        <v>3.3693358535717803E-2</v>
      </c>
      <c r="BN9" s="17">
        <v>4.38988853183798E-2</v>
      </c>
    </row>
    <row r="10" spans="2:66" x14ac:dyDescent="0.35">
      <c r="B10" s="18" t="s">
        <v>139</v>
      </c>
      <c r="C10" s="17">
        <v>0.117197428725696</v>
      </c>
      <c r="D10" s="17">
        <v>0.130456307623599</v>
      </c>
      <c r="E10" s="17">
        <v>0.104847578978881</v>
      </c>
      <c r="F10" s="17"/>
      <c r="G10" s="17">
        <v>0.16343032213121</v>
      </c>
      <c r="H10" s="17">
        <v>0.20133135392972701</v>
      </c>
      <c r="I10" s="17">
        <v>0.11458679423898099</v>
      </c>
      <c r="J10" s="17">
        <v>0.11333415665058701</v>
      </c>
      <c r="K10" s="17">
        <v>6.3441680807069203E-2</v>
      </c>
      <c r="L10" s="17">
        <v>5.9101673202495597E-2</v>
      </c>
      <c r="M10" s="17"/>
      <c r="N10" s="17">
        <v>0.15848005660603501</v>
      </c>
      <c r="O10" s="17">
        <v>0.120089268648723</v>
      </c>
      <c r="P10" s="17">
        <v>9.8164687572557405E-2</v>
      </c>
      <c r="Q10" s="17">
        <v>8.4184349304124204E-2</v>
      </c>
      <c r="R10" s="17"/>
      <c r="S10" s="17">
        <v>0.178219789589151</v>
      </c>
      <c r="T10" s="17">
        <v>9.4875538681129995E-2</v>
      </c>
      <c r="U10" s="17">
        <v>0.102014088029695</v>
      </c>
      <c r="V10" s="17">
        <v>0.14289314472164</v>
      </c>
      <c r="W10" s="17">
        <v>0.122580668839134</v>
      </c>
      <c r="X10" s="17">
        <v>0.120782564401532</v>
      </c>
      <c r="Y10" s="17">
        <v>6.7901012250361006E-2</v>
      </c>
      <c r="Z10" s="17">
        <v>8.1309402003652498E-2</v>
      </c>
      <c r="AA10" s="17">
        <v>0.10564919332929</v>
      </c>
      <c r="AB10" s="17">
        <v>0.112325860890208</v>
      </c>
      <c r="AC10" s="17">
        <v>0.13296809017964401</v>
      </c>
      <c r="AD10" s="17">
        <v>7.9156894362208199E-2</v>
      </c>
      <c r="AE10" s="17"/>
      <c r="AF10" s="17">
        <v>0.18047928326653101</v>
      </c>
      <c r="AG10" s="17">
        <v>0.101581822698718</v>
      </c>
      <c r="AH10" s="17">
        <v>0.116762074494213</v>
      </c>
      <c r="AI10" s="17">
        <v>8.8877862360354706E-2</v>
      </c>
      <c r="AJ10" s="17">
        <v>6.8703759989343402E-2</v>
      </c>
      <c r="AK10" s="17">
        <v>9.5360616630446496E-2</v>
      </c>
      <c r="AL10" s="17"/>
      <c r="AM10" s="17">
        <v>0.125432133922181</v>
      </c>
      <c r="AN10" s="17">
        <v>0.105152108415699</v>
      </c>
      <c r="AO10" s="17"/>
      <c r="AP10" s="17">
        <v>7.47959226465615E-2</v>
      </c>
      <c r="AQ10" s="17">
        <v>9.8266223986683804E-2</v>
      </c>
      <c r="AR10" s="17">
        <v>0.14695487958346301</v>
      </c>
      <c r="AS10" s="17">
        <v>0.148268969514641</v>
      </c>
      <c r="AT10" s="17">
        <v>0.31947231667075898</v>
      </c>
      <c r="AU10" s="17"/>
      <c r="AV10" s="17">
        <v>0.17195203843888701</v>
      </c>
      <c r="AW10" s="17">
        <v>0.10876149595826</v>
      </c>
      <c r="AX10" s="17">
        <v>0.10010173366811</v>
      </c>
      <c r="AY10" s="17">
        <v>7.7811047060022898E-2</v>
      </c>
      <c r="AZ10" s="17">
        <v>0.11884194222985001</v>
      </c>
      <c r="BA10" s="17">
        <v>5.8477222416531298E-2</v>
      </c>
      <c r="BB10" s="17"/>
      <c r="BC10" s="17">
        <v>9.7842295682548097E-2</v>
      </c>
      <c r="BD10" s="17">
        <v>0.11383931033917299</v>
      </c>
      <c r="BE10" s="17">
        <v>0.148396367895542</v>
      </c>
      <c r="BF10" s="17"/>
      <c r="BG10" s="17">
        <v>6.0547530217121497E-2</v>
      </c>
      <c r="BH10" s="17">
        <v>0.12555272872297299</v>
      </c>
      <c r="BI10" s="17">
        <v>0.14987000845985199</v>
      </c>
      <c r="BJ10" s="17">
        <v>0.19008411243710399</v>
      </c>
      <c r="BK10" s="17">
        <v>3.91814529769932E-2</v>
      </c>
      <c r="BL10" s="17"/>
      <c r="BM10" s="17">
        <v>0.114930292693248</v>
      </c>
      <c r="BN10" s="17">
        <v>7.4099486709575502E-2</v>
      </c>
    </row>
    <row r="11" spans="2:66" x14ac:dyDescent="0.35">
      <c r="B11" s="18" t="s">
        <v>140</v>
      </c>
      <c r="C11" s="17">
        <v>0.238285740376774</v>
      </c>
      <c r="D11" s="17">
        <v>0.26965848623703198</v>
      </c>
      <c r="E11" s="17">
        <v>0.20887156991657399</v>
      </c>
      <c r="F11" s="17"/>
      <c r="G11" s="17">
        <v>0.21948453355410499</v>
      </c>
      <c r="H11" s="17">
        <v>0.163028823372696</v>
      </c>
      <c r="I11" s="17">
        <v>0.24829178167117699</v>
      </c>
      <c r="J11" s="17">
        <v>0.21176757672884899</v>
      </c>
      <c r="K11" s="17">
        <v>0.28462709406358</v>
      </c>
      <c r="L11" s="17">
        <v>0.29448763364674602</v>
      </c>
      <c r="M11" s="17"/>
      <c r="N11" s="17">
        <v>0.194973180845191</v>
      </c>
      <c r="O11" s="17">
        <v>0.20944630365405201</v>
      </c>
      <c r="P11" s="17">
        <v>0.30342141867560501</v>
      </c>
      <c r="Q11" s="17">
        <v>0.26169379779808</v>
      </c>
      <c r="R11" s="17"/>
      <c r="S11" s="17">
        <v>0.21338632393861301</v>
      </c>
      <c r="T11" s="17">
        <v>0.20993220416271099</v>
      </c>
      <c r="U11" s="17">
        <v>0.236247550432753</v>
      </c>
      <c r="V11" s="17">
        <v>0.29808637349505102</v>
      </c>
      <c r="W11" s="17">
        <v>0.24372145657896399</v>
      </c>
      <c r="X11" s="17">
        <v>0.20041063098213899</v>
      </c>
      <c r="Y11" s="17">
        <v>0.29465060321822301</v>
      </c>
      <c r="Z11" s="17">
        <v>0.24895095225510899</v>
      </c>
      <c r="AA11" s="17">
        <v>0.23641246495439699</v>
      </c>
      <c r="AB11" s="17">
        <v>0.226609084139094</v>
      </c>
      <c r="AC11" s="17">
        <v>0.21074909396264799</v>
      </c>
      <c r="AD11" s="17">
        <v>0.327813776469698</v>
      </c>
      <c r="AE11" s="17"/>
      <c r="AF11" s="17">
        <v>0.167587269508093</v>
      </c>
      <c r="AG11" s="17">
        <v>0.25011739249613801</v>
      </c>
      <c r="AH11" s="17">
        <v>0.27187328976819802</v>
      </c>
      <c r="AI11" s="17">
        <v>0.26721657732328902</v>
      </c>
      <c r="AJ11" s="17">
        <v>0.287395304376798</v>
      </c>
      <c r="AK11" s="17">
        <v>0.230702761462837</v>
      </c>
      <c r="AL11" s="17"/>
      <c r="AM11" s="17">
        <v>0.252553417751048</v>
      </c>
      <c r="AN11" s="17">
        <v>0.219731308257513</v>
      </c>
      <c r="AO11" s="17"/>
      <c r="AP11" s="17">
        <v>0.309918631732996</v>
      </c>
      <c r="AQ11" s="17">
        <v>0.244317525038416</v>
      </c>
      <c r="AR11" s="17">
        <v>0.20085676026666499</v>
      </c>
      <c r="AS11" s="17">
        <v>0.19274709703249901</v>
      </c>
      <c r="AT11" s="17">
        <v>0.195757806113668</v>
      </c>
      <c r="AU11" s="17"/>
      <c r="AV11" s="17">
        <v>0.198055387291314</v>
      </c>
      <c r="AW11" s="17">
        <v>0.28959624144821899</v>
      </c>
      <c r="AX11" s="17">
        <v>0.204672542923895</v>
      </c>
      <c r="AY11" s="17">
        <v>0.38350845688065799</v>
      </c>
      <c r="AZ11" s="17">
        <v>0.12827374057897101</v>
      </c>
      <c r="BA11" s="17">
        <v>0.21619920463148101</v>
      </c>
      <c r="BB11" s="17"/>
      <c r="BC11" s="17">
        <v>0.16011873099848201</v>
      </c>
      <c r="BD11" s="17">
        <v>0.22490654591061299</v>
      </c>
      <c r="BE11" s="17">
        <v>0.30597203629713998</v>
      </c>
      <c r="BF11" s="17"/>
      <c r="BG11" s="17">
        <v>0.22152597410997699</v>
      </c>
      <c r="BH11" s="17">
        <v>0.16436464980923299</v>
      </c>
      <c r="BI11" s="17">
        <v>0.21086862795682301</v>
      </c>
      <c r="BJ11" s="17">
        <v>0.20726533962077501</v>
      </c>
      <c r="BK11" s="17">
        <v>0.70242755184123695</v>
      </c>
      <c r="BL11" s="17"/>
      <c r="BM11" s="17">
        <v>0.17370532601229599</v>
      </c>
      <c r="BN11" s="17">
        <v>0.58784977772331604</v>
      </c>
    </row>
    <row r="12" spans="2:66" x14ac:dyDescent="0.35">
      <c r="B12" s="18" t="s">
        <v>141</v>
      </c>
      <c r="C12" s="17">
        <v>0.39369925950308299</v>
      </c>
      <c r="D12" s="17">
        <v>0.37468318383467197</v>
      </c>
      <c r="E12" s="17">
        <v>0.412178170477221</v>
      </c>
      <c r="F12" s="17"/>
      <c r="G12" s="17">
        <v>0.31771903634540299</v>
      </c>
      <c r="H12" s="17">
        <v>0.34568136849597197</v>
      </c>
      <c r="I12" s="17">
        <v>0.39922611947165698</v>
      </c>
      <c r="J12" s="17">
        <v>0.41616902160797697</v>
      </c>
      <c r="K12" s="17">
        <v>0.41774039158290799</v>
      </c>
      <c r="L12" s="17">
        <v>0.444623098979466</v>
      </c>
      <c r="M12" s="17"/>
      <c r="N12" s="17">
        <v>0.40025226567664801</v>
      </c>
      <c r="O12" s="17">
        <v>0.39983019174623802</v>
      </c>
      <c r="P12" s="17">
        <v>0.37831602975680101</v>
      </c>
      <c r="Q12" s="17">
        <v>0.38801285568431898</v>
      </c>
      <c r="R12" s="17"/>
      <c r="S12" s="17">
        <v>0.35075885113569799</v>
      </c>
      <c r="T12" s="17">
        <v>0.44950648312317798</v>
      </c>
      <c r="U12" s="17">
        <v>0.40567690149394398</v>
      </c>
      <c r="V12" s="17">
        <v>0.30908094806513497</v>
      </c>
      <c r="W12" s="17">
        <v>0.46799478886474499</v>
      </c>
      <c r="X12" s="17">
        <v>0.40126121971741802</v>
      </c>
      <c r="Y12" s="17">
        <v>0.41799803604283697</v>
      </c>
      <c r="Z12" s="17">
        <v>0.48236633393932798</v>
      </c>
      <c r="AA12" s="17">
        <v>0.39422479455996701</v>
      </c>
      <c r="AB12" s="17">
        <v>0.36638604843688699</v>
      </c>
      <c r="AC12" s="17">
        <v>0.407663873596945</v>
      </c>
      <c r="AD12" s="17">
        <v>0.25123187355066601</v>
      </c>
      <c r="AE12" s="17"/>
      <c r="AF12" s="17">
        <v>0.34520746884447401</v>
      </c>
      <c r="AG12" s="17">
        <v>0.427873535410841</v>
      </c>
      <c r="AH12" s="17">
        <v>0.37257095488080999</v>
      </c>
      <c r="AI12" s="17">
        <v>0.42944053379963198</v>
      </c>
      <c r="AJ12" s="17">
        <v>0.39655029821995003</v>
      </c>
      <c r="AK12" s="17">
        <v>0.36519376207433502</v>
      </c>
      <c r="AL12" s="17"/>
      <c r="AM12" s="17">
        <v>0.39728782545510799</v>
      </c>
      <c r="AN12" s="17">
        <v>0.38905159023833502</v>
      </c>
      <c r="AO12" s="17"/>
      <c r="AP12" s="17">
        <v>0.400316082849135</v>
      </c>
      <c r="AQ12" s="17">
        <v>0.38955591402818601</v>
      </c>
      <c r="AR12" s="17">
        <v>0.39582591259654298</v>
      </c>
      <c r="AS12" s="17">
        <v>0.37239573168608803</v>
      </c>
      <c r="AT12" s="17">
        <v>0.26196590755160598</v>
      </c>
      <c r="AU12" s="17"/>
      <c r="AV12" s="17">
        <v>0.38781353093822701</v>
      </c>
      <c r="AW12" s="17">
        <v>0.41089548770122603</v>
      </c>
      <c r="AX12" s="17">
        <v>0.45048154829776998</v>
      </c>
      <c r="AY12" s="17">
        <v>0.31872523791520702</v>
      </c>
      <c r="AZ12" s="17">
        <v>0.40678621410072002</v>
      </c>
      <c r="BA12" s="17">
        <v>0.43224450695771999</v>
      </c>
      <c r="BB12" s="17"/>
      <c r="BC12" s="17">
        <v>0.46142782053923198</v>
      </c>
      <c r="BD12" s="17">
        <v>0.41185536176791099</v>
      </c>
      <c r="BE12" s="17">
        <v>0.32858360926874902</v>
      </c>
      <c r="BF12" s="17"/>
      <c r="BG12" s="17">
        <v>0.34103025335874998</v>
      </c>
      <c r="BH12" s="17">
        <v>0.454698747286572</v>
      </c>
      <c r="BI12" s="17">
        <v>0.44899972279955702</v>
      </c>
      <c r="BJ12" s="17">
        <v>0.35520196797305098</v>
      </c>
      <c r="BK12" s="17">
        <v>2.8130117732198201E-2</v>
      </c>
      <c r="BL12" s="17"/>
      <c r="BM12" s="17">
        <v>0.436124289657082</v>
      </c>
      <c r="BN12" s="17">
        <v>0.10381271961972199</v>
      </c>
    </row>
    <row r="13" spans="2:66" x14ac:dyDescent="0.35">
      <c r="B13" s="18" t="s">
        <v>142</v>
      </c>
      <c r="C13" s="17">
        <v>0.16619758148848099</v>
      </c>
      <c r="D13" s="17">
        <v>0.150305995110421</v>
      </c>
      <c r="E13" s="17">
        <v>0.18153571540462701</v>
      </c>
      <c r="F13" s="17"/>
      <c r="G13" s="17">
        <v>0.194050019927649</v>
      </c>
      <c r="H13" s="17">
        <v>0.175097112193145</v>
      </c>
      <c r="I13" s="17">
        <v>0.15552878690057501</v>
      </c>
      <c r="J13" s="17">
        <v>0.17800002736864101</v>
      </c>
      <c r="K13" s="17">
        <v>0.171085137575156</v>
      </c>
      <c r="L13" s="17">
        <v>0.13619746087722401</v>
      </c>
      <c r="M13" s="17"/>
      <c r="N13" s="17">
        <v>0.16418745600714801</v>
      </c>
      <c r="O13" s="17">
        <v>0.208491148285539</v>
      </c>
      <c r="P13" s="17">
        <v>0.122983417040832</v>
      </c>
      <c r="Q13" s="17">
        <v>0.16499026667449701</v>
      </c>
      <c r="R13" s="17"/>
      <c r="S13" s="17">
        <v>0.164347247520644</v>
      </c>
      <c r="T13" s="17">
        <v>0.18906358380055599</v>
      </c>
      <c r="U13" s="17">
        <v>0.188067347410137</v>
      </c>
      <c r="V13" s="17">
        <v>0.17872109514949799</v>
      </c>
      <c r="W13" s="17">
        <v>0.14416660948660701</v>
      </c>
      <c r="X13" s="17">
        <v>0.14982765779650201</v>
      </c>
      <c r="Y13" s="17">
        <v>0.127878768023546</v>
      </c>
      <c r="Z13" s="17">
        <v>8.1839975708577595E-2</v>
      </c>
      <c r="AA13" s="17">
        <v>0.15643012893464101</v>
      </c>
      <c r="AB13" s="17">
        <v>0.20536733944774599</v>
      </c>
      <c r="AC13" s="17">
        <v>0.14346362486806599</v>
      </c>
      <c r="AD13" s="17">
        <v>0.25137862610961598</v>
      </c>
      <c r="AE13" s="17"/>
      <c r="AF13" s="17">
        <v>0.18600442656996199</v>
      </c>
      <c r="AG13" s="17">
        <v>0.14372722843199701</v>
      </c>
      <c r="AH13" s="17">
        <v>0.15662861297408401</v>
      </c>
      <c r="AI13" s="17">
        <v>0.161902799864511</v>
      </c>
      <c r="AJ13" s="17">
        <v>0.187244860917297</v>
      </c>
      <c r="AK13" s="17">
        <v>0.18993072414127599</v>
      </c>
      <c r="AL13" s="17"/>
      <c r="AM13" s="17">
        <v>0.138551900970321</v>
      </c>
      <c r="AN13" s="17">
        <v>0.205422675205157</v>
      </c>
      <c r="AO13" s="17"/>
      <c r="AP13" s="17">
        <v>0.146452184517471</v>
      </c>
      <c r="AQ13" s="17">
        <v>0.195966791740704</v>
      </c>
      <c r="AR13" s="17">
        <v>0.16540522268219801</v>
      </c>
      <c r="AS13" s="17">
        <v>0.185519458259888</v>
      </c>
      <c r="AT13" s="17">
        <v>0.12612185560627401</v>
      </c>
      <c r="AU13" s="17"/>
      <c r="AV13" s="17">
        <v>0.15821366824600999</v>
      </c>
      <c r="AW13" s="17">
        <v>0.10867843147613</v>
      </c>
      <c r="AX13" s="17">
        <v>0.18092181674562899</v>
      </c>
      <c r="AY13" s="17">
        <v>0.14140991727534299</v>
      </c>
      <c r="AZ13" s="17">
        <v>0.30691639111082403</v>
      </c>
      <c r="BA13" s="17">
        <v>0.19982583692360401</v>
      </c>
      <c r="BB13" s="17"/>
      <c r="BC13" s="17">
        <v>0.236257553742245</v>
      </c>
      <c r="BD13" s="17">
        <v>0.16337125204981601</v>
      </c>
      <c r="BE13" s="17">
        <v>0.118137074171552</v>
      </c>
      <c r="BF13" s="17"/>
      <c r="BG13" s="17">
        <v>0.28863557719521599</v>
      </c>
      <c r="BH13" s="17">
        <v>0.20234063967736499</v>
      </c>
      <c r="BI13" s="17">
        <v>0.122814719850525</v>
      </c>
      <c r="BJ13" s="17">
        <v>0.114843231626203</v>
      </c>
      <c r="BK13" s="17">
        <v>7.2163414246312604E-2</v>
      </c>
      <c r="BL13" s="17"/>
      <c r="BM13" s="17">
        <v>0.21644201117598399</v>
      </c>
      <c r="BN13" s="17">
        <v>8.2039285939385004E-2</v>
      </c>
    </row>
    <row r="14" spans="2:66" x14ac:dyDescent="0.35">
      <c r="B14" s="18" t="s">
        <v>117</v>
      </c>
      <c r="C14" s="19">
        <v>5.3650391662057401E-2</v>
      </c>
      <c r="D14" s="19">
        <v>3.6564960513040597E-2</v>
      </c>
      <c r="E14" s="19">
        <v>6.8622206437499E-2</v>
      </c>
      <c r="F14" s="19"/>
      <c r="G14" s="19">
        <v>3.9488188748694898E-2</v>
      </c>
      <c r="H14" s="19">
        <v>4.2446689602620297E-2</v>
      </c>
      <c r="I14" s="19">
        <v>5.3099217978475298E-2</v>
      </c>
      <c r="J14" s="19">
        <v>6.3655880621364902E-2</v>
      </c>
      <c r="K14" s="19">
        <v>5.5566120871958898E-2</v>
      </c>
      <c r="L14" s="19">
        <v>6.3274573920333699E-2</v>
      </c>
      <c r="M14" s="19"/>
      <c r="N14" s="19">
        <v>3.2593446714888903E-2</v>
      </c>
      <c r="O14" s="19">
        <v>4.3720818513216797E-2</v>
      </c>
      <c r="P14" s="19">
        <v>6.4652030239624805E-2</v>
      </c>
      <c r="Q14" s="19">
        <v>7.7957585634319398E-2</v>
      </c>
      <c r="R14" s="19"/>
      <c r="S14" s="19">
        <v>4.5795859634912998E-2</v>
      </c>
      <c r="T14" s="19">
        <v>3.3944949254489099E-2</v>
      </c>
      <c r="U14" s="19">
        <v>4.9403708561526698E-2</v>
      </c>
      <c r="V14" s="19">
        <v>5.3086555440316999E-2</v>
      </c>
      <c r="W14" s="19">
        <v>2.1536476230550002E-2</v>
      </c>
      <c r="X14" s="19">
        <v>8.4379294340285196E-2</v>
      </c>
      <c r="Y14" s="19">
        <v>7.3359612682314501E-2</v>
      </c>
      <c r="Z14" s="19">
        <v>4.7706820560320801E-2</v>
      </c>
      <c r="AA14" s="19">
        <v>5.3940166590371999E-2</v>
      </c>
      <c r="AB14" s="19">
        <v>6.3308456394343293E-2</v>
      </c>
      <c r="AC14" s="19">
        <v>6.6520365277894497E-2</v>
      </c>
      <c r="AD14" s="19">
        <v>7.5188936037246495E-2</v>
      </c>
      <c r="AE14" s="19"/>
      <c r="AF14" s="19">
        <v>5.0474743094981601E-2</v>
      </c>
      <c r="AG14" s="19">
        <v>5.3228969265431698E-2</v>
      </c>
      <c r="AH14" s="19">
        <v>6.3591686580549603E-2</v>
      </c>
      <c r="AI14" s="19">
        <v>4.1330827134805799E-2</v>
      </c>
      <c r="AJ14" s="19">
        <v>5.57227505566723E-2</v>
      </c>
      <c r="AK14" s="19">
        <v>8.2287379594577506E-2</v>
      </c>
      <c r="AL14" s="19"/>
      <c r="AM14" s="19">
        <v>5.28284188422092E-2</v>
      </c>
      <c r="AN14" s="19">
        <v>5.2825374302579303E-2</v>
      </c>
      <c r="AO14" s="19"/>
      <c r="AP14" s="19">
        <v>6.6271628631045201E-2</v>
      </c>
      <c r="AQ14" s="19">
        <v>5.5414388041440797E-2</v>
      </c>
      <c r="AR14" s="19">
        <v>4.6994015923225198E-2</v>
      </c>
      <c r="AS14" s="19">
        <v>3.1583483294878201E-2</v>
      </c>
      <c r="AT14" s="19">
        <v>0</v>
      </c>
      <c r="AU14" s="19"/>
      <c r="AV14" s="19">
        <v>3.4737236559200399E-2</v>
      </c>
      <c r="AW14" s="19">
        <v>5.2581233147467502E-2</v>
      </c>
      <c r="AX14" s="19">
        <v>2.56068205168902E-2</v>
      </c>
      <c r="AY14" s="19">
        <v>4.6981987741936002E-2</v>
      </c>
      <c r="AZ14" s="19">
        <v>2.3491164303810801E-2</v>
      </c>
      <c r="BA14" s="19">
        <v>9.3253229070662899E-2</v>
      </c>
      <c r="BB14" s="19"/>
      <c r="BC14" s="19">
        <v>2.34594256773323E-2</v>
      </c>
      <c r="BD14" s="19">
        <v>6.5321768924976195E-2</v>
      </c>
      <c r="BE14" s="19">
        <v>4.2933559018786399E-2</v>
      </c>
      <c r="BF14" s="19"/>
      <c r="BG14" s="19">
        <v>4.0041952493653998E-2</v>
      </c>
      <c r="BH14" s="19">
        <v>2.2187073594745699E-2</v>
      </c>
      <c r="BI14" s="19">
        <v>4.47725560280052E-2</v>
      </c>
      <c r="BJ14" s="19">
        <v>3.7961452856616E-2</v>
      </c>
      <c r="BK14" s="19">
        <v>0.129475740402647</v>
      </c>
      <c r="BL14" s="19"/>
      <c r="BM14" s="19">
        <v>2.5104721925672101E-2</v>
      </c>
      <c r="BN14" s="19">
        <v>0.10829984468962101</v>
      </c>
    </row>
    <row r="15" spans="2:66" x14ac:dyDescent="0.35">
      <c r="B15" s="16"/>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146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138</v>
      </c>
      <c r="C9" s="17">
        <v>2.8695467781936101E-2</v>
      </c>
      <c r="D9" s="17">
        <v>3.9506690341952602E-2</v>
      </c>
      <c r="E9" s="17">
        <v>1.8295883983912499E-2</v>
      </c>
      <c r="F9" s="17"/>
      <c r="G9" s="17">
        <v>7.0814730252573593E-2</v>
      </c>
      <c r="H9" s="17">
        <v>6.2333707690736602E-2</v>
      </c>
      <c r="I9" s="17">
        <v>3.3223877441523102E-2</v>
      </c>
      <c r="J9" s="17">
        <v>1.4895448834106E-2</v>
      </c>
      <c r="K9" s="17">
        <v>0</v>
      </c>
      <c r="L9" s="17">
        <v>0</v>
      </c>
      <c r="M9" s="17"/>
      <c r="N9" s="17">
        <v>5.3758246823726298E-2</v>
      </c>
      <c r="O9" s="17">
        <v>2.5206375600595899E-2</v>
      </c>
      <c r="P9" s="17">
        <v>1.64369900126854E-2</v>
      </c>
      <c r="Q9" s="17">
        <v>1.6459762833127001E-2</v>
      </c>
      <c r="R9" s="17"/>
      <c r="S9" s="17">
        <v>5.9888326226566903E-2</v>
      </c>
      <c r="T9" s="17">
        <v>1.54973123715342E-2</v>
      </c>
      <c r="U9" s="17">
        <v>5.7766212756473296E-3</v>
      </c>
      <c r="V9" s="17">
        <v>2.9322728157014699E-2</v>
      </c>
      <c r="W9" s="17">
        <v>2.2335642638855999E-2</v>
      </c>
      <c r="X9" s="17">
        <v>3.8338968234142401E-2</v>
      </c>
      <c r="Y9" s="17">
        <v>6.1352936946650598E-3</v>
      </c>
      <c r="Z9" s="17">
        <v>3.4551751969207303E-2</v>
      </c>
      <c r="AA9" s="17">
        <v>4.1101468309023399E-2</v>
      </c>
      <c r="AB9" s="17">
        <v>2.5814630273944698E-2</v>
      </c>
      <c r="AC9" s="17">
        <v>2.94549016939212E-2</v>
      </c>
      <c r="AD9" s="17">
        <v>0</v>
      </c>
      <c r="AE9" s="17"/>
      <c r="AF9" s="17">
        <v>6.5614140660359699E-2</v>
      </c>
      <c r="AG9" s="17">
        <v>1.87154468529547E-2</v>
      </c>
      <c r="AH9" s="17">
        <v>2.9853228866077001E-2</v>
      </c>
      <c r="AI9" s="17">
        <v>9.1615446001455606E-3</v>
      </c>
      <c r="AJ9" s="17">
        <v>4.4845754999293802E-3</v>
      </c>
      <c r="AK9" s="17">
        <v>1.81990807878618E-2</v>
      </c>
      <c r="AL9" s="17"/>
      <c r="AM9" s="17">
        <v>2.90288939112693E-2</v>
      </c>
      <c r="AN9" s="17">
        <v>2.84258614245704E-2</v>
      </c>
      <c r="AO9" s="17"/>
      <c r="AP9" s="17">
        <v>6.7163309124593602E-3</v>
      </c>
      <c r="AQ9" s="17">
        <v>1.89329792168214E-2</v>
      </c>
      <c r="AR9" s="17">
        <v>3.6737064651824802E-2</v>
      </c>
      <c r="AS9" s="17">
        <v>6.7556560576243999E-2</v>
      </c>
      <c r="AT9" s="17">
        <v>8.2247304639437593E-2</v>
      </c>
      <c r="AU9" s="17"/>
      <c r="AV9" s="17">
        <v>5.5157261843968998E-2</v>
      </c>
      <c r="AW9" s="17">
        <v>2.4200080207806101E-2</v>
      </c>
      <c r="AX9" s="17">
        <v>1.97218444279528E-2</v>
      </c>
      <c r="AY9" s="17">
        <v>7.5370450936161799E-3</v>
      </c>
      <c r="AZ9" s="17">
        <v>2.4195347469258999E-2</v>
      </c>
      <c r="BA9" s="17">
        <v>0</v>
      </c>
      <c r="BB9" s="17"/>
      <c r="BC9" s="17">
        <v>1.9079281069466599E-2</v>
      </c>
      <c r="BD9" s="17">
        <v>1.9837818567945299E-2</v>
      </c>
      <c r="BE9" s="17">
        <v>5.25964113769073E-2</v>
      </c>
      <c r="BF9" s="17"/>
      <c r="BG9" s="17">
        <v>3.4461650090120297E-2</v>
      </c>
      <c r="BH9" s="17">
        <v>3.3266234322223302E-2</v>
      </c>
      <c r="BI9" s="17">
        <v>2.01605323817108E-2</v>
      </c>
      <c r="BJ9" s="17">
        <v>0.134728850271534</v>
      </c>
      <c r="BK9" s="17">
        <v>6.1445921511603602E-3</v>
      </c>
      <c r="BL9" s="17"/>
      <c r="BM9" s="17">
        <v>3.3461576045889702E-2</v>
      </c>
      <c r="BN9" s="17">
        <v>3.5898272295632097E-2</v>
      </c>
    </row>
    <row r="10" spans="2:66" x14ac:dyDescent="0.35">
      <c r="B10" s="18" t="s">
        <v>139</v>
      </c>
      <c r="C10" s="17">
        <v>0.130696849738482</v>
      </c>
      <c r="D10" s="17">
        <v>0.13738527722556701</v>
      </c>
      <c r="E10" s="17">
        <v>0.12481977518170199</v>
      </c>
      <c r="F10" s="17"/>
      <c r="G10" s="17">
        <v>0.23753546576184301</v>
      </c>
      <c r="H10" s="17">
        <v>0.20166210953927899</v>
      </c>
      <c r="I10" s="17">
        <v>0.139336421231779</v>
      </c>
      <c r="J10" s="17">
        <v>9.8537275785428896E-2</v>
      </c>
      <c r="K10" s="17">
        <v>7.4306497203424193E-2</v>
      </c>
      <c r="L10" s="17">
        <v>5.86183876107211E-2</v>
      </c>
      <c r="M10" s="17"/>
      <c r="N10" s="17">
        <v>0.17254691250929299</v>
      </c>
      <c r="O10" s="17">
        <v>0.14151164281645301</v>
      </c>
      <c r="P10" s="17">
        <v>0.11276513065834599</v>
      </c>
      <c r="Q10" s="17">
        <v>8.5856542913300499E-2</v>
      </c>
      <c r="R10" s="17"/>
      <c r="S10" s="17">
        <v>0.192891902297296</v>
      </c>
      <c r="T10" s="17">
        <v>0.12434964166998499</v>
      </c>
      <c r="U10" s="17">
        <v>0.127347411868173</v>
      </c>
      <c r="V10" s="17">
        <v>0.149643296445129</v>
      </c>
      <c r="W10" s="17">
        <v>0.186588834669314</v>
      </c>
      <c r="X10" s="17">
        <v>0.109583286543145</v>
      </c>
      <c r="Y10" s="17">
        <v>8.0865801632788101E-2</v>
      </c>
      <c r="Z10" s="17">
        <v>9.2474614124958707E-2</v>
      </c>
      <c r="AA10" s="17">
        <v>0.10025293105133901</v>
      </c>
      <c r="AB10" s="17">
        <v>0.146469247335652</v>
      </c>
      <c r="AC10" s="17">
        <v>8.4139512559639307E-2</v>
      </c>
      <c r="AD10" s="17">
        <v>7.8843091819869496E-2</v>
      </c>
      <c r="AE10" s="17"/>
      <c r="AF10" s="17">
        <v>0.20062762685444799</v>
      </c>
      <c r="AG10" s="17">
        <v>0.11303525345382601</v>
      </c>
      <c r="AH10" s="17">
        <v>0.11549884923241301</v>
      </c>
      <c r="AI10" s="17">
        <v>9.8105327730753797E-2</v>
      </c>
      <c r="AJ10" s="17">
        <v>7.5053478571351695E-2</v>
      </c>
      <c r="AK10" s="17">
        <v>0.14345416144359499</v>
      </c>
      <c r="AL10" s="17"/>
      <c r="AM10" s="17">
        <v>0.122454982164861</v>
      </c>
      <c r="AN10" s="17">
        <v>0.14094613908182099</v>
      </c>
      <c r="AO10" s="17"/>
      <c r="AP10" s="17">
        <v>8.9296450077387499E-2</v>
      </c>
      <c r="AQ10" s="17">
        <v>0.101526240073982</v>
      </c>
      <c r="AR10" s="17">
        <v>0.17240586620040299</v>
      </c>
      <c r="AS10" s="17">
        <v>0.20514926612290499</v>
      </c>
      <c r="AT10" s="17">
        <v>0.22377544028701599</v>
      </c>
      <c r="AU10" s="17"/>
      <c r="AV10" s="17">
        <v>0.18144850346324001</v>
      </c>
      <c r="AW10" s="17">
        <v>0.11982852913060001</v>
      </c>
      <c r="AX10" s="17">
        <v>0.128074813532954</v>
      </c>
      <c r="AY10" s="17">
        <v>9.0389519362409201E-2</v>
      </c>
      <c r="AZ10" s="17">
        <v>0.11926531879145399</v>
      </c>
      <c r="BA10" s="17">
        <v>9.00111519221347E-2</v>
      </c>
      <c r="BB10" s="17"/>
      <c r="BC10" s="17">
        <v>0.13755674516761701</v>
      </c>
      <c r="BD10" s="17">
        <v>0.115293658585587</v>
      </c>
      <c r="BE10" s="17">
        <v>0.15478956416839401</v>
      </c>
      <c r="BF10" s="17"/>
      <c r="BG10" s="17">
        <v>0.107172291997575</v>
      </c>
      <c r="BH10" s="17">
        <v>0.139286816929306</v>
      </c>
      <c r="BI10" s="17">
        <v>0.15520550024996399</v>
      </c>
      <c r="BJ10" s="17">
        <v>0.18808760045844899</v>
      </c>
      <c r="BK10" s="17">
        <v>7.4362642721496106E-2</v>
      </c>
      <c r="BL10" s="17"/>
      <c r="BM10" s="17">
        <v>0.13403901376043101</v>
      </c>
      <c r="BN10" s="17">
        <v>0.100677963635672</v>
      </c>
    </row>
    <row r="11" spans="2:66" x14ac:dyDescent="0.35">
      <c r="B11" s="18" t="s">
        <v>140</v>
      </c>
      <c r="C11" s="17">
        <v>0.29442587682350602</v>
      </c>
      <c r="D11" s="17">
        <v>0.30192724164846602</v>
      </c>
      <c r="E11" s="17">
        <v>0.28856318549915699</v>
      </c>
      <c r="F11" s="17"/>
      <c r="G11" s="17">
        <v>0.25800741142005401</v>
      </c>
      <c r="H11" s="17">
        <v>0.20628961098044399</v>
      </c>
      <c r="I11" s="17">
        <v>0.26447518798958197</v>
      </c>
      <c r="J11" s="17">
        <v>0.31764171036216898</v>
      </c>
      <c r="K11" s="17">
        <v>0.35927841810483002</v>
      </c>
      <c r="L11" s="17">
        <v>0.35249983387003397</v>
      </c>
      <c r="M11" s="17"/>
      <c r="N11" s="17">
        <v>0.26494414008017603</v>
      </c>
      <c r="O11" s="17">
        <v>0.28079123217004598</v>
      </c>
      <c r="P11" s="17">
        <v>0.32602922202352502</v>
      </c>
      <c r="Q11" s="17">
        <v>0.31341982742495</v>
      </c>
      <c r="R11" s="17"/>
      <c r="S11" s="17">
        <v>0.25417487193437399</v>
      </c>
      <c r="T11" s="17">
        <v>0.28630376168330202</v>
      </c>
      <c r="U11" s="17">
        <v>0.31942597047212601</v>
      </c>
      <c r="V11" s="17">
        <v>0.28993925000649401</v>
      </c>
      <c r="W11" s="17">
        <v>0.282450366375323</v>
      </c>
      <c r="X11" s="17">
        <v>0.298541189536704</v>
      </c>
      <c r="Y11" s="17">
        <v>0.34362145104580699</v>
      </c>
      <c r="Z11" s="17">
        <v>0.29546903880389702</v>
      </c>
      <c r="AA11" s="17">
        <v>0.30426732551975799</v>
      </c>
      <c r="AB11" s="17">
        <v>0.26500738286780301</v>
      </c>
      <c r="AC11" s="17">
        <v>0.317411384427154</v>
      </c>
      <c r="AD11" s="17">
        <v>0.36080678941408201</v>
      </c>
      <c r="AE11" s="17"/>
      <c r="AF11" s="17">
        <v>0.21950019163085499</v>
      </c>
      <c r="AG11" s="17">
        <v>0.32077509926065401</v>
      </c>
      <c r="AH11" s="17">
        <v>0.304928192383494</v>
      </c>
      <c r="AI11" s="17">
        <v>0.31273320691515699</v>
      </c>
      <c r="AJ11" s="17">
        <v>0.33443031977313298</v>
      </c>
      <c r="AK11" s="17">
        <v>0.343212503044037</v>
      </c>
      <c r="AL11" s="17"/>
      <c r="AM11" s="17">
        <v>0.29539435101296502</v>
      </c>
      <c r="AN11" s="17">
        <v>0.294032692588438</v>
      </c>
      <c r="AO11" s="17"/>
      <c r="AP11" s="17">
        <v>0.31669205360449698</v>
      </c>
      <c r="AQ11" s="17">
        <v>0.33280069622057301</v>
      </c>
      <c r="AR11" s="17">
        <v>0.26165946203969798</v>
      </c>
      <c r="AS11" s="17">
        <v>0.228196524070755</v>
      </c>
      <c r="AT11" s="17">
        <v>0.18100113396954501</v>
      </c>
      <c r="AU11" s="17"/>
      <c r="AV11" s="17">
        <v>0.28132454952267999</v>
      </c>
      <c r="AW11" s="17">
        <v>0.369336588136285</v>
      </c>
      <c r="AX11" s="17">
        <v>0.27923566681055401</v>
      </c>
      <c r="AY11" s="17">
        <v>0.29526589186252</v>
      </c>
      <c r="AZ11" s="17">
        <v>0.21369100113019199</v>
      </c>
      <c r="BA11" s="17">
        <v>0.32019922429518899</v>
      </c>
      <c r="BB11" s="17"/>
      <c r="BC11" s="17">
        <v>0.248804688347701</v>
      </c>
      <c r="BD11" s="17">
        <v>0.31092583354296199</v>
      </c>
      <c r="BE11" s="17">
        <v>0.32039366282316001</v>
      </c>
      <c r="BF11" s="17"/>
      <c r="BG11" s="17">
        <v>0.25087940554452398</v>
      </c>
      <c r="BH11" s="17">
        <v>0.268704520456234</v>
      </c>
      <c r="BI11" s="17">
        <v>0.31100282304890697</v>
      </c>
      <c r="BJ11" s="17">
        <v>0.30609295237297901</v>
      </c>
      <c r="BK11" s="17">
        <v>0.38822058989455499</v>
      </c>
      <c r="BL11" s="17"/>
      <c r="BM11" s="17">
        <v>0.26579173582940002</v>
      </c>
      <c r="BN11" s="17">
        <v>0.36921671264271799</v>
      </c>
    </row>
    <row r="12" spans="2:66" x14ac:dyDescent="0.35">
      <c r="B12" s="18" t="s">
        <v>141</v>
      </c>
      <c r="C12" s="17">
        <v>0.34729642347774298</v>
      </c>
      <c r="D12" s="17">
        <v>0.33553419841153598</v>
      </c>
      <c r="E12" s="17">
        <v>0.35749861379578302</v>
      </c>
      <c r="F12" s="17"/>
      <c r="G12" s="17">
        <v>0.28463559132480099</v>
      </c>
      <c r="H12" s="17">
        <v>0.33496839090723002</v>
      </c>
      <c r="I12" s="17">
        <v>0.34105797248095299</v>
      </c>
      <c r="J12" s="17">
        <v>0.35439387238479297</v>
      </c>
      <c r="K12" s="17">
        <v>0.33150257734629102</v>
      </c>
      <c r="L12" s="17">
        <v>0.40896378622708901</v>
      </c>
      <c r="M12" s="17"/>
      <c r="N12" s="17">
        <v>0.361529859068976</v>
      </c>
      <c r="O12" s="17">
        <v>0.32906844999842599</v>
      </c>
      <c r="P12" s="17">
        <v>0.34020573413489502</v>
      </c>
      <c r="Q12" s="17">
        <v>0.358737426901239</v>
      </c>
      <c r="R12" s="17"/>
      <c r="S12" s="17">
        <v>0.31341402111302202</v>
      </c>
      <c r="T12" s="17">
        <v>0.37824229405908</v>
      </c>
      <c r="U12" s="17">
        <v>0.36355643067682603</v>
      </c>
      <c r="V12" s="17">
        <v>0.31110369669420501</v>
      </c>
      <c r="W12" s="17">
        <v>0.34198447227329298</v>
      </c>
      <c r="X12" s="17">
        <v>0.34527791737946201</v>
      </c>
      <c r="Y12" s="17">
        <v>0.34558149750525502</v>
      </c>
      <c r="Z12" s="17">
        <v>0.40135491303307502</v>
      </c>
      <c r="AA12" s="17">
        <v>0.35719754816127097</v>
      </c>
      <c r="AB12" s="17">
        <v>0.30730321414210299</v>
      </c>
      <c r="AC12" s="17">
        <v>0.42497737525860402</v>
      </c>
      <c r="AD12" s="17">
        <v>0.341372301175696</v>
      </c>
      <c r="AE12" s="17"/>
      <c r="AF12" s="17">
        <v>0.31344578776847398</v>
      </c>
      <c r="AG12" s="17">
        <v>0.37308135876736698</v>
      </c>
      <c r="AH12" s="17">
        <v>0.33250386457972703</v>
      </c>
      <c r="AI12" s="17">
        <v>0.375142066459283</v>
      </c>
      <c r="AJ12" s="17">
        <v>0.36284037577272199</v>
      </c>
      <c r="AK12" s="17">
        <v>0.289391940069401</v>
      </c>
      <c r="AL12" s="17"/>
      <c r="AM12" s="17">
        <v>0.36119112208002901</v>
      </c>
      <c r="AN12" s="17">
        <v>0.32880337472938498</v>
      </c>
      <c r="AO12" s="17"/>
      <c r="AP12" s="17">
        <v>0.34765680245785602</v>
      </c>
      <c r="AQ12" s="17">
        <v>0.38566788893058401</v>
      </c>
      <c r="AR12" s="17">
        <v>0.32815128132836302</v>
      </c>
      <c r="AS12" s="17">
        <v>0.32518126154128402</v>
      </c>
      <c r="AT12" s="17">
        <v>0.34618970829697499</v>
      </c>
      <c r="AU12" s="17"/>
      <c r="AV12" s="17">
        <v>0.31921777411737501</v>
      </c>
      <c r="AW12" s="17">
        <v>0.34382854168931498</v>
      </c>
      <c r="AX12" s="17">
        <v>0.40177058213963701</v>
      </c>
      <c r="AY12" s="17">
        <v>0.34968239807495799</v>
      </c>
      <c r="AZ12" s="17">
        <v>0.41955323293893898</v>
      </c>
      <c r="BA12" s="17">
        <v>0.35657476085796602</v>
      </c>
      <c r="BB12" s="17"/>
      <c r="BC12" s="17">
        <v>0.410703900349563</v>
      </c>
      <c r="BD12" s="17">
        <v>0.34264349379227199</v>
      </c>
      <c r="BE12" s="17">
        <v>0.31382202693021199</v>
      </c>
      <c r="BF12" s="17"/>
      <c r="BG12" s="17">
        <v>0.346525037966254</v>
      </c>
      <c r="BH12" s="17">
        <v>0.35810512298563901</v>
      </c>
      <c r="BI12" s="17">
        <v>0.368362516790953</v>
      </c>
      <c r="BJ12" s="17">
        <v>0.23710917449657801</v>
      </c>
      <c r="BK12" s="17">
        <v>0.30116953561482201</v>
      </c>
      <c r="BL12" s="17"/>
      <c r="BM12" s="17">
        <v>0.35621283259710701</v>
      </c>
      <c r="BN12" s="17">
        <v>0.286346325351655</v>
      </c>
    </row>
    <row r="13" spans="2:66" x14ac:dyDescent="0.35">
      <c r="B13" s="18" t="s">
        <v>142</v>
      </c>
      <c r="C13" s="17">
        <v>0.13612190632031401</v>
      </c>
      <c r="D13" s="17">
        <v>0.146022158283516</v>
      </c>
      <c r="E13" s="17">
        <v>0.12714001904082201</v>
      </c>
      <c r="F13" s="17"/>
      <c r="G13" s="17">
        <v>9.5237616911037007E-2</v>
      </c>
      <c r="H13" s="17">
        <v>0.13835314071853999</v>
      </c>
      <c r="I13" s="17">
        <v>0.170621032124119</v>
      </c>
      <c r="J13" s="17">
        <v>0.14194631582258699</v>
      </c>
      <c r="K13" s="17">
        <v>0.15361439939086799</v>
      </c>
      <c r="L13" s="17">
        <v>0.117083470687813</v>
      </c>
      <c r="M13" s="17"/>
      <c r="N13" s="17">
        <v>0.113455436874556</v>
      </c>
      <c r="O13" s="17">
        <v>0.151669415485362</v>
      </c>
      <c r="P13" s="17">
        <v>0.142443393831718</v>
      </c>
      <c r="Q13" s="17">
        <v>0.139183125674474</v>
      </c>
      <c r="R13" s="17"/>
      <c r="S13" s="17">
        <v>0.127319913477597</v>
      </c>
      <c r="T13" s="17">
        <v>0.13205813319475099</v>
      </c>
      <c r="U13" s="17">
        <v>0.12180867189492101</v>
      </c>
      <c r="V13" s="17">
        <v>0.14815148642377701</v>
      </c>
      <c r="W13" s="17">
        <v>0.130440724578784</v>
      </c>
      <c r="X13" s="17">
        <v>0.112543774662063</v>
      </c>
      <c r="Y13" s="17">
        <v>0.168435779080717</v>
      </c>
      <c r="Z13" s="17">
        <v>0.105758526215827</v>
      </c>
      <c r="AA13" s="17">
        <v>0.14378897743056199</v>
      </c>
      <c r="AB13" s="17">
        <v>0.18563303200801701</v>
      </c>
      <c r="AC13" s="17">
        <v>8.6828569141955594E-2</v>
      </c>
      <c r="AD13" s="17">
        <v>0.140767517897328</v>
      </c>
      <c r="AE13" s="17"/>
      <c r="AF13" s="17">
        <v>0.14411738921762399</v>
      </c>
      <c r="AG13" s="17">
        <v>0.117421707296347</v>
      </c>
      <c r="AH13" s="17">
        <v>0.147449266649121</v>
      </c>
      <c r="AI13" s="17">
        <v>0.14498036940967801</v>
      </c>
      <c r="AJ13" s="17">
        <v>0.14026388923182301</v>
      </c>
      <c r="AK13" s="17">
        <v>0.13216329992861001</v>
      </c>
      <c r="AL13" s="17"/>
      <c r="AM13" s="17">
        <v>0.13089640367591701</v>
      </c>
      <c r="AN13" s="17">
        <v>0.144501560048027</v>
      </c>
      <c r="AO13" s="17"/>
      <c r="AP13" s="17">
        <v>0.14040786829980401</v>
      </c>
      <c r="AQ13" s="17">
        <v>0.100499939360566</v>
      </c>
      <c r="AR13" s="17">
        <v>0.16247098529148299</v>
      </c>
      <c r="AS13" s="17">
        <v>0.135434541148724</v>
      </c>
      <c r="AT13" s="17">
        <v>0.166786412807027</v>
      </c>
      <c r="AU13" s="17"/>
      <c r="AV13" s="17">
        <v>0.114724247472442</v>
      </c>
      <c r="AW13" s="17">
        <v>9.2683020145453002E-2</v>
      </c>
      <c r="AX13" s="17">
        <v>0.15265333558087901</v>
      </c>
      <c r="AY13" s="17">
        <v>0.19105376162543899</v>
      </c>
      <c r="AZ13" s="17">
        <v>0.18392674827187899</v>
      </c>
      <c r="BA13" s="17">
        <v>0.119175716113434</v>
      </c>
      <c r="BB13" s="17"/>
      <c r="BC13" s="17">
        <v>0.14577247099372101</v>
      </c>
      <c r="BD13" s="17">
        <v>0.14259533758455001</v>
      </c>
      <c r="BE13" s="17">
        <v>0.121414440651283</v>
      </c>
      <c r="BF13" s="17"/>
      <c r="BG13" s="17">
        <v>0.22746883690426201</v>
      </c>
      <c r="BH13" s="17">
        <v>0.14328867065392301</v>
      </c>
      <c r="BI13" s="17">
        <v>9.3426267396510707E-2</v>
      </c>
      <c r="BJ13" s="17">
        <v>0.11588708408066301</v>
      </c>
      <c r="BK13" s="17">
        <v>0.173318149809773</v>
      </c>
      <c r="BL13" s="17"/>
      <c r="BM13" s="17">
        <v>0.15704446944415901</v>
      </c>
      <c r="BN13" s="17">
        <v>0.160028921524453</v>
      </c>
    </row>
    <row r="14" spans="2:66" x14ac:dyDescent="0.35">
      <c r="B14" s="18" t="s">
        <v>117</v>
      </c>
      <c r="C14" s="19">
        <v>6.2763475858020404E-2</v>
      </c>
      <c r="D14" s="19">
        <v>3.9624434088961699E-2</v>
      </c>
      <c r="E14" s="19">
        <v>8.3682522498622999E-2</v>
      </c>
      <c r="F14" s="19"/>
      <c r="G14" s="19">
        <v>5.3769184329691501E-2</v>
      </c>
      <c r="H14" s="19">
        <v>5.6393040163770398E-2</v>
      </c>
      <c r="I14" s="19">
        <v>5.1285508732044002E-2</v>
      </c>
      <c r="J14" s="19">
        <v>7.25853768109158E-2</v>
      </c>
      <c r="K14" s="19">
        <v>8.1298107954586404E-2</v>
      </c>
      <c r="L14" s="19">
        <v>6.2834521604343205E-2</v>
      </c>
      <c r="M14" s="19"/>
      <c r="N14" s="19">
        <v>3.3765404643272698E-2</v>
      </c>
      <c r="O14" s="19">
        <v>7.17528839291178E-2</v>
      </c>
      <c r="P14" s="19">
        <v>6.2119529338830699E-2</v>
      </c>
      <c r="Q14" s="19">
        <v>8.6343314252909295E-2</v>
      </c>
      <c r="R14" s="19"/>
      <c r="S14" s="19">
        <v>5.2310964951144699E-2</v>
      </c>
      <c r="T14" s="19">
        <v>6.3548857021348104E-2</v>
      </c>
      <c r="U14" s="19">
        <v>6.2084893812306301E-2</v>
      </c>
      <c r="V14" s="19">
        <v>7.1839542273380103E-2</v>
      </c>
      <c r="W14" s="19">
        <v>3.6199959464430997E-2</v>
      </c>
      <c r="X14" s="19">
        <v>9.5714863644483103E-2</v>
      </c>
      <c r="Y14" s="19">
        <v>5.5360177040768302E-2</v>
      </c>
      <c r="Z14" s="19">
        <v>7.0391155853035098E-2</v>
      </c>
      <c r="AA14" s="19">
        <v>5.3391749528047497E-2</v>
      </c>
      <c r="AB14" s="19">
        <v>6.9772493372480204E-2</v>
      </c>
      <c r="AC14" s="19">
        <v>5.7188256918726102E-2</v>
      </c>
      <c r="AD14" s="19">
        <v>7.8210299693024399E-2</v>
      </c>
      <c r="AE14" s="19"/>
      <c r="AF14" s="19">
        <v>5.66948638682402E-2</v>
      </c>
      <c r="AG14" s="19">
        <v>5.6971134368851102E-2</v>
      </c>
      <c r="AH14" s="19">
        <v>6.9766598289168202E-2</v>
      </c>
      <c r="AI14" s="19">
        <v>5.9877484884982603E-2</v>
      </c>
      <c r="AJ14" s="19">
        <v>8.2927361151040602E-2</v>
      </c>
      <c r="AK14" s="19">
        <v>7.3579014726495195E-2</v>
      </c>
      <c r="AL14" s="19"/>
      <c r="AM14" s="19">
        <v>6.1034247154957602E-2</v>
      </c>
      <c r="AN14" s="19">
        <v>6.3290372127758093E-2</v>
      </c>
      <c r="AO14" s="19"/>
      <c r="AP14" s="19">
        <v>9.9230494647995895E-2</v>
      </c>
      <c r="AQ14" s="19">
        <v>6.0572256197474701E-2</v>
      </c>
      <c r="AR14" s="19">
        <v>3.8575340488227999E-2</v>
      </c>
      <c r="AS14" s="19">
        <v>3.8481846540087697E-2</v>
      </c>
      <c r="AT14" s="19">
        <v>0</v>
      </c>
      <c r="AU14" s="19"/>
      <c r="AV14" s="19">
        <v>4.8127663580293599E-2</v>
      </c>
      <c r="AW14" s="19">
        <v>5.01232406905417E-2</v>
      </c>
      <c r="AX14" s="19">
        <v>1.8543757508024099E-2</v>
      </c>
      <c r="AY14" s="19">
        <v>6.6071383981058093E-2</v>
      </c>
      <c r="AZ14" s="19">
        <v>3.9368351398277199E-2</v>
      </c>
      <c r="BA14" s="19">
        <v>0.114039146811276</v>
      </c>
      <c r="BB14" s="19"/>
      <c r="BC14" s="19">
        <v>3.8082914071930998E-2</v>
      </c>
      <c r="BD14" s="19">
        <v>6.8703857926683598E-2</v>
      </c>
      <c r="BE14" s="19">
        <v>3.6983894050044402E-2</v>
      </c>
      <c r="BF14" s="19"/>
      <c r="BG14" s="19">
        <v>3.3492777497264398E-2</v>
      </c>
      <c r="BH14" s="19">
        <v>5.7348634652675597E-2</v>
      </c>
      <c r="BI14" s="19">
        <v>5.1842360131954E-2</v>
      </c>
      <c r="BJ14" s="19">
        <v>1.8094338319796101E-2</v>
      </c>
      <c r="BK14" s="19">
        <v>5.6784489808194102E-2</v>
      </c>
      <c r="BL14" s="19"/>
      <c r="BM14" s="19">
        <v>5.3450372323012703E-2</v>
      </c>
      <c r="BN14" s="19">
        <v>4.7831804549868899E-2</v>
      </c>
    </row>
    <row r="15" spans="2:66" x14ac:dyDescent="0.35">
      <c r="B15" s="16"/>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147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138</v>
      </c>
      <c r="C9" s="17">
        <v>2.70049715590709E-2</v>
      </c>
      <c r="D9" s="17">
        <v>3.99159602679749E-2</v>
      </c>
      <c r="E9" s="17">
        <v>1.4549768198263899E-2</v>
      </c>
      <c r="F9" s="17"/>
      <c r="G9" s="17">
        <v>6.3867836851948204E-2</v>
      </c>
      <c r="H9" s="17">
        <v>6.4526360977938402E-2</v>
      </c>
      <c r="I9" s="17">
        <v>3.0057182860968999E-2</v>
      </c>
      <c r="J9" s="17">
        <v>2.9414173596733701E-3</v>
      </c>
      <c r="K9" s="17">
        <v>0</v>
      </c>
      <c r="L9" s="17">
        <v>7.0092427424121497E-3</v>
      </c>
      <c r="M9" s="17"/>
      <c r="N9" s="17">
        <v>4.4881168173405303E-2</v>
      </c>
      <c r="O9" s="17">
        <v>2.8373144703062399E-2</v>
      </c>
      <c r="P9" s="17">
        <v>1.8610924445559899E-2</v>
      </c>
      <c r="Q9" s="17">
        <v>1.4056131411156801E-2</v>
      </c>
      <c r="R9" s="17"/>
      <c r="S9" s="17">
        <v>4.2016645466194498E-2</v>
      </c>
      <c r="T9" s="17">
        <v>2.6122816442516E-2</v>
      </c>
      <c r="U9" s="17">
        <v>0</v>
      </c>
      <c r="V9" s="17">
        <v>1.27873378378451E-2</v>
      </c>
      <c r="W9" s="17">
        <v>1.5564590577744701E-2</v>
      </c>
      <c r="X9" s="17">
        <v>2.11560790113271E-2</v>
      </c>
      <c r="Y9" s="17">
        <v>1.3050328606711599E-2</v>
      </c>
      <c r="Z9" s="17">
        <v>3.4154152137343401E-2</v>
      </c>
      <c r="AA9" s="17">
        <v>5.7228527089453703E-2</v>
      </c>
      <c r="AB9" s="17">
        <v>3.8002291586291002E-2</v>
      </c>
      <c r="AC9" s="17">
        <v>1.9952768864264E-2</v>
      </c>
      <c r="AD9" s="17">
        <v>1.5757222959566799E-2</v>
      </c>
      <c r="AE9" s="17"/>
      <c r="AF9" s="17">
        <v>6.5637800524947096E-2</v>
      </c>
      <c r="AG9" s="17">
        <v>2.0031998508497999E-2</v>
      </c>
      <c r="AH9" s="17">
        <v>1.1170595373470401E-2</v>
      </c>
      <c r="AI9" s="17">
        <v>1.20641631289897E-2</v>
      </c>
      <c r="AJ9" s="17">
        <v>0</v>
      </c>
      <c r="AK9" s="17">
        <v>2.6634291031967201E-2</v>
      </c>
      <c r="AL9" s="17"/>
      <c r="AM9" s="17">
        <v>3.1204414596794801E-2</v>
      </c>
      <c r="AN9" s="17">
        <v>2.1237949306521901E-2</v>
      </c>
      <c r="AO9" s="17"/>
      <c r="AP9" s="17">
        <v>4.0395064601680599E-3</v>
      </c>
      <c r="AQ9" s="17">
        <v>1.0073669579858099E-2</v>
      </c>
      <c r="AR9" s="17">
        <v>4.3056666936062797E-2</v>
      </c>
      <c r="AS9" s="17">
        <v>7.1045885900851105E-2</v>
      </c>
      <c r="AT9" s="17">
        <v>5.70775075999434E-2</v>
      </c>
      <c r="AU9" s="17"/>
      <c r="AV9" s="17">
        <v>5.7351137348171898E-2</v>
      </c>
      <c r="AW9" s="17">
        <v>1.67621826087264E-2</v>
      </c>
      <c r="AX9" s="17">
        <v>2.5945099107055301E-2</v>
      </c>
      <c r="AY9" s="17">
        <v>1.13783370594207E-2</v>
      </c>
      <c r="AZ9" s="17">
        <v>0</v>
      </c>
      <c r="BA9" s="17">
        <v>0</v>
      </c>
      <c r="BB9" s="17"/>
      <c r="BC9" s="17">
        <v>1.9225096633680501E-2</v>
      </c>
      <c r="BD9" s="17">
        <v>1.6229813181498801E-2</v>
      </c>
      <c r="BE9" s="17">
        <v>5.1728592863334803E-2</v>
      </c>
      <c r="BF9" s="17"/>
      <c r="BG9" s="17">
        <v>3.2462185671821603E-2</v>
      </c>
      <c r="BH9" s="17">
        <v>3.0130098032418399E-2</v>
      </c>
      <c r="BI9" s="17">
        <v>2.3339040871117999E-2</v>
      </c>
      <c r="BJ9" s="17">
        <v>9.6514268320678304E-2</v>
      </c>
      <c r="BK9" s="17">
        <v>5.5331413800093904E-3</v>
      </c>
      <c r="BL9" s="17"/>
      <c r="BM9" s="17">
        <v>3.0511182196987899E-2</v>
      </c>
      <c r="BN9" s="17">
        <v>2.6585666702682E-2</v>
      </c>
    </row>
    <row r="10" spans="2:66" x14ac:dyDescent="0.35">
      <c r="B10" s="18" t="s">
        <v>139</v>
      </c>
      <c r="C10" s="17">
        <v>0.15488028970560999</v>
      </c>
      <c r="D10" s="17">
        <v>0.16072783809727201</v>
      </c>
      <c r="E10" s="17">
        <v>0.14994227600785301</v>
      </c>
      <c r="F10" s="17"/>
      <c r="G10" s="17">
        <v>0.24568039295894101</v>
      </c>
      <c r="H10" s="17">
        <v>0.215843525784399</v>
      </c>
      <c r="I10" s="17">
        <v>0.13560458124052299</v>
      </c>
      <c r="J10" s="17">
        <v>0.15737527610193899</v>
      </c>
      <c r="K10" s="17">
        <v>0.130321044506229</v>
      </c>
      <c r="L10" s="17">
        <v>7.4786594571901593E-2</v>
      </c>
      <c r="M10" s="17"/>
      <c r="N10" s="17">
        <v>0.198334392643263</v>
      </c>
      <c r="O10" s="17">
        <v>0.16374598895238501</v>
      </c>
      <c r="P10" s="17">
        <v>0.12506782171981501</v>
      </c>
      <c r="Q10" s="17">
        <v>0.12546068532861601</v>
      </c>
      <c r="R10" s="17"/>
      <c r="S10" s="17">
        <v>0.23103866047801999</v>
      </c>
      <c r="T10" s="17">
        <v>0.13210387660460299</v>
      </c>
      <c r="U10" s="17">
        <v>0.15906883158214</v>
      </c>
      <c r="V10" s="17">
        <v>0.14239166544333101</v>
      </c>
      <c r="W10" s="17">
        <v>0.180048211022209</v>
      </c>
      <c r="X10" s="17">
        <v>0.159042828371776</v>
      </c>
      <c r="Y10" s="17">
        <v>9.7901783668998807E-2</v>
      </c>
      <c r="Z10" s="17">
        <v>0.13960300763273201</v>
      </c>
      <c r="AA10" s="17">
        <v>0.11919893389984999</v>
      </c>
      <c r="AB10" s="17">
        <v>0.14566816509908301</v>
      </c>
      <c r="AC10" s="17">
        <v>0.16220155532147201</v>
      </c>
      <c r="AD10" s="17">
        <v>0.172184889152554</v>
      </c>
      <c r="AE10" s="17"/>
      <c r="AF10" s="17">
        <v>0.20122478790849099</v>
      </c>
      <c r="AG10" s="17">
        <v>0.13653003236846101</v>
      </c>
      <c r="AH10" s="17">
        <v>0.152919496229214</v>
      </c>
      <c r="AI10" s="17">
        <v>0.135732009797564</v>
      </c>
      <c r="AJ10" s="17">
        <v>0.11785140927919301</v>
      </c>
      <c r="AK10" s="17">
        <v>0.17809207686780601</v>
      </c>
      <c r="AL10" s="17"/>
      <c r="AM10" s="17">
        <v>0.14356808301316301</v>
      </c>
      <c r="AN10" s="17">
        <v>0.17083698136563799</v>
      </c>
      <c r="AO10" s="17"/>
      <c r="AP10" s="17">
        <v>9.3011568382343299E-2</v>
      </c>
      <c r="AQ10" s="17">
        <v>0.13240383392017299</v>
      </c>
      <c r="AR10" s="17">
        <v>0.19301894462126901</v>
      </c>
      <c r="AS10" s="17">
        <v>0.20362538727671201</v>
      </c>
      <c r="AT10" s="17">
        <v>0.34657024493654998</v>
      </c>
      <c r="AU10" s="17"/>
      <c r="AV10" s="17">
        <v>0.227391327382889</v>
      </c>
      <c r="AW10" s="17">
        <v>0.132404358326289</v>
      </c>
      <c r="AX10" s="17">
        <v>0.123314433498962</v>
      </c>
      <c r="AY10" s="17">
        <v>0.114144925757154</v>
      </c>
      <c r="AZ10" s="17">
        <v>0.119108943990673</v>
      </c>
      <c r="BA10" s="17">
        <v>8.1520715873881197E-2</v>
      </c>
      <c r="BB10" s="17"/>
      <c r="BC10" s="17">
        <v>0.17456835388672801</v>
      </c>
      <c r="BD10" s="17">
        <v>0.14254848136568701</v>
      </c>
      <c r="BE10" s="17">
        <v>0.17154800747079699</v>
      </c>
      <c r="BF10" s="17"/>
      <c r="BG10" s="17">
        <v>0.12372788859212699</v>
      </c>
      <c r="BH10" s="17">
        <v>0.170230841532337</v>
      </c>
      <c r="BI10" s="17">
        <v>0.18800648361148001</v>
      </c>
      <c r="BJ10" s="17">
        <v>0.18718189371367999</v>
      </c>
      <c r="BK10" s="17">
        <v>5.5769315941811198E-2</v>
      </c>
      <c r="BL10" s="17"/>
      <c r="BM10" s="17">
        <v>0.16263183938858999</v>
      </c>
      <c r="BN10" s="17">
        <v>8.6177453478556501E-2</v>
      </c>
    </row>
    <row r="11" spans="2:66" x14ac:dyDescent="0.35">
      <c r="B11" s="18" t="s">
        <v>140</v>
      </c>
      <c r="C11" s="17">
        <v>0.339403330523946</v>
      </c>
      <c r="D11" s="17">
        <v>0.35389577495614499</v>
      </c>
      <c r="E11" s="17">
        <v>0.32591911416450903</v>
      </c>
      <c r="F11" s="17"/>
      <c r="G11" s="17">
        <v>0.32788039939909902</v>
      </c>
      <c r="H11" s="17">
        <v>0.25873302093328798</v>
      </c>
      <c r="I11" s="17">
        <v>0.32231029940143802</v>
      </c>
      <c r="J11" s="17">
        <v>0.356937660571927</v>
      </c>
      <c r="K11" s="17">
        <v>0.37600182670627802</v>
      </c>
      <c r="L11" s="17">
        <v>0.38799291901640398</v>
      </c>
      <c r="M11" s="17"/>
      <c r="N11" s="17">
        <v>0.35335805523124603</v>
      </c>
      <c r="O11" s="17">
        <v>0.32636994528922703</v>
      </c>
      <c r="P11" s="17">
        <v>0.37357430173682599</v>
      </c>
      <c r="Q11" s="17">
        <v>0.30494932182922102</v>
      </c>
      <c r="R11" s="17"/>
      <c r="S11" s="17">
        <v>0.32596513338555699</v>
      </c>
      <c r="T11" s="17">
        <v>0.335742368308866</v>
      </c>
      <c r="U11" s="17">
        <v>0.36464224327040701</v>
      </c>
      <c r="V11" s="17">
        <v>0.38351414488187902</v>
      </c>
      <c r="W11" s="17">
        <v>0.33491443393357501</v>
      </c>
      <c r="X11" s="17">
        <v>0.31996043878882502</v>
      </c>
      <c r="Y11" s="17">
        <v>0.39196034935421697</v>
      </c>
      <c r="Z11" s="17">
        <v>0.270290400858269</v>
      </c>
      <c r="AA11" s="17">
        <v>0.32276812406154698</v>
      </c>
      <c r="AB11" s="17">
        <v>0.32114726446417702</v>
      </c>
      <c r="AC11" s="17">
        <v>0.33620498384817199</v>
      </c>
      <c r="AD11" s="17">
        <v>0.35950796839787302</v>
      </c>
      <c r="AE11" s="17"/>
      <c r="AF11" s="17">
        <v>0.298557690040264</v>
      </c>
      <c r="AG11" s="17">
        <v>0.35899637003203599</v>
      </c>
      <c r="AH11" s="17">
        <v>0.32502643697769801</v>
      </c>
      <c r="AI11" s="17">
        <v>0.360886870231035</v>
      </c>
      <c r="AJ11" s="17">
        <v>0.34749200677333802</v>
      </c>
      <c r="AK11" s="17">
        <v>0.37030685721051199</v>
      </c>
      <c r="AL11" s="17"/>
      <c r="AM11" s="17">
        <v>0.33367700092056701</v>
      </c>
      <c r="AN11" s="17">
        <v>0.34993511734358701</v>
      </c>
      <c r="AO11" s="17"/>
      <c r="AP11" s="17">
        <v>0.351098203098337</v>
      </c>
      <c r="AQ11" s="17">
        <v>0.358461552988038</v>
      </c>
      <c r="AR11" s="17">
        <v>0.32259555724060901</v>
      </c>
      <c r="AS11" s="17">
        <v>0.32309806749695602</v>
      </c>
      <c r="AT11" s="17">
        <v>0.26877415358489998</v>
      </c>
      <c r="AU11" s="17"/>
      <c r="AV11" s="17">
        <v>0.33670240039775501</v>
      </c>
      <c r="AW11" s="17">
        <v>0.41473352428117499</v>
      </c>
      <c r="AX11" s="17">
        <v>0.33687536557503001</v>
      </c>
      <c r="AY11" s="17">
        <v>0.26365150797680698</v>
      </c>
      <c r="AZ11" s="17">
        <v>0.31821728011293299</v>
      </c>
      <c r="BA11" s="17">
        <v>0.35332243298786697</v>
      </c>
      <c r="BB11" s="17"/>
      <c r="BC11" s="17">
        <v>0.33595342273373402</v>
      </c>
      <c r="BD11" s="17">
        <v>0.344601749214</v>
      </c>
      <c r="BE11" s="17">
        <v>0.33057100146755097</v>
      </c>
      <c r="BF11" s="17"/>
      <c r="BG11" s="17">
        <v>0.27465432669876</v>
      </c>
      <c r="BH11" s="17">
        <v>0.33409608237086502</v>
      </c>
      <c r="BI11" s="17">
        <v>0.35269387518662698</v>
      </c>
      <c r="BJ11" s="17">
        <v>0.30249412431106198</v>
      </c>
      <c r="BK11" s="17">
        <v>0.39891092597134498</v>
      </c>
      <c r="BL11" s="17"/>
      <c r="BM11" s="17">
        <v>0.32438276310356601</v>
      </c>
      <c r="BN11" s="17">
        <v>0.37660061583627802</v>
      </c>
    </row>
    <row r="12" spans="2:66" x14ac:dyDescent="0.35">
      <c r="B12" s="18" t="s">
        <v>141</v>
      </c>
      <c r="C12" s="17">
        <v>0.288076326654017</v>
      </c>
      <c r="D12" s="17">
        <v>0.26308241852278402</v>
      </c>
      <c r="E12" s="17">
        <v>0.31191447534120098</v>
      </c>
      <c r="F12" s="17"/>
      <c r="G12" s="17">
        <v>0.232253290775678</v>
      </c>
      <c r="H12" s="17">
        <v>0.307452342627002</v>
      </c>
      <c r="I12" s="17">
        <v>0.27474171560242699</v>
      </c>
      <c r="J12" s="17">
        <v>0.274102758859472</v>
      </c>
      <c r="K12" s="17">
        <v>0.266569215325555</v>
      </c>
      <c r="L12" s="17">
        <v>0.34596067595483798</v>
      </c>
      <c r="M12" s="17"/>
      <c r="N12" s="17">
        <v>0.272723445573195</v>
      </c>
      <c r="O12" s="17">
        <v>0.26995474882603998</v>
      </c>
      <c r="P12" s="17">
        <v>0.29653735838419099</v>
      </c>
      <c r="Q12" s="17">
        <v>0.316785824354542</v>
      </c>
      <c r="R12" s="17"/>
      <c r="S12" s="17">
        <v>0.280317128635028</v>
      </c>
      <c r="T12" s="17">
        <v>0.30902333116872499</v>
      </c>
      <c r="U12" s="17">
        <v>0.30655008489771801</v>
      </c>
      <c r="V12" s="17">
        <v>0.25260469955985199</v>
      </c>
      <c r="W12" s="17">
        <v>0.30409585476650502</v>
      </c>
      <c r="X12" s="17">
        <v>0.275400690342326</v>
      </c>
      <c r="Y12" s="17">
        <v>0.309454153187041</v>
      </c>
      <c r="Z12" s="17">
        <v>0.353416825184239</v>
      </c>
      <c r="AA12" s="17">
        <v>0.28287006529915898</v>
      </c>
      <c r="AB12" s="17">
        <v>0.26520228809179802</v>
      </c>
      <c r="AC12" s="17">
        <v>0.28003825356040202</v>
      </c>
      <c r="AD12" s="17">
        <v>0.24854683405581099</v>
      </c>
      <c r="AE12" s="17"/>
      <c r="AF12" s="17">
        <v>0.28578748592787401</v>
      </c>
      <c r="AG12" s="17">
        <v>0.27773993423155302</v>
      </c>
      <c r="AH12" s="17">
        <v>0.32398922463795599</v>
      </c>
      <c r="AI12" s="17">
        <v>0.28078649898681002</v>
      </c>
      <c r="AJ12" s="17">
        <v>0.31846233950520098</v>
      </c>
      <c r="AK12" s="17">
        <v>0.22757036631441799</v>
      </c>
      <c r="AL12" s="17"/>
      <c r="AM12" s="17">
        <v>0.294952166714262</v>
      </c>
      <c r="AN12" s="17">
        <v>0.27925625137794802</v>
      </c>
      <c r="AO12" s="17"/>
      <c r="AP12" s="17">
        <v>0.30492087440302001</v>
      </c>
      <c r="AQ12" s="17">
        <v>0.29875558060730101</v>
      </c>
      <c r="AR12" s="17">
        <v>0.28374854902444602</v>
      </c>
      <c r="AS12" s="17">
        <v>0.26604490901119998</v>
      </c>
      <c r="AT12" s="17">
        <v>0.18524875953384801</v>
      </c>
      <c r="AU12" s="17"/>
      <c r="AV12" s="17">
        <v>0.246557791197696</v>
      </c>
      <c r="AW12" s="17">
        <v>0.29548968461638397</v>
      </c>
      <c r="AX12" s="17">
        <v>0.349037863938091</v>
      </c>
      <c r="AY12" s="17">
        <v>0.29179540519451902</v>
      </c>
      <c r="AZ12" s="17">
        <v>0.34739583830602599</v>
      </c>
      <c r="BA12" s="17">
        <v>0.32783627288832401</v>
      </c>
      <c r="BB12" s="17"/>
      <c r="BC12" s="17">
        <v>0.31011346949125901</v>
      </c>
      <c r="BD12" s="17">
        <v>0.29770718319232697</v>
      </c>
      <c r="BE12" s="17">
        <v>0.27843747601159502</v>
      </c>
      <c r="BF12" s="17"/>
      <c r="BG12" s="17">
        <v>0.33091275717206198</v>
      </c>
      <c r="BH12" s="17">
        <v>0.29312898985622399</v>
      </c>
      <c r="BI12" s="17">
        <v>0.28274210417712298</v>
      </c>
      <c r="BJ12" s="17">
        <v>0.29388035349652503</v>
      </c>
      <c r="BK12" s="17">
        <v>0.26987496764386498</v>
      </c>
      <c r="BL12" s="17"/>
      <c r="BM12" s="17">
        <v>0.29930319838876801</v>
      </c>
      <c r="BN12" s="17">
        <v>0.27542968003903201</v>
      </c>
    </row>
    <row r="13" spans="2:66" x14ac:dyDescent="0.35">
      <c r="B13" s="18" t="s">
        <v>142</v>
      </c>
      <c r="C13" s="17">
        <v>0.12624480032701399</v>
      </c>
      <c r="D13" s="17">
        <v>0.140216130828861</v>
      </c>
      <c r="E13" s="17">
        <v>0.11324489861593801</v>
      </c>
      <c r="F13" s="17"/>
      <c r="G13" s="17">
        <v>6.5190863981697003E-2</v>
      </c>
      <c r="H13" s="17">
        <v>0.114654547760974</v>
      </c>
      <c r="I13" s="17">
        <v>0.174010399327439</v>
      </c>
      <c r="J13" s="17">
        <v>0.13558030266823001</v>
      </c>
      <c r="K13" s="17">
        <v>0.14914684668497999</v>
      </c>
      <c r="L13" s="17">
        <v>0.11468665498719099</v>
      </c>
      <c r="M13" s="17"/>
      <c r="N13" s="17">
        <v>9.9170531650215804E-2</v>
      </c>
      <c r="O13" s="17">
        <v>0.125195367628049</v>
      </c>
      <c r="P13" s="17">
        <v>0.13510033031815299</v>
      </c>
      <c r="Q13" s="17">
        <v>0.148981280793404</v>
      </c>
      <c r="R13" s="17"/>
      <c r="S13" s="17">
        <v>8.2022325290641504E-2</v>
      </c>
      <c r="T13" s="17">
        <v>0.121255718178873</v>
      </c>
      <c r="U13" s="17">
        <v>0.102302816393305</v>
      </c>
      <c r="V13" s="17">
        <v>0.160736873506029</v>
      </c>
      <c r="W13" s="17">
        <v>0.13560256423167</v>
      </c>
      <c r="X13" s="17">
        <v>0.112321573983423</v>
      </c>
      <c r="Y13" s="17">
        <v>0.144305843623767</v>
      </c>
      <c r="Z13" s="17">
        <v>9.4487069397599002E-2</v>
      </c>
      <c r="AA13" s="17">
        <v>0.168929874814263</v>
      </c>
      <c r="AB13" s="17">
        <v>0.15298451096070501</v>
      </c>
      <c r="AC13" s="17">
        <v>0.115459854527273</v>
      </c>
      <c r="AD13" s="17">
        <v>0.10941762141165701</v>
      </c>
      <c r="AE13" s="17"/>
      <c r="AF13" s="17">
        <v>9.3912426101476001E-2</v>
      </c>
      <c r="AG13" s="17">
        <v>0.12817997862518499</v>
      </c>
      <c r="AH13" s="17">
        <v>0.132623587007833</v>
      </c>
      <c r="AI13" s="17">
        <v>0.145450694614631</v>
      </c>
      <c r="AJ13" s="17">
        <v>0.15514113056926701</v>
      </c>
      <c r="AK13" s="17">
        <v>0.13172367963376799</v>
      </c>
      <c r="AL13" s="17"/>
      <c r="AM13" s="17">
        <v>0.133082947760751</v>
      </c>
      <c r="AN13" s="17">
        <v>0.116275553995402</v>
      </c>
      <c r="AO13" s="17"/>
      <c r="AP13" s="17">
        <v>0.15893095054665901</v>
      </c>
      <c r="AQ13" s="17">
        <v>0.122646240300371</v>
      </c>
      <c r="AR13" s="17">
        <v>0.125131042775737</v>
      </c>
      <c r="AS13" s="17">
        <v>8.0596116520733493E-2</v>
      </c>
      <c r="AT13" s="17">
        <v>0.121108719036134</v>
      </c>
      <c r="AU13" s="17"/>
      <c r="AV13" s="17">
        <v>8.1829915889051294E-2</v>
      </c>
      <c r="AW13" s="17">
        <v>0.111600963661138</v>
      </c>
      <c r="AX13" s="17">
        <v>0.10864235993577701</v>
      </c>
      <c r="AY13" s="17">
        <v>0.25182671776568699</v>
      </c>
      <c r="AZ13" s="17">
        <v>0.16108832817385399</v>
      </c>
      <c r="BA13" s="17">
        <v>8.7710130839952799E-2</v>
      </c>
      <c r="BB13" s="17"/>
      <c r="BC13" s="17">
        <v>0.109010181894963</v>
      </c>
      <c r="BD13" s="17">
        <v>0.12787414805516401</v>
      </c>
      <c r="BE13" s="17">
        <v>0.13737572696192701</v>
      </c>
      <c r="BF13" s="17"/>
      <c r="BG13" s="17">
        <v>0.203404120900055</v>
      </c>
      <c r="BH13" s="17">
        <v>0.11644466823909599</v>
      </c>
      <c r="BI13" s="17">
        <v>9.5229390557155499E-2</v>
      </c>
      <c r="BJ13" s="17">
        <v>8.1610219921371602E-2</v>
      </c>
      <c r="BK13" s="17">
        <v>0.21114988922205599</v>
      </c>
      <c r="BL13" s="17"/>
      <c r="BM13" s="17">
        <v>0.13065462750855</v>
      </c>
      <c r="BN13" s="17">
        <v>0.18117513225931001</v>
      </c>
    </row>
    <row r="14" spans="2:66" x14ac:dyDescent="0.35">
      <c r="B14" s="18" t="s">
        <v>117</v>
      </c>
      <c r="C14" s="19">
        <v>6.4390281230342405E-2</v>
      </c>
      <c r="D14" s="19">
        <v>4.2161877326962902E-2</v>
      </c>
      <c r="E14" s="19">
        <v>8.4429467672234595E-2</v>
      </c>
      <c r="F14" s="19"/>
      <c r="G14" s="19">
        <v>6.5127216032636506E-2</v>
      </c>
      <c r="H14" s="19">
        <v>3.8790201916398898E-2</v>
      </c>
      <c r="I14" s="19">
        <v>6.3275821567204696E-2</v>
      </c>
      <c r="J14" s="19">
        <v>7.3062584438758293E-2</v>
      </c>
      <c r="K14" s="19">
        <v>7.7961066776957799E-2</v>
      </c>
      <c r="L14" s="19">
        <v>6.95639127272525E-2</v>
      </c>
      <c r="M14" s="19"/>
      <c r="N14" s="19">
        <v>3.1532406728675799E-2</v>
      </c>
      <c r="O14" s="19">
        <v>8.6360804601235894E-2</v>
      </c>
      <c r="P14" s="19">
        <v>5.1109263395455198E-2</v>
      </c>
      <c r="Q14" s="19">
        <v>8.9766756283060897E-2</v>
      </c>
      <c r="R14" s="19"/>
      <c r="S14" s="19">
        <v>3.8640106744558797E-2</v>
      </c>
      <c r="T14" s="19">
        <v>7.5751889296417199E-2</v>
      </c>
      <c r="U14" s="19">
        <v>6.7436023856430993E-2</v>
      </c>
      <c r="V14" s="19">
        <v>4.79652787710644E-2</v>
      </c>
      <c r="W14" s="19">
        <v>2.9774345468296701E-2</v>
      </c>
      <c r="X14" s="19">
        <v>0.112118389502322</v>
      </c>
      <c r="Y14" s="19">
        <v>4.3327541559264299E-2</v>
      </c>
      <c r="Z14" s="19">
        <v>0.108048544789817</v>
      </c>
      <c r="AA14" s="19">
        <v>4.90044748357285E-2</v>
      </c>
      <c r="AB14" s="19">
        <v>7.6995479797945396E-2</v>
      </c>
      <c r="AC14" s="19">
        <v>8.6142583878417001E-2</v>
      </c>
      <c r="AD14" s="19">
        <v>9.4585464022538104E-2</v>
      </c>
      <c r="AE14" s="19"/>
      <c r="AF14" s="19">
        <v>5.4879809496947402E-2</v>
      </c>
      <c r="AG14" s="19">
        <v>7.8521686234268404E-2</v>
      </c>
      <c r="AH14" s="19">
        <v>5.4270659773828799E-2</v>
      </c>
      <c r="AI14" s="19">
        <v>6.5079763240969701E-2</v>
      </c>
      <c r="AJ14" s="19">
        <v>6.1053113873001899E-2</v>
      </c>
      <c r="AK14" s="19">
        <v>6.5672728941528397E-2</v>
      </c>
      <c r="AL14" s="19"/>
      <c r="AM14" s="19">
        <v>6.3515386994463296E-2</v>
      </c>
      <c r="AN14" s="19">
        <v>6.2458146610902897E-2</v>
      </c>
      <c r="AO14" s="19"/>
      <c r="AP14" s="19">
        <v>8.7998897109472493E-2</v>
      </c>
      <c r="AQ14" s="19">
        <v>7.7659122604259001E-2</v>
      </c>
      <c r="AR14" s="19">
        <v>3.2449239401875399E-2</v>
      </c>
      <c r="AS14" s="19">
        <v>5.5589633793547602E-2</v>
      </c>
      <c r="AT14" s="19">
        <v>2.1220615308624399E-2</v>
      </c>
      <c r="AU14" s="19"/>
      <c r="AV14" s="19">
        <v>5.0167427784437599E-2</v>
      </c>
      <c r="AW14" s="19">
        <v>2.90092865062874E-2</v>
      </c>
      <c r="AX14" s="19">
        <v>5.6184877945084803E-2</v>
      </c>
      <c r="AY14" s="19">
        <v>6.7203106246413596E-2</v>
      </c>
      <c r="AZ14" s="19">
        <v>5.41896094165146E-2</v>
      </c>
      <c r="BA14" s="19">
        <v>0.14961044740997501</v>
      </c>
      <c r="BB14" s="19"/>
      <c r="BC14" s="19">
        <v>5.1129475359635697E-2</v>
      </c>
      <c r="BD14" s="19">
        <v>7.1038624991324004E-2</v>
      </c>
      <c r="BE14" s="19">
        <v>3.0339195224794901E-2</v>
      </c>
      <c r="BF14" s="19"/>
      <c r="BG14" s="19">
        <v>3.4838720965174201E-2</v>
      </c>
      <c r="BH14" s="19">
        <v>5.5969319969059399E-2</v>
      </c>
      <c r="BI14" s="19">
        <v>5.7989105596495699E-2</v>
      </c>
      <c r="BJ14" s="19">
        <v>3.8319140236684202E-2</v>
      </c>
      <c r="BK14" s="19">
        <v>5.8761759840913898E-2</v>
      </c>
      <c r="BL14" s="19"/>
      <c r="BM14" s="19">
        <v>5.25163894135387E-2</v>
      </c>
      <c r="BN14" s="19">
        <v>5.40314516841413E-2</v>
      </c>
    </row>
    <row r="15" spans="2:66" x14ac:dyDescent="0.35">
      <c r="B15" s="16"/>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148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138</v>
      </c>
      <c r="C9" s="17">
        <v>2.4544828736128701E-2</v>
      </c>
      <c r="D9" s="17">
        <v>3.2310126916560197E-2</v>
      </c>
      <c r="E9" s="17">
        <v>1.7094585327847401E-2</v>
      </c>
      <c r="F9" s="17"/>
      <c r="G9" s="17">
        <v>5.0839625497272903E-2</v>
      </c>
      <c r="H9" s="17">
        <v>6.7198108888214994E-2</v>
      </c>
      <c r="I9" s="17">
        <v>1.78246919321653E-2</v>
      </c>
      <c r="J9" s="17">
        <v>1.4485575117404999E-2</v>
      </c>
      <c r="K9" s="17">
        <v>3.4315165872599502E-3</v>
      </c>
      <c r="L9" s="17">
        <v>0</v>
      </c>
      <c r="M9" s="17"/>
      <c r="N9" s="17">
        <v>4.2912206711799898E-2</v>
      </c>
      <c r="O9" s="17">
        <v>1.9644580529115701E-2</v>
      </c>
      <c r="P9" s="17">
        <v>1.85672889418027E-2</v>
      </c>
      <c r="Q9" s="17">
        <v>1.33516495934236E-2</v>
      </c>
      <c r="R9" s="17"/>
      <c r="S9" s="17">
        <v>4.1355707647371703E-2</v>
      </c>
      <c r="T9" s="17">
        <v>1.5020649183742499E-2</v>
      </c>
      <c r="U9" s="17">
        <v>1.24975554779391E-2</v>
      </c>
      <c r="V9" s="17">
        <v>1.8497732131522601E-2</v>
      </c>
      <c r="W9" s="17">
        <v>1.39124037767303E-2</v>
      </c>
      <c r="X9" s="17">
        <v>2.6555661845736898E-2</v>
      </c>
      <c r="Y9" s="17">
        <v>1.3050328606711599E-2</v>
      </c>
      <c r="Z9" s="17">
        <v>3.4657173817175903E-2</v>
      </c>
      <c r="AA9" s="17">
        <v>4.3896934093055798E-2</v>
      </c>
      <c r="AB9" s="17">
        <v>1.2304397848668399E-2</v>
      </c>
      <c r="AC9" s="17">
        <v>3.8810623060260098E-2</v>
      </c>
      <c r="AD9" s="17">
        <v>1.5777057038576701E-2</v>
      </c>
      <c r="AE9" s="17"/>
      <c r="AF9" s="17">
        <v>6.8575008686017402E-2</v>
      </c>
      <c r="AG9" s="17">
        <v>1.26659826115182E-2</v>
      </c>
      <c r="AH9" s="17">
        <v>1.43363999135238E-2</v>
      </c>
      <c r="AI9" s="17">
        <v>8.4528100193819195E-3</v>
      </c>
      <c r="AJ9" s="17">
        <v>0</v>
      </c>
      <c r="AK9" s="17">
        <v>9.0985659249528793E-3</v>
      </c>
      <c r="AL9" s="17"/>
      <c r="AM9" s="17">
        <v>2.7432904738912699E-2</v>
      </c>
      <c r="AN9" s="17">
        <v>2.0621038256913402E-2</v>
      </c>
      <c r="AO9" s="17"/>
      <c r="AP9" s="17">
        <v>6.2284189806541901E-3</v>
      </c>
      <c r="AQ9" s="17">
        <v>6.9258989838198396E-3</v>
      </c>
      <c r="AR9" s="17">
        <v>3.48002227158377E-2</v>
      </c>
      <c r="AS9" s="17">
        <v>7.7935304614048698E-2</v>
      </c>
      <c r="AT9" s="17">
        <v>3.8487176291169198E-2</v>
      </c>
      <c r="AU9" s="17"/>
      <c r="AV9" s="17">
        <v>4.1896690284630098E-2</v>
      </c>
      <c r="AW9" s="17">
        <v>2.20297822661806E-2</v>
      </c>
      <c r="AX9" s="17">
        <v>3.833292689514E-2</v>
      </c>
      <c r="AY9" s="17">
        <v>7.5583777205268802E-3</v>
      </c>
      <c r="AZ9" s="17">
        <v>2.3505764092978901E-2</v>
      </c>
      <c r="BA9" s="17">
        <v>6.5412565896158896E-3</v>
      </c>
      <c r="BB9" s="17"/>
      <c r="BC9" s="17">
        <v>1.6513834249334201E-2</v>
      </c>
      <c r="BD9" s="17">
        <v>1.23311588099117E-2</v>
      </c>
      <c r="BE9" s="17">
        <v>5.25787365862646E-2</v>
      </c>
      <c r="BF9" s="17"/>
      <c r="BG9" s="17">
        <v>3.7664679805101103E-2</v>
      </c>
      <c r="BH9" s="17">
        <v>2.7598371323064901E-2</v>
      </c>
      <c r="BI9" s="17">
        <v>1.76545951162267E-2</v>
      </c>
      <c r="BJ9" s="17">
        <v>9.4310719770688403E-2</v>
      </c>
      <c r="BK9" s="17">
        <v>5.5331413800093904E-3</v>
      </c>
      <c r="BL9" s="17"/>
      <c r="BM9" s="17">
        <v>2.92432969653777E-2</v>
      </c>
      <c r="BN9" s="17">
        <v>2.6075777858607201E-2</v>
      </c>
    </row>
    <row r="10" spans="2:66" x14ac:dyDescent="0.35">
      <c r="B10" s="18" t="s">
        <v>139</v>
      </c>
      <c r="C10" s="17">
        <v>0.119275032472523</v>
      </c>
      <c r="D10" s="17">
        <v>0.14377574400117399</v>
      </c>
      <c r="E10" s="17">
        <v>9.5974554336584306E-2</v>
      </c>
      <c r="F10" s="17"/>
      <c r="G10" s="17">
        <v>0.17766840643781001</v>
      </c>
      <c r="H10" s="17">
        <v>0.21486899631812101</v>
      </c>
      <c r="I10" s="17">
        <v>0.13314876362533401</v>
      </c>
      <c r="J10" s="17">
        <v>9.2617446389093694E-2</v>
      </c>
      <c r="K10" s="17">
        <v>7.2729684548135901E-2</v>
      </c>
      <c r="L10" s="17">
        <v>4.4000366896514598E-2</v>
      </c>
      <c r="M10" s="17"/>
      <c r="N10" s="17">
        <v>0.19839253999890599</v>
      </c>
      <c r="O10" s="17">
        <v>0.115200851796252</v>
      </c>
      <c r="P10" s="17">
        <v>8.1708080336369407E-2</v>
      </c>
      <c r="Q10" s="17">
        <v>7.1005241146926301E-2</v>
      </c>
      <c r="R10" s="17"/>
      <c r="S10" s="17">
        <v>0.21622024695374401</v>
      </c>
      <c r="T10" s="17">
        <v>8.3033153121545702E-2</v>
      </c>
      <c r="U10" s="17">
        <v>0.12893040214813101</v>
      </c>
      <c r="V10" s="17">
        <v>0.13057979885321999</v>
      </c>
      <c r="W10" s="17">
        <v>0.129271316226371</v>
      </c>
      <c r="X10" s="17">
        <v>8.8426018322275299E-2</v>
      </c>
      <c r="Y10" s="17">
        <v>6.7054234195705498E-2</v>
      </c>
      <c r="Z10" s="17">
        <v>0.116521925614805</v>
      </c>
      <c r="AA10" s="17">
        <v>0.10775698218600301</v>
      </c>
      <c r="AB10" s="17">
        <v>0.10291665565783301</v>
      </c>
      <c r="AC10" s="17">
        <v>0.104535457353839</v>
      </c>
      <c r="AD10" s="17">
        <v>9.2956582919306793E-2</v>
      </c>
      <c r="AE10" s="17"/>
      <c r="AF10" s="17">
        <v>0.190442539460773</v>
      </c>
      <c r="AG10" s="17">
        <v>0.114641844656798</v>
      </c>
      <c r="AH10" s="17">
        <v>9.1034745077085505E-2</v>
      </c>
      <c r="AI10" s="17">
        <v>0.100469977811528</v>
      </c>
      <c r="AJ10" s="17">
        <v>5.5639104912495997E-2</v>
      </c>
      <c r="AK10" s="17">
        <v>7.2916411323757896E-2</v>
      </c>
      <c r="AL10" s="17"/>
      <c r="AM10" s="17">
        <v>0.12852843910569201</v>
      </c>
      <c r="AN10" s="17">
        <v>0.106991333307159</v>
      </c>
      <c r="AO10" s="17"/>
      <c r="AP10" s="17">
        <v>5.1149167573182101E-2</v>
      </c>
      <c r="AQ10" s="17">
        <v>9.1460762392460496E-2</v>
      </c>
      <c r="AR10" s="17">
        <v>0.140175465462442</v>
      </c>
      <c r="AS10" s="17">
        <v>0.23099889820657099</v>
      </c>
      <c r="AT10" s="17">
        <v>0.381924214618515</v>
      </c>
      <c r="AU10" s="17"/>
      <c r="AV10" s="17">
        <v>0.199787681944015</v>
      </c>
      <c r="AW10" s="17">
        <v>9.9895307136690398E-2</v>
      </c>
      <c r="AX10" s="17">
        <v>9.2916729628636896E-2</v>
      </c>
      <c r="AY10" s="17">
        <v>5.9834926776249499E-2</v>
      </c>
      <c r="AZ10" s="17">
        <v>8.7462195693439507E-2</v>
      </c>
      <c r="BA10" s="17">
        <v>5.0869637840458497E-2</v>
      </c>
      <c r="BB10" s="17"/>
      <c r="BC10" s="17">
        <v>0.145290747138627</v>
      </c>
      <c r="BD10" s="17">
        <v>9.2538635477041206E-2</v>
      </c>
      <c r="BE10" s="17">
        <v>0.14992456601908699</v>
      </c>
      <c r="BF10" s="17"/>
      <c r="BG10" s="17">
        <v>7.9891060201584804E-2</v>
      </c>
      <c r="BH10" s="17">
        <v>0.13821334838649799</v>
      </c>
      <c r="BI10" s="17">
        <v>0.13681277508311501</v>
      </c>
      <c r="BJ10" s="17">
        <v>0.16947556697768801</v>
      </c>
      <c r="BK10" s="17">
        <v>3.3659596072716097E-2</v>
      </c>
      <c r="BL10" s="17"/>
      <c r="BM10" s="17">
        <v>0.12868296020845599</v>
      </c>
      <c r="BN10" s="17">
        <v>6.5086654220334703E-2</v>
      </c>
    </row>
    <row r="11" spans="2:66" x14ac:dyDescent="0.35">
      <c r="B11" s="18" t="s">
        <v>140</v>
      </c>
      <c r="C11" s="17">
        <v>0.27141029819396201</v>
      </c>
      <c r="D11" s="17">
        <v>0.27632504606178998</v>
      </c>
      <c r="E11" s="17">
        <v>0.26698059322067302</v>
      </c>
      <c r="F11" s="17"/>
      <c r="G11" s="17">
        <v>0.262417594664483</v>
      </c>
      <c r="H11" s="17">
        <v>0.20838731686477799</v>
      </c>
      <c r="I11" s="17">
        <v>0.288289766525409</v>
      </c>
      <c r="J11" s="17">
        <v>0.29025122319768798</v>
      </c>
      <c r="K11" s="17">
        <v>0.24530025089497501</v>
      </c>
      <c r="L11" s="17">
        <v>0.31746858481048301</v>
      </c>
      <c r="M11" s="17"/>
      <c r="N11" s="17">
        <v>0.25725555374130299</v>
      </c>
      <c r="O11" s="17">
        <v>0.27949353661200899</v>
      </c>
      <c r="P11" s="17">
        <v>0.27704576239467898</v>
      </c>
      <c r="Q11" s="17">
        <v>0.27768635353460502</v>
      </c>
      <c r="R11" s="17"/>
      <c r="S11" s="17">
        <v>0.26459259740256003</v>
      </c>
      <c r="T11" s="17">
        <v>0.268616553310349</v>
      </c>
      <c r="U11" s="17">
        <v>0.266789172525775</v>
      </c>
      <c r="V11" s="17">
        <v>0.28378915185172299</v>
      </c>
      <c r="W11" s="17">
        <v>0.30145945605021401</v>
      </c>
      <c r="X11" s="17">
        <v>0.27600196526285298</v>
      </c>
      <c r="Y11" s="17">
        <v>0.241626342998115</v>
      </c>
      <c r="Z11" s="17">
        <v>0.246445978167073</v>
      </c>
      <c r="AA11" s="17">
        <v>0.254480255463643</v>
      </c>
      <c r="AB11" s="17">
        <v>0.24873251152715301</v>
      </c>
      <c r="AC11" s="17">
        <v>0.27713884518782</v>
      </c>
      <c r="AD11" s="17">
        <v>0.44032785352538101</v>
      </c>
      <c r="AE11" s="17"/>
      <c r="AF11" s="17">
        <v>0.25231614497650101</v>
      </c>
      <c r="AG11" s="17">
        <v>0.27500003312743199</v>
      </c>
      <c r="AH11" s="17">
        <v>0.29926718724922402</v>
      </c>
      <c r="AI11" s="17">
        <v>0.279969253974509</v>
      </c>
      <c r="AJ11" s="17">
        <v>0.25419235737358398</v>
      </c>
      <c r="AK11" s="17">
        <v>0.28017227008203099</v>
      </c>
      <c r="AL11" s="17"/>
      <c r="AM11" s="17">
        <v>0.25557636869463701</v>
      </c>
      <c r="AN11" s="17">
        <v>0.29580143813975102</v>
      </c>
      <c r="AO11" s="17"/>
      <c r="AP11" s="17">
        <v>0.297361739884619</v>
      </c>
      <c r="AQ11" s="17">
        <v>0.26397281423026397</v>
      </c>
      <c r="AR11" s="17">
        <v>0.27041356021164498</v>
      </c>
      <c r="AS11" s="17">
        <v>0.221516742667763</v>
      </c>
      <c r="AT11" s="17">
        <v>0.25417945065251402</v>
      </c>
      <c r="AU11" s="17"/>
      <c r="AV11" s="17">
        <v>0.28747905952592301</v>
      </c>
      <c r="AW11" s="17">
        <v>0.31574165613975103</v>
      </c>
      <c r="AX11" s="17">
        <v>0.29630618984370699</v>
      </c>
      <c r="AY11" s="17">
        <v>0.162345598679207</v>
      </c>
      <c r="AZ11" s="17">
        <v>0.26005984777982399</v>
      </c>
      <c r="BA11" s="17">
        <v>0.26129393647621202</v>
      </c>
      <c r="BB11" s="17"/>
      <c r="BC11" s="17">
        <v>0.25956795171424502</v>
      </c>
      <c r="BD11" s="17">
        <v>0.29052958754765501</v>
      </c>
      <c r="BE11" s="17">
        <v>0.25285683431352002</v>
      </c>
      <c r="BF11" s="17"/>
      <c r="BG11" s="17">
        <v>0.20843329835055199</v>
      </c>
      <c r="BH11" s="17">
        <v>0.26683224576181702</v>
      </c>
      <c r="BI11" s="17">
        <v>0.31400307044848702</v>
      </c>
      <c r="BJ11" s="17">
        <v>0.30442753332703099</v>
      </c>
      <c r="BK11" s="17">
        <v>0.19667856016856</v>
      </c>
      <c r="BL11" s="17"/>
      <c r="BM11" s="17">
        <v>0.257289330774432</v>
      </c>
      <c r="BN11" s="17">
        <v>0.22161107158260199</v>
      </c>
    </row>
    <row r="12" spans="2:66" x14ac:dyDescent="0.35">
      <c r="B12" s="18" t="s">
        <v>141</v>
      </c>
      <c r="C12" s="17">
        <v>0.358144649872702</v>
      </c>
      <c r="D12" s="17">
        <v>0.331079027204781</v>
      </c>
      <c r="E12" s="17">
        <v>0.38429677671781298</v>
      </c>
      <c r="F12" s="17"/>
      <c r="G12" s="17">
        <v>0.307122090954836</v>
      </c>
      <c r="H12" s="17">
        <v>0.32157788744280502</v>
      </c>
      <c r="I12" s="17">
        <v>0.31011773027671702</v>
      </c>
      <c r="J12" s="17">
        <v>0.38054331059218999</v>
      </c>
      <c r="K12" s="17">
        <v>0.42167328405375898</v>
      </c>
      <c r="L12" s="17">
        <v>0.400013534077096</v>
      </c>
      <c r="M12" s="17"/>
      <c r="N12" s="17">
        <v>0.34420882399456598</v>
      </c>
      <c r="O12" s="17">
        <v>0.342732583416615</v>
      </c>
      <c r="P12" s="17">
        <v>0.37884264913723598</v>
      </c>
      <c r="Q12" s="17">
        <v>0.37293673347001299</v>
      </c>
      <c r="R12" s="17"/>
      <c r="S12" s="17">
        <v>0.31120705021858602</v>
      </c>
      <c r="T12" s="17">
        <v>0.44414327514478102</v>
      </c>
      <c r="U12" s="17">
        <v>0.34239729683263997</v>
      </c>
      <c r="V12" s="17">
        <v>0.29398109316732701</v>
      </c>
      <c r="W12" s="17">
        <v>0.368396810216088</v>
      </c>
      <c r="X12" s="17">
        <v>0.31389188708561899</v>
      </c>
      <c r="Y12" s="17">
        <v>0.39445778339446602</v>
      </c>
      <c r="Z12" s="17">
        <v>0.36541412035259302</v>
      </c>
      <c r="AA12" s="17">
        <v>0.36452881664076697</v>
      </c>
      <c r="AB12" s="17">
        <v>0.41950785541651597</v>
      </c>
      <c r="AC12" s="17">
        <v>0.33850712548689599</v>
      </c>
      <c r="AD12" s="17">
        <v>0.26628322008099498</v>
      </c>
      <c r="AE12" s="17"/>
      <c r="AF12" s="17">
        <v>0.31359100094033898</v>
      </c>
      <c r="AG12" s="17">
        <v>0.37223682894522497</v>
      </c>
      <c r="AH12" s="17">
        <v>0.365827987925536</v>
      </c>
      <c r="AI12" s="17">
        <v>0.38192679311354299</v>
      </c>
      <c r="AJ12" s="17">
        <v>0.37228369067406097</v>
      </c>
      <c r="AK12" s="17">
        <v>0.37076627976222098</v>
      </c>
      <c r="AL12" s="17"/>
      <c r="AM12" s="17">
        <v>0.362035837943324</v>
      </c>
      <c r="AN12" s="17">
        <v>0.35168455511686603</v>
      </c>
      <c r="AO12" s="17"/>
      <c r="AP12" s="17">
        <v>0.37490203139966899</v>
      </c>
      <c r="AQ12" s="17">
        <v>0.3620638254886</v>
      </c>
      <c r="AR12" s="17">
        <v>0.37640577927559798</v>
      </c>
      <c r="AS12" s="17">
        <v>0.30626008372751201</v>
      </c>
      <c r="AT12" s="17">
        <v>0.26583436923192899</v>
      </c>
      <c r="AU12" s="17"/>
      <c r="AV12" s="17">
        <v>0.32915283314057597</v>
      </c>
      <c r="AW12" s="17">
        <v>0.37512690364721202</v>
      </c>
      <c r="AX12" s="17">
        <v>0.44065973893981703</v>
      </c>
      <c r="AY12" s="17">
        <v>0.35527344485075002</v>
      </c>
      <c r="AZ12" s="17">
        <v>0.35746328143535</v>
      </c>
      <c r="BA12" s="17">
        <v>0.37595615833255902</v>
      </c>
      <c r="BB12" s="17"/>
      <c r="BC12" s="17">
        <v>0.40331358637347697</v>
      </c>
      <c r="BD12" s="17">
        <v>0.36355197600213202</v>
      </c>
      <c r="BE12" s="17">
        <v>0.332749738952626</v>
      </c>
      <c r="BF12" s="17"/>
      <c r="BG12" s="17">
        <v>0.37871577719243199</v>
      </c>
      <c r="BH12" s="17">
        <v>0.37571821784823101</v>
      </c>
      <c r="BI12" s="17">
        <v>0.350980393374142</v>
      </c>
      <c r="BJ12" s="17">
        <v>0.25767076080682999</v>
      </c>
      <c r="BK12" s="17">
        <v>0.371612124133616</v>
      </c>
      <c r="BL12" s="17"/>
      <c r="BM12" s="17">
        <v>0.37620804609444702</v>
      </c>
      <c r="BN12" s="17">
        <v>0.34524672817296498</v>
      </c>
    </row>
    <row r="13" spans="2:66" x14ac:dyDescent="0.35">
      <c r="B13" s="18" t="s">
        <v>142</v>
      </c>
      <c r="C13" s="17">
        <v>0.16267244865972399</v>
      </c>
      <c r="D13" s="17">
        <v>0.17709268955783999</v>
      </c>
      <c r="E13" s="17">
        <v>0.14941440406894499</v>
      </c>
      <c r="F13" s="17"/>
      <c r="G13" s="17">
        <v>0.11828557310118799</v>
      </c>
      <c r="H13" s="17">
        <v>0.14032439431843999</v>
      </c>
      <c r="I13" s="17">
        <v>0.182076344972114</v>
      </c>
      <c r="J13" s="17">
        <v>0.14894751616834401</v>
      </c>
      <c r="K13" s="17">
        <v>0.19632881633153601</v>
      </c>
      <c r="L13" s="17">
        <v>0.183237262427669</v>
      </c>
      <c r="M13" s="17"/>
      <c r="N13" s="17">
        <v>0.123781259222968</v>
      </c>
      <c r="O13" s="17">
        <v>0.16267203288275101</v>
      </c>
      <c r="P13" s="17">
        <v>0.18046787406262699</v>
      </c>
      <c r="Q13" s="17">
        <v>0.18552432556917201</v>
      </c>
      <c r="R13" s="17"/>
      <c r="S13" s="17">
        <v>0.106682152709266</v>
      </c>
      <c r="T13" s="17">
        <v>0.13623997182452599</v>
      </c>
      <c r="U13" s="17">
        <v>0.18748371494694099</v>
      </c>
      <c r="V13" s="17">
        <v>0.19544395937401399</v>
      </c>
      <c r="W13" s="17">
        <v>0.14428910854427399</v>
      </c>
      <c r="X13" s="17">
        <v>0.17109499113635401</v>
      </c>
      <c r="Y13" s="17">
        <v>0.228103820203618</v>
      </c>
      <c r="Z13" s="17">
        <v>0.16420975471305799</v>
      </c>
      <c r="AA13" s="17">
        <v>0.17213960349420901</v>
      </c>
      <c r="AB13" s="17">
        <v>0.164312868782792</v>
      </c>
      <c r="AC13" s="17">
        <v>0.19327676863926499</v>
      </c>
      <c r="AD13" s="17">
        <v>0.12326084945158</v>
      </c>
      <c r="AE13" s="17"/>
      <c r="AF13" s="17">
        <v>0.12728492618551701</v>
      </c>
      <c r="AG13" s="17">
        <v>0.156008955822973</v>
      </c>
      <c r="AH13" s="17">
        <v>0.15456835048794801</v>
      </c>
      <c r="AI13" s="17">
        <v>0.17542039727618799</v>
      </c>
      <c r="AJ13" s="17">
        <v>0.228570348085881</v>
      </c>
      <c r="AK13" s="17">
        <v>0.200997018489633</v>
      </c>
      <c r="AL13" s="17"/>
      <c r="AM13" s="17">
        <v>0.16618786206296501</v>
      </c>
      <c r="AN13" s="17">
        <v>0.15767609260655899</v>
      </c>
      <c r="AO13" s="17"/>
      <c r="AP13" s="17">
        <v>0.18418604944280001</v>
      </c>
      <c r="AQ13" s="17">
        <v>0.19347813104655401</v>
      </c>
      <c r="AR13" s="17">
        <v>0.131722523427517</v>
      </c>
      <c r="AS13" s="17">
        <v>0.11678767470264199</v>
      </c>
      <c r="AT13" s="17">
        <v>5.9574789205873002E-2</v>
      </c>
      <c r="AU13" s="17"/>
      <c r="AV13" s="17">
        <v>8.6155566026382899E-2</v>
      </c>
      <c r="AW13" s="17">
        <v>0.15252720563311201</v>
      </c>
      <c r="AX13" s="17">
        <v>0.11355813786706</v>
      </c>
      <c r="AY13" s="17">
        <v>0.37197235808172202</v>
      </c>
      <c r="AZ13" s="17">
        <v>0.21592216788247501</v>
      </c>
      <c r="BA13" s="17">
        <v>0.121046843069214</v>
      </c>
      <c r="BB13" s="17"/>
      <c r="BC13" s="17">
        <v>0.115541304402745</v>
      </c>
      <c r="BD13" s="17">
        <v>0.17736265318246899</v>
      </c>
      <c r="BE13" s="17">
        <v>0.18322835963686701</v>
      </c>
      <c r="BF13" s="17"/>
      <c r="BG13" s="17">
        <v>0.23846117065941999</v>
      </c>
      <c r="BH13" s="17">
        <v>0.14186203067332001</v>
      </c>
      <c r="BI13" s="17">
        <v>0.109864962546231</v>
      </c>
      <c r="BJ13" s="17">
        <v>0.155714619673928</v>
      </c>
      <c r="BK13" s="17">
        <v>0.35274842446060301</v>
      </c>
      <c r="BL13" s="17"/>
      <c r="BM13" s="17">
        <v>0.15764720183830699</v>
      </c>
      <c r="BN13" s="17">
        <v>0.30715590099802698</v>
      </c>
    </row>
    <row r="14" spans="2:66" x14ac:dyDescent="0.35">
      <c r="B14" s="18" t="s">
        <v>117</v>
      </c>
      <c r="C14" s="19">
        <v>6.3952742064960197E-2</v>
      </c>
      <c r="D14" s="19">
        <v>3.9417366257853803E-2</v>
      </c>
      <c r="E14" s="19">
        <v>8.6239086328137093E-2</v>
      </c>
      <c r="F14" s="19"/>
      <c r="G14" s="19">
        <v>8.3666709344409507E-2</v>
      </c>
      <c r="H14" s="19">
        <v>4.7643296167640799E-2</v>
      </c>
      <c r="I14" s="19">
        <v>6.8542702668260194E-2</v>
      </c>
      <c r="J14" s="19">
        <v>7.3154928535279204E-2</v>
      </c>
      <c r="K14" s="19">
        <v>6.0536447584334303E-2</v>
      </c>
      <c r="L14" s="19">
        <v>5.5280251788236701E-2</v>
      </c>
      <c r="M14" s="19"/>
      <c r="N14" s="19">
        <v>3.3449616330457503E-2</v>
      </c>
      <c r="O14" s="19">
        <v>8.02564147632574E-2</v>
      </c>
      <c r="P14" s="19">
        <v>6.3368345127286299E-2</v>
      </c>
      <c r="Q14" s="19">
        <v>7.9495696685859304E-2</v>
      </c>
      <c r="R14" s="19"/>
      <c r="S14" s="19">
        <v>5.9942245068472899E-2</v>
      </c>
      <c r="T14" s="19">
        <v>5.2946397415055697E-2</v>
      </c>
      <c r="U14" s="19">
        <v>6.1901858068573297E-2</v>
      </c>
      <c r="V14" s="19">
        <v>7.7708264622193005E-2</v>
      </c>
      <c r="W14" s="19">
        <v>4.2670905186322501E-2</v>
      </c>
      <c r="X14" s="19">
        <v>0.12402947634716099</v>
      </c>
      <c r="Y14" s="19">
        <v>5.5707490601383303E-2</v>
      </c>
      <c r="Z14" s="19">
        <v>7.2751047335294902E-2</v>
      </c>
      <c r="AA14" s="19">
        <v>5.7197408122322199E-2</v>
      </c>
      <c r="AB14" s="19">
        <v>5.22257107670367E-2</v>
      </c>
      <c r="AC14" s="19">
        <v>4.7731180271919402E-2</v>
      </c>
      <c r="AD14" s="19">
        <v>6.1394436984160201E-2</v>
      </c>
      <c r="AE14" s="19"/>
      <c r="AF14" s="19">
        <v>4.77903797508532E-2</v>
      </c>
      <c r="AG14" s="19">
        <v>6.9446354836053298E-2</v>
      </c>
      <c r="AH14" s="19">
        <v>7.4965329346682694E-2</v>
      </c>
      <c r="AI14" s="19">
        <v>5.376076780485E-2</v>
      </c>
      <c r="AJ14" s="19">
        <v>8.9314498953976695E-2</v>
      </c>
      <c r="AK14" s="19">
        <v>6.6049454417404202E-2</v>
      </c>
      <c r="AL14" s="19"/>
      <c r="AM14" s="19">
        <v>6.0238587454468799E-2</v>
      </c>
      <c r="AN14" s="19">
        <v>6.7225542572751207E-2</v>
      </c>
      <c r="AO14" s="19"/>
      <c r="AP14" s="19">
        <v>8.6172592719075805E-2</v>
      </c>
      <c r="AQ14" s="19">
        <v>8.2098567858302093E-2</v>
      </c>
      <c r="AR14" s="19">
        <v>4.6482448906960301E-2</v>
      </c>
      <c r="AS14" s="19">
        <v>4.65012960814635E-2</v>
      </c>
      <c r="AT14" s="19">
        <v>0</v>
      </c>
      <c r="AU14" s="19"/>
      <c r="AV14" s="19">
        <v>5.5528169078473001E-2</v>
      </c>
      <c r="AW14" s="19">
        <v>3.4679145177054498E-2</v>
      </c>
      <c r="AX14" s="19">
        <v>1.82262768256393E-2</v>
      </c>
      <c r="AY14" s="19">
        <v>4.30152938915438E-2</v>
      </c>
      <c r="AZ14" s="19">
        <v>5.5586743115932202E-2</v>
      </c>
      <c r="BA14" s="19">
        <v>0.18429216769194101</v>
      </c>
      <c r="BB14" s="19"/>
      <c r="BC14" s="19">
        <v>5.9772576121571601E-2</v>
      </c>
      <c r="BD14" s="19">
        <v>6.36859889807916E-2</v>
      </c>
      <c r="BE14" s="19">
        <v>2.8661764491636901E-2</v>
      </c>
      <c r="BF14" s="19"/>
      <c r="BG14" s="19">
        <v>5.683401379091E-2</v>
      </c>
      <c r="BH14" s="19">
        <v>4.9775786007068598E-2</v>
      </c>
      <c r="BI14" s="19">
        <v>7.0684203431798806E-2</v>
      </c>
      <c r="BJ14" s="19">
        <v>1.8400799443834999E-2</v>
      </c>
      <c r="BK14" s="19">
        <v>3.9768153784496503E-2</v>
      </c>
      <c r="BL14" s="19"/>
      <c r="BM14" s="19">
        <v>5.09291641189797E-2</v>
      </c>
      <c r="BN14" s="19">
        <v>3.4823867167463898E-2</v>
      </c>
    </row>
    <row r="15" spans="2:66" x14ac:dyDescent="0.35">
      <c r="B15" s="16"/>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149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138</v>
      </c>
      <c r="C9" s="17">
        <v>2.7261512108655701E-2</v>
      </c>
      <c r="D9" s="17">
        <v>4.2625561316669003E-2</v>
      </c>
      <c r="E9" s="17">
        <v>1.24158213592133E-2</v>
      </c>
      <c r="F9" s="17"/>
      <c r="G9" s="17">
        <v>6.4990943805624202E-2</v>
      </c>
      <c r="H9" s="17">
        <v>7.7707293070487696E-2</v>
      </c>
      <c r="I9" s="17">
        <v>1.76885786721627E-2</v>
      </c>
      <c r="J9" s="17">
        <v>2.9396499802007599E-3</v>
      </c>
      <c r="K9" s="17">
        <v>0</v>
      </c>
      <c r="L9" s="17">
        <v>6.7422038896272898E-3</v>
      </c>
      <c r="M9" s="17"/>
      <c r="N9" s="17">
        <v>4.4894129313631202E-2</v>
      </c>
      <c r="O9" s="17">
        <v>2.8222339771492799E-2</v>
      </c>
      <c r="P9" s="17">
        <v>1.6249267588817298E-2</v>
      </c>
      <c r="Q9" s="17">
        <v>1.7308797239392101E-2</v>
      </c>
      <c r="R9" s="17"/>
      <c r="S9" s="17">
        <v>5.9092364063165301E-2</v>
      </c>
      <c r="T9" s="17">
        <v>2.2642859480660599E-2</v>
      </c>
      <c r="U9" s="17">
        <v>5.7766212756473296E-3</v>
      </c>
      <c r="V9" s="17">
        <v>1.2126768278507999E-2</v>
      </c>
      <c r="W9" s="17">
        <v>2.9717850299676801E-2</v>
      </c>
      <c r="X9" s="17">
        <v>2.7751905275872599E-2</v>
      </c>
      <c r="Y9" s="17">
        <v>1.88448792771162E-2</v>
      </c>
      <c r="Z9" s="17">
        <v>2.2869621449780501E-2</v>
      </c>
      <c r="AA9" s="17">
        <v>3.9889395909038401E-2</v>
      </c>
      <c r="AB9" s="17">
        <v>1.30455795288327E-2</v>
      </c>
      <c r="AC9" s="17">
        <v>2.9621427671613101E-2</v>
      </c>
      <c r="AD9" s="17">
        <v>1.52298934705662E-2</v>
      </c>
      <c r="AE9" s="17"/>
      <c r="AF9" s="17">
        <v>6.2820549939165707E-2</v>
      </c>
      <c r="AG9" s="17">
        <v>2.1968261028393901E-2</v>
      </c>
      <c r="AH9" s="17">
        <v>1.4962448505367799E-2</v>
      </c>
      <c r="AI9" s="17">
        <v>1.1170150187276301E-2</v>
      </c>
      <c r="AJ9" s="17">
        <v>0</v>
      </c>
      <c r="AK9" s="17">
        <v>2.7712651565943498E-2</v>
      </c>
      <c r="AL9" s="17"/>
      <c r="AM9" s="17">
        <v>2.3786186014994399E-2</v>
      </c>
      <c r="AN9" s="17">
        <v>3.2385913474124201E-2</v>
      </c>
      <c r="AO9" s="17"/>
      <c r="AP9" s="17">
        <v>1.08007748970537E-2</v>
      </c>
      <c r="AQ9" s="17">
        <v>2.1047758925897799E-2</v>
      </c>
      <c r="AR9" s="17">
        <v>2.85678251238339E-2</v>
      </c>
      <c r="AS9" s="17">
        <v>7.8829359480666494E-2</v>
      </c>
      <c r="AT9" s="17">
        <v>5.70775075999434E-2</v>
      </c>
      <c r="AU9" s="17"/>
      <c r="AV9" s="17">
        <v>4.7210099560064299E-2</v>
      </c>
      <c r="AW9" s="17">
        <v>2.9194389828431699E-2</v>
      </c>
      <c r="AX9" s="17">
        <v>3.1703982643235602E-2</v>
      </c>
      <c r="AY9" s="17">
        <v>1.55352272660664E-2</v>
      </c>
      <c r="AZ9" s="17">
        <v>7.79704427946897E-3</v>
      </c>
      <c r="BA9" s="17">
        <v>6.8372458665528204E-3</v>
      </c>
      <c r="BB9" s="17"/>
      <c r="BC9" s="17">
        <v>1.7016128733619601E-2</v>
      </c>
      <c r="BD9" s="17">
        <v>1.6900453269744299E-2</v>
      </c>
      <c r="BE9" s="17">
        <v>5.1503977048492099E-2</v>
      </c>
      <c r="BF9" s="17"/>
      <c r="BG9" s="17">
        <v>2.6661861808250701E-2</v>
      </c>
      <c r="BH9" s="17">
        <v>2.8538001918532702E-2</v>
      </c>
      <c r="BI9" s="17">
        <v>2.6285724309841201E-2</v>
      </c>
      <c r="BJ9" s="17">
        <v>9.6618315266516694E-2</v>
      </c>
      <c r="BK9" s="17">
        <v>6.1445921511603602E-3</v>
      </c>
      <c r="BL9" s="17"/>
      <c r="BM9" s="17">
        <v>2.8231423694600698E-2</v>
      </c>
      <c r="BN9" s="17">
        <v>2.7079707058723701E-2</v>
      </c>
    </row>
    <row r="10" spans="2:66" x14ac:dyDescent="0.35">
      <c r="B10" s="18" t="s">
        <v>139</v>
      </c>
      <c r="C10" s="17">
        <v>0.14744119672895001</v>
      </c>
      <c r="D10" s="17">
        <v>0.172530434902357</v>
      </c>
      <c r="E10" s="17">
        <v>0.123705728873162</v>
      </c>
      <c r="F10" s="17"/>
      <c r="G10" s="17">
        <v>0.236233260621179</v>
      </c>
      <c r="H10" s="17">
        <v>0.28134156957742701</v>
      </c>
      <c r="I10" s="17">
        <v>0.151754974155448</v>
      </c>
      <c r="J10" s="17">
        <v>0.11329191343096399</v>
      </c>
      <c r="K10" s="17">
        <v>8.1275257047155297E-2</v>
      </c>
      <c r="L10" s="17">
        <v>4.7658440744518998E-2</v>
      </c>
      <c r="M10" s="17"/>
      <c r="N10" s="17">
        <v>0.218107905921965</v>
      </c>
      <c r="O10" s="17">
        <v>0.15153668522755401</v>
      </c>
      <c r="P10" s="17">
        <v>0.10879815537505599</v>
      </c>
      <c r="Q10" s="17">
        <v>9.7261320567282206E-2</v>
      </c>
      <c r="R10" s="17"/>
      <c r="S10" s="17">
        <v>0.24058939680516001</v>
      </c>
      <c r="T10" s="17">
        <v>0.117290009209099</v>
      </c>
      <c r="U10" s="17">
        <v>0.14644715905139</v>
      </c>
      <c r="V10" s="17">
        <v>0.17224885340096199</v>
      </c>
      <c r="W10" s="17">
        <v>0.158240234373099</v>
      </c>
      <c r="X10" s="17">
        <v>0.11425400888349201</v>
      </c>
      <c r="Y10" s="17">
        <v>0.116207566643522</v>
      </c>
      <c r="Z10" s="17">
        <v>0.103887856342069</v>
      </c>
      <c r="AA10" s="17">
        <v>0.13578406908488</v>
      </c>
      <c r="AB10" s="17">
        <v>0.132989054222902</v>
      </c>
      <c r="AC10" s="17">
        <v>9.5794196278811902E-2</v>
      </c>
      <c r="AD10" s="17">
        <v>0.16039139629277599</v>
      </c>
      <c r="AE10" s="17"/>
      <c r="AF10" s="17">
        <v>0.22962797282878</v>
      </c>
      <c r="AG10" s="17">
        <v>0.149860221094409</v>
      </c>
      <c r="AH10" s="17">
        <v>0.122755893407214</v>
      </c>
      <c r="AI10" s="17">
        <v>0.10598338767032001</v>
      </c>
      <c r="AJ10" s="17">
        <v>6.1489672341726503E-2</v>
      </c>
      <c r="AK10" s="17">
        <v>0.12272459839334</v>
      </c>
      <c r="AL10" s="17"/>
      <c r="AM10" s="17">
        <v>0.15138695331349999</v>
      </c>
      <c r="AN10" s="17">
        <v>0.141695861371921</v>
      </c>
      <c r="AO10" s="17"/>
      <c r="AP10" s="17">
        <v>7.3724029333520194E-2</v>
      </c>
      <c r="AQ10" s="17">
        <v>0.117897130714939</v>
      </c>
      <c r="AR10" s="17">
        <v>0.19693077824663899</v>
      </c>
      <c r="AS10" s="17">
        <v>0.23324566333432101</v>
      </c>
      <c r="AT10" s="17">
        <v>0.42564292394560299</v>
      </c>
      <c r="AU10" s="17"/>
      <c r="AV10" s="17">
        <v>0.21291649021318201</v>
      </c>
      <c r="AW10" s="17">
        <v>0.13237778238893799</v>
      </c>
      <c r="AX10" s="17">
        <v>0.17532448164933201</v>
      </c>
      <c r="AY10" s="17">
        <v>9.6350601882487799E-2</v>
      </c>
      <c r="AZ10" s="17">
        <v>0.120631985664304</v>
      </c>
      <c r="BA10" s="17">
        <v>8.3305206411945304E-2</v>
      </c>
      <c r="BB10" s="17"/>
      <c r="BC10" s="17">
        <v>0.15961740523517901</v>
      </c>
      <c r="BD10" s="17">
        <v>0.117407650453794</v>
      </c>
      <c r="BE10" s="17">
        <v>0.199799498598142</v>
      </c>
      <c r="BF10" s="17"/>
      <c r="BG10" s="17">
        <v>0.13052328806847099</v>
      </c>
      <c r="BH10" s="17">
        <v>0.17915640313784201</v>
      </c>
      <c r="BI10" s="17">
        <v>0.15733844504368899</v>
      </c>
      <c r="BJ10" s="17">
        <v>0.15140102980203901</v>
      </c>
      <c r="BK10" s="17">
        <v>3.3867866119830198E-2</v>
      </c>
      <c r="BL10" s="17"/>
      <c r="BM10" s="17">
        <v>0.171209313280034</v>
      </c>
      <c r="BN10" s="17">
        <v>6.1064384649295499E-2</v>
      </c>
    </row>
    <row r="11" spans="2:66" x14ac:dyDescent="0.35">
      <c r="B11" s="18" t="s">
        <v>140</v>
      </c>
      <c r="C11" s="17">
        <v>0.39256645829505099</v>
      </c>
      <c r="D11" s="17">
        <v>0.38513460812977601</v>
      </c>
      <c r="E11" s="17">
        <v>0.40174748487579398</v>
      </c>
      <c r="F11" s="17"/>
      <c r="G11" s="17">
        <v>0.32040804895946001</v>
      </c>
      <c r="H11" s="17">
        <v>0.26239985001208199</v>
      </c>
      <c r="I11" s="17">
        <v>0.38829920892630199</v>
      </c>
      <c r="J11" s="17">
        <v>0.39334972592030099</v>
      </c>
      <c r="K11" s="17">
        <v>0.440960351413683</v>
      </c>
      <c r="L11" s="17">
        <v>0.51716826580499198</v>
      </c>
      <c r="M11" s="17"/>
      <c r="N11" s="17">
        <v>0.38604436247682</v>
      </c>
      <c r="O11" s="17">
        <v>0.38402070201806998</v>
      </c>
      <c r="P11" s="17">
        <v>0.42116562841552002</v>
      </c>
      <c r="Q11" s="17">
        <v>0.385216552099793</v>
      </c>
      <c r="R11" s="17"/>
      <c r="S11" s="17">
        <v>0.36802643280368003</v>
      </c>
      <c r="T11" s="17">
        <v>0.40801752780733902</v>
      </c>
      <c r="U11" s="17">
        <v>0.35150504389735798</v>
      </c>
      <c r="V11" s="17">
        <v>0.41698821462576602</v>
      </c>
      <c r="W11" s="17">
        <v>0.39738149085595498</v>
      </c>
      <c r="X11" s="17">
        <v>0.43904573549724002</v>
      </c>
      <c r="Y11" s="17">
        <v>0.40925090570949102</v>
      </c>
      <c r="Z11" s="17">
        <v>0.36479100502780498</v>
      </c>
      <c r="AA11" s="17">
        <v>0.38304710965650102</v>
      </c>
      <c r="AB11" s="17">
        <v>0.39120149911977697</v>
      </c>
      <c r="AC11" s="17">
        <v>0.392360575360997</v>
      </c>
      <c r="AD11" s="17">
        <v>0.357058130731503</v>
      </c>
      <c r="AE11" s="17"/>
      <c r="AF11" s="17">
        <v>0.29153895850594103</v>
      </c>
      <c r="AG11" s="17">
        <v>0.40489436352608299</v>
      </c>
      <c r="AH11" s="17">
        <v>0.41728110073563801</v>
      </c>
      <c r="AI11" s="17">
        <v>0.45512682822126499</v>
      </c>
      <c r="AJ11" s="17">
        <v>0.44080142330205502</v>
      </c>
      <c r="AK11" s="17">
        <v>0.42892178895210298</v>
      </c>
      <c r="AL11" s="17"/>
      <c r="AM11" s="17">
        <v>0.41491235603862497</v>
      </c>
      <c r="AN11" s="17">
        <v>0.36240316207720802</v>
      </c>
      <c r="AO11" s="17"/>
      <c r="AP11" s="17">
        <v>0.43664521768634401</v>
      </c>
      <c r="AQ11" s="17">
        <v>0.39381866303377799</v>
      </c>
      <c r="AR11" s="17">
        <v>0.36294905796097998</v>
      </c>
      <c r="AS11" s="17">
        <v>0.30105167610517702</v>
      </c>
      <c r="AT11" s="17">
        <v>0.26741448193661399</v>
      </c>
      <c r="AU11" s="17"/>
      <c r="AV11" s="17">
        <v>0.35035635379383401</v>
      </c>
      <c r="AW11" s="17">
        <v>0.50761069649716695</v>
      </c>
      <c r="AX11" s="17">
        <v>0.362789311810299</v>
      </c>
      <c r="AY11" s="17">
        <v>0.40118962289621002</v>
      </c>
      <c r="AZ11" s="17">
        <v>0.27587360775115</v>
      </c>
      <c r="BA11" s="17">
        <v>0.41578241654101</v>
      </c>
      <c r="BB11" s="17"/>
      <c r="BC11" s="17">
        <v>0.29665251096613299</v>
      </c>
      <c r="BD11" s="17">
        <v>0.41349962378704502</v>
      </c>
      <c r="BE11" s="17">
        <v>0.43621936460008498</v>
      </c>
      <c r="BF11" s="17"/>
      <c r="BG11" s="17">
        <v>0.33075054877653898</v>
      </c>
      <c r="BH11" s="17">
        <v>0.367629596113554</v>
      </c>
      <c r="BI11" s="17">
        <v>0.42696100120658897</v>
      </c>
      <c r="BJ11" s="17">
        <v>0.43814442623782002</v>
      </c>
      <c r="BK11" s="17">
        <v>0.48018125567693098</v>
      </c>
      <c r="BL11" s="17"/>
      <c r="BM11" s="17">
        <v>0.36160322698956099</v>
      </c>
      <c r="BN11" s="17">
        <v>0.47045416780706101</v>
      </c>
    </row>
    <row r="12" spans="2:66" x14ac:dyDescent="0.35">
      <c r="B12" s="18" t="s">
        <v>141</v>
      </c>
      <c r="C12" s="17">
        <v>0.26971864212694302</v>
      </c>
      <c r="D12" s="17">
        <v>0.263579446777923</v>
      </c>
      <c r="E12" s="17">
        <v>0.27405596484492301</v>
      </c>
      <c r="F12" s="17"/>
      <c r="G12" s="17">
        <v>0.25427831279982099</v>
      </c>
      <c r="H12" s="17">
        <v>0.220765757361258</v>
      </c>
      <c r="I12" s="17">
        <v>0.26974860656861399</v>
      </c>
      <c r="J12" s="17">
        <v>0.29840527099837499</v>
      </c>
      <c r="K12" s="17">
        <v>0.28739255770055799</v>
      </c>
      <c r="L12" s="17">
        <v>0.28482694128113001</v>
      </c>
      <c r="M12" s="17"/>
      <c r="N12" s="17">
        <v>0.25928640104096501</v>
      </c>
      <c r="O12" s="17">
        <v>0.25663485237656503</v>
      </c>
      <c r="P12" s="17">
        <v>0.27976434812461798</v>
      </c>
      <c r="Q12" s="17">
        <v>0.28435613177421998</v>
      </c>
      <c r="R12" s="17"/>
      <c r="S12" s="17">
        <v>0.20555642790853901</v>
      </c>
      <c r="T12" s="17">
        <v>0.29761663530328503</v>
      </c>
      <c r="U12" s="17">
        <v>0.34965132502546997</v>
      </c>
      <c r="V12" s="17">
        <v>0.21870266204804201</v>
      </c>
      <c r="W12" s="17">
        <v>0.285693181463755</v>
      </c>
      <c r="X12" s="17">
        <v>0.215585639313364</v>
      </c>
      <c r="Y12" s="17">
        <v>0.28001725967393498</v>
      </c>
      <c r="Z12" s="17">
        <v>0.353749670130383</v>
      </c>
      <c r="AA12" s="17">
        <v>0.28528555185296101</v>
      </c>
      <c r="AB12" s="17">
        <v>0.27134351872057799</v>
      </c>
      <c r="AC12" s="17">
        <v>0.30778904370967303</v>
      </c>
      <c r="AD12" s="17">
        <v>0.24790788811213299</v>
      </c>
      <c r="AE12" s="17"/>
      <c r="AF12" s="17">
        <v>0.26807718613527998</v>
      </c>
      <c r="AG12" s="17">
        <v>0.28379092567270098</v>
      </c>
      <c r="AH12" s="17">
        <v>0.245462064304134</v>
      </c>
      <c r="AI12" s="17">
        <v>0.25330232052362001</v>
      </c>
      <c r="AJ12" s="17">
        <v>0.31992171399887398</v>
      </c>
      <c r="AK12" s="17">
        <v>0.22186666837810201</v>
      </c>
      <c r="AL12" s="17"/>
      <c r="AM12" s="17">
        <v>0.25218406362540902</v>
      </c>
      <c r="AN12" s="17">
        <v>0.29540393180601199</v>
      </c>
      <c r="AO12" s="17"/>
      <c r="AP12" s="17">
        <v>0.28098365935120501</v>
      </c>
      <c r="AQ12" s="17">
        <v>0.28651770881216898</v>
      </c>
      <c r="AR12" s="17">
        <v>0.27755403480879598</v>
      </c>
      <c r="AS12" s="17">
        <v>0.256972555906748</v>
      </c>
      <c r="AT12" s="17">
        <v>0.144168000253134</v>
      </c>
      <c r="AU12" s="17"/>
      <c r="AV12" s="17">
        <v>0.262045854496543</v>
      </c>
      <c r="AW12" s="17">
        <v>0.220808852876998</v>
      </c>
      <c r="AX12" s="17">
        <v>0.301679888641537</v>
      </c>
      <c r="AY12" s="17">
        <v>0.28981785282789502</v>
      </c>
      <c r="AZ12" s="17">
        <v>0.411482325094087</v>
      </c>
      <c r="BA12" s="17">
        <v>0.253884415000591</v>
      </c>
      <c r="BB12" s="17"/>
      <c r="BC12" s="17">
        <v>0.37192069664753702</v>
      </c>
      <c r="BD12" s="17">
        <v>0.26291592076331999</v>
      </c>
      <c r="BE12" s="17">
        <v>0.20664258675691999</v>
      </c>
      <c r="BF12" s="17"/>
      <c r="BG12" s="17">
        <v>0.29155548352101002</v>
      </c>
      <c r="BH12" s="17">
        <v>0.27584796811949802</v>
      </c>
      <c r="BI12" s="17">
        <v>0.26324315700828599</v>
      </c>
      <c r="BJ12" s="17">
        <v>0.27288318539748502</v>
      </c>
      <c r="BK12" s="17">
        <v>0.261832056305562</v>
      </c>
      <c r="BL12" s="17"/>
      <c r="BM12" s="17">
        <v>0.27841471787757199</v>
      </c>
      <c r="BN12" s="17">
        <v>0.26438922593925501</v>
      </c>
    </row>
    <row r="13" spans="2:66" x14ac:dyDescent="0.35">
      <c r="B13" s="18" t="s">
        <v>142</v>
      </c>
      <c r="C13" s="17">
        <v>8.2536004999262794E-2</v>
      </c>
      <c r="D13" s="17">
        <v>9.0400026577486095E-2</v>
      </c>
      <c r="E13" s="17">
        <v>7.5275337933233197E-2</v>
      </c>
      <c r="F13" s="17"/>
      <c r="G13" s="17">
        <v>5.1591225748738798E-2</v>
      </c>
      <c r="H13" s="17">
        <v>9.2923975693713301E-2</v>
      </c>
      <c r="I13" s="17">
        <v>8.8389304332073704E-2</v>
      </c>
      <c r="J13" s="17">
        <v>9.9355937353642995E-2</v>
      </c>
      <c r="K13" s="17">
        <v>0.10253900915481801</v>
      </c>
      <c r="L13" s="17">
        <v>6.2831438179301202E-2</v>
      </c>
      <c r="M13" s="17"/>
      <c r="N13" s="17">
        <v>5.45305000374635E-2</v>
      </c>
      <c r="O13" s="17">
        <v>9.0834420365257407E-2</v>
      </c>
      <c r="P13" s="17">
        <v>8.3670601329515495E-2</v>
      </c>
      <c r="Q13" s="17">
        <v>0.104513143865929</v>
      </c>
      <c r="R13" s="17"/>
      <c r="S13" s="17">
        <v>6.0390760851023899E-2</v>
      </c>
      <c r="T13" s="17">
        <v>8.31308067172839E-2</v>
      </c>
      <c r="U13" s="17">
        <v>7.2996878406260707E-2</v>
      </c>
      <c r="V13" s="17">
        <v>0.101786439595369</v>
      </c>
      <c r="W13" s="17">
        <v>8.5959485409854305E-2</v>
      </c>
      <c r="X13" s="17">
        <v>5.3269903536488299E-2</v>
      </c>
      <c r="Y13" s="17">
        <v>0.102250289909664</v>
      </c>
      <c r="Z13" s="17">
        <v>4.6896763668048402E-2</v>
      </c>
      <c r="AA13" s="17">
        <v>8.0594438678574604E-2</v>
      </c>
      <c r="AB13" s="17">
        <v>0.11565753956284699</v>
      </c>
      <c r="AC13" s="17">
        <v>8.7967424835552199E-2</v>
      </c>
      <c r="AD13" s="17">
        <v>0.124076932527863</v>
      </c>
      <c r="AE13" s="17"/>
      <c r="AF13" s="17">
        <v>7.9157264406394007E-2</v>
      </c>
      <c r="AG13" s="17">
        <v>5.6779886997163798E-2</v>
      </c>
      <c r="AH13" s="17">
        <v>0.107610105884045</v>
      </c>
      <c r="AI13" s="17">
        <v>9.5119623248843196E-2</v>
      </c>
      <c r="AJ13" s="17">
        <v>9.9213519955955107E-2</v>
      </c>
      <c r="AK13" s="17">
        <v>9.5888668977195696E-2</v>
      </c>
      <c r="AL13" s="17"/>
      <c r="AM13" s="17">
        <v>7.5693901578005304E-2</v>
      </c>
      <c r="AN13" s="17">
        <v>9.2829436505563703E-2</v>
      </c>
      <c r="AO13" s="17"/>
      <c r="AP13" s="17">
        <v>0.100116123023986</v>
      </c>
      <c r="AQ13" s="17">
        <v>7.8959489534738303E-2</v>
      </c>
      <c r="AR13" s="17">
        <v>7.9712493214253902E-2</v>
      </c>
      <c r="AS13" s="17">
        <v>7.9805498806969494E-2</v>
      </c>
      <c r="AT13" s="17">
        <v>8.5551810983157006E-2</v>
      </c>
      <c r="AU13" s="17"/>
      <c r="AV13" s="17">
        <v>5.7949125515550197E-2</v>
      </c>
      <c r="AW13" s="17">
        <v>5.2528573354406201E-2</v>
      </c>
      <c r="AX13" s="17">
        <v>7.2445221471138604E-2</v>
      </c>
      <c r="AY13" s="17">
        <v>0.12656433343083701</v>
      </c>
      <c r="AZ13" s="17">
        <v>0.105500362048648</v>
      </c>
      <c r="BA13" s="17">
        <v>8.9597536851133197E-2</v>
      </c>
      <c r="BB13" s="17"/>
      <c r="BC13" s="17">
        <v>8.9017419933277303E-2</v>
      </c>
      <c r="BD13" s="17">
        <v>9.2388710367481405E-2</v>
      </c>
      <c r="BE13" s="17">
        <v>6.6135896643087E-2</v>
      </c>
      <c r="BF13" s="17"/>
      <c r="BG13" s="17">
        <v>0.149068246175977</v>
      </c>
      <c r="BH13" s="17">
        <v>7.90861412958902E-2</v>
      </c>
      <c r="BI13" s="17">
        <v>4.8553156635002599E-2</v>
      </c>
      <c r="BJ13" s="17">
        <v>4.0953043296139698E-2</v>
      </c>
      <c r="BK13" s="17">
        <v>0.13773772446528099</v>
      </c>
      <c r="BL13" s="17"/>
      <c r="BM13" s="17">
        <v>9.052184873777E-2</v>
      </c>
      <c r="BN13" s="17">
        <v>0.11534228906372899</v>
      </c>
    </row>
    <row r="14" spans="2:66" x14ac:dyDescent="0.35">
      <c r="B14" s="18" t="s">
        <v>117</v>
      </c>
      <c r="C14" s="19">
        <v>8.0476185741137199E-2</v>
      </c>
      <c r="D14" s="19">
        <v>4.5729922295788601E-2</v>
      </c>
      <c r="E14" s="19">
        <v>0.11279966211367499</v>
      </c>
      <c r="F14" s="19"/>
      <c r="G14" s="19">
        <v>7.2498208065175901E-2</v>
      </c>
      <c r="H14" s="19">
        <v>6.4861554285032097E-2</v>
      </c>
      <c r="I14" s="19">
        <v>8.4119327345399494E-2</v>
      </c>
      <c r="J14" s="19">
        <v>9.2657502316517204E-2</v>
      </c>
      <c r="K14" s="19">
        <v>8.7832824683785102E-2</v>
      </c>
      <c r="L14" s="19">
        <v>8.0772710100430495E-2</v>
      </c>
      <c r="M14" s="19"/>
      <c r="N14" s="19">
        <v>3.7136701209155298E-2</v>
      </c>
      <c r="O14" s="19">
        <v>8.8751000241061001E-2</v>
      </c>
      <c r="P14" s="19">
        <v>9.0351999166473199E-2</v>
      </c>
      <c r="Q14" s="19">
        <v>0.11134405445338399</v>
      </c>
      <c r="R14" s="19"/>
      <c r="S14" s="19">
        <v>6.6344617568431297E-2</v>
      </c>
      <c r="T14" s="19">
        <v>7.1302161482332094E-2</v>
      </c>
      <c r="U14" s="19">
        <v>7.3622972343873702E-2</v>
      </c>
      <c r="V14" s="19">
        <v>7.8147062051353799E-2</v>
      </c>
      <c r="W14" s="19">
        <v>4.3007757597660103E-2</v>
      </c>
      <c r="X14" s="19">
        <v>0.15009280749354301</v>
      </c>
      <c r="Y14" s="19">
        <v>7.3429098786271602E-2</v>
      </c>
      <c r="Z14" s="19">
        <v>0.107805083381914</v>
      </c>
      <c r="AA14" s="19">
        <v>7.5399434818045202E-2</v>
      </c>
      <c r="AB14" s="19">
        <v>7.5762808845062798E-2</v>
      </c>
      <c r="AC14" s="19">
        <v>8.6467332143353101E-2</v>
      </c>
      <c r="AD14" s="19">
        <v>9.5335758865157896E-2</v>
      </c>
      <c r="AE14" s="19"/>
      <c r="AF14" s="19">
        <v>6.8778068184438407E-2</v>
      </c>
      <c r="AG14" s="19">
        <v>8.2706341681249296E-2</v>
      </c>
      <c r="AH14" s="19">
        <v>9.1928387163600606E-2</v>
      </c>
      <c r="AI14" s="19">
        <v>7.9297690148675201E-2</v>
      </c>
      <c r="AJ14" s="19">
        <v>7.8573670401389295E-2</v>
      </c>
      <c r="AK14" s="19">
        <v>0.102885623733316</v>
      </c>
      <c r="AL14" s="19"/>
      <c r="AM14" s="19">
        <v>8.2036539429465399E-2</v>
      </c>
      <c r="AN14" s="19">
        <v>7.5281694765170701E-2</v>
      </c>
      <c r="AO14" s="19"/>
      <c r="AP14" s="19">
        <v>9.7730195707890405E-2</v>
      </c>
      <c r="AQ14" s="19">
        <v>0.101759248978478</v>
      </c>
      <c r="AR14" s="19">
        <v>5.4285810645497201E-2</v>
      </c>
      <c r="AS14" s="19">
        <v>5.0095246366117799E-2</v>
      </c>
      <c r="AT14" s="19">
        <v>2.0145275281548799E-2</v>
      </c>
      <c r="AU14" s="19"/>
      <c r="AV14" s="19">
        <v>6.9522076420826404E-2</v>
      </c>
      <c r="AW14" s="19">
        <v>5.7479705054059298E-2</v>
      </c>
      <c r="AX14" s="19">
        <v>5.6057113784457997E-2</v>
      </c>
      <c r="AY14" s="19">
        <v>7.0542361696503297E-2</v>
      </c>
      <c r="AZ14" s="19">
        <v>7.8714675162341305E-2</v>
      </c>
      <c r="BA14" s="19">
        <v>0.15059317932876801</v>
      </c>
      <c r="BB14" s="19"/>
      <c r="BC14" s="19">
        <v>6.5775838484253293E-2</v>
      </c>
      <c r="BD14" s="19">
        <v>9.6887641358615398E-2</v>
      </c>
      <c r="BE14" s="19">
        <v>3.96986763532741E-2</v>
      </c>
      <c r="BF14" s="19"/>
      <c r="BG14" s="19">
        <v>7.1440571649753204E-2</v>
      </c>
      <c r="BH14" s="19">
        <v>6.9741889414684205E-2</v>
      </c>
      <c r="BI14" s="19">
        <v>7.7618515796591903E-2</v>
      </c>
      <c r="BJ14" s="19">
        <v>0</v>
      </c>
      <c r="BK14" s="19">
        <v>8.0236505281234605E-2</v>
      </c>
      <c r="BL14" s="19"/>
      <c r="BM14" s="19">
        <v>7.0019469420462097E-2</v>
      </c>
      <c r="BN14" s="19">
        <v>6.1670225481936201E-2</v>
      </c>
    </row>
    <row r="15" spans="2:66" x14ac:dyDescent="0.35">
      <c r="B15" s="16"/>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150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138</v>
      </c>
      <c r="C9" s="17">
        <v>3.00582609098063E-2</v>
      </c>
      <c r="D9" s="17">
        <v>3.9696417602863798E-2</v>
      </c>
      <c r="E9" s="17">
        <v>2.0809141937541201E-2</v>
      </c>
      <c r="F9" s="17"/>
      <c r="G9" s="17">
        <v>6.8585714660918298E-2</v>
      </c>
      <c r="H9" s="17">
        <v>6.6835010506096401E-2</v>
      </c>
      <c r="I9" s="17">
        <v>2.6895143146939401E-2</v>
      </c>
      <c r="J9" s="17">
        <v>1.49647117994007E-2</v>
      </c>
      <c r="K9" s="17">
        <v>1.0650086865917899E-2</v>
      </c>
      <c r="L9" s="17">
        <v>2.2261617096875899E-3</v>
      </c>
      <c r="M9" s="17"/>
      <c r="N9" s="17">
        <v>5.0004992620343601E-2</v>
      </c>
      <c r="O9" s="17">
        <v>2.4401536451805199E-2</v>
      </c>
      <c r="P9" s="17">
        <v>2.2754291798863499E-2</v>
      </c>
      <c r="Q9" s="17">
        <v>2.12786290764287E-2</v>
      </c>
      <c r="R9" s="17"/>
      <c r="S9" s="17">
        <v>5.50380905458875E-2</v>
      </c>
      <c r="T9" s="17">
        <v>1.87481442919895E-2</v>
      </c>
      <c r="U9" s="17">
        <v>2.47279578551696E-2</v>
      </c>
      <c r="V9" s="17">
        <v>3.1092710945898699E-2</v>
      </c>
      <c r="W9" s="17">
        <v>1.41344963949278E-2</v>
      </c>
      <c r="X9" s="17">
        <v>2.68849326348146E-2</v>
      </c>
      <c r="Y9" s="17">
        <v>1.2329511907141801E-2</v>
      </c>
      <c r="Z9" s="17">
        <v>3.4551751969207303E-2</v>
      </c>
      <c r="AA9" s="17">
        <v>4.3688358060337502E-2</v>
      </c>
      <c r="AB9" s="17">
        <v>1.90091610871755E-2</v>
      </c>
      <c r="AC9" s="17">
        <v>4.7962872944780501E-2</v>
      </c>
      <c r="AD9" s="17">
        <v>1.50698191738158E-2</v>
      </c>
      <c r="AE9" s="17"/>
      <c r="AF9" s="17">
        <v>6.4299391625274704E-2</v>
      </c>
      <c r="AG9" s="17">
        <v>2.3205032322741102E-2</v>
      </c>
      <c r="AH9" s="17">
        <v>2.74351741571882E-2</v>
      </c>
      <c r="AI9" s="17">
        <v>8.2120631745196699E-3</v>
      </c>
      <c r="AJ9" s="17">
        <v>1.33721308773936E-2</v>
      </c>
      <c r="AK9" s="17">
        <v>1.7880192712373701E-2</v>
      </c>
      <c r="AL9" s="17"/>
      <c r="AM9" s="17">
        <v>3.44777632253346E-2</v>
      </c>
      <c r="AN9" s="17">
        <v>2.40006517619985E-2</v>
      </c>
      <c r="AO9" s="17"/>
      <c r="AP9" s="17">
        <v>8.5239592717736394E-3</v>
      </c>
      <c r="AQ9" s="17">
        <v>1.36714851267749E-2</v>
      </c>
      <c r="AR9" s="17">
        <v>4.0401677572237199E-2</v>
      </c>
      <c r="AS9" s="17">
        <v>6.98081976095348E-2</v>
      </c>
      <c r="AT9" s="17">
        <v>7.9001576592264505E-2</v>
      </c>
      <c r="AU9" s="17"/>
      <c r="AV9" s="17">
        <v>5.4835349752471403E-2</v>
      </c>
      <c r="AW9" s="17">
        <v>2.1689109004103601E-2</v>
      </c>
      <c r="AX9" s="17">
        <v>1.9804620129167901E-2</v>
      </c>
      <c r="AY9" s="17">
        <v>2.0020501937094402E-2</v>
      </c>
      <c r="AZ9" s="17">
        <v>7.6318063119896603E-3</v>
      </c>
      <c r="BA9" s="17">
        <v>0</v>
      </c>
      <c r="BB9" s="17"/>
      <c r="BC9" s="17">
        <v>1.6193945979209898E-2</v>
      </c>
      <c r="BD9" s="17">
        <v>2.0947223733421599E-2</v>
      </c>
      <c r="BE9" s="17">
        <v>5.2675199868458498E-2</v>
      </c>
      <c r="BF9" s="17"/>
      <c r="BG9" s="17">
        <v>5.87334451654834E-2</v>
      </c>
      <c r="BH9" s="17">
        <v>3.5594510669044198E-2</v>
      </c>
      <c r="BI9" s="17">
        <v>1.44254844892612E-2</v>
      </c>
      <c r="BJ9" s="17">
        <v>0.131924501406152</v>
      </c>
      <c r="BK9" s="17">
        <v>5.8854917524285297E-3</v>
      </c>
      <c r="BL9" s="17"/>
      <c r="BM9" s="17">
        <v>3.9375621366864698E-2</v>
      </c>
      <c r="BN9" s="17">
        <v>3.5050215597957103E-2</v>
      </c>
    </row>
    <row r="10" spans="2:66" x14ac:dyDescent="0.35">
      <c r="B10" s="18" t="s">
        <v>139</v>
      </c>
      <c r="C10" s="17">
        <v>0.15428669187010299</v>
      </c>
      <c r="D10" s="17">
        <v>0.182179626035266</v>
      </c>
      <c r="E10" s="17">
        <v>0.127851340727273</v>
      </c>
      <c r="F10" s="17"/>
      <c r="G10" s="17">
        <v>0.27202049431928399</v>
      </c>
      <c r="H10" s="17">
        <v>0.272456527047575</v>
      </c>
      <c r="I10" s="17">
        <v>0.179421157373651</v>
      </c>
      <c r="J10" s="17">
        <v>9.55176786369272E-2</v>
      </c>
      <c r="K10" s="17">
        <v>7.4278504440400295E-2</v>
      </c>
      <c r="L10" s="17">
        <v>6.0478535535652501E-2</v>
      </c>
      <c r="M10" s="17"/>
      <c r="N10" s="17">
        <v>0.20599467595404999</v>
      </c>
      <c r="O10" s="17">
        <v>0.16739041943256699</v>
      </c>
      <c r="P10" s="17">
        <v>0.13622180192838401</v>
      </c>
      <c r="Q10" s="17">
        <v>9.4810985200042094E-2</v>
      </c>
      <c r="R10" s="17"/>
      <c r="S10" s="17">
        <v>0.21065023067364</v>
      </c>
      <c r="T10" s="17">
        <v>0.12151388175669001</v>
      </c>
      <c r="U10" s="17">
        <v>0.151056273890463</v>
      </c>
      <c r="V10" s="17">
        <v>0.14801546780948399</v>
      </c>
      <c r="W10" s="17">
        <v>0.16639786169026499</v>
      </c>
      <c r="X10" s="17">
        <v>0.14793159269442399</v>
      </c>
      <c r="Y10" s="17">
        <v>0.12187379947017001</v>
      </c>
      <c r="Z10" s="17">
        <v>0.129557628817288</v>
      </c>
      <c r="AA10" s="17">
        <v>0.13361675006993401</v>
      </c>
      <c r="AB10" s="17">
        <v>0.18537014281605599</v>
      </c>
      <c r="AC10" s="17">
        <v>0.115282076410295</v>
      </c>
      <c r="AD10" s="17">
        <v>0.219146486346531</v>
      </c>
      <c r="AE10" s="17"/>
      <c r="AF10" s="17">
        <v>0.22836838305391</v>
      </c>
      <c r="AG10" s="17">
        <v>0.14651271142481601</v>
      </c>
      <c r="AH10" s="17">
        <v>0.108629166000536</v>
      </c>
      <c r="AI10" s="17">
        <v>0.15014861854742501</v>
      </c>
      <c r="AJ10" s="17">
        <v>9.1918360951756095E-2</v>
      </c>
      <c r="AK10" s="17">
        <v>9.3668375573573798E-2</v>
      </c>
      <c r="AL10" s="17"/>
      <c r="AM10" s="17">
        <v>0.150144767848957</v>
      </c>
      <c r="AN10" s="17">
        <v>0.16015080712560201</v>
      </c>
      <c r="AO10" s="17"/>
      <c r="AP10" s="17">
        <v>7.2233556821494793E-2</v>
      </c>
      <c r="AQ10" s="17">
        <v>0.156567824493027</v>
      </c>
      <c r="AR10" s="17">
        <v>0.17802452276108899</v>
      </c>
      <c r="AS10" s="17">
        <v>0.25230369969414201</v>
      </c>
      <c r="AT10" s="17">
        <v>0.343147854729343</v>
      </c>
      <c r="AU10" s="17"/>
      <c r="AV10" s="17">
        <v>0.200859624883788</v>
      </c>
      <c r="AW10" s="17">
        <v>0.11709058371166101</v>
      </c>
      <c r="AX10" s="17">
        <v>0.19661447709677099</v>
      </c>
      <c r="AY10" s="17">
        <v>0.113209417369052</v>
      </c>
      <c r="AZ10" s="17">
        <v>0.16737666913673999</v>
      </c>
      <c r="BA10" s="17">
        <v>0.109940459068326</v>
      </c>
      <c r="BB10" s="17"/>
      <c r="BC10" s="17">
        <v>0.17531087965632999</v>
      </c>
      <c r="BD10" s="17">
        <v>0.13160289838997899</v>
      </c>
      <c r="BE10" s="17">
        <v>0.17495021050741699</v>
      </c>
      <c r="BF10" s="17"/>
      <c r="BG10" s="17">
        <v>0.102092342166513</v>
      </c>
      <c r="BH10" s="17">
        <v>0.17372127490372699</v>
      </c>
      <c r="BI10" s="17">
        <v>0.178988890095301</v>
      </c>
      <c r="BJ10" s="17">
        <v>0.11239205246808801</v>
      </c>
      <c r="BK10" s="17">
        <v>9.4440369584407602E-2</v>
      </c>
      <c r="BL10" s="17"/>
      <c r="BM10" s="17">
        <v>0.16201646092934799</v>
      </c>
      <c r="BN10" s="17">
        <v>9.8594288877358605E-2</v>
      </c>
    </row>
    <row r="11" spans="2:66" x14ac:dyDescent="0.35">
      <c r="B11" s="18" t="s">
        <v>140</v>
      </c>
      <c r="C11" s="17">
        <v>0.32664872968627601</v>
      </c>
      <c r="D11" s="17">
        <v>0.34750334089195201</v>
      </c>
      <c r="E11" s="17">
        <v>0.30694980627035501</v>
      </c>
      <c r="F11" s="17"/>
      <c r="G11" s="17">
        <v>0.27540209201856197</v>
      </c>
      <c r="H11" s="17">
        <v>0.234496114103009</v>
      </c>
      <c r="I11" s="17">
        <v>0.31995788935229802</v>
      </c>
      <c r="J11" s="17">
        <v>0.35562375537782098</v>
      </c>
      <c r="K11" s="17">
        <v>0.36973201503445102</v>
      </c>
      <c r="L11" s="17">
        <v>0.38899022708534398</v>
      </c>
      <c r="M11" s="17"/>
      <c r="N11" s="17">
        <v>0.30679669965325701</v>
      </c>
      <c r="O11" s="17">
        <v>0.30242492431824602</v>
      </c>
      <c r="P11" s="17">
        <v>0.37391981593232798</v>
      </c>
      <c r="Q11" s="17">
        <v>0.33312588032137502</v>
      </c>
      <c r="R11" s="17"/>
      <c r="S11" s="17">
        <v>0.28469383500608397</v>
      </c>
      <c r="T11" s="17">
        <v>0.33769895929916099</v>
      </c>
      <c r="U11" s="17">
        <v>0.291907306645106</v>
      </c>
      <c r="V11" s="17">
        <v>0.32987180445387299</v>
      </c>
      <c r="W11" s="17">
        <v>0.47489761654054102</v>
      </c>
      <c r="X11" s="17">
        <v>0.27581692057471202</v>
      </c>
      <c r="Y11" s="17">
        <v>0.34366462184411101</v>
      </c>
      <c r="Z11" s="17">
        <v>0.35300131432888399</v>
      </c>
      <c r="AA11" s="17">
        <v>0.31136814697768</v>
      </c>
      <c r="AB11" s="17">
        <v>0.34570498791363802</v>
      </c>
      <c r="AC11" s="17">
        <v>0.28901898575163099</v>
      </c>
      <c r="AD11" s="17">
        <v>0.34476379331401003</v>
      </c>
      <c r="AE11" s="17"/>
      <c r="AF11" s="17">
        <v>0.25897824849429701</v>
      </c>
      <c r="AG11" s="17">
        <v>0.33191854346662297</v>
      </c>
      <c r="AH11" s="17">
        <v>0.40894321253267801</v>
      </c>
      <c r="AI11" s="17">
        <v>0.353527280582978</v>
      </c>
      <c r="AJ11" s="17">
        <v>0.34020529218088003</v>
      </c>
      <c r="AK11" s="17">
        <v>0.29366947105879998</v>
      </c>
      <c r="AL11" s="17"/>
      <c r="AM11" s="17">
        <v>0.32390097508046001</v>
      </c>
      <c r="AN11" s="17">
        <v>0.33167151201275202</v>
      </c>
      <c r="AO11" s="17"/>
      <c r="AP11" s="17">
        <v>0.36403012460006401</v>
      </c>
      <c r="AQ11" s="17">
        <v>0.32312058964700602</v>
      </c>
      <c r="AR11" s="17">
        <v>0.31158735781298602</v>
      </c>
      <c r="AS11" s="17">
        <v>0.30763871999823</v>
      </c>
      <c r="AT11" s="17">
        <v>0.18905517119912299</v>
      </c>
      <c r="AU11" s="17"/>
      <c r="AV11" s="17">
        <v>0.29032452010002402</v>
      </c>
      <c r="AW11" s="17">
        <v>0.40984545647801901</v>
      </c>
      <c r="AX11" s="17">
        <v>0.300878695646841</v>
      </c>
      <c r="AY11" s="17">
        <v>0.37570622978831703</v>
      </c>
      <c r="AZ11" s="17">
        <v>0.28966230915046498</v>
      </c>
      <c r="BA11" s="17">
        <v>0.27694326603613501</v>
      </c>
      <c r="BB11" s="17"/>
      <c r="BC11" s="17">
        <v>0.30241856537127698</v>
      </c>
      <c r="BD11" s="17">
        <v>0.32769925607936401</v>
      </c>
      <c r="BE11" s="17">
        <v>0.36622261047495902</v>
      </c>
      <c r="BF11" s="17"/>
      <c r="BG11" s="17">
        <v>0.25856514099796502</v>
      </c>
      <c r="BH11" s="17">
        <v>0.29641308954430601</v>
      </c>
      <c r="BI11" s="17">
        <v>0.347442237545602</v>
      </c>
      <c r="BJ11" s="17">
        <v>0.37733633692179602</v>
      </c>
      <c r="BK11" s="17">
        <v>0.471750012948565</v>
      </c>
      <c r="BL11" s="17"/>
      <c r="BM11" s="17">
        <v>0.29022839321954003</v>
      </c>
      <c r="BN11" s="17">
        <v>0.44990321491256902</v>
      </c>
    </row>
    <row r="12" spans="2:66" x14ac:dyDescent="0.35">
      <c r="B12" s="18" t="s">
        <v>141</v>
      </c>
      <c r="C12" s="17">
        <v>0.31541787823880102</v>
      </c>
      <c r="D12" s="17">
        <v>0.29611384115614198</v>
      </c>
      <c r="E12" s="17">
        <v>0.33379180688012999</v>
      </c>
      <c r="F12" s="17"/>
      <c r="G12" s="17">
        <v>0.23741030014134501</v>
      </c>
      <c r="H12" s="17">
        <v>0.29625118593065802</v>
      </c>
      <c r="I12" s="17">
        <v>0.291467327839112</v>
      </c>
      <c r="J12" s="17">
        <v>0.317099461800465</v>
      </c>
      <c r="K12" s="17">
        <v>0.326358187744829</v>
      </c>
      <c r="L12" s="17">
        <v>0.39364797514197603</v>
      </c>
      <c r="M12" s="17"/>
      <c r="N12" s="17">
        <v>0.30535018214945098</v>
      </c>
      <c r="O12" s="17">
        <v>0.32396415166261799</v>
      </c>
      <c r="P12" s="17">
        <v>0.299929458339254</v>
      </c>
      <c r="Q12" s="17">
        <v>0.33608240406328399</v>
      </c>
      <c r="R12" s="17"/>
      <c r="S12" s="17">
        <v>0.29521963962063902</v>
      </c>
      <c r="T12" s="17">
        <v>0.35169416593069802</v>
      </c>
      <c r="U12" s="17">
        <v>0.40461350084507203</v>
      </c>
      <c r="V12" s="17">
        <v>0.258160424673611</v>
      </c>
      <c r="W12" s="17">
        <v>0.22915767043121299</v>
      </c>
      <c r="X12" s="17">
        <v>0.35759498513868498</v>
      </c>
      <c r="Y12" s="17">
        <v>0.30841929180378702</v>
      </c>
      <c r="Z12" s="17">
        <v>0.31722068569778</v>
      </c>
      <c r="AA12" s="17">
        <v>0.31430433025120302</v>
      </c>
      <c r="AB12" s="17">
        <v>0.27709165621204901</v>
      </c>
      <c r="AC12" s="17">
        <v>0.38357807119443199</v>
      </c>
      <c r="AD12" s="17">
        <v>0.28237408973679701</v>
      </c>
      <c r="AE12" s="17"/>
      <c r="AF12" s="17">
        <v>0.29015258866739202</v>
      </c>
      <c r="AG12" s="17">
        <v>0.331765103306569</v>
      </c>
      <c r="AH12" s="17">
        <v>0.27172557943951497</v>
      </c>
      <c r="AI12" s="17">
        <v>0.30469823095168702</v>
      </c>
      <c r="AJ12" s="17">
        <v>0.380332714557158</v>
      </c>
      <c r="AK12" s="17">
        <v>0.368504734560123</v>
      </c>
      <c r="AL12" s="17"/>
      <c r="AM12" s="17">
        <v>0.31719550401888302</v>
      </c>
      <c r="AN12" s="17">
        <v>0.31389148748564</v>
      </c>
      <c r="AO12" s="17"/>
      <c r="AP12" s="17">
        <v>0.309955026336176</v>
      </c>
      <c r="AQ12" s="17">
        <v>0.32127369899564301</v>
      </c>
      <c r="AR12" s="17">
        <v>0.32577061769513299</v>
      </c>
      <c r="AS12" s="17">
        <v>0.26557840173755098</v>
      </c>
      <c r="AT12" s="17">
        <v>0.26631878150925098</v>
      </c>
      <c r="AU12" s="17"/>
      <c r="AV12" s="17">
        <v>0.31227962106094798</v>
      </c>
      <c r="AW12" s="17">
        <v>0.32794030058686102</v>
      </c>
      <c r="AX12" s="17">
        <v>0.33010342544043098</v>
      </c>
      <c r="AY12" s="17">
        <v>0.30685540527177202</v>
      </c>
      <c r="AZ12" s="17">
        <v>0.358847744905054</v>
      </c>
      <c r="BA12" s="17">
        <v>0.33854809681839398</v>
      </c>
      <c r="BB12" s="17"/>
      <c r="BC12" s="17">
        <v>0.36647887216993302</v>
      </c>
      <c r="BD12" s="17">
        <v>0.31047672923508102</v>
      </c>
      <c r="BE12" s="17">
        <v>0.28820290706990798</v>
      </c>
      <c r="BF12" s="17"/>
      <c r="BG12" s="17">
        <v>0.39313816004801999</v>
      </c>
      <c r="BH12" s="17">
        <v>0.343605902613206</v>
      </c>
      <c r="BI12" s="17">
        <v>0.31368438667249499</v>
      </c>
      <c r="BJ12" s="17">
        <v>0.24489839100344099</v>
      </c>
      <c r="BK12" s="17">
        <v>0.194124001822023</v>
      </c>
      <c r="BL12" s="17"/>
      <c r="BM12" s="17">
        <v>0.35169992044720799</v>
      </c>
      <c r="BN12" s="17">
        <v>0.20587291228212401</v>
      </c>
    </row>
    <row r="13" spans="2:66" x14ac:dyDescent="0.35">
      <c r="B13" s="18" t="s">
        <v>142</v>
      </c>
      <c r="C13" s="17">
        <v>8.1909182942156003E-2</v>
      </c>
      <c r="D13" s="17">
        <v>7.3249042214937499E-2</v>
      </c>
      <c r="E13" s="17">
        <v>8.97929342420659E-2</v>
      </c>
      <c r="F13" s="17"/>
      <c r="G13" s="17">
        <v>8.2073926557292301E-2</v>
      </c>
      <c r="H13" s="17">
        <v>7.1123853926523595E-2</v>
      </c>
      <c r="I13" s="17">
        <v>8.6320666577943697E-2</v>
      </c>
      <c r="J13" s="17">
        <v>8.0250271717516294E-2</v>
      </c>
      <c r="K13" s="17">
        <v>0.119072372044831</v>
      </c>
      <c r="L13" s="17">
        <v>6.3406243768190096E-2</v>
      </c>
      <c r="M13" s="17"/>
      <c r="N13" s="17">
        <v>7.0818112712453696E-2</v>
      </c>
      <c r="O13" s="17">
        <v>8.0094115983757999E-2</v>
      </c>
      <c r="P13" s="17">
        <v>7.9404715104624005E-2</v>
      </c>
      <c r="Q13" s="17">
        <v>9.7437061798189298E-2</v>
      </c>
      <c r="R13" s="17"/>
      <c r="S13" s="17">
        <v>5.9139670967989E-2</v>
      </c>
      <c r="T13" s="17">
        <v>8.7042641296499801E-2</v>
      </c>
      <c r="U13" s="17">
        <v>6.6450419560215399E-2</v>
      </c>
      <c r="V13" s="17">
        <v>0.102238785623417</v>
      </c>
      <c r="W13" s="17">
        <v>4.2891416580113903E-2</v>
      </c>
      <c r="X13" s="17">
        <v>8.5153560705496095E-2</v>
      </c>
      <c r="Y13" s="17">
        <v>0.102529657767083</v>
      </c>
      <c r="Z13" s="17">
        <v>5.8781288168689098E-2</v>
      </c>
      <c r="AA13" s="17">
        <v>0.10325365273052101</v>
      </c>
      <c r="AB13" s="17">
        <v>0.121505677900644</v>
      </c>
      <c r="AC13" s="17">
        <v>5.7775314464937798E-2</v>
      </c>
      <c r="AD13" s="17">
        <v>4.6361523647316001E-2</v>
      </c>
      <c r="AE13" s="17"/>
      <c r="AF13" s="17">
        <v>7.6085332343729606E-2</v>
      </c>
      <c r="AG13" s="17">
        <v>7.0190624578328004E-2</v>
      </c>
      <c r="AH13" s="17">
        <v>7.9688579021095704E-2</v>
      </c>
      <c r="AI13" s="17">
        <v>9.2599594037862998E-2</v>
      </c>
      <c r="AJ13" s="17">
        <v>8.56923541752075E-2</v>
      </c>
      <c r="AK13" s="17">
        <v>0.134811809199089</v>
      </c>
      <c r="AL13" s="17"/>
      <c r="AM13" s="17">
        <v>7.9151480439287894E-2</v>
      </c>
      <c r="AN13" s="17">
        <v>8.5240936557543806E-2</v>
      </c>
      <c r="AO13" s="17"/>
      <c r="AP13" s="17">
        <v>0.120438840958281</v>
      </c>
      <c r="AQ13" s="17">
        <v>9.6466113199229903E-2</v>
      </c>
      <c r="AR13" s="17">
        <v>5.8996748872176902E-2</v>
      </c>
      <c r="AS13" s="17">
        <v>4.9581213804652399E-2</v>
      </c>
      <c r="AT13" s="17">
        <v>5.9451277670042699E-2</v>
      </c>
      <c r="AU13" s="17"/>
      <c r="AV13" s="17">
        <v>6.3607655923346398E-2</v>
      </c>
      <c r="AW13" s="17">
        <v>6.03677382580253E-2</v>
      </c>
      <c r="AX13" s="17">
        <v>7.8019410201110695E-2</v>
      </c>
      <c r="AY13" s="17">
        <v>9.4072958940717294E-2</v>
      </c>
      <c r="AZ13" s="17">
        <v>0.12859790510048999</v>
      </c>
      <c r="BA13" s="17">
        <v>8.1025924186711701E-2</v>
      </c>
      <c r="BB13" s="17"/>
      <c r="BC13" s="17">
        <v>7.5497042018328298E-2</v>
      </c>
      <c r="BD13" s="17">
        <v>9.8899584198964205E-2</v>
      </c>
      <c r="BE13" s="17">
        <v>6.1552270214100799E-2</v>
      </c>
      <c r="BF13" s="17"/>
      <c r="BG13" s="17">
        <v>0.12951075431791501</v>
      </c>
      <c r="BH13" s="17">
        <v>7.8221671357456696E-2</v>
      </c>
      <c r="BI13" s="17">
        <v>6.5400545286297601E-2</v>
      </c>
      <c r="BJ13" s="17">
        <v>7.7681135164821197E-2</v>
      </c>
      <c r="BK13" s="17">
        <v>9.7451417101723406E-2</v>
      </c>
      <c r="BL13" s="17"/>
      <c r="BM13" s="17">
        <v>8.6602770335589802E-2</v>
      </c>
      <c r="BN13" s="17">
        <v>9.2876684131176293E-2</v>
      </c>
    </row>
    <row r="14" spans="2:66" x14ac:dyDescent="0.35">
      <c r="B14" s="18" t="s">
        <v>117</v>
      </c>
      <c r="C14" s="19">
        <v>9.1679256352857993E-2</v>
      </c>
      <c r="D14" s="19">
        <v>6.12577320988388E-2</v>
      </c>
      <c r="E14" s="19">
        <v>0.120804969942635</v>
      </c>
      <c r="F14" s="19"/>
      <c r="G14" s="19">
        <v>6.4507472302598096E-2</v>
      </c>
      <c r="H14" s="19">
        <v>5.8837308486137899E-2</v>
      </c>
      <c r="I14" s="19">
        <v>9.5937815710056204E-2</v>
      </c>
      <c r="J14" s="19">
        <v>0.13654412066787</v>
      </c>
      <c r="K14" s="19">
        <v>9.9908833869570293E-2</v>
      </c>
      <c r="L14" s="19">
        <v>9.1250856759149901E-2</v>
      </c>
      <c r="M14" s="19"/>
      <c r="N14" s="19">
        <v>6.1035336910444299E-2</v>
      </c>
      <c r="O14" s="19">
        <v>0.101724852151005</v>
      </c>
      <c r="P14" s="19">
        <v>8.7769916896547007E-2</v>
      </c>
      <c r="Q14" s="19">
        <v>0.11726503954068</v>
      </c>
      <c r="R14" s="19"/>
      <c r="S14" s="19">
        <v>9.52585331857599E-2</v>
      </c>
      <c r="T14" s="19">
        <v>8.3302207424962305E-2</v>
      </c>
      <c r="U14" s="19">
        <v>6.1244541203973699E-2</v>
      </c>
      <c r="V14" s="19">
        <v>0.13062080649371599</v>
      </c>
      <c r="W14" s="19">
        <v>7.2520938362939699E-2</v>
      </c>
      <c r="X14" s="19">
        <v>0.106618008251869</v>
      </c>
      <c r="Y14" s="19">
        <v>0.111183117207708</v>
      </c>
      <c r="Z14" s="19">
        <v>0.106887331018151</v>
      </c>
      <c r="AA14" s="19">
        <v>9.3768761910325599E-2</v>
      </c>
      <c r="AB14" s="19">
        <v>5.1318374070437302E-2</v>
      </c>
      <c r="AC14" s="19">
        <v>0.106382679233923</v>
      </c>
      <c r="AD14" s="19">
        <v>9.2284287781530305E-2</v>
      </c>
      <c r="AE14" s="19"/>
      <c r="AF14" s="19">
        <v>8.2116055815397299E-2</v>
      </c>
      <c r="AG14" s="19">
        <v>9.6407984900922603E-2</v>
      </c>
      <c r="AH14" s="19">
        <v>0.103578288848987</v>
      </c>
      <c r="AI14" s="19">
        <v>9.08142127055281E-2</v>
      </c>
      <c r="AJ14" s="19">
        <v>8.8479147257604598E-2</v>
      </c>
      <c r="AK14" s="19">
        <v>9.1465416896040402E-2</v>
      </c>
      <c r="AL14" s="19"/>
      <c r="AM14" s="19">
        <v>9.5129509387077704E-2</v>
      </c>
      <c r="AN14" s="19">
        <v>8.5044605056464495E-2</v>
      </c>
      <c r="AO14" s="19"/>
      <c r="AP14" s="19">
        <v>0.124818492012211</v>
      </c>
      <c r="AQ14" s="19">
        <v>8.8900288538320105E-2</v>
      </c>
      <c r="AR14" s="19">
        <v>8.5219075286377496E-2</v>
      </c>
      <c r="AS14" s="19">
        <v>5.5089767155888703E-2</v>
      </c>
      <c r="AT14" s="19">
        <v>6.3025338299975101E-2</v>
      </c>
      <c r="AU14" s="19"/>
      <c r="AV14" s="19">
        <v>7.8093228279422097E-2</v>
      </c>
      <c r="AW14" s="19">
        <v>6.3066811961330696E-2</v>
      </c>
      <c r="AX14" s="19">
        <v>7.4579371485677698E-2</v>
      </c>
      <c r="AY14" s="19">
        <v>9.0135486693047495E-2</v>
      </c>
      <c r="AZ14" s="19">
        <v>4.7883565395261701E-2</v>
      </c>
      <c r="BA14" s="19">
        <v>0.193542253890434</v>
      </c>
      <c r="BB14" s="19"/>
      <c r="BC14" s="19">
        <v>6.4100694804921601E-2</v>
      </c>
      <c r="BD14" s="19">
        <v>0.11037430836319</v>
      </c>
      <c r="BE14" s="19">
        <v>5.6396801865156297E-2</v>
      </c>
      <c r="BF14" s="19"/>
      <c r="BG14" s="19">
        <v>5.7960157304103102E-2</v>
      </c>
      <c r="BH14" s="19">
        <v>7.2443550912260096E-2</v>
      </c>
      <c r="BI14" s="19">
        <v>8.0058455911043297E-2</v>
      </c>
      <c r="BJ14" s="19">
        <v>5.57675830357027E-2</v>
      </c>
      <c r="BK14" s="19">
        <v>0.13634870679085201</v>
      </c>
      <c r="BL14" s="19"/>
      <c r="BM14" s="19">
        <v>7.0076833701449306E-2</v>
      </c>
      <c r="BN14" s="19">
        <v>0.11770268419881499</v>
      </c>
    </row>
    <row r="15" spans="2:66" x14ac:dyDescent="0.35">
      <c r="B15" s="16"/>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151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138</v>
      </c>
      <c r="C9" s="17">
        <v>0.10403391067486099</v>
      </c>
      <c r="D9" s="17">
        <v>0.13447217985305801</v>
      </c>
      <c r="E9" s="17">
        <v>7.4869148715925204E-2</v>
      </c>
      <c r="F9" s="17"/>
      <c r="G9" s="17">
        <v>0.17301913271347999</v>
      </c>
      <c r="H9" s="17">
        <v>0.253286782234732</v>
      </c>
      <c r="I9" s="17">
        <v>9.1402904523852704E-2</v>
      </c>
      <c r="J9" s="17">
        <v>7.1697478603359996E-2</v>
      </c>
      <c r="K9" s="17">
        <v>3.22358306065781E-2</v>
      </c>
      <c r="L9" s="17">
        <v>2.09303854442838E-2</v>
      </c>
      <c r="M9" s="17"/>
      <c r="N9" s="17">
        <v>0.146063381860428</v>
      </c>
      <c r="O9" s="17">
        <v>0.10353452842447999</v>
      </c>
      <c r="P9" s="17">
        <v>0.102879553341697</v>
      </c>
      <c r="Q9" s="17">
        <v>5.9680069097433501E-2</v>
      </c>
      <c r="R9" s="17"/>
      <c r="S9" s="17">
        <v>0.22205664542870701</v>
      </c>
      <c r="T9" s="17">
        <v>5.32726613541269E-2</v>
      </c>
      <c r="U9" s="17">
        <v>7.2672569317315E-2</v>
      </c>
      <c r="V9" s="17">
        <v>6.5614753908776302E-2</v>
      </c>
      <c r="W9" s="17">
        <v>7.9185576008012001E-2</v>
      </c>
      <c r="X9" s="17">
        <v>9.1392668492642506E-2</v>
      </c>
      <c r="Y9" s="17">
        <v>9.3003296717585504E-2</v>
      </c>
      <c r="Z9" s="17">
        <v>9.2610671398205502E-2</v>
      </c>
      <c r="AA9" s="17">
        <v>9.5631464669895097E-2</v>
      </c>
      <c r="AB9" s="17">
        <v>0.10846788921645199</v>
      </c>
      <c r="AC9" s="17">
        <v>0.125253281260604</v>
      </c>
      <c r="AD9" s="17">
        <v>9.5483308942889603E-2</v>
      </c>
      <c r="AE9" s="17"/>
      <c r="AF9" s="17">
        <v>0.203943316176629</v>
      </c>
      <c r="AG9" s="17">
        <v>7.1359511735352196E-2</v>
      </c>
      <c r="AH9" s="17">
        <v>7.8844289953377195E-2</v>
      </c>
      <c r="AI9" s="17">
        <v>8.3355591793516703E-2</v>
      </c>
      <c r="AJ9" s="17">
        <v>3.2137532816764298E-2</v>
      </c>
      <c r="AK9" s="17">
        <v>8.5228654583849303E-2</v>
      </c>
      <c r="AL9" s="17"/>
      <c r="AM9" s="17">
        <v>9.9716164727886802E-2</v>
      </c>
      <c r="AN9" s="17">
        <v>0.10970571234035199</v>
      </c>
      <c r="AO9" s="17"/>
      <c r="AP9" s="17">
        <v>4.3360674550572603E-2</v>
      </c>
      <c r="AQ9" s="17">
        <v>8.24106203259172E-2</v>
      </c>
      <c r="AR9" s="17">
        <v>0.123806195074633</v>
      </c>
      <c r="AS9" s="17">
        <v>0.17894284976901501</v>
      </c>
      <c r="AT9" s="17">
        <v>0.36743827156679199</v>
      </c>
      <c r="AU9" s="17"/>
      <c r="AV9" s="17">
        <v>0.15815212669231701</v>
      </c>
      <c r="AW9" s="17">
        <v>8.5309567585780705E-2</v>
      </c>
      <c r="AX9" s="17">
        <v>0.11949487309958499</v>
      </c>
      <c r="AY9" s="17">
        <v>6.3571344158920198E-2</v>
      </c>
      <c r="AZ9" s="17">
        <v>3.8865020824103903E-2</v>
      </c>
      <c r="BA9" s="17">
        <v>7.0965519404192406E-2</v>
      </c>
      <c r="BB9" s="17"/>
      <c r="BC9" s="17">
        <v>7.7630342160116203E-2</v>
      </c>
      <c r="BD9" s="17">
        <v>9.0892955823393295E-2</v>
      </c>
      <c r="BE9" s="17">
        <v>0.13936316363381901</v>
      </c>
      <c r="BF9" s="17"/>
      <c r="BG9" s="17">
        <v>8.9037932867896394E-2</v>
      </c>
      <c r="BH9" s="17">
        <v>0.12995781038550799</v>
      </c>
      <c r="BI9" s="17">
        <v>8.6222948943197403E-2</v>
      </c>
      <c r="BJ9" s="17">
        <v>0.224964946698089</v>
      </c>
      <c r="BK9" s="17">
        <v>4.0204551778134402E-2</v>
      </c>
      <c r="BL9" s="17"/>
      <c r="BM9" s="17">
        <v>0.12327113314636499</v>
      </c>
      <c r="BN9" s="17">
        <v>8.2957076653055906E-2</v>
      </c>
    </row>
    <row r="10" spans="2:66" x14ac:dyDescent="0.35">
      <c r="B10" s="18" t="s">
        <v>139</v>
      </c>
      <c r="C10" s="17">
        <v>0.36769506026599302</v>
      </c>
      <c r="D10" s="17">
        <v>0.39248135821109198</v>
      </c>
      <c r="E10" s="17">
        <v>0.34436502667041902</v>
      </c>
      <c r="F10" s="17"/>
      <c r="G10" s="17">
        <v>0.380868124473215</v>
      </c>
      <c r="H10" s="17">
        <v>0.366866534152887</v>
      </c>
      <c r="I10" s="17">
        <v>0.386801281620758</v>
      </c>
      <c r="J10" s="17">
        <v>0.35845687252960801</v>
      </c>
      <c r="K10" s="17">
        <v>0.37804430809720502</v>
      </c>
      <c r="L10" s="17">
        <v>0.34466329277493502</v>
      </c>
      <c r="M10" s="17"/>
      <c r="N10" s="17">
        <v>0.421460823280915</v>
      </c>
      <c r="O10" s="17">
        <v>0.41140503781890198</v>
      </c>
      <c r="P10" s="17">
        <v>0.32348564113936301</v>
      </c>
      <c r="Q10" s="17">
        <v>0.30300451142684098</v>
      </c>
      <c r="R10" s="17"/>
      <c r="S10" s="17">
        <v>0.371164572383195</v>
      </c>
      <c r="T10" s="17">
        <v>0.39269514819479401</v>
      </c>
      <c r="U10" s="17">
        <v>0.389370008039641</v>
      </c>
      <c r="V10" s="17">
        <v>0.373074091723409</v>
      </c>
      <c r="W10" s="17">
        <v>0.42086289570764102</v>
      </c>
      <c r="X10" s="17">
        <v>0.38745493191757002</v>
      </c>
      <c r="Y10" s="17">
        <v>0.31964489248542299</v>
      </c>
      <c r="Z10" s="17">
        <v>0.341439030749141</v>
      </c>
      <c r="AA10" s="17">
        <v>0.33386029563770098</v>
      </c>
      <c r="AB10" s="17">
        <v>0.36192349551198599</v>
      </c>
      <c r="AC10" s="17">
        <v>0.26841483425569101</v>
      </c>
      <c r="AD10" s="17">
        <v>0.45678865295080701</v>
      </c>
      <c r="AE10" s="17"/>
      <c r="AF10" s="17">
        <v>0.364191312187164</v>
      </c>
      <c r="AG10" s="17">
        <v>0.41171579500031802</v>
      </c>
      <c r="AH10" s="17">
        <v>0.34582573946095302</v>
      </c>
      <c r="AI10" s="17">
        <v>0.32889239681936799</v>
      </c>
      <c r="AJ10" s="17">
        <v>0.36449639385168098</v>
      </c>
      <c r="AK10" s="17">
        <v>0.34658309248104602</v>
      </c>
      <c r="AL10" s="17"/>
      <c r="AM10" s="17">
        <v>0.39058650131797301</v>
      </c>
      <c r="AN10" s="17">
        <v>0.33782218376662998</v>
      </c>
      <c r="AO10" s="17"/>
      <c r="AP10" s="17">
        <v>0.31490678956300999</v>
      </c>
      <c r="AQ10" s="17">
        <v>0.373128547582252</v>
      </c>
      <c r="AR10" s="17">
        <v>0.39787536389447598</v>
      </c>
      <c r="AS10" s="17">
        <v>0.40519834582098402</v>
      </c>
      <c r="AT10" s="17">
        <v>0.34073746130188498</v>
      </c>
      <c r="AU10" s="17"/>
      <c r="AV10" s="17">
        <v>0.40904044097202602</v>
      </c>
      <c r="AW10" s="17">
        <v>0.38998376983724098</v>
      </c>
      <c r="AX10" s="17">
        <v>0.37298370752054699</v>
      </c>
      <c r="AY10" s="17">
        <v>0.33922754163700303</v>
      </c>
      <c r="AZ10" s="17">
        <v>0.38213901488295399</v>
      </c>
      <c r="BA10" s="17">
        <v>0.32435558039693202</v>
      </c>
      <c r="BB10" s="17"/>
      <c r="BC10" s="17">
        <v>0.36966260279035301</v>
      </c>
      <c r="BD10" s="17">
        <v>0.361206119570811</v>
      </c>
      <c r="BE10" s="17">
        <v>0.39983309485799701</v>
      </c>
      <c r="BF10" s="17"/>
      <c r="BG10" s="17">
        <v>0.35055850656580101</v>
      </c>
      <c r="BH10" s="17">
        <v>0.37881622648820201</v>
      </c>
      <c r="BI10" s="17">
        <v>0.39789866300612498</v>
      </c>
      <c r="BJ10" s="17">
        <v>0.319122416269295</v>
      </c>
      <c r="BK10" s="17">
        <v>0.32011353021535099</v>
      </c>
      <c r="BL10" s="17"/>
      <c r="BM10" s="17">
        <v>0.37419866006088598</v>
      </c>
      <c r="BN10" s="17">
        <v>0.31988419197621698</v>
      </c>
    </row>
    <row r="11" spans="2:66" x14ac:dyDescent="0.35">
      <c r="B11" s="18" t="s">
        <v>140</v>
      </c>
      <c r="C11" s="17">
        <v>0.212810798371906</v>
      </c>
      <c r="D11" s="17">
        <v>0.21132270136745701</v>
      </c>
      <c r="E11" s="17">
        <v>0.215310625703518</v>
      </c>
      <c r="F11" s="17"/>
      <c r="G11" s="17">
        <v>0.19152402269810501</v>
      </c>
      <c r="H11" s="17">
        <v>0.15720276213447201</v>
      </c>
      <c r="I11" s="17">
        <v>0.21624841703806599</v>
      </c>
      <c r="J11" s="17">
        <v>0.22071131105029701</v>
      </c>
      <c r="K11" s="17">
        <v>0.221222375048714</v>
      </c>
      <c r="L11" s="17">
        <v>0.25754537207127498</v>
      </c>
      <c r="M11" s="17"/>
      <c r="N11" s="17">
        <v>0.16521057003525699</v>
      </c>
      <c r="O11" s="17">
        <v>0.186521894085903</v>
      </c>
      <c r="P11" s="17">
        <v>0.26004300422806598</v>
      </c>
      <c r="Q11" s="17">
        <v>0.25354791531870302</v>
      </c>
      <c r="R11" s="17"/>
      <c r="S11" s="17">
        <v>0.17587794997054601</v>
      </c>
      <c r="T11" s="17">
        <v>0.202515477391077</v>
      </c>
      <c r="U11" s="17">
        <v>0.20098142146770501</v>
      </c>
      <c r="V11" s="17">
        <v>0.22295642600337101</v>
      </c>
      <c r="W11" s="17">
        <v>0.22020327353375299</v>
      </c>
      <c r="X11" s="17">
        <v>0.188642037484028</v>
      </c>
      <c r="Y11" s="17">
        <v>0.25321542582780598</v>
      </c>
      <c r="Z11" s="17">
        <v>0.22309037993175199</v>
      </c>
      <c r="AA11" s="17">
        <v>0.227964139890518</v>
      </c>
      <c r="AB11" s="17">
        <v>0.27721910326527799</v>
      </c>
      <c r="AC11" s="17">
        <v>0.16233917424491201</v>
      </c>
      <c r="AD11" s="17">
        <v>0.19993818270050401</v>
      </c>
      <c r="AE11" s="17"/>
      <c r="AF11" s="17">
        <v>0.16882031238126899</v>
      </c>
      <c r="AG11" s="17">
        <v>0.21045987478698799</v>
      </c>
      <c r="AH11" s="17">
        <v>0.273751122948451</v>
      </c>
      <c r="AI11" s="17">
        <v>0.238593228288805</v>
      </c>
      <c r="AJ11" s="17">
        <v>0.20293486324089499</v>
      </c>
      <c r="AK11" s="17">
        <v>0.21286321926030999</v>
      </c>
      <c r="AL11" s="17"/>
      <c r="AM11" s="17">
        <v>0.21904925432716699</v>
      </c>
      <c r="AN11" s="17">
        <v>0.20546824823873699</v>
      </c>
      <c r="AO11" s="17"/>
      <c r="AP11" s="17">
        <v>0.26521380508947801</v>
      </c>
      <c r="AQ11" s="17">
        <v>0.196979236669904</v>
      </c>
      <c r="AR11" s="17">
        <v>0.18216059516817401</v>
      </c>
      <c r="AS11" s="17">
        <v>0.17736541079450899</v>
      </c>
      <c r="AT11" s="17">
        <v>0.12652821911690201</v>
      </c>
      <c r="AU11" s="17"/>
      <c r="AV11" s="17">
        <v>0.19399026837866101</v>
      </c>
      <c r="AW11" s="17">
        <v>0.23667698550382699</v>
      </c>
      <c r="AX11" s="17">
        <v>0.24133248899361201</v>
      </c>
      <c r="AY11" s="17">
        <v>0.211283994846273</v>
      </c>
      <c r="AZ11" s="17">
        <v>0.20133170758938301</v>
      </c>
      <c r="BA11" s="17">
        <v>0.165989303736401</v>
      </c>
      <c r="BB11" s="17"/>
      <c r="BC11" s="17">
        <v>0.22024854737723301</v>
      </c>
      <c r="BD11" s="17">
        <v>0.22242640274312001</v>
      </c>
      <c r="BE11" s="17">
        <v>0.20148711462653199</v>
      </c>
      <c r="BF11" s="17"/>
      <c r="BG11" s="17">
        <v>0.15652370750883199</v>
      </c>
      <c r="BH11" s="17">
        <v>0.209666283653001</v>
      </c>
      <c r="BI11" s="17">
        <v>0.223595525362487</v>
      </c>
      <c r="BJ11" s="17">
        <v>0.21194769027434601</v>
      </c>
      <c r="BK11" s="17">
        <v>0.220653948715377</v>
      </c>
      <c r="BL11" s="17"/>
      <c r="BM11" s="17">
        <v>0.20098230716309901</v>
      </c>
      <c r="BN11" s="17">
        <v>0.218639369071677</v>
      </c>
    </row>
    <row r="12" spans="2:66" x14ac:dyDescent="0.35">
      <c r="B12" s="18" t="s">
        <v>141</v>
      </c>
      <c r="C12" s="17">
        <v>0.17672808375472801</v>
      </c>
      <c r="D12" s="17">
        <v>0.15050504695300701</v>
      </c>
      <c r="E12" s="17">
        <v>0.202139949004387</v>
      </c>
      <c r="F12" s="17"/>
      <c r="G12" s="17">
        <v>0.16430669927451999</v>
      </c>
      <c r="H12" s="17">
        <v>0.15384819330716301</v>
      </c>
      <c r="I12" s="17">
        <v>0.14886396136393701</v>
      </c>
      <c r="J12" s="17">
        <v>0.17484481435271801</v>
      </c>
      <c r="K12" s="17">
        <v>0.197005458859079</v>
      </c>
      <c r="L12" s="17">
        <v>0.214143571709042</v>
      </c>
      <c r="M12" s="17"/>
      <c r="N12" s="17">
        <v>0.17433753596679</v>
      </c>
      <c r="O12" s="17">
        <v>0.18055694086999999</v>
      </c>
      <c r="P12" s="17">
        <v>0.16460575557094301</v>
      </c>
      <c r="Q12" s="17">
        <v>0.18696030208022399</v>
      </c>
      <c r="R12" s="17"/>
      <c r="S12" s="17">
        <v>0.14433581179919</v>
      </c>
      <c r="T12" s="17">
        <v>0.22291480375505601</v>
      </c>
      <c r="U12" s="17">
        <v>0.21646041706112401</v>
      </c>
      <c r="V12" s="17">
        <v>0.15884280303492301</v>
      </c>
      <c r="W12" s="17">
        <v>0.16435096941287</v>
      </c>
      <c r="X12" s="17">
        <v>0.18310173107148001</v>
      </c>
      <c r="Y12" s="17">
        <v>0.176883318739746</v>
      </c>
      <c r="Z12" s="17">
        <v>0.166122274193611</v>
      </c>
      <c r="AA12" s="17">
        <v>0.21813741227905101</v>
      </c>
      <c r="AB12" s="17">
        <v>8.0860927269219396E-2</v>
      </c>
      <c r="AC12" s="17">
        <v>0.250489538272543</v>
      </c>
      <c r="AD12" s="17">
        <v>0.110976636057181</v>
      </c>
      <c r="AE12" s="17"/>
      <c r="AF12" s="17">
        <v>0.143621348347273</v>
      </c>
      <c r="AG12" s="17">
        <v>0.17581880602443201</v>
      </c>
      <c r="AH12" s="17">
        <v>0.167109813542036</v>
      </c>
      <c r="AI12" s="17">
        <v>0.21085052263989901</v>
      </c>
      <c r="AJ12" s="17">
        <v>0.19032031740378499</v>
      </c>
      <c r="AK12" s="17">
        <v>0.22398704858000701</v>
      </c>
      <c r="AL12" s="17"/>
      <c r="AM12" s="17">
        <v>0.15348691764835001</v>
      </c>
      <c r="AN12" s="17">
        <v>0.20868899539339</v>
      </c>
      <c r="AO12" s="17"/>
      <c r="AP12" s="17">
        <v>0.18982771627915401</v>
      </c>
      <c r="AQ12" s="17">
        <v>0.210403752910539</v>
      </c>
      <c r="AR12" s="17">
        <v>0.177577613542484</v>
      </c>
      <c r="AS12" s="17">
        <v>0.140282776911306</v>
      </c>
      <c r="AT12" s="17">
        <v>0.10341356197954001</v>
      </c>
      <c r="AU12" s="17"/>
      <c r="AV12" s="17">
        <v>0.151406292871125</v>
      </c>
      <c r="AW12" s="17">
        <v>0.186366105273084</v>
      </c>
      <c r="AX12" s="17">
        <v>0.17730786299092399</v>
      </c>
      <c r="AY12" s="17">
        <v>0.199490789716501</v>
      </c>
      <c r="AZ12" s="17">
        <v>0.249460400426017</v>
      </c>
      <c r="BA12" s="17">
        <v>0.19859355594449099</v>
      </c>
      <c r="BB12" s="17"/>
      <c r="BC12" s="17">
        <v>0.20603697047584099</v>
      </c>
      <c r="BD12" s="17">
        <v>0.18023661171975</v>
      </c>
      <c r="BE12" s="17">
        <v>0.15101195946040699</v>
      </c>
      <c r="BF12" s="17"/>
      <c r="BG12" s="17">
        <v>0.248474285318143</v>
      </c>
      <c r="BH12" s="17">
        <v>0.16191195275047601</v>
      </c>
      <c r="BI12" s="17">
        <v>0.18914300017984301</v>
      </c>
      <c r="BJ12" s="17">
        <v>0.149455729448598</v>
      </c>
      <c r="BK12" s="17">
        <v>0.141437238657495</v>
      </c>
      <c r="BL12" s="17"/>
      <c r="BM12" s="17">
        <v>0.17605701901315399</v>
      </c>
      <c r="BN12" s="17">
        <v>0.14329267270305701</v>
      </c>
    </row>
    <row r="13" spans="2:66" x14ac:dyDescent="0.35">
      <c r="B13" s="18" t="s">
        <v>142</v>
      </c>
      <c r="C13" s="17">
        <v>7.6191298580465402E-2</v>
      </c>
      <c r="D13" s="17">
        <v>7.1926764718265507E-2</v>
      </c>
      <c r="E13" s="17">
        <v>8.0724789002393799E-2</v>
      </c>
      <c r="F13" s="17"/>
      <c r="G13" s="17">
        <v>4.7015350578275203E-2</v>
      </c>
      <c r="H13" s="17">
        <v>4.4083101636532E-2</v>
      </c>
      <c r="I13" s="17">
        <v>7.9627512283916999E-2</v>
      </c>
      <c r="J13" s="17">
        <v>9.6186412163522195E-2</v>
      </c>
      <c r="K13" s="17">
        <v>9.5127184688471006E-2</v>
      </c>
      <c r="L13" s="17">
        <v>9.0115511308377805E-2</v>
      </c>
      <c r="M13" s="17"/>
      <c r="N13" s="17">
        <v>5.5766462152886699E-2</v>
      </c>
      <c r="O13" s="17">
        <v>6.9650226716091196E-2</v>
      </c>
      <c r="P13" s="17">
        <v>7.23941851316042E-2</v>
      </c>
      <c r="Q13" s="17">
        <v>0.105365510911407</v>
      </c>
      <c r="R13" s="17"/>
      <c r="S13" s="17">
        <v>4.7798935179946198E-2</v>
      </c>
      <c r="T13" s="17">
        <v>6.0568380426970499E-2</v>
      </c>
      <c r="U13" s="17">
        <v>7.1789201619868404E-2</v>
      </c>
      <c r="V13" s="17">
        <v>0.10169113176257601</v>
      </c>
      <c r="W13" s="17">
        <v>7.2532195219955797E-2</v>
      </c>
      <c r="X13" s="17">
        <v>8.0390247603572607E-2</v>
      </c>
      <c r="Y13" s="17">
        <v>9.0476264258389894E-2</v>
      </c>
      <c r="Z13" s="17">
        <v>9.38497479510252E-2</v>
      </c>
      <c r="AA13" s="17">
        <v>7.1062162535268897E-2</v>
      </c>
      <c r="AB13" s="17">
        <v>0.108740135502031</v>
      </c>
      <c r="AC13" s="17">
        <v>8.8125405615815305E-2</v>
      </c>
      <c r="AD13" s="17">
        <v>4.6661932091720801E-2</v>
      </c>
      <c r="AE13" s="17"/>
      <c r="AF13" s="17">
        <v>6.5275585930133301E-2</v>
      </c>
      <c r="AG13" s="17">
        <v>6.3831212151714195E-2</v>
      </c>
      <c r="AH13" s="17">
        <v>7.2937484202609801E-2</v>
      </c>
      <c r="AI13" s="17">
        <v>7.5413508185836295E-2</v>
      </c>
      <c r="AJ13" s="17">
        <v>0.130674558255232</v>
      </c>
      <c r="AK13" s="17">
        <v>8.3671177134668206E-2</v>
      </c>
      <c r="AL13" s="17"/>
      <c r="AM13" s="17">
        <v>7.5826825145777502E-2</v>
      </c>
      <c r="AN13" s="17">
        <v>7.7248734964750307E-2</v>
      </c>
      <c r="AO13" s="17"/>
      <c r="AP13" s="17">
        <v>9.8985375124816199E-2</v>
      </c>
      <c r="AQ13" s="17">
        <v>6.7389216773021399E-2</v>
      </c>
      <c r="AR13" s="17">
        <v>6.0078928696757697E-2</v>
      </c>
      <c r="AS13" s="17">
        <v>7.2676820334482098E-2</v>
      </c>
      <c r="AT13" s="17">
        <v>6.1882486034881397E-2</v>
      </c>
      <c r="AU13" s="17"/>
      <c r="AV13" s="17">
        <v>4.2630175019886501E-2</v>
      </c>
      <c r="AW13" s="17">
        <v>6.5068826671246902E-2</v>
      </c>
      <c r="AX13" s="17">
        <v>6.3424366586139203E-2</v>
      </c>
      <c r="AY13" s="17">
        <v>0.13863130773533</v>
      </c>
      <c r="AZ13" s="17">
        <v>8.1389850488906998E-2</v>
      </c>
      <c r="BA13" s="17">
        <v>6.3998987342730601E-2</v>
      </c>
      <c r="BB13" s="17"/>
      <c r="BC13" s="17">
        <v>5.7511107354276801E-2</v>
      </c>
      <c r="BD13" s="17">
        <v>8.4425104584666094E-2</v>
      </c>
      <c r="BE13" s="17">
        <v>7.3096726844065402E-2</v>
      </c>
      <c r="BF13" s="17"/>
      <c r="BG13" s="17">
        <v>0.11163719734181</v>
      </c>
      <c r="BH13" s="17">
        <v>6.11131027474104E-2</v>
      </c>
      <c r="BI13" s="17">
        <v>4.8767849984611401E-2</v>
      </c>
      <c r="BJ13" s="17">
        <v>5.4616679166669603E-2</v>
      </c>
      <c r="BK13" s="17">
        <v>0.19733687555199</v>
      </c>
      <c r="BL13" s="17"/>
      <c r="BM13" s="17">
        <v>6.9369195723427896E-2</v>
      </c>
      <c r="BN13" s="17">
        <v>0.16431221813685201</v>
      </c>
    </row>
    <row r="14" spans="2:66" x14ac:dyDescent="0.35">
      <c r="B14" s="18" t="s">
        <v>117</v>
      </c>
      <c r="C14" s="19">
        <v>6.2540848352046693E-2</v>
      </c>
      <c r="D14" s="19">
        <v>3.92919488971211E-2</v>
      </c>
      <c r="E14" s="19">
        <v>8.2590460903357504E-2</v>
      </c>
      <c r="F14" s="19"/>
      <c r="G14" s="19">
        <v>4.3266670262405597E-2</v>
      </c>
      <c r="H14" s="19">
        <v>2.4712626534214702E-2</v>
      </c>
      <c r="I14" s="19">
        <v>7.7055923169468798E-2</v>
      </c>
      <c r="J14" s="19">
        <v>7.8103111300494701E-2</v>
      </c>
      <c r="K14" s="19">
        <v>7.6364842699953001E-2</v>
      </c>
      <c r="L14" s="19">
        <v>7.2601866692085196E-2</v>
      </c>
      <c r="M14" s="19"/>
      <c r="N14" s="19">
        <v>3.7161226703722801E-2</v>
      </c>
      <c r="O14" s="19">
        <v>4.8331372084624298E-2</v>
      </c>
      <c r="P14" s="19">
        <v>7.65918605883259E-2</v>
      </c>
      <c r="Q14" s="19">
        <v>9.1441691165391595E-2</v>
      </c>
      <c r="R14" s="19"/>
      <c r="S14" s="19">
        <v>3.8766085238415703E-2</v>
      </c>
      <c r="T14" s="19">
        <v>6.8033528877975702E-2</v>
      </c>
      <c r="U14" s="19">
        <v>4.8726382494347499E-2</v>
      </c>
      <c r="V14" s="19">
        <v>7.7820793566944296E-2</v>
      </c>
      <c r="W14" s="19">
        <v>4.2865090117768199E-2</v>
      </c>
      <c r="X14" s="19">
        <v>6.9018383430706598E-2</v>
      </c>
      <c r="Y14" s="19">
        <v>6.6776801971049196E-2</v>
      </c>
      <c r="Z14" s="19">
        <v>8.2887895776264806E-2</v>
      </c>
      <c r="AA14" s="19">
        <v>5.3344524987564999E-2</v>
      </c>
      <c r="AB14" s="19">
        <v>6.2788449235033003E-2</v>
      </c>
      <c r="AC14" s="19">
        <v>0.105377766350434</v>
      </c>
      <c r="AD14" s="19">
        <v>9.0151287256896598E-2</v>
      </c>
      <c r="AE14" s="19"/>
      <c r="AF14" s="19">
        <v>5.4148124977531797E-2</v>
      </c>
      <c r="AG14" s="19">
        <v>6.6814800301195104E-2</v>
      </c>
      <c r="AH14" s="19">
        <v>6.1531549892572798E-2</v>
      </c>
      <c r="AI14" s="19">
        <v>6.2894752272574503E-2</v>
      </c>
      <c r="AJ14" s="19">
        <v>7.9436334431642094E-2</v>
      </c>
      <c r="AK14" s="19">
        <v>4.7666807960119198E-2</v>
      </c>
      <c r="AL14" s="19"/>
      <c r="AM14" s="19">
        <v>6.1334336832846101E-2</v>
      </c>
      <c r="AN14" s="19">
        <v>6.1066125296140597E-2</v>
      </c>
      <c r="AO14" s="19"/>
      <c r="AP14" s="19">
        <v>8.7705639392970006E-2</v>
      </c>
      <c r="AQ14" s="19">
        <v>6.96886257383664E-2</v>
      </c>
      <c r="AR14" s="19">
        <v>5.85013036234759E-2</v>
      </c>
      <c r="AS14" s="19">
        <v>2.5533796369702801E-2</v>
      </c>
      <c r="AT14" s="19">
        <v>0</v>
      </c>
      <c r="AU14" s="19"/>
      <c r="AV14" s="19">
        <v>4.47806960659844E-2</v>
      </c>
      <c r="AW14" s="19">
        <v>3.65947451288198E-2</v>
      </c>
      <c r="AX14" s="19">
        <v>2.5456700809192899E-2</v>
      </c>
      <c r="AY14" s="19">
        <v>4.7795021905972401E-2</v>
      </c>
      <c r="AZ14" s="19">
        <v>4.68140057886344E-2</v>
      </c>
      <c r="BA14" s="19">
        <v>0.17609705317525301</v>
      </c>
      <c r="BB14" s="19"/>
      <c r="BC14" s="19">
        <v>6.8910429842180099E-2</v>
      </c>
      <c r="BD14" s="19">
        <v>6.08128055582602E-2</v>
      </c>
      <c r="BE14" s="19">
        <v>3.52079405771802E-2</v>
      </c>
      <c r="BF14" s="19"/>
      <c r="BG14" s="19">
        <v>4.3768370397517797E-2</v>
      </c>
      <c r="BH14" s="19">
        <v>5.8534623975403197E-2</v>
      </c>
      <c r="BI14" s="19">
        <v>5.4372012523736003E-2</v>
      </c>
      <c r="BJ14" s="19">
        <v>3.9892538143001997E-2</v>
      </c>
      <c r="BK14" s="19">
        <v>8.0253855081651698E-2</v>
      </c>
      <c r="BL14" s="19"/>
      <c r="BM14" s="19">
        <v>5.6121684893067098E-2</v>
      </c>
      <c r="BN14" s="19">
        <v>7.0914471459140094E-2</v>
      </c>
    </row>
    <row r="15" spans="2:66" x14ac:dyDescent="0.35">
      <c r="B15" s="16"/>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152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138</v>
      </c>
      <c r="C9" s="17">
        <v>3.05197347376726E-2</v>
      </c>
      <c r="D9" s="17">
        <v>4.1520278084142902E-2</v>
      </c>
      <c r="E9" s="17">
        <v>1.9944553413088699E-2</v>
      </c>
      <c r="F9" s="17"/>
      <c r="G9" s="17">
        <v>7.3592656588958499E-2</v>
      </c>
      <c r="H9" s="17">
        <v>7.2003187894080903E-2</v>
      </c>
      <c r="I9" s="17">
        <v>2.96068115473959E-2</v>
      </c>
      <c r="J9" s="17">
        <v>1.1746438410320499E-2</v>
      </c>
      <c r="K9" s="17">
        <v>0</v>
      </c>
      <c r="L9" s="17">
        <v>4.4450323974619902E-3</v>
      </c>
      <c r="M9" s="17"/>
      <c r="N9" s="17">
        <v>5.1136020135269203E-2</v>
      </c>
      <c r="O9" s="17">
        <v>2.8204984111235499E-2</v>
      </c>
      <c r="P9" s="17">
        <v>1.84634607429453E-2</v>
      </c>
      <c r="Q9" s="17">
        <v>1.9644033877861899E-2</v>
      </c>
      <c r="R9" s="17"/>
      <c r="S9" s="17">
        <v>6.2325904422293202E-2</v>
      </c>
      <c r="T9" s="17">
        <v>1.09657872540372E-2</v>
      </c>
      <c r="U9" s="17">
        <v>0</v>
      </c>
      <c r="V9" s="17">
        <v>4.2364585046843303E-2</v>
      </c>
      <c r="W9" s="17">
        <v>1.58294641297698E-2</v>
      </c>
      <c r="X9" s="17">
        <v>2.16515461503945E-2</v>
      </c>
      <c r="Y9" s="17">
        <v>1.9165032862322701E-2</v>
      </c>
      <c r="Z9" s="17">
        <v>3.4154152137343401E-2</v>
      </c>
      <c r="AA9" s="17">
        <v>6.6194864433661002E-2</v>
      </c>
      <c r="AB9" s="17">
        <v>0</v>
      </c>
      <c r="AC9" s="17">
        <v>4.8026885557661998E-2</v>
      </c>
      <c r="AD9" s="17">
        <v>3.0987116430133001E-2</v>
      </c>
      <c r="AE9" s="17"/>
      <c r="AF9" s="17">
        <v>7.7054489694900405E-2</v>
      </c>
      <c r="AG9" s="17">
        <v>2.4753814477638001E-2</v>
      </c>
      <c r="AH9" s="17">
        <v>1.4720309909269E-2</v>
      </c>
      <c r="AI9" s="17">
        <v>5.3748093859323099E-3</v>
      </c>
      <c r="AJ9" s="17">
        <v>4.4845754999293802E-3</v>
      </c>
      <c r="AK9" s="17">
        <v>1.82934430696466E-2</v>
      </c>
      <c r="AL9" s="17"/>
      <c r="AM9" s="17">
        <v>3.2092084917426399E-2</v>
      </c>
      <c r="AN9" s="17">
        <v>2.8505175623076799E-2</v>
      </c>
      <c r="AO9" s="17"/>
      <c r="AP9" s="17">
        <v>6.4980281877474498E-3</v>
      </c>
      <c r="AQ9" s="17">
        <v>1.84792665836239E-2</v>
      </c>
      <c r="AR9" s="17">
        <v>4.2535682874260301E-2</v>
      </c>
      <c r="AS9" s="17">
        <v>7.7379231357871101E-2</v>
      </c>
      <c r="AT9" s="17">
        <v>9.7481076173901504E-2</v>
      </c>
      <c r="AU9" s="17"/>
      <c r="AV9" s="17">
        <v>5.4747844621797999E-2</v>
      </c>
      <c r="AW9" s="17">
        <v>3.8407696584103299E-2</v>
      </c>
      <c r="AX9" s="17">
        <v>3.09666644368796E-2</v>
      </c>
      <c r="AY9" s="17">
        <v>7.5370450936161799E-3</v>
      </c>
      <c r="AZ9" s="17">
        <v>0</v>
      </c>
      <c r="BA9" s="17">
        <v>1.2762192255814099E-2</v>
      </c>
      <c r="BB9" s="17"/>
      <c r="BC9" s="17">
        <v>2.4856432022259699E-2</v>
      </c>
      <c r="BD9" s="17">
        <v>1.9291760615746299E-2</v>
      </c>
      <c r="BE9" s="17">
        <v>5.4755255873208501E-2</v>
      </c>
      <c r="BF9" s="17"/>
      <c r="BG9" s="17">
        <v>3.7250651445157497E-2</v>
      </c>
      <c r="BH9" s="17">
        <v>3.9289300173676302E-2</v>
      </c>
      <c r="BI9" s="17">
        <v>1.6418609176734301E-2</v>
      </c>
      <c r="BJ9" s="17">
        <v>0.113202865314723</v>
      </c>
      <c r="BK9" s="17">
        <v>1.25013614583012E-2</v>
      </c>
      <c r="BL9" s="17"/>
      <c r="BM9" s="17">
        <v>3.89561665750792E-2</v>
      </c>
      <c r="BN9" s="17">
        <v>3.5803127783431997E-2</v>
      </c>
    </row>
    <row r="10" spans="2:66" x14ac:dyDescent="0.35">
      <c r="B10" s="18" t="s">
        <v>139</v>
      </c>
      <c r="C10" s="17">
        <v>0.19022052916363399</v>
      </c>
      <c r="D10" s="17">
        <v>0.21730939951109099</v>
      </c>
      <c r="E10" s="17">
        <v>0.16474626018153099</v>
      </c>
      <c r="F10" s="17"/>
      <c r="G10" s="17">
        <v>0.24833793253089301</v>
      </c>
      <c r="H10" s="17">
        <v>0.269649304661703</v>
      </c>
      <c r="I10" s="17">
        <v>0.20820612171474601</v>
      </c>
      <c r="J10" s="17">
        <v>0.205185918904572</v>
      </c>
      <c r="K10" s="17">
        <v>0.12868549347661501</v>
      </c>
      <c r="L10" s="17">
        <v>0.10135400313967</v>
      </c>
      <c r="M10" s="17"/>
      <c r="N10" s="17">
        <v>0.23138007954739301</v>
      </c>
      <c r="O10" s="17">
        <v>0.20296454286416901</v>
      </c>
      <c r="P10" s="17">
        <v>0.162248696823168</v>
      </c>
      <c r="Q10" s="17">
        <v>0.158188111452575</v>
      </c>
      <c r="R10" s="17"/>
      <c r="S10" s="17">
        <v>0.24081305853104501</v>
      </c>
      <c r="T10" s="17">
        <v>0.19345691364510401</v>
      </c>
      <c r="U10" s="17">
        <v>0.24285552497614599</v>
      </c>
      <c r="V10" s="17">
        <v>0.112816269360314</v>
      </c>
      <c r="W10" s="17">
        <v>0.231370401010947</v>
      </c>
      <c r="X10" s="17">
        <v>0.20204425525118699</v>
      </c>
      <c r="Y10" s="17">
        <v>0.14669988922612501</v>
      </c>
      <c r="Z10" s="17">
        <v>0.17586514557923799</v>
      </c>
      <c r="AA10" s="17">
        <v>0.12909152932222701</v>
      </c>
      <c r="AB10" s="17">
        <v>0.22867679209153699</v>
      </c>
      <c r="AC10" s="17">
        <v>0.18155449837690901</v>
      </c>
      <c r="AD10" s="17">
        <v>0.158636460717618</v>
      </c>
      <c r="AE10" s="17"/>
      <c r="AF10" s="17">
        <v>0.25035126104595501</v>
      </c>
      <c r="AG10" s="17">
        <v>0.17520379427364499</v>
      </c>
      <c r="AH10" s="17">
        <v>0.18340318220104601</v>
      </c>
      <c r="AI10" s="17">
        <v>0.186070971511549</v>
      </c>
      <c r="AJ10" s="17">
        <v>0.12474385882392799</v>
      </c>
      <c r="AK10" s="17">
        <v>0.15172489171152101</v>
      </c>
      <c r="AL10" s="17"/>
      <c r="AM10" s="17">
        <v>0.17912799609375901</v>
      </c>
      <c r="AN10" s="17">
        <v>0.20730844289008499</v>
      </c>
      <c r="AO10" s="17"/>
      <c r="AP10" s="17">
        <v>0.141447854598685</v>
      </c>
      <c r="AQ10" s="17">
        <v>0.179870144158357</v>
      </c>
      <c r="AR10" s="17">
        <v>0.23384602420935699</v>
      </c>
      <c r="AS10" s="17">
        <v>0.22405305356613001</v>
      </c>
      <c r="AT10" s="17">
        <v>0.30306535440876697</v>
      </c>
      <c r="AU10" s="17"/>
      <c r="AV10" s="17">
        <v>0.27046487828469301</v>
      </c>
      <c r="AW10" s="17">
        <v>0.15847906535846701</v>
      </c>
      <c r="AX10" s="17">
        <v>0.18739572287610301</v>
      </c>
      <c r="AY10" s="17">
        <v>0.141391848495343</v>
      </c>
      <c r="AZ10" s="17">
        <v>0.164213244899301</v>
      </c>
      <c r="BA10" s="17">
        <v>0.12424880560299</v>
      </c>
      <c r="BB10" s="17"/>
      <c r="BC10" s="17">
        <v>0.21507071482659601</v>
      </c>
      <c r="BD10" s="17">
        <v>0.17403885724530799</v>
      </c>
      <c r="BE10" s="17">
        <v>0.20175943675708299</v>
      </c>
      <c r="BF10" s="17"/>
      <c r="BG10" s="17">
        <v>0.12892691424386399</v>
      </c>
      <c r="BH10" s="17">
        <v>0.21256040530051301</v>
      </c>
      <c r="BI10" s="17">
        <v>0.22504900845678799</v>
      </c>
      <c r="BJ10" s="17">
        <v>0.18892127533697101</v>
      </c>
      <c r="BK10" s="17">
        <v>8.4285750973799506E-2</v>
      </c>
      <c r="BL10" s="17"/>
      <c r="BM10" s="17">
        <v>0.198893938170013</v>
      </c>
      <c r="BN10" s="17">
        <v>0.10849782770201299</v>
      </c>
    </row>
    <row r="11" spans="2:66" x14ac:dyDescent="0.35">
      <c r="B11" s="18" t="s">
        <v>140</v>
      </c>
      <c r="C11" s="17">
        <v>0.17821792782823301</v>
      </c>
      <c r="D11" s="17">
        <v>0.16891042170584999</v>
      </c>
      <c r="E11" s="17">
        <v>0.18718385994534101</v>
      </c>
      <c r="F11" s="17"/>
      <c r="G11" s="17">
        <v>0.15640251823618001</v>
      </c>
      <c r="H11" s="17">
        <v>0.16832523934725399</v>
      </c>
      <c r="I11" s="17">
        <v>0.18478855445357201</v>
      </c>
      <c r="J11" s="17">
        <v>0.216901895706506</v>
      </c>
      <c r="K11" s="17">
        <v>0.15962039845758</v>
      </c>
      <c r="L11" s="17">
        <v>0.17664639500590501</v>
      </c>
      <c r="M11" s="17"/>
      <c r="N11" s="17">
        <v>0.21453237310277901</v>
      </c>
      <c r="O11" s="17">
        <v>0.178873826674219</v>
      </c>
      <c r="P11" s="17">
        <v>0.15983843038366999</v>
      </c>
      <c r="Q11" s="17">
        <v>0.15540771263137401</v>
      </c>
      <c r="R11" s="17"/>
      <c r="S11" s="17">
        <v>0.18167309613312699</v>
      </c>
      <c r="T11" s="17">
        <v>0.15956325298823801</v>
      </c>
      <c r="U11" s="17">
        <v>0.21300811899988301</v>
      </c>
      <c r="V11" s="17">
        <v>0.187777708936573</v>
      </c>
      <c r="W11" s="17">
        <v>0.16279720849198601</v>
      </c>
      <c r="X11" s="17">
        <v>0.17767070670636101</v>
      </c>
      <c r="Y11" s="17">
        <v>0.18771765290001799</v>
      </c>
      <c r="Z11" s="17">
        <v>0.16949790519588301</v>
      </c>
      <c r="AA11" s="17">
        <v>0.209273462542027</v>
      </c>
      <c r="AB11" s="17">
        <v>0.14507100236658799</v>
      </c>
      <c r="AC11" s="17">
        <v>0.15187142444149801</v>
      </c>
      <c r="AD11" s="17">
        <v>0.17504680650389201</v>
      </c>
      <c r="AE11" s="17"/>
      <c r="AF11" s="17">
        <v>0.146263025772013</v>
      </c>
      <c r="AG11" s="17">
        <v>0.193934068906534</v>
      </c>
      <c r="AH11" s="17">
        <v>0.23545629902967599</v>
      </c>
      <c r="AI11" s="17">
        <v>0.184621588765253</v>
      </c>
      <c r="AJ11" s="17">
        <v>0.13100182056364401</v>
      </c>
      <c r="AK11" s="17">
        <v>0.17436794891629301</v>
      </c>
      <c r="AL11" s="17"/>
      <c r="AM11" s="17">
        <v>0.177749658663958</v>
      </c>
      <c r="AN11" s="17">
        <v>0.178936328029519</v>
      </c>
      <c r="AO11" s="17"/>
      <c r="AP11" s="17">
        <v>0.179948395233169</v>
      </c>
      <c r="AQ11" s="17">
        <v>0.145593027003903</v>
      </c>
      <c r="AR11" s="17">
        <v>0.20992404914235699</v>
      </c>
      <c r="AS11" s="17">
        <v>0.19352459817276599</v>
      </c>
      <c r="AT11" s="17">
        <v>0.124536132397841</v>
      </c>
      <c r="AU11" s="17"/>
      <c r="AV11" s="17">
        <v>0.22394168783642701</v>
      </c>
      <c r="AW11" s="17">
        <v>0.15247630605989501</v>
      </c>
      <c r="AX11" s="17">
        <v>0.19682355973670901</v>
      </c>
      <c r="AY11" s="17">
        <v>0.10256953571944601</v>
      </c>
      <c r="AZ11" s="17">
        <v>0.185282264430428</v>
      </c>
      <c r="BA11" s="17">
        <v>0.19487206682918101</v>
      </c>
      <c r="BB11" s="17"/>
      <c r="BC11" s="17">
        <v>0.23380915831402299</v>
      </c>
      <c r="BD11" s="17">
        <v>0.17876899769318699</v>
      </c>
      <c r="BE11" s="17">
        <v>0.14186223632821601</v>
      </c>
      <c r="BF11" s="17"/>
      <c r="BG11" s="17">
        <v>0.14606002735252499</v>
      </c>
      <c r="BH11" s="17">
        <v>0.15753844439456399</v>
      </c>
      <c r="BI11" s="17">
        <v>0.22057441958830201</v>
      </c>
      <c r="BJ11" s="17">
        <v>0.25092960317506602</v>
      </c>
      <c r="BK11" s="17">
        <v>0.113390816301251</v>
      </c>
      <c r="BL11" s="17"/>
      <c r="BM11" s="17">
        <v>0.155662767470963</v>
      </c>
      <c r="BN11" s="17">
        <v>0.14521652445497499</v>
      </c>
    </row>
    <row r="12" spans="2:66" x14ac:dyDescent="0.35">
      <c r="B12" s="18" t="s">
        <v>141</v>
      </c>
      <c r="C12" s="17">
        <v>0.39949067575698299</v>
      </c>
      <c r="D12" s="17">
        <v>0.39263794999574603</v>
      </c>
      <c r="E12" s="17">
        <v>0.406138777276005</v>
      </c>
      <c r="F12" s="17"/>
      <c r="G12" s="17">
        <v>0.320766651477496</v>
      </c>
      <c r="H12" s="17">
        <v>0.30753442138318499</v>
      </c>
      <c r="I12" s="17">
        <v>0.38385782028172799</v>
      </c>
      <c r="J12" s="17">
        <v>0.37024088442367498</v>
      </c>
      <c r="K12" s="17">
        <v>0.445693521550795</v>
      </c>
      <c r="L12" s="17">
        <v>0.53226400590968304</v>
      </c>
      <c r="M12" s="17"/>
      <c r="N12" s="17">
        <v>0.35431831376092998</v>
      </c>
      <c r="O12" s="17">
        <v>0.38619969832790002</v>
      </c>
      <c r="P12" s="17">
        <v>0.43822280728052498</v>
      </c>
      <c r="Q12" s="17">
        <v>0.42621831585483799</v>
      </c>
      <c r="R12" s="17"/>
      <c r="S12" s="17">
        <v>0.38171646253031699</v>
      </c>
      <c r="T12" s="17">
        <v>0.39883031055449097</v>
      </c>
      <c r="U12" s="17">
        <v>0.37392409101025997</v>
      </c>
      <c r="V12" s="17">
        <v>0.38275092178006997</v>
      </c>
      <c r="W12" s="17">
        <v>0.46145651554398698</v>
      </c>
      <c r="X12" s="17">
        <v>0.30479725048794898</v>
      </c>
      <c r="Y12" s="17">
        <v>0.40992445591087401</v>
      </c>
      <c r="Z12" s="17">
        <v>0.45712250728088399</v>
      </c>
      <c r="AA12" s="17">
        <v>0.40478080668697197</v>
      </c>
      <c r="AB12" s="17">
        <v>0.43681291949025097</v>
      </c>
      <c r="AC12" s="17">
        <v>0.40623318818611198</v>
      </c>
      <c r="AD12" s="17">
        <v>0.49638777763849501</v>
      </c>
      <c r="AE12" s="17"/>
      <c r="AF12" s="17">
        <v>0.348022897311836</v>
      </c>
      <c r="AG12" s="17">
        <v>0.41037573530835098</v>
      </c>
      <c r="AH12" s="17">
        <v>0.362595390040647</v>
      </c>
      <c r="AI12" s="17">
        <v>0.424202359094768</v>
      </c>
      <c r="AJ12" s="17">
        <v>0.49236337306039502</v>
      </c>
      <c r="AK12" s="17">
        <v>0.403850113224972</v>
      </c>
      <c r="AL12" s="17"/>
      <c r="AM12" s="17">
        <v>0.41535983509508401</v>
      </c>
      <c r="AN12" s="17">
        <v>0.37864512711555398</v>
      </c>
      <c r="AO12" s="17"/>
      <c r="AP12" s="17">
        <v>0.431401735023692</v>
      </c>
      <c r="AQ12" s="17">
        <v>0.40037776365840899</v>
      </c>
      <c r="AR12" s="17">
        <v>0.36088142507426302</v>
      </c>
      <c r="AS12" s="17">
        <v>0.36812362968516099</v>
      </c>
      <c r="AT12" s="17">
        <v>0.35339082341787498</v>
      </c>
      <c r="AU12" s="17"/>
      <c r="AV12" s="17">
        <v>0.32200224265347999</v>
      </c>
      <c r="AW12" s="17">
        <v>0.47156021465568998</v>
      </c>
      <c r="AX12" s="17">
        <v>0.42259836982044802</v>
      </c>
      <c r="AY12" s="17">
        <v>0.45753989879836998</v>
      </c>
      <c r="AZ12" s="17">
        <v>0.404737699424847</v>
      </c>
      <c r="BA12" s="17">
        <v>0.41646329932426801</v>
      </c>
      <c r="BB12" s="17"/>
      <c r="BC12" s="17">
        <v>0.36409977821746198</v>
      </c>
      <c r="BD12" s="17">
        <v>0.42388327466735598</v>
      </c>
      <c r="BE12" s="17">
        <v>0.40282060700251598</v>
      </c>
      <c r="BF12" s="17"/>
      <c r="BG12" s="17">
        <v>0.40821611726738799</v>
      </c>
      <c r="BH12" s="17">
        <v>0.40915055900935998</v>
      </c>
      <c r="BI12" s="17">
        <v>0.36851859562834499</v>
      </c>
      <c r="BJ12" s="17">
        <v>0.330249894750205</v>
      </c>
      <c r="BK12" s="17">
        <v>0.49786818210851402</v>
      </c>
      <c r="BL12" s="17"/>
      <c r="BM12" s="17">
        <v>0.40899786279650702</v>
      </c>
      <c r="BN12" s="17">
        <v>0.459082245312468</v>
      </c>
    </row>
    <row r="13" spans="2:66" x14ac:dyDescent="0.35">
      <c r="B13" s="18" t="s">
        <v>142</v>
      </c>
      <c r="C13" s="17">
        <v>0.156452574219693</v>
      </c>
      <c r="D13" s="17">
        <v>0.14983290496068599</v>
      </c>
      <c r="E13" s="17">
        <v>0.163677938141949</v>
      </c>
      <c r="F13" s="17"/>
      <c r="G13" s="17">
        <v>0.150979480745666</v>
      </c>
      <c r="H13" s="17">
        <v>0.14081474844229899</v>
      </c>
      <c r="I13" s="17">
        <v>0.146203218275299</v>
      </c>
      <c r="J13" s="17">
        <v>0.14397458873702401</v>
      </c>
      <c r="K13" s="17">
        <v>0.21310713994064101</v>
      </c>
      <c r="L13" s="17">
        <v>0.15320420917646299</v>
      </c>
      <c r="M13" s="17"/>
      <c r="N13" s="17">
        <v>0.11927504344476</v>
      </c>
      <c r="O13" s="17">
        <v>0.141928810496569</v>
      </c>
      <c r="P13" s="17">
        <v>0.190010699017442</v>
      </c>
      <c r="Q13" s="17">
        <v>0.18290607815590501</v>
      </c>
      <c r="R13" s="17"/>
      <c r="S13" s="17">
        <v>0.109222185216154</v>
      </c>
      <c r="T13" s="17">
        <v>0.17294272358632501</v>
      </c>
      <c r="U13" s="17">
        <v>0.133126564838072</v>
      </c>
      <c r="V13" s="17">
        <v>0.21976889758943099</v>
      </c>
      <c r="W13" s="17">
        <v>0.113960192691913</v>
      </c>
      <c r="X13" s="17">
        <v>0.213170046958298</v>
      </c>
      <c r="Y13" s="17">
        <v>0.17433920167926301</v>
      </c>
      <c r="Z13" s="17">
        <v>0.105126252630629</v>
      </c>
      <c r="AA13" s="17">
        <v>0.16803132095158399</v>
      </c>
      <c r="AB13" s="17">
        <v>0.16954923505368699</v>
      </c>
      <c r="AC13" s="17">
        <v>0.14650410580157</v>
      </c>
      <c r="AD13" s="17">
        <v>6.1339999739250001E-2</v>
      </c>
      <c r="AE13" s="17"/>
      <c r="AF13" s="17">
        <v>0.13894484648525199</v>
      </c>
      <c r="AG13" s="17">
        <v>0.135517924792488</v>
      </c>
      <c r="AH13" s="17">
        <v>0.17130399772538399</v>
      </c>
      <c r="AI13" s="17">
        <v>0.16212096921864899</v>
      </c>
      <c r="AJ13" s="17">
        <v>0.19561843063536999</v>
      </c>
      <c r="AK13" s="17">
        <v>0.21539954197345701</v>
      </c>
      <c r="AL13" s="17"/>
      <c r="AM13" s="17">
        <v>0.156057922620499</v>
      </c>
      <c r="AN13" s="17">
        <v>0.157015104706451</v>
      </c>
      <c r="AO13" s="17"/>
      <c r="AP13" s="17">
        <v>0.18579505260359999</v>
      </c>
      <c r="AQ13" s="17">
        <v>0.20153066445196299</v>
      </c>
      <c r="AR13" s="17">
        <v>0.11654854024769799</v>
      </c>
      <c r="AS13" s="17">
        <v>9.4467106548247803E-2</v>
      </c>
      <c r="AT13" s="17">
        <v>0.102294588154726</v>
      </c>
      <c r="AU13" s="17"/>
      <c r="AV13" s="17">
        <v>8.6940724961508897E-2</v>
      </c>
      <c r="AW13" s="17">
        <v>0.15597928190749799</v>
      </c>
      <c r="AX13" s="17">
        <v>0.123303934781732</v>
      </c>
      <c r="AY13" s="17">
        <v>0.27177736798249302</v>
      </c>
      <c r="AZ13" s="17">
        <v>0.18226399826364201</v>
      </c>
      <c r="BA13" s="17">
        <v>0.15135666745017901</v>
      </c>
      <c r="BB13" s="17"/>
      <c r="BC13" s="17">
        <v>9.8817452923835897E-2</v>
      </c>
      <c r="BD13" s="17">
        <v>0.167786007412316</v>
      </c>
      <c r="BE13" s="17">
        <v>0.177427163756297</v>
      </c>
      <c r="BF13" s="17"/>
      <c r="BG13" s="17">
        <v>0.24416435669553599</v>
      </c>
      <c r="BH13" s="17">
        <v>0.145213989300711</v>
      </c>
      <c r="BI13" s="17">
        <v>0.124903432997613</v>
      </c>
      <c r="BJ13" s="17">
        <v>9.8295561979199697E-2</v>
      </c>
      <c r="BK13" s="17">
        <v>0.253322658387515</v>
      </c>
      <c r="BL13" s="17"/>
      <c r="BM13" s="17">
        <v>0.16138337224128799</v>
      </c>
      <c r="BN13" s="17">
        <v>0.21745025294935399</v>
      </c>
    </row>
    <row r="14" spans="2:66" x14ac:dyDescent="0.35">
      <c r="B14" s="18" t="s">
        <v>117</v>
      </c>
      <c r="C14" s="19">
        <v>4.5098558293785201E-2</v>
      </c>
      <c r="D14" s="19">
        <v>2.97890457424843E-2</v>
      </c>
      <c r="E14" s="19">
        <v>5.8308611042084901E-2</v>
      </c>
      <c r="F14" s="19"/>
      <c r="G14" s="19">
        <v>4.9920760420805302E-2</v>
      </c>
      <c r="H14" s="19">
        <v>4.1673098271477103E-2</v>
      </c>
      <c r="I14" s="19">
        <v>4.733747372726E-2</v>
      </c>
      <c r="J14" s="19">
        <v>5.1950273817902001E-2</v>
      </c>
      <c r="K14" s="19">
        <v>5.2893446574368799E-2</v>
      </c>
      <c r="L14" s="19">
        <v>3.2086354370816701E-2</v>
      </c>
      <c r="M14" s="19"/>
      <c r="N14" s="19">
        <v>2.9358170008868499E-2</v>
      </c>
      <c r="O14" s="19">
        <v>6.18281375259069E-2</v>
      </c>
      <c r="P14" s="19">
        <v>3.12159057522494E-2</v>
      </c>
      <c r="Q14" s="19">
        <v>5.76357480274464E-2</v>
      </c>
      <c r="R14" s="19"/>
      <c r="S14" s="19">
        <v>2.4249293167064701E-2</v>
      </c>
      <c r="T14" s="19">
        <v>6.4241011971805401E-2</v>
      </c>
      <c r="U14" s="19">
        <v>3.7085700175638801E-2</v>
      </c>
      <c r="V14" s="19">
        <v>5.4521617286768201E-2</v>
      </c>
      <c r="W14" s="19">
        <v>1.4586218131397599E-2</v>
      </c>
      <c r="X14" s="19">
        <v>8.0666194445810302E-2</v>
      </c>
      <c r="Y14" s="19">
        <v>6.2153767421396597E-2</v>
      </c>
      <c r="Z14" s="19">
        <v>5.8234037176022102E-2</v>
      </c>
      <c r="AA14" s="19">
        <v>2.2628016063528499E-2</v>
      </c>
      <c r="AB14" s="19">
        <v>1.9890050997937399E-2</v>
      </c>
      <c r="AC14" s="19">
        <v>6.5809897636249795E-2</v>
      </c>
      <c r="AD14" s="19">
        <v>7.7601838970611806E-2</v>
      </c>
      <c r="AE14" s="19"/>
      <c r="AF14" s="19">
        <v>3.9363479690042301E-2</v>
      </c>
      <c r="AG14" s="19">
        <v>6.0214662241344002E-2</v>
      </c>
      <c r="AH14" s="19">
        <v>3.2520821093978303E-2</v>
      </c>
      <c r="AI14" s="19">
        <v>3.7609302023848497E-2</v>
      </c>
      <c r="AJ14" s="19">
        <v>5.17879414167342E-2</v>
      </c>
      <c r="AK14" s="19">
        <v>3.63640611041098E-2</v>
      </c>
      <c r="AL14" s="19"/>
      <c r="AM14" s="19">
        <v>3.9612502609273799E-2</v>
      </c>
      <c r="AN14" s="19">
        <v>4.9589821635314002E-2</v>
      </c>
      <c r="AO14" s="19"/>
      <c r="AP14" s="19">
        <v>5.4908934353107397E-2</v>
      </c>
      <c r="AQ14" s="19">
        <v>5.4149134143744802E-2</v>
      </c>
      <c r="AR14" s="19">
        <v>3.6264278452065202E-2</v>
      </c>
      <c r="AS14" s="19">
        <v>4.2452380669823798E-2</v>
      </c>
      <c r="AT14" s="19">
        <v>1.9232025446889001E-2</v>
      </c>
      <c r="AU14" s="19"/>
      <c r="AV14" s="19">
        <v>4.1902621642093803E-2</v>
      </c>
      <c r="AW14" s="19">
        <v>2.3097435434345202E-2</v>
      </c>
      <c r="AX14" s="19">
        <v>3.8911748348127703E-2</v>
      </c>
      <c r="AY14" s="19">
        <v>1.9184303910732899E-2</v>
      </c>
      <c r="AZ14" s="19">
        <v>6.3502792981782297E-2</v>
      </c>
      <c r="BA14" s="19">
        <v>0.100296968537568</v>
      </c>
      <c r="BB14" s="19"/>
      <c r="BC14" s="19">
        <v>6.3346463695824098E-2</v>
      </c>
      <c r="BD14" s="19">
        <v>3.6231102366087002E-2</v>
      </c>
      <c r="BE14" s="19">
        <v>2.1375300282678901E-2</v>
      </c>
      <c r="BF14" s="19"/>
      <c r="BG14" s="19">
        <v>3.53819329955294E-2</v>
      </c>
      <c r="BH14" s="19">
        <v>3.6247301821175901E-2</v>
      </c>
      <c r="BI14" s="19">
        <v>4.4535934152216898E-2</v>
      </c>
      <c r="BJ14" s="19">
        <v>1.8400799443834999E-2</v>
      </c>
      <c r="BK14" s="19">
        <v>3.8631230770619002E-2</v>
      </c>
      <c r="BL14" s="19"/>
      <c r="BM14" s="19">
        <v>3.61058927461506E-2</v>
      </c>
      <c r="BN14" s="19">
        <v>3.3950021797757503E-2</v>
      </c>
    </row>
    <row r="15" spans="2:66" x14ac:dyDescent="0.35">
      <c r="B15" s="16"/>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153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138</v>
      </c>
      <c r="C9" s="17">
        <v>3.3476457467680701E-2</v>
      </c>
      <c r="D9" s="17">
        <v>4.4646228210981798E-2</v>
      </c>
      <c r="E9" s="17">
        <v>2.27508515724693E-2</v>
      </c>
      <c r="F9" s="17"/>
      <c r="G9" s="17">
        <v>7.6427095346402296E-2</v>
      </c>
      <c r="H9" s="17">
        <v>7.5413517153244403E-2</v>
      </c>
      <c r="I9" s="17">
        <v>3.24041707248744E-2</v>
      </c>
      <c r="J9" s="17">
        <v>1.4980854128238E-2</v>
      </c>
      <c r="K9" s="17">
        <v>3.37623288661399E-3</v>
      </c>
      <c r="L9" s="17">
        <v>6.7349128677141002E-3</v>
      </c>
      <c r="M9" s="17"/>
      <c r="N9" s="17">
        <v>6.4365994092222503E-2</v>
      </c>
      <c r="O9" s="17">
        <v>2.05462841386072E-2</v>
      </c>
      <c r="P9" s="17">
        <v>2.49885543402605E-2</v>
      </c>
      <c r="Q9" s="17">
        <v>2.1532197520433699E-2</v>
      </c>
      <c r="R9" s="17"/>
      <c r="S9" s="17">
        <v>7.6209733217912995E-2</v>
      </c>
      <c r="T9" s="17">
        <v>2.63856484451679E-2</v>
      </c>
      <c r="U9" s="17">
        <v>1.7824150080648499E-2</v>
      </c>
      <c r="V9" s="17">
        <v>2.40892596570343E-2</v>
      </c>
      <c r="W9" s="17">
        <v>1.392115975221E-2</v>
      </c>
      <c r="X9" s="17">
        <v>1.54616478987356E-2</v>
      </c>
      <c r="Y9" s="17">
        <v>3.14832553158901E-2</v>
      </c>
      <c r="Z9" s="17">
        <v>1.1585090762217601E-2</v>
      </c>
      <c r="AA9" s="17">
        <v>5.7524491575429798E-2</v>
      </c>
      <c r="AB9" s="17">
        <v>1.9235233016859199E-2</v>
      </c>
      <c r="AC9" s="17">
        <v>2.9200934021236399E-2</v>
      </c>
      <c r="AD9" s="17">
        <v>3.10069505091429E-2</v>
      </c>
      <c r="AE9" s="17"/>
      <c r="AF9" s="17">
        <v>7.6473169431019103E-2</v>
      </c>
      <c r="AG9" s="17">
        <v>2.8579290323763301E-2</v>
      </c>
      <c r="AH9" s="17">
        <v>2.2130515810931201E-2</v>
      </c>
      <c r="AI9" s="17">
        <v>1.3962526923481201E-2</v>
      </c>
      <c r="AJ9" s="17">
        <v>0</v>
      </c>
      <c r="AK9" s="17">
        <v>1.82934430696466E-2</v>
      </c>
      <c r="AL9" s="17"/>
      <c r="AM9" s="17">
        <v>3.6706649672634997E-2</v>
      </c>
      <c r="AN9" s="17">
        <v>2.9130580250073399E-2</v>
      </c>
      <c r="AO9" s="17"/>
      <c r="AP9" s="17">
        <v>8.6931968412124107E-3</v>
      </c>
      <c r="AQ9" s="17">
        <v>2.51568516065017E-2</v>
      </c>
      <c r="AR9" s="17">
        <v>4.8047112734839997E-2</v>
      </c>
      <c r="AS9" s="17">
        <v>6.5159793562738599E-2</v>
      </c>
      <c r="AT9" s="17">
        <v>0.11900187865956099</v>
      </c>
      <c r="AU9" s="17"/>
      <c r="AV9" s="17">
        <v>5.1219277901830097E-2</v>
      </c>
      <c r="AW9" s="17">
        <v>3.6606188011231403E-2</v>
      </c>
      <c r="AX9" s="17">
        <v>5.6486100123045301E-2</v>
      </c>
      <c r="AY9" s="17">
        <v>1.12671559584914E-2</v>
      </c>
      <c r="AZ9" s="17">
        <v>0</v>
      </c>
      <c r="BA9" s="17">
        <v>2.6077356993981501E-2</v>
      </c>
      <c r="BB9" s="17"/>
      <c r="BC9" s="17">
        <v>2.0141530658203802E-2</v>
      </c>
      <c r="BD9" s="17">
        <v>2.4610888740751801E-2</v>
      </c>
      <c r="BE9" s="17">
        <v>5.7762304488297403E-2</v>
      </c>
      <c r="BF9" s="17"/>
      <c r="BG9" s="17">
        <v>4.3239926740520199E-2</v>
      </c>
      <c r="BH9" s="17">
        <v>3.8481978020132597E-2</v>
      </c>
      <c r="BI9" s="17">
        <v>2.26664098982939E-2</v>
      </c>
      <c r="BJ9" s="17">
        <v>0.13285847743710599</v>
      </c>
      <c r="BK9" s="17">
        <v>1.0755972767390499E-2</v>
      </c>
      <c r="BL9" s="17"/>
      <c r="BM9" s="17">
        <v>3.9259469775818498E-2</v>
      </c>
      <c r="BN9" s="17">
        <v>3.9009811315656402E-2</v>
      </c>
    </row>
    <row r="10" spans="2:66" x14ac:dyDescent="0.35">
      <c r="B10" s="18" t="s">
        <v>139</v>
      </c>
      <c r="C10" s="17">
        <v>0.131995880669423</v>
      </c>
      <c r="D10" s="17">
        <v>0.15478924007940401</v>
      </c>
      <c r="E10" s="17">
        <v>0.110422782997425</v>
      </c>
      <c r="F10" s="17"/>
      <c r="G10" s="17">
        <v>0.19539762334945299</v>
      </c>
      <c r="H10" s="17">
        <v>0.243466619580465</v>
      </c>
      <c r="I10" s="17">
        <v>0.16137124584457099</v>
      </c>
      <c r="J10" s="17">
        <v>8.6448219819155001E-2</v>
      </c>
      <c r="K10" s="17">
        <v>7.00536722902763E-2</v>
      </c>
      <c r="L10" s="17">
        <v>5.3517431794417897E-2</v>
      </c>
      <c r="M10" s="17"/>
      <c r="N10" s="17">
        <v>0.18051247829124301</v>
      </c>
      <c r="O10" s="17">
        <v>0.134150309451918</v>
      </c>
      <c r="P10" s="17">
        <v>0.115089276086069</v>
      </c>
      <c r="Q10" s="17">
        <v>9.0289803445693206E-2</v>
      </c>
      <c r="R10" s="17"/>
      <c r="S10" s="17">
        <v>0.21020204445148999</v>
      </c>
      <c r="T10" s="17">
        <v>0.11658469002624799</v>
      </c>
      <c r="U10" s="17">
        <v>9.6082859015543101E-2</v>
      </c>
      <c r="V10" s="17">
        <v>0.13150239355166901</v>
      </c>
      <c r="W10" s="17">
        <v>0.14574164569265999</v>
      </c>
      <c r="X10" s="17">
        <v>0.14241166405637801</v>
      </c>
      <c r="Y10" s="17">
        <v>7.8776945683234206E-2</v>
      </c>
      <c r="Z10" s="17">
        <v>0.12809691203498</v>
      </c>
      <c r="AA10" s="17">
        <v>0.115383134511784</v>
      </c>
      <c r="AB10" s="17">
        <v>0.14080195552140201</v>
      </c>
      <c r="AC10" s="17">
        <v>0.123298148829735</v>
      </c>
      <c r="AD10" s="17">
        <v>6.4263030205979205E-2</v>
      </c>
      <c r="AE10" s="17"/>
      <c r="AF10" s="17">
        <v>0.20142018539956499</v>
      </c>
      <c r="AG10" s="17">
        <v>0.11716103919987</v>
      </c>
      <c r="AH10" s="17">
        <v>0.120412170081886</v>
      </c>
      <c r="AI10" s="17">
        <v>9.6634411094219899E-2</v>
      </c>
      <c r="AJ10" s="17">
        <v>8.7010042905654505E-2</v>
      </c>
      <c r="AK10" s="17">
        <v>0.12209117046189601</v>
      </c>
      <c r="AL10" s="17"/>
      <c r="AM10" s="17">
        <v>0.133106449577367</v>
      </c>
      <c r="AN10" s="17">
        <v>0.131356127426488</v>
      </c>
      <c r="AO10" s="17"/>
      <c r="AP10" s="17">
        <v>7.9469077975010405E-2</v>
      </c>
      <c r="AQ10" s="17">
        <v>0.105635232486272</v>
      </c>
      <c r="AR10" s="17">
        <v>0.16330261863387799</v>
      </c>
      <c r="AS10" s="17">
        <v>0.218501239023974</v>
      </c>
      <c r="AT10" s="17">
        <v>0.30426529704275301</v>
      </c>
      <c r="AU10" s="17"/>
      <c r="AV10" s="17">
        <v>0.19779934709267</v>
      </c>
      <c r="AW10" s="17">
        <v>0.122281907280268</v>
      </c>
      <c r="AX10" s="17">
        <v>0.110934685250748</v>
      </c>
      <c r="AY10" s="17">
        <v>9.00986768352178E-2</v>
      </c>
      <c r="AZ10" s="17">
        <v>7.9257085247215101E-2</v>
      </c>
      <c r="BA10" s="17">
        <v>9.4447327768537898E-2</v>
      </c>
      <c r="BB10" s="17"/>
      <c r="BC10" s="17">
        <v>0.11502630168370701</v>
      </c>
      <c r="BD10" s="17">
        <v>0.118406441653472</v>
      </c>
      <c r="BE10" s="17">
        <v>0.17196928070956</v>
      </c>
      <c r="BF10" s="17"/>
      <c r="BG10" s="17">
        <v>7.8104409065712394E-2</v>
      </c>
      <c r="BH10" s="17">
        <v>0.14079744924451201</v>
      </c>
      <c r="BI10" s="17">
        <v>0.167062654250864</v>
      </c>
      <c r="BJ10" s="17">
        <v>0.116124094267616</v>
      </c>
      <c r="BK10" s="17">
        <v>7.4727472729441094E-2</v>
      </c>
      <c r="BL10" s="17"/>
      <c r="BM10" s="17">
        <v>0.13055284074987999</v>
      </c>
      <c r="BN10" s="17">
        <v>8.4306420061824094E-2</v>
      </c>
    </row>
    <row r="11" spans="2:66" x14ac:dyDescent="0.35">
      <c r="B11" s="18" t="s">
        <v>140</v>
      </c>
      <c r="C11" s="17">
        <v>0.201965709003637</v>
      </c>
      <c r="D11" s="17">
        <v>0.22951154801781101</v>
      </c>
      <c r="E11" s="17">
        <v>0.17610378299296001</v>
      </c>
      <c r="F11" s="17"/>
      <c r="G11" s="17">
        <v>0.190852798294007</v>
      </c>
      <c r="H11" s="17">
        <v>0.18692090490753899</v>
      </c>
      <c r="I11" s="17">
        <v>0.202189609039193</v>
      </c>
      <c r="J11" s="17">
        <v>0.221867255747943</v>
      </c>
      <c r="K11" s="17">
        <v>0.207652620192258</v>
      </c>
      <c r="L11" s="17">
        <v>0.20151966291429599</v>
      </c>
      <c r="M11" s="17"/>
      <c r="N11" s="17">
        <v>0.18758145275152999</v>
      </c>
      <c r="O11" s="17">
        <v>0.17807552032335899</v>
      </c>
      <c r="P11" s="17">
        <v>0.21518276302304201</v>
      </c>
      <c r="Q11" s="17">
        <v>0.23160015402884401</v>
      </c>
      <c r="R11" s="17"/>
      <c r="S11" s="17">
        <v>0.22636175288311899</v>
      </c>
      <c r="T11" s="17">
        <v>0.1765941072194</v>
      </c>
      <c r="U11" s="17">
        <v>0.14730721681610301</v>
      </c>
      <c r="V11" s="17">
        <v>0.197951871002191</v>
      </c>
      <c r="W11" s="17">
        <v>0.23410514454134501</v>
      </c>
      <c r="X11" s="17">
        <v>0.15567693263372601</v>
      </c>
      <c r="Y11" s="17">
        <v>0.21042798096436099</v>
      </c>
      <c r="Z11" s="17">
        <v>0.18816087669177001</v>
      </c>
      <c r="AA11" s="17">
        <v>0.23217651883717999</v>
      </c>
      <c r="AB11" s="17">
        <v>0.22070885419971301</v>
      </c>
      <c r="AC11" s="17">
        <v>0.192309480754184</v>
      </c>
      <c r="AD11" s="17">
        <v>0.26512932912961601</v>
      </c>
      <c r="AE11" s="17"/>
      <c r="AF11" s="17">
        <v>0.198700255083508</v>
      </c>
      <c r="AG11" s="17">
        <v>0.200306179693027</v>
      </c>
      <c r="AH11" s="17">
        <v>0.207221688525762</v>
      </c>
      <c r="AI11" s="17">
        <v>0.206839330750795</v>
      </c>
      <c r="AJ11" s="17">
        <v>0.204106552422468</v>
      </c>
      <c r="AK11" s="17">
        <v>0.18317712191582899</v>
      </c>
      <c r="AL11" s="17"/>
      <c r="AM11" s="17">
        <v>0.22162225885032</v>
      </c>
      <c r="AN11" s="17">
        <v>0.175507539693084</v>
      </c>
      <c r="AO11" s="17"/>
      <c r="AP11" s="17">
        <v>0.212529787317529</v>
      </c>
      <c r="AQ11" s="17">
        <v>0.18697940451832501</v>
      </c>
      <c r="AR11" s="17">
        <v>0.19956813848923199</v>
      </c>
      <c r="AS11" s="17">
        <v>0.207830681110105</v>
      </c>
      <c r="AT11" s="17">
        <v>0.23164863247</v>
      </c>
      <c r="AU11" s="17"/>
      <c r="AV11" s="17">
        <v>0.18855233334218699</v>
      </c>
      <c r="AW11" s="17">
        <v>0.24128427807942601</v>
      </c>
      <c r="AX11" s="17">
        <v>0.19209559557362799</v>
      </c>
      <c r="AY11" s="17">
        <v>0.23647390304400501</v>
      </c>
      <c r="AZ11" s="17">
        <v>0.15232004658873199</v>
      </c>
      <c r="BA11" s="17">
        <v>0.143367111909704</v>
      </c>
      <c r="BB11" s="17"/>
      <c r="BC11" s="17">
        <v>0.15033949880588099</v>
      </c>
      <c r="BD11" s="17">
        <v>0.218000826335637</v>
      </c>
      <c r="BE11" s="17">
        <v>0.227340728283011</v>
      </c>
      <c r="BF11" s="17"/>
      <c r="BG11" s="17">
        <v>0.16646159309479</v>
      </c>
      <c r="BH11" s="17">
        <v>0.15530042380089501</v>
      </c>
      <c r="BI11" s="17">
        <v>0.20742322220044199</v>
      </c>
      <c r="BJ11" s="17">
        <v>0.20618315606835899</v>
      </c>
      <c r="BK11" s="17">
        <v>0.41908619068435699</v>
      </c>
      <c r="BL11" s="17"/>
      <c r="BM11" s="17">
        <v>0.15712425957966999</v>
      </c>
      <c r="BN11" s="17">
        <v>0.36982161595063101</v>
      </c>
    </row>
    <row r="12" spans="2:66" x14ac:dyDescent="0.35">
      <c r="B12" s="18" t="s">
        <v>141</v>
      </c>
      <c r="C12" s="17">
        <v>0.42662619549033698</v>
      </c>
      <c r="D12" s="17">
        <v>0.39175209043159398</v>
      </c>
      <c r="E12" s="17">
        <v>0.46072909398331202</v>
      </c>
      <c r="F12" s="17"/>
      <c r="G12" s="17">
        <v>0.34378282459756399</v>
      </c>
      <c r="H12" s="17">
        <v>0.32199966469448199</v>
      </c>
      <c r="I12" s="17">
        <v>0.39334589730299402</v>
      </c>
      <c r="J12" s="17">
        <v>0.45273353189765397</v>
      </c>
      <c r="K12" s="17">
        <v>0.50291877497058501</v>
      </c>
      <c r="L12" s="17">
        <v>0.52171721498756796</v>
      </c>
      <c r="M12" s="17"/>
      <c r="N12" s="17">
        <v>0.39160296205182699</v>
      </c>
      <c r="O12" s="17">
        <v>0.44480338493312999</v>
      </c>
      <c r="P12" s="17">
        <v>0.45662953000571699</v>
      </c>
      <c r="Q12" s="17">
        <v>0.41824306141550099</v>
      </c>
      <c r="R12" s="17"/>
      <c r="S12" s="17">
        <v>0.32565717186982801</v>
      </c>
      <c r="T12" s="17">
        <v>0.49577978984029097</v>
      </c>
      <c r="U12" s="17">
        <v>0.51389457342344902</v>
      </c>
      <c r="V12" s="17">
        <v>0.42630880564018803</v>
      </c>
      <c r="W12" s="17">
        <v>0.41087023538953099</v>
      </c>
      <c r="X12" s="17">
        <v>0.41842743044296998</v>
      </c>
      <c r="Y12" s="17">
        <v>0.508464056858973</v>
      </c>
      <c r="Z12" s="17">
        <v>0.51997852609620898</v>
      </c>
      <c r="AA12" s="17">
        <v>0.33320687882366801</v>
      </c>
      <c r="AB12" s="17">
        <v>0.39225723295777598</v>
      </c>
      <c r="AC12" s="17">
        <v>0.501541872997185</v>
      </c>
      <c r="AD12" s="17">
        <v>0.40461046021207298</v>
      </c>
      <c r="AE12" s="17"/>
      <c r="AF12" s="17">
        <v>0.33786857066604797</v>
      </c>
      <c r="AG12" s="17">
        <v>0.44090994127955502</v>
      </c>
      <c r="AH12" s="17">
        <v>0.46752630865617201</v>
      </c>
      <c r="AI12" s="17">
        <v>0.47360554575949299</v>
      </c>
      <c r="AJ12" s="17">
        <v>0.47585915000519702</v>
      </c>
      <c r="AK12" s="17">
        <v>0.41463959236498099</v>
      </c>
      <c r="AL12" s="17"/>
      <c r="AM12" s="17">
        <v>0.42616013581159501</v>
      </c>
      <c r="AN12" s="17">
        <v>0.42789248080736503</v>
      </c>
      <c r="AO12" s="17"/>
      <c r="AP12" s="17">
        <v>0.46321435301767899</v>
      </c>
      <c r="AQ12" s="17">
        <v>0.45032167286221297</v>
      </c>
      <c r="AR12" s="17">
        <v>0.38689549388941402</v>
      </c>
      <c r="AS12" s="17">
        <v>0.357701979080499</v>
      </c>
      <c r="AT12" s="17">
        <v>0.24449879536549199</v>
      </c>
      <c r="AU12" s="17"/>
      <c r="AV12" s="17">
        <v>0.394749906515029</v>
      </c>
      <c r="AW12" s="17">
        <v>0.43509364596594302</v>
      </c>
      <c r="AX12" s="17">
        <v>0.49284750242064002</v>
      </c>
      <c r="AY12" s="17">
        <v>0.40152636606214698</v>
      </c>
      <c r="AZ12" s="17">
        <v>0.47729455479235899</v>
      </c>
      <c r="BA12" s="17">
        <v>0.46266981730848</v>
      </c>
      <c r="BB12" s="17"/>
      <c r="BC12" s="17">
        <v>0.48760504355918499</v>
      </c>
      <c r="BD12" s="17">
        <v>0.43091998791421299</v>
      </c>
      <c r="BE12" s="17">
        <v>0.37233663665985101</v>
      </c>
      <c r="BF12" s="17"/>
      <c r="BG12" s="17">
        <v>0.42054763861436401</v>
      </c>
      <c r="BH12" s="17">
        <v>0.44943104229318598</v>
      </c>
      <c r="BI12" s="17">
        <v>0.45658014530234298</v>
      </c>
      <c r="BJ12" s="17">
        <v>0.40949199702185601</v>
      </c>
      <c r="BK12" s="17">
        <v>0.28017238414559997</v>
      </c>
      <c r="BL12" s="17"/>
      <c r="BM12" s="17">
        <v>0.44471123349402703</v>
      </c>
      <c r="BN12" s="17">
        <v>0.31009622127910802</v>
      </c>
    </row>
    <row r="13" spans="2:66" x14ac:dyDescent="0.35">
      <c r="B13" s="18" t="s">
        <v>142</v>
      </c>
      <c r="C13" s="17">
        <v>0.156992774271911</v>
      </c>
      <c r="D13" s="17">
        <v>0.146633435019483</v>
      </c>
      <c r="E13" s="17">
        <v>0.16689155743345899</v>
      </c>
      <c r="F13" s="17"/>
      <c r="G13" s="17">
        <v>0.147655282913459</v>
      </c>
      <c r="H13" s="17">
        <v>0.12721512979260299</v>
      </c>
      <c r="I13" s="17">
        <v>0.165699751700325</v>
      </c>
      <c r="J13" s="17">
        <v>0.17941156259570401</v>
      </c>
      <c r="K13" s="17">
        <v>0.173667848568171</v>
      </c>
      <c r="L13" s="17">
        <v>0.15110335430022001</v>
      </c>
      <c r="M13" s="17"/>
      <c r="N13" s="17">
        <v>0.14226043377946701</v>
      </c>
      <c r="O13" s="17">
        <v>0.17897585906806099</v>
      </c>
      <c r="P13" s="17">
        <v>0.13898648495364899</v>
      </c>
      <c r="Q13" s="17">
        <v>0.166524227906821</v>
      </c>
      <c r="R13" s="17"/>
      <c r="S13" s="17">
        <v>0.11302860595547901</v>
      </c>
      <c r="T13" s="17">
        <v>0.13978906229289301</v>
      </c>
      <c r="U13" s="17">
        <v>0.18821376154069999</v>
      </c>
      <c r="V13" s="17">
        <v>0.16044338133890301</v>
      </c>
      <c r="W13" s="17">
        <v>0.15942659496317399</v>
      </c>
      <c r="X13" s="17">
        <v>0.19902244670883501</v>
      </c>
      <c r="Y13" s="17">
        <v>0.116139680694249</v>
      </c>
      <c r="Z13" s="17">
        <v>0.10512033950253399</v>
      </c>
      <c r="AA13" s="17">
        <v>0.20809304459969599</v>
      </c>
      <c r="AB13" s="17">
        <v>0.18916075964878201</v>
      </c>
      <c r="AC13" s="17">
        <v>0.10656200172971</v>
      </c>
      <c r="AD13" s="17">
        <v>0.18942336879385499</v>
      </c>
      <c r="AE13" s="17"/>
      <c r="AF13" s="17">
        <v>0.14846248441270099</v>
      </c>
      <c r="AG13" s="17">
        <v>0.14678996414378201</v>
      </c>
      <c r="AH13" s="17">
        <v>0.131525812329012</v>
      </c>
      <c r="AI13" s="17">
        <v>0.16416472051898601</v>
      </c>
      <c r="AJ13" s="17">
        <v>0.19156441665319199</v>
      </c>
      <c r="AK13" s="17">
        <v>0.22486437058058301</v>
      </c>
      <c r="AL13" s="17"/>
      <c r="AM13" s="17">
        <v>0.12944520709075</v>
      </c>
      <c r="AN13" s="17">
        <v>0.19608596337735801</v>
      </c>
      <c r="AO13" s="17"/>
      <c r="AP13" s="17">
        <v>0.17000266194191199</v>
      </c>
      <c r="AQ13" s="17">
        <v>0.18032610267282001</v>
      </c>
      <c r="AR13" s="17">
        <v>0.161975716802365</v>
      </c>
      <c r="AS13" s="17">
        <v>0.112923094813778</v>
      </c>
      <c r="AT13" s="17">
        <v>8.1353371015305001E-2</v>
      </c>
      <c r="AU13" s="17"/>
      <c r="AV13" s="17">
        <v>0.12583819332533699</v>
      </c>
      <c r="AW13" s="17">
        <v>0.117370946170478</v>
      </c>
      <c r="AX13" s="17">
        <v>0.14171372713900299</v>
      </c>
      <c r="AY13" s="17">
        <v>0.213552159715382</v>
      </c>
      <c r="AZ13" s="17">
        <v>0.267637149067883</v>
      </c>
      <c r="BA13" s="17">
        <v>0.18686378906926601</v>
      </c>
      <c r="BB13" s="17"/>
      <c r="BC13" s="17">
        <v>0.19111557108803801</v>
      </c>
      <c r="BD13" s="17">
        <v>0.159661841036221</v>
      </c>
      <c r="BE13" s="17">
        <v>0.13398315171474601</v>
      </c>
      <c r="BF13" s="17"/>
      <c r="BG13" s="17">
        <v>0.25903533872753798</v>
      </c>
      <c r="BH13" s="17">
        <v>0.18062688528896401</v>
      </c>
      <c r="BI13" s="17">
        <v>0.10545678998613001</v>
      </c>
      <c r="BJ13" s="17">
        <v>0.11703499992854501</v>
      </c>
      <c r="BK13" s="17">
        <v>0.13476114485295901</v>
      </c>
      <c r="BL13" s="17"/>
      <c r="BM13" s="17">
        <v>0.19343953412297901</v>
      </c>
      <c r="BN13" s="17">
        <v>0.13065941378583401</v>
      </c>
    </row>
    <row r="14" spans="2:66" x14ac:dyDescent="0.35">
      <c r="B14" s="18" t="s">
        <v>117</v>
      </c>
      <c r="C14" s="19">
        <v>4.8942983097010999E-2</v>
      </c>
      <c r="D14" s="19">
        <v>3.2667458240726699E-2</v>
      </c>
      <c r="E14" s="19">
        <v>6.3101931020374799E-2</v>
      </c>
      <c r="F14" s="19"/>
      <c r="G14" s="19">
        <v>4.5884375499114199E-2</v>
      </c>
      <c r="H14" s="19">
        <v>4.4984163871666497E-2</v>
      </c>
      <c r="I14" s="19">
        <v>4.4989325388041797E-2</v>
      </c>
      <c r="J14" s="19">
        <v>4.45585758113064E-2</v>
      </c>
      <c r="K14" s="19">
        <v>4.2330851092095299E-2</v>
      </c>
      <c r="L14" s="19">
        <v>6.5407423135784404E-2</v>
      </c>
      <c r="M14" s="19"/>
      <c r="N14" s="19">
        <v>3.3676679033711299E-2</v>
      </c>
      <c r="O14" s="19">
        <v>4.3448642084924403E-2</v>
      </c>
      <c r="P14" s="19">
        <v>4.9123391591261799E-2</v>
      </c>
      <c r="Q14" s="19">
        <v>7.1810555682707E-2</v>
      </c>
      <c r="R14" s="19"/>
      <c r="S14" s="19">
        <v>4.8540691622171298E-2</v>
      </c>
      <c r="T14" s="19">
        <v>4.4866702176000597E-2</v>
      </c>
      <c r="U14" s="19">
        <v>3.6677439123555998E-2</v>
      </c>
      <c r="V14" s="19">
        <v>5.97042888100143E-2</v>
      </c>
      <c r="W14" s="19">
        <v>3.5935219661080903E-2</v>
      </c>
      <c r="X14" s="19">
        <v>6.8999878259356606E-2</v>
      </c>
      <c r="Y14" s="19">
        <v>5.47080804832921E-2</v>
      </c>
      <c r="Z14" s="19">
        <v>4.70582549122903E-2</v>
      </c>
      <c r="AA14" s="19">
        <v>5.3615931652242897E-2</v>
      </c>
      <c r="AB14" s="19">
        <v>3.78359646554682E-2</v>
      </c>
      <c r="AC14" s="19">
        <v>4.7087561667949702E-2</v>
      </c>
      <c r="AD14" s="19">
        <v>4.5566861149333303E-2</v>
      </c>
      <c r="AE14" s="19"/>
      <c r="AF14" s="19">
        <v>3.7075335007158899E-2</v>
      </c>
      <c r="AG14" s="19">
        <v>6.6253585360002795E-2</v>
      </c>
      <c r="AH14" s="19">
        <v>5.1183504596237203E-2</v>
      </c>
      <c r="AI14" s="19">
        <v>4.47934649530249E-2</v>
      </c>
      <c r="AJ14" s="19">
        <v>4.1459838013488702E-2</v>
      </c>
      <c r="AK14" s="19">
        <v>3.69343016070642E-2</v>
      </c>
      <c r="AL14" s="19"/>
      <c r="AM14" s="19">
        <v>5.2959298997333003E-2</v>
      </c>
      <c r="AN14" s="19">
        <v>4.0027308445631599E-2</v>
      </c>
      <c r="AO14" s="19"/>
      <c r="AP14" s="19">
        <v>6.6090922906656593E-2</v>
      </c>
      <c r="AQ14" s="19">
        <v>5.1580735853868E-2</v>
      </c>
      <c r="AR14" s="19">
        <v>4.0210919450271401E-2</v>
      </c>
      <c r="AS14" s="19">
        <v>3.7883212408905402E-2</v>
      </c>
      <c r="AT14" s="19">
        <v>1.9232025446889001E-2</v>
      </c>
      <c r="AU14" s="19"/>
      <c r="AV14" s="19">
        <v>4.1840941822946801E-2</v>
      </c>
      <c r="AW14" s="19">
        <v>4.7363034492653798E-2</v>
      </c>
      <c r="AX14" s="19">
        <v>5.9223894929361E-3</v>
      </c>
      <c r="AY14" s="19">
        <v>4.70817383847578E-2</v>
      </c>
      <c r="AZ14" s="19">
        <v>2.3491164303810801E-2</v>
      </c>
      <c r="BA14" s="19">
        <v>8.6574596950030794E-2</v>
      </c>
      <c r="BB14" s="19"/>
      <c r="BC14" s="19">
        <v>3.5772054204984798E-2</v>
      </c>
      <c r="BD14" s="19">
        <v>4.84000143197049E-2</v>
      </c>
      <c r="BE14" s="19">
        <v>3.6607898144534502E-2</v>
      </c>
      <c r="BF14" s="19"/>
      <c r="BG14" s="19">
        <v>3.2611093757075701E-2</v>
      </c>
      <c r="BH14" s="19">
        <v>3.536222135231E-2</v>
      </c>
      <c r="BI14" s="19">
        <v>4.0810778361927098E-2</v>
      </c>
      <c r="BJ14" s="19">
        <v>1.8307275276517699E-2</v>
      </c>
      <c r="BK14" s="19">
        <v>8.0496834820252494E-2</v>
      </c>
      <c r="BL14" s="19"/>
      <c r="BM14" s="19">
        <v>3.4912662277625302E-2</v>
      </c>
      <c r="BN14" s="19">
        <v>6.6106517606945997E-2</v>
      </c>
    </row>
    <row r="15" spans="2:66" x14ac:dyDescent="0.35">
      <c r="B15" s="16"/>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6" width="20.7265625" customWidth="1"/>
  </cols>
  <sheetData>
    <row r="2" spans="2:6" ht="40" customHeight="1" x14ac:dyDescent="0.35">
      <c r="D2" s="32" t="s">
        <v>162</v>
      </c>
      <c r="E2" s="28"/>
      <c r="F2" s="28"/>
    </row>
    <row r="6" spans="2:6" ht="50.15" customHeight="1" x14ac:dyDescent="0.35">
      <c r="B6" s="20" t="s">
        <v>14</v>
      </c>
      <c r="C6" s="20" t="s">
        <v>154</v>
      </c>
      <c r="D6" s="20" t="s">
        <v>155</v>
      </c>
      <c r="E6" s="20" t="s">
        <v>156</v>
      </c>
    </row>
    <row r="7" spans="2:6" x14ac:dyDescent="0.35">
      <c r="B7" s="18" t="s">
        <v>157</v>
      </c>
      <c r="C7" s="17">
        <v>0.16848505716110301</v>
      </c>
      <c r="D7" s="17">
        <v>0.133786140616551</v>
      </c>
      <c r="E7" s="17">
        <v>0.18179716424768999</v>
      </c>
    </row>
    <row r="8" spans="2:6" x14ac:dyDescent="0.35">
      <c r="B8" s="18" t="s">
        <v>158</v>
      </c>
      <c r="C8" s="17">
        <v>0.35034837023551402</v>
      </c>
      <c r="D8" s="17">
        <v>0.22429850656438699</v>
      </c>
      <c r="E8" s="17">
        <v>0.31633863321615102</v>
      </c>
    </row>
    <row r="9" spans="2:6" x14ac:dyDescent="0.35">
      <c r="B9" s="18" t="s">
        <v>159</v>
      </c>
      <c r="C9" s="17">
        <v>0.173997524010715</v>
      </c>
      <c r="D9" s="17">
        <v>0.26070969950314998</v>
      </c>
      <c r="E9" s="17">
        <v>0.25912638938784899</v>
      </c>
    </row>
    <row r="10" spans="2:6" x14ac:dyDescent="0.35">
      <c r="B10" s="18" t="s">
        <v>160</v>
      </c>
      <c r="C10" s="17">
        <v>0.21190618666997599</v>
      </c>
      <c r="D10" s="17">
        <v>0.26012362720587801</v>
      </c>
      <c r="E10" s="17">
        <v>0.160785025320166</v>
      </c>
    </row>
    <row r="11" spans="2:6" x14ac:dyDescent="0.35">
      <c r="B11" s="18" t="s">
        <v>161</v>
      </c>
      <c r="C11" s="17">
        <v>9.5262861922692593E-2</v>
      </c>
      <c r="D11" s="17">
        <v>0.12108202611003401</v>
      </c>
      <c r="E11" s="17">
        <v>8.1952787828143303E-2</v>
      </c>
    </row>
    <row r="12" spans="2:6" x14ac:dyDescent="0.35">
      <c r="B12" s="16"/>
      <c r="C12" s="16"/>
      <c r="D12" s="16"/>
      <c r="E12" s="16"/>
    </row>
    <row r="13" spans="2:6" x14ac:dyDescent="0.35">
      <c r="B13" t="s">
        <v>102</v>
      </c>
    </row>
    <row r="14" spans="2:6" x14ac:dyDescent="0.35">
      <c r="B14" t="s">
        <v>103</v>
      </c>
    </row>
    <row r="18" spans="2:2" x14ac:dyDescent="0.3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163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157</v>
      </c>
      <c r="C9" s="17">
        <v>0.16848505716110301</v>
      </c>
      <c r="D9" s="17">
        <v>0.16249904951039501</v>
      </c>
      <c r="E9" s="17">
        <v>0.175151903236657</v>
      </c>
      <c r="F9" s="17"/>
      <c r="G9" s="17">
        <v>0.121352316383929</v>
      </c>
      <c r="H9" s="17">
        <v>0.229500279886756</v>
      </c>
      <c r="I9" s="17">
        <v>0.15306780336074</v>
      </c>
      <c r="J9" s="17">
        <v>0.17807263036419599</v>
      </c>
      <c r="K9" s="17">
        <v>0.172713639672748</v>
      </c>
      <c r="L9" s="17">
        <v>0.15189249691620199</v>
      </c>
      <c r="M9" s="17"/>
      <c r="N9" s="17">
        <v>0.189436825217003</v>
      </c>
      <c r="O9" s="17">
        <v>0.16968382902965101</v>
      </c>
      <c r="P9" s="17">
        <v>0.16084477478687001</v>
      </c>
      <c r="Q9" s="17">
        <v>0.15398533324149399</v>
      </c>
      <c r="R9" s="17"/>
      <c r="S9" s="17">
        <v>0.20426072631058001</v>
      </c>
      <c r="T9" s="17">
        <v>0.16715274183599199</v>
      </c>
      <c r="U9" s="17">
        <v>0.12712340691396401</v>
      </c>
      <c r="V9" s="17">
        <v>0.14138004082806399</v>
      </c>
      <c r="W9" s="17">
        <v>0.17783942724138599</v>
      </c>
      <c r="X9" s="17">
        <v>0.18295193243042601</v>
      </c>
      <c r="Y9" s="17">
        <v>0.13180085268146099</v>
      </c>
      <c r="Z9" s="17">
        <v>0.14042831573553199</v>
      </c>
      <c r="AA9" s="17">
        <v>0.15793501043598801</v>
      </c>
      <c r="AB9" s="17">
        <v>0.18316212161878401</v>
      </c>
      <c r="AC9" s="17">
        <v>0.205076261226534</v>
      </c>
      <c r="AD9" s="17">
        <v>0.20266485815618401</v>
      </c>
      <c r="AE9" s="17"/>
      <c r="AF9" s="17">
        <v>0.19887556758855801</v>
      </c>
      <c r="AG9" s="17">
        <v>0.166790644622439</v>
      </c>
      <c r="AH9" s="17">
        <v>0.16775268792464401</v>
      </c>
      <c r="AI9" s="17">
        <v>0.141430340949869</v>
      </c>
      <c r="AJ9" s="17">
        <v>0.139392991034608</v>
      </c>
      <c r="AK9" s="17">
        <v>0.18594469029664201</v>
      </c>
      <c r="AL9" s="17"/>
      <c r="AM9" s="17">
        <v>0.1802776283377</v>
      </c>
      <c r="AN9" s="17">
        <v>0.15052723014949601</v>
      </c>
      <c r="AO9" s="17"/>
      <c r="AP9" s="17">
        <v>0.15044210694135099</v>
      </c>
      <c r="AQ9" s="17">
        <v>0.16437876425770501</v>
      </c>
      <c r="AR9" s="17">
        <v>0.16416942022710199</v>
      </c>
      <c r="AS9" s="17">
        <v>0.22342511009768801</v>
      </c>
      <c r="AT9" s="17">
        <v>0.29657478412542598</v>
      </c>
      <c r="AU9" s="17"/>
      <c r="AV9" s="17">
        <v>0.21755461517515901</v>
      </c>
      <c r="AW9" s="17">
        <v>0.141667995890151</v>
      </c>
      <c r="AX9" s="17">
        <v>0.15093685764818099</v>
      </c>
      <c r="AY9" s="17">
        <v>0.14052546904107899</v>
      </c>
      <c r="AZ9" s="17">
        <v>0.189383578043057</v>
      </c>
      <c r="BA9" s="17">
        <v>0.13295572648025999</v>
      </c>
      <c r="BB9" s="17"/>
      <c r="BC9" s="17">
        <v>0.17766232406316901</v>
      </c>
      <c r="BD9" s="17">
        <v>0.166926062301362</v>
      </c>
      <c r="BE9" s="17">
        <v>0.16681390589342501</v>
      </c>
      <c r="BF9" s="17"/>
      <c r="BG9" s="17">
        <v>0.106884854062819</v>
      </c>
      <c r="BH9" s="17">
        <v>0.17608928929888401</v>
      </c>
      <c r="BI9" s="17">
        <v>0.22087262081653899</v>
      </c>
      <c r="BJ9" s="17">
        <v>0.26669060116766302</v>
      </c>
      <c r="BK9" s="17">
        <v>3.3702089954871499E-2</v>
      </c>
      <c r="BL9" s="17"/>
      <c r="BM9" s="17">
        <v>0.164780660094373</v>
      </c>
      <c r="BN9" s="17">
        <v>8.7614331945430196E-2</v>
      </c>
    </row>
    <row r="10" spans="2:66" x14ac:dyDescent="0.35">
      <c r="B10" s="18" t="s">
        <v>158</v>
      </c>
      <c r="C10" s="17">
        <v>0.35034837023551402</v>
      </c>
      <c r="D10" s="17">
        <v>0.33624709896021199</v>
      </c>
      <c r="E10" s="17">
        <v>0.36484859364924099</v>
      </c>
      <c r="F10" s="17"/>
      <c r="G10" s="17">
        <v>0.343981994210386</v>
      </c>
      <c r="H10" s="17">
        <v>0.30548576871998101</v>
      </c>
      <c r="I10" s="17">
        <v>0.32947027281935198</v>
      </c>
      <c r="J10" s="17">
        <v>0.37853571176732198</v>
      </c>
      <c r="K10" s="17">
        <v>0.37794156987711902</v>
      </c>
      <c r="L10" s="17">
        <v>0.366753470181018</v>
      </c>
      <c r="M10" s="17"/>
      <c r="N10" s="17">
        <v>0.37634410274332902</v>
      </c>
      <c r="O10" s="17">
        <v>0.34191154924374101</v>
      </c>
      <c r="P10" s="17">
        <v>0.32663905686296502</v>
      </c>
      <c r="Q10" s="17">
        <v>0.35318132132959001</v>
      </c>
      <c r="R10" s="17"/>
      <c r="S10" s="17">
        <v>0.35209629602208398</v>
      </c>
      <c r="T10" s="17">
        <v>0.34321124013439402</v>
      </c>
      <c r="U10" s="17">
        <v>0.37454603283128501</v>
      </c>
      <c r="V10" s="17">
        <v>0.341895922476396</v>
      </c>
      <c r="W10" s="17">
        <v>0.37872965080787702</v>
      </c>
      <c r="X10" s="17">
        <v>0.35723135422649499</v>
      </c>
      <c r="Y10" s="17">
        <v>0.32725231703444801</v>
      </c>
      <c r="Z10" s="17">
        <v>0.40932295584587303</v>
      </c>
      <c r="AA10" s="17">
        <v>0.32552594934221402</v>
      </c>
      <c r="AB10" s="17">
        <v>0.33503708327064202</v>
      </c>
      <c r="AC10" s="17">
        <v>0.33475376830729398</v>
      </c>
      <c r="AD10" s="17">
        <v>0.39349587094037197</v>
      </c>
      <c r="AE10" s="17"/>
      <c r="AF10" s="17">
        <v>0.35158378221902298</v>
      </c>
      <c r="AG10" s="17">
        <v>0.34210652535215802</v>
      </c>
      <c r="AH10" s="17">
        <v>0.31916498435908602</v>
      </c>
      <c r="AI10" s="17">
        <v>0.39384596560115898</v>
      </c>
      <c r="AJ10" s="17">
        <v>0.35580325810047703</v>
      </c>
      <c r="AK10" s="17">
        <v>0.30642609930853398</v>
      </c>
      <c r="AL10" s="17"/>
      <c r="AM10" s="17">
        <v>0.35749984331776002</v>
      </c>
      <c r="AN10" s="17">
        <v>0.34038648278051897</v>
      </c>
      <c r="AO10" s="17"/>
      <c r="AP10" s="17">
        <v>0.32747398580588699</v>
      </c>
      <c r="AQ10" s="17">
        <v>0.37127417804207502</v>
      </c>
      <c r="AR10" s="17">
        <v>0.33675920204465698</v>
      </c>
      <c r="AS10" s="17">
        <v>0.36189586628242298</v>
      </c>
      <c r="AT10" s="17">
        <v>0.34986314829646498</v>
      </c>
      <c r="AU10" s="17"/>
      <c r="AV10" s="17">
        <v>0.37320639420760499</v>
      </c>
      <c r="AW10" s="17">
        <v>0.35563986870907299</v>
      </c>
      <c r="AX10" s="17">
        <v>0.384760314328148</v>
      </c>
      <c r="AY10" s="17">
        <v>0.250041678957243</v>
      </c>
      <c r="AZ10" s="17">
        <v>0.29105981377774998</v>
      </c>
      <c r="BA10" s="17">
        <v>0.43722576407168501</v>
      </c>
      <c r="BB10" s="17"/>
      <c r="BC10" s="17">
        <v>0.40020999029049498</v>
      </c>
      <c r="BD10" s="17">
        <v>0.342569639832279</v>
      </c>
      <c r="BE10" s="17">
        <v>0.31799650400009599</v>
      </c>
      <c r="BF10" s="17"/>
      <c r="BG10" s="17">
        <v>0.241619696058719</v>
      </c>
      <c r="BH10" s="17">
        <v>0.39702536391210902</v>
      </c>
      <c r="BI10" s="17">
        <v>0.41504645122474598</v>
      </c>
      <c r="BJ10" s="17">
        <v>0.20526643622784199</v>
      </c>
      <c r="BK10" s="17">
        <v>9.9230797864201095E-2</v>
      </c>
      <c r="BL10" s="17"/>
      <c r="BM10" s="17">
        <v>0.37163067543529799</v>
      </c>
      <c r="BN10" s="17">
        <v>0.123766853162923</v>
      </c>
    </row>
    <row r="11" spans="2:66" x14ac:dyDescent="0.35">
      <c r="B11" s="18" t="s">
        <v>159</v>
      </c>
      <c r="C11" s="17">
        <v>0.173997524010715</v>
      </c>
      <c r="D11" s="17">
        <v>0.168042414630757</v>
      </c>
      <c r="E11" s="17">
        <v>0.17969774374178299</v>
      </c>
      <c r="F11" s="17"/>
      <c r="G11" s="17">
        <v>0.16522339170471401</v>
      </c>
      <c r="H11" s="17">
        <v>0.15596717512251401</v>
      </c>
      <c r="I11" s="17">
        <v>0.195326439526948</v>
      </c>
      <c r="J11" s="17">
        <v>0.161925579236572</v>
      </c>
      <c r="K11" s="17">
        <v>0.210295113602957</v>
      </c>
      <c r="L11" s="17">
        <v>0.16267256142542999</v>
      </c>
      <c r="M11" s="17"/>
      <c r="N11" s="17">
        <v>0.13180813272174999</v>
      </c>
      <c r="O11" s="17">
        <v>0.17781647800394301</v>
      </c>
      <c r="P11" s="17">
        <v>0.211351837600711</v>
      </c>
      <c r="Q11" s="17">
        <v>0.18357731486290299</v>
      </c>
      <c r="R11" s="17"/>
      <c r="S11" s="17">
        <v>0.15751823581602001</v>
      </c>
      <c r="T11" s="17">
        <v>0.17371956000101499</v>
      </c>
      <c r="U11" s="17">
        <v>0.206035146133628</v>
      </c>
      <c r="V11" s="17">
        <v>0.17822836793026001</v>
      </c>
      <c r="W11" s="17">
        <v>0.16558855655228</v>
      </c>
      <c r="X11" s="17">
        <v>0.206323412987062</v>
      </c>
      <c r="Y11" s="17">
        <v>0.18965347129453899</v>
      </c>
      <c r="Z11" s="17">
        <v>0.15448971885869101</v>
      </c>
      <c r="AA11" s="17">
        <v>0.19669996404561299</v>
      </c>
      <c r="AB11" s="17">
        <v>0.15302822761165699</v>
      </c>
      <c r="AC11" s="17">
        <v>0.124187673392918</v>
      </c>
      <c r="AD11" s="17">
        <v>0.12343685522744</v>
      </c>
      <c r="AE11" s="17"/>
      <c r="AF11" s="17">
        <v>0.164029945027867</v>
      </c>
      <c r="AG11" s="17">
        <v>0.15232001744445101</v>
      </c>
      <c r="AH11" s="17">
        <v>0.236006016526495</v>
      </c>
      <c r="AI11" s="17">
        <v>0.182371510716477</v>
      </c>
      <c r="AJ11" s="17">
        <v>0.15957767161425901</v>
      </c>
      <c r="AK11" s="17">
        <v>0.17940084290486399</v>
      </c>
      <c r="AL11" s="17"/>
      <c r="AM11" s="17">
        <v>0.166818663141822</v>
      </c>
      <c r="AN11" s="17">
        <v>0.18425540771267801</v>
      </c>
      <c r="AO11" s="17"/>
      <c r="AP11" s="17">
        <v>0.219183715783525</v>
      </c>
      <c r="AQ11" s="17">
        <v>0.175644783976943</v>
      </c>
      <c r="AR11" s="17">
        <v>0.16219319100858201</v>
      </c>
      <c r="AS11" s="17">
        <v>0.120756049452588</v>
      </c>
      <c r="AT11" s="17">
        <v>0.10022216550202701</v>
      </c>
      <c r="AU11" s="17"/>
      <c r="AV11" s="17">
        <v>0.15790338056995501</v>
      </c>
      <c r="AW11" s="17">
        <v>0.16566254388198901</v>
      </c>
      <c r="AX11" s="17">
        <v>0.159641493574464</v>
      </c>
      <c r="AY11" s="17">
        <v>0.186219935922527</v>
      </c>
      <c r="AZ11" s="17">
        <v>0.21499880903905499</v>
      </c>
      <c r="BA11" s="17">
        <v>0.182625038237515</v>
      </c>
      <c r="BB11" s="17"/>
      <c r="BC11" s="17">
        <v>0.13934752462952299</v>
      </c>
      <c r="BD11" s="17">
        <v>0.217093709842584</v>
      </c>
      <c r="BE11" s="17">
        <v>0.13220497850851301</v>
      </c>
      <c r="BF11" s="17"/>
      <c r="BG11" s="17">
        <v>0.181637618222733</v>
      </c>
      <c r="BH11" s="17">
        <v>0.14389979776511799</v>
      </c>
      <c r="BI11" s="17">
        <v>0.15153058110450299</v>
      </c>
      <c r="BJ11" s="17">
        <v>0.20089100979495</v>
      </c>
      <c r="BK11" s="17">
        <v>0.27591494855133403</v>
      </c>
      <c r="BL11" s="17"/>
      <c r="BM11" s="17">
        <v>0.15006649816641199</v>
      </c>
      <c r="BN11" s="17">
        <v>0.25855482757255799</v>
      </c>
    </row>
    <row r="12" spans="2:66" x14ac:dyDescent="0.35">
      <c r="B12" s="18" t="s">
        <v>160</v>
      </c>
      <c r="C12" s="17">
        <v>0.21190618666997599</v>
      </c>
      <c r="D12" s="17">
        <v>0.21311990039577</v>
      </c>
      <c r="E12" s="17">
        <v>0.20877749539787699</v>
      </c>
      <c r="F12" s="17"/>
      <c r="G12" s="17">
        <v>0.29724755425541799</v>
      </c>
      <c r="H12" s="17">
        <v>0.22550876379500401</v>
      </c>
      <c r="I12" s="17">
        <v>0.23204888000771001</v>
      </c>
      <c r="J12" s="17">
        <v>0.19873407394618101</v>
      </c>
      <c r="K12" s="17">
        <v>0.150973523879986</v>
      </c>
      <c r="L12" s="17">
        <v>0.17932564091608</v>
      </c>
      <c r="M12" s="17"/>
      <c r="N12" s="17">
        <v>0.21763278514890899</v>
      </c>
      <c r="O12" s="17">
        <v>0.236385713839564</v>
      </c>
      <c r="P12" s="17">
        <v>0.18956824615801199</v>
      </c>
      <c r="Q12" s="17">
        <v>0.195563288476716</v>
      </c>
      <c r="R12" s="17"/>
      <c r="S12" s="17">
        <v>0.208490740062931</v>
      </c>
      <c r="T12" s="17">
        <v>0.22925401419052799</v>
      </c>
      <c r="U12" s="17">
        <v>0.18945970511597199</v>
      </c>
      <c r="V12" s="17">
        <v>0.19635400921469101</v>
      </c>
      <c r="W12" s="17">
        <v>0.17830707872032101</v>
      </c>
      <c r="X12" s="17">
        <v>0.16400153871766401</v>
      </c>
      <c r="Y12" s="17">
        <v>0.22444356875615301</v>
      </c>
      <c r="Z12" s="17">
        <v>0.21299171485444901</v>
      </c>
      <c r="AA12" s="17">
        <v>0.232465495446042</v>
      </c>
      <c r="AB12" s="17">
        <v>0.24132272028357901</v>
      </c>
      <c r="AC12" s="17">
        <v>0.240900287801811</v>
      </c>
      <c r="AD12" s="17">
        <v>0.234673622604887</v>
      </c>
      <c r="AE12" s="17"/>
      <c r="AF12" s="17">
        <v>0.20565337681847001</v>
      </c>
      <c r="AG12" s="17">
        <v>0.239232199463846</v>
      </c>
      <c r="AH12" s="17">
        <v>0.17141505112184199</v>
      </c>
      <c r="AI12" s="17">
        <v>0.185732648594882</v>
      </c>
      <c r="AJ12" s="17">
        <v>0.240044010550026</v>
      </c>
      <c r="AK12" s="17">
        <v>0.23317334344024301</v>
      </c>
      <c r="AL12" s="17"/>
      <c r="AM12" s="17">
        <v>0.192290843762393</v>
      </c>
      <c r="AN12" s="17">
        <v>0.240030948341278</v>
      </c>
      <c r="AO12" s="17"/>
      <c r="AP12" s="17">
        <v>0.18519660360308399</v>
      </c>
      <c r="AQ12" s="17">
        <v>0.206337677601754</v>
      </c>
      <c r="AR12" s="17">
        <v>0.249907901441764</v>
      </c>
      <c r="AS12" s="17">
        <v>0.21340492131901201</v>
      </c>
      <c r="AT12" s="17">
        <v>0.17405898107901599</v>
      </c>
      <c r="AU12" s="17"/>
      <c r="AV12" s="17">
        <v>0.198010322709953</v>
      </c>
      <c r="AW12" s="17">
        <v>0.21767302367153701</v>
      </c>
      <c r="AX12" s="17">
        <v>0.26817042588995399</v>
      </c>
      <c r="AY12" s="17">
        <v>0.21987729085185201</v>
      </c>
      <c r="AZ12" s="17">
        <v>0.20784222667194999</v>
      </c>
      <c r="BA12" s="17">
        <v>0.19122300542839499</v>
      </c>
      <c r="BB12" s="17"/>
      <c r="BC12" s="17">
        <v>0.236710996001085</v>
      </c>
      <c r="BD12" s="17">
        <v>0.179659739927924</v>
      </c>
      <c r="BE12" s="17">
        <v>0.247519457554606</v>
      </c>
      <c r="BF12" s="17"/>
      <c r="BG12" s="17">
        <v>0.244516387715801</v>
      </c>
      <c r="BH12" s="17">
        <v>0.22447399313625499</v>
      </c>
      <c r="BI12" s="17">
        <v>0.17111382030224001</v>
      </c>
      <c r="BJ12" s="17">
        <v>0.28978733089408898</v>
      </c>
      <c r="BK12" s="17">
        <v>0.23578591661453899</v>
      </c>
      <c r="BL12" s="17"/>
      <c r="BM12" s="17">
        <v>0.227749101269101</v>
      </c>
      <c r="BN12" s="17">
        <v>0.248281542683468</v>
      </c>
    </row>
    <row r="13" spans="2:66" x14ac:dyDescent="0.35">
      <c r="B13" s="18" t="s">
        <v>161</v>
      </c>
      <c r="C13" s="19">
        <v>9.5262861922692593E-2</v>
      </c>
      <c r="D13" s="19">
        <v>0.120091536502866</v>
      </c>
      <c r="E13" s="19">
        <v>7.1524263974441699E-2</v>
      </c>
      <c r="F13" s="19"/>
      <c r="G13" s="19">
        <v>7.2194743445552698E-2</v>
      </c>
      <c r="H13" s="19">
        <v>8.3538012475744897E-2</v>
      </c>
      <c r="I13" s="19">
        <v>9.0086604285250005E-2</v>
      </c>
      <c r="J13" s="19">
        <v>8.2732004685728694E-2</v>
      </c>
      <c r="K13" s="19">
        <v>8.8076152967189403E-2</v>
      </c>
      <c r="L13" s="19">
        <v>0.13935583056126999</v>
      </c>
      <c r="M13" s="19"/>
      <c r="N13" s="19">
        <v>8.4778154169009107E-2</v>
      </c>
      <c r="O13" s="19">
        <v>7.4202429883100093E-2</v>
      </c>
      <c r="P13" s="19">
        <v>0.111596084591442</v>
      </c>
      <c r="Q13" s="19">
        <v>0.113692742089297</v>
      </c>
      <c r="R13" s="19"/>
      <c r="S13" s="19">
        <v>7.7634001788384394E-2</v>
      </c>
      <c r="T13" s="19">
        <v>8.6662443838070799E-2</v>
      </c>
      <c r="U13" s="19">
        <v>0.102835709005152</v>
      </c>
      <c r="V13" s="19">
        <v>0.14214165955058899</v>
      </c>
      <c r="W13" s="19">
        <v>9.9535286678136006E-2</v>
      </c>
      <c r="X13" s="19">
        <v>8.9491761638352499E-2</v>
      </c>
      <c r="Y13" s="19">
        <v>0.12684979023339901</v>
      </c>
      <c r="Z13" s="19">
        <v>8.2767294705454603E-2</v>
      </c>
      <c r="AA13" s="19">
        <v>8.7373580730142703E-2</v>
      </c>
      <c r="AB13" s="19">
        <v>8.7449847215338203E-2</v>
      </c>
      <c r="AC13" s="19">
        <v>9.50820092714421E-2</v>
      </c>
      <c r="AD13" s="19">
        <v>4.57287930711162E-2</v>
      </c>
      <c r="AE13" s="19"/>
      <c r="AF13" s="19">
        <v>7.9857328346081502E-2</v>
      </c>
      <c r="AG13" s="19">
        <v>9.9550613117106404E-2</v>
      </c>
      <c r="AH13" s="19">
        <v>0.105661260067933</v>
      </c>
      <c r="AI13" s="19">
        <v>9.6619534137612401E-2</v>
      </c>
      <c r="AJ13" s="19">
        <v>0.10518206870063</v>
      </c>
      <c r="AK13" s="19">
        <v>9.5055024049717801E-2</v>
      </c>
      <c r="AL13" s="19"/>
      <c r="AM13" s="19">
        <v>0.103113021440325</v>
      </c>
      <c r="AN13" s="19">
        <v>8.4799931016029298E-2</v>
      </c>
      <c r="AO13" s="19"/>
      <c r="AP13" s="19">
        <v>0.11770358786615299</v>
      </c>
      <c r="AQ13" s="19">
        <v>8.2364596121522193E-2</v>
      </c>
      <c r="AR13" s="19">
        <v>8.6970285277895201E-2</v>
      </c>
      <c r="AS13" s="19">
        <v>8.0518052848288196E-2</v>
      </c>
      <c r="AT13" s="19">
        <v>7.9280920997066004E-2</v>
      </c>
      <c r="AU13" s="19"/>
      <c r="AV13" s="19">
        <v>5.3325287337327103E-2</v>
      </c>
      <c r="AW13" s="19">
        <v>0.119356567847251</v>
      </c>
      <c r="AX13" s="19">
        <v>3.6490908559252397E-2</v>
      </c>
      <c r="AY13" s="19">
        <v>0.20333562522729901</v>
      </c>
      <c r="AZ13" s="19">
        <v>9.6715572468188404E-2</v>
      </c>
      <c r="BA13" s="19">
        <v>5.5970465782143403E-2</v>
      </c>
      <c r="BB13" s="19"/>
      <c r="BC13" s="19">
        <v>4.6069165015727602E-2</v>
      </c>
      <c r="BD13" s="19">
        <v>9.3750848095850395E-2</v>
      </c>
      <c r="BE13" s="19">
        <v>0.13546515404335999</v>
      </c>
      <c r="BF13" s="19"/>
      <c r="BG13" s="19">
        <v>0.225341443939928</v>
      </c>
      <c r="BH13" s="19">
        <v>5.8511555887633501E-2</v>
      </c>
      <c r="BI13" s="19">
        <v>4.1436526551971997E-2</v>
      </c>
      <c r="BJ13" s="19">
        <v>3.7364621915456399E-2</v>
      </c>
      <c r="BK13" s="19">
        <v>0.35536624701505398</v>
      </c>
      <c r="BL13" s="19"/>
      <c r="BM13" s="19">
        <v>8.5773065034816298E-2</v>
      </c>
      <c r="BN13" s="19">
        <v>0.28178244463562102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164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157</v>
      </c>
      <c r="C9" s="17">
        <v>0.133786140616551</v>
      </c>
      <c r="D9" s="17">
        <v>0.15010995471587299</v>
      </c>
      <c r="E9" s="17">
        <v>0.11852972073573199</v>
      </c>
      <c r="F9" s="17"/>
      <c r="G9" s="17">
        <v>7.3009028913871094E-2</v>
      </c>
      <c r="H9" s="17">
        <v>0.1195700131035</v>
      </c>
      <c r="I9" s="17">
        <v>0.110866331429292</v>
      </c>
      <c r="J9" s="17">
        <v>0.122439350200268</v>
      </c>
      <c r="K9" s="17">
        <v>0.17080874164663601</v>
      </c>
      <c r="L9" s="17">
        <v>0.18870454536185399</v>
      </c>
      <c r="M9" s="17"/>
      <c r="N9" s="17">
        <v>0.14230157618115</v>
      </c>
      <c r="O9" s="17">
        <v>0.107290214537952</v>
      </c>
      <c r="P9" s="17">
        <v>0.168171662255437</v>
      </c>
      <c r="Q9" s="17">
        <v>0.122185250671099</v>
      </c>
      <c r="R9" s="17"/>
      <c r="S9" s="17">
        <v>0.15957548485336001</v>
      </c>
      <c r="T9" s="17">
        <v>9.4322002996178794E-2</v>
      </c>
      <c r="U9" s="17">
        <v>0.10857160252435299</v>
      </c>
      <c r="V9" s="17">
        <v>0.14695241297839201</v>
      </c>
      <c r="W9" s="17">
        <v>0.134022141726721</v>
      </c>
      <c r="X9" s="17">
        <v>9.0402874054877097E-2</v>
      </c>
      <c r="Y9" s="17">
        <v>0.156878233903193</v>
      </c>
      <c r="Z9" s="17">
        <v>9.4276537796719601E-2</v>
      </c>
      <c r="AA9" s="17">
        <v>0.136816873549715</v>
      </c>
      <c r="AB9" s="17">
        <v>0.177202345821247</v>
      </c>
      <c r="AC9" s="17">
        <v>0.19351086333272599</v>
      </c>
      <c r="AD9" s="17">
        <v>9.0987827933755899E-2</v>
      </c>
      <c r="AE9" s="17"/>
      <c r="AF9" s="17">
        <v>0.13444655834025901</v>
      </c>
      <c r="AG9" s="17">
        <v>0.12850077609035701</v>
      </c>
      <c r="AH9" s="17">
        <v>0.14907888847337</v>
      </c>
      <c r="AI9" s="17">
        <v>0.12572415545932999</v>
      </c>
      <c r="AJ9" s="17">
        <v>0.163210297876453</v>
      </c>
      <c r="AK9" s="17">
        <v>8.8387759539656496E-2</v>
      </c>
      <c r="AL9" s="17"/>
      <c r="AM9" s="17">
        <v>0.146528105010856</v>
      </c>
      <c r="AN9" s="17">
        <v>0.116655485676218</v>
      </c>
      <c r="AO9" s="17"/>
      <c r="AP9" s="17">
        <v>0.15884638300412801</v>
      </c>
      <c r="AQ9" s="17">
        <v>0.111635399668001</v>
      </c>
      <c r="AR9" s="17">
        <v>0.121326310035082</v>
      </c>
      <c r="AS9" s="17">
        <v>0.13642740458493</v>
      </c>
      <c r="AT9" s="17">
        <v>4.01793334375437E-2</v>
      </c>
      <c r="AU9" s="17"/>
      <c r="AV9" s="17">
        <v>9.1187737921946496E-2</v>
      </c>
      <c r="AW9" s="17">
        <v>0.179714111708109</v>
      </c>
      <c r="AX9" s="17">
        <v>8.3933830490370204E-2</v>
      </c>
      <c r="AY9" s="17">
        <v>0.28530317311924902</v>
      </c>
      <c r="AZ9" s="17">
        <v>2.3345025935864901E-2</v>
      </c>
      <c r="BA9" s="17">
        <v>5.5187593030489097E-2</v>
      </c>
      <c r="BB9" s="17"/>
      <c r="BC9" s="17">
        <v>5.4156284391248297E-2</v>
      </c>
      <c r="BD9" s="17">
        <v>0.12515559146626901</v>
      </c>
      <c r="BE9" s="17">
        <v>0.20419797359269701</v>
      </c>
      <c r="BF9" s="17"/>
      <c r="BG9" s="17">
        <v>0.17689464542632499</v>
      </c>
      <c r="BH9" s="17">
        <v>8.6550334707104298E-2</v>
      </c>
      <c r="BI9" s="17">
        <v>7.0708016926463196E-2</v>
      </c>
      <c r="BJ9" s="17">
        <v>0.19434680379689301</v>
      </c>
      <c r="BK9" s="17">
        <v>0.54002998874484898</v>
      </c>
      <c r="BL9" s="17"/>
      <c r="BM9" s="17">
        <v>0.101313410327559</v>
      </c>
      <c r="BN9" s="17">
        <v>0.46004082781167199</v>
      </c>
    </row>
    <row r="10" spans="2:66" x14ac:dyDescent="0.35">
      <c r="B10" s="18" t="s">
        <v>158</v>
      </c>
      <c r="C10" s="17">
        <v>0.22429850656438699</v>
      </c>
      <c r="D10" s="17">
        <v>0.22667003350319401</v>
      </c>
      <c r="E10" s="17">
        <v>0.22309179414407401</v>
      </c>
      <c r="F10" s="17"/>
      <c r="G10" s="17">
        <v>0.234677398515927</v>
      </c>
      <c r="H10" s="17">
        <v>0.21781479499525</v>
      </c>
      <c r="I10" s="17">
        <v>0.24893317558956199</v>
      </c>
      <c r="J10" s="17">
        <v>0.23252850857400001</v>
      </c>
      <c r="K10" s="17">
        <v>0.18964179887351401</v>
      </c>
      <c r="L10" s="17">
        <v>0.219356837466679</v>
      </c>
      <c r="M10" s="17"/>
      <c r="N10" s="17">
        <v>0.21513701562023599</v>
      </c>
      <c r="O10" s="17">
        <v>0.22963866491090301</v>
      </c>
      <c r="P10" s="17">
        <v>0.216728898918748</v>
      </c>
      <c r="Q10" s="17">
        <v>0.23493970099130099</v>
      </c>
      <c r="R10" s="17"/>
      <c r="S10" s="17">
        <v>0.230240826565939</v>
      </c>
      <c r="T10" s="17">
        <v>0.20497942324440299</v>
      </c>
      <c r="U10" s="17">
        <v>0.25437281602027301</v>
      </c>
      <c r="V10" s="17">
        <v>0.21458948004563999</v>
      </c>
      <c r="W10" s="17">
        <v>0.17388428079585699</v>
      </c>
      <c r="X10" s="17">
        <v>0.270214691280658</v>
      </c>
      <c r="Y10" s="17">
        <v>0.26805620883673598</v>
      </c>
      <c r="Z10" s="17">
        <v>0.28192986616209798</v>
      </c>
      <c r="AA10" s="17">
        <v>0.200970437025007</v>
      </c>
      <c r="AB10" s="17">
        <v>0.24100162633632599</v>
      </c>
      <c r="AC10" s="17">
        <v>0.199984739687289</v>
      </c>
      <c r="AD10" s="17">
        <v>9.13332748592183E-2</v>
      </c>
      <c r="AE10" s="17"/>
      <c r="AF10" s="17">
        <v>0.22661123199652</v>
      </c>
      <c r="AG10" s="17">
        <v>0.219123400585432</v>
      </c>
      <c r="AH10" s="17">
        <v>0.25660151703404899</v>
      </c>
      <c r="AI10" s="17">
        <v>0.25232355961700698</v>
      </c>
      <c r="AJ10" s="17">
        <v>0.159670525233821</v>
      </c>
      <c r="AK10" s="17">
        <v>0.19786458305260399</v>
      </c>
      <c r="AL10" s="17"/>
      <c r="AM10" s="17">
        <v>0.23217686482622499</v>
      </c>
      <c r="AN10" s="17">
        <v>0.213603710605587</v>
      </c>
      <c r="AO10" s="17"/>
      <c r="AP10" s="17">
        <v>0.22217005014871499</v>
      </c>
      <c r="AQ10" s="17">
        <v>0.26543262758692798</v>
      </c>
      <c r="AR10" s="17">
        <v>0.20008304603423099</v>
      </c>
      <c r="AS10" s="17">
        <v>0.22652964667793199</v>
      </c>
      <c r="AT10" s="17">
        <v>0.23409705743839901</v>
      </c>
      <c r="AU10" s="17"/>
      <c r="AV10" s="17">
        <v>0.21109535859798001</v>
      </c>
      <c r="AW10" s="17">
        <v>0.290451972107093</v>
      </c>
      <c r="AX10" s="17">
        <v>0.244252769167077</v>
      </c>
      <c r="AY10" s="17">
        <v>0.21420982842650099</v>
      </c>
      <c r="AZ10" s="17">
        <v>0.13605319229068999</v>
      </c>
      <c r="BA10" s="17">
        <v>0.22719611787504199</v>
      </c>
      <c r="BB10" s="17"/>
      <c r="BC10" s="17">
        <v>0.19744507327948099</v>
      </c>
      <c r="BD10" s="17">
        <v>0.22911659560195499</v>
      </c>
      <c r="BE10" s="17">
        <v>0.248838984996618</v>
      </c>
      <c r="BF10" s="17"/>
      <c r="BG10" s="17">
        <v>0.220213192825434</v>
      </c>
      <c r="BH10" s="17">
        <v>0.21476286874112299</v>
      </c>
      <c r="BI10" s="17">
        <v>0.235415536441199</v>
      </c>
      <c r="BJ10" s="17">
        <v>0.31890694396894698</v>
      </c>
      <c r="BK10" s="17">
        <v>0.223542979330035</v>
      </c>
      <c r="BL10" s="17"/>
      <c r="BM10" s="17">
        <v>0.21565350087912999</v>
      </c>
      <c r="BN10" s="17">
        <v>0.24560966885060301</v>
      </c>
    </row>
    <row r="11" spans="2:66" x14ac:dyDescent="0.35">
      <c r="B11" s="18" t="s">
        <v>159</v>
      </c>
      <c r="C11" s="17">
        <v>0.26070969950314998</v>
      </c>
      <c r="D11" s="17">
        <v>0.24504194493943901</v>
      </c>
      <c r="E11" s="17">
        <v>0.27727088482896001</v>
      </c>
      <c r="F11" s="17"/>
      <c r="G11" s="17">
        <v>0.23159862115489399</v>
      </c>
      <c r="H11" s="17">
        <v>0.19149277653347799</v>
      </c>
      <c r="I11" s="17">
        <v>0.250664570706981</v>
      </c>
      <c r="J11" s="17">
        <v>0.278949843073933</v>
      </c>
      <c r="K11" s="17">
        <v>0.28541067966470501</v>
      </c>
      <c r="L11" s="17">
        <v>0.31336101026711999</v>
      </c>
      <c r="M11" s="17"/>
      <c r="N11" s="17">
        <v>0.232368233636952</v>
      </c>
      <c r="O11" s="17">
        <v>0.27567529533561902</v>
      </c>
      <c r="P11" s="17">
        <v>0.28775168134270201</v>
      </c>
      <c r="Q11" s="17">
        <v>0.25228492882704301</v>
      </c>
      <c r="R11" s="17"/>
      <c r="S11" s="17">
        <v>0.16922133258112601</v>
      </c>
      <c r="T11" s="17">
        <v>0.34285446162254701</v>
      </c>
      <c r="U11" s="17">
        <v>0.23691732689138301</v>
      </c>
      <c r="V11" s="17">
        <v>0.30815330638273303</v>
      </c>
      <c r="W11" s="17">
        <v>0.29150684792970699</v>
      </c>
      <c r="X11" s="17">
        <v>0.25438199952090301</v>
      </c>
      <c r="Y11" s="17">
        <v>0.26184097765598702</v>
      </c>
      <c r="Z11" s="17">
        <v>0.306128084090588</v>
      </c>
      <c r="AA11" s="17">
        <v>0.27546977757341901</v>
      </c>
      <c r="AB11" s="17">
        <v>0.20159964287964099</v>
      </c>
      <c r="AC11" s="17">
        <v>0.220005563231705</v>
      </c>
      <c r="AD11" s="17">
        <v>0.32812327886622999</v>
      </c>
      <c r="AE11" s="17"/>
      <c r="AF11" s="17">
        <v>0.209764036015714</v>
      </c>
      <c r="AG11" s="17">
        <v>0.274792979762642</v>
      </c>
      <c r="AH11" s="17">
        <v>0.24211785489278101</v>
      </c>
      <c r="AI11" s="17">
        <v>0.27797944629708798</v>
      </c>
      <c r="AJ11" s="17">
        <v>0.33802419140055501</v>
      </c>
      <c r="AK11" s="17">
        <v>0.26433696231072601</v>
      </c>
      <c r="AL11" s="17"/>
      <c r="AM11" s="17">
        <v>0.26078949024076697</v>
      </c>
      <c r="AN11" s="17">
        <v>0.26128329820905399</v>
      </c>
      <c r="AO11" s="17"/>
      <c r="AP11" s="17">
        <v>0.30787611395011599</v>
      </c>
      <c r="AQ11" s="17">
        <v>0.23584303117425501</v>
      </c>
      <c r="AR11" s="17">
        <v>0.266987458705359</v>
      </c>
      <c r="AS11" s="17">
        <v>0.22121729018324199</v>
      </c>
      <c r="AT11" s="17">
        <v>0.16046728773355201</v>
      </c>
      <c r="AU11" s="17"/>
      <c r="AV11" s="17">
        <v>0.23470456018556199</v>
      </c>
      <c r="AW11" s="17">
        <v>0.27114432810779798</v>
      </c>
      <c r="AX11" s="17">
        <v>0.27643383335637201</v>
      </c>
      <c r="AY11" s="17">
        <v>0.21550846769225299</v>
      </c>
      <c r="AZ11" s="17">
        <v>0.21590321399769</v>
      </c>
      <c r="BA11" s="17">
        <v>0.35696535599622098</v>
      </c>
      <c r="BB11" s="17"/>
      <c r="BC11" s="17">
        <v>0.21479191772383499</v>
      </c>
      <c r="BD11" s="17">
        <v>0.309895579875686</v>
      </c>
      <c r="BE11" s="17">
        <v>0.21600771665820301</v>
      </c>
      <c r="BF11" s="17"/>
      <c r="BG11" s="17">
        <v>0.20175736808830899</v>
      </c>
      <c r="BH11" s="17">
        <v>0.24079588474937799</v>
      </c>
      <c r="BI11" s="17">
        <v>0.32116779485799801</v>
      </c>
      <c r="BJ11" s="17">
        <v>0.15031000702160699</v>
      </c>
      <c r="BK11" s="17">
        <v>0.149894314040701</v>
      </c>
      <c r="BL11" s="17"/>
      <c r="BM11" s="17">
        <v>0.234416638851218</v>
      </c>
      <c r="BN11" s="17">
        <v>0.14999050307793599</v>
      </c>
    </row>
    <row r="12" spans="2:66" x14ac:dyDescent="0.35">
      <c r="B12" s="18" t="s">
        <v>160</v>
      </c>
      <c r="C12" s="17">
        <v>0.26012362720587801</v>
      </c>
      <c r="D12" s="17">
        <v>0.25874873649095298</v>
      </c>
      <c r="E12" s="17">
        <v>0.25980791457337998</v>
      </c>
      <c r="F12" s="17"/>
      <c r="G12" s="17">
        <v>0.31400347277983398</v>
      </c>
      <c r="H12" s="17">
        <v>0.29632252942846898</v>
      </c>
      <c r="I12" s="17">
        <v>0.29214663344341402</v>
      </c>
      <c r="J12" s="17">
        <v>0.262154869958452</v>
      </c>
      <c r="K12" s="17">
        <v>0.21937754230752701</v>
      </c>
      <c r="L12" s="17">
        <v>0.194517522231133</v>
      </c>
      <c r="M12" s="17"/>
      <c r="N12" s="17">
        <v>0.26546063923428498</v>
      </c>
      <c r="O12" s="17">
        <v>0.270554205092783</v>
      </c>
      <c r="P12" s="17">
        <v>0.24394573656277799</v>
      </c>
      <c r="Q12" s="17">
        <v>0.25945549918280503</v>
      </c>
      <c r="R12" s="17"/>
      <c r="S12" s="17">
        <v>0.30220549857047802</v>
      </c>
      <c r="T12" s="17">
        <v>0.218514102407004</v>
      </c>
      <c r="U12" s="17">
        <v>0.273057895908559</v>
      </c>
      <c r="V12" s="17">
        <v>0.211555545476421</v>
      </c>
      <c r="W12" s="17">
        <v>0.29908358800885299</v>
      </c>
      <c r="X12" s="17">
        <v>0.245598900647403</v>
      </c>
      <c r="Y12" s="17">
        <v>0.22887513311000099</v>
      </c>
      <c r="Z12" s="17">
        <v>0.214223715451516</v>
      </c>
      <c r="AA12" s="17">
        <v>0.28003898212157202</v>
      </c>
      <c r="AB12" s="17">
        <v>0.28021015281857398</v>
      </c>
      <c r="AC12" s="17">
        <v>0.26081878069250303</v>
      </c>
      <c r="AD12" s="17">
        <v>0.31801095102237498</v>
      </c>
      <c r="AE12" s="17"/>
      <c r="AF12" s="17">
        <v>0.28246377815239998</v>
      </c>
      <c r="AG12" s="17">
        <v>0.26415585005436798</v>
      </c>
      <c r="AH12" s="17">
        <v>0.24580451847653301</v>
      </c>
      <c r="AI12" s="17">
        <v>0.22975638091070999</v>
      </c>
      <c r="AJ12" s="17">
        <v>0.22289861114863799</v>
      </c>
      <c r="AK12" s="17">
        <v>0.336903839130964</v>
      </c>
      <c r="AL12" s="17"/>
      <c r="AM12" s="17">
        <v>0.25266097754086803</v>
      </c>
      <c r="AN12" s="17">
        <v>0.27015474555793001</v>
      </c>
      <c r="AO12" s="17"/>
      <c r="AP12" s="17">
        <v>0.203343016900255</v>
      </c>
      <c r="AQ12" s="17">
        <v>0.26699438298292999</v>
      </c>
      <c r="AR12" s="17">
        <v>0.28400072264554599</v>
      </c>
      <c r="AS12" s="17">
        <v>0.27327520972834102</v>
      </c>
      <c r="AT12" s="17">
        <v>0.31111000176134801</v>
      </c>
      <c r="AU12" s="17"/>
      <c r="AV12" s="17">
        <v>0.32400206771097501</v>
      </c>
      <c r="AW12" s="17">
        <v>0.18380881482224701</v>
      </c>
      <c r="AX12" s="17">
        <v>0.28368419976280201</v>
      </c>
      <c r="AY12" s="17">
        <v>0.175323083207549</v>
      </c>
      <c r="AZ12" s="17">
        <v>0.327611732351695</v>
      </c>
      <c r="BA12" s="17">
        <v>0.245227247120794</v>
      </c>
      <c r="BB12" s="17"/>
      <c r="BC12" s="17">
        <v>0.350877061187995</v>
      </c>
      <c r="BD12" s="17">
        <v>0.24397062168792</v>
      </c>
      <c r="BE12" s="17">
        <v>0.22302236894525601</v>
      </c>
      <c r="BF12" s="17"/>
      <c r="BG12" s="17">
        <v>0.254386515134847</v>
      </c>
      <c r="BH12" s="17">
        <v>0.30523303933680201</v>
      </c>
      <c r="BI12" s="17">
        <v>0.27599742178120001</v>
      </c>
      <c r="BJ12" s="17">
        <v>0.185073675984468</v>
      </c>
      <c r="BK12" s="17">
        <v>5.7856808915873602E-2</v>
      </c>
      <c r="BL12" s="17"/>
      <c r="BM12" s="17">
        <v>0.29692425845337</v>
      </c>
      <c r="BN12" s="17">
        <v>8.7294082397649603E-2</v>
      </c>
    </row>
    <row r="13" spans="2:66" x14ac:dyDescent="0.35">
      <c r="B13" s="18" t="s">
        <v>161</v>
      </c>
      <c r="C13" s="19">
        <v>0.12108202611003401</v>
      </c>
      <c r="D13" s="19">
        <v>0.119429330350541</v>
      </c>
      <c r="E13" s="19">
        <v>0.121299685717853</v>
      </c>
      <c r="F13" s="19"/>
      <c r="G13" s="19">
        <v>0.14671147863547301</v>
      </c>
      <c r="H13" s="19">
        <v>0.17479988593930301</v>
      </c>
      <c r="I13" s="19">
        <v>9.7389288830751097E-2</v>
      </c>
      <c r="J13" s="19">
        <v>0.10392742819334901</v>
      </c>
      <c r="K13" s="19">
        <v>0.13476123750761901</v>
      </c>
      <c r="L13" s="19">
        <v>8.4060084673212895E-2</v>
      </c>
      <c r="M13" s="19"/>
      <c r="N13" s="19">
        <v>0.14473253532737701</v>
      </c>
      <c r="O13" s="19">
        <v>0.116841620122743</v>
      </c>
      <c r="P13" s="19">
        <v>8.3402020920335704E-2</v>
      </c>
      <c r="Q13" s="19">
        <v>0.131134620327751</v>
      </c>
      <c r="R13" s="19"/>
      <c r="S13" s="19">
        <v>0.13875685742909699</v>
      </c>
      <c r="T13" s="19">
        <v>0.139330009729867</v>
      </c>
      <c r="U13" s="19">
        <v>0.12708035865543199</v>
      </c>
      <c r="V13" s="19">
        <v>0.118749255116815</v>
      </c>
      <c r="W13" s="19">
        <v>0.101503141538863</v>
      </c>
      <c r="X13" s="19">
        <v>0.139401534496158</v>
      </c>
      <c r="Y13" s="19">
        <v>8.4349446494082297E-2</v>
      </c>
      <c r="Z13" s="19">
        <v>0.103441796499078</v>
      </c>
      <c r="AA13" s="19">
        <v>0.106703929730287</v>
      </c>
      <c r="AB13" s="19">
        <v>9.9986232144211706E-2</v>
      </c>
      <c r="AC13" s="19">
        <v>0.12568005305577701</v>
      </c>
      <c r="AD13" s="19">
        <v>0.171544667318421</v>
      </c>
      <c r="AE13" s="19"/>
      <c r="AF13" s="19">
        <v>0.14671439549510801</v>
      </c>
      <c r="AG13" s="19">
        <v>0.11342699350720201</v>
      </c>
      <c r="AH13" s="19">
        <v>0.10639722112326699</v>
      </c>
      <c r="AI13" s="19">
        <v>0.114216457715865</v>
      </c>
      <c r="AJ13" s="19">
        <v>0.116196374340533</v>
      </c>
      <c r="AK13" s="19">
        <v>0.11250685596604899</v>
      </c>
      <c r="AL13" s="19"/>
      <c r="AM13" s="19">
        <v>0.107844562381283</v>
      </c>
      <c r="AN13" s="19">
        <v>0.138302759951212</v>
      </c>
      <c r="AO13" s="19"/>
      <c r="AP13" s="19">
        <v>0.10776443599678601</v>
      </c>
      <c r="AQ13" s="19">
        <v>0.12009455858788499</v>
      </c>
      <c r="AR13" s="19">
        <v>0.127602462579782</v>
      </c>
      <c r="AS13" s="19">
        <v>0.14255044882555501</v>
      </c>
      <c r="AT13" s="19">
        <v>0.25414631962915701</v>
      </c>
      <c r="AU13" s="19"/>
      <c r="AV13" s="19">
        <v>0.13901027558353701</v>
      </c>
      <c r="AW13" s="19">
        <v>7.4880773254752106E-2</v>
      </c>
      <c r="AX13" s="19">
        <v>0.111695367223379</v>
      </c>
      <c r="AY13" s="19">
        <v>0.10965544755444701</v>
      </c>
      <c r="AZ13" s="19">
        <v>0.29708683542406</v>
      </c>
      <c r="BA13" s="19">
        <v>0.115423685977454</v>
      </c>
      <c r="BB13" s="19"/>
      <c r="BC13" s="19">
        <v>0.18272966341744101</v>
      </c>
      <c r="BD13" s="19">
        <v>9.1861611368169102E-2</v>
      </c>
      <c r="BE13" s="19">
        <v>0.107932955807227</v>
      </c>
      <c r="BF13" s="19"/>
      <c r="BG13" s="19">
        <v>0.14674827852508401</v>
      </c>
      <c r="BH13" s="19">
        <v>0.15265787246559301</v>
      </c>
      <c r="BI13" s="19">
        <v>9.6711229993140302E-2</v>
      </c>
      <c r="BJ13" s="19">
        <v>0.151362569228086</v>
      </c>
      <c r="BK13" s="19">
        <v>2.8675908968541101E-2</v>
      </c>
      <c r="BL13" s="19"/>
      <c r="BM13" s="19">
        <v>0.15169219148872401</v>
      </c>
      <c r="BN13" s="19">
        <v>5.7064917862138798E-2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165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157</v>
      </c>
      <c r="C9" s="17">
        <v>0.18179716424768999</v>
      </c>
      <c r="D9" s="17">
        <v>0.16883139157399599</v>
      </c>
      <c r="E9" s="17">
        <v>0.19334441472288799</v>
      </c>
      <c r="F9" s="17"/>
      <c r="G9" s="17">
        <v>0.23142110756946599</v>
      </c>
      <c r="H9" s="17">
        <v>0.226037441518152</v>
      </c>
      <c r="I9" s="17">
        <v>0.15765836146054499</v>
      </c>
      <c r="J9" s="17">
        <v>0.123855177594465</v>
      </c>
      <c r="K9" s="17">
        <v>0.186940385433675</v>
      </c>
      <c r="L9" s="17">
        <v>0.17569089485807199</v>
      </c>
      <c r="M9" s="17"/>
      <c r="N9" s="17">
        <v>0.194387215294725</v>
      </c>
      <c r="O9" s="17">
        <v>0.20072784960835299</v>
      </c>
      <c r="P9" s="17">
        <v>0.14524535438132899</v>
      </c>
      <c r="Q9" s="17">
        <v>0.179793488824536</v>
      </c>
      <c r="R9" s="17"/>
      <c r="S9" s="17">
        <v>0.18635078439851499</v>
      </c>
      <c r="T9" s="17">
        <v>0.22307041599244201</v>
      </c>
      <c r="U9" s="17">
        <v>0.15671568199521799</v>
      </c>
      <c r="V9" s="17">
        <v>0.14670883830897899</v>
      </c>
      <c r="W9" s="17">
        <v>0.185738534587296</v>
      </c>
      <c r="X9" s="17">
        <v>0.18690296272596699</v>
      </c>
      <c r="Y9" s="17">
        <v>0.162876724559196</v>
      </c>
      <c r="Z9" s="17">
        <v>9.2438212731584299E-2</v>
      </c>
      <c r="AA9" s="17">
        <v>0.15577607847518399</v>
      </c>
      <c r="AB9" s="17">
        <v>0.234522920359829</v>
      </c>
      <c r="AC9" s="17">
        <v>0.193459207691457</v>
      </c>
      <c r="AD9" s="17">
        <v>0.216359114984809</v>
      </c>
      <c r="AE9" s="17"/>
      <c r="AF9" s="17">
        <v>0.19819264688713001</v>
      </c>
      <c r="AG9" s="17">
        <v>0.17381329061241199</v>
      </c>
      <c r="AH9" s="17">
        <v>0.16693294159795999</v>
      </c>
      <c r="AI9" s="17">
        <v>0.17324142478042301</v>
      </c>
      <c r="AJ9" s="17">
        <v>0.206251854757071</v>
      </c>
      <c r="AK9" s="17">
        <v>0.166174847523339</v>
      </c>
      <c r="AL9" s="17"/>
      <c r="AM9" s="17">
        <v>0.16259605128367199</v>
      </c>
      <c r="AN9" s="17">
        <v>0.20804414218565501</v>
      </c>
      <c r="AO9" s="17"/>
      <c r="AP9" s="17">
        <v>0.16247367795707601</v>
      </c>
      <c r="AQ9" s="17">
        <v>0.196393002063247</v>
      </c>
      <c r="AR9" s="17">
        <v>0.19010719856029701</v>
      </c>
      <c r="AS9" s="17">
        <v>0.19067441454710399</v>
      </c>
      <c r="AT9" s="17">
        <v>0.14574775924546901</v>
      </c>
      <c r="AU9" s="17"/>
      <c r="AV9" s="17">
        <v>0.17940210565871401</v>
      </c>
      <c r="AW9" s="17">
        <v>0.152250811755341</v>
      </c>
      <c r="AX9" s="17">
        <v>0.178219086335447</v>
      </c>
      <c r="AY9" s="17">
        <v>0.15498370248355101</v>
      </c>
      <c r="AZ9" s="17">
        <v>0.31406046712163099</v>
      </c>
      <c r="BA9" s="17">
        <v>0.171483638114862</v>
      </c>
      <c r="BB9" s="17"/>
      <c r="BC9" s="17">
        <v>0.22332949090318199</v>
      </c>
      <c r="BD9" s="17">
        <v>0.16535660631589399</v>
      </c>
      <c r="BE9" s="17">
        <v>0.169633788187396</v>
      </c>
      <c r="BF9" s="17"/>
      <c r="BG9" s="17">
        <v>0.255533601041456</v>
      </c>
      <c r="BH9" s="17">
        <v>0.21732691700927201</v>
      </c>
      <c r="BI9" s="17">
        <v>0.14105934765140701</v>
      </c>
      <c r="BJ9" s="17">
        <v>7.6949853298485305E-2</v>
      </c>
      <c r="BK9" s="17">
        <v>0.14249725358472001</v>
      </c>
      <c r="BL9" s="17"/>
      <c r="BM9" s="17">
        <v>0.223570233949582</v>
      </c>
      <c r="BN9" s="17">
        <v>0.12732995075210901</v>
      </c>
    </row>
    <row r="10" spans="2:66" x14ac:dyDescent="0.35">
      <c r="B10" s="18" t="s">
        <v>158</v>
      </c>
      <c r="C10" s="17">
        <v>0.31633863321615102</v>
      </c>
      <c r="D10" s="17">
        <v>0.32188607842407202</v>
      </c>
      <c r="E10" s="17">
        <v>0.31151358457985101</v>
      </c>
      <c r="F10" s="17"/>
      <c r="G10" s="17">
        <v>0.304654405424854</v>
      </c>
      <c r="H10" s="17">
        <v>0.32130814701857902</v>
      </c>
      <c r="I10" s="17">
        <v>0.33634430712651098</v>
      </c>
      <c r="J10" s="17">
        <v>0.38918709796598</v>
      </c>
      <c r="K10" s="17">
        <v>0.295500299819903</v>
      </c>
      <c r="L10" s="17">
        <v>0.25883894640303901</v>
      </c>
      <c r="M10" s="17"/>
      <c r="N10" s="17">
        <v>0.36540511818487698</v>
      </c>
      <c r="O10" s="17">
        <v>0.30802208891736199</v>
      </c>
      <c r="P10" s="17">
        <v>0.30497598942619703</v>
      </c>
      <c r="Q10" s="17">
        <v>0.28497313541944302</v>
      </c>
      <c r="R10" s="17"/>
      <c r="S10" s="17">
        <v>0.32737998647287803</v>
      </c>
      <c r="T10" s="17">
        <v>0.328760088578331</v>
      </c>
      <c r="U10" s="17">
        <v>0.40405125419392901</v>
      </c>
      <c r="V10" s="17">
        <v>0.30350682051848499</v>
      </c>
      <c r="W10" s="17">
        <v>0.379961027829473</v>
      </c>
      <c r="X10" s="17">
        <v>0.28969195382950902</v>
      </c>
      <c r="Y10" s="17">
        <v>0.30832025234808402</v>
      </c>
      <c r="Z10" s="17">
        <v>0.35337261272562098</v>
      </c>
      <c r="AA10" s="17">
        <v>0.27504507018931401</v>
      </c>
      <c r="AB10" s="17">
        <v>0.27182342195006698</v>
      </c>
      <c r="AC10" s="17">
        <v>0.26929017124128501</v>
      </c>
      <c r="AD10" s="17">
        <v>0.282501532707013</v>
      </c>
      <c r="AE10" s="17"/>
      <c r="AF10" s="17">
        <v>0.32883732440930702</v>
      </c>
      <c r="AG10" s="17">
        <v>0.336306889840435</v>
      </c>
      <c r="AH10" s="17">
        <v>0.309809750951278</v>
      </c>
      <c r="AI10" s="17">
        <v>0.30168093791933498</v>
      </c>
      <c r="AJ10" s="17">
        <v>0.26934751451113298</v>
      </c>
      <c r="AK10" s="17">
        <v>0.31529420125810997</v>
      </c>
      <c r="AL10" s="17"/>
      <c r="AM10" s="17">
        <v>0.30240457393342401</v>
      </c>
      <c r="AN10" s="17">
        <v>0.33711182478636398</v>
      </c>
      <c r="AO10" s="17"/>
      <c r="AP10" s="17">
        <v>0.270626656532167</v>
      </c>
      <c r="AQ10" s="17">
        <v>0.31097608128012599</v>
      </c>
      <c r="AR10" s="17">
        <v>0.35936166312536499</v>
      </c>
      <c r="AS10" s="17">
        <v>0.33265035740701698</v>
      </c>
      <c r="AT10" s="17">
        <v>0.245322016739073</v>
      </c>
      <c r="AU10" s="17"/>
      <c r="AV10" s="17">
        <v>0.34534026188150102</v>
      </c>
      <c r="AW10" s="17">
        <v>0.31104119865637098</v>
      </c>
      <c r="AX10" s="17">
        <v>0.34913357888367902</v>
      </c>
      <c r="AY10" s="17">
        <v>0.22629342771565999</v>
      </c>
      <c r="AZ10" s="17">
        <v>0.39829602185548202</v>
      </c>
      <c r="BA10" s="17">
        <v>0.34909978428362598</v>
      </c>
      <c r="BB10" s="17"/>
      <c r="BC10" s="17">
        <v>0.39166790076785502</v>
      </c>
      <c r="BD10" s="17">
        <v>0.30403712004730099</v>
      </c>
      <c r="BE10" s="17">
        <v>0.275748673608323</v>
      </c>
      <c r="BF10" s="17"/>
      <c r="BG10" s="17">
        <v>0.285546824932076</v>
      </c>
      <c r="BH10" s="17">
        <v>0.35697247305223301</v>
      </c>
      <c r="BI10" s="17">
        <v>0.33498786236761502</v>
      </c>
      <c r="BJ10" s="17">
        <v>0.31837627135908197</v>
      </c>
      <c r="BK10" s="17">
        <v>0.12971031005913999</v>
      </c>
      <c r="BL10" s="17"/>
      <c r="BM10" s="17">
        <v>0.345300877618681</v>
      </c>
      <c r="BN10" s="17">
        <v>0.17336656121091501</v>
      </c>
    </row>
    <row r="11" spans="2:66" x14ac:dyDescent="0.35">
      <c r="B11" s="18" t="s">
        <v>159</v>
      </c>
      <c r="C11" s="17">
        <v>0.25912638938784899</v>
      </c>
      <c r="D11" s="17">
        <v>0.24892990137496601</v>
      </c>
      <c r="E11" s="17">
        <v>0.27034524601663501</v>
      </c>
      <c r="F11" s="17"/>
      <c r="G11" s="17">
        <v>0.19028759902978901</v>
      </c>
      <c r="H11" s="17">
        <v>0.18288755656172201</v>
      </c>
      <c r="I11" s="17">
        <v>0.23279758145939999</v>
      </c>
      <c r="J11" s="17">
        <v>0.28129902974502702</v>
      </c>
      <c r="K11" s="17">
        <v>0.293980227811311</v>
      </c>
      <c r="L11" s="17">
        <v>0.34712107196603997</v>
      </c>
      <c r="M11" s="17"/>
      <c r="N11" s="17">
        <v>0.192677757221698</v>
      </c>
      <c r="O11" s="17">
        <v>0.27306313608406702</v>
      </c>
      <c r="P11" s="17">
        <v>0.30469238507365498</v>
      </c>
      <c r="Q11" s="17">
        <v>0.27666071418320498</v>
      </c>
      <c r="R11" s="17"/>
      <c r="S11" s="17">
        <v>0.19168253341399499</v>
      </c>
      <c r="T11" s="17">
        <v>0.263246284510055</v>
      </c>
      <c r="U11" s="17">
        <v>0.2092250708682</v>
      </c>
      <c r="V11" s="17">
        <v>0.29505455064264302</v>
      </c>
      <c r="W11" s="17">
        <v>0.27747233288311002</v>
      </c>
      <c r="X11" s="17">
        <v>0.28049142946969502</v>
      </c>
      <c r="Y11" s="17">
        <v>0.272490054139719</v>
      </c>
      <c r="Z11" s="17">
        <v>0.29749708537474501</v>
      </c>
      <c r="AA11" s="17">
        <v>0.28143026027186502</v>
      </c>
      <c r="AB11" s="17">
        <v>0.24518537433422399</v>
      </c>
      <c r="AC11" s="17">
        <v>0.28870488262163502</v>
      </c>
      <c r="AD11" s="17">
        <v>0.29809625503888498</v>
      </c>
      <c r="AE11" s="17"/>
      <c r="AF11" s="17">
        <v>0.21567010250494101</v>
      </c>
      <c r="AG11" s="17">
        <v>0.256762794042798</v>
      </c>
      <c r="AH11" s="17">
        <v>0.25969469643482102</v>
      </c>
      <c r="AI11" s="17">
        <v>0.305248162284808</v>
      </c>
      <c r="AJ11" s="17">
        <v>0.30513177782736001</v>
      </c>
      <c r="AK11" s="17">
        <v>0.232973067364527</v>
      </c>
      <c r="AL11" s="17"/>
      <c r="AM11" s="17">
        <v>0.27814891795913599</v>
      </c>
      <c r="AN11" s="17">
        <v>0.231618912323484</v>
      </c>
      <c r="AO11" s="17"/>
      <c r="AP11" s="17">
        <v>0.29080821759881997</v>
      </c>
      <c r="AQ11" s="17">
        <v>0.25638927108418902</v>
      </c>
      <c r="AR11" s="17">
        <v>0.23735591687747501</v>
      </c>
      <c r="AS11" s="17">
        <v>0.210710824514486</v>
      </c>
      <c r="AT11" s="17">
        <v>0.18879251898552901</v>
      </c>
      <c r="AU11" s="17"/>
      <c r="AV11" s="17">
        <v>0.25821443641636499</v>
      </c>
      <c r="AW11" s="17">
        <v>0.27489416475002698</v>
      </c>
      <c r="AX11" s="17">
        <v>0.266719336778033</v>
      </c>
      <c r="AY11" s="17">
        <v>0.196814549392968</v>
      </c>
      <c r="AZ11" s="17">
        <v>0.144518867078925</v>
      </c>
      <c r="BA11" s="17">
        <v>0.34353615195708098</v>
      </c>
      <c r="BB11" s="17"/>
      <c r="BC11" s="17">
        <v>0.234252346023194</v>
      </c>
      <c r="BD11" s="17">
        <v>0.31584702658623398</v>
      </c>
      <c r="BE11" s="17">
        <v>0.19206039599372399</v>
      </c>
      <c r="BF11" s="17"/>
      <c r="BG11" s="17">
        <v>0.161060517897856</v>
      </c>
      <c r="BH11" s="17">
        <v>0.22614397587689</v>
      </c>
      <c r="BI11" s="17">
        <v>0.32525739148347899</v>
      </c>
      <c r="BJ11" s="17">
        <v>0.205489370859438</v>
      </c>
      <c r="BK11" s="17">
        <v>0.20640309850750799</v>
      </c>
      <c r="BL11" s="17"/>
      <c r="BM11" s="17">
        <v>0.21550875154304899</v>
      </c>
      <c r="BN11" s="17">
        <v>0.206191667026102</v>
      </c>
    </row>
    <row r="12" spans="2:66" x14ac:dyDescent="0.35">
      <c r="B12" s="18" t="s">
        <v>160</v>
      </c>
      <c r="C12" s="17">
        <v>0.160785025320166</v>
      </c>
      <c r="D12" s="17">
        <v>0.17165311639306999</v>
      </c>
      <c r="E12" s="17">
        <v>0.14901813565492</v>
      </c>
      <c r="F12" s="17"/>
      <c r="G12" s="17">
        <v>0.215081493147879</v>
      </c>
      <c r="H12" s="17">
        <v>0.18875392897461199</v>
      </c>
      <c r="I12" s="17">
        <v>0.17814602539562899</v>
      </c>
      <c r="J12" s="17">
        <v>0.132711511107724</v>
      </c>
      <c r="K12" s="17">
        <v>0.137421810804783</v>
      </c>
      <c r="L12" s="17">
        <v>0.12620471123063601</v>
      </c>
      <c r="M12" s="17"/>
      <c r="N12" s="17">
        <v>0.16390796926154899</v>
      </c>
      <c r="O12" s="17">
        <v>0.15503121686954599</v>
      </c>
      <c r="P12" s="17">
        <v>0.15455356197473799</v>
      </c>
      <c r="Q12" s="17">
        <v>0.16507842594920799</v>
      </c>
      <c r="R12" s="17"/>
      <c r="S12" s="17">
        <v>0.20266709557674201</v>
      </c>
      <c r="T12" s="17">
        <v>0.13532688554412001</v>
      </c>
      <c r="U12" s="17">
        <v>0.14532832801515599</v>
      </c>
      <c r="V12" s="17">
        <v>0.183855833683057</v>
      </c>
      <c r="W12" s="17">
        <v>0.107493400703094</v>
      </c>
      <c r="X12" s="17">
        <v>0.163932236923438</v>
      </c>
      <c r="Y12" s="17">
        <v>0.16469667824297701</v>
      </c>
      <c r="Z12" s="17">
        <v>0.16311379244864099</v>
      </c>
      <c r="AA12" s="17">
        <v>0.17299487632037899</v>
      </c>
      <c r="AB12" s="17">
        <v>0.17898054249053499</v>
      </c>
      <c r="AC12" s="17">
        <v>0.14290453021103999</v>
      </c>
      <c r="AD12" s="17">
        <v>7.9770082678220999E-2</v>
      </c>
      <c r="AE12" s="17"/>
      <c r="AF12" s="17">
        <v>0.17493875700987599</v>
      </c>
      <c r="AG12" s="17">
        <v>0.13838052309114099</v>
      </c>
      <c r="AH12" s="17">
        <v>0.173457077355399</v>
      </c>
      <c r="AI12" s="17">
        <v>0.172366114398703</v>
      </c>
      <c r="AJ12" s="17">
        <v>0.131973388264295</v>
      </c>
      <c r="AK12" s="17">
        <v>0.19004169407861701</v>
      </c>
      <c r="AL12" s="17"/>
      <c r="AM12" s="17">
        <v>0.172353568929729</v>
      </c>
      <c r="AN12" s="17">
        <v>0.14430096775419099</v>
      </c>
      <c r="AO12" s="17"/>
      <c r="AP12" s="17">
        <v>0.16010947655188501</v>
      </c>
      <c r="AQ12" s="17">
        <v>0.15820168614382901</v>
      </c>
      <c r="AR12" s="17">
        <v>0.15063144349055099</v>
      </c>
      <c r="AS12" s="17">
        <v>0.179169485933281</v>
      </c>
      <c r="AT12" s="17">
        <v>0.34406396981820703</v>
      </c>
      <c r="AU12" s="17"/>
      <c r="AV12" s="17">
        <v>0.169775314586919</v>
      </c>
      <c r="AW12" s="17">
        <v>0.18255701924487699</v>
      </c>
      <c r="AX12" s="17">
        <v>0.15598474295377901</v>
      </c>
      <c r="AY12" s="17">
        <v>0.17463750119700699</v>
      </c>
      <c r="AZ12" s="17">
        <v>7.9764520152055901E-2</v>
      </c>
      <c r="BA12" s="17">
        <v>9.7593601464288707E-2</v>
      </c>
      <c r="BB12" s="17"/>
      <c r="BC12" s="17">
        <v>0.12368079958933299</v>
      </c>
      <c r="BD12" s="17">
        <v>0.141135632886774</v>
      </c>
      <c r="BE12" s="17">
        <v>0.22438354796763199</v>
      </c>
      <c r="BF12" s="17"/>
      <c r="BG12" s="17">
        <v>0.18730705320250299</v>
      </c>
      <c r="BH12" s="17">
        <v>0.15049442310561501</v>
      </c>
      <c r="BI12" s="17">
        <v>0.14622497148925401</v>
      </c>
      <c r="BJ12" s="17">
        <v>0.227923690501763</v>
      </c>
      <c r="BK12" s="17">
        <v>0.22146026747515299</v>
      </c>
      <c r="BL12" s="17"/>
      <c r="BM12" s="17">
        <v>0.15650993905323499</v>
      </c>
      <c r="BN12" s="17">
        <v>0.22295586751347299</v>
      </c>
    </row>
    <row r="13" spans="2:66" x14ac:dyDescent="0.35">
      <c r="B13" s="18" t="s">
        <v>161</v>
      </c>
      <c r="C13" s="19">
        <v>8.1952787828143303E-2</v>
      </c>
      <c r="D13" s="19">
        <v>8.8699512233895994E-2</v>
      </c>
      <c r="E13" s="19">
        <v>7.5778619025705304E-2</v>
      </c>
      <c r="F13" s="19"/>
      <c r="G13" s="19">
        <v>5.8555394828011802E-2</v>
      </c>
      <c r="H13" s="19">
        <v>8.1012925926934695E-2</v>
      </c>
      <c r="I13" s="19">
        <v>9.5053724557915206E-2</v>
      </c>
      <c r="J13" s="19">
        <v>7.2947183586803702E-2</v>
      </c>
      <c r="K13" s="19">
        <v>8.6157276130327407E-2</v>
      </c>
      <c r="L13" s="19">
        <v>9.21443755422129E-2</v>
      </c>
      <c r="M13" s="19"/>
      <c r="N13" s="19">
        <v>8.3621940037150497E-2</v>
      </c>
      <c r="O13" s="19">
        <v>6.31557085206714E-2</v>
      </c>
      <c r="P13" s="19">
        <v>9.0532709144082193E-2</v>
      </c>
      <c r="Q13" s="19">
        <v>9.3494235623607494E-2</v>
      </c>
      <c r="R13" s="19"/>
      <c r="S13" s="19">
        <v>9.1919600137870205E-2</v>
      </c>
      <c r="T13" s="19">
        <v>4.9596325375052402E-2</v>
      </c>
      <c r="U13" s="19">
        <v>8.4679664927497095E-2</v>
      </c>
      <c r="V13" s="19">
        <v>7.0873956846837102E-2</v>
      </c>
      <c r="W13" s="19">
        <v>4.9334703997028002E-2</v>
      </c>
      <c r="X13" s="19">
        <v>7.8981417051391806E-2</v>
      </c>
      <c r="Y13" s="19">
        <v>9.1616290710024001E-2</v>
      </c>
      <c r="Z13" s="19">
        <v>9.3578296719409093E-2</v>
      </c>
      <c r="AA13" s="19">
        <v>0.114753714743258</v>
      </c>
      <c r="AB13" s="19">
        <v>6.9487740865345496E-2</v>
      </c>
      <c r="AC13" s="19">
        <v>0.10564120823458201</v>
      </c>
      <c r="AD13" s="19">
        <v>0.123273014591072</v>
      </c>
      <c r="AE13" s="19"/>
      <c r="AF13" s="19">
        <v>8.2361169188745906E-2</v>
      </c>
      <c r="AG13" s="19">
        <v>9.4736502413215407E-2</v>
      </c>
      <c r="AH13" s="19">
        <v>9.0105533660543094E-2</v>
      </c>
      <c r="AI13" s="19">
        <v>4.7463360616731003E-2</v>
      </c>
      <c r="AJ13" s="19">
        <v>8.7295464640140596E-2</v>
      </c>
      <c r="AK13" s="19">
        <v>9.5516189775407601E-2</v>
      </c>
      <c r="AL13" s="19"/>
      <c r="AM13" s="19">
        <v>8.4496887894039099E-2</v>
      </c>
      <c r="AN13" s="19">
        <v>7.8924152950306095E-2</v>
      </c>
      <c r="AO13" s="19"/>
      <c r="AP13" s="19">
        <v>0.11598197136005101</v>
      </c>
      <c r="AQ13" s="19">
        <v>7.8039959428608294E-2</v>
      </c>
      <c r="AR13" s="19">
        <v>6.2543777946312704E-2</v>
      </c>
      <c r="AS13" s="19">
        <v>8.6794917598111407E-2</v>
      </c>
      <c r="AT13" s="19">
        <v>7.6073735211722407E-2</v>
      </c>
      <c r="AU13" s="19"/>
      <c r="AV13" s="19">
        <v>4.7267881456501397E-2</v>
      </c>
      <c r="AW13" s="19">
        <v>7.9256805593383606E-2</v>
      </c>
      <c r="AX13" s="19">
        <v>4.9943255049062898E-2</v>
      </c>
      <c r="AY13" s="19">
        <v>0.24727081921081401</v>
      </c>
      <c r="AZ13" s="19">
        <v>6.3360123791905601E-2</v>
      </c>
      <c r="BA13" s="19">
        <v>3.8286824180142898E-2</v>
      </c>
      <c r="BB13" s="19"/>
      <c r="BC13" s="19">
        <v>2.7069462716436801E-2</v>
      </c>
      <c r="BD13" s="19">
        <v>7.3623614163798104E-2</v>
      </c>
      <c r="BE13" s="19">
        <v>0.138173594242924</v>
      </c>
      <c r="BF13" s="19"/>
      <c r="BG13" s="19">
        <v>0.11055200292610801</v>
      </c>
      <c r="BH13" s="19">
        <v>4.9062210955989803E-2</v>
      </c>
      <c r="BI13" s="19">
        <v>5.2470427008245703E-2</v>
      </c>
      <c r="BJ13" s="19">
        <v>0.171260813981232</v>
      </c>
      <c r="BK13" s="19">
        <v>0.29992907037347999</v>
      </c>
      <c r="BL13" s="19"/>
      <c r="BM13" s="19">
        <v>5.9110197835452703E-2</v>
      </c>
      <c r="BN13" s="19">
        <v>0.27015595349740101</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O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5" width="20.7265625" customWidth="1"/>
  </cols>
  <sheetData>
    <row r="2" spans="2:15" ht="40" customHeight="1" x14ac:dyDescent="0.35">
      <c r="D2" s="32" t="s">
        <v>183</v>
      </c>
      <c r="E2" s="28"/>
      <c r="F2" s="28"/>
      <c r="G2" s="28"/>
      <c r="H2" s="28"/>
      <c r="I2" s="28"/>
      <c r="J2" s="28"/>
      <c r="K2" s="28"/>
      <c r="L2" s="28"/>
      <c r="M2" s="28"/>
      <c r="N2" s="28"/>
      <c r="O2" s="28"/>
    </row>
    <row r="6" spans="2:15" ht="50.15" customHeight="1" x14ac:dyDescent="0.35">
      <c r="B6" s="20" t="s">
        <v>14</v>
      </c>
      <c r="C6" s="20" t="s">
        <v>166</v>
      </c>
      <c r="D6" s="20" t="s">
        <v>167</v>
      </c>
      <c r="E6" s="20" t="s">
        <v>168</v>
      </c>
      <c r="F6" s="20" t="s">
        <v>169</v>
      </c>
      <c r="G6" s="20" t="s">
        <v>170</v>
      </c>
      <c r="H6" s="20" t="s">
        <v>171</v>
      </c>
      <c r="I6" s="20" t="s">
        <v>172</v>
      </c>
      <c r="J6" s="20" t="s">
        <v>173</v>
      </c>
      <c r="K6" s="20" t="s">
        <v>174</v>
      </c>
      <c r="L6" s="20" t="s">
        <v>175</v>
      </c>
      <c r="M6" s="20" t="s">
        <v>176</v>
      </c>
      <c r="N6" s="20" t="s">
        <v>177</v>
      </c>
    </row>
    <row r="7" spans="2:15" x14ac:dyDescent="0.35">
      <c r="B7" s="18" t="s">
        <v>178</v>
      </c>
      <c r="C7" s="17">
        <v>0.293219738470965</v>
      </c>
      <c r="D7" s="17">
        <v>0.32195366495679101</v>
      </c>
      <c r="E7" s="17">
        <v>0.35764532082280498</v>
      </c>
      <c r="F7" s="17">
        <v>0.221830490344647</v>
      </c>
      <c r="G7" s="17">
        <v>0.31785032562584398</v>
      </c>
      <c r="H7" s="17">
        <v>0.35053589855005701</v>
      </c>
      <c r="I7" s="17">
        <v>0.27293568796964801</v>
      </c>
      <c r="J7" s="17">
        <v>0.26946750772979999</v>
      </c>
      <c r="K7" s="17">
        <v>0.33132946241903899</v>
      </c>
      <c r="L7" s="17">
        <v>0.28443373257281401</v>
      </c>
      <c r="M7" s="17">
        <v>0.31004044042279599</v>
      </c>
      <c r="N7" s="17">
        <v>0.301888766055874</v>
      </c>
    </row>
    <row r="8" spans="2:15" x14ac:dyDescent="0.35">
      <c r="B8" s="18" t="s">
        <v>179</v>
      </c>
      <c r="C8" s="17">
        <v>0.31726459467178098</v>
      </c>
      <c r="D8" s="17">
        <v>0.395226509557496</v>
      </c>
      <c r="E8" s="17">
        <v>0.36162643187618898</v>
      </c>
      <c r="F8" s="17">
        <v>0.26969939646418101</v>
      </c>
      <c r="G8" s="17">
        <v>0.39540566632056701</v>
      </c>
      <c r="H8" s="17">
        <v>0.41667443637256302</v>
      </c>
      <c r="I8" s="17">
        <v>0.35004113390316</v>
      </c>
      <c r="J8" s="17">
        <v>0.43677847824439098</v>
      </c>
      <c r="K8" s="17">
        <v>0.39242317579276698</v>
      </c>
      <c r="L8" s="17">
        <v>0.42076382471422902</v>
      </c>
      <c r="M8" s="17">
        <v>0.39683597941543303</v>
      </c>
      <c r="N8" s="17">
        <v>0.38326896970267799</v>
      </c>
    </row>
    <row r="9" spans="2:15" ht="29" x14ac:dyDescent="0.35">
      <c r="B9" s="18" t="s">
        <v>180</v>
      </c>
      <c r="C9" s="17">
        <v>0.20392352594819499</v>
      </c>
      <c r="D9" s="17">
        <v>0.18048265658239501</v>
      </c>
      <c r="E9" s="17">
        <v>0.16272082240513899</v>
      </c>
      <c r="F9" s="17">
        <v>0.32576053918975501</v>
      </c>
      <c r="G9" s="17">
        <v>0.19622238204116499</v>
      </c>
      <c r="H9" s="17">
        <v>0.150300944943425</v>
      </c>
      <c r="I9" s="17">
        <v>0.22543076345821</v>
      </c>
      <c r="J9" s="17">
        <v>0.20119092976768699</v>
      </c>
      <c r="K9" s="17">
        <v>0.171267484482135</v>
      </c>
      <c r="L9" s="17">
        <v>0.18262920899981899</v>
      </c>
      <c r="M9" s="17">
        <v>0.19126894233646899</v>
      </c>
      <c r="N9" s="17">
        <v>0.210577100762466</v>
      </c>
    </row>
    <row r="10" spans="2:15" x14ac:dyDescent="0.35">
      <c r="B10" s="18" t="s">
        <v>181</v>
      </c>
      <c r="C10" s="17">
        <v>9.4610810434034506E-2</v>
      </c>
      <c r="D10" s="17">
        <v>4.9230713986864898E-2</v>
      </c>
      <c r="E10" s="17">
        <v>6.1619843100734602E-2</v>
      </c>
      <c r="F10" s="17">
        <v>9.8309445912089705E-2</v>
      </c>
      <c r="G10" s="17">
        <v>3.7515226170608498E-2</v>
      </c>
      <c r="H10" s="17">
        <v>2.87056700057844E-2</v>
      </c>
      <c r="I10" s="17">
        <v>4.9293376850461701E-2</v>
      </c>
      <c r="J10" s="17">
        <v>3.7832199816499698E-2</v>
      </c>
      <c r="K10" s="17">
        <v>4.2508311657681402E-2</v>
      </c>
      <c r="L10" s="17">
        <v>4.8306310157514597E-2</v>
      </c>
      <c r="M10" s="17">
        <v>3.0088615101974501E-2</v>
      </c>
      <c r="N10" s="17">
        <v>2.9107128431493299E-2</v>
      </c>
    </row>
    <row r="11" spans="2:15" x14ac:dyDescent="0.35">
      <c r="B11" s="18" t="s">
        <v>182</v>
      </c>
      <c r="C11" s="17">
        <v>4.4441346326674701E-2</v>
      </c>
      <c r="D11" s="17">
        <v>1.2775685859977799E-2</v>
      </c>
      <c r="E11" s="17">
        <v>1.7809738462838499E-2</v>
      </c>
      <c r="F11" s="17">
        <v>2.8402384159177799E-2</v>
      </c>
      <c r="G11" s="17">
        <v>1.09560488782506E-2</v>
      </c>
      <c r="H11" s="17">
        <v>1.17757835863509E-2</v>
      </c>
      <c r="I11" s="17">
        <v>3.4311580792308498E-2</v>
      </c>
      <c r="J11" s="17">
        <v>1.400384016765E-2</v>
      </c>
      <c r="K11" s="17">
        <v>2.0977000075547401E-2</v>
      </c>
      <c r="L11" s="17">
        <v>1.8890651045944801E-2</v>
      </c>
      <c r="M11" s="17">
        <v>1.9443146792011E-2</v>
      </c>
      <c r="N11" s="17">
        <v>1.87592822180364E-2</v>
      </c>
    </row>
    <row r="12" spans="2:15" x14ac:dyDescent="0.35">
      <c r="B12" s="18" t="s">
        <v>117</v>
      </c>
      <c r="C12" s="17">
        <v>4.6539984148349901E-2</v>
      </c>
      <c r="D12" s="17">
        <v>4.0330769056474897E-2</v>
      </c>
      <c r="E12" s="17">
        <v>3.8577843332293298E-2</v>
      </c>
      <c r="F12" s="17">
        <v>5.5997743930150001E-2</v>
      </c>
      <c r="G12" s="17">
        <v>4.2050350963564603E-2</v>
      </c>
      <c r="H12" s="17">
        <v>4.2007266541818598E-2</v>
      </c>
      <c r="I12" s="17">
        <v>6.7987457026211506E-2</v>
      </c>
      <c r="J12" s="17">
        <v>4.0727044273972703E-2</v>
      </c>
      <c r="K12" s="17">
        <v>4.1494565572830003E-2</v>
      </c>
      <c r="L12" s="17">
        <v>4.4976272509677902E-2</v>
      </c>
      <c r="M12" s="17">
        <v>5.2322875931316903E-2</v>
      </c>
      <c r="N12" s="17">
        <v>5.6398752829451899E-2</v>
      </c>
    </row>
    <row r="13" spans="2:15" x14ac:dyDescent="0.35">
      <c r="B13" s="16" t="s">
        <v>184</v>
      </c>
      <c r="C13" s="16"/>
      <c r="D13" s="16"/>
      <c r="E13" s="16"/>
      <c r="F13" s="16"/>
      <c r="G13" s="16"/>
      <c r="H13" s="16"/>
      <c r="I13" s="16"/>
      <c r="J13" s="16"/>
      <c r="K13" s="16"/>
      <c r="L13" s="16"/>
      <c r="M13" s="16"/>
      <c r="N13" s="16"/>
    </row>
    <row r="14" spans="2:15" x14ac:dyDescent="0.35">
      <c r="B14" t="s">
        <v>102</v>
      </c>
    </row>
    <row r="15" spans="2:15" x14ac:dyDescent="0.35">
      <c r="B15" t="s">
        <v>103</v>
      </c>
    </row>
    <row r="19" spans="2:2" x14ac:dyDescent="0.35">
      <c r="B19"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185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1002</v>
      </c>
      <c r="D7" s="10">
        <v>505</v>
      </c>
      <c r="E7" s="10">
        <v>495</v>
      </c>
      <c r="F7" s="10"/>
      <c r="G7" s="10">
        <v>133</v>
      </c>
      <c r="H7" s="10">
        <v>175</v>
      </c>
      <c r="I7" s="10">
        <v>176</v>
      </c>
      <c r="J7" s="10">
        <v>172</v>
      </c>
      <c r="K7" s="10">
        <v>142</v>
      </c>
      <c r="L7" s="10">
        <v>204</v>
      </c>
      <c r="M7" s="10"/>
      <c r="N7" s="10">
        <v>279</v>
      </c>
      <c r="O7" s="10">
        <v>241</v>
      </c>
      <c r="P7" s="10">
        <v>210</v>
      </c>
      <c r="Q7" s="10">
        <v>266</v>
      </c>
      <c r="R7" s="10"/>
      <c r="S7" s="10">
        <v>135</v>
      </c>
      <c r="T7" s="10">
        <v>121</v>
      </c>
      <c r="U7" s="10">
        <v>85</v>
      </c>
      <c r="V7" s="10">
        <v>86</v>
      </c>
      <c r="W7" s="10">
        <v>76</v>
      </c>
      <c r="X7" s="10">
        <v>97</v>
      </c>
      <c r="Y7" s="10">
        <v>88</v>
      </c>
      <c r="Z7" s="10">
        <v>48</v>
      </c>
      <c r="AA7" s="10">
        <v>105</v>
      </c>
      <c r="AB7" s="10">
        <v>84</v>
      </c>
      <c r="AC7" s="10">
        <v>50</v>
      </c>
      <c r="AD7" s="10">
        <v>27</v>
      </c>
      <c r="AE7" s="10"/>
      <c r="AF7" s="10">
        <v>246</v>
      </c>
      <c r="AG7" s="10">
        <v>290</v>
      </c>
      <c r="AH7" s="10">
        <v>137</v>
      </c>
      <c r="AI7" s="10">
        <v>177</v>
      </c>
      <c r="AJ7" s="10">
        <v>98</v>
      </c>
      <c r="AK7" s="10">
        <v>53</v>
      </c>
      <c r="AL7" s="10"/>
      <c r="AM7" s="10">
        <v>586</v>
      </c>
      <c r="AN7" s="10">
        <v>415</v>
      </c>
      <c r="AO7" s="10"/>
      <c r="AP7" s="10">
        <v>240</v>
      </c>
      <c r="AQ7" s="10">
        <v>221</v>
      </c>
      <c r="AR7" s="10">
        <v>241</v>
      </c>
      <c r="AS7" s="10">
        <v>116</v>
      </c>
      <c r="AT7" s="10">
        <v>22</v>
      </c>
      <c r="AU7" s="10"/>
      <c r="AV7" s="10">
        <v>361</v>
      </c>
      <c r="AW7" s="10">
        <v>182</v>
      </c>
      <c r="AX7" s="10">
        <v>73</v>
      </c>
      <c r="AY7" s="10">
        <v>131</v>
      </c>
      <c r="AZ7" s="10">
        <v>66</v>
      </c>
      <c r="BA7" s="10">
        <v>65</v>
      </c>
      <c r="BB7" s="10"/>
      <c r="BC7" s="10">
        <v>224</v>
      </c>
      <c r="BD7" s="10">
        <v>415</v>
      </c>
      <c r="BE7" s="10">
        <v>303</v>
      </c>
      <c r="BF7" s="10"/>
      <c r="BG7" s="10">
        <v>90</v>
      </c>
      <c r="BH7" s="10">
        <v>443</v>
      </c>
      <c r="BI7" s="10">
        <v>298</v>
      </c>
      <c r="BJ7" s="10">
        <v>24</v>
      </c>
      <c r="BK7" s="10">
        <v>94</v>
      </c>
      <c r="BL7" s="10"/>
      <c r="BM7" s="10">
        <v>533</v>
      </c>
      <c r="BN7" s="10">
        <v>118</v>
      </c>
    </row>
    <row r="8" spans="2:66" ht="30" customHeight="1" x14ac:dyDescent="0.35">
      <c r="B8" s="11" t="s">
        <v>19</v>
      </c>
      <c r="C8" s="11">
        <v>1004</v>
      </c>
      <c r="D8" s="11">
        <v>509</v>
      </c>
      <c r="E8" s="11">
        <v>493</v>
      </c>
      <c r="F8" s="11"/>
      <c r="G8" s="11">
        <v>135</v>
      </c>
      <c r="H8" s="11">
        <v>171</v>
      </c>
      <c r="I8" s="11">
        <v>181</v>
      </c>
      <c r="J8" s="11">
        <v>175</v>
      </c>
      <c r="K8" s="11">
        <v>142</v>
      </c>
      <c r="L8" s="11">
        <v>200</v>
      </c>
      <c r="M8" s="11"/>
      <c r="N8" s="11">
        <v>277</v>
      </c>
      <c r="O8" s="11">
        <v>252</v>
      </c>
      <c r="P8" s="11">
        <v>208</v>
      </c>
      <c r="Q8" s="11">
        <v>262</v>
      </c>
      <c r="R8" s="11"/>
      <c r="S8" s="11">
        <v>133</v>
      </c>
      <c r="T8" s="11">
        <v>119</v>
      </c>
      <c r="U8" s="11">
        <v>83</v>
      </c>
      <c r="V8" s="11">
        <v>93</v>
      </c>
      <c r="W8" s="11">
        <v>77</v>
      </c>
      <c r="X8" s="11">
        <v>95</v>
      </c>
      <c r="Y8" s="11">
        <v>86</v>
      </c>
      <c r="Z8" s="11">
        <v>45</v>
      </c>
      <c r="AA8" s="11">
        <v>103</v>
      </c>
      <c r="AB8" s="11">
        <v>97</v>
      </c>
      <c r="AC8" s="11">
        <v>49</v>
      </c>
      <c r="AD8" s="11">
        <v>25</v>
      </c>
      <c r="AE8" s="11"/>
      <c r="AF8" s="11">
        <v>246</v>
      </c>
      <c r="AG8" s="11">
        <v>291</v>
      </c>
      <c r="AH8" s="11">
        <v>138</v>
      </c>
      <c r="AI8" s="11">
        <v>178</v>
      </c>
      <c r="AJ8" s="11">
        <v>98</v>
      </c>
      <c r="AK8" s="11">
        <v>53</v>
      </c>
      <c r="AL8" s="11"/>
      <c r="AM8" s="11">
        <v>585</v>
      </c>
      <c r="AN8" s="11">
        <v>418</v>
      </c>
      <c r="AO8" s="11"/>
      <c r="AP8" s="11">
        <v>239</v>
      </c>
      <c r="AQ8" s="11">
        <v>221</v>
      </c>
      <c r="AR8" s="11">
        <v>243</v>
      </c>
      <c r="AS8" s="11">
        <v>118</v>
      </c>
      <c r="AT8" s="11">
        <v>22</v>
      </c>
      <c r="AU8" s="11"/>
      <c r="AV8" s="11">
        <v>362</v>
      </c>
      <c r="AW8" s="11">
        <v>181</v>
      </c>
      <c r="AX8" s="11">
        <v>74</v>
      </c>
      <c r="AY8" s="11">
        <v>131</v>
      </c>
      <c r="AZ8" s="11">
        <v>66</v>
      </c>
      <c r="BA8" s="11">
        <v>65</v>
      </c>
      <c r="BB8" s="11"/>
      <c r="BC8" s="11">
        <v>226</v>
      </c>
      <c r="BD8" s="11">
        <v>417</v>
      </c>
      <c r="BE8" s="11">
        <v>302</v>
      </c>
      <c r="BF8" s="11"/>
      <c r="BG8" s="11">
        <v>90</v>
      </c>
      <c r="BH8" s="11">
        <v>444</v>
      </c>
      <c r="BI8" s="11">
        <v>299</v>
      </c>
      <c r="BJ8" s="11">
        <v>24</v>
      </c>
      <c r="BK8" s="11">
        <v>95</v>
      </c>
      <c r="BL8" s="11"/>
      <c r="BM8" s="11">
        <v>534</v>
      </c>
      <c r="BN8" s="11">
        <v>119</v>
      </c>
    </row>
    <row r="9" spans="2:66" x14ac:dyDescent="0.35">
      <c r="B9" s="18" t="s">
        <v>178</v>
      </c>
      <c r="C9" s="17">
        <v>0.293219738470965</v>
      </c>
      <c r="D9" s="17">
        <v>0.32752575766459902</v>
      </c>
      <c r="E9" s="17">
        <v>0.25900903322379498</v>
      </c>
      <c r="F9" s="17"/>
      <c r="G9" s="17">
        <v>0.27162163785980797</v>
      </c>
      <c r="H9" s="17">
        <v>0.33761462987628699</v>
      </c>
      <c r="I9" s="17">
        <v>0.24809702454489599</v>
      </c>
      <c r="J9" s="17">
        <v>0.34128749575068801</v>
      </c>
      <c r="K9" s="17">
        <v>0.31037059075976098</v>
      </c>
      <c r="L9" s="17">
        <v>0.25634371858408</v>
      </c>
      <c r="M9" s="17"/>
      <c r="N9" s="17">
        <v>0.278832789811855</v>
      </c>
      <c r="O9" s="17">
        <v>0.27646938032681601</v>
      </c>
      <c r="P9" s="17">
        <v>0.29756845314777502</v>
      </c>
      <c r="Q9" s="17">
        <v>0.32333850053200203</v>
      </c>
      <c r="R9" s="17"/>
      <c r="S9" s="17">
        <v>0.25772722557682298</v>
      </c>
      <c r="T9" s="17">
        <v>0.28741198011128</v>
      </c>
      <c r="U9" s="17">
        <v>0.28307603921249302</v>
      </c>
      <c r="V9" s="17">
        <v>0.29272310993732698</v>
      </c>
      <c r="W9" s="17">
        <v>0.21019469456968901</v>
      </c>
      <c r="X9" s="17">
        <v>0.29859349898790399</v>
      </c>
      <c r="Y9" s="17">
        <v>0.31704531016165699</v>
      </c>
      <c r="Z9" s="17">
        <v>0.37214482285991701</v>
      </c>
      <c r="AA9" s="17">
        <v>0.276307159969234</v>
      </c>
      <c r="AB9" s="17">
        <v>0.2834718874687</v>
      </c>
      <c r="AC9" s="17">
        <v>0.42215298746478902</v>
      </c>
      <c r="AD9" s="17">
        <v>0.409625070466208</v>
      </c>
      <c r="AE9" s="17"/>
      <c r="AF9" s="17">
        <v>0.29103224377932202</v>
      </c>
      <c r="AG9" s="17">
        <v>0.24963109914033699</v>
      </c>
      <c r="AH9" s="17">
        <v>0.345548124637031</v>
      </c>
      <c r="AI9" s="17">
        <v>0.33298620677598201</v>
      </c>
      <c r="AJ9" s="17">
        <v>0.26936058623551101</v>
      </c>
      <c r="AK9" s="17">
        <v>0.30095629203240898</v>
      </c>
      <c r="AL9" s="17"/>
      <c r="AM9" s="17">
        <v>0.288280169856864</v>
      </c>
      <c r="AN9" s="17">
        <v>0.30084234934009402</v>
      </c>
      <c r="AO9" s="17"/>
      <c r="AP9" s="17">
        <v>0.26067357198456498</v>
      </c>
      <c r="AQ9" s="17">
        <v>0.292208137912641</v>
      </c>
      <c r="AR9" s="17">
        <v>0.28805262139086202</v>
      </c>
      <c r="AS9" s="17">
        <v>0.34429115738069699</v>
      </c>
      <c r="AT9" s="17">
        <v>0.28346353958906201</v>
      </c>
      <c r="AU9" s="17"/>
      <c r="AV9" s="17">
        <v>0.36744343037194599</v>
      </c>
      <c r="AW9" s="17">
        <v>0.157540910266766</v>
      </c>
      <c r="AX9" s="17">
        <v>0.27370295664535998</v>
      </c>
      <c r="AY9" s="17">
        <v>0.23702900013416001</v>
      </c>
      <c r="AZ9" s="17">
        <v>0.49852007328419201</v>
      </c>
      <c r="BA9" s="17">
        <v>0.17497209594082599</v>
      </c>
      <c r="BB9" s="17"/>
      <c r="BC9" s="17">
        <v>0.425772422137419</v>
      </c>
      <c r="BD9" s="17">
        <v>0.29337179468843999</v>
      </c>
      <c r="BE9" s="17">
        <v>0.206275555731915</v>
      </c>
      <c r="BF9" s="17"/>
      <c r="BG9" s="17">
        <v>0.38319303843067598</v>
      </c>
      <c r="BH9" s="17">
        <v>0.31706281846322099</v>
      </c>
      <c r="BI9" s="17">
        <v>0.28802251101658999</v>
      </c>
      <c r="BJ9" s="17">
        <v>0.29748307444306699</v>
      </c>
      <c r="BK9" s="17">
        <v>0.16742682309086401</v>
      </c>
      <c r="BL9" s="17"/>
      <c r="BM9" s="17">
        <v>0.328210838455956</v>
      </c>
      <c r="BN9" s="17">
        <v>0.19352460858919299</v>
      </c>
    </row>
    <row r="10" spans="2:66" x14ac:dyDescent="0.35">
      <c r="B10" s="18" t="s">
        <v>179</v>
      </c>
      <c r="C10" s="17">
        <v>0.31726459467178098</v>
      </c>
      <c r="D10" s="17">
        <v>0.32062253270214902</v>
      </c>
      <c r="E10" s="17">
        <v>0.315074888747013</v>
      </c>
      <c r="F10" s="17"/>
      <c r="G10" s="17">
        <v>0.35987001539079999</v>
      </c>
      <c r="H10" s="17">
        <v>0.323329248741272</v>
      </c>
      <c r="I10" s="17">
        <v>0.33402980201448301</v>
      </c>
      <c r="J10" s="17">
        <v>0.32438680506991802</v>
      </c>
      <c r="K10" s="17">
        <v>0.24655431963707899</v>
      </c>
      <c r="L10" s="17">
        <v>0.31195958777774802</v>
      </c>
      <c r="M10" s="17"/>
      <c r="N10" s="17">
        <v>0.39720735165597298</v>
      </c>
      <c r="O10" s="17">
        <v>0.30156680490112397</v>
      </c>
      <c r="P10" s="17">
        <v>0.29893845745876402</v>
      </c>
      <c r="Q10" s="17">
        <v>0.25487997995424999</v>
      </c>
      <c r="R10" s="17"/>
      <c r="S10" s="17">
        <v>0.37013178496787502</v>
      </c>
      <c r="T10" s="17">
        <v>0.36544831922006099</v>
      </c>
      <c r="U10" s="17">
        <v>0.29541671243282802</v>
      </c>
      <c r="V10" s="17">
        <v>0.256552106127105</v>
      </c>
      <c r="W10" s="17">
        <v>0.416257497469741</v>
      </c>
      <c r="X10" s="17">
        <v>0.25761103903612698</v>
      </c>
      <c r="Y10" s="17">
        <v>0.26109754560242798</v>
      </c>
      <c r="Z10" s="17">
        <v>0.29473492103222398</v>
      </c>
      <c r="AA10" s="17">
        <v>0.353072294041202</v>
      </c>
      <c r="AB10" s="17">
        <v>0.34990294408763301</v>
      </c>
      <c r="AC10" s="17">
        <v>0.19764706165534199</v>
      </c>
      <c r="AD10" s="17">
        <v>0.219929307743501</v>
      </c>
      <c r="AE10" s="17"/>
      <c r="AF10" s="17">
        <v>0.31596954791101101</v>
      </c>
      <c r="AG10" s="17">
        <v>0.37000733678360398</v>
      </c>
      <c r="AH10" s="17">
        <v>0.290389976210496</v>
      </c>
      <c r="AI10" s="17">
        <v>0.26219685355244499</v>
      </c>
      <c r="AJ10" s="17">
        <v>0.34208603069473797</v>
      </c>
      <c r="AK10" s="17">
        <v>0.249606881393105</v>
      </c>
      <c r="AL10" s="17"/>
      <c r="AM10" s="17">
        <v>0.31495722500182999</v>
      </c>
      <c r="AN10" s="17">
        <v>0.32125787844478798</v>
      </c>
      <c r="AO10" s="17"/>
      <c r="AP10" s="17">
        <v>0.247048069472979</v>
      </c>
      <c r="AQ10" s="17">
        <v>0.34415323318443097</v>
      </c>
      <c r="AR10" s="17">
        <v>0.33337223570211799</v>
      </c>
      <c r="AS10" s="17">
        <v>0.34230744487574899</v>
      </c>
      <c r="AT10" s="17">
        <v>0.45320891933701801</v>
      </c>
      <c r="AU10" s="17"/>
      <c r="AV10" s="17">
        <v>0.34901122938156198</v>
      </c>
      <c r="AW10" s="17">
        <v>0.30532959116069902</v>
      </c>
      <c r="AX10" s="17">
        <v>0.31559974093867899</v>
      </c>
      <c r="AY10" s="17">
        <v>0.27552857974335199</v>
      </c>
      <c r="AZ10" s="17">
        <v>0.28720806143512101</v>
      </c>
      <c r="BA10" s="17">
        <v>0.39652670709441601</v>
      </c>
      <c r="BB10" s="17"/>
      <c r="BC10" s="17">
        <v>0.34501849745457103</v>
      </c>
      <c r="BD10" s="17">
        <v>0.31069676521302497</v>
      </c>
      <c r="BE10" s="17">
        <v>0.31459240610894101</v>
      </c>
      <c r="BF10" s="17"/>
      <c r="BG10" s="17">
        <v>0.27698787320657398</v>
      </c>
      <c r="BH10" s="17">
        <v>0.34116201560396597</v>
      </c>
      <c r="BI10" s="17">
        <v>0.34827282631631701</v>
      </c>
      <c r="BJ10" s="17">
        <v>0.32890564744629502</v>
      </c>
      <c r="BK10" s="17">
        <v>0.194916907018643</v>
      </c>
      <c r="BL10" s="17"/>
      <c r="BM10" s="17">
        <v>0.33034374488273099</v>
      </c>
      <c r="BN10" s="17">
        <v>0.221803806883245</v>
      </c>
    </row>
    <row r="11" spans="2:66" ht="29" x14ac:dyDescent="0.35">
      <c r="B11" s="18" t="s">
        <v>180</v>
      </c>
      <c r="C11" s="17">
        <v>0.20392352594819499</v>
      </c>
      <c r="D11" s="17">
        <v>0.176779698201421</v>
      </c>
      <c r="E11" s="17">
        <v>0.23274266703947299</v>
      </c>
      <c r="F11" s="17"/>
      <c r="G11" s="17">
        <v>0.19572822043059299</v>
      </c>
      <c r="H11" s="17">
        <v>0.19111667876611099</v>
      </c>
      <c r="I11" s="17">
        <v>0.19471488063894901</v>
      </c>
      <c r="J11" s="17">
        <v>0.206742443203006</v>
      </c>
      <c r="K11" s="17">
        <v>0.195455509217941</v>
      </c>
      <c r="L11" s="17">
        <v>0.23229038903650501</v>
      </c>
      <c r="M11" s="17"/>
      <c r="N11" s="17">
        <v>0.16511014002582899</v>
      </c>
      <c r="O11" s="17">
        <v>0.21601568387547401</v>
      </c>
      <c r="P11" s="17">
        <v>0.205109694345637</v>
      </c>
      <c r="Q11" s="17">
        <v>0.23716731815561601</v>
      </c>
      <c r="R11" s="17"/>
      <c r="S11" s="17">
        <v>0.186860021367169</v>
      </c>
      <c r="T11" s="17">
        <v>0.18071455167693601</v>
      </c>
      <c r="U11" s="17">
        <v>0.212466251776462</v>
      </c>
      <c r="V11" s="17">
        <v>0.27507721523908002</v>
      </c>
      <c r="W11" s="17">
        <v>0.172115132520852</v>
      </c>
      <c r="X11" s="17">
        <v>0.237269537441675</v>
      </c>
      <c r="Y11" s="17">
        <v>0.227776039959277</v>
      </c>
      <c r="Z11" s="17">
        <v>0.165374403324517</v>
      </c>
      <c r="AA11" s="17">
        <v>0.21944302437799401</v>
      </c>
      <c r="AB11" s="17">
        <v>0.189642098696085</v>
      </c>
      <c r="AC11" s="17">
        <v>0.15889183970369999</v>
      </c>
      <c r="AD11" s="17">
        <v>0.151888115661093</v>
      </c>
      <c r="AE11" s="17"/>
      <c r="AF11" s="17">
        <v>0.20500777315334701</v>
      </c>
      <c r="AG11" s="17">
        <v>0.163336796525995</v>
      </c>
      <c r="AH11" s="17">
        <v>0.22343518342129501</v>
      </c>
      <c r="AI11" s="17">
        <v>0.23256465217776001</v>
      </c>
      <c r="AJ11" s="17">
        <v>0.19345593990773</v>
      </c>
      <c r="AK11" s="17">
        <v>0.29911774733991697</v>
      </c>
      <c r="AL11" s="17"/>
      <c r="AM11" s="17">
        <v>0.21414886271755901</v>
      </c>
      <c r="AN11" s="17">
        <v>0.19008981157021099</v>
      </c>
      <c r="AO11" s="17"/>
      <c r="AP11" s="17">
        <v>0.28162373279168101</v>
      </c>
      <c r="AQ11" s="17">
        <v>0.15311326943964201</v>
      </c>
      <c r="AR11" s="17">
        <v>0.21208724899025599</v>
      </c>
      <c r="AS11" s="17">
        <v>0.120464408454867</v>
      </c>
      <c r="AT11" s="17">
        <v>0.135981136874465</v>
      </c>
      <c r="AU11" s="17"/>
      <c r="AV11" s="17">
        <v>0.15348379858939801</v>
      </c>
      <c r="AW11" s="17">
        <v>0.245777587931087</v>
      </c>
      <c r="AX11" s="17">
        <v>0.27533855363292298</v>
      </c>
      <c r="AY11" s="17">
        <v>0.197375651365506</v>
      </c>
      <c r="AZ11" s="17">
        <v>0.15405110420158599</v>
      </c>
      <c r="BA11" s="17">
        <v>0.262201507775427</v>
      </c>
      <c r="BB11" s="17"/>
      <c r="BC11" s="17">
        <v>0.121690304515299</v>
      </c>
      <c r="BD11" s="17">
        <v>0.23808291324913899</v>
      </c>
      <c r="BE11" s="17">
        <v>0.20569216351139899</v>
      </c>
      <c r="BF11" s="17"/>
      <c r="BG11" s="17">
        <v>0.19747843042719199</v>
      </c>
      <c r="BH11" s="17">
        <v>0.19334377990245999</v>
      </c>
      <c r="BI11" s="17">
        <v>0.20001011842296401</v>
      </c>
      <c r="BJ11" s="17">
        <v>0.29537097135099</v>
      </c>
      <c r="BK11" s="17">
        <v>0.247161335700083</v>
      </c>
      <c r="BL11" s="17"/>
      <c r="BM11" s="17">
        <v>0.19404078600247601</v>
      </c>
      <c r="BN11" s="17">
        <v>0.25683533996430502</v>
      </c>
    </row>
    <row r="12" spans="2:66" x14ac:dyDescent="0.35">
      <c r="B12" s="18" t="s">
        <v>181</v>
      </c>
      <c r="C12" s="17">
        <v>9.4610810434034506E-2</v>
      </c>
      <c r="D12" s="17">
        <v>9.7820722823617201E-2</v>
      </c>
      <c r="E12" s="17">
        <v>9.1679598700534701E-2</v>
      </c>
      <c r="F12" s="17"/>
      <c r="G12" s="17">
        <v>7.5918146480884893E-2</v>
      </c>
      <c r="H12" s="17">
        <v>8.4942011855037802E-2</v>
      </c>
      <c r="I12" s="17">
        <v>7.5189407234805397E-2</v>
      </c>
      <c r="J12" s="17">
        <v>7.5065829441126899E-2</v>
      </c>
      <c r="K12" s="17">
        <v>0.114739200389952</v>
      </c>
      <c r="L12" s="17">
        <v>0.13595930999472</v>
      </c>
      <c r="M12" s="17"/>
      <c r="N12" s="17">
        <v>0.10398452242355399</v>
      </c>
      <c r="O12" s="17">
        <v>9.7838555918596901E-2</v>
      </c>
      <c r="P12" s="17">
        <v>0.109177063273558</v>
      </c>
      <c r="Q12" s="17">
        <v>6.83811292018289E-2</v>
      </c>
      <c r="R12" s="17"/>
      <c r="S12" s="17">
        <v>9.80798688541374E-2</v>
      </c>
      <c r="T12" s="17">
        <v>0.107386759121432</v>
      </c>
      <c r="U12" s="17">
        <v>0.127404550171139</v>
      </c>
      <c r="V12" s="17">
        <v>8.01427312374033E-2</v>
      </c>
      <c r="W12" s="17">
        <v>0.14627983602019501</v>
      </c>
      <c r="X12" s="17">
        <v>7.2714105105992202E-2</v>
      </c>
      <c r="Y12" s="17">
        <v>0.103636986624749</v>
      </c>
      <c r="Z12" s="17">
        <v>3.9968966684197901E-2</v>
      </c>
      <c r="AA12" s="17">
        <v>9.4350048257725694E-2</v>
      </c>
      <c r="AB12" s="17">
        <v>6.9524796744130701E-2</v>
      </c>
      <c r="AC12" s="17">
        <v>0.10110586117189101</v>
      </c>
      <c r="AD12" s="17">
        <v>3.8973820376605503E-2</v>
      </c>
      <c r="AE12" s="17"/>
      <c r="AF12" s="17">
        <v>8.1081664121879102E-2</v>
      </c>
      <c r="AG12" s="17">
        <v>0.106782187432164</v>
      </c>
      <c r="AH12" s="17">
        <v>5.2081958112223603E-2</v>
      </c>
      <c r="AI12" s="17">
        <v>0.10626914799514001</v>
      </c>
      <c r="AJ12" s="17">
        <v>0.132329009195192</v>
      </c>
      <c r="AK12" s="17">
        <v>9.4872419018877704E-2</v>
      </c>
      <c r="AL12" s="17"/>
      <c r="AM12" s="17">
        <v>9.3331255803256699E-2</v>
      </c>
      <c r="AN12" s="17">
        <v>9.6630146130592398E-2</v>
      </c>
      <c r="AO12" s="17"/>
      <c r="AP12" s="17">
        <v>8.7587003739731495E-2</v>
      </c>
      <c r="AQ12" s="17">
        <v>0.109712280489295</v>
      </c>
      <c r="AR12" s="17">
        <v>0.112782596107838</v>
      </c>
      <c r="AS12" s="17">
        <v>8.4672440285833497E-2</v>
      </c>
      <c r="AT12" s="17">
        <v>8.4057975897509005E-2</v>
      </c>
      <c r="AU12" s="17"/>
      <c r="AV12" s="17">
        <v>5.8567965084716601E-2</v>
      </c>
      <c r="AW12" s="17">
        <v>0.202582751996185</v>
      </c>
      <c r="AX12" s="17">
        <v>8.2320522300457694E-2</v>
      </c>
      <c r="AY12" s="17">
        <v>0.147163839988358</v>
      </c>
      <c r="AZ12" s="17">
        <v>0</v>
      </c>
      <c r="BA12" s="17">
        <v>6.1156245756882499E-2</v>
      </c>
      <c r="BB12" s="17"/>
      <c r="BC12" s="17">
        <v>5.4007663397228699E-2</v>
      </c>
      <c r="BD12" s="17">
        <v>7.4339265661407194E-2</v>
      </c>
      <c r="BE12" s="17">
        <v>0.16507346008264001</v>
      </c>
      <c r="BF12" s="17"/>
      <c r="BG12" s="17">
        <v>5.5895996792353901E-2</v>
      </c>
      <c r="BH12" s="17">
        <v>7.6090609430867095E-2</v>
      </c>
      <c r="BI12" s="17">
        <v>0.10515872466743501</v>
      </c>
      <c r="BJ12" s="17">
        <v>7.8240306759648201E-2</v>
      </c>
      <c r="BK12" s="17">
        <v>0.21954766549940299</v>
      </c>
      <c r="BL12" s="17"/>
      <c r="BM12" s="17">
        <v>7.2686266521521298E-2</v>
      </c>
      <c r="BN12" s="17">
        <v>0.19119217240020001</v>
      </c>
    </row>
    <row r="13" spans="2:66" x14ac:dyDescent="0.35">
      <c r="B13" s="18" t="s">
        <v>182</v>
      </c>
      <c r="C13" s="17">
        <v>4.4441346326674701E-2</v>
      </c>
      <c r="D13" s="17">
        <v>4.8780734834785899E-2</v>
      </c>
      <c r="E13" s="17">
        <v>4.0143539787331997E-2</v>
      </c>
      <c r="F13" s="17"/>
      <c r="G13" s="17">
        <v>4.47551202020244E-2</v>
      </c>
      <c r="H13" s="17">
        <v>3.5460658192549503E-2</v>
      </c>
      <c r="I13" s="17">
        <v>4.5241485634706403E-2</v>
      </c>
      <c r="J13" s="17">
        <v>1.1255587878375099E-2</v>
      </c>
      <c r="K13" s="17">
        <v>8.2338711516907595E-2</v>
      </c>
      <c r="L13" s="17">
        <v>5.3403981200513803E-2</v>
      </c>
      <c r="M13" s="17"/>
      <c r="N13" s="17">
        <v>4.0128639138485002E-2</v>
      </c>
      <c r="O13" s="17">
        <v>5.2457605611967897E-2</v>
      </c>
      <c r="P13" s="17">
        <v>4.6749092491058297E-2</v>
      </c>
      <c r="Q13" s="17">
        <v>4.0492052817446299E-2</v>
      </c>
      <c r="R13" s="17"/>
      <c r="S13" s="17">
        <v>5.7766281223319303E-2</v>
      </c>
      <c r="T13" s="17">
        <v>3.4283825170257E-2</v>
      </c>
      <c r="U13" s="17">
        <v>4.6365906031971001E-2</v>
      </c>
      <c r="V13" s="17">
        <v>1.1159545102965501E-2</v>
      </c>
      <c r="W13" s="17">
        <v>2.7005038686890401E-2</v>
      </c>
      <c r="X13" s="17">
        <v>3.1265482542224297E-2</v>
      </c>
      <c r="Y13" s="17">
        <v>6.8469850877485694E-2</v>
      </c>
      <c r="Z13" s="17">
        <v>4.3609241371385998E-2</v>
      </c>
      <c r="AA13" s="17">
        <v>2.8546228883668999E-2</v>
      </c>
      <c r="AB13" s="17">
        <v>4.7058850450744802E-2</v>
      </c>
      <c r="AC13" s="17">
        <v>8.0973772708045497E-2</v>
      </c>
      <c r="AD13" s="17">
        <v>0.14421191350816601</v>
      </c>
      <c r="AE13" s="17"/>
      <c r="AF13" s="17">
        <v>5.3242310460123697E-2</v>
      </c>
      <c r="AG13" s="17">
        <v>5.5025290977962701E-2</v>
      </c>
      <c r="AH13" s="17">
        <v>2.8691761040017999E-2</v>
      </c>
      <c r="AI13" s="17">
        <v>3.7816870353578398E-2</v>
      </c>
      <c r="AJ13" s="17">
        <v>2.9916978675738101E-2</v>
      </c>
      <c r="AK13" s="17">
        <v>3.6470914540337802E-2</v>
      </c>
      <c r="AL13" s="17"/>
      <c r="AM13" s="17">
        <v>4.8761938361405202E-2</v>
      </c>
      <c r="AN13" s="17">
        <v>3.84959629809608E-2</v>
      </c>
      <c r="AO13" s="17"/>
      <c r="AP13" s="17">
        <v>6.8563187952861093E-2</v>
      </c>
      <c r="AQ13" s="17">
        <v>3.6077092683842203E-2</v>
      </c>
      <c r="AR13" s="17">
        <v>2.0600697993447499E-2</v>
      </c>
      <c r="AS13" s="17">
        <v>6.2720829726486696E-2</v>
      </c>
      <c r="AT13" s="17">
        <v>4.3288428301946097E-2</v>
      </c>
      <c r="AU13" s="17"/>
      <c r="AV13" s="17">
        <v>2.77136006013015E-2</v>
      </c>
      <c r="AW13" s="17">
        <v>6.7072946062915306E-2</v>
      </c>
      <c r="AX13" s="17">
        <v>1.3648778905663499E-2</v>
      </c>
      <c r="AY13" s="17">
        <v>9.6843111754536498E-2</v>
      </c>
      <c r="AZ13" s="17">
        <v>3.1105754104184799E-2</v>
      </c>
      <c r="BA13" s="17">
        <v>3.0479768496210299E-2</v>
      </c>
      <c r="BB13" s="17"/>
      <c r="BC13" s="17">
        <v>1.39606172149143E-2</v>
      </c>
      <c r="BD13" s="17">
        <v>3.30222714241502E-2</v>
      </c>
      <c r="BE13" s="17">
        <v>8.5318262307234299E-2</v>
      </c>
      <c r="BF13" s="17"/>
      <c r="BG13" s="17">
        <v>5.4244223307124799E-2</v>
      </c>
      <c r="BH13" s="17">
        <v>3.5975527136721398E-2</v>
      </c>
      <c r="BI13" s="17">
        <v>2.3493784942806999E-2</v>
      </c>
      <c r="BJ13" s="17">
        <v>0</v>
      </c>
      <c r="BK13" s="17">
        <v>0.12767612480599899</v>
      </c>
      <c r="BL13" s="17"/>
      <c r="BM13" s="17">
        <v>3.90552052362209E-2</v>
      </c>
      <c r="BN13" s="17">
        <v>0.102055948276218</v>
      </c>
    </row>
    <row r="14" spans="2:66" x14ac:dyDescent="0.35">
      <c r="B14" s="18" t="s">
        <v>117</v>
      </c>
      <c r="C14" s="19">
        <v>4.6539984148349901E-2</v>
      </c>
      <c r="D14" s="19">
        <v>2.8470553773426999E-2</v>
      </c>
      <c r="E14" s="19">
        <v>6.1350272501852099E-2</v>
      </c>
      <c r="F14" s="19"/>
      <c r="G14" s="19">
        <v>5.21068596358897E-2</v>
      </c>
      <c r="H14" s="19">
        <v>2.7536772568743002E-2</v>
      </c>
      <c r="I14" s="19">
        <v>0.10272739993216</v>
      </c>
      <c r="J14" s="19">
        <v>4.1261838656885902E-2</v>
      </c>
      <c r="K14" s="19">
        <v>5.0541668478357997E-2</v>
      </c>
      <c r="L14" s="19">
        <v>1.0043013406432801E-2</v>
      </c>
      <c r="M14" s="19"/>
      <c r="N14" s="19">
        <v>1.47365569443047E-2</v>
      </c>
      <c r="O14" s="19">
        <v>5.5651969366020598E-2</v>
      </c>
      <c r="P14" s="19">
        <v>4.2457239283208499E-2</v>
      </c>
      <c r="Q14" s="19">
        <v>7.5741019338855797E-2</v>
      </c>
      <c r="R14" s="19"/>
      <c r="S14" s="19">
        <v>2.94348180106771E-2</v>
      </c>
      <c r="T14" s="19">
        <v>2.47545647000336E-2</v>
      </c>
      <c r="U14" s="19">
        <v>3.5270540375107302E-2</v>
      </c>
      <c r="V14" s="19">
        <v>8.4345292356118304E-2</v>
      </c>
      <c r="W14" s="19">
        <v>2.8147800732633E-2</v>
      </c>
      <c r="X14" s="19">
        <v>0.102546336886078</v>
      </c>
      <c r="Y14" s="19">
        <v>2.1974266774402201E-2</v>
      </c>
      <c r="Z14" s="19">
        <v>8.4167644727758895E-2</v>
      </c>
      <c r="AA14" s="19">
        <v>2.8281244470175802E-2</v>
      </c>
      <c r="AB14" s="19">
        <v>6.0399422552706097E-2</v>
      </c>
      <c r="AC14" s="19">
        <v>3.9228477296231697E-2</v>
      </c>
      <c r="AD14" s="19">
        <v>3.53717722444261E-2</v>
      </c>
      <c r="AE14" s="19"/>
      <c r="AF14" s="19">
        <v>5.3666460574317697E-2</v>
      </c>
      <c r="AG14" s="19">
        <v>5.5217289139937203E-2</v>
      </c>
      <c r="AH14" s="19">
        <v>5.9852996578937001E-2</v>
      </c>
      <c r="AI14" s="19">
        <v>2.8166269145094101E-2</v>
      </c>
      <c r="AJ14" s="19">
        <v>3.2851455291090903E-2</v>
      </c>
      <c r="AK14" s="19">
        <v>1.8975745675354198E-2</v>
      </c>
      <c r="AL14" s="19"/>
      <c r="AM14" s="19">
        <v>4.0520548259085E-2</v>
      </c>
      <c r="AN14" s="19">
        <v>5.26838515333539E-2</v>
      </c>
      <c r="AO14" s="19"/>
      <c r="AP14" s="19">
        <v>5.4504434058181499E-2</v>
      </c>
      <c r="AQ14" s="19">
        <v>6.4735986290149095E-2</v>
      </c>
      <c r="AR14" s="19">
        <v>3.3104599815478003E-2</v>
      </c>
      <c r="AS14" s="19">
        <v>4.5543719276366697E-2</v>
      </c>
      <c r="AT14" s="19">
        <v>0</v>
      </c>
      <c r="AU14" s="19"/>
      <c r="AV14" s="19">
        <v>4.3779975971076197E-2</v>
      </c>
      <c r="AW14" s="19">
        <v>2.16962125823475E-2</v>
      </c>
      <c r="AX14" s="19">
        <v>3.9389447576917098E-2</v>
      </c>
      <c r="AY14" s="19">
        <v>4.6059817014087102E-2</v>
      </c>
      <c r="AZ14" s="19">
        <v>2.9115006974915598E-2</v>
      </c>
      <c r="BA14" s="19">
        <v>7.4663674936238295E-2</v>
      </c>
      <c r="BB14" s="19"/>
      <c r="BC14" s="19">
        <v>3.9550495280567401E-2</v>
      </c>
      <c r="BD14" s="19">
        <v>5.0486989763837802E-2</v>
      </c>
      <c r="BE14" s="19">
        <v>2.3048152257871199E-2</v>
      </c>
      <c r="BF14" s="19"/>
      <c r="BG14" s="19">
        <v>3.2200437836079503E-2</v>
      </c>
      <c r="BH14" s="19">
        <v>3.6365249462763802E-2</v>
      </c>
      <c r="BI14" s="19">
        <v>3.5042034633886401E-2</v>
      </c>
      <c r="BJ14" s="19">
        <v>0</v>
      </c>
      <c r="BK14" s="19">
        <v>4.3271143885008197E-2</v>
      </c>
      <c r="BL14" s="19"/>
      <c r="BM14" s="19">
        <v>3.5663158901094699E-2</v>
      </c>
      <c r="BN14" s="19">
        <v>3.4588123886837401E-2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186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1002</v>
      </c>
      <c r="D7" s="10">
        <v>505</v>
      </c>
      <c r="E7" s="10">
        <v>495</v>
      </c>
      <c r="F7" s="10"/>
      <c r="G7" s="10">
        <v>133</v>
      </c>
      <c r="H7" s="10">
        <v>175</v>
      </c>
      <c r="I7" s="10">
        <v>176</v>
      </c>
      <c r="J7" s="10">
        <v>172</v>
      </c>
      <c r="K7" s="10">
        <v>142</v>
      </c>
      <c r="L7" s="10">
        <v>204</v>
      </c>
      <c r="M7" s="10"/>
      <c r="N7" s="10">
        <v>279</v>
      </c>
      <c r="O7" s="10">
        <v>241</v>
      </c>
      <c r="P7" s="10">
        <v>210</v>
      </c>
      <c r="Q7" s="10">
        <v>266</v>
      </c>
      <c r="R7" s="10"/>
      <c r="S7" s="10">
        <v>135</v>
      </c>
      <c r="T7" s="10">
        <v>121</v>
      </c>
      <c r="U7" s="10">
        <v>85</v>
      </c>
      <c r="V7" s="10">
        <v>86</v>
      </c>
      <c r="W7" s="10">
        <v>76</v>
      </c>
      <c r="X7" s="10">
        <v>97</v>
      </c>
      <c r="Y7" s="10">
        <v>88</v>
      </c>
      <c r="Z7" s="10">
        <v>48</v>
      </c>
      <c r="AA7" s="10">
        <v>105</v>
      </c>
      <c r="AB7" s="10">
        <v>84</v>
      </c>
      <c r="AC7" s="10">
        <v>50</v>
      </c>
      <c r="AD7" s="10">
        <v>27</v>
      </c>
      <c r="AE7" s="10"/>
      <c r="AF7" s="10">
        <v>246</v>
      </c>
      <c r="AG7" s="10">
        <v>290</v>
      </c>
      <c r="AH7" s="10">
        <v>137</v>
      </c>
      <c r="AI7" s="10">
        <v>177</v>
      </c>
      <c r="AJ7" s="10">
        <v>98</v>
      </c>
      <c r="AK7" s="10">
        <v>53</v>
      </c>
      <c r="AL7" s="10"/>
      <c r="AM7" s="10">
        <v>586</v>
      </c>
      <c r="AN7" s="10">
        <v>415</v>
      </c>
      <c r="AO7" s="10"/>
      <c r="AP7" s="10">
        <v>240</v>
      </c>
      <c r="AQ7" s="10">
        <v>221</v>
      </c>
      <c r="AR7" s="10">
        <v>241</v>
      </c>
      <c r="AS7" s="10">
        <v>116</v>
      </c>
      <c r="AT7" s="10">
        <v>22</v>
      </c>
      <c r="AU7" s="10"/>
      <c r="AV7" s="10">
        <v>361</v>
      </c>
      <c r="AW7" s="10">
        <v>182</v>
      </c>
      <c r="AX7" s="10">
        <v>73</v>
      </c>
      <c r="AY7" s="10">
        <v>131</v>
      </c>
      <c r="AZ7" s="10">
        <v>66</v>
      </c>
      <c r="BA7" s="10">
        <v>65</v>
      </c>
      <c r="BB7" s="10"/>
      <c r="BC7" s="10">
        <v>224</v>
      </c>
      <c r="BD7" s="10">
        <v>415</v>
      </c>
      <c r="BE7" s="10">
        <v>303</v>
      </c>
      <c r="BF7" s="10"/>
      <c r="BG7" s="10">
        <v>90</v>
      </c>
      <c r="BH7" s="10">
        <v>443</v>
      </c>
      <c r="BI7" s="10">
        <v>298</v>
      </c>
      <c r="BJ7" s="10">
        <v>24</v>
      </c>
      <c r="BK7" s="10">
        <v>94</v>
      </c>
      <c r="BL7" s="10"/>
      <c r="BM7" s="10">
        <v>533</v>
      </c>
      <c r="BN7" s="10">
        <v>118</v>
      </c>
    </row>
    <row r="8" spans="2:66" ht="30" customHeight="1" x14ac:dyDescent="0.35">
      <c r="B8" s="11" t="s">
        <v>19</v>
      </c>
      <c r="C8" s="11">
        <v>1004</v>
      </c>
      <c r="D8" s="11">
        <v>509</v>
      </c>
      <c r="E8" s="11">
        <v>493</v>
      </c>
      <c r="F8" s="11"/>
      <c r="G8" s="11">
        <v>135</v>
      </c>
      <c r="H8" s="11">
        <v>171</v>
      </c>
      <c r="I8" s="11">
        <v>181</v>
      </c>
      <c r="J8" s="11">
        <v>175</v>
      </c>
      <c r="K8" s="11">
        <v>142</v>
      </c>
      <c r="L8" s="11">
        <v>200</v>
      </c>
      <c r="M8" s="11"/>
      <c r="N8" s="11">
        <v>277</v>
      </c>
      <c r="O8" s="11">
        <v>252</v>
      </c>
      <c r="P8" s="11">
        <v>208</v>
      </c>
      <c r="Q8" s="11">
        <v>262</v>
      </c>
      <c r="R8" s="11"/>
      <c r="S8" s="11">
        <v>133</v>
      </c>
      <c r="T8" s="11">
        <v>119</v>
      </c>
      <c r="U8" s="11">
        <v>83</v>
      </c>
      <c r="V8" s="11">
        <v>93</v>
      </c>
      <c r="W8" s="11">
        <v>77</v>
      </c>
      <c r="X8" s="11">
        <v>95</v>
      </c>
      <c r="Y8" s="11">
        <v>86</v>
      </c>
      <c r="Z8" s="11">
        <v>45</v>
      </c>
      <c r="AA8" s="11">
        <v>103</v>
      </c>
      <c r="AB8" s="11">
        <v>97</v>
      </c>
      <c r="AC8" s="11">
        <v>49</v>
      </c>
      <c r="AD8" s="11">
        <v>25</v>
      </c>
      <c r="AE8" s="11"/>
      <c r="AF8" s="11">
        <v>246</v>
      </c>
      <c r="AG8" s="11">
        <v>291</v>
      </c>
      <c r="AH8" s="11">
        <v>138</v>
      </c>
      <c r="AI8" s="11">
        <v>178</v>
      </c>
      <c r="AJ8" s="11">
        <v>98</v>
      </c>
      <c r="AK8" s="11">
        <v>53</v>
      </c>
      <c r="AL8" s="11"/>
      <c r="AM8" s="11">
        <v>585</v>
      </c>
      <c r="AN8" s="11">
        <v>418</v>
      </c>
      <c r="AO8" s="11"/>
      <c r="AP8" s="11">
        <v>239</v>
      </c>
      <c r="AQ8" s="11">
        <v>221</v>
      </c>
      <c r="AR8" s="11">
        <v>243</v>
      </c>
      <c r="AS8" s="11">
        <v>118</v>
      </c>
      <c r="AT8" s="11">
        <v>22</v>
      </c>
      <c r="AU8" s="11"/>
      <c r="AV8" s="11">
        <v>362</v>
      </c>
      <c r="AW8" s="11">
        <v>181</v>
      </c>
      <c r="AX8" s="11">
        <v>74</v>
      </c>
      <c r="AY8" s="11">
        <v>131</v>
      </c>
      <c r="AZ8" s="11">
        <v>66</v>
      </c>
      <c r="BA8" s="11">
        <v>65</v>
      </c>
      <c r="BB8" s="11"/>
      <c r="BC8" s="11">
        <v>226</v>
      </c>
      <c r="BD8" s="11">
        <v>417</v>
      </c>
      <c r="BE8" s="11">
        <v>302</v>
      </c>
      <c r="BF8" s="11"/>
      <c r="BG8" s="11">
        <v>90</v>
      </c>
      <c r="BH8" s="11">
        <v>444</v>
      </c>
      <c r="BI8" s="11">
        <v>299</v>
      </c>
      <c r="BJ8" s="11">
        <v>24</v>
      </c>
      <c r="BK8" s="11">
        <v>95</v>
      </c>
      <c r="BL8" s="11"/>
      <c r="BM8" s="11">
        <v>534</v>
      </c>
      <c r="BN8" s="11">
        <v>119</v>
      </c>
    </row>
    <row r="9" spans="2:66" x14ac:dyDescent="0.35">
      <c r="B9" s="18" t="s">
        <v>178</v>
      </c>
      <c r="C9" s="17">
        <v>0.32195366495679101</v>
      </c>
      <c r="D9" s="17">
        <v>0.35001737494371798</v>
      </c>
      <c r="E9" s="17">
        <v>0.29429760008306699</v>
      </c>
      <c r="F9" s="17"/>
      <c r="G9" s="17">
        <v>0.27583277723912197</v>
      </c>
      <c r="H9" s="17">
        <v>0.40863215955815002</v>
      </c>
      <c r="I9" s="17">
        <v>0.33554259273341702</v>
      </c>
      <c r="J9" s="17">
        <v>0.353609065725913</v>
      </c>
      <c r="K9" s="17">
        <v>0.30389673792490002</v>
      </c>
      <c r="L9" s="17">
        <v>0.25182539090647399</v>
      </c>
      <c r="M9" s="17"/>
      <c r="N9" s="17">
        <v>0.32019556780939501</v>
      </c>
      <c r="O9" s="17">
        <v>0.31585643124148799</v>
      </c>
      <c r="P9" s="17">
        <v>0.31358219545132399</v>
      </c>
      <c r="Q9" s="17">
        <v>0.335657380569514</v>
      </c>
      <c r="R9" s="17"/>
      <c r="S9" s="17">
        <v>0.320275664923029</v>
      </c>
      <c r="T9" s="17">
        <v>0.30616533486487502</v>
      </c>
      <c r="U9" s="17">
        <v>0.37407854797745299</v>
      </c>
      <c r="V9" s="17">
        <v>0.32579647845982801</v>
      </c>
      <c r="W9" s="17">
        <v>0.17980616482261</v>
      </c>
      <c r="X9" s="17">
        <v>0.276535479328468</v>
      </c>
      <c r="Y9" s="17">
        <v>0.34166754551261302</v>
      </c>
      <c r="Z9" s="17">
        <v>0.374770066974564</v>
      </c>
      <c r="AA9" s="17">
        <v>0.32146606148900397</v>
      </c>
      <c r="AB9" s="17">
        <v>0.347563924064831</v>
      </c>
      <c r="AC9" s="17">
        <v>0.46244732430496599</v>
      </c>
      <c r="AD9" s="17">
        <v>0.294971959156901</v>
      </c>
      <c r="AE9" s="17"/>
      <c r="AF9" s="17">
        <v>0.36894807082198</v>
      </c>
      <c r="AG9" s="17">
        <v>0.271309101857938</v>
      </c>
      <c r="AH9" s="17">
        <v>0.32178552552246698</v>
      </c>
      <c r="AI9" s="17">
        <v>0.32181889360639998</v>
      </c>
      <c r="AJ9" s="17">
        <v>0.331602663805797</v>
      </c>
      <c r="AK9" s="17">
        <v>0.34948799381961898</v>
      </c>
      <c r="AL9" s="17"/>
      <c r="AM9" s="17">
        <v>0.34902992148226097</v>
      </c>
      <c r="AN9" s="17">
        <v>0.28479943126794</v>
      </c>
      <c r="AO9" s="17"/>
      <c r="AP9" s="17">
        <v>0.30852833463541302</v>
      </c>
      <c r="AQ9" s="17">
        <v>0.29725235386647603</v>
      </c>
      <c r="AR9" s="17">
        <v>0.28828930115342899</v>
      </c>
      <c r="AS9" s="17">
        <v>0.41797828546628601</v>
      </c>
      <c r="AT9" s="17">
        <v>0.35152444818874601</v>
      </c>
      <c r="AU9" s="17"/>
      <c r="AV9" s="17">
        <v>0.35222304826897699</v>
      </c>
      <c r="AW9" s="17">
        <v>0.28770012662759797</v>
      </c>
      <c r="AX9" s="17">
        <v>0.24811556440569399</v>
      </c>
      <c r="AY9" s="17">
        <v>0.43462437463637899</v>
      </c>
      <c r="AZ9" s="17">
        <v>0.312730590555791</v>
      </c>
      <c r="BA9" s="17">
        <v>0.21718005886658301</v>
      </c>
      <c r="BB9" s="17"/>
      <c r="BC9" s="17">
        <v>0.29232105025296301</v>
      </c>
      <c r="BD9" s="17">
        <v>0.31406778300282501</v>
      </c>
      <c r="BE9" s="17">
        <v>0.37019582589417899</v>
      </c>
      <c r="BF9" s="17"/>
      <c r="BG9" s="17">
        <v>0.311101057810797</v>
      </c>
      <c r="BH9" s="17">
        <v>0.31385890018450702</v>
      </c>
      <c r="BI9" s="17">
        <v>0.31357450134444598</v>
      </c>
      <c r="BJ9" s="17">
        <v>0.50229362586391202</v>
      </c>
      <c r="BK9" s="17">
        <v>0.38111586003298897</v>
      </c>
      <c r="BL9" s="17"/>
      <c r="BM9" s="17">
        <v>0.31339399197863599</v>
      </c>
      <c r="BN9" s="17">
        <v>0.40543204096963598</v>
      </c>
    </row>
    <row r="10" spans="2:66" x14ac:dyDescent="0.35">
      <c r="B10" s="18" t="s">
        <v>179</v>
      </c>
      <c r="C10" s="17">
        <v>0.395226509557496</v>
      </c>
      <c r="D10" s="17">
        <v>0.38660557179464899</v>
      </c>
      <c r="E10" s="17">
        <v>0.40570669290929401</v>
      </c>
      <c r="F10" s="17"/>
      <c r="G10" s="17">
        <v>0.37935127615022002</v>
      </c>
      <c r="H10" s="17">
        <v>0.30893037908901999</v>
      </c>
      <c r="I10" s="17">
        <v>0.37050082747162399</v>
      </c>
      <c r="J10" s="17">
        <v>0.39274286912650502</v>
      </c>
      <c r="K10" s="17">
        <v>0.40801081260615402</v>
      </c>
      <c r="L10" s="17">
        <v>0.49527099991551699</v>
      </c>
      <c r="M10" s="17"/>
      <c r="N10" s="17">
        <v>0.41166055939748097</v>
      </c>
      <c r="O10" s="17">
        <v>0.37328364234682399</v>
      </c>
      <c r="P10" s="17">
        <v>0.41072466429905202</v>
      </c>
      <c r="Q10" s="17">
        <v>0.38467712117723801</v>
      </c>
      <c r="R10" s="17"/>
      <c r="S10" s="17">
        <v>0.35220884808917802</v>
      </c>
      <c r="T10" s="17">
        <v>0.41392688785986498</v>
      </c>
      <c r="U10" s="17">
        <v>0.41242131968392898</v>
      </c>
      <c r="V10" s="17">
        <v>0.31333406091016403</v>
      </c>
      <c r="W10" s="17">
        <v>0.52519253493536899</v>
      </c>
      <c r="X10" s="17">
        <v>0.44363612780948403</v>
      </c>
      <c r="Y10" s="17">
        <v>0.35189040658082699</v>
      </c>
      <c r="Z10" s="17">
        <v>0.43898441129045601</v>
      </c>
      <c r="AA10" s="17">
        <v>0.420231197831407</v>
      </c>
      <c r="AB10" s="17">
        <v>0.38040042361022902</v>
      </c>
      <c r="AC10" s="17">
        <v>0.29997155562411798</v>
      </c>
      <c r="AD10" s="17">
        <v>0.40741643039442599</v>
      </c>
      <c r="AE10" s="17"/>
      <c r="AF10" s="17">
        <v>0.34524486807843102</v>
      </c>
      <c r="AG10" s="17">
        <v>0.41607282225342701</v>
      </c>
      <c r="AH10" s="17">
        <v>0.43404711351425901</v>
      </c>
      <c r="AI10" s="17">
        <v>0.41234837367607502</v>
      </c>
      <c r="AJ10" s="17">
        <v>0.42145557646840798</v>
      </c>
      <c r="AK10" s="17">
        <v>0.31479051268948999</v>
      </c>
      <c r="AL10" s="17"/>
      <c r="AM10" s="17">
        <v>0.39398886930348898</v>
      </c>
      <c r="AN10" s="17">
        <v>0.39790844872433201</v>
      </c>
      <c r="AO10" s="17"/>
      <c r="AP10" s="17">
        <v>0.39010799922421102</v>
      </c>
      <c r="AQ10" s="17">
        <v>0.41085379106206299</v>
      </c>
      <c r="AR10" s="17">
        <v>0.41083065531334101</v>
      </c>
      <c r="AS10" s="17">
        <v>0.31006452102549498</v>
      </c>
      <c r="AT10" s="17">
        <v>0.51396399977455798</v>
      </c>
      <c r="AU10" s="17"/>
      <c r="AV10" s="17">
        <v>0.37587569455792003</v>
      </c>
      <c r="AW10" s="17">
        <v>0.40160529404179901</v>
      </c>
      <c r="AX10" s="17">
        <v>0.49114867060137801</v>
      </c>
      <c r="AY10" s="17">
        <v>0.36740213060946603</v>
      </c>
      <c r="AZ10" s="17">
        <v>0.393420925764074</v>
      </c>
      <c r="BA10" s="17">
        <v>0.44434186077996701</v>
      </c>
      <c r="BB10" s="17"/>
      <c r="BC10" s="17">
        <v>0.42523086296310503</v>
      </c>
      <c r="BD10" s="17">
        <v>0.41318302008384999</v>
      </c>
      <c r="BE10" s="17">
        <v>0.35305986108082899</v>
      </c>
      <c r="BF10" s="17"/>
      <c r="BG10" s="17">
        <v>0.39706079745622602</v>
      </c>
      <c r="BH10" s="17">
        <v>0.40921622191408102</v>
      </c>
      <c r="BI10" s="17">
        <v>0.42600323275970298</v>
      </c>
      <c r="BJ10" s="17">
        <v>0.20803484662641999</v>
      </c>
      <c r="BK10" s="17">
        <v>0.35345447647123002</v>
      </c>
      <c r="BL10" s="17"/>
      <c r="BM10" s="17">
        <v>0.40716709951674102</v>
      </c>
      <c r="BN10" s="17">
        <v>0.32427379297867898</v>
      </c>
    </row>
    <row r="11" spans="2:66" ht="29" x14ac:dyDescent="0.35">
      <c r="B11" s="18" t="s">
        <v>180</v>
      </c>
      <c r="C11" s="17">
        <v>0.18048265658239501</v>
      </c>
      <c r="D11" s="17">
        <v>0.175735009037328</v>
      </c>
      <c r="E11" s="17">
        <v>0.18610492074268301</v>
      </c>
      <c r="F11" s="17"/>
      <c r="G11" s="17">
        <v>0.22375671196828401</v>
      </c>
      <c r="H11" s="17">
        <v>0.167522360537086</v>
      </c>
      <c r="I11" s="17">
        <v>0.19184382191031599</v>
      </c>
      <c r="J11" s="17">
        <v>0.15984104995475501</v>
      </c>
      <c r="K11" s="17">
        <v>0.19713087457614201</v>
      </c>
      <c r="L11" s="17">
        <v>0.158266780234156</v>
      </c>
      <c r="M11" s="17"/>
      <c r="N11" s="17">
        <v>0.18492421812391299</v>
      </c>
      <c r="O11" s="17">
        <v>0.201589023612436</v>
      </c>
      <c r="P11" s="17">
        <v>0.175328371204473</v>
      </c>
      <c r="Q11" s="17">
        <v>0.15981832612368399</v>
      </c>
      <c r="R11" s="17"/>
      <c r="S11" s="17">
        <v>0.216893972606023</v>
      </c>
      <c r="T11" s="17">
        <v>0.18092669820367899</v>
      </c>
      <c r="U11" s="17">
        <v>0.178105999573197</v>
      </c>
      <c r="V11" s="17">
        <v>0.19694860780449899</v>
      </c>
      <c r="W11" s="17">
        <v>0.13077978186036501</v>
      </c>
      <c r="X11" s="17">
        <v>0.18840361797963101</v>
      </c>
      <c r="Y11" s="17">
        <v>0.17073486234237401</v>
      </c>
      <c r="Z11" s="17">
        <v>8.2525009893886198E-2</v>
      </c>
      <c r="AA11" s="17">
        <v>0.220308394712945</v>
      </c>
      <c r="AB11" s="17">
        <v>0.177295634188572</v>
      </c>
      <c r="AC11" s="17">
        <v>0.12123906943068501</v>
      </c>
      <c r="AD11" s="17">
        <v>0.22694013501922999</v>
      </c>
      <c r="AE11" s="17"/>
      <c r="AF11" s="17">
        <v>0.17764029706404499</v>
      </c>
      <c r="AG11" s="17">
        <v>0.18850603399858701</v>
      </c>
      <c r="AH11" s="17">
        <v>0.18716743311353301</v>
      </c>
      <c r="AI11" s="17">
        <v>0.164871610230445</v>
      </c>
      <c r="AJ11" s="17">
        <v>0.16153285238981499</v>
      </c>
      <c r="AK11" s="17">
        <v>0.22374536938575201</v>
      </c>
      <c r="AL11" s="17"/>
      <c r="AM11" s="17">
        <v>0.16962671654238601</v>
      </c>
      <c r="AN11" s="17">
        <v>0.196122047301835</v>
      </c>
      <c r="AO11" s="17"/>
      <c r="AP11" s="17">
        <v>0.18449643873129001</v>
      </c>
      <c r="AQ11" s="17">
        <v>0.16760331380780299</v>
      </c>
      <c r="AR11" s="17">
        <v>0.208834171823507</v>
      </c>
      <c r="AS11" s="17">
        <v>0.16606568950970901</v>
      </c>
      <c r="AT11" s="17">
        <v>4.4226362719002099E-2</v>
      </c>
      <c r="AU11" s="17"/>
      <c r="AV11" s="17">
        <v>0.17232653448867699</v>
      </c>
      <c r="AW11" s="17">
        <v>0.20033424645034101</v>
      </c>
      <c r="AX11" s="17">
        <v>0.19296507913226299</v>
      </c>
      <c r="AY11" s="17">
        <v>0.13705593081050399</v>
      </c>
      <c r="AZ11" s="17">
        <v>0.17473566587039999</v>
      </c>
      <c r="BA11" s="17">
        <v>0.20229341365627901</v>
      </c>
      <c r="BB11" s="17"/>
      <c r="BC11" s="17">
        <v>0.20034919593539199</v>
      </c>
      <c r="BD11" s="17">
        <v>0.176197144236556</v>
      </c>
      <c r="BE11" s="17">
        <v>0.17344125398368801</v>
      </c>
      <c r="BF11" s="17"/>
      <c r="BG11" s="17">
        <v>0.192305895432313</v>
      </c>
      <c r="BH11" s="17">
        <v>0.190735415290503</v>
      </c>
      <c r="BI11" s="17">
        <v>0.16192941466305899</v>
      </c>
      <c r="BJ11" s="17">
        <v>0.16715648106012601</v>
      </c>
      <c r="BK11" s="17">
        <v>0.19008291933392499</v>
      </c>
      <c r="BL11" s="17"/>
      <c r="BM11" s="17">
        <v>0.191000161786548</v>
      </c>
      <c r="BN11" s="17">
        <v>0.18548237716782801</v>
      </c>
    </row>
    <row r="12" spans="2:66" x14ac:dyDescent="0.35">
      <c r="B12" s="18" t="s">
        <v>181</v>
      </c>
      <c r="C12" s="17">
        <v>4.9230713986864898E-2</v>
      </c>
      <c r="D12" s="17">
        <v>4.9524925956303797E-2</v>
      </c>
      <c r="E12" s="17">
        <v>4.9124936008520401E-2</v>
      </c>
      <c r="F12" s="17"/>
      <c r="G12" s="17">
        <v>5.2600601953103003E-2</v>
      </c>
      <c r="H12" s="17">
        <v>6.9486706801774406E-2</v>
      </c>
      <c r="I12" s="17">
        <v>2.9066926241594501E-2</v>
      </c>
      <c r="J12" s="17">
        <v>4.11744458448478E-2</v>
      </c>
      <c r="K12" s="17">
        <v>4.2107467870059097E-2</v>
      </c>
      <c r="L12" s="17">
        <v>5.9951518075806003E-2</v>
      </c>
      <c r="M12" s="17"/>
      <c r="N12" s="17">
        <v>5.41199015414527E-2</v>
      </c>
      <c r="O12" s="17">
        <v>4.54390148160152E-2</v>
      </c>
      <c r="P12" s="17">
        <v>5.3491269854708097E-2</v>
      </c>
      <c r="Q12" s="17">
        <v>4.54756754725468E-2</v>
      </c>
      <c r="R12" s="17"/>
      <c r="S12" s="17">
        <v>5.8991282502059199E-2</v>
      </c>
      <c r="T12" s="17">
        <v>7.4363586687322805E-2</v>
      </c>
      <c r="U12" s="17">
        <v>2.3783876818247399E-2</v>
      </c>
      <c r="V12" s="17">
        <v>8.0744899991749594E-2</v>
      </c>
      <c r="W12" s="17">
        <v>8.0955530068071505E-2</v>
      </c>
      <c r="X12" s="17">
        <v>2.0769591546164399E-2</v>
      </c>
      <c r="Y12" s="17">
        <v>7.8846094904424499E-2</v>
      </c>
      <c r="Z12" s="17">
        <v>1.9983989114827998E-2</v>
      </c>
      <c r="AA12" s="17">
        <v>9.7225413353033904E-3</v>
      </c>
      <c r="AB12" s="17">
        <v>4.7087746730562402E-2</v>
      </c>
      <c r="AC12" s="17">
        <v>1.9780077788585398E-2</v>
      </c>
      <c r="AD12" s="17">
        <v>3.5299703185017101E-2</v>
      </c>
      <c r="AE12" s="17"/>
      <c r="AF12" s="17">
        <v>6.6823982608641003E-2</v>
      </c>
      <c r="AG12" s="17">
        <v>4.14878027849854E-2</v>
      </c>
      <c r="AH12" s="17">
        <v>2.8451155499056101E-2</v>
      </c>
      <c r="AI12" s="17">
        <v>5.0467626238785097E-2</v>
      </c>
      <c r="AJ12" s="17">
        <v>5.1771269838679197E-2</v>
      </c>
      <c r="AK12" s="17">
        <v>5.64864143994332E-2</v>
      </c>
      <c r="AL12" s="17"/>
      <c r="AM12" s="17">
        <v>3.77283823485252E-2</v>
      </c>
      <c r="AN12" s="17">
        <v>6.5460596697968804E-2</v>
      </c>
      <c r="AO12" s="17"/>
      <c r="AP12" s="17">
        <v>4.6667991098860898E-2</v>
      </c>
      <c r="AQ12" s="17">
        <v>4.5995463579037499E-2</v>
      </c>
      <c r="AR12" s="17">
        <v>5.4765564716507502E-2</v>
      </c>
      <c r="AS12" s="17">
        <v>5.9622510433736599E-2</v>
      </c>
      <c r="AT12" s="17">
        <v>4.3288428301946097E-2</v>
      </c>
      <c r="AU12" s="17"/>
      <c r="AV12" s="17">
        <v>4.2249991979665703E-2</v>
      </c>
      <c r="AW12" s="17">
        <v>7.1759791266042303E-2</v>
      </c>
      <c r="AX12" s="17">
        <v>4.0833546268619902E-2</v>
      </c>
      <c r="AY12" s="17">
        <v>3.0690245180749001E-2</v>
      </c>
      <c r="AZ12" s="17">
        <v>7.5815063363691704E-2</v>
      </c>
      <c r="BA12" s="17">
        <v>7.682630508952E-2</v>
      </c>
      <c r="BB12" s="17"/>
      <c r="BC12" s="17">
        <v>4.58972414867874E-2</v>
      </c>
      <c r="BD12" s="17">
        <v>4.14538377539257E-2</v>
      </c>
      <c r="BE12" s="17">
        <v>6.28552395607406E-2</v>
      </c>
      <c r="BF12" s="17"/>
      <c r="BG12" s="17">
        <v>1.11453354673885E-2</v>
      </c>
      <c r="BH12" s="17">
        <v>5.2060792164128102E-2</v>
      </c>
      <c r="BI12" s="17">
        <v>6.1434946294284601E-2</v>
      </c>
      <c r="BJ12" s="17">
        <v>4.1186345725266998E-2</v>
      </c>
      <c r="BK12" s="17">
        <v>3.07745253833932E-2</v>
      </c>
      <c r="BL12" s="17"/>
      <c r="BM12" s="17">
        <v>4.51633959435861E-2</v>
      </c>
      <c r="BN12" s="17">
        <v>3.2863817140646102E-2</v>
      </c>
    </row>
    <row r="13" spans="2:66" x14ac:dyDescent="0.35">
      <c r="B13" s="18" t="s">
        <v>182</v>
      </c>
      <c r="C13" s="17">
        <v>1.2775685859977799E-2</v>
      </c>
      <c r="D13" s="17">
        <v>1.1969102581624201E-2</v>
      </c>
      <c r="E13" s="17">
        <v>1.36590237820979E-2</v>
      </c>
      <c r="F13" s="17"/>
      <c r="G13" s="17">
        <v>1.5992722248548499E-2</v>
      </c>
      <c r="H13" s="17">
        <v>1.1268616084606701E-2</v>
      </c>
      <c r="I13" s="17">
        <v>2.1057397300012499E-2</v>
      </c>
      <c r="J13" s="17">
        <v>5.8284897451255204E-3</v>
      </c>
      <c r="K13" s="17">
        <v>6.6326243067389998E-3</v>
      </c>
      <c r="L13" s="17">
        <v>1.48486741337978E-2</v>
      </c>
      <c r="M13" s="17"/>
      <c r="N13" s="17">
        <v>7.3430759308722804E-3</v>
      </c>
      <c r="O13" s="17">
        <v>8.4903915733700302E-3</v>
      </c>
      <c r="P13" s="17">
        <v>1.8096426606121398E-2</v>
      </c>
      <c r="Q13" s="17">
        <v>1.8715727469124602E-2</v>
      </c>
      <c r="R13" s="17"/>
      <c r="S13" s="17">
        <v>1.50449818300006E-2</v>
      </c>
      <c r="T13" s="17">
        <v>0</v>
      </c>
      <c r="U13" s="17">
        <v>0</v>
      </c>
      <c r="V13" s="17">
        <v>0</v>
      </c>
      <c r="W13" s="17">
        <v>2.7348006954129998E-2</v>
      </c>
      <c r="X13" s="17">
        <v>1.01220689369477E-2</v>
      </c>
      <c r="Y13" s="17">
        <v>3.3989702130503702E-2</v>
      </c>
      <c r="Z13" s="17">
        <v>2.0685321272621099E-2</v>
      </c>
      <c r="AA13" s="17">
        <v>9.3619814732593103E-3</v>
      </c>
      <c r="AB13" s="17">
        <v>1.1159281700673601E-2</v>
      </c>
      <c r="AC13" s="17">
        <v>3.8637290106487102E-2</v>
      </c>
      <c r="AD13" s="17">
        <v>0</v>
      </c>
      <c r="AE13" s="17"/>
      <c r="AF13" s="17">
        <v>1.24264207680318E-2</v>
      </c>
      <c r="AG13" s="17">
        <v>1.3378603063725E-2</v>
      </c>
      <c r="AH13" s="17">
        <v>7.8278603285994001E-3</v>
      </c>
      <c r="AI13" s="17">
        <v>1.6085717943544901E-2</v>
      </c>
      <c r="AJ13" s="17">
        <v>1.04564343509401E-2</v>
      </c>
      <c r="AK13" s="17">
        <v>1.7455779958014599E-2</v>
      </c>
      <c r="AL13" s="17"/>
      <c r="AM13" s="17">
        <v>1.6717612712920299E-2</v>
      </c>
      <c r="AN13" s="17">
        <v>7.2847329116752799E-3</v>
      </c>
      <c r="AO13" s="17"/>
      <c r="AP13" s="17">
        <v>2.0471035792749601E-2</v>
      </c>
      <c r="AQ13" s="17">
        <v>1.8249036219787799E-2</v>
      </c>
      <c r="AR13" s="17">
        <v>7.75545054838408E-3</v>
      </c>
      <c r="AS13" s="17">
        <v>1.7278398331127501E-2</v>
      </c>
      <c r="AT13" s="17">
        <v>0</v>
      </c>
      <c r="AU13" s="17"/>
      <c r="AV13" s="17">
        <v>1.4263233728254001E-2</v>
      </c>
      <c r="AW13" s="17">
        <v>1.1033459221256E-2</v>
      </c>
      <c r="AX13" s="17">
        <v>0</v>
      </c>
      <c r="AY13" s="17">
        <v>1.42635501845245E-2</v>
      </c>
      <c r="AZ13" s="17">
        <v>1.4182747471127599E-2</v>
      </c>
      <c r="BA13" s="17">
        <v>1.47730146413016E-2</v>
      </c>
      <c r="BB13" s="17"/>
      <c r="BC13" s="17">
        <v>0</v>
      </c>
      <c r="BD13" s="17">
        <v>1.63092575750718E-2</v>
      </c>
      <c r="BE13" s="17">
        <v>1.6798682579055299E-2</v>
      </c>
      <c r="BF13" s="17"/>
      <c r="BG13" s="17">
        <v>3.1525770441749597E-2</v>
      </c>
      <c r="BH13" s="17">
        <v>1.11786778349233E-2</v>
      </c>
      <c r="BI13" s="17">
        <v>6.6422032514459502E-3</v>
      </c>
      <c r="BJ13" s="17">
        <v>4.1206366311122698E-2</v>
      </c>
      <c r="BK13" s="17">
        <v>2.1684019136717299E-2</v>
      </c>
      <c r="BL13" s="17"/>
      <c r="BM13" s="17">
        <v>1.46087253273793E-2</v>
      </c>
      <c r="BN13" s="17">
        <v>2.5601478110694801E-2</v>
      </c>
    </row>
    <row r="14" spans="2:66" x14ac:dyDescent="0.35">
      <c r="B14" s="18" t="s">
        <v>117</v>
      </c>
      <c r="C14" s="19">
        <v>4.0330769056474897E-2</v>
      </c>
      <c r="D14" s="19">
        <v>2.6148015686377001E-2</v>
      </c>
      <c r="E14" s="19">
        <v>5.1106826474337702E-2</v>
      </c>
      <c r="F14" s="19"/>
      <c r="G14" s="19">
        <v>5.24659104407234E-2</v>
      </c>
      <c r="H14" s="19">
        <v>3.4159777929362103E-2</v>
      </c>
      <c r="I14" s="19">
        <v>5.19884343430368E-2</v>
      </c>
      <c r="J14" s="19">
        <v>4.6804079602853502E-2</v>
      </c>
      <c r="K14" s="19">
        <v>4.2221482716005697E-2</v>
      </c>
      <c r="L14" s="19">
        <v>1.98366367342491E-2</v>
      </c>
      <c r="M14" s="19"/>
      <c r="N14" s="19">
        <v>2.1756677196885999E-2</v>
      </c>
      <c r="O14" s="19">
        <v>5.5341496409866103E-2</v>
      </c>
      <c r="P14" s="19">
        <v>2.8777072584321502E-2</v>
      </c>
      <c r="Q14" s="19">
        <v>5.5655769187892001E-2</v>
      </c>
      <c r="R14" s="19"/>
      <c r="S14" s="19">
        <v>3.6585250049710999E-2</v>
      </c>
      <c r="T14" s="19">
        <v>2.4617492384258002E-2</v>
      </c>
      <c r="U14" s="19">
        <v>1.16102559471737E-2</v>
      </c>
      <c r="V14" s="19">
        <v>8.3175952833759503E-2</v>
      </c>
      <c r="W14" s="19">
        <v>5.5917981359454402E-2</v>
      </c>
      <c r="X14" s="19">
        <v>6.0533114399304602E-2</v>
      </c>
      <c r="Y14" s="19">
        <v>2.2871388529257901E-2</v>
      </c>
      <c r="Z14" s="19">
        <v>6.3051201453644207E-2</v>
      </c>
      <c r="AA14" s="19">
        <v>1.8909823158081301E-2</v>
      </c>
      <c r="AB14" s="19">
        <v>3.6492989705131797E-2</v>
      </c>
      <c r="AC14" s="19">
        <v>5.7924682745157899E-2</v>
      </c>
      <c r="AD14" s="19">
        <v>3.53717722444261E-2</v>
      </c>
      <c r="AE14" s="19"/>
      <c r="AF14" s="19">
        <v>2.8916360658871001E-2</v>
      </c>
      <c r="AG14" s="19">
        <v>6.9245636041337294E-2</v>
      </c>
      <c r="AH14" s="19">
        <v>2.0720912022085199E-2</v>
      </c>
      <c r="AI14" s="19">
        <v>3.4407778304750197E-2</v>
      </c>
      <c r="AJ14" s="19">
        <v>2.3181203146360799E-2</v>
      </c>
      <c r="AK14" s="19">
        <v>3.8033929747690903E-2</v>
      </c>
      <c r="AL14" s="19"/>
      <c r="AM14" s="19">
        <v>3.2908497610418599E-2</v>
      </c>
      <c r="AN14" s="19">
        <v>4.84247430962483E-2</v>
      </c>
      <c r="AO14" s="19"/>
      <c r="AP14" s="19">
        <v>4.9728200517476298E-2</v>
      </c>
      <c r="AQ14" s="19">
        <v>6.0046041464832799E-2</v>
      </c>
      <c r="AR14" s="19">
        <v>2.9524856444831299E-2</v>
      </c>
      <c r="AS14" s="19">
        <v>2.8990595233645802E-2</v>
      </c>
      <c r="AT14" s="19">
        <v>4.6996761015747401E-2</v>
      </c>
      <c r="AU14" s="19"/>
      <c r="AV14" s="19">
        <v>4.3061496976506498E-2</v>
      </c>
      <c r="AW14" s="19">
        <v>2.7567082392964001E-2</v>
      </c>
      <c r="AX14" s="19">
        <v>2.6937139592045099E-2</v>
      </c>
      <c r="AY14" s="19">
        <v>1.5963768578377301E-2</v>
      </c>
      <c r="AZ14" s="19">
        <v>2.9115006974915598E-2</v>
      </c>
      <c r="BA14" s="19">
        <v>4.4585346966349998E-2</v>
      </c>
      <c r="BB14" s="19"/>
      <c r="BC14" s="19">
        <v>3.6201649361753498E-2</v>
      </c>
      <c r="BD14" s="19">
        <v>3.8788957347770499E-2</v>
      </c>
      <c r="BE14" s="19">
        <v>2.36491369015077E-2</v>
      </c>
      <c r="BF14" s="19"/>
      <c r="BG14" s="19">
        <v>5.6861143391525301E-2</v>
      </c>
      <c r="BH14" s="19">
        <v>2.29499926118574E-2</v>
      </c>
      <c r="BI14" s="19">
        <v>3.0415701687061099E-2</v>
      </c>
      <c r="BJ14" s="19">
        <v>4.0122334413152001E-2</v>
      </c>
      <c r="BK14" s="19">
        <v>2.28881996417457E-2</v>
      </c>
      <c r="BL14" s="19"/>
      <c r="BM14" s="19">
        <v>2.8666625447109399E-2</v>
      </c>
      <c r="BN14" s="19">
        <v>2.6346493632516298E-2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187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1002</v>
      </c>
      <c r="D7" s="10">
        <v>505</v>
      </c>
      <c r="E7" s="10">
        <v>495</v>
      </c>
      <c r="F7" s="10"/>
      <c r="G7" s="10">
        <v>133</v>
      </c>
      <c r="H7" s="10">
        <v>175</v>
      </c>
      <c r="I7" s="10">
        <v>176</v>
      </c>
      <c r="J7" s="10">
        <v>172</v>
      </c>
      <c r="K7" s="10">
        <v>142</v>
      </c>
      <c r="L7" s="10">
        <v>204</v>
      </c>
      <c r="M7" s="10"/>
      <c r="N7" s="10">
        <v>279</v>
      </c>
      <c r="O7" s="10">
        <v>241</v>
      </c>
      <c r="P7" s="10">
        <v>210</v>
      </c>
      <c r="Q7" s="10">
        <v>266</v>
      </c>
      <c r="R7" s="10"/>
      <c r="S7" s="10">
        <v>135</v>
      </c>
      <c r="T7" s="10">
        <v>121</v>
      </c>
      <c r="U7" s="10">
        <v>85</v>
      </c>
      <c r="V7" s="10">
        <v>86</v>
      </c>
      <c r="W7" s="10">
        <v>76</v>
      </c>
      <c r="X7" s="10">
        <v>97</v>
      </c>
      <c r="Y7" s="10">
        <v>88</v>
      </c>
      <c r="Z7" s="10">
        <v>48</v>
      </c>
      <c r="AA7" s="10">
        <v>105</v>
      </c>
      <c r="AB7" s="10">
        <v>84</v>
      </c>
      <c r="AC7" s="10">
        <v>50</v>
      </c>
      <c r="AD7" s="10">
        <v>27</v>
      </c>
      <c r="AE7" s="10"/>
      <c r="AF7" s="10">
        <v>246</v>
      </c>
      <c r="AG7" s="10">
        <v>290</v>
      </c>
      <c r="AH7" s="10">
        <v>137</v>
      </c>
      <c r="AI7" s="10">
        <v>177</v>
      </c>
      <c r="AJ7" s="10">
        <v>98</v>
      </c>
      <c r="AK7" s="10">
        <v>53</v>
      </c>
      <c r="AL7" s="10"/>
      <c r="AM7" s="10">
        <v>586</v>
      </c>
      <c r="AN7" s="10">
        <v>415</v>
      </c>
      <c r="AO7" s="10"/>
      <c r="AP7" s="10">
        <v>240</v>
      </c>
      <c r="AQ7" s="10">
        <v>221</v>
      </c>
      <c r="AR7" s="10">
        <v>241</v>
      </c>
      <c r="AS7" s="10">
        <v>116</v>
      </c>
      <c r="AT7" s="10">
        <v>22</v>
      </c>
      <c r="AU7" s="10"/>
      <c r="AV7" s="10">
        <v>361</v>
      </c>
      <c r="AW7" s="10">
        <v>182</v>
      </c>
      <c r="AX7" s="10">
        <v>73</v>
      </c>
      <c r="AY7" s="10">
        <v>131</v>
      </c>
      <c r="AZ7" s="10">
        <v>66</v>
      </c>
      <c r="BA7" s="10">
        <v>65</v>
      </c>
      <c r="BB7" s="10"/>
      <c r="BC7" s="10">
        <v>224</v>
      </c>
      <c r="BD7" s="10">
        <v>415</v>
      </c>
      <c r="BE7" s="10">
        <v>303</v>
      </c>
      <c r="BF7" s="10"/>
      <c r="BG7" s="10">
        <v>90</v>
      </c>
      <c r="BH7" s="10">
        <v>443</v>
      </c>
      <c r="BI7" s="10">
        <v>298</v>
      </c>
      <c r="BJ7" s="10">
        <v>24</v>
      </c>
      <c r="BK7" s="10">
        <v>94</v>
      </c>
      <c r="BL7" s="10"/>
      <c r="BM7" s="10">
        <v>533</v>
      </c>
      <c r="BN7" s="10">
        <v>118</v>
      </c>
    </row>
    <row r="8" spans="2:66" ht="30" customHeight="1" x14ac:dyDescent="0.35">
      <c r="B8" s="11" t="s">
        <v>19</v>
      </c>
      <c r="C8" s="11">
        <v>1004</v>
      </c>
      <c r="D8" s="11">
        <v>509</v>
      </c>
      <c r="E8" s="11">
        <v>493</v>
      </c>
      <c r="F8" s="11"/>
      <c r="G8" s="11">
        <v>135</v>
      </c>
      <c r="H8" s="11">
        <v>171</v>
      </c>
      <c r="I8" s="11">
        <v>181</v>
      </c>
      <c r="J8" s="11">
        <v>175</v>
      </c>
      <c r="K8" s="11">
        <v>142</v>
      </c>
      <c r="L8" s="11">
        <v>200</v>
      </c>
      <c r="M8" s="11"/>
      <c r="N8" s="11">
        <v>277</v>
      </c>
      <c r="O8" s="11">
        <v>252</v>
      </c>
      <c r="P8" s="11">
        <v>208</v>
      </c>
      <c r="Q8" s="11">
        <v>262</v>
      </c>
      <c r="R8" s="11"/>
      <c r="S8" s="11">
        <v>133</v>
      </c>
      <c r="T8" s="11">
        <v>119</v>
      </c>
      <c r="U8" s="11">
        <v>83</v>
      </c>
      <c r="V8" s="11">
        <v>93</v>
      </c>
      <c r="W8" s="11">
        <v>77</v>
      </c>
      <c r="X8" s="11">
        <v>95</v>
      </c>
      <c r="Y8" s="11">
        <v>86</v>
      </c>
      <c r="Z8" s="11">
        <v>45</v>
      </c>
      <c r="AA8" s="11">
        <v>103</v>
      </c>
      <c r="AB8" s="11">
        <v>97</v>
      </c>
      <c r="AC8" s="11">
        <v>49</v>
      </c>
      <c r="AD8" s="11">
        <v>25</v>
      </c>
      <c r="AE8" s="11"/>
      <c r="AF8" s="11">
        <v>246</v>
      </c>
      <c r="AG8" s="11">
        <v>291</v>
      </c>
      <c r="AH8" s="11">
        <v>138</v>
      </c>
      <c r="AI8" s="11">
        <v>178</v>
      </c>
      <c r="AJ8" s="11">
        <v>98</v>
      </c>
      <c r="AK8" s="11">
        <v>53</v>
      </c>
      <c r="AL8" s="11"/>
      <c r="AM8" s="11">
        <v>585</v>
      </c>
      <c r="AN8" s="11">
        <v>418</v>
      </c>
      <c r="AO8" s="11"/>
      <c r="AP8" s="11">
        <v>239</v>
      </c>
      <c r="AQ8" s="11">
        <v>221</v>
      </c>
      <c r="AR8" s="11">
        <v>243</v>
      </c>
      <c r="AS8" s="11">
        <v>118</v>
      </c>
      <c r="AT8" s="11">
        <v>22</v>
      </c>
      <c r="AU8" s="11"/>
      <c r="AV8" s="11">
        <v>362</v>
      </c>
      <c r="AW8" s="11">
        <v>181</v>
      </c>
      <c r="AX8" s="11">
        <v>74</v>
      </c>
      <c r="AY8" s="11">
        <v>131</v>
      </c>
      <c r="AZ8" s="11">
        <v>66</v>
      </c>
      <c r="BA8" s="11">
        <v>65</v>
      </c>
      <c r="BB8" s="11"/>
      <c r="BC8" s="11">
        <v>226</v>
      </c>
      <c r="BD8" s="11">
        <v>417</v>
      </c>
      <c r="BE8" s="11">
        <v>302</v>
      </c>
      <c r="BF8" s="11"/>
      <c r="BG8" s="11">
        <v>90</v>
      </c>
      <c r="BH8" s="11">
        <v>444</v>
      </c>
      <c r="BI8" s="11">
        <v>299</v>
      </c>
      <c r="BJ8" s="11">
        <v>24</v>
      </c>
      <c r="BK8" s="11">
        <v>95</v>
      </c>
      <c r="BL8" s="11"/>
      <c r="BM8" s="11">
        <v>534</v>
      </c>
      <c r="BN8" s="11">
        <v>119</v>
      </c>
    </row>
    <row r="9" spans="2:66" x14ac:dyDescent="0.35">
      <c r="B9" s="18" t="s">
        <v>178</v>
      </c>
      <c r="C9" s="17">
        <v>0.35764532082280498</v>
      </c>
      <c r="D9" s="17">
        <v>0.37290774532471699</v>
      </c>
      <c r="E9" s="17">
        <v>0.34333773846201099</v>
      </c>
      <c r="F9" s="17"/>
      <c r="G9" s="17">
        <v>0.51872735838261697</v>
      </c>
      <c r="H9" s="17">
        <v>0.50746120049476995</v>
      </c>
      <c r="I9" s="17">
        <v>0.33947458212605602</v>
      </c>
      <c r="J9" s="17">
        <v>0.35962935043905098</v>
      </c>
      <c r="K9" s="17">
        <v>0.26686132912926103</v>
      </c>
      <c r="L9" s="17">
        <v>0.19936947674283401</v>
      </c>
      <c r="M9" s="17"/>
      <c r="N9" s="17">
        <v>0.34895633426928702</v>
      </c>
      <c r="O9" s="17">
        <v>0.35373138226258199</v>
      </c>
      <c r="P9" s="17">
        <v>0.38832547720021598</v>
      </c>
      <c r="Q9" s="17">
        <v>0.33854794052061798</v>
      </c>
      <c r="R9" s="17"/>
      <c r="S9" s="17">
        <v>0.45015775064435898</v>
      </c>
      <c r="T9" s="17">
        <v>0.31476093725633902</v>
      </c>
      <c r="U9" s="17">
        <v>0.30330639288338201</v>
      </c>
      <c r="V9" s="17">
        <v>0.37219946720657499</v>
      </c>
      <c r="W9" s="17">
        <v>0.344956758446541</v>
      </c>
      <c r="X9" s="17">
        <v>0.35006348175445101</v>
      </c>
      <c r="Y9" s="17">
        <v>0.294726558280407</v>
      </c>
      <c r="Z9" s="17">
        <v>0.39603306759423601</v>
      </c>
      <c r="AA9" s="17">
        <v>0.32334320290324903</v>
      </c>
      <c r="AB9" s="17">
        <v>0.33495361785987599</v>
      </c>
      <c r="AC9" s="17">
        <v>0.47940807037733002</v>
      </c>
      <c r="AD9" s="17">
        <v>0.40408437016397197</v>
      </c>
      <c r="AE9" s="17"/>
      <c r="AF9" s="17">
        <v>0.50560655587782999</v>
      </c>
      <c r="AG9" s="17">
        <v>0.28688781846732597</v>
      </c>
      <c r="AH9" s="17">
        <v>0.27755622726203899</v>
      </c>
      <c r="AI9" s="17">
        <v>0.33535630693458102</v>
      </c>
      <c r="AJ9" s="17">
        <v>0.32439643395852702</v>
      </c>
      <c r="AK9" s="17">
        <v>0.389167591282363</v>
      </c>
      <c r="AL9" s="17"/>
      <c r="AM9" s="17">
        <v>0.37142027033703701</v>
      </c>
      <c r="AN9" s="17">
        <v>0.33920837704100698</v>
      </c>
      <c r="AO9" s="17"/>
      <c r="AP9" s="17">
        <v>0.306797986941172</v>
      </c>
      <c r="AQ9" s="17">
        <v>0.407652942504311</v>
      </c>
      <c r="AR9" s="17">
        <v>0.33101794851815602</v>
      </c>
      <c r="AS9" s="17">
        <v>0.37831363462411299</v>
      </c>
      <c r="AT9" s="17">
        <v>0.67078107341822402</v>
      </c>
      <c r="AU9" s="17"/>
      <c r="AV9" s="17">
        <v>0.46485423465799902</v>
      </c>
      <c r="AW9" s="17">
        <v>0.24273934680083101</v>
      </c>
      <c r="AX9" s="17">
        <v>0.286191744364513</v>
      </c>
      <c r="AY9" s="17">
        <v>0.29241943486484101</v>
      </c>
      <c r="AZ9" s="17">
        <v>0.419710595154485</v>
      </c>
      <c r="BA9" s="17">
        <v>0.262966946810896</v>
      </c>
      <c r="BB9" s="17"/>
      <c r="BC9" s="17">
        <v>0.43906531743773197</v>
      </c>
      <c r="BD9" s="17">
        <v>0.34889468000632301</v>
      </c>
      <c r="BE9" s="17">
        <v>0.320936163415176</v>
      </c>
      <c r="BF9" s="17"/>
      <c r="BG9" s="17">
        <v>0.28970895186771001</v>
      </c>
      <c r="BH9" s="17">
        <v>0.42103355934353898</v>
      </c>
      <c r="BI9" s="17">
        <v>0.34093603370043402</v>
      </c>
      <c r="BJ9" s="17">
        <v>0.37966186146006198</v>
      </c>
      <c r="BK9" s="17">
        <v>0.202130960486581</v>
      </c>
      <c r="BL9" s="17"/>
      <c r="BM9" s="17">
        <v>0.398895278987008</v>
      </c>
      <c r="BN9" s="17">
        <v>0.237755264007249</v>
      </c>
    </row>
    <row r="10" spans="2:66" x14ac:dyDescent="0.35">
      <c r="B10" s="18" t="s">
        <v>179</v>
      </c>
      <c r="C10" s="17">
        <v>0.36162643187618898</v>
      </c>
      <c r="D10" s="17">
        <v>0.361433834966155</v>
      </c>
      <c r="E10" s="17">
        <v>0.36124498848643899</v>
      </c>
      <c r="F10" s="17"/>
      <c r="G10" s="17">
        <v>0.28052859603925201</v>
      </c>
      <c r="H10" s="17">
        <v>0.26312937698279099</v>
      </c>
      <c r="I10" s="17">
        <v>0.38696353238907799</v>
      </c>
      <c r="J10" s="17">
        <v>0.43136554452589998</v>
      </c>
      <c r="K10" s="17">
        <v>0.36936720042384302</v>
      </c>
      <c r="L10" s="17">
        <v>0.41133470012562501</v>
      </c>
      <c r="M10" s="17"/>
      <c r="N10" s="17">
        <v>0.34795138102253798</v>
      </c>
      <c r="O10" s="17">
        <v>0.37436420695220401</v>
      </c>
      <c r="P10" s="17">
        <v>0.34743200022246601</v>
      </c>
      <c r="Q10" s="17">
        <v>0.37619999260276199</v>
      </c>
      <c r="R10" s="17"/>
      <c r="S10" s="17">
        <v>0.28243613703352799</v>
      </c>
      <c r="T10" s="17">
        <v>0.38111859079679899</v>
      </c>
      <c r="U10" s="17">
        <v>0.46144177639142098</v>
      </c>
      <c r="V10" s="17">
        <v>0.36271041845225999</v>
      </c>
      <c r="W10" s="17">
        <v>0.36642568178229101</v>
      </c>
      <c r="X10" s="17">
        <v>0.36236335932293401</v>
      </c>
      <c r="Y10" s="17">
        <v>0.38641489959298497</v>
      </c>
      <c r="Z10" s="17">
        <v>0.419760572612282</v>
      </c>
      <c r="AA10" s="17">
        <v>0.32330308835160398</v>
      </c>
      <c r="AB10" s="17">
        <v>0.39423660804789401</v>
      </c>
      <c r="AC10" s="17">
        <v>0.30249683328798199</v>
      </c>
      <c r="AD10" s="17">
        <v>0.29452789914754701</v>
      </c>
      <c r="AE10" s="17"/>
      <c r="AF10" s="17">
        <v>0.294795077603689</v>
      </c>
      <c r="AG10" s="17">
        <v>0.38264459050362198</v>
      </c>
      <c r="AH10" s="17">
        <v>0.39796322168726</v>
      </c>
      <c r="AI10" s="17">
        <v>0.40785371765627898</v>
      </c>
      <c r="AJ10" s="17">
        <v>0.35109749426168602</v>
      </c>
      <c r="AK10" s="17">
        <v>0.33452173805678398</v>
      </c>
      <c r="AL10" s="17"/>
      <c r="AM10" s="17">
        <v>0.344485349702562</v>
      </c>
      <c r="AN10" s="17">
        <v>0.38410485092854402</v>
      </c>
      <c r="AO10" s="17"/>
      <c r="AP10" s="17">
        <v>0.40561582509661498</v>
      </c>
      <c r="AQ10" s="17">
        <v>0.33476808498722299</v>
      </c>
      <c r="AR10" s="17">
        <v>0.36653141137704498</v>
      </c>
      <c r="AS10" s="17">
        <v>0.377264670884631</v>
      </c>
      <c r="AT10" s="17">
        <v>0.14663264061803899</v>
      </c>
      <c r="AU10" s="17"/>
      <c r="AV10" s="17">
        <v>0.31721780260125998</v>
      </c>
      <c r="AW10" s="17">
        <v>0.36127503780564002</v>
      </c>
      <c r="AX10" s="17">
        <v>0.44620889145349701</v>
      </c>
      <c r="AY10" s="17">
        <v>0.42050189992931603</v>
      </c>
      <c r="AZ10" s="17">
        <v>0.30002650867472902</v>
      </c>
      <c r="BA10" s="17">
        <v>0.43300106455458798</v>
      </c>
      <c r="BB10" s="17"/>
      <c r="BC10" s="17">
        <v>0.36254204307757798</v>
      </c>
      <c r="BD10" s="17">
        <v>0.35823039249869698</v>
      </c>
      <c r="BE10" s="17">
        <v>0.363125212108659</v>
      </c>
      <c r="BF10" s="17"/>
      <c r="BG10" s="17">
        <v>0.36658359650183397</v>
      </c>
      <c r="BH10" s="17">
        <v>0.34974077663594</v>
      </c>
      <c r="BI10" s="17">
        <v>0.38401596818836498</v>
      </c>
      <c r="BJ10" s="17">
        <v>0.33462773744533397</v>
      </c>
      <c r="BK10" s="17">
        <v>0.40342895829611197</v>
      </c>
      <c r="BL10" s="17"/>
      <c r="BM10" s="17">
        <v>0.352580085089646</v>
      </c>
      <c r="BN10" s="17">
        <v>0.38962293601638098</v>
      </c>
    </row>
    <row r="11" spans="2:66" ht="29" x14ac:dyDescent="0.35">
      <c r="B11" s="18" t="s">
        <v>180</v>
      </c>
      <c r="C11" s="17">
        <v>0.16272082240513899</v>
      </c>
      <c r="D11" s="17">
        <v>0.15315119059909399</v>
      </c>
      <c r="E11" s="17">
        <v>0.173245861579267</v>
      </c>
      <c r="F11" s="17"/>
      <c r="G11" s="17">
        <v>0.104282408945015</v>
      </c>
      <c r="H11" s="17">
        <v>0.12766310095045399</v>
      </c>
      <c r="I11" s="17">
        <v>0.14281850884498101</v>
      </c>
      <c r="J11" s="17">
        <v>0.127471665270772</v>
      </c>
      <c r="K11" s="17">
        <v>0.20460657121918699</v>
      </c>
      <c r="L11" s="17">
        <v>0.25149769251689402</v>
      </c>
      <c r="M11" s="17"/>
      <c r="N11" s="17">
        <v>0.192728102439092</v>
      </c>
      <c r="O11" s="17">
        <v>0.13576578549426399</v>
      </c>
      <c r="P11" s="17">
        <v>0.165879592251132</v>
      </c>
      <c r="Q11" s="17">
        <v>0.15823243959414501</v>
      </c>
      <c r="R11" s="17"/>
      <c r="S11" s="17">
        <v>0.171974263327479</v>
      </c>
      <c r="T11" s="17">
        <v>0.156314332146548</v>
      </c>
      <c r="U11" s="17">
        <v>0.15178931220619499</v>
      </c>
      <c r="V11" s="17">
        <v>0.14925230578041401</v>
      </c>
      <c r="W11" s="17">
        <v>0.19517958209530001</v>
      </c>
      <c r="X11" s="17">
        <v>0.12485387193108299</v>
      </c>
      <c r="Y11" s="17">
        <v>0.193368794266603</v>
      </c>
      <c r="Z11" s="17">
        <v>8.3837196636461997E-2</v>
      </c>
      <c r="AA11" s="17">
        <v>0.247165372556619</v>
      </c>
      <c r="AB11" s="17">
        <v>0.175321715414682</v>
      </c>
      <c r="AC11" s="17">
        <v>6.0006991652434297E-2</v>
      </c>
      <c r="AD11" s="17">
        <v>0.114456365863545</v>
      </c>
      <c r="AE11" s="17"/>
      <c r="AF11" s="17">
        <v>0.115244754158098</v>
      </c>
      <c r="AG11" s="17">
        <v>0.18142315126840899</v>
      </c>
      <c r="AH11" s="17">
        <v>0.208853353886507</v>
      </c>
      <c r="AI11" s="17">
        <v>0.15676634033867301</v>
      </c>
      <c r="AJ11" s="17">
        <v>0.170974655906868</v>
      </c>
      <c r="AK11" s="17">
        <v>0.16880693293780999</v>
      </c>
      <c r="AL11" s="17"/>
      <c r="AM11" s="17">
        <v>0.170727844664818</v>
      </c>
      <c r="AN11" s="17">
        <v>0.151895521848741</v>
      </c>
      <c r="AO11" s="17"/>
      <c r="AP11" s="17">
        <v>0.163376348980593</v>
      </c>
      <c r="AQ11" s="17">
        <v>0.14493828750132101</v>
      </c>
      <c r="AR11" s="17">
        <v>0.17968071370465799</v>
      </c>
      <c r="AS11" s="17">
        <v>0.13746045642264501</v>
      </c>
      <c r="AT11" s="17">
        <v>9.2301096646042996E-2</v>
      </c>
      <c r="AU11" s="17"/>
      <c r="AV11" s="17">
        <v>0.130451215264692</v>
      </c>
      <c r="AW11" s="17">
        <v>0.18193690067191301</v>
      </c>
      <c r="AX11" s="17">
        <v>0.198245978102011</v>
      </c>
      <c r="AY11" s="17">
        <v>0.18341131452045101</v>
      </c>
      <c r="AZ11" s="17">
        <v>0.17373837660229599</v>
      </c>
      <c r="BA11" s="17">
        <v>0.21407031588462599</v>
      </c>
      <c r="BB11" s="17"/>
      <c r="BC11" s="17">
        <v>0.125389570846176</v>
      </c>
      <c r="BD11" s="17">
        <v>0.19037366569942099</v>
      </c>
      <c r="BE11" s="17">
        <v>0.155225913081181</v>
      </c>
      <c r="BF11" s="17"/>
      <c r="BG11" s="17">
        <v>0.20976016948145201</v>
      </c>
      <c r="BH11" s="17">
        <v>0.148481986559407</v>
      </c>
      <c r="BI11" s="17">
        <v>0.158947806658081</v>
      </c>
      <c r="BJ11" s="17">
        <v>8.2705412264299005E-2</v>
      </c>
      <c r="BK11" s="17">
        <v>0.21441964411176401</v>
      </c>
      <c r="BL11" s="17"/>
      <c r="BM11" s="17">
        <v>0.158812065737574</v>
      </c>
      <c r="BN11" s="17">
        <v>0.187989159347725</v>
      </c>
    </row>
    <row r="12" spans="2:66" x14ac:dyDescent="0.35">
      <c r="B12" s="18" t="s">
        <v>181</v>
      </c>
      <c r="C12" s="17">
        <v>6.1619843100734602E-2</v>
      </c>
      <c r="D12" s="17">
        <v>6.2228564140170403E-2</v>
      </c>
      <c r="E12" s="17">
        <v>6.1239389971421199E-2</v>
      </c>
      <c r="F12" s="17"/>
      <c r="G12" s="17">
        <v>4.4270676362712098E-2</v>
      </c>
      <c r="H12" s="17">
        <v>6.8423463370718099E-2</v>
      </c>
      <c r="I12" s="17">
        <v>2.1655547890840399E-2</v>
      </c>
      <c r="J12" s="17">
        <v>5.1339163970185703E-2</v>
      </c>
      <c r="K12" s="17">
        <v>7.5126321039223398E-2</v>
      </c>
      <c r="L12" s="17">
        <v>0.103102204505442</v>
      </c>
      <c r="M12" s="17"/>
      <c r="N12" s="17">
        <v>5.5969835772113799E-2</v>
      </c>
      <c r="O12" s="17">
        <v>6.8278662661869702E-2</v>
      </c>
      <c r="P12" s="17">
        <v>5.5927432089997703E-2</v>
      </c>
      <c r="Q12" s="17">
        <v>6.7154501834386301E-2</v>
      </c>
      <c r="R12" s="17"/>
      <c r="S12" s="17">
        <v>5.9164849516133301E-2</v>
      </c>
      <c r="T12" s="17">
        <v>9.8312302407647503E-2</v>
      </c>
      <c r="U12" s="17">
        <v>5.9712409434431298E-2</v>
      </c>
      <c r="V12" s="17">
        <v>4.4966754896031101E-2</v>
      </c>
      <c r="W12" s="17">
        <v>3.8772247120220503E-2</v>
      </c>
      <c r="X12" s="17">
        <v>7.1152023412793794E-2</v>
      </c>
      <c r="Y12" s="17">
        <v>4.51561394328239E-2</v>
      </c>
      <c r="Z12" s="17">
        <v>8.0147980622435402E-2</v>
      </c>
      <c r="AA12" s="17">
        <v>6.7086638003249294E-2</v>
      </c>
      <c r="AB12" s="17">
        <v>3.3794393874028397E-2</v>
      </c>
      <c r="AC12" s="17">
        <v>5.95943741965098E-2</v>
      </c>
      <c r="AD12" s="17">
        <v>0.112585772203905</v>
      </c>
      <c r="AE12" s="17"/>
      <c r="AF12" s="17">
        <v>3.9111677646879901E-2</v>
      </c>
      <c r="AG12" s="17">
        <v>6.5099536134153202E-2</v>
      </c>
      <c r="AH12" s="17">
        <v>7.2067449773133896E-2</v>
      </c>
      <c r="AI12" s="17">
        <v>6.05347749215722E-2</v>
      </c>
      <c r="AJ12" s="17">
        <v>9.1233135160954604E-2</v>
      </c>
      <c r="AK12" s="17">
        <v>7.0272142985897901E-2</v>
      </c>
      <c r="AL12" s="17"/>
      <c r="AM12" s="17">
        <v>6.1803025535206897E-2</v>
      </c>
      <c r="AN12" s="17">
        <v>6.1511106644560602E-2</v>
      </c>
      <c r="AO12" s="17"/>
      <c r="AP12" s="17">
        <v>6.6726252378872294E-2</v>
      </c>
      <c r="AQ12" s="17">
        <v>5.2500268260740501E-2</v>
      </c>
      <c r="AR12" s="17">
        <v>5.6673889147785698E-2</v>
      </c>
      <c r="AS12" s="17">
        <v>5.8031583650509498E-2</v>
      </c>
      <c r="AT12" s="17">
        <v>4.3288428301946097E-2</v>
      </c>
      <c r="AU12" s="17"/>
      <c r="AV12" s="17">
        <v>3.79971215258713E-2</v>
      </c>
      <c r="AW12" s="17">
        <v>0.12532762508530401</v>
      </c>
      <c r="AX12" s="17">
        <v>2.7491471511759302E-2</v>
      </c>
      <c r="AY12" s="17">
        <v>8.8721844862075197E-2</v>
      </c>
      <c r="AZ12" s="17">
        <v>7.7409512593574398E-2</v>
      </c>
      <c r="BA12" s="17">
        <v>3.0311479004401499E-2</v>
      </c>
      <c r="BB12" s="17"/>
      <c r="BC12" s="17">
        <v>3.11437857796634E-2</v>
      </c>
      <c r="BD12" s="17">
        <v>5.6311062294891502E-2</v>
      </c>
      <c r="BE12" s="17">
        <v>0.100657599321907</v>
      </c>
      <c r="BF12" s="17"/>
      <c r="BG12" s="17">
        <v>7.7425848624877405E-2</v>
      </c>
      <c r="BH12" s="17">
        <v>4.4923219954045399E-2</v>
      </c>
      <c r="BI12" s="17">
        <v>6.7937288093262604E-2</v>
      </c>
      <c r="BJ12" s="17">
        <v>0.122971604492145</v>
      </c>
      <c r="BK12" s="17">
        <v>0.10254764887005401</v>
      </c>
      <c r="BL12" s="17"/>
      <c r="BM12" s="17">
        <v>5.0402408658047897E-2</v>
      </c>
      <c r="BN12" s="17">
        <v>0.106646029434701</v>
      </c>
    </row>
    <row r="13" spans="2:66" x14ac:dyDescent="0.35">
      <c r="B13" s="18" t="s">
        <v>182</v>
      </c>
      <c r="C13" s="17">
        <v>1.7809738462838499E-2</v>
      </c>
      <c r="D13" s="17">
        <v>1.9874200155222399E-2</v>
      </c>
      <c r="E13" s="17">
        <v>1.5751672851714599E-2</v>
      </c>
      <c r="F13" s="17"/>
      <c r="G13" s="17">
        <v>1.3824313410154001E-2</v>
      </c>
      <c r="H13" s="17">
        <v>5.5249403714457699E-3</v>
      </c>
      <c r="I13" s="17">
        <v>4.53740259931718E-2</v>
      </c>
      <c r="J13" s="17">
        <v>5.7144692711423696E-3</v>
      </c>
      <c r="K13" s="17">
        <v>3.47587474791336E-2</v>
      </c>
      <c r="L13" s="17">
        <v>4.6962296961922997E-3</v>
      </c>
      <c r="M13" s="17"/>
      <c r="N13" s="17">
        <v>3.6259412114344601E-2</v>
      </c>
      <c r="O13" s="17">
        <v>8.0087234064993296E-3</v>
      </c>
      <c r="P13" s="17">
        <v>9.0585098025830705E-3</v>
      </c>
      <c r="Q13" s="17">
        <v>1.5106316362873099E-2</v>
      </c>
      <c r="R13" s="17"/>
      <c r="S13" s="17">
        <v>7.1621059141468001E-3</v>
      </c>
      <c r="T13" s="17">
        <v>2.4896388415598499E-2</v>
      </c>
      <c r="U13" s="17">
        <v>0</v>
      </c>
      <c r="V13" s="17">
        <v>0</v>
      </c>
      <c r="W13" s="17">
        <v>1.24496551292059E-2</v>
      </c>
      <c r="X13" s="17">
        <v>2.0790435829955201E-2</v>
      </c>
      <c r="Y13" s="17">
        <v>5.7462219897923203E-2</v>
      </c>
      <c r="Z13" s="17">
        <v>0</v>
      </c>
      <c r="AA13" s="17">
        <v>1.9616623258758299E-2</v>
      </c>
      <c r="AB13" s="17">
        <v>1.2385908769541799E-2</v>
      </c>
      <c r="AC13" s="17">
        <v>5.9265253189512597E-2</v>
      </c>
      <c r="AD13" s="17">
        <v>0</v>
      </c>
      <c r="AE13" s="17"/>
      <c r="AF13" s="17">
        <v>1.1864144987815101E-2</v>
      </c>
      <c r="AG13" s="17">
        <v>2.4885585778051202E-2</v>
      </c>
      <c r="AH13" s="17">
        <v>2.0978506872498401E-2</v>
      </c>
      <c r="AI13" s="17">
        <v>1.64268329422304E-2</v>
      </c>
      <c r="AJ13" s="17">
        <v>9.77509726888094E-3</v>
      </c>
      <c r="AK13" s="17">
        <v>1.8173410664808001E-2</v>
      </c>
      <c r="AL13" s="17"/>
      <c r="AM13" s="17">
        <v>1.6705202328724501E-2</v>
      </c>
      <c r="AN13" s="17">
        <v>1.9399638164853E-2</v>
      </c>
      <c r="AO13" s="17"/>
      <c r="AP13" s="17">
        <v>1.19445591372975E-2</v>
      </c>
      <c r="AQ13" s="17">
        <v>1.35408357353332E-2</v>
      </c>
      <c r="AR13" s="17">
        <v>3.6781244977001901E-2</v>
      </c>
      <c r="AS13" s="17">
        <v>1.0194429636057E-2</v>
      </c>
      <c r="AT13" s="17">
        <v>0</v>
      </c>
      <c r="AU13" s="17"/>
      <c r="AV13" s="17">
        <v>1.0926330831051E-2</v>
      </c>
      <c r="AW13" s="17">
        <v>5.5470161298329101E-2</v>
      </c>
      <c r="AX13" s="17">
        <v>0</v>
      </c>
      <c r="AY13" s="17">
        <v>1.49455058233179E-2</v>
      </c>
      <c r="AZ13" s="17">
        <v>0</v>
      </c>
      <c r="BA13" s="17">
        <v>0</v>
      </c>
      <c r="BB13" s="17"/>
      <c r="BC13" s="17">
        <v>4.5203742890956404E-3</v>
      </c>
      <c r="BD13" s="17">
        <v>1.1668834777632E-2</v>
      </c>
      <c r="BE13" s="17">
        <v>3.6705191837433801E-2</v>
      </c>
      <c r="BF13" s="17"/>
      <c r="BG13" s="17">
        <v>1.06344384690687E-2</v>
      </c>
      <c r="BH13" s="17">
        <v>1.5169521984522301E-2</v>
      </c>
      <c r="BI13" s="17">
        <v>1.68910160449223E-2</v>
      </c>
      <c r="BJ13" s="17">
        <v>3.9911049925007901E-2</v>
      </c>
      <c r="BK13" s="17">
        <v>4.4111491842821003E-2</v>
      </c>
      <c r="BL13" s="17"/>
      <c r="BM13" s="17">
        <v>1.44050121776008E-2</v>
      </c>
      <c r="BN13" s="17">
        <v>4.3268608620911003E-2</v>
      </c>
    </row>
    <row r="14" spans="2:66" x14ac:dyDescent="0.35">
      <c r="B14" s="18" t="s">
        <v>117</v>
      </c>
      <c r="C14" s="19">
        <v>3.8577843332293298E-2</v>
      </c>
      <c r="D14" s="19">
        <v>3.0404464814641E-2</v>
      </c>
      <c r="E14" s="19">
        <v>4.51803486491478E-2</v>
      </c>
      <c r="F14" s="19"/>
      <c r="G14" s="19">
        <v>3.8366646860250098E-2</v>
      </c>
      <c r="H14" s="19">
        <v>2.7797917829821401E-2</v>
      </c>
      <c r="I14" s="19">
        <v>6.3713802755873503E-2</v>
      </c>
      <c r="J14" s="19">
        <v>2.4479806522949499E-2</v>
      </c>
      <c r="K14" s="19">
        <v>4.9279830709351498E-2</v>
      </c>
      <c r="L14" s="19">
        <v>2.99996964130127E-2</v>
      </c>
      <c r="M14" s="19"/>
      <c r="N14" s="19">
        <v>1.8134934382624E-2</v>
      </c>
      <c r="O14" s="19">
        <v>5.98512392225816E-2</v>
      </c>
      <c r="P14" s="19">
        <v>3.3376988433604898E-2</v>
      </c>
      <c r="Q14" s="19">
        <v>4.4758809085216303E-2</v>
      </c>
      <c r="R14" s="19"/>
      <c r="S14" s="19">
        <v>2.9104893564353699E-2</v>
      </c>
      <c r="T14" s="19">
        <v>2.4597448977068399E-2</v>
      </c>
      <c r="U14" s="19">
        <v>2.3750109084570498E-2</v>
      </c>
      <c r="V14" s="19">
        <v>7.0871053664720102E-2</v>
      </c>
      <c r="W14" s="19">
        <v>4.2216075426441201E-2</v>
      </c>
      <c r="X14" s="19">
        <v>7.0776827748782495E-2</v>
      </c>
      <c r="Y14" s="19">
        <v>2.2871388529257901E-2</v>
      </c>
      <c r="Z14" s="19">
        <v>2.02211825345852E-2</v>
      </c>
      <c r="AA14" s="19">
        <v>1.9485074926520699E-2</v>
      </c>
      <c r="AB14" s="19">
        <v>4.9307756033977801E-2</v>
      </c>
      <c r="AC14" s="19">
        <v>3.9228477296231697E-2</v>
      </c>
      <c r="AD14" s="19">
        <v>7.4345592621031603E-2</v>
      </c>
      <c r="AE14" s="19"/>
      <c r="AF14" s="19">
        <v>3.3377789725687702E-2</v>
      </c>
      <c r="AG14" s="19">
        <v>5.9059317848438202E-2</v>
      </c>
      <c r="AH14" s="19">
        <v>2.2581240518561599E-2</v>
      </c>
      <c r="AI14" s="19">
        <v>2.30620272066645E-2</v>
      </c>
      <c r="AJ14" s="19">
        <v>5.2523183443082801E-2</v>
      </c>
      <c r="AK14" s="19">
        <v>1.9058184072336701E-2</v>
      </c>
      <c r="AL14" s="19"/>
      <c r="AM14" s="19">
        <v>3.4858307431651997E-2</v>
      </c>
      <c r="AN14" s="19">
        <v>4.3880505372294397E-2</v>
      </c>
      <c r="AO14" s="19"/>
      <c r="AP14" s="19">
        <v>4.5539027465449598E-2</v>
      </c>
      <c r="AQ14" s="19">
        <v>4.6599581011071402E-2</v>
      </c>
      <c r="AR14" s="19">
        <v>2.9314792275353E-2</v>
      </c>
      <c r="AS14" s="19">
        <v>3.8735224782043602E-2</v>
      </c>
      <c r="AT14" s="19">
        <v>4.6996761015747401E-2</v>
      </c>
      <c r="AU14" s="19"/>
      <c r="AV14" s="19">
        <v>3.8553295119127397E-2</v>
      </c>
      <c r="AW14" s="19">
        <v>3.3250928337983397E-2</v>
      </c>
      <c r="AX14" s="19">
        <v>4.1861914568219499E-2</v>
      </c>
      <c r="AY14" s="19">
        <v>0</v>
      </c>
      <c r="AZ14" s="19">
        <v>2.9115006974915598E-2</v>
      </c>
      <c r="BA14" s="19">
        <v>5.96501937454888E-2</v>
      </c>
      <c r="BB14" s="19"/>
      <c r="BC14" s="19">
        <v>3.7338908569754602E-2</v>
      </c>
      <c r="BD14" s="19">
        <v>3.4521364723035602E-2</v>
      </c>
      <c r="BE14" s="19">
        <v>2.3349920235643699E-2</v>
      </c>
      <c r="BF14" s="19"/>
      <c r="BG14" s="19">
        <v>4.5886995055058701E-2</v>
      </c>
      <c r="BH14" s="19">
        <v>2.0650935522546401E-2</v>
      </c>
      <c r="BI14" s="19">
        <v>3.1271887314935902E-2</v>
      </c>
      <c r="BJ14" s="19">
        <v>4.0122334413152001E-2</v>
      </c>
      <c r="BK14" s="19">
        <v>3.3361296392668598E-2</v>
      </c>
      <c r="BL14" s="19"/>
      <c r="BM14" s="19">
        <v>2.4905149350124101E-2</v>
      </c>
      <c r="BN14" s="19">
        <v>3.47180025730335E-2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188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1002</v>
      </c>
      <c r="D7" s="10">
        <v>505</v>
      </c>
      <c r="E7" s="10">
        <v>495</v>
      </c>
      <c r="F7" s="10"/>
      <c r="G7" s="10">
        <v>133</v>
      </c>
      <c r="H7" s="10">
        <v>175</v>
      </c>
      <c r="I7" s="10">
        <v>176</v>
      </c>
      <c r="J7" s="10">
        <v>172</v>
      </c>
      <c r="K7" s="10">
        <v>142</v>
      </c>
      <c r="L7" s="10">
        <v>204</v>
      </c>
      <c r="M7" s="10"/>
      <c r="N7" s="10">
        <v>279</v>
      </c>
      <c r="O7" s="10">
        <v>241</v>
      </c>
      <c r="P7" s="10">
        <v>210</v>
      </c>
      <c r="Q7" s="10">
        <v>266</v>
      </c>
      <c r="R7" s="10"/>
      <c r="S7" s="10">
        <v>135</v>
      </c>
      <c r="T7" s="10">
        <v>121</v>
      </c>
      <c r="U7" s="10">
        <v>85</v>
      </c>
      <c r="V7" s="10">
        <v>86</v>
      </c>
      <c r="W7" s="10">
        <v>76</v>
      </c>
      <c r="X7" s="10">
        <v>97</v>
      </c>
      <c r="Y7" s="10">
        <v>88</v>
      </c>
      <c r="Z7" s="10">
        <v>48</v>
      </c>
      <c r="AA7" s="10">
        <v>105</v>
      </c>
      <c r="AB7" s="10">
        <v>84</v>
      </c>
      <c r="AC7" s="10">
        <v>50</v>
      </c>
      <c r="AD7" s="10">
        <v>27</v>
      </c>
      <c r="AE7" s="10"/>
      <c r="AF7" s="10">
        <v>246</v>
      </c>
      <c r="AG7" s="10">
        <v>290</v>
      </c>
      <c r="AH7" s="10">
        <v>137</v>
      </c>
      <c r="AI7" s="10">
        <v>177</v>
      </c>
      <c r="AJ7" s="10">
        <v>98</v>
      </c>
      <c r="AK7" s="10">
        <v>53</v>
      </c>
      <c r="AL7" s="10"/>
      <c r="AM7" s="10">
        <v>586</v>
      </c>
      <c r="AN7" s="10">
        <v>415</v>
      </c>
      <c r="AO7" s="10"/>
      <c r="AP7" s="10">
        <v>240</v>
      </c>
      <c r="AQ7" s="10">
        <v>221</v>
      </c>
      <c r="AR7" s="10">
        <v>241</v>
      </c>
      <c r="AS7" s="10">
        <v>116</v>
      </c>
      <c r="AT7" s="10">
        <v>22</v>
      </c>
      <c r="AU7" s="10"/>
      <c r="AV7" s="10">
        <v>361</v>
      </c>
      <c r="AW7" s="10">
        <v>182</v>
      </c>
      <c r="AX7" s="10">
        <v>73</v>
      </c>
      <c r="AY7" s="10">
        <v>131</v>
      </c>
      <c r="AZ7" s="10">
        <v>66</v>
      </c>
      <c r="BA7" s="10">
        <v>65</v>
      </c>
      <c r="BB7" s="10"/>
      <c r="BC7" s="10">
        <v>224</v>
      </c>
      <c r="BD7" s="10">
        <v>415</v>
      </c>
      <c r="BE7" s="10">
        <v>303</v>
      </c>
      <c r="BF7" s="10"/>
      <c r="BG7" s="10">
        <v>90</v>
      </c>
      <c r="BH7" s="10">
        <v>443</v>
      </c>
      <c r="BI7" s="10">
        <v>298</v>
      </c>
      <c r="BJ7" s="10">
        <v>24</v>
      </c>
      <c r="BK7" s="10">
        <v>94</v>
      </c>
      <c r="BL7" s="10"/>
      <c r="BM7" s="10">
        <v>533</v>
      </c>
      <c r="BN7" s="10">
        <v>118</v>
      </c>
    </row>
    <row r="8" spans="2:66" ht="30" customHeight="1" x14ac:dyDescent="0.35">
      <c r="B8" s="11" t="s">
        <v>19</v>
      </c>
      <c r="C8" s="11">
        <v>1004</v>
      </c>
      <c r="D8" s="11">
        <v>509</v>
      </c>
      <c r="E8" s="11">
        <v>493</v>
      </c>
      <c r="F8" s="11"/>
      <c r="G8" s="11">
        <v>135</v>
      </c>
      <c r="H8" s="11">
        <v>171</v>
      </c>
      <c r="I8" s="11">
        <v>181</v>
      </c>
      <c r="J8" s="11">
        <v>175</v>
      </c>
      <c r="K8" s="11">
        <v>142</v>
      </c>
      <c r="L8" s="11">
        <v>200</v>
      </c>
      <c r="M8" s="11"/>
      <c r="N8" s="11">
        <v>277</v>
      </c>
      <c r="O8" s="11">
        <v>252</v>
      </c>
      <c r="P8" s="11">
        <v>208</v>
      </c>
      <c r="Q8" s="11">
        <v>262</v>
      </c>
      <c r="R8" s="11"/>
      <c r="S8" s="11">
        <v>133</v>
      </c>
      <c r="T8" s="11">
        <v>119</v>
      </c>
      <c r="U8" s="11">
        <v>83</v>
      </c>
      <c r="V8" s="11">
        <v>93</v>
      </c>
      <c r="W8" s="11">
        <v>77</v>
      </c>
      <c r="X8" s="11">
        <v>95</v>
      </c>
      <c r="Y8" s="11">
        <v>86</v>
      </c>
      <c r="Z8" s="11">
        <v>45</v>
      </c>
      <c r="AA8" s="11">
        <v>103</v>
      </c>
      <c r="AB8" s="11">
        <v>97</v>
      </c>
      <c r="AC8" s="11">
        <v>49</v>
      </c>
      <c r="AD8" s="11">
        <v>25</v>
      </c>
      <c r="AE8" s="11"/>
      <c r="AF8" s="11">
        <v>246</v>
      </c>
      <c r="AG8" s="11">
        <v>291</v>
      </c>
      <c r="AH8" s="11">
        <v>138</v>
      </c>
      <c r="AI8" s="11">
        <v>178</v>
      </c>
      <c r="AJ8" s="11">
        <v>98</v>
      </c>
      <c r="AK8" s="11">
        <v>53</v>
      </c>
      <c r="AL8" s="11"/>
      <c r="AM8" s="11">
        <v>585</v>
      </c>
      <c r="AN8" s="11">
        <v>418</v>
      </c>
      <c r="AO8" s="11"/>
      <c r="AP8" s="11">
        <v>239</v>
      </c>
      <c r="AQ8" s="11">
        <v>221</v>
      </c>
      <c r="AR8" s="11">
        <v>243</v>
      </c>
      <c r="AS8" s="11">
        <v>118</v>
      </c>
      <c r="AT8" s="11">
        <v>22</v>
      </c>
      <c r="AU8" s="11"/>
      <c r="AV8" s="11">
        <v>362</v>
      </c>
      <c r="AW8" s="11">
        <v>181</v>
      </c>
      <c r="AX8" s="11">
        <v>74</v>
      </c>
      <c r="AY8" s="11">
        <v>131</v>
      </c>
      <c r="AZ8" s="11">
        <v>66</v>
      </c>
      <c r="BA8" s="11">
        <v>65</v>
      </c>
      <c r="BB8" s="11"/>
      <c r="BC8" s="11">
        <v>226</v>
      </c>
      <c r="BD8" s="11">
        <v>417</v>
      </c>
      <c r="BE8" s="11">
        <v>302</v>
      </c>
      <c r="BF8" s="11"/>
      <c r="BG8" s="11">
        <v>90</v>
      </c>
      <c r="BH8" s="11">
        <v>444</v>
      </c>
      <c r="BI8" s="11">
        <v>299</v>
      </c>
      <c r="BJ8" s="11">
        <v>24</v>
      </c>
      <c r="BK8" s="11">
        <v>95</v>
      </c>
      <c r="BL8" s="11"/>
      <c r="BM8" s="11">
        <v>534</v>
      </c>
      <c r="BN8" s="11">
        <v>119</v>
      </c>
    </row>
    <row r="9" spans="2:66" x14ac:dyDescent="0.35">
      <c r="B9" s="18" t="s">
        <v>178</v>
      </c>
      <c r="C9" s="17">
        <v>0.221830490344647</v>
      </c>
      <c r="D9" s="17">
        <v>0.246695953249113</v>
      </c>
      <c r="E9" s="17">
        <v>0.19707146563660399</v>
      </c>
      <c r="F9" s="17"/>
      <c r="G9" s="17">
        <v>0.37957917040066702</v>
      </c>
      <c r="H9" s="17">
        <v>0.36896557617606601</v>
      </c>
      <c r="I9" s="17">
        <v>0.26602749655236102</v>
      </c>
      <c r="J9" s="17">
        <v>0.17547639200068199</v>
      </c>
      <c r="K9" s="17">
        <v>0.105399049729597</v>
      </c>
      <c r="L9" s="17">
        <v>7.2317011911163298E-2</v>
      </c>
      <c r="M9" s="17"/>
      <c r="N9" s="17">
        <v>0.271735713678672</v>
      </c>
      <c r="O9" s="17">
        <v>0.23075300735253801</v>
      </c>
      <c r="P9" s="17">
        <v>0.20507144322801801</v>
      </c>
      <c r="Q9" s="17">
        <v>0.17037231163153599</v>
      </c>
      <c r="R9" s="17"/>
      <c r="S9" s="17">
        <v>0.37149228977485899</v>
      </c>
      <c r="T9" s="17">
        <v>0.13256366479243401</v>
      </c>
      <c r="U9" s="17">
        <v>0.153560697675862</v>
      </c>
      <c r="V9" s="17">
        <v>0.222195256356092</v>
      </c>
      <c r="W9" s="17">
        <v>0.10411547043784999</v>
      </c>
      <c r="X9" s="17">
        <v>0.22554943791507001</v>
      </c>
      <c r="Y9" s="17">
        <v>0.17035678829293899</v>
      </c>
      <c r="Z9" s="17">
        <v>0.186308626447513</v>
      </c>
      <c r="AA9" s="17">
        <v>0.24604108805018601</v>
      </c>
      <c r="AB9" s="17">
        <v>0.241425937280701</v>
      </c>
      <c r="AC9" s="17">
        <v>0.32220534075167101</v>
      </c>
      <c r="AD9" s="17">
        <v>0.29464369176521599</v>
      </c>
      <c r="AE9" s="17"/>
      <c r="AF9" s="17">
        <v>0.33875414848233598</v>
      </c>
      <c r="AG9" s="17">
        <v>0.20161133304260101</v>
      </c>
      <c r="AH9" s="17">
        <v>0.182933771870877</v>
      </c>
      <c r="AI9" s="17">
        <v>0.155095957319558</v>
      </c>
      <c r="AJ9" s="17">
        <v>0.14976728969641001</v>
      </c>
      <c r="AK9" s="17">
        <v>0.230121325948588</v>
      </c>
      <c r="AL9" s="17"/>
      <c r="AM9" s="17">
        <v>0.22128355169307401</v>
      </c>
      <c r="AN9" s="17">
        <v>0.22312888102026299</v>
      </c>
      <c r="AO9" s="17"/>
      <c r="AP9" s="17">
        <v>0.14233546660258101</v>
      </c>
      <c r="AQ9" s="17">
        <v>0.204125584451468</v>
      </c>
      <c r="AR9" s="17">
        <v>0.25688100782109802</v>
      </c>
      <c r="AS9" s="17">
        <v>0.31212446878960198</v>
      </c>
      <c r="AT9" s="17">
        <v>0.56987390062471599</v>
      </c>
      <c r="AU9" s="17"/>
      <c r="AV9" s="17">
        <v>0.320412313393656</v>
      </c>
      <c r="AW9" s="17">
        <v>0.16629646415222801</v>
      </c>
      <c r="AX9" s="17">
        <v>0.16643120863602801</v>
      </c>
      <c r="AY9" s="17">
        <v>0.13062697601125201</v>
      </c>
      <c r="AZ9" s="17">
        <v>0.25695011702046</v>
      </c>
      <c r="BA9" s="17">
        <v>0.158112893918647</v>
      </c>
      <c r="BB9" s="17"/>
      <c r="BC9" s="17">
        <v>0.22411441173581201</v>
      </c>
      <c r="BD9" s="17">
        <v>0.20033938062598999</v>
      </c>
      <c r="BE9" s="17">
        <v>0.24532152952919001</v>
      </c>
      <c r="BF9" s="17"/>
      <c r="BG9" s="17">
        <v>0.213506593199838</v>
      </c>
      <c r="BH9" s="17">
        <v>0.25627138272811001</v>
      </c>
      <c r="BI9" s="17">
        <v>0.219592962479005</v>
      </c>
      <c r="BJ9" s="17">
        <v>0.33534598046463299</v>
      </c>
      <c r="BK9" s="17">
        <v>9.5857628103126494E-2</v>
      </c>
      <c r="BL9" s="17"/>
      <c r="BM9" s="17">
        <v>0.249062231921097</v>
      </c>
      <c r="BN9" s="17">
        <v>0.14391464638787799</v>
      </c>
    </row>
    <row r="10" spans="2:66" x14ac:dyDescent="0.35">
      <c r="B10" s="18" t="s">
        <v>179</v>
      </c>
      <c r="C10" s="17">
        <v>0.26969939646418101</v>
      </c>
      <c r="D10" s="17">
        <v>0.27993629350151999</v>
      </c>
      <c r="E10" s="17">
        <v>0.2581902401965</v>
      </c>
      <c r="F10" s="17"/>
      <c r="G10" s="17">
        <v>0.26794617520337899</v>
      </c>
      <c r="H10" s="17">
        <v>0.321250285884497</v>
      </c>
      <c r="I10" s="17">
        <v>0.283422716146075</v>
      </c>
      <c r="J10" s="17">
        <v>0.31980832495044398</v>
      </c>
      <c r="K10" s="17">
        <v>0.261319651674016</v>
      </c>
      <c r="L10" s="17">
        <v>0.176395462566801</v>
      </c>
      <c r="M10" s="17"/>
      <c r="N10" s="17">
        <v>0.28712647876581798</v>
      </c>
      <c r="O10" s="17">
        <v>0.29961100592830903</v>
      </c>
      <c r="P10" s="17">
        <v>0.258949037152998</v>
      </c>
      <c r="Q10" s="17">
        <v>0.23019261697691401</v>
      </c>
      <c r="R10" s="17"/>
      <c r="S10" s="17">
        <v>0.24206714332486901</v>
      </c>
      <c r="T10" s="17">
        <v>0.30645976382936202</v>
      </c>
      <c r="U10" s="17">
        <v>0.245523608610518</v>
      </c>
      <c r="V10" s="17">
        <v>0.22265178588738699</v>
      </c>
      <c r="W10" s="17">
        <v>0.34141366199585299</v>
      </c>
      <c r="X10" s="17">
        <v>0.207989213553504</v>
      </c>
      <c r="Y10" s="17">
        <v>0.22893733523693499</v>
      </c>
      <c r="Z10" s="17">
        <v>0.44340488023853702</v>
      </c>
      <c r="AA10" s="17">
        <v>0.25730412634870897</v>
      </c>
      <c r="AB10" s="17">
        <v>0.294961773117145</v>
      </c>
      <c r="AC10" s="17">
        <v>0.242827263365265</v>
      </c>
      <c r="AD10" s="17">
        <v>0.33943775938508702</v>
      </c>
      <c r="AE10" s="17"/>
      <c r="AF10" s="17">
        <v>0.288375664511413</v>
      </c>
      <c r="AG10" s="17">
        <v>0.23859161304441201</v>
      </c>
      <c r="AH10" s="17">
        <v>0.240597387410979</v>
      </c>
      <c r="AI10" s="17">
        <v>0.32067349242537302</v>
      </c>
      <c r="AJ10" s="17">
        <v>0.271082710560828</v>
      </c>
      <c r="AK10" s="17">
        <v>0.26227197491991999</v>
      </c>
      <c r="AL10" s="17"/>
      <c r="AM10" s="17">
        <v>0.25103830228010199</v>
      </c>
      <c r="AN10" s="17">
        <v>0.29408637945854899</v>
      </c>
      <c r="AO10" s="17"/>
      <c r="AP10" s="17">
        <v>0.256291677684719</v>
      </c>
      <c r="AQ10" s="17">
        <v>0.272933303514452</v>
      </c>
      <c r="AR10" s="17">
        <v>0.28600755331000599</v>
      </c>
      <c r="AS10" s="17">
        <v>0.33275604520358998</v>
      </c>
      <c r="AT10" s="17">
        <v>0.179144091935728</v>
      </c>
      <c r="AU10" s="17"/>
      <c r="AV10" s="17">
        <v>0.29830541540929201</v>
      </c>
      <c r="AW10" s="17">
        <v>0.193620353886476</v>
      </c>
      <c r="AX10" s="17">
        <v>0.21862214573886399</v>
      </c>
      <c r="AY10" s="17">
        <v>0.25808431585184899</v>
      </c>
      <c r="AZ10" s="17">
        <v>0.34809682328224301</v>
      </c>
      <c r="BA10" s="17">
        <v>0.29555765407064899</v>
      </c>
      <c r="BB10" s="17"/>
      <c r="BC10" s="17">
        <v>0.31480110533565397</v>
      </c>
      <c r="BD10" s="17">
        <v>0.26552055936393498</v>
      </c>
      <c r="BE10" s="17">
        <v>0.24444859500028299</v>
      </c>
      <c r="BF10" s="17"/>
      <c r="BG10" s="17">
        <v>0.23973142046371701</v>
      </c>
      <c r="BH10" s="17">
        <v>0.29328779586050102</v>
      </c>
      <c r="BI10" s="17">
        <v>0.277906263655613</v>
      </c>
      <c r="BJ10" s="17">
        <v>0.247935053322826</v>
      </c>
      <c r="BK10" s="17">
        <v>0.251849650145056</v>
      </c>
      <c r="BL10" s="17"/>
      <c r="BM10" s="17">
        <v>0.284259434183258</v>
      </c>
      <c r="BN10" s="17">
        <v>0.25106412613435403</v>
      </c>
    </row>
    <row r="11" spans="2:66" ht="29" x14ac:dyDescent="0.35">
      <c r="B11" s="18" t="s">
        <v>180</v>
      </c>
      <c r="C11" s="17">
        <v>0.32576053918975501</v>
      </c>
      <c r="D11" s="17">
        <v>0.30370478826212599</v>
      </c>
      <c r="E11" s="17">
        <v>0.34982039503976903</v>
      </c>
      <c r="F11" s="17"/>
      <c r="G11" s="17">
        <v>0.264461325486189</v>
      </c>
      <c r="H11" s="17">
        <v>0.18944460479216199</v>
      </c>
      <c r="I11" s="17">
        <v>0.276062040235516</v>
      </c>
      <c r="J11" s="17">
        <v>0.35855559470305698</v>
      </c>
      <c r="K11" s="17">
        <v>0.33152965597794298</v>
      </c>
      <c r="L11" s="17">
        <v>0.49599813074870902</v>
      </c>
      <c r="M11" s="17"/>
      <c r="N11" s="17">
        <v>0.28945598618512602</v>
      </c>
      <c r="O11" s="17">
        <v>0.265440100704045</v>
      </c>
      <c r="P11" s="17">
        <v>0.36581296923506901</v>
      </c>
      <c r="Q11" s="17">
        <v>0.394168599982617</v>
      </c>
      <c r="R11" s="17"/>
      <c r="S11" s="17">
        <v>0.268941133677426</v>
      </c>
      <c r="T11" s="17">
        <v>0.32869760734993703</v>
      </c>
      <c r="U11" s="17">
        <v>0.400428828275321</v>
      </c>
      <c r="V11" s="17">
        <v>0.30979460755695898</v>
      </c>
      <c r="W11" s="17">
        <v>0.331368272620644</v>
      </c>
      <c r="X11" s="17">
        <v>0.36241063581049099</v>
      </c>
      <c r="Y11" s="17">
        <v>0.375059550516194</v>
      </c>
      <c r="Z11" s="17">
        <v>0.24689407716873399</v>
      </c>
      <c r="AA11" s="17">
        <v>0.32295962649941801</v>
      </c>
      <c r="AB11" s="17">
        <v>0.319882102845647</v>
      </c>
      <c r="AC11" s="17">
        <v>0.31835412312550798</v>
      </c>
      <c r="AD11" s="17">
        <v>0.29157295622866503</v>
      </c>
      <c r="AE11" s="17"/>
      <c r="AF11" s="17">
        <v>0.263520545936552</v>
      </c>
      <c r="AG11" s="17">
        <v>0.34603113304878103</v>
      </c>
      <c r="AH11" s="17">
        <v>0.34714602686214602</v>
      </c>
      <c r="AI11" s="17">
        <v>0.34884946662384198</v>
      </c>
      <c r="AJ11" s="17">
        <v>0.31556547446868299</v>
      </c>
      <c r="AK11" s="17">
        <v>0.39677742186753301</v>
      </c>
      <c r="AL11" s="17"/>
      <c r="AM11" s="17">
        <v>0.346738494091268</v>
      </c>
      <c r="AN11" s="17">
        <v>0.29715756418452899</v>
      </c>
      <c r="AO11" s="17"/>
      <c r="AP11" s="17">
        <v>0.368539723830341</v>
      </c>
      <c r="AQ11" s="17">
        <v>0.32846862181393399</v>
      </c>
      <c r="AR11" s="17">
        <v>0.32004099692724403</v>
      </c>
      <c r="AS11" s="17">
        <v>0.23217310265246199</v>
      </c>
      <c r="AT11" s="17">
        <v>0.103960875925066</v>
      </c>
      <c r="AU11" s="17"/>
      <c r="AV11" s="17">
        <v>0.27369080145983599</v>
      </c>
      <c r="AW11" s="17">
        <v>0.37845779115887301</v>
      </c>
      <c r="AX11" s="17">
        <v>0.42560616726769201</v>
      </c>
      <c r="AY11" s="17">
        <v>0.34232983230737801</v>
      </c>
      <c r="AZ11" s="17">
        <v>0.257233265700956</v>
      </c>
      <c r="BA11" s="17">
        <v>0.290893197626995</v>
      </c>
      <c r="BB11" s="17"/>
      <c r="BC11" s="17">
        <v>0.32047239302338298</v>
      </c>
      <c r="BD11" s="17">
        <v>0.37039007638654198</v>
      </c>
      <c r="BE11" s="17">
        <v>0.29234176774749798</v>
      </c>
      <c r="BF11" s="17"/>
      <c r="BG11" s="17">
        <v>0.31879798979546897</v>
      </c>
      <c r="BH11" s="17">
        <v>0.32592255908057999</v>
      </c>
      <c r="BI11" s="17">
        <v>0.328094009977759</v>
      </c>
      <c r="BJ11" s="17">
        <v>0.25276539889351901</v>
      </c>
      <c r="BK11" s="17">
        <v>0.36775050329411502</v>
      </c>
      <c r="BL11" s="17"/>
      <c r="BM11" s="17">
        <v>0.32472152208313598</v>
      </c>
      <c r="BN11" s="17">
        <v>0.34467697504038097</v>
      </c>
    </row>
    <row r="12" spans="2:66" x14ac:dyDescent="0.35">
      <c r="B12" s="18" t="s">
        <v>181</v>
      </c>
      <c r="C12" s="17">
        <v>9.8309445912089705E-2</v>
      </c>
      <c r="D12" s="17">
        <v>9.7476974805993405E-2</v>
      </c>
      <c r="E12" s="17">
        <v>9.9563001084654296E-2</v>
      </c>
      <c r="F12" s="17"/>
      <c r="G12" s="17">
        <v>2.1684503032527499E-2</v>
      </c>
      <c r="H12" s="17">
        <v>9.2097402697694203E-2</v>
      </c>
      <c r="I12" s="17">
        <v>6.4940159558767002E-2</v>
      </c>
      <c r="J12" s="17">
        <v>4.0272404028796199E-2</v>
      </c>
      <c r="K12" s="17">
        <v>0.17613982932176001</v>
      </c>
      <c r="L12" s="17">
        <v>0.18138458942528199</v>
      </c>
      <c r="M12" s="17"/>
      <c r="N12" s="17">
        <v>9.7287077249523998E-2</v>
      </c>
      <c r="O12" s="17">
        <v>0.10666437292843201</v>
      </c>
      <c r="P12" s="17">
        <v>8.4588493813122598E-2</v>
      </c>
      <c r="Q12" s="17">
        <v>0.100731854932117</v>
      </c>
      <c r="R12" s="17"/>
      <c r="S12" s="17">
        <v>6.6572378709906496E-2</v>
      </c>
      <c r="T12" s="17">
        <v>0.15814888068973301</v>
      </c>
      <c r="U12" s="17">
        <v>9.5122363176819894E-2</v>
      </c>
      <c r="V12" s="17">
        <v>0.16007898988828201</v>
      </c>
      <c r="W12" s="17">
        <v>0.155842978927518</v>
      </c>
      <c r="X12" s="17">
        <v>8.1627820491356806E-2</v>
      </c>
      <c r="Y12" s="17">
        <v>0.16736112871649</v>
      </c>
      <c r="Z12" s="17">
        <v>4.0981963410495301E-2</v>
      </c>
      <c r="AA12" s="17">
        <v>6.7144668224196E-2</v>
      </c>
      <c r="AB12" s="17">
        <v>3.6721920043903199E-2</v>
      </c>
      <c r="AC12" s="17">
        <v>3.8829330193533601E-2</v>
      </c>
      <c r="AD12" s="17">
        <v>0</v>
      </c>
      <c r="AE12" s="17"/>
      <c r="AF12" s="17">
        <v>5.9836219685757197E-2</v>
      </c>
      <c r="AG12" s="17">
        <v>0.110074245538316</v>
      </c>
      <c r="AH12" s="17">
        <v>0.132555427606311</v>
      </c>
      <c r="AI12" s="17">
        <v>9.6060684692064302E-2</v>
      </c>
      <c r="AJ12" s="17">
        <v>0.14037199515862001</v>
      </c>
      <c r="AK12" s="17">
        <v>5.5268533595568901E-2</v>
      </c>
      <c r="AL12" s="17"/>
      <c r="AM12" s="17">
        <v>9.9795990282292704E-2</v>
      </c>
      <c r="AN12" s="17">
        <v>9.64630756950038E-2</v>
      </c>
      <c r="AO12" s="17"/>
      <c r="AP12" s="17">
        <v>0.12045812033740499</v>
      </c>
      <c r="AQ12" s="17">
        <v>9.5031363950374398E-2</v>
      </c>
      <c r="AR12" s="17">
        <v>7.8928354758687605E-2</v>
      </c>
      <c r="AS12" s="17">
        <v>7.6095283593629104E-2</v>
      </c>
      <c r="AT12" s="17">
        <v>0.14702113151449001</v>
      </c>
      <c r="AU12" s="17"/>
      <c r="AV12" s="17">
        <v>4.6599150891035702E-2</v>
      </c>
      <c r="AW12" s="17">
        <v>0.17427911788702899</v>
      </c>
      <c r="AX12" s="17">
        <v>0.16349732813763501</v>
      </c>
      <c r="AY12" s="17">
        <v>0.161696551413753</v>
      </c>
      <c r="AZ12" s="17">
        <v>7.5390123378001703E-2</v>
      </c>
      <c r="BA12" s="17">
        <v>0.12110931759831101</v>
      </c>
      <c r="BB12" s="17"/>
      <c r="BC12" s="17">
        <v>8.0146384162222806E-2</v>
      </c>
      <c r="BD12" s="17">
        <v>8.3305456010517906E-2</v>
      </c>
      <c r="BE12" s="17">
        <v>0.14234642616509199</v>
      </c>
      <c r="BF12" s="17"/>
      <c r="BG12" s="17">
        <v>0.101467297757372</v>
      </c>
      <c r="BH12" s="17">
        <v>6.7323278908727496E-2</v>
      </c>
      <c r="BI12" s="17">
        <v>0.103381226929788</v>
      </c>
      <c r="BJ12" s="17">
        <v>0.12404251739401501</v>
      </c>
      <c r="BK12" s="17">
        <v>0.169026814966209</v>
      </c>
      <c r="BL12" s="17"/>
      <c r="BM12" s="17">
        <v>7.3079167894796696E-2</v>
      </c>
      <c r="BN12" s="17">
        <v>0.16000002435348501</v>
      </c>
    </row>
    <row r="13" spans="2:66" x14ac:dyDescent="0.35">
      <c r="B13" s="18" t="s">
        <v>182</v>
      </c>
      <c r="C13" s="17">
        <v>2.8402384159177799E-2</v>
      </c>
      <c r="D13" s="17">
        <v>3.2835377165307898E-2</v>
      </c>
      <c r="E13" s="17">
        <v>2.39436058984645E-2</v>
      </c>
      <c r="F13" s="17"/>
      <c r="G13" s="17">
        <v>0</v>
      </c>
      <c r="H13" s="17">
        <v>0</v>
      </c>
      <c r="I13" s="17">
        <v>2.8379480611283401E-2</v>
      </c>
      <c r="J13" s="17">
        <v>1.6924203989273901E-2</v>
      </c>
      <c r="K13" s="17">
        <v>8.1685558587152499E-2</v>
      </c>
      <c r="L13" s="17">
        <v>4.4243763334443603E-2</v>
      </c>
      <c r="M13" s="17"/>
      <c r="N13" s="17">
        <v>3.5496945714368199E-2</v>
      </c>
      <c r="O13" s="17">
        <v>2.0629864435737701E-2</v>
      </c>
      <c r="P13" s="17">
        <v>2.33598840056932E-2</v>
      </c>
      <c r="Q13" s="17">
        <v>3.3055391945166102E-2</v>
      </c>
      <c r="R13" s="17"/>
      <c r="S13" s="17">
        <v>2.9089463456919502E-2</v>
      </c>
      <c r="T13" s="17">
        <v>3.2810036422361903E-2</v>
      </c>
      <c r="U13" s="17">
        <v>7.0512052120100505E-2</v>
      </c>
      <c r="V13" s="17">
        <v>1.2623055611839599E-2</v>
      </c>
      <c r="W13" s="17">
        <v>1.24496551292059E-2</v>
      </c>
      <c r="X13" s="17">
        <v>3.0207768279529802E-2</v>
      </c>
      <c r="Y13" s="17">
        <v>1.19536843091576E-2</v>
      </c>
      <c r="Z13" s="17">
        <v>4.2425383432806503E-2</v>
      </c>
      <c r="AA13" s="17">
        <v>4.7666106854910302E-2</v>
      </c>
      <c r="AB13" s="17">
        <v>1.13543018461452E-2</v>
      </c>
      <c r="AC13" s="17">
        <v>1.9638287013546901E-2</v>
      </c>
      <c r="AD13" s="17">
        <v>0</v>
      </c>
      <c r="AE13" s="17"/>
      <c r="AF13" s="17">
        <v>7.67288802079531E-3</v>
      </c>
      <c r="AG13" s="17">
        <v>3.7066004027547797E-2</v>
      </c>
      <c r="AH13" s="17">
        <v>2.15889529023006E-2</v>
      </c>
      <c r="AI13" s="17">
        <v>2.8591622950166502E-2</v>
      </c>
      <c r="AJ13" s="17">
        <v>6.0047990063644502E-2</v>
      </c>
      <c r="AK13" s="17">
        <v>3.6502559596053301E-2</v>
      </c>
      <c r="AL13" s="17"/>
      <c r="AM13" s="17">
        <v>3.5280128865235801E-2</v>
      </c>
      <c r="AN13" s="17">
        <v>1.8836614489573099E-2</v>
      </c>
      <c r="AO13" s="17"/>
      <c r="AP13" s="17">
        <v>3.66281155465253E-2</v>
      </c>
      <c r="AQ13" s="17">
        <v>1.3114377287545199E-2</v>
      </c>
      <c r="AR13" s="17">
        <v>3.6976731075145999E-2</v>
      </c>
      <c r="AS13" s="17">
        <v>0</v>
      </c>
      <c r="AT13" s="17">
        <v>0</v>
      </c>
      <c r="AU13" s="17"/>
      <c r="AV13" s="17">
        <v>1.37417737954229E-2</v>
      </c>
      <c r="AW13" s="17">
        <v>4.3051787596672601E-2</v>
      </c>
      <c r="AX13" s="17">
        <v>2.58431502197796E-2</v>
      </c>
      <c r="AY13" s="17">
        <v>7.6299691719228901E-2</v>
      </c>
      <c r="AZ13" s="17">
        <v>0</v>
      </c>
      <c r="BA13" s="17">
        <v>3.0479768496210299E-2</v>
      </c>
      <c r="BB13" s="17"/>
      <c r="BC13" s="17">
        <v>1.7897101317629699E-2</v>
      </c>
      <c r="BD13" s="17">
        <v>2.0629825116352501E-2</v>
      </c>
      <c r="BE13" s="17">
        <v>5.2560685542444897E-2</v>
      </c>
      <c r="BF13" s="17"/>
      <c r="BG13" s="17">
        <v>4.4951357556357797E-2</v>
      </c>
      <c r="BH13" s="17">
        <v>1.5126121337408E-2</v>
      </c>
      <c r="BI13" s="17">
        <v>2.3549157782454901E-2</v>
      </c>
      <c r="BJ13" s="17">
        <v>3.9911049925007901E-2</v>
      </c>
      <c r="BK13" s="17">
        <v>8.2824031656400399E-2</v>
      </c>
      <c r="BL13" s="17"/>
      <c r="BM13" s="17">
        <v>2.0153963824859698E-2</v>
      </c>
      <c r="BN13" s="17">
        <v>7.4212882398478494E-2</v>
      </c>
    </row>
    <row r="14" spans="2:66" x14ac:dyDescent="0.35">
      <c r="B14" s="18" t="s">
        <v>117</v>
      </c>
      <c r="C14" s="19">
        <v>5.5997743930150001E-2</v>
      </c>
      <c r="D14" s="19">
        <v>3.9350613015939E-2</v>
      </c>
      <c r="E14" s="19">
        <v>7.1411292144009E-2</v>
      </c>
      <c r="F14" s="19"/>
      <c r="G14" s="19">
        <v>6.6328825877237693E-2</v>
      </c>
      <c r="H14" s="19">
        <v>2.8242130449581099E-2</v>
      </c>
      <c r="I14" s="19">
        <v>8.1168106895997696E-2</v>
      </c>
      <c r="J14" s="19">
        <v>8.8963080327746594E-2</v>
      </c>
      <c r="K14" s="19">
        <v>4.39262547095308E-2</v>
      </c>
      <c r="L14" s="19">
        <v>2.9661042013601001E-2</v>
      </c>
      <c r="M14" s="19"/>
      <c r="N14" s="19">
        <v>1.8897798406491501E-2</v>
      </c>
      <c r="O14" s="19">
        <v>7.6901648650938306E-2</v>
      </c>
      <c r="P14" s="19">
        <v>6.2218172565099102E-2</v>
      </c>
      <c r="Q14" s="19">
        <v>7.1479224531650704E-2</v>
      </c>
      <c r="R14" s="19"/>
      <c r="S14" s="19">
        <v>2.1837591056020299E-2</v>
      </c>
      <c r="T14" s="19">
        <v>4.1320046916173199E-2</v>
      </c>
      <c r="U14" s="19">
        <v>3.4852450141378E-2</v>
      </c>
      <c r="V14" s="19">
        <v>7.2656304699439497E-2</v>
      </c>
      <c r="W14" s="19">
        <v>5.4809960888929199E-2</v>
      </c>
      <c r="X14" s="19">
        <v>9.2215123950047606E-2</v>
      </c>
      <c r="Y14" s="19">
        <v>4.6331512928284697E-2</v>
      </c>
      <c r="Z14" s="19">
        <v>3.9985069301914401E-2</v>
      </c>
      <c r="AA14" s="19">
        <v>5.8884384022580297E-2</v>
      </c>
      <c r="AB14" s="19">
        <v>9.5653964866458593E-2</v>
      </c>
      <c r="AC14" s="19">
        <v>5.8145655550475898E-2</v>
      </c>
      <c r="AD14" s="19">
        <v>7.4345592621031603E-2</v>
      </c>
      <c r="AE14" s="19"/>
      <c r="AF14" s="19">
        <v>4.1840533363145901E-2</v>
      </c>
      <c r="AG14" s="19">
        <v>6.6625671298342598E-2</v>
      </c>
      <c r="AH14" s="19">
        <v>7.5178433347386497E-2</v>
      </c>
      <c r="AI14" s="19">
        <v>5.07287759889955E-2</v>
      </c>
      <c r="AJ14" s="19">
        <v>6.3164540051814794E-2</v>
      </c>
      <c r="AK14" s="19">
        <v>1.9058184072336701E-2</v>
      </c>
      <c r="AL14" s="19"/>
      <c r="AM14" s="19">
        <v>4.5863532788026302E-2</v>
      </c>
      <c r="AN14" s="19">
        <v>7.0327485152081606E-2</v>
      </c>
      <c r="AO14" s="19"/>
      <c r="AP14" s="19">
        <v>7.5746895998428501E-2</v>
      </c>
      <c r="AQ14" s="19">
        <v>8.6326748982226698E-2</v>
      </c>
      <c r="AR14" s="19">
        <v>2.1165356107818601E-2</v>
      </c>
      <c r="AS14" s="19">
        <v>4.6851099760716802E-2</v>
      </c>
      <c r="AT14" s="19">
        <v>0</v>
      </c>
      <c r="AU14" s="19"/>
      <c r="AV14" s="19">
        <v>4.7250545050757702E-2</v>
      </c>
      <c r="AW14" s="19">
        <v>4.4294485318721599E-2</v>
      </c>
      <c r="AX14" s="19">
        <v>0</v>
      </c>
      <c r="AY14" s="19">
        <v>3.0962632696538001E-2</v>
      </c>
      <c r="AZ14" s="19">
        <v>6.2329670618339703E-2</v>
      </c>
      <c r="BA14" s="19">
        <v>0.103847168289188</v>
      </c>
      <c r="BB14" s="19"/>
      <c r="BC14" s="19">
        <v>4.2568604425298501E-2</v>
      </c>
      <c r="BD14" s="19">
        <v>5.9814702496662403E-2</v>
      </c>
      <c r="BE14" s="19">
        <v>2.2980996015492802E-2</v>
      </c>
      <c r="BF14" s="19"/>
      <c r="BG14" s="19">
        <v>8.1545341227247006E-2</v>
      </c>
      <c r="BH14" s="19">
        <v>4.2068862084673801E-2</v>
      </c>
      <c r="BI14" s="19">
        <v>4.7476379175380397E-2</v>
      </c>
      <c r="BJ14" s="19">
        <v>0</v>
      </c>
      <c r="BK14" s="19">
        <v>3.26913718350932E-2</v>
      </c>
      <c r="BL14" s="19"/>
      <c r="BM14" s="19">
        <v>4.8723680092851801E-2</v>
      </c>
      <c r="BN14" s="19">
        <v>2.61313456854241E-2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189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1002</v>
      </c>
      <c r="D7" s="10">
        <v>505</v>
      </c>
      <c r="E7" s="10">
        <v>495</v>
      </c>
      <c r="F7" s="10"/>
      <c r="G7" s="10">
        <v>133</v>
      </c>
      <c r="H7" s="10">
        <v>175</v>
      </c>
      <c r="I7" s="10">
        <v>176</v>
      </c>
      <c r="J7" s="10">
        <v>172</v>
      </c>
      <c r="K7" s="10">
        <v>142</v>
      </c>
      <c r="L7" s="10">
        <v>204</v>
      </c>
      <c r="M7" s="10"/>
      <c r="N7" s="10">
        <v>279</v>
      </c>
      <c r="O7" s="10">
        <v>241</v>
      </c>
      <c r="P7" s="10">
        <v>210</v>
      </c>
      <c r="Q7" s="10">
        <v>266</v>
      </c>
      <c r="R7" s="10"/>
      <c r="S7" s="10">
        <v>135</v>
      </c>
      <c r="T7" s="10">
        <v>121</v>
      </c>
      <c r="U7" s="10">
        <v>85</v>
      </c>
      <c r="V7" s="10">
        <v>86</v>
      </c>
      <c r="W7" s="10">
        <v>76</v>
      </c>
      <c r="X7" s="10">
        <v>97</v>
      </c>
      <c r="Y7" s="10">
        <v>88</v>
      </c>
      <c r="Z7" s="10">
        <v>48</v>
      </c>
      <c r="AA7" s="10">
        <v>105</v>
      </c>
      <c r="AB7" s="10">
        <v>84</v>
      </c>
      <c r="AC7" s="10">
        <v>50</v>
      </c>
      <c r="AD7" s="10">
        <v>27</v>
      </c>
      <c r="AE7" s="10"/>
      <c r="AF7" s="10">
        <v>246</v>
      </c>
      <c r="AG7" s="10">
        <v>290</v>
      </c>
      <c r="AH7" s="10">
        <v>137</v>
      </c>
      <c r="AI7" s="10">
        <v>177</v>
      </c>
      <c r="AJ7" s="10">
        <v>98</v>
      </c>
      <c r="AK7" s="10">
        <v>53</v>
      </c>
      <c r="AL7" s="10"/>
      <c r="AM7" s="10">
        <v>586</v>
      </c>
      <c r="AN7" s="10">
        <v>415</v>
      </c>
      <c r="AO7" s="10"/>
      <c r="AP7" s="10">
        <v>240</v>
      </c>
      <c r="AQ7" s="10">
        <v>221</v>
      </c>
      <c r="AR7" s="10">
        <v>241</v>
      </c>
      <c r="AS7" s="10">
        <v>116</v>
      </c>
      <c r="AT7" s="10">
        <v>22</v>
      </c>
      <c r="AU7" s="10"/>
      <c r="AV7" s="10">
        <v>361</v>
      </c>
      <c r="AW7" s="10">
        <v>182</v>
      </c>
      <c r="AX7" s="10">
        <v>73</v>
      </c>
      <c r="AY7" s="10">
        <v>131</v>
      </c>
      <c r="AZ7" s="10">
        <v>66</v>
      </c>
      <c r="BA7" s="10">
        <v>65</v>
      </c>
      <c r="BB7" s="10"/>
      <c r="BC7" s="10">
        <v>224</v>
      </c>
      <c r="BD7" s="10">
        <v>415</v>
      </c>
      <c r="BE7" s="10">
        <v>303</v>
      </c>
      <c r="BF7" s="10"/>
      <c r="BG7" s="10">
        <v>90</v>
      </c>
      <c r="BH7" s="10">
        <v>443</v>
      </c>
      <c r="BI7" s="10">
        <v>298</v>
      </c>
      <c r="BJ7" s="10">
        <v>24</v>
      </c>
      <c r="BK7" s="10">
        <v>94</v>
      </c>
      <c r="BL7" s="10"/>
      <c r="BM7" s="10">
        <v>533</v>
      </c>
      <c r="BN7" s="10">
        <v>118</v>
      </c>
    </row>
    <row r="8" spans="2:66" ht="30" customHeight="1" x14ac:dyDescent="0.35">
      <c r="B8" s="11" t="s">
        <v>19</v>
      </c>
      <c r="C8" s="11">
        <v>1004</v>
      </c>
      <c r="D8" s="11">
        <v>509</v>
      </c>
      <c r="E8" s="11">
        <v>493</v>
      </c>
      <c r="F8" s="11"/>
      <c r="G8" s="11">
        <v>135</v>
      </c>
      <c r="H8" s="11">
        <v>171</v>
      </c>
      <c r="I8" s="11">
        <v>181</v>
      </c>
      <c r="J8" s="11">
        <v>175</v>
      </c>
      <c r="K8" s="11">
        <v>142</v>
      </c>
      <c r="L8" s="11">
        <v>200</v>
      </c>
      <c r="M8" s="11"/>
      <c r="N8" s="11">
        <v>277</v>
      </c>
      <c r="O8" s="11">
        <v>252</v>
      </c>
      <c r="P8" s="11">
        <v>208</v>
      </c>
      <c r="Q8" s="11">
        <v>262</v>
      </c>
      <c r="R8" s="11"/>
      <c r="S8" s="11">
        <v>133</v>
      </c>
      <c r="T8" s="11">
        <v>119</v>
      </c>
      <c r="U8" s="11">
        <v>83</v>
      </c>
      <c r="V8" s="11">
        <v>93</v>
      </c>
      <c r="W8" s="11">
        <v>77</v>
      </c>
      <c r="X8" s="11">
        <v>95</v>
      </c>
      <c r="Y8" s="11">
        <v>86</v>
      </c>
      <c r="Z8" s="11">
        <v>45</v>
      </c>
      <c r="AA8" s="11">
        <v>103</v>
      </c>
      <c r="AB8" s="11">
        <v>97</v>
      </c>
      <c r="AC8" s="11">
        <v>49</v>
      </c>
      <c r="AD8" s="11">
        <v>25</v>
      </c>
      <c r="AE8" s="11"/>
      <c r="AF8" s="11">
        <v>246</v>
      </c>
      <c r="AG8" s="11">
        <v>291</v>
      </c>
      <c r="AH8" s="11">
        <v>138</v>
      </c>
      <c r="AI8" s="11">
        <v>178</v>
      </c>
      <c r="AJ8" s="11">
        <v>98</v>
      </c>
      <c r="AK8" s="11">
        <v>53</v>
      </c>
      <c r="AL8" s="11"/>
      <c r="AM8" s="11">
        <v>585</v>
      </c>
      <c r="AN8" s="11">
        <v>418</v>
      </c>
      <c r="AO8" s="11"/>
      <c r="AP8" s="11">
        <v>239</v>
      </c>
      <c r="AQ8" s="11">
        <v>221</v>
      </c>
      <c r="AR8" s="11">
        <v>243</v>
      </c>
      <c r="AS8" s="11">
        <v>118</v>
      </c>
      <c r="AT8" s="11">
        <v>22</v>
      </c>
      <c r="AU8" s="11"/>
      <c r="AV8" s="11">
        <v>362</v>
      </c>
      <c r="AW8" s="11">
        <v>181</v>
      </c>
      <c r="AX8" s="11">
        <v>74</v>
      </c>
      <c r="AY8" s="11">
        <v>131</v>
      </c>
      <c r="AZ8" s="11">
        <v>66</v>
      </c>
      <c r="BA8" s="11">
        <v>65</v>
      </c>
      <c r="BB8" s="11"/>
      <c r="BC8" s="11">
        <v>226</v>
      </c>
      <c r="BD8" s="11">
        <v>417</v>
      </c>
      <c r="BE8" s="11">
        <v>302</v>
      </c>
      <c r="BF8" s="11"/>
      <c r="BG8" s="11">
        <v>90</v>
      </c>
      <c r="BH8" s="11">
        <v>444</v>
      </c>
      <c r="BI8" s="11">
        <v>299</v>
      </c>
      <c r="BJ8" s="11">
        <v>24</v>
      </c>
      <c r="BK8" s="11">
        <v>95</v>
      </c>
      <c r="BL8" s="11"/>
      <c r="BM8" s="11">
        <v>534</v>
      </c>
      <c r="BN8" s="11">
        <v>119</v>
      </c>
    </row>
    <row r="9" spans="2:66" x14ac:dyDescent="0.35">
      <c r="B9" s="18" t="s">
        <v>178</v>
      </c>
      <c r="C9" s="17">
        <v>0.31785032562584398</v>
      </c>
      <c r="D9" s="17">
        <v>0.32928566880042998</v>
      </c>
      <c r="E9" s="17">
        <v>0.30733074057594401</v>
      </c>
      <c r="F9" s="17"/>
      <c r="G9" s="17">
        <v>0.393909161403593</v>
      </c>
      <c r="H9" s="17">
        <v>0.45119795824721598</v>
      </c>
      <c r="I9" s="17">
        <v>0.33789737242164097</v>
      </c>
      <c r="J9" s="17">
        <v>0.24925016784707901</v>
      </c>
      <c r="K9" s="17">
        <v>0.30371175853507798</v>
      </c>
      <c r="L9" s="17">
        <v>0.20426857172083601</v>
      </c>
      <c r="M9" s="17"/>
      <c r="N9" s="17">
        <v>0.37065751081440901</v>
      </c>
      <c r="O9" s="17">
        <v>0.269881320099286</v>
      </c>
      <c r="P9" s="17">
        <v>0.34957062763070301</v>
      </c>
      <c r="Q9" s="17">
        <v>0.27080644846302998</v>
      </c>
      <c r="R9" s="17"/>
      <c r="S9" s="17">
        <v>0.391981530654262</v>
      </c>
      <c r="T9" s="17">
        <v>0.31340824588194899</v>
      </c>
      <c r="U9" s="17">
        <v>0.292756583694398</v>
      </c>
      <c r="V9" s="17">
        <v>0.35848078137601402</v>
      </c>
      <c r="W9" s="17">
        <v>0.250553238088145</v>
      </c>
      <c r="X9" s="17">
        <v>0.29798039763191098</v>
      </c>
      <c r="Y9" s="17">
        <v>0.29552910990096598</v>
      </c>
      <c r="Z9" s="17">
        <v>0.28715943624134199</v>
      </c>
      <c r="AA9" s="17">
        <v>0.30325431117869101</v>
      </c>
      <c r="AB9" s="17">
        <v>0.32047878167847599</v>
      </c>
      <c r="AC9" s="17">
        <v>0.32246400003850001</v>
      </c>
      <c r="AD9" s="17">
        <v>0.33282587140352499</v>
      </c>
      <c r="AE9" s="17"/>
      <c r="AF9" s="17">
        <v>0.42866558974290397</v>
      </c>
      <c r="AG9" s="17">
        <v>0.27754405184681402</v>
      </c>
      <c r="AH9" s="17">
        <v>0.23854652069044099</v>
      </c>
      <c r="AI9" s="17">
        <v>0.287988062863892</v>
      </c>
      <c r="AJ9" s="17">
        <v>0.29232477812634</v>
      </c>
      <c r="AK9" s="17">
        <v>0.36287172702433301</v>
      </c>
      <c r="AL9" s="17"/>
      <c r="AM9" s="17">
        <v>0.32957684386202601</v>
      </c>
      <c r="AN9" s="17">
        <v>0.302187211463744</v>
      </c>
      <c r="AO9" s="17"/>
      <c r="AP9" s="17">
        <v>0.23715397370146199</v>
      </c>
      <c r="AQ9" s="17">
        <v>0.27108224277117099</v>
      </c>
      <c r="AR9" s="17">
        <v>0.34218194545832198</v>
      </c>
      <c r="AS9" s="17">
        <v>0.40210186489884298</v>
      </c>
      <c r="AT9" s="17">
        <v>0.65642162019897399</v>
      </c>
      <c r="AU9" s="17"/>
      <c r="AV9" s="17">
        <v>0.38859300691690701</v>
      </c>
      <c r="AW9" s="17">
        <v>0.248039707712366</v>
      </c>
      <c r="AX9" s="17">
        <v>0.322139515181535</v>
      </c>
      <c r="AY9" s="17">
        <v>0.28125972726358001</v>
      </c>
      <c r="AZ9" s="17">
        <v>0.39083951909228898</v>
      </c>
      <c r="BA9" s="17">
        <v>0.26134880216247802</v>
      </c>
      <c r="BB9" s="17"/>
      <c r="BC9" s="17">
        <v>0.360442819611552</v>
      </c>
      <c r="BD9" s="17">
        <v>0.30180520199441702</v>
      </c>
      <c r="BE9" s="17">
        <v>0.31940244714563298</v>
      </c>
      <c r="BF9" s="17"/>
      <c r="BG9" s="17">
        <v>0.22146231494903099</v>
      </c>
      <c r="BH9" s="17">
        <v>0.35492252236979999</v>
      </c>
      <c r="BI9" s="17">
        <v>0.345882524319167</v>
      </c>
      <c r="BJ9" s="17">
        <v>0.37125398795204101</v>
      </c>
      <c r="BK9" s="17">
        <v>0.22506322947371499</v>
      </c>
      <c r="BL9" s="17"/>
      <c r="BM9" s="17">
        <v>0.33242422943665201</v>
      </c>
      <c r="BN9" s="17">
        <v>0.25439865177704901</v>
      </c>
    </row>
    <row r="10" spans="2:66" x14ac:dyDescent="0.35">
      <c r="B10" s="18" t="s">
        <v>179</v>
      </c>
      <c r="C10" s="17">
        <v>0.39540566632056701</v>
      </c>
      <c r="D10" s="17">
        <v>0.39360379617909103</v>
      </c>
      <c r="E10" s="17">
        <v>0.398852373313204</v>
      </c>
      <c r="F10" s="17"/>
      <c r="G10" s="17">
        <v>0.292715002432617</v>
      </c>
      <c r="H10" s="17">
        <v>0.27936097289920703</v>
      </c>
      <c r="I10" s="17">
        <v>0.43207400331033602</v>
      </c>
      <c r="J10" s="17">
        <v>0.47258185323699398</v>
      </c>
      <c r="K10" s="17">
        <v>0.39510652489701398</v>
      </c>
      <c r="L10" s="17">
        <v>0.46370384688232402</v>
      </c>
      <c r="M10" s="17"/>
      <c r="N10" s="17">
        <v>0.405099193609672</v>
      </c>
      <c r="O10" s="17">
        <v>0.410083558387764</v>
      </c>
      <c r="P10" s="17">
        <v>0.41637086797004402</v>
      </c>
      <c r="Q10" s="17">
        <v>0.35979014051015801</v>
      </c>
      <c r="R10" s="17"/>
      <c r="S10" s="17">
        <v>0.34130231163334501</v>
      </c>
      <c r="T10" s="17">
        <v>0.43806845494742802</v>
      </c>
      <c r="U10" s="17">
        <v>0.41096951716300101</v>
      </c>
      <c r="V10" s="17">
        <v>0.38570415779647899</v>
      </c>
      <c r="W10" s="17">
        <v>0.45986605043620998</v>
      </c>
      <c r="X10" s="17">
        <v>0.35075097283246798</v>
      </c>
      <c r="Y10" s="17">
        <v>0.36325403581445398</v>
      </c>
      <c r="Z10" s="17">
        <v>0.52473169698441502</v>
      </c>
      <c r="AA10" s="17">
        <v>0.32514828862657003</v>
      </c>
      <c r="AB10" s="17">
        <v>0.44367789925485102</v>
      </c>
      <c r="AC10" s="17">
        <v>0.35945786339546099</v>
      </c>
      <c r="AD10" s="17">
        <v>0.48267962986314</v>
      </c>
      <c r="AE10" s="17"/>
      <c r="AF10" s="17">
        <v>0.32957098677424401</v>
      </c>
      <c r="AG10" s="17">
        <v>0.417226699524269</v>
      </c>
      <c r="AH10" s="17">
        <v>0.44306770553094299</v>
      </c>
      <c r="AI10" s="17">
        <v>0.39890168143458099</v>
      </c>
      <c r="AJ10" s="17">
        <v>0.480260459641427</v>
      </c>
      <c r="AK10" s="17">
        <v>0.29772976708648702</v>
      </c>
      <c r="AL10" s="17"/>
      <c r="AM10" s="17">
        <v>0.424769740258295</v>
      </c>
      <c r="AN10" s="17">
        <v>0.35522304425086298</v>
      </c>
      <c r="AO10" s="17"/>
      <c r="AP10" s="17">
        <v>0.40504424617068102</v>
      </c>
      <c r="AQ10" s="17">
        <v>0.43905437926204399</v>
      </c>
      <c r="AR10" s="17">
        <v>0.39895311971915898</v>
      </c>
      <c r="AS10" s="17">
        <v>0.386769782531108</v>
      </c>
      <c r="AT10" s="17">
        <v>0.18681806710548601</v>
      </c>
      <c r="AU10" s="17"/>
      <c r="AV10" s="17">
        <v>0.377271414814906</v>
      </c>
      <c r="AW10" s="17">
        <v>0.412032488600383</v>
      </c>
      <c r="AX10" s="17">
        <v>0.38183175928568702</v>
      </c>
      <c r="AY10" s="17">
        <v>0.42159762320243699</v>
      </c>
      <c r="AZ10" s="17">
        <v>0.33710617248657598</v>
      </c>
      <c r="BA10" s="17">
        <v>0.49043157904301099</v>
      </c>
      <c r="BB10" s="17"/>
      <c r="BC10" s="17">
        <v>0.412296113997279</v>
      </c>
      <c r="BD10" s="17">
        <v>0.387941767096944</v>
      </c>
      <c r="BE10" s="17">
        <v>0.38452817337046302</v>
      </c>
      <c r="BF10" s="17"/>
      <c r="BG10" s="17">
        <v>0.42881772421696301</v>
      </c>
      <c r="BH10" s="17">
        <v>0.38942649797919299</v>
      </c>
      <c r="BI10" s="17">
        <v>0.433730603533861</v>
      </c>
      <c r="BJ10" s="17">
        <v>0.374775102889779</v>
      </c>
      <c r="BK10" s="17">
        <v>0.37089605198974501</v>
      </c>
      <c r="BL10" s="17"/>
      <c r="BM10" s="17">
        <v>0.39606694432661299</v>
      </c>
      <c r="BN10" s="17">
        <v>0.371674443164899</v>
      </c>
    </row>
    <row r="11" spans="2:66" ht="29" x14ac:dyDescent="0.35">
      <c r="B11" s="18" t="s">
        <v>180</v>
      </c>
      <c r="C11" s="17">
        <v>0.19622238204116499</v>
      </c>
      <c r="D11" s="17">
        <v>0.19747912850913499</v>
      </c>
      <c r="E11" s="17">
        <v>0.19571403771528101</v>
      </c>
      <c r="F11" s="17"/>
      <c r="G11" s="17">
        <v>0.164984716943405</v>
      </c>
      <c r="H11" s="17">
        <v>0.19587159633225501</v>
      </c>
      <c r="I11" s="17">
        <v>0.13935785692139599</v>
      </c>
      <c r="J11" s="17">
        <v>0.201923829556031</v>
      </c>
      <c r="K11" s="17">
        <v>0.18903999989942599</v>
      </c>
      <c r="L11" s="17">
        <v>0.26917174337866101</v>
      </c>
      <c r="M11" s="17"/>
      <c r="N11" s="17">
        <v>0.15811025243940499</v>
      </c>
      <c r="O11" s="17">
        <v>0.193118354520565</v>
      </c>
      <c r="P11" s="17">
        <v>0.183673155858953</v>
      </c>
      <c r="Q11" s="17">
        <v>0.254092870927485</v>
      </c>
      <c r="R11" s="17"/>
      <c r="S11" s="17">
        <v>0.176631915332607</v>
      </c>
      <c r="T11" s="17">
        <v>0.17311150585994201</v>
      </c>
      <c r="U11" s="17">
        <v>0.20328528341093</v>
      </c>
      <c r="V11" s="17">
        <v>0.19700602245326601</v>
      </c>
      <c r="W11" s="17">
        <v>0.195045542158164</v>
      </c>
      <c r="X11" s="17">
        <v>0.238828288373297</v>
      </c>
      <c r="Y11" s="17">
        <v>0.27180639857892902</v>
      </c>
      <c r="Z11" s="17">
        <v>8.4785071902523101E-2</v>
      </c>
      <c r="AA11" s="17">
        <v>0.247259891779539</v>
      </c>
      <c r="AB11" s="17">
        <v>0.175704023772178</v>
      </c>
      <c r="AC11" s="17">
        <v>0.18033745166158999</v>
      </c>
      <c r="AD11" s="17">
        <v>7.0194238029165495E-2</v>
      </c>
      <c r="AE11" s="17"/>
      <c r="AF11" s="17">
        <v>0.16406926133388799</v>
      </c>
      <c r="AG11" s="17">
        <v>0.19881147192335799</v>
      </c>
      <c r="AH11" s="17">
        <v>0.233504444472768</v>
      </c>
      <c r="AI11" s="17">
        <v>0.23442232563733301</v>
      </c>
      <c r="AJ11" s="17">
        <v>0.15271446784487999</v>
      </c>
      <c r="AK11" s="17">
        <v>0.1908364399595</v>
      </c>
      <c r="AL11" s="17"/>
      <c r="AM11" s="17">
        <v>0.177513019248913</v>
      </c>
      <c r="AN11" s="17">
        <v>0.22290012908238999</v>
      </c>
      <c r="AO11" s="17"/>
      <c r="AP11" s="17">
        <v>0.26725270357744901</v>
      </c>
      <c r="AQ11" s="17">
        <v>0.176663789465792</v>
      </c>
      <c r="AR11" s="17">
        <v>0.15935620735921099</v>
      </c>
      <c r="AS11" s="17">
        <v>0.15715961164074799</v>
      </c>
      <c r="AT11" s="17">
        <v>0.15676031269554</v>
      </c>
      <c r="AU11" s="17"/>
      <c r="AV11" s="17">
        <v>0.169189368558255</v>
      </c>
      <c r="AW11" s="17">
        <v>0.240651693543004</v>
      </c>
      <c r="AX11" s="17">
        <v>0.20245267588527499</v>
      </c>
      <c r="AY11" s="17">
        <v>0.20659038947670799</v>
      </c>
      <c r="AZ11" s="17">
        <v>0.15183345631310799</v>
      </c>
      <c r="BA11" s="17">
        <v>0.20445516605494099</v>
      </c>
      <c r="BB11" s="17"/>
      <c r="BC11" s="17">
        <v>0.14212294118051499</v>
      </c>
      <c r="BD11" s="17">
        <v>0.223623159519245</v>
      </c>
      <c r="BE11" s="17">
        <v>0.19797382163198299</v>
      </c>
      <c r="BF11" s="17"/>
      <c r="BG11" s="17">
        <v>0.25880854001089598</v>
      </c>
      <c r="BH11" s="17">
        <v>0.18361678748959401</v>
      </c>
      <c r="BI11" s="17">
        <v>0.154027783964648</v>
      </c>
      <c r="BJ11" s="17">
        <v>0.16891238709284101</v>
      </c>
      <c r="BK11" s="17">
        <v>0.26773097836113802</v>
      </c>
      <c r="BL11" s="17"/>
      <c r="BM11" s="17">
        <v>0.19629237152377399</v>
      </c>
      <c r="BN11" s="17">
        <v>0.247901509409406</v>
      </c>
    </row>
    <row r="12" spans="2:66" x14ac:dyDescent="0.35">
      <c r="B12" s="18" t="s">
        <v>181</v>
      </c>
      <c r="C12" s="17">
        <v>3.7515226170608498E-2</v>
      </c>
      <c r="D12" s="17">
        <v>3.4180741057001703E-2</v>
      </c>
      <c r="E12" s="17">
        <v>4.1105572923402903E-2</v>
      </c>
      <c r="F12" s="17"/>
      <c r="G12" s="17">
        <v>8.8134828961029393E-2</v>
      </c>
      <c r="H12" s="17">
        <v>2.8851177669768299E-2</v>
      </c>
      <c r="I12" s="17">
        <v>3.9466985599424999E-2</v>
      </c>
      <c r="J12" s="17">
        <v>2.2762816232304701E-2</v>
      </c>
      <c r="K12" s="17">
        <v>2.81950567291584E-2</v>
      </c>
      <c r="L12" s="17">
        <v>2.8402965942397902E-2</v>
      </c>
      <c r="M12" s="17"/>
      <c r="N12" s="17">
        <v>4.7318327997560299E-2</v>
      </c>
      <c r="O12" s="17">
        <v>4.8252675214221101E-2</v>
      </c>
      <c r="P12" s="17">
        <v>2.3141538314668399E-2</v>
      </c>
      <c r="Q12" s="17">
        <v>2.91170964323509E-2</v>
      </c>
      <c r="R12" s="17"/>
      <c r="S12" s="17">
        <v>3.8598274581632501E-2</v>
      </c>
      <c r="T12" s="17">
        <v>2.47209211000602E-2</v>
      </c>
      <c r="U12" s="17">
        <v>5.7940209596627698E-2</v>
      </c>
      <c r="V12" s="17">
        <v>1.11751609899907E-2</v>
      </c>
      <c r="W12" s="17">
        <v>2.6044289147869701E-2</v>
      </c>
      <c r="X12" s="17">
        <v>4.0928136654287503E-2</v>
      </c>
      <c r="Y12" s="17">
        <v>4.71260303114222E-2</v>
      </c>
      <c r="Z12" s="17">
        <v>6.0908202324962198E-2</v>
      </c>
      <c r="AA12" s="17">
        <v>6.7701064374571102E-2</v>
      </c>
      <c r="AB12" s="17">
        <v>1.2652411897597599E-2</v>
      </c>
      <c r="AC12" s="17">
        <v>3.8779080881525603E-2</v>
      </c>
      <c r="AD12" s="17">
        <v>3.8973820376605503E-2</v>
      </c>
      <c r="AE12" s="17"/>
      <c r="AF12" s="17">
        <v>3.1867768433690699E-2</v>
      </c>
      <c r="AG12" s="17">
        <v>3.85371074521874E-2</v>
      </c>
      <c r="AH12" s="17">
        <v>4.25233049677732E-2</v>
      </c>
      <c r="AI12" s="17">
        <v>3.3009749535026403E-2</v>
      </c>
      <c r="AJ12" s="17">
        <v>3.08825114419875E-2</v>
      </c>
      <c r="AK12" s="17">
        <v>7.3373006148154798E-2</v>
      </c>
      <c r="AL12" s="17"/>
      <c r="AM12" s="17">
        <v>2.9864191506765701E-2</v>
      </c>
      <c r="AN12" s="17">
        <v>4.8322339143349699E-2</v>
      </c>
      <c r="AO12" s="17"/>
      <c r="AP12" s="17">
        <v>1.64638884993045E-2</v>
      </c>
      <c r="AQ12" s="17">
        <v>4.85373642424822E-2</v>
      </c>
      <c r="AR12" s="17">
        <v>4.9836554765301098E-2</v>
      </c>
      <c r="AS12" s="17">
        <v>2.7071595728592399E-2</v>
      </c>
      <c r="AT12" s="17">
        <v>0</v>
      </c>
      <c r="AU12" s="17"/>
      <c r="AV12" s="17">
        <v>2.5052611872171601E-2</v>
      </c>
      <c r="AW12" s="17">
        <v>3.2329358076918703E-2</v>
      </c>
      <c r="AX12" s="17">
        <v>6.7547832311996001E-2</v>
      </c>
      <c r="AY12" s="17">
        <v>5.2504489950002099E-2</v>
      </c>
      <c r="AZ12" s="17">
        <v>7.5647838141359197E-2</v>
      </c>
      <c r="BA12" s="17">
        <v>0</v>
      </c>
      <c r="BB12" s="17"/>
      <c r="BC12" s="17">
        <v>4.46542873354056E-2</v>
      </c>
      <c r="BD12" s="17">
        <v>2.8830601780137299E-2</v>
      </c>
      <c r="BE12" s="17">
        <v>4.8190168405571998E-2</v>
      </c>
      <c r="BF12" s="17"/>
      <c r="BG12" s="17">
        <v>5.77824368609113E-2</v>
      </c>
      <c r="BH12" s="17">
        <v>2.4155194153847401E-2</v>
      </c>
      <c r="BI12" s="17">
        <v>4.9515779427835797E-2</v>
      </c>
      <c r="BJ12" s="17">
        <v>4.1186345725266998E-2</v>
      </c>
      <c r="BK12" s="17">
        <v>5.2041766998206999E-2</v>
      </c>
      <c r="BL12" s="17"/>
      <c r="BM12" s="17">
        <v>2.9823966678472098E-2</v>
      </c>
      <c r="BN12" s="17">
        <v>4.98634598970129E-2</v>
      </c>
    </row>
    <row r="13" spans="2:66" x14ac:dyDescent="0.35">
      <c r="B13" s="18" t="s">
        <v>182</v>
      </c>
      <c r="C13" s="17">
        <v>1.09560488782506E-2</v>
      </c>
      <c r="D13" s="17">
        <v>5.99417889708355E-3</v>
      </c>
      <c r="E13" s="17">
        <v>1.6118456817645802E-2</v>
      </c>
      <c r="F13" s="17"/>
      <c r="G13" s="17">
        <v>1.4887836072362199E-2</v>
      </c>
      <c r="H13" s="17">
        <v>6.0433410696235897E-3</v>
      </c>
      <c r="I13" s="17">
        <v>1.1165703547505099E-2</v>
      </c>
      <c r="J13" s="17">
        <v>0</v>
      </c>
      <c r="K13" s="17">
        <v>2.79528929334374E-2</v>
      </c>
      <c r="L13" s="17">
        <v>9.8552700823130498E-3</v>
      </c>
      <c r="M13" s="17"/>
      <c r="N13" s="17">
        <v>3.6561210340526899E-3</v>
      </c>
      <c r="O13" s="17">
        <v>1.6193957322766898E-2</v>
      </c>
      <c r="P13" s="17">
        <v>4.5282818046050296E-3</v>
      </c>
      <c r="Q13" s="17">
        <v>1.9001440791751398E-2</v>
      </c>
      <c r="R13" s="17"/>
      <c r="S13" s="17">
        <v>2.2440124490753999E-2</v>
      </c>
      <c r="T13" s="17">
        <v>2.5707329643075202E-2</v>
      </c>
      <c r="U13" s="17">
        <v>0</v>
      </c>
      <c r="V13" s="17">
        <v>1.1152391892199199E-2</v>
      </c>
      <c r="W13" s="17">
        <v>0</v>
      </c>
      <c r="X13" s="17">
        <v>1.03689953596489E-2</v>
      </c>
      <c r="Y13" s="17">
        <v>1.11365980902362E-2</v>
      </c>
      <c r="Z13" s="17">
        <v>0</v>
      </c>
      <c r="AA13" s="17">
        <v>0</v>
      </c>
      <c r="AB13" s="17">
        <v>0</v>
      </c>
      <c r="AC13" s="17">
        <v>4.08159484724476E-2</v>
      </c>
      <c r="AD13" s="17">
        <v>0</v>
      </c>
      <c r="AE13" s="17"/>
      <c r="AF13" s="17">
        <v>1.2480462075252399E-2</v>
      </c>
      <c r="AG13" s="17">
        <v>1.34371308665059E-2</v>
      </c>
      <c r="AH13" s="17">
        <v>0</v>
      </c>
      <c r="AI13" s="17">
        <v>1.1074786649983201E-2</v>
      </c>
      <c r="AJ13" s="17">
        <v>1.0353972916494199E-2</v>
      </c>
      <c r="AK13" s="17">
        <v>1.9773063294133E-2</v>
      </c>
      <c r="AL13" s="17"/>
      <c r="AM13" s="17">
        <v>1.20632576340338E-2</v>
      </c>
      <c r="AN13" s="17">
        <v>9.4314278119392095E-3</v>
      </c>
      <c r="AO13" s="17"/>
      <c r="AP13" s="17">
        <v>2.0600245757698199E-2</v>
      </c>
      <c r="AQ13" s="17">
        <v>1.39784957293335E-2</v>
      </c>
      <c r="AR13" s="17">
        <v>4.0372606071111703E-3</v>
      </c>
      <c r="AS13" s="17">
        <v>9.0473292842491795E-3</v>
      </c>
      <c r="AT13" s="17">
        <v>0</v>
      </c>
      <c r="AU13" s="17"/>
      <c r="AV13" s="17">
        <v>2.6880988280759601E-3</v>
      </c>
      <c r="AW13" s="17">
        <v>2.7817496034074699E-2</v>
      </c>
      <c r="AX13" s="17">
        <v>0</v>
      </c>
      <c r="AY13" s="17">
        <v>2.3507447110168202E-2</v>
      </c>
      <c r="AZ13" s="17">
        <v>0</v>
      </c>
      <c r="BA13" s="17">
        <v>0</v>
      </c>
      <c r="BB13" s="17"/>
      <c r="BC13" s="17">
        <v>0</v>
      </c>
      <c r="BD13" s="17">
        <v>9.3832086954283508E-3</v>
      </c>
      <c r="BE13" s="17">
        <v>2.34800136146265E-2</v>
      </c>
      <c r="BF13" s="17"/>
      <c r="BG13" s="17">
        <v>0</v>
      </c>
      <c r="BH13" s="17">
        <v>9.1850401525836404E-3</v>
      </c>
      <c r="BI13" s="17">
        <v>6.53068323136271E-3</v>
      </c>
      <c r="BJ13" s="17">
        <v>4.3872176340071699E-2</v>
      </c>
      <c r="BK13" s="17">
        <v>4.1361640522527901E-2</v>
      </c>
      <c r="BL13" s="17"/>
      <c r="BM13" s="17">
        <v>7.6366555969981896E-3</v>
      </c>
      <c r="BN13" s="17">
        <v>4.18654181154611E-2</v>
      </c>
    </row>
    <row r="14" spans="2:66" x14ac:dyDescent="0.35">
      <c r="B14" s="18" t="s">
        <v>117</v>
      </c>
      <c r="C14" s="19">
        <v>4.2050350963564603E-2</v>
      </c>
      <c r="D14" s="19">
        <v>3.9456486557258502E-2</v>
      </c>
      <c r="E14" s="19">
        <v>4.0878818654522003E-2</v>
      </c>
      <c r="F14" s="19"/>
      <c r="G14" s="19">
        <v>4.5368454186992598E-2</v>
      </c>
      <c r="H14" s="19">
        <v>3.8674953781929498E-2</v>
      </c>
      <c r="I14" s="19">
        <v>4.0038078199697402E-2</v>
      </c>
      <c r="J14" s="19">
        <v>5.3481333127590902E-2</v>
      </c>
      <c r="K14" s="19">
        <v>5.5993767005886E-2</v>
      </c>
      <c r="L14" s="19">
        <v>2.45976019934687E-2</v>
      </c>
      <c r="M14" s="19"/>
      <c r="N14" s="19">
        <v>1.5158594104901099E-2</v>
      </c>
      <c r="O14" s="19">
        <v>6.2470134455396897E-2</v>
      </c>
      <c r="P14" s="19">
        <v>2.27155284210269E-2</v>
      </c>
      <c r="Q14" s="19">
        <v>6.7192002875224699E-2</v>
      </c>
      <c r="R14" s="19"/>
      <c r="S14" s="19">
        <v>2.9045843307400902E-2</v>
      </c>
      <c r="T14" s="19">
        <v>2.4983542567545598E-2</v>
      </c>
      <c r="U14" s="19">
        <v>3.5048406135043002E-2</v>
      </c>
      <c r="V14" s="19">
        <v>3.6481485492051102E-2</v>
      </c>
      <c r="W14" s="19">
        <v>6.8490880169611398E-2</v>
      </c>
      <c r="X14" s="19">
        <v>6.1143209148387799E-2</v>
      </c>
      <c r="Y14" s="19">
        <v>1.1147827303992301E-2</v>
      </c>
      <c r="Z14" s="19">
        <v>4.2415592546757502E-2</v>
      </c>
      <c r="AA14" s="19">
        <v>5.6636444040629098E-2</v>
      </c>
      <c r="AB14" s="19">
        <v>4.7486883396897703E-2</v>
      </c>
      <c r="AC14" s="19">
        <v>5.8145655550475898E-2</v>
      </c>
      <c r="AD14" s="19">
        <v>7.5326440327564595E-2</v>
      </c>
      <c r="AE14" s="19"/>
      <c r="AF14" s="19">
        <v>3.3345931640020601E-2</v>
      </c>
      <c r="AG14" s="19">
        <v>5.4443538386864797E-2</v>
      </c>
      <c r="AH14" s="19">
        <v>4.2358024338075603E-2</v>
      </c>
      <c r="AI14" s="19">
        <v>3.46033938791835E-2</v>
      </c>
      <c r="AJ14" s="19">
        <v>3.3463810028870798E-2</v>
      </c>
      <c r="AK14" s="19">
        <v>5.5415996487392601E-2</v>
      </c>
      <c r="AL14" s="19"/>
      <c r="AM14" s="19">
        <v>2.6212947489966502E-2</v>
      </c>
      <c r="AN14" s="19">
        <v>6.1935848247713497E-2</v>
      </c>
      <c r="AO14" s="19"/>
      <c r="AP14" s="19">
        <v>5.3484942293405398E-2</v>
      </c>
      <c r="AQ14" s="19">
        <v>5.0683728529176797E-2</v>
      </c>
      <c r="AR14" s="19">
        <v>4.5634912090895902E-2</v>
      </c>
      <c r="AS14" s="19">
        <v>1.7849815916459E-2</v>
      </c>
      <c r="AT14" s="19">
        <v>0</v>
      </c>
      <c r="AU14" s="19"/>
      <c r="AV14" s="19">
        <v>3.7205499009684902E-2</v>
      </c>
      <c r="AW14" s="19">
        <v>3.91292560332532E-2</v>
      </c>
      <c r="AX14" s="19">
        <v>2.6028217335507E-2</v>
      </c>
      <c r="AY14" s="19">
        <v>1.4540322997105099E-2</v>
      </c>
      <c r="AZ14" s="19">
        <v>4.4573013966668698E-2</v>
      </c>
      <c r="BA14" s="19">
        <v>4.3764452739569103E-2</v>
      </c>
      <c r="BB14" s="19"/>
      <c r="BC14" s="19">
        <v>4.0483837875248299E-2</v>
      </c>
      <c r="BD14" s="19">
        <v>4.8416060913827802E-2</v>
      </c>
      <c r="BE14" s="19">
        <v>2.6425375831722501E-2</v>
      </c>
      <c r="BF14" s="19"/>
      <c r="BG14" s="19">
        <v>3.3128983962197801E-2</v>
      </c>
      <c r="BH14" s="19">
        <v>3.8693957854982301E-2</v>
      </c>
      <c r="BI14" s="19">
        <v>1.03126255231263E-2</v>
      </c>
      <c r="BJ14" s="19">
        <v>0</v>
      </c>
      <c r="BK14" s="19">
        <v>4.2906332654667499E-2</v>
      </c>
      <c r="BL14" s="19"/>
      <c r="BM14" s="19">
        <v>3.77558324374902E-2</v>
      </c>
      <c r="BN14" s="19">
        <v>3.4296517636171399E-2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190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1002</v>
      </c>
      <c r="D7" s="10">
        <v>505</v>
      </c>
      <c r="E7" s="10">
        <v>495</v>
      </c>
      <c r="F7" s="10"/>
      <c r="G7" s="10">
        <v>133</v>
      </c>
      <c r="H7" s="10">
        <v>175</v>
      </c>
      <c r="I7" s="10">
        <v>176</v>
      </c>
      <c r="J7" s="10">
        <v>172</v>
      </c>
      <c r="K7" s="10">
        <v>142</v>
      </c>
      <c r="L7" s="10">
        <v>204</v>
      </c>
      <c r="M7" s="10"/>
      <c r="N7" s="10">
        <v>279</v>
      </c>
      <c r="O7" s="10">
        <v>241</v>
      </c>
      <c r="P7" s="10">
        <v>210</v>
      </c>
      <c r="Q7" s="10">
        <v>266</v>
      </c>
      <c r="R7" s="10"/>
      <c r="S7" s="10">
        <v>135</v>
      </c>
      <c r="T7" s="10">
        <v>121</v>
      </c>
      <c r="U7" s="10">
        <v>85</v>
      </c>
      <c r="V7" s="10">
        <v>86</v>
      </c>
      <c r="W7" s="10">
        <v>76</v>
      </c>
      <c r="X7" s="10">
        <v>97</v>
      </c>
      <c r="Y7" s="10">
        <v>88</v>
      </c>
      <c r="Z7" s="10">
        <v>48</v>
      </c>
      <c r="AA7" s="10">
        <v>105</v>
      </c>
      <c r="AB7" s="10">
        <v>84</v>
      </c>
      <c r="AC7" s="10">
        <v>50</v>
      </c>
      <c r="AD7" s="10">
        <v>27</v>
      </c>
      <c r="AE7" s="10"/>
      <c r="AF7" s="10">
        <v>246</v>
      </c>
      <c r="AG7" s="10">
        <v>290</v>
      </c>
      <c r="AH7" s="10">
        <v>137</v>
      </c>
      <c r="AI7" s="10">
        <v>177</v>
      </c>
      <c r="AJ7" s="10">
        <v>98</v>
      </c>
      <c r="AK7" s="10">
        <v>53</v>
      </c>
      <c r="AL7" s="10"/>
      <c r="AM7" s="10">
        <v>586</v>
      </c>
      <c r="AN7" s="10">
        <v>415</v>
      </c>
      <c r="AO7" s="10"/>
      <c r="AP7" s="10">
        <v>240</v>
      </c>
      <c r="AQ7" s="10">
        <v>221</v>
      </c>
      <c r="AR7" s="10">
        <v>241</v>
      </c>
      <c r="AS7" s="10">
        <v>116</v>
      </c>
      <c r="AT7" s="10">
        <v>22</v>
      </c>
      <c r="AU7" s="10"/>
      <c r="AV7" s="10">
        <v>361</v>
      </c>
      <c r="AW7" s="10">
        <v>182</v>
      </c>
      <c r="AX7" s="10">
        <v>73</v>
      </c>
      <c r="AY7" s="10">
        <v>131</v>
      </c>
      <c r="AZ7" s="10">
        <v>66</v>
      </c>
      <c r="BA7" s="10">
        <v>65</v>
      </c>
      <c r="BB7" s="10"/>
      <c r="BC7" s="10">
        <v>224</v>
      </c>
      <c r="BD7" s="10">
        <v>415</v>
      </c>
      <c r="BE7" s="10">
        <v>303</v>
      </c>
      <c r="BF7" s="10"/>
      <c r="BG7" s="10">
        <v>90</v>
      </c>
      <c r="BH7" s="10">
        <v>443</v>
      </c>
      <c r="BI7" s="10">
        <v>298</v>
      </c>
      <c r="BJ7" s="10">
        <v>24</v>
      </c>
      <c r="BK7" s="10">
        <v>94</v>
      </c>
      <c r="BL7" s="10"/>
      <c r="BM7" s="10">
        <v>533</v>
      </c>
      <c r="BN7" s="10">
        <v>118</v>
      </c>
    </row>
    <row r="8" spans="2:66" ht="30" customHeight="1" x14ac:dyDescent="0.35">
      <c r="B8" s="11" t="s">
        <v>19</v>
      </c>
      <c r="C8" s="11">
        <v>1004</v>
      </c>
      <c r="D8" s="11">
        <v>509</v>
      </c>
      <c r="E8" s="11">
        <v>493</v>
      </c>
      <c r="F8" s="11"/>
      <c r="G8" s="11">
        <v>135</v>
      </c>
      <c r="H8" s="11">
        <v>171</v>
      </c>
      <c r="I8" s="11">
        <v>181</v>
      </c>
      <c r="J8" s="11">
        <v>175</v>
      </c>
      <c r="K8" s="11">
        <v>142</v>
      </c>
      <c r="L8" s="11">
        <v>200</v>
      </c>
      <c r="M8" s="11"/>
      <c r="N8" s="11">
        <v>277</v>
      </c>
      <c r="O8" s="11">
        <v>252</v>
      </c>
      <c r="P8" s="11">
        <v>208</v>
      </c>
      <c r="Q8" s="11">
        <v>262</v>
      </c>
      <c r="R8" s="11"/>
      <c r="S8" s="11">
        <v>133</v>
      </c>
      <c r="T8" s="11">
        <v>119</v>
      </c>
      <c r="U8" s="11">
        <v>83</v>
      </c>
      <c r="V8" s="11">
        <v>93</v>
      </c>
      <c r="W8" s="11">
        <v>77</v>
      </c>
      <c r="X8" s="11">
        <v>95</v>
      </c>
      <c r="Y8" s="11">
        <v>86</v>
      </c>
      <c r="Z8" s="11">
        <v>45</v>
      </c>
      <c r="AA8" s="11">
        <v>103</v>
      </c>
      <c r="AB8" s="11">
        <v>97</v>
      </c>
      <c r="AC8" s="11">
        <v>49</v>
      </c>
      <c r="AD8" s="11">
        <v>25</v>
      </c>
      <c r="AE8" s="11"/>
      <c r="AF8" s="11">
        <v>246</v>
      </c>
      <c r="AG8" s="11">
        <v>291</v>
      </c>
      <c r="AH8" s="11">
        <v>138</v>
      </c>
      <c r="AI8" s="11">
        <v>178</v>
      </c>
      <c r="AJ8" s="11">
        <v>98</v>
      </c>
      <c r="AK8" s="11">
        <v>53</v>
      </c>
      <c r="AL8" s="11"/>
      <c r="AM8" s="11">
        <v>585</v>
      </c>
      <c r="AN8" s="11">
        <v>418</v>
      </c>
      <c r="AO8" s="11"/>
      <c r="AP8" s="11">
        <v>239</v>
      </c>
      <c r="AQ8" s="11">
        <v>221</v>
      </c>
      <c r="AR8" s="11">
        <v>243</v>
      </c>
      <c r="AS8" s="11">
        <v>118</v>
      </c>
      <c r="AT8" s="11">
        <v>22</v>
      </c>
      <c r="AU8" s="11"/>
      <c r="AV8" s="11">
        <v>362</v>
      </c>
      <c r="AW8" s="11">
        <v>181</v>
      </c>
      <c r="AX8" s="11">
        <v>74</v>
      </c>
      <c r="AY8" s="11">
        <v>131</v>
      </c>
      <c r="AZ8" s="11">
        <v>66</v>
      </c>
      <c r="BA8" s="11">
        <v>65</v>
      </c>
      <c r="BB8" s="11"/>
      <c r="BC8" s="11">
        <v>226</v>
      </c>
      <c r="BD8" s="11">
        <v>417</v>
      </c>
      <c r="BE8" s="11">
        <v>302</v>
      </c>
      <c r="BF8" s="11"/>
      <c r="BG8" s="11">
        <v>90</v>
      </c>
      <c r="BH8" s="11">
        <v>444</v>
      </c>
      <c r="BI8" s="11">
        <v>299</v>
      </c>
      <c r="BJ8" s="11">
        <v>24</v>
      </c>
      <c r="BK8" s="11">
        <v>95</v>
      </c>
      <c r="BL8" s="11"/>
      <c r="BM8" s="11">
        <v>534</v>
      </c>
      <c r="BN8" s="11">
        <v>119</v>
      </c>
    </row>
    <row r="9" spans="2:66" x14ac:dyDescent="0.35">
      <c r="B9" s="18" t="s">
        <v>178</v>
      </c>
      <c r="C9" s="17">
        <v>0.35053589855005701</v>
      </c>
      <c r="D9" s="17">
        <v>0.420021065861023</v>
      </c>
      <c r="E9" s="17">
        <v>0.28026639966466999</v>
      </c>
      <c r="F9" s="17"/>
      <c r="G9" s="17">
        <v>0.224722758284437</v>
      </c>
      <c r="H9" s="17">
        <v>0.35015673178610501</v>
      </c>
      <c r="I9" s="17">
        <v>0.34186931321004199</v>
      </c>
      <c r="J9" s="17">
        <v>0.31388398342722401</v>
      </c>
      <c r="K9" s="17">
        <v>0.47457196554055298</v>
      </c>
      <c r="L9" s="17">
        <v>0.388114767592317</v>
      </c>
      <c r="M9" s="17"/>
      <c r="N9" s="17">
        <v>0.38617549503060999</v>
      </c>
      <c r="O9" s="17">
        <v>0.32351044106446603</v>
      </c>
      <c r="P9" s="17">
        <v>0.37088100289798798</v>
      </c>
      <c r="Q9" s="17">
        <v>0.31948658781227901</v>
      </c>
      <c r="R9" s="17"/>
      <c r="S9" s="17">
        <v>0.348776365475789</v>
      </c>
      <c r="T9" s="17">
        <v>0.355121393784878</v>
      </c>
      <c r="U9" s="17">
        <v>0.35122025544188301</v>
      </c>
      <c r="V9" s="17">
        <v>0.39538996673145699</v>
      </c>
      <c r="W9" s="17">
        <v>0.32799014111892799</v>
      </c>
      <c r="X9" s="17">
        <v>0.26637075643476199</v>
      </c>
      <c r="Y9" s="17">
        <v>0.33013928913643098</v>
      </c>
      <c r="Z9" s="17">
        <v>0.43315681359772501</v>
      </c>
      <c r="AA9" s="17">
        <v>0.41626042433691801</v>
      </c>
      <c r="AB9" s="17">
        <v>0.321559357059097</v>
      </c>
      <c r="AC9" s="17">
        <v>0.32271723218491299</v>
      </c>
      <c r="AD9" s="17">
        <v>0.372641592909495</v>
      </c>
      <c r="AE9" s="17"/>
      <c r="AF9" s="17">
        <v>0.33918626756004899</v>
      </c>
      <c r="AG9" s="17">
        <v>0.36850408033547</v>
      </c>
      <c r="AH9" s="17">
        <v>0.33903517990920901</v>
      </c>
      <c r="AI9" s="17">
        <v>0.31576836425401</v>
      </c>
      <c r="AJ9" s="17">
        <v>0.40601090040359</v>
      </c>
      <c r="AK9" s="17">
        <v>0.35682629980389502</v>
      </c>
      <c r="AL9" s="17"/>
      <c r="AM9" s="17">
        <v>0.37850226468125198</v>
      </c>
      <c r="AN9" s="17">
        <v>0.312203436153077</v>
      </c>
      <c r="AO9" s="17"/>
      <c r="AP9" s="17">
        <v>0.342445508181911</v>
      </c>
      <c r="AQ9" s="17">
        <v>0.31116335440191001</v>
      </c>
      <c r="AR9" s="17">
        <v>0.326950068440297</v>
      </c>
      <c r="AS9" s="17">
        <v>0.42904304276928101</v>
      </c>
      <c r="AT9" s="17">
        <v>0.44950043618966201</v>
      </c>
      <c r="AU9" s="17"/>
      <c r="AV9" s="17">
        <v>0.39223717046039402</v>
      </c>
      <c r="AW9" s="17">
        <v>0.31951545995878899</v>
      </c>
      <c r="AX9" s="17">
        <v>0.29839526486073997</v>
      </c>
      <c r="AY9" s="17">
        <v>0.39503138731102599</v>
      </c>
      <c r="AZ9" s="17">
        <v>0.36140938691956498</v>
      </c>
      <c r="BA9" s="17">
        <v>0.275674347035613</v>
      </c>
      <c r="BB9" s="17"/>
      <c r="BC9" s="17">
        <v>0.37827063156471702</v>
      </c>
      <c r="BD9" s="17">
        <v>0.32498756862133799</v>
      </c>
      <c r="BE9" s="17">
        <v>0.39796203658902302</v>
      </c>
      <c r="BF9" s="17"/>
      <c r="BG9" s="17">
        <v>0.29020383708619701</v>
      </c>
      <c r="BH9" s="17">
        <v>0.38058269322923799</v>
      </c>
      <c r="BI9" s="17">
        <v>0.35839283263356397</v>
      </c>
      <c r="BJ9" s="17">
        <v>0.37576647001371</v>
      </c>
      <c r="BK9" s="17">
        <v>0.36760538868336501</v>
      </c>
      <c r="BL9" s="17"/>
      <c r="BM9" s="17">
        <v>0.36534691606565101</v>
      </c>
      <c r="BN9" s="17">
        <v>0.36924303506928902</v>
      </c>
    </row>
    <row r="10" spans="2:66" x14ac:dyDescent="0.35">
      <c r="B10" s="18" t="s">
        <v>179</v>
      </c>
      <c r="C10" s="17">
        <v>0.41667443637256302</v>
      </c>
      <c r="D10" s="17">
        <v>0.38964624063935099</v>
      </c>
      <c r="E10" s="17">
        <v>0.446228727856888</v>
      </c>
      <c r="F10" s="17"/>
      <c r="G10" s="17">
        <v>0.392340062249731</v>
      </c>
      <c r="H10" s="17">
        <v>0.401464498126411</v>
      </c>
      <c r="I10" s="17">
        <v>0.38168750619594699</v>
      </c>
      <c r="J10" s="17">
        <v>0.462886521582484</v>
      </c>
      <c r="K10" s="17">
        <v>0.368951027840904</v>
      </c>
      <c r="L10" s="17">
        <v>0.47112850432572301</v>
      </c>
      <c r="M10" s="17"/>
      <c r="N10" s="17">
        <v>0.42318456991616499</v>
      </c>
      <c r="O10" s="17">
        <v>0.44519674163949902</v>
      </c>
      <c r="P10" s="17">
        <v>0.40566196149602302</v>
      </c>
      <c r="Q10" s="17">
        <v>0.39238697261122402</v>
      </c>
      <c r="R10" s="17"/>
      <c r="S10" s="17">
        <v>0.42610881948169499</v>
      </c>
      <c r="T10" s="17">
        <v>0.422820589728647</v>
      </c>
      <c r="U10" s="17">
        <v>0.48162717235778102</v>
      </c>
      <c r="V10" s="17">
        <v>0.40821291972351997</v>
      </c>
      <c r="W10" s="17">
        <v>0.39382676204855699</v>
      </c>
      <c r="X10" s="17">
        <v>0.41548003943039202</v>
      </c>
      <c r="Y10" s="17">
        <v>0.38691096803615299</v>
      </c>
      <c r="Z10" s="17">
        <v>0.39872978805132298</v>
      </c>
      <c r="AA10" s="17">
        <v>0.38230360960102999</v>
      </c>
      <c r="AB10" s="17">
        <v>0.43080648836416702</v>
      </c>
      <c r="AC10" s="17">
        <v>0.41915539984000399</v>
      </c>
      <c r="AD10" s="17">
        <v>0.44455366442960897</v>
      </c>
      <c r="AE10" s="17"/>
      <c r="AF10" s="17">
        <v>0.39785717725909697</v>
      </c>
      <c r="AG10" s="17">
        <v>0.438290345647186</v>
      </c>
      <c r="AH10" s="17">
        <v>0.44777050056662598</v>
      </c>
      <c r="AI10" s="17">
        <v>0.42370324549189903</v>
      </c>
      <c r="AJ10" s="17">
        <v>0.35599362157930903</v>
      </c>
      <c r="AK10" s="17">
        <v>0.37926874649421399</v>
      </c>
      <c r="AL10" s="17"/>
      <c r="AM10" s="17">
        <v>0.42117093788768201</v>
      </c>
      <c r="AN10" s="17">
        <v>0.41137580730526901</v>
      </c>
      <c r="AO10" s="17"/>
      <c r="AP10" s="17">
        <v>0.39657131771514298</v>
      </c>
      <c r="AQ10" s="17">
        <v>0.40859476671735701</v>
      </c>
      <c r="AR10" s="17">
        <v>0.44752087189718498</v>
      </c>
      <c r="AS10" s="17">
        <v>0.406600941718258</v>
      </c>
      <c r="AT10" s="17">
        <v>0.50092745625106105</v>
      </c>
      <c r="AU10" s="17"/>
      <c r="AV10" s="17">
        <v>0.38883823544104201</v>
      </c>
      <c r="AW10" s="17">
        <v>0.49422891756423298</v>
      </c>
      <c r="AX10" s="17">
        <v>0.49135026304496399</v>
      </c>
      <c r="AY10" s="17">
        <v>0.418599983623336</v>
      </c>
      <c r="AZ10" s="17">
        <v>0.33347488328006403</v>
      </c>
      <c r="BA10" s="17">
        <v>0.465737536466094</v>
      </c>
      <c r="BB10" s="17"/>
      <c r="BC10" s="17">
        <v>0.38643987717786998</v>
      </c>
      <c r="BD10" s="17">
        <v>0.42203588507197898</v>
      </c>
      <c r="BE10" s="17">
        <v>0.42769332576316499</v>
      </c>
      <c r="BF10" s="17"/>
      <c r="BG10" s="17">
        <v>0.46761767609440003</v>
      </c>
      <c r="BH10" s="17">
        <v>0.40016084448234801</v>
      </c>
      <c r="BI10" s="17">
        <v>0.46147862311874599</v>
      </c>
      <c r="BJ10" s="17">
        <v>0.501375490050326</v>
      </c>
      <c r="BK10" s="17">
        <v>0.31553440217104201</v>
      </c>
      <c r="BL10" s="17"/>
      <c r="BM10" s="17">
        <v>0.41153250040346501</v>
      </c>
      <c r="BN10" s="17">
        <v>0.35282627240275799</v>
      </c>
    </row>
    <row r="11" spans="2:66" ht="29" x14ac:dyDescent="0.35">
      <c r="B11" s="18" t="s">
        <v>180</v>
      </c>
      <c r="C11" s="17">
        <v>0.150300944943425</v>
      </c>
      <c r="D11" s="17">
        <v>0.1322468870022</v>
      </c>
      <c r="E11" s="17">
        <v>0.16952819775424</v>
      </c>
      <c r="F11" s="17"/>
      <c r="G11" s="17">
        <v>0.23098234134782999</v>
      </c>
      <c r="H11" s="17">
        <v>0.16331676164176101</v>
      </c>
      <c r="I11" s="17">
        <v>0.17932770739586301</v>
      </c>
      <c r="J11" s="17">
        <v>0.154632920053423</v>
      </c>
      <c r="K11" s="17">
        <v>7.8454155535580203E-2</v>
      </c>
      <c r="L11" s="17">
        <v>0.105417235017776</v>
      </c>
      <c r="M11" s="17"/>
      <c r="N11" s="17">
        <v>0.122514277681606</v>
      </c>
      <c r="O11" s="17">
        <v>0.13250846046950801</v>
      </c>
      <c r="P11" s="17">
        <v>0.17223866598997301</v>
      </c>
      <c r="Q11" s="17">
        <v>0.17934035439031801</v>
      </c>
      <c r="R11" s="17"/>
      <c r="S11" s="17">
        <v>0.165465504971917</v>
      </c>
      <c r="T11" s="17">
        <v>0.148748199537517</v>
      </c>
      <c r="U11" s="17">
        <v>9.6179938141249893E-2</v>
      </c>
      <c r="V11" s="17">
        <v>0.14852257739170199</v>
      </c>
      <c r="W11" s="17">
        <v>0.142822624875278</v>
      </c>
      <c r="X11" s="17">
        <v>0.18677473971389899</v>
      </c>
      <c r="Y11" s="17">
        <v>0.193350070514896</v>
      </c>
      <c r="Z11" s="17">
        <v>8.32038360306947E-2</v>
      </c>
      <c r="AA11" s="17">
        <v>0.153121720894624</v>
      </c>
      <c r="AB11" s="17">
        <v>0.16537474621988099</v>
      </c>
      <c r="AC11" s="17">
        <v>0.12022687604648601</v>
      </c>
      <c r="AD11" s="17">
        <v>0.110410450958823</v>
      </c>
      <c r="AE11" s="17"/>
      <c r="AF11" s="17">
        <v>0.18842633800622599</v>
      </c>
      <c r="AG11" s="17">
        <v>9.79417166874616E-2</v>
      </c>
      <c r="AH11" s="17">
        <v>0.126951043630261</v>
      </c>
      <c r="AI11" s="17">
        <v>0.18292187156290901</v>
      </c>
      <c r="AJ11" s="17">
        <v>0.18498597708219799</v>
      </c>
      <c r="AK11" s="17">
        <v>0.151690116410443</v>
      </c>
      <c r="AL11" s="17"/>
      <c r="AM11" s="17">
        <v>0.14009396021574599</v>
      </c>
      <c r="AN11" s="17">
        <v>0.16495889941529099</v>
      </c>
      <c r="AO11" s="17"/>
      <c r="AP11" s="17">
        <v>0.18630128308166899</v>
      </c>
      <c r="AQ11" s="17">
        <v>0.16856812336614399</v>
      </c>
      <c r="AR11" s="17">
        <v>0.16258035865886</v>
      </c>
      <c r="AS11" s="17">
        <v>7.8505650707073701E-2</v>
      </c>
      <c r="AT11" s="17">
        <v>4.9572107559277101E-2</v>
      </c>
      <c r="AU11" s="17"/>
      <c r="AV11" s="17">
        <v>0.14068195341831299</v>
      </c>
      <c r="AW11" s="17">
        <v>0.12623898808914399</v>
      </c>
      <c r="AX11" s="17">
        <v>0.15760305304178801</v>
      </c>
      <c r="AY11" s="17">
        <v>0.117739595258367</v>
      </c>
      <c r="AZ11" s="17">
        <v>0.16719828452013</v>
      </c>
      <c r="BA11" s="17">
        <v>0.13924568164550899</v>
      </c>
      <c r="BB11" s="17"/>
      <c r="BC11" s="17">
        <v>0.16483424126611701</v>
      </c>
      <c r="BD11" s="17">
        <v>0.166512426195149</v>
      </c>
      <c r="BE11" s="17">
        <v>0.110658354827706</v>
      </c>
      <c r="BF11" s="17"/>
      <c r="BG11" s="17">
        <v>0.16576138962206499</v>
      </c>
      <c r="BH11" s="17">
        <v>0.15407046333148999</v>
      </c>
      <c r="BI11" s="17">
        <v>0.11737255124135799</v>
      </c>
      <c r="BJ11" s="17">
        <v>4.33424373760566E-2</v>
      </c>
      <c r="BK11" s="17">
        <v>0.20831436622611399</v>
      </c>
      <c r="BL11" s="17"/>
      <c r="BM11" s="17">
        <v>0.15604128212031401</v>
      </c>
      <c r="BN11" s="17">
        <v>0.17521021346443599</v>
      </c>
    </row>
    <row r="12" spans="2:66" x14ac:dyDescent="0.35">
      <c r="B12" s="18" t="s">
        <v>181</v>
      </c>
      <c r="C12" s="17">
        <v>2.87056700057844E-2</v>
      </c>
      <c r="D12" s="17">
        <v>2.3544094059095601E-2</v>
      </c>
      <c r="E12" s="17">
        <v>3.41453686169194E-2</v>
      </c>
      <c r="F12" s="17"/>
      <c r="G12" s="17">
        <v>5.6667855921505202E-2</v>
      </c>
      <c r="H12" s="17">
        <v>3.9345318837353302E-2</v>
      </c>
      <c r="I12" s="17">
        <v>1.2166327678092699E-2</v>
      </c>
      <c r="J12" s="17">
        <v>2.2735105574426099E-2</v>
      </c>
      <c r="K12" s="17">
        <v>3.52995145328052E-2</v>
      </c>
      <c r="L12" s="17">
        <v>1.6155732860594699E-2</v>
      </c>
      <c r="M12" s="17"/>
      <c r="N12" s="17">
        <v>3.9238422420361803E-2</v>
      </c>
      <c r="O12" s="17">
        <v>3.6443581489683803E-2</v>
      </c>
      <c r="P12" s="17">
        <v>1.8520917200821399E-2</v>
      </c>
      <c r="Q12" s="17">
        <v>1.8886608894668901E-2</v>
      </c>
      <c r="R12" s="17"/>
      <c r="S12" s="17">
        <v>2.9549849013166301E-2</v>
      </c>
      <c r="T12" s="17">
        <v>2.45371020784871E-2</v>
      </c>
      <c r="U12" s="17">
        <v>3.5528441594328102E-2</v>
      </c>
      <c r="V12" s="17">
        <v>1.11751609899907E-2</v>
      </c>
      <c r="W12" s="17">
        <v>3.9324941353017798E-2</v>
      </c>
      <c r="X12" s="17">
        <v>3.9988806772483301E-2</v>
      </c>
      <c r="Y12" s="17">
        <v>5.6389096375270897E-2</v>
      </c>
      <c r="Z12" s="17">
        <v>2.1160326442805001E-2</v>
      </c>
      <c r="AA12" s="17">
        <v>1.00591807716882E-2</v>
      </c>
      <c r="AB12" s="17">
        <v>3.5059934136268699E-2</v>
      </c>
      <c r="AC12" s="17">
        <v>1.9780077788585398E-2</v>
      </c>
      <c r="AD12" s="17">
        <v>0</v>
      </c>
      <c r="AE12" s="17"/>
      <c r="AF12" s="17">
        <v>2.8307166917623802E-2</v>
      </c>
      <c r="AG12" s="17">
        <v>3.4165322998676202E-2</v>
      </c>
      <c r="AH12" s="17">
        <v>2.15531712263855E-2</v>
      </c>
      <c r="AI12" s="17">
        <v>2.79727212679611E-2</v>
      </c>
      <c r="AJ12" s="17">
        <v>0</v>
      </c>
      <c r="AK12" s="17">
        <v>7.5377955144021194E-2</v>
      </c>
      <c r="AL12" s="17"/>
      <c r="AM12" s="17">
        <v>1.5725804944504099E-2</v>
      </c>
      <c r="AN12" s="17">
        <v>4.6955941308372502E-2</v>
      </c>
      <c r="AO12" s="17"/>
      <c r="AP12" s="17">
        <v>1.6829213241849598E-2</v>
      </c>
      <c r="AQ12" s="17">
        <v>3.0332565637014801E-2</v>
      </c>
      <c r="AR12" s="17">
        <v>3.74295691677397E-2</v>
      </c>
      <c r="AS12" s="17">
        <v>3.4767719606601501E-2</v>
      </c>
      <c r="AT12" s="17">
        <v>0</v>
      </c>
      <c r="AU12" s="17"/>
      <c r="AV12" s="17">
        <v>3.3062545887751302E-2</v>
      </c>
      <c r="AW12" s="17">
        <v>3.2954820535780298E-2</v>
      </c>
      <c r="AX12" s="17">
        <v>2.5874650861094001E-2</v>
      </c>
      <c r="AY12" s="17">
        <v>3.75962901657469E-2</v>
      </c>
      <c r="AZ12" s="17">
        <v>3.2143067258757298E-2</v>
      </c>
      <c r="BA12" s="17">
        <v>0</v>
      </c>
      <c r="BB12" s="17"/>
      <c r="BC12" s="17">
        <v>3.16279033842293E-2</v>
      </c>
      <c r="BD12" s="17">
        <v>2.1193087329917398E-2</v>
      </c>
      <c r="BE12" s="17">
        <v>3.3311798047932502E-2</v>
      </c>
      <c r="BF12" s="17"/>
      <c r="BG12" s="17">
        <v>2.2735104764384902E-2</v>
      </c>
      <c r="BH12" s="17">
        <v>2.9531390782599198E-2</v>
      </c>
      <c r="BI12" s="17">
        <v>1.94951549284237E-2</v>
      </c>
      <c r="BJ12" s="17">
        <v>7.9515602559907306E-2</v>
      </c>
      <c r="BK12" s="17">
        <v>5.2729092784508103E-2</v>
      </c>
      <c r="BL12" s="17"/>
      <c r="BM12" s="17">
        <v>2.83856947234498E-2</v>
      </c>
      <c r="BN12" s="17">
        <v>5.8104217617793899E-2</v>
      </c>
    </row>
    <row r="13" spans="2:66" x14ac:dyDescent="0.35">
      <c r="B13" s="18" t="s">
        <v>182</v>
      </c>
      <c r="C13" s="17">
        <v>1.17757835863509E-2</v>
      </c>
      <c r="D13" s="17">
        <v>1.0104629878280799E-2</v>
      </c>
      <c r="E13" s="17">
        <v>1.35469517305093E-2</v>
      </c>
      <c r="F13" s="17"/>
      <c r="G13" s="17">
        <v>1.3975481441028699E-2</v>
      </c>
      <c r="H13" s="17">
        <v>0</v>
      </c>
      <c r="I13" s="17">
        <v>2.2633364782580299E-2</v>
      </c>
      <c r="J13" s="17">
        <v>1.14486246261843E-2</v>
      </c>
      <c r="K13" s="17">
        <v>6.7968834589249797E-3</v>
      </c>
      <c r="L13" s="17">
        <v>1.43670661224905E-2</v>
      </c>
      <c r="M13" s="17"/>
      <c r="N13" s="17">
        <v>3.69087478592867E-3</v>
      </c>
      <c r="O13" s="17">
        <v>1.22428489785361E-2</v>
      </c>
      <c r="P13" s="17">
        <v>1.38593957285207E-2</v>
      </c>
      <c r="Q13" s="17">
        <v>1.8496370578876702E-2</v>
      </c>
      <c r="R13" s="17"/>
      <c r="S13" s="17">
        <v>2.27723071110402E-2</v>
      </c>
      <c r="T13" s="17">
        <v>0</v>
      </c>
      <c r="U13" s="17">
        <v>1.1694083380188E-2</v>
      </c>
      <c r="V13" s="17">
        <v>0</v>
      </c>
      <c r="W13" s="17">
        <v>1.3203122480235901E-2</v>
      </c>
      <c r="X13" s="17">
        <v>3.0588456180556299E-2</v>
      </c>
      <c r="Y13" s="17">
        <v>1.11365980902362E-2</v>
      </c>
      <c r="Z13" s="17">
        <v>2.1333643330694901E-2</v>
      </c>
      <c r="AA13" s="17">
        <v>0</v>
      </c>
      <c r="AB13" s="17">
        <v>0</v>
      </c>
      <c r="AC13" s="17">
        <v>4.12785531406097E-2</v>
      </c>
      <c r="AD13" s="17">
        <v>0</v>
      </c>
      <c r="AE13" s="17"/>
      <c r="AF13" s="17">
        <v>8.1925191287124301E-3</v>
      </c>
      <c r="AG13" s="17">
        <v>2.3656121992720699E-2</v>
      </c>
      <c r="AH13" s="17">
        <v>0</v>
      </c>
      <c r="AI13" s="17">
        <v>1.05744053200884E-2</v>
      </c>
      <c r="AJ13" s="17">
        <v>1.0753388271920799E-2</v>
      </c>
      <c r="AK13" s="17">
        <v>0</v>
      </c>
      <c r="AL13" s="17"/>
      <c r="AM13" s="17">
        <v>1.6967785376886001E-2</v>
      </c>
      <c r="AN13" s="17">
        <v>4.5314036538975002E-3</v>
      </c>
      <c r="AO13" s="17"/>
      <c r="AP13" s="17">
        <v>1.6322423558291901E-2</v>
      </c>
      <c r="AQ13" s="17">
        <v>4.1914310918372399E-3</v>
      </c>
      <c r="AR13" s="17">
        <v>4.1975470675714504E-3</v>
      </c>
      <c r="AS13" s="17">
        <v>2.6220325379271301E-2</v>
      </c>
      <c r="AT13" s="17">
        <v>0</v>
      </c>
      <c r="AU13" s="17"/>
      <c r="AV13" s="17">
        <v>2.8230216661627801E-3</v>
      </c>
      <c r="AW13" s="17">
        <v>1.6410513196433201E-2</v>
      </c>
      <c r="AX13" s="17">
        <v>1.31379791018296E-2</v>
      </c>
      <c r="AY13" s="17">
        <v>8.0441570973719002E-3</v>
      </c>
      <c r="AZ13" s="17">
        <v>1.4036803198796299E-2</v>
      </c>
      <c r="BA13" s="17">
        <v>3.0465066120783601E-2</v>
      </c>
      <c r="BB13" s="17"/>
      <c r="BC13" s="17">
        <v>8.7944266021864094E-3</v>
      </c>
      <c r="BD13" s="17">
        <v>1.8526704530661301E-2</v>
      </c>
      <c r="BE13" s="17">
        <v>7.0006330093045901E-3</v>
      </c>
      <c r="BF13" s="17"/>
      <c r="BG13" s="17">
        <v>1.0703421922340301E-2</v>
      </c>
      <c r="BH13" s="17">
        <v>8.80602877125021E-3</v>
      </c>
      <c r="BI13" s="17">
        <v>9.9748700401702493E-3</v>
      </c>
      <c r="BJ13" s="17">
        <v>0</v>
      </c>
      <c r="BK13" s="17">
        <v>2.1158667273452302E-2</v>
      </c>
      <c r="BL13" s="17"/>
      <c r="BM13" s="17">
        <v>9.1258852119643005E-3</v>
      </c>
      <c r="BN13" s="17">
        <v>1.6912855525136598E-2</v>
      </c>
    </row>
    <row r="14" spans="2:66" x14ac:dyDescent="0.35">
      <c r="B14" s="18" t="s">
        <v>117</v>
      </c>
      <c r="C14" s="19">
        <v>4.2007266541818598E-2</v>
      </c>
      <c r="D14" s="19">
        <v>2.4437082560048801E-2</v>
      </c>
      <c r="E14" s="19">
        <v>5.6284354376772601E-2</v>
      </c>
      <c r="F14" s="19"/>
      <c r="G14" s="19">
        <v>8.1311500755468405E-2</v>
      </c>
      <c r="H14" s="19">
        <v>4.5716689608370401E-2</v>
      </c>
      <c r="I14" s="19">
        <v>6.2315780737475603E-2</v>
      </c>
      <c r="J14" s="19">
        <v>3.4412844736258399E-2</v>
      </c>
      <c r="K14" s="19">
        <v>3.5926453091232401E-2</v>
      </c>
      <c r="L14" s="19">
        <v>4.8166940810987499E-3</v>
      </c>
      <c r="M14" s="19"/>
      <c r="N14" s="19">
        <v>2.5196360165327902E-2</v>
      </c>
      <c r="O14" s="19">
        <v>5.0097926358307003E-2</v>
      </c>
      <c r="P14" s="19">
        <v>1.8838056686673099E-2</v>
      </c>
      <c r="Q14" s="19">
        <v>7.1403105712633294E-2</v>
      </c>
      <c r="R14" s="19"/>
      <c r="S14" s="19">
        <v>7.3271539463920198E-3</v>
      </c>
      <c r="T14" s="19">
        <v>4.8772714870471301E-2</v>
      </c>
      <c r="U14" s="19">
        <v>2.3750109084570498E-2</v>
      </c>
      <c r="V14" s="19">
        <v>3.66993751633303E-2</v>
      </c>
      <c r="W14" s="19">
        <v>8.2832408123982904E-2</v>
      </c>
      <c r="X14" s="19">
        <v>6.0797201467907902E-2</v>
      </c>
      <c r="Y14" s="19">
        <v>2.2073977847013499E-2</v>
      </c>
      <c r="Z14" s="19">
        <v>4.2415592546757502E-2</v>
      </c>
      <c r="AA14" s="19">
        <v>3.82550643957403E-2</v>
      </c>
      <c r="AB14" s="19">
        <v>4.7199474220585902E-2</v>
      </c>
      <c r="AC14" s="19">
        <v>7.6841860999402004E-2</v>
      </c>
      <c r="AD14" s="19">
        <v>7.2394291702073399E-2</v>
      </c>
      <c r="AE14" s="19"/>
      <c r="AF14" s="19">
        <v>3.8030531128291897E-2</v>
      </c>
      <c r="AG14" s="19">
        <v>3.74424123384852E-2</v>
      </c>
      <c r="AH14" s="19">
        <v>6.4690104667518802E-2</v>
      </c>
      <c r="AI14" s="19">
        <v>3.9059392103132397E-2</v>
      </c>
      <c r="AJ14" s="19">
        <v>4.2256112662982799E-2</v>
      </c>
      <c r="AK14" s="19">
        <v>3.6836882147427197E-2</v>
      </c>
      <c r="AL14" s="19"/>
      <c r="AM14" s="19">
        <v>2.7539246893929899E-2</v>
      </c>
      <c r="AN14" s="19">
        <v>5.9974512164093101E-2</v>
      </c>
      <c r="AO14" s="19"/>
      <c r="AP14" s="19">
        <v>4.1530254221136098E-2</v>
      </c>
      <c r="AQ14" s="19">
        <v>7.7149758785736905E-2</v>
      </c>
      <c r="AR14" s="19">
        <v>2.1321584768347002E-2</v>
      </c>
      <c r="AS14" s="19">
        <v>2.4862319819513701E-2</v>
      </c>
      <c r="AT14" s="19">
        <v>0</v>
      </c>
      <c r="AU14" s="19"/>
      <c r="AV14" s="19">
        <v>4.2357073126336797E-2</v>
      </c>
      <c r="AW14" s="19">
        <v>1.06513006556206E-2</v>
      </c>
      <c r="AX14" s="19">
        <v>1.36387890895846E-2</v>
      </c>
      <c r="AY14" s="19">
        <v>2.2988586544152902E-2</v>
      </c>
      <c r="AZ14" s="19">
        <v>9.1737574822686199E-2</v>
      </c>
      <c r="BA14" s="19">
        <v>8.8877368732000001E-2</v>
      </c>
      <c r="BB14" s="19"/>
      <c r="BC14" s="19">
        <v>3.0032920004880299E-2</v>
      </c>
      <c r="BD14" s="19">
        <v>4.67443282509548E-2</v>
      </c>
      <c r="BE14" s="19">
        <v>2.3373851762869501E-2</v>
      </c>
      <c r="BF14" s="19"/>
      <c r="BG14" s="19">
        <v>4.2978570510612997E-2</v>
      </c>
      <c r="BH14" s="19">
        <v>2.6848579403075098E-2</v>
      </c>
      <c r="BI14" s="19">
        <v>3.3285968037737902E-2</v>
      </c>
      <c r="BJ14" s="19">
        <v>0</v>
      </c>
      <c r="BK14" s="19">
        <v>3.4658082861519501E-2</v>
      </c>
      <c r="BL14" s="19"/>
      <c r="BM14" s="19">
        <v>2.9567721475156E-2</v>
      </c>
      <c r="BN14" s="19">
        <v>2.77034059205871E-2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191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1002</v>
      </c>
      <c r="D7" s="10">
        <v>505</v>
      </c>
      <c r="E7" s="10">
        <v>495</v>
      </c>
      <c r="F7" s="10"/>
      <c r="G7" s="10">
        <v>133</v>
      </c>
      <c r="H7" s="10">
        <v>175</v>
      </c>
      <c r="I7" s="10">
        <v>176</v>
      </c>
      <c r="J7" s="10">
        <v>172</v>
      </c>
      <c r="K7" s="10">
        <v>142</v>
      </c>
      <c r="L7" s="10">
        <v>204</v>
      </c>
      <c r="M7" s="10"/>
      <c r="N7" s="10">
        <v>279</v>
      </c>
      <c r="O7" s="10">
        <v>241</v>
      </c>
      <c r="P7" s="10">
        <v>210</v>
      </c>
      <c r="Q7" s="10">
        <v>266</v>
      </c>
      <c r="R7" s="10"/>
      <c r="S7" s="10">
        <v>135</v>
      </c>
      <c r="T7" s="10">
        <v>121</v>
      </c>
      <c r="U7" s="10">
        <v>85</v>
      </c>
      <c r="V7" s="10">
        <v>86</v>
      </c>
      <c r="W7" s="10">
        <v>76</v>
      </c>
      <c r="X7" s="10">
        <v>97</v>
      </c>
      <c r="Y7" s="10">
        <v>88</v>
      </c>
      <c r="Z7" s="10">
        <v>48</v>
      </c>
      <c r="AA7" s="10">
        <v>105</v>
      </c>
      <c r="AB7" s="10">
        <v>84</v>
      </c>
      <c r="AC7" s="10">
        <v>50</v>
      </c>
      <c r="AD7" s="10">
        <v>27</v>
      </c>
      <c r="AE7" s="10"/>
      <c r="AF7" s="10">
        <v>246</v>
      </c>
      <c r="AG7" s="10">
        <v>290</v>
      </c>
      <c r="AH7" s="10">
        <v>137</v>
      </c>
      <c r="AI7" s="10">
        <v>177</v>
      </c>
      <c r="AJ7" s="10">
        <v>98</v>
      </c>
      <c r="AK7" s="10">
        <v>53</v>
      </c>
      <c r="AL7" s="10"/>
      <c r="AM7" s="10">
        <v>586</v>
      </c>
      <c r="AN7" s="10">
        <v>415</v>
      </c>
      <c r="AO7" s="10"/>
      <c r="AP7" s="10">
        <v>240</v>
      </c>
      <c r="AQ7" s="10">
        <v>221</v>
      </c>
      <c r="AR7" s="10">
        <v>241</v>
      </c>
      <c r="AS7" s="10">
        <v>116</v>
      </c>
      <c r="AT7" s="10">
        <v>22</v>
      </c>
      <c r="AU7" s="10"/>
      <c r="AV7" s="10">
        <v>361</v>
      </c>
      <c r="AW7" s="10">
        <v>182</v>
      </c>
      <c r="AX7" s="10">
        <v>73</v>
      </c>
      <c r="AY7" s="10">
        <v>131</v>
      </c>
      <c r="AZ7" s="10">
        <v>66</v>
      </c>
      <c r="BA7" s="10">
        <v>65</v>
      </c>
      <c r="BB7" s="10"/>
      <c r="BC7" s="10">
        <v>224</v>
      </c>
      <c r="BD7" s="10">
        <v>415</v>
      </c>
      <c r="BE7" s="10">
        <v>303</v>
      </c>
      <c r="BF7" s="10"/>
      <c r="BG7" s="10">
        <v>90</v>
      </c>
      <c r="BH7" s="10">
        <v>443</v>
      </c>
      <c r="BI7" s="10">
        <v>298</v>
      </c>
      <c r="BJ7" s="10">
        <v>24</v>
      </c>
      <c r="BK7" s="10">
        <v>94</v>
      </c>
      <c r="BL7" s="10"/>
      <c r="BM7" s="10">
        <v>533</v>
      </c>
      <c r="BN7" s="10">
        <v>118</v>
      </c>
    </row>
    <row r="8" spans="2:66" ht="30" customHeight="1" x14ac:dyDescent="0.35">
      <c r="B8" s="11" t="s">
        <v>19</v>
      </c>
      <c r="C8" s="11">
        <v>1004</v>
      </c>
      <c r="D8" s="11">
        <v>509</v>
      </c>
      <c r="E8" s="11">
        <v>493</v>
      </c>
      <c r="F8" s="11"/>
      <c r="G8" s="11">
        <v>135</v>
      </c>
      <c r="H8" s="11">
        <v>171</v>
      </c>
      <c r="I8" s="11">
        <v>181</v>
      </c>
      <c r="J8" s="11">
        <v>175</v>
      </c>
      <c r="K8" s="11">
        <v>142</v>
      </c>
      <c r="L8" s="11">
        <v>200</v>
      </c>
      <c r="M8" s="11"/>
      <c r="N8" s="11">
        <v>277</v>
      </c>
      <c r="O8" s="11">
        <v>252</v>
      </c>
      <c r="P8" s="11">
        <v>208</v>
      </c>
      <c r="Q8" s="11">
        <v>262</v>
      </c>
      <c r="R8" s="11"/>
      <c r="S8" s="11">
        <v>133</v>
      </c>
      <c r="T8" s="11">
        <v>119</v>
      </c>
      <c r="U8" s="11">
        <v>83</v>
      </c>
      <c r="V8" s="11">
        <v>93</v>
      </c>
      <c r="W8" s="11">
        <v>77</v>
      </c>
      <c r="X8" s="11">
        <v>95</v>
      </c>
      <c r="Y8" s="11">
        <v>86</v>
      </c>
      <c r="Z8" s="11">
        <v>45</v>
      </c>
      <c r="AA8" s="11">
        <v>103</v>
      </c>
      <c r="AB8" s="11">
        <v>97</v>
      </c>
      <c r="AC8" s="11">
        <v>49</v>
      </c>
      <c r="AD8" s="11">
        <v>25</v>
      </c>
      <c r="AE8" s="11"/>
      <c r="AF8" s="11">
        <v>246</v>
      </c>
      <c r="AG8" s="11">
        <v>291</v>
      </c>
      <c r="AH8" s="11">
        <v>138</v>
      </c>
      <c r="AI8" s="11">
        <v>178</v>
      </c>
      <c r="AJ8" s="11">
        <v>98</v>
      </c>
      <c r="AK8" s="11">
        <v>53</v>
      </c>
      <c r="AL8" s="11"/>
      <c r="AM8" s="11">
        <v>585</v>
      </c>
      <c r="AN8" s="11">
        <v>418</v>
      </c>
      <c r="AO8" s="11"/>
      <c r="AP8" s="11">
        <v>239</v>
      </c>
      <c r="AQ8" s="11">
        <v>221</v>
      </c>
      <c r="AR8" s="11">
        <v>243</v>
      </c>
      <c r="AS8" s="11">
        <v>118</v>
      </c>
      <c r="AT8" s="11">
        <v>22</v>
      </c>
      <c r="AU8" s="11"/>
      <c r="AV8" s="11">
        <v>362</v>
      </c>
      <c r="AW8" s="11">
        <v>181</v>
      </c>
      <c r="AX8" s="11">
        <v>74</v>
      </c>
      <c r="AY8" s="11">
        <v>131</v>
      </c>
      <c r="AZ8" s="11">
        <v>66</v>
      </c>
      <c r="BA8" s="11">
        <v>65</v>
      </c>
      <c r="BB8" s="11"/>
      <c r="BC8" s="11">
        <v>226</v>
      </c>
      <c r="BD8" s="11">
        <v>417</v>
      </c>
      <c r="BE8" s="11">
        <v>302</v>
      </c>
      <c r="BF8" s="11"/>
      <c r="BG8" s="11">
        <v>90</v>
      </c>
      <c r="BH8" s="11">
        <v>444</v>
      </c>
      <c r="BI8" s="11">
        <v>299</v>
      </c>
      <c r="BJ8" s="11">
        <v>24</v>
      </c>
      <c r="BK8" s="11">
        <v>95</v>
      </c>
      <c r="BL8" s="11"/>
      <c r="BM8" s="11">
        <v>534</v>
      </c>
      <c r="BN8" s="11">
        <v>119</v>
      </c>
    </row>
    <row r="9" spans="2:66" x14ac:dyDescent="0.35">
      <c r="B9" s="18" t="s">
        <v>178</v>
      </c>
      <c r="C9" s="17">
        <v>0.27293568796964801</v>
      </c>
      <c r="D9" s="17">
        <v>0.28235253728277698</v>
      </c>
      <c r="E9" s="17">
        <v>0.26431789433575298</v>
      </c>
      <c r="F9" s="17"/>
      <c r="G9" s="17">
        <v>0.31827487655330799</v>
      </c>
      <c r="H9" s="17">
        <v>0.34679055558718203</v>
      </c>
      <c r="I9" s="17">
        <v>0.26886591461727299</v>
      </c>
      <c r="J9" s="17">
        <v>0.27684206641752701</v>
      </c>
      <c r="K9" s="17">
        <v>0.26726335403191698</v>
      </c>
      <c r="L9" s="17">
        <v>0.18329699649220299</v>
      </c>
      <c r="M9" s="17"/>
      <c r="N9" s="17">
        <v>0.338654822616896</v>
      </c>
      <c r="O9" s="17">
        <v>0.25395887381853099</v>
      </c>
      <c r="P9" s="17">
        <v>0.25292310307315502</v>
      </c>
      <c r="Q9" s="17">
        <v>0.236198813352545</v>
      </c>
      <c r="R9" s="17"/>
      <c r="S9" s="17">
        <v>0.27363733970426302</v>
      </c>
      <c r="T9" s="17">
        <v>0.29194633416035398</v>
      </c>
      <c r="U9" s="17">
        <v>0.36265138046089401</v>
      </c>
      <c r="V9" s="17">
        <v>0.20893435170967301</v>
      </c>
      <c r="W9" s="17">
        <v>0.23588766476822001</v>
      </c>
      <c r="X9" s="17">
        <v>0.29993336459333603</v>
      </c>
      <c r="Y9" s="17">
        <v>0.26154212676531802</v>
      </c>
      <c r="Z9" s="17">
        <v>0.33291034741166797</v>
      </c>
      <c r="AA9" s="17">
        <v>0.2498501768276</v>
      </c>
      <c r="AB9" s="17">
        <v>0.17960493356603599</v>
      </c>
      <c r="AC9" s="17">
        <v>0.36299070606105499</v>
      </c>
      <c r="AD9" s="17">
        <v>0.34098491559781002</v>
      </c>
      <c r="AE9" s="17"/>
      <c r="AF9" s="17">
        <v>0.310250324583349</v>
      </c>
      <c r="AG9" s="17">
        <v>0.27144864526663098</v>
      </c>
      <c r="AH9" s="17">
        <v>0.23709029250207</v>
      </c>
      <c r="AI9" s="17">
        <v>0.273077390794006</v>
      </c>
      <c r="AJ9" s="17">
        <v>0.208474052917934</v>
      </c>
      <c r="AK9" s="17">
        <v>0.325979410679055</v>
      </c>
      <c r="AL9" s="17"/>
      <c r="AM9" s="17">
        <v>0.26762275874488001</v>
      </c>
      <c r="AN9" s="17">
        <v>0.28103260860797102</v>
      </c>
      <c r="AO9" s="17"/>
      <c r="AP9" s="17">
        <v>0.18136498566234799</v>
      </c>
      <c r="AQ9" s="17">
        <v>0.28499223157808801</v>
      </c>
      <c r="AR9" s="17">
        <v>0.29575537896302501</v>
      </c>
      <c r="AS9" s="17">
        <v>0.39036759317463798</v>
      </c>
      <c r="AT9" s="17">
        <v>0.30396445571658898</v>
      </c>
      <c r="AU9" s="17"/>
      <c r="AV9" s="17">
        <v>0.369492950264661</v>
      </c>
      <c r="AW9" s="17">
        <v>0.16758571923534499</v>
      </c>
      <c r="AX9" s="17">
        <v>0.24547346679010701</v>
      </c>
      <c r="AY9" s="17">
        <v>0.19741129444361299</v>
      </c>
      <c r="AZ9" s="17">
        <v>0.49616958010254703</v>
      </c>
      <c r="BA9" s="17">
        <v>0.169568379301649</v>
      </c>
      <c r="BB9" s="17"/>
      <c r="BC9" s="17">
        <v>0.38086589761926698</v>
      </c>
      <c r="BD9" s="17">
        <v>0.26376831479472601</v>
      </c>
      <c r="BE9" s="17">
        <v>0.226227346438896</v>
      </c>
      <c r="BF9" s="17"/>
      <c r="BG9" s="17">
        <v>0.220837997721579</v>
      </c>
      <c r="BH9" s="17">
        <v>0.31735230081701898</v>
      </c>
      <c r="BI9" s="17">
        <v>0.32612479024067698</v>
      </c>
      <c r="BJ9" s="17">
        <v>0.37579999238543899</v>
      </c>
      <c r="BK9" s="17">
        <v>2.0158477833428001E-2</v>
      </c>
      <c r="BL9" s="17"/>
      <c r="BM9" s="17">
        <v>0.30108222972059201</v>
      </c>
      <c r="BN9" s="17">
        <v>9.1523413117811606E-2</v>
      </c>
    </row>
    <row r="10" spans="2:66" x14ac:dyDescent="0.35">
      <c r="B10" s="18" t="s">
        <v>179</v>
      </c>
      <c r="C10" s="17">
        <v>0.35004113390316</v>
      </c>
      <c r="D10" s="17">
        <v>0.333427290347107</v>
      </c>
      <c r="E10" s="17">
        <v>0.36858491430498902</v>
      </c>
      <c r="F10" s="17"/>
      <c r="G10" s="17">
        <v>0.34922126316256902</v>
      </c>
      <c r="H10" s="17">
        <v>0.30252396856534602</v>
      </c>
      <c r="I10" s="17">
        <v>0.32155902187169499</v>
      </c>
      <c r="J10" s="17">
        <v>0.36957357041863198</v>
      </c>
      <c r="K10" s="17">
        <v>0.34598987690326</v>
      </c>
      <c r="L10" s="17">
        <v>0.40273831184953202</v>
      </c>
      <c r="M10" s="17"/>
      <c r="N10" s="17">
        <v>0.37364808424514101</v>
      </c>
      <c r="O10" s="17">
        <v>0.353029246824828</v>
      </c>
      <c r="P10" s="17">
        <v>0.37817773112959702</v>
      </c>
      <c r="Q10" s="17">
        <v>0.30339352459538799</v>
      </c>
      <c r="R10" s="17"/>
      <c r="S10" s="17">
        <v>0.38417485313215399</v>
      </c>
      <c r="T10" s="17">
        <v>0.35882442827830902</v>
      </c>
      <c r="U10" s="17">
        <v>0.30668762602435201</v>
      </c>
      <c r="V10" s="17">
        <v>0.31542700651115502</v>
      </c>
      <c r="W10" s="17">
        <v>0.33825756887146402</v>
      </c>
      <c r="X10" s="17">
        <v>0.34143871884214699</v>
      </c>
      <c r="Y10" s="17">
        <v>0.32043367488911201</v>
      </c>
      <c r="Z10" s="17">
        <v>0.29136243203311402</v>
      </c>
      <c r="AA10" s="17">
        <v>0.389824874314465</v>
      </c>
      <c r="AB10" s="17">
        <v>0.443089076062883</v>
      </c>
      <c r="AC10" s="17">
        <v>0.25888055942431398</v>
      </c>
      <c r="AD10" s="17">
        <v>0.32837872042430499</v>
      </c>
      <c r="AE10" s="17"/>
      <c r="AF10" s="17">
        <v>0.35875226997319898</v>
      </c>
      <c r="AG10" s="17">
        <v>0.36216262078732098</v>
      </c>
      <c r="AH10" s="17">
        <v>0.34214393941714799</v>
      </c>
      <c r="AI10" s="17">
        <v>0.30786696574630501</v>
      </c>
      <c r="AJ10" s="17">
        <v>0.37998843075997801</v>
      </c>
      <c r="AK10" s="17">
        <v>0.33487025893752598</v>
      </c>
      <c r="AL10" s="17"/>
      <c r="AM10" s="17">
        <v>0.36436699924622201</v>
      </c>
      <c r="AN10" s="17">
        <v>0.33081425533383901</v>
      </c>
      <c r="AO10" s="17"/>
      <c r="AP10" s="17">
        <v>0.34135999817617102</v>
      </c>
      <c r="AQ10" s="17">
        <v>0.33438835219635499</v>
      </c>
      <c r="AR10" s="17">
        <v>0.37924467275308399</v>
      </c>
      <c r="AS10" s="17">
        <v>0.39567430363363998</v>
      </c>
      <c r="AT10" s="17">
        <v>0.29008200511843701</v>
      </c>
      <c r="AU10" s="17"/>
      <c r="AV10" s="17">
        <v>0.35011739046997498</v>
      </c>
      <c r="AW10" s="17">
        <v>0.42436745813353</v>
      </c>
      <c r="AX10" s="17">
        <v>0.32684584254664201</v>
      </c>
      <c r="AY10" s="17">
        <v>0.30348507471157798</v>
      </c>
      <c r="AZ10" s="17">
        <v>0.30439694658418498</v>
      </c>
      <c r="BA10" s="17">
        <v>0.451679238382791</v>
      </c>
      <c r="BB10" s="17"/>
      <c r="BC10" s="17">
        <v>0.38956309946989698</v>
      </c>
      <c r="BD10" s="17">
        <v>0.34474002217824701</v>
      </c>
      <c r="BE10" s="17">
        <v>0.35009905532732299</v>
      </c>
      <c r="BF10" s="17"/>
      <c r="BG10" s="17">
        <v>0.35694123728834598</v>
      </c>
      <c r="BH10" s="17">
        <v>0.37959440865578897</v>
      </c>
      <c r="BI10" s="17">
        <v>0.40665115389858097</v>
      </c>
      <c r="BJ10" s="17">
        <v>0.28788282144458099</v>
      </c>
      <c r="BK10" s="17">
        <v>0.16093298282278001</v>
      </c>
      <c r="BL10" s="17"/>
      <c r="BM10" s="17">
        <v>0.37577560981575198</v>
      </c>
      <c r="BN10" s="17">
        <v>0.18640741886835799</v>
      </c>
    </row>
    <row r="11" spans="2:66" ht="29" x14ac:dyDescent="0.35">
      <c r="B11" s="18" t="s">
        <v>180</v>
      </c>
      <c r="C11" s="17">
        <v>0.22543076345821</v>
      </c>
      <c r="D11" s="17">
        <v>0.24040356488874501</v>
      </c>
      <c r="E11" s="17">
        <v>0.210890953432188</v>
      </c>
      <c r="F11" s="17"/>
      <c r="G11" s="17">
        <v>0.20548674213847501</v>
      </c>
      <c r="H11" s="17">
        <v>0.22375795622641201</v>
      </c>
      <c r="I11" s="17">
        <v>0.236758007333701</v>
      </c>
      <c r="J11" s="17">
        <v>0.21527275938050699</v>
      </c>
      <c r="K11" s="17">
        <v>0.181600361512192</v>
      </c>
      <c r="L11" s="17">
        <v>0.27013369023009298</v>
      </c>
      <c r="M11" s="17"/>
      <c r="N11" s="17">
        <v>0.177733808436456</v>
      </c>
      <c r="O11" s="17">
        <v>0.22941898243662801</v>
      </c>
      <c r="P11" s="17">
        <v>0.235939601097927</v>
      </c>
      <c r="Q11" s="17">
        <v>0.26537415247290802</v>
      </c>
      <c r="R11" s="17"/>
      <c r="S11" s="17">
        <v>0.20783247678073</v>
      </c>
      <c r="T11" s="17">
        <v>0.21610635128105499</v>
      </c>
      <c r="U11" s="17">
        <v>0.26043239115203798</v>
      </c>
      <c r="V11" s="17">
        <v>0.31254978553846802</v>
      </c>
      <c r="W11" s="17">
        <v>0.199684133378109</v>
      </c>
      <c r="X11" s="17">
        <v>0.18701334675728401</v>
      </c>
      <c r="Y11" s="17">
        <v>0.24903543825508601</v>
      </c>
      <c r="Z11" s="17">
        <v>0.27024659955772901</v>
      </c>
      <c r="AA11" s="17">
        <v>0.236106868790114</v>
      </c>
      <c r="AB11" s="17">
        <v>0.17733845882343399</v>
      </c>
      <c r="AC11" s="17">
        <v>0.178992724703081</v>
      </c>
      <c r="AD11" s="17">
        <v>0.21926825189920601</v>
      </c>
      <c r="AE11" s="17"/>
      <c r="AF11" s="17">
        <v>0.19394715676369001</v>
      </c>
      <c r="AG11" s="17">
        <v>0.194058742617185</v>
      </c>
      <c r="AH11" s="17">
        <v>0.31636664623701799</v>
      </c>
      <c r="AI11" s="17">
        <v>0.26204544031681398</v>
      </c>
      <c r="AJ11" s="17">
        <v>0.20527044611440401</v>
      </c>
      <c r="AK11" s="17">
        <v>0.226625981153662</v>
      </c>
      <c r="AL11" s="17"/>
      <c r="AM11" s="17">
        <v>0.228431411020145</v>
      </c>
      <c r="AN11" s="17">
        <v>0.221768553185376</v>
      </c>
      <c r="AO11" s="17"/>
      <c r="AP11" s="17">
        <v>0.30667863522132499</v>
      </c>
      <c r="AQ11" s="17">
        <v>0.20787167293016101</v>
      </c>
      <c r="AR11" s="17">
        <v>0.207689986357109</v>
      </c>
      <c r="AS11" s="17">
        <v>0.120567905806578</v>
      </c>
      <c r="AT11" s="17">
        <v>0.316464163767746</v>
      </c>
      <c r="AU11" s="17"/>
      <c r="AV11" s="17">
        <v>0.16683078186071201</v>
      </c>
      <c r="AW11" s="17">
        <v>0.247228383022287</v>
      </c>
      <c r="AX11" s="17">
        <v>0.34535571420037797</v>
      </c>
      <c r="AY11" s="17">
        <v>0.27494834398870099</v>
      </c>
      <c r="AZ11" s="17">
        <v>0.123947952854476</v>
      </c>
      <c r="BA11" s="17">
        <v>0.24313792733080899</v>
      </c>
      <c r="BB11" s="17"/>
      <c r="BC11" s="17">
        <v>0.14107116812873499</v>
      </c>
      <c r="BD11" s="17">
        <v>0.253336071693331</v>
      </c>
      <c r="BE11" s="17">
        <v>0.24486977120384901</v>
      </c>
      <c r="BF11" s="17"/>
      <c r="BG11" s="17">
        <v>0.22999504282748001</v>
      </c>
      <c r="BH11" s="17">
        <v>0.18788070581132499</v>
      </c>
      <c r="BI11" s="17">
        <v>0.18210164018584399</v>
      </c>
      <c r="BJ11" s="17">
        <v>0.29066005684959301</v>
      </c>
      <c r="BK11" s="17">
        <v>0.42404458607935003</v>
      </c>
      <c r="BL11" s="17"/>
      <c r="BM11" s="17">
        <v>0.19498020542387701</v>
      </c>
      <c r="BN11" s="17">
        <v>0.39727893047693802</v>
      </c>
    </row>
    <row r="12" spans="2:66" x14ac:dyDescent="0.35">
      <c r="B12" s="18" t="s">
        <v>181</v>
      </c>
      <c r="C12" s="17">
        <v>4.9293376850461701E-2</v>
      </c>
      <c r="D12" s="17">
        <v>4.7606763831327698E-2</v>
      </c>
      <c r="E12" s="17">
        <v>5.12311666768238E-2</v>
      </c>
      <c r="F12" s="17"/>
      <c r="G12" s="17">
        <v>1.44469465101098E-2</v>
      </c>
      <c r="H12" s="17">
        <v>4.75143377547892E-2</v>
      </c>
      <c r="I12" s="17">
        <v>5.1127705911886402E-2</v>
      </c>
      <c r="J12" s="17">
        <v>5.7767283373384E-2</v>
      </c>
      <c r="K12" s="17">
        <v>7.1114920001268594E-2</v>
      </c>
      <c r="L12" s="17">
        <v>4.9867681177052398E-2</v>
      </c>
      <c r="M12" s="17"/>
      <c r="N12" s="17">
        <v>5.4170475732696899E-2</v>
      </c>
      <c r="O12" s="17">
        <v>5.4240909057814098E-2</v>
      </c>
      <c r="P12" s="17">
        <v>2.9018788993653701E-2</v>
      </c>
      <c r="Q12" s="17">
        <v>5.3090048177163902E-2</v>
      </c>
      <c r="R12" s="17"/>
      <c r="S12" s="17">
        <v>6.7179751240572502E-2</v>
      </c>
      <c r="T12" s="17">
        <v>3.3024614309734301E-2</v>
      </c>
      <c r="U12" s="17">
        <v>3.49062782036616E-2</v>
      </c>
      <c r="V12" s="17">
        <v>2.2339628898928598E-2</v>
      </c>
      <c r="W12" s="17">
        <v>9.3352521605408495E-2</v>
      </c>
      <c r="X12" s="17">
        <v>3.0716031243967899E-2</v>
      </c>
      <c r="Y12" s="17">
        <v>5.6304705310567499E-2</v>
      </c>
      <c r="Z12" s="17">
        <v>0</v>
      </c>
      <c r="AA12" s="17">
        <v>3.8743357221799897E-2</v>
      </c>
      <c r="AB12" s="17">
        <v>8.1231244208944897E-2</v>
      </c>
      <c r="AC12" s="17">
        <v>8.0709367530619594E-2</v>
      </c>
      <c r="AD12" s="17">
        <v>3.8973820376605503E-2</v>
      </c>
      <c r="AE12" s="17"/>
      <c r="AF12" s="17">
        <v>4.5638314439534998E-2</v>
      </c>
      <c r="AG12" s="17">
        <v>6.6276928874307195E-2</v>
      </c>
      <c r="AH12" s="17">
        <v>3.0197960756530199E-2</v>
      </c>
      <c r="AI12" s="17">
        <v>4.9905102840457301E-2</v>
      </c>
      <c r="AJ12" s="17">
        <v>6.1054221391714202E-2</v>
      </c>
      <c r="AK12" s="17">
        <v>0</v>
      </c>
      <c r="AL12" s="17"/>
      <c r="AM12" s="17">
        <v>5.1413806930369198E-2</v>
      </c>
      <c r="AN12" s="17">
        <v>4.64414867175552E-2</v>
      </c>
      <c r="AO12" s="17"/>
      <c r="AP12" s="17">
        <v>3.7685773970411E-2</v>
      </c>
      <c r="AQ12" s="17">
        <v>5.9698954697333703E-2</v>
      </c>
      <c r="AR12" s="17">
        <v>5.4348189423368699E-2</v>
      </c>
      <c r="AS12" s="17">
        <v>2.7321225344306501E-2</v>
      </c>
      <c r="AT12" s="17">
        <v>4.4226362719002099E-2</v>
      </c>
      <c r="AU12" s="17"/>
      <c r="AV12" s="17">
        <v>3.87082943150363E-2</v>
      </c>
      <c r="AW12" s="17">
        <v>7.7840582701732899E-2</v>
      </c>
      <c r="AX12" s="17">
        <v>4.1143058665887099E-2</v>
      </c>
      <c r="AY12" s="17">
        <v>9.4102536559926703E-2</v>
      </c>
      <c r="AZ12" s="17">
        <v>3.23337102850789E-2</v>
      </c>
      <c r="BA12" s="17">
        <v>0</v>
      </c>
      <c r="BB12" s="17"/>
      <c r="BC12" s="17">
        <v>3.55556274604346E-2</v>
      </c>
      <c r="BD12" s="17">
        <v>4.1027943445775997E-2</v>
      </c>
      <c r="BE12" s="17">
        <v>7.7336673283487506E-2</v>
      </c>
      <c r="BF12" s="17"/>
      <c r="BG12" s="17">
        <v>4.4530731292251997E-2</v>
      </c>
      <c r="BH12" s="17">
        <v>5.02611924503127E-2</v>
      </c>
      <c r="BI12" s="17">
        <v>2.6407991736701001E-2</v>
      </c>
      <c r="BJ12" s="17">
        <v>4.5657129320386902E-2</v>
      </c>
      <c r="BK12" s="17">
        <v>0.138868136937806</v>
      </c>
      <c r="BL12" s="17"/>
      <c r="BM12" s="17">
        <v>4.9295169721383397E-2</v>
      </c>
      <c r="BN12" s="17">
        <v>0.120163915821246</v>
      </c>
    </row>
    <row r="13" spans="2:66" x14ac:dyDescent="0.35">
      <c r="B13" s="18" t="s">
        <v>182</v>
      </c>
      <c r="C13" s="17">
        <v>3.4311580792308498E-2</v>
      </c>
      <c r="D13" s="17">
        <v>5.0445085903920502E-2</v>
      </c>
      <c r="E13" s="17">
        <v>1.7806894111172901E-2</v>
      </c>
      <c r="F13" s="17"/>
      <c r="G13" s="17">
        <v>2.3585504071536E-2</v>
      </c>
      <c r="H13" s="17">
        <v>2.1953803037612601E-2</v>
      </c>
      <c r="I13" s="17">
        <v>3.5776112749630003E-2</v>
      </c>
      <c r="J13" s="17">
        <v>1.1480042657499599E-2</v>
      </c>
      <c r="K13" s="17">
        <v>6.3611950127092198E-2</v>
      </c>
      <c r="L13" s="17">
        <v>5.0064960100442903E-2</v>
      </c>
      <c r="M13" s="17"/>
      <c r="N13" s="17">
        <v>3.0222798246448201E-2</v>
      </c>
      <c r="O13" s="17">
        <v>2.9439409721629901E-2</v>
      </c>
      <c r="P13" s="17">
        <v>5.2050611386813703E-2</v>
      </c>
      <c r="Q13" s="17">
        <v>3.00267293250766E-2</v>
      </c>
      <c r="R13" s="17"/>
      <c r="S13" s="17">
        <v>1.5112970544361899E-2</v>
      </c>
      <c r="T13" s="17">
        <v>3.3478811727019199E-2</v>
      </c>
      <c r="U13" s="17">
        <v>2.3712068211880499E-2</v>
      </c>
      <c r="V13" s="17">
        <v>3.5472836408777603E-2</v>
      </c>
      <c r="W13" s="17">
        <v>5.0129185946932601E-2</v>
      </c>
      <c r="X13" s="17">
        <v>1.9606083686523001E-2</v>
      </c>
      <c r="Y13" s="17">
        <v>6.7762796775969594E-2</v>
      </c>
      <c r="Z13" s="17">
        <v>4.1554825865279997E-2</v>
      </c>
      <c r="AA13" s="17">
        <v>9.7753455858460396E-3</v>
      </c>
      <c r="AB13" s="17">
        <v>7.0122196879862805E-2</v>
      </c>
      <c r="AC13" s="17">
        <v>4.12785531406097E-2</v>
      </c>
      <c r="AD13" s="17">
        <v>0</v>
      </c>
      <c r="AE13" s="17"/>
      <c r="AF13" s="17">
        <v>1.64205012043913E-2</v>
      </c>
      <c r="AG13" s="17">
        <v>4.203625704695E-2</v>
      </c>
      <c r="AH13" s="17">
        <v>2.1540583423612501E-2</v>
      </c>
      <c r="AI13" s="17">
        <v>4.0170191885046801E-2</v>
      </c>
      <c r="AJ13" s="17">
        <v>7.2819159391782906E-2</v>
      </c>
      <c r="AK13" s="17">
        <v>1.83128940996783E-2</v>
      </c>
      <c r="AL13" s="17"/>
      <c r="AM13" s="17">
        <v>3.24696173867529E-2</v>
      </c>
      <c r="AN13" s="17">
        <v>3.6974018535143101E-2</v>
      </c>
      <c r="AO13" s="17"/>
      <c r="AP13" s="17">
        <v>3.7609619103709899E-2</v>
      </c>
      <c r="AQ13" s="17">
        <v>3.1693227096189699E-2</v>
      </c>
      <c r="AR13" s="17">
        <v>1.2335791482740501E-2</v>
      </c>
      <c r="AS13" s="17">
        <v>2.95429987288E-2</v>
      </c>
      <c r="AT13" s="17">
        <v>0</v>
      </c>
      <c r="AU13" s="17"/>
      <c r="AV13" s="17">
        <v>9.3358904734536594E-3</v>
      </c>
      <c r="AW13" s="17">
        <v>3.9171130281402303E-2</v>
      </c>
      <c r="AX13" s="17">
        <v>1.4767597817038101E-2</v>
      </c>
      <c r="AY13" s="17">
        <v>0.10738408042950499</v>
      </c>
      <c r="AZ13" s="17">
        <v>1.4036803198796299E-2</v>
      </c>
      <c r="BA13" s="17">
        <v>0</v>
      </c>
      <c r="BB13" s="17"/>
      <c r="BC13" s="17">
        <v>9.4422524740962899E-3</v>
      </c>
      <c r="BD13" s="17">
        <v>2.3560934035271399E-2</v>
      </c>
      <c r="BE13" s="17">
        <v>7.1410696106466304E-2</v>
      </c>
      <c r="BF13" s="17"/>
      <c r="BG13" s="17">
        <v>8.2933362638396999E-2</v>
      </c>
      <c r="BH13" s="17">
        <v>1.09905417895447E-2</v>
      </c>
      <c r="BI13" s="17">
        <v>7.0688626987799397E-3</v>
      </c>
      <c r="BJ13" s="17">
        <v>0</v>
      </c>
      <c r="BK13" s="17">
        <v>0.19128445000771899</v>
      </c>
      <c r="BL13" s="17"/>
      <c r="BM13" s="17">
        <v>2.3118431361837902E-2</v>
      </c>
      <c r="BN13" s="17">
        <v>0.15290028551301599</v>
      </c>
    </row>
    <row r="14" spans="2:66" x14ac:dyDescent="0.35">
      <c r="B14" s="18" t="s">
        <v>117</v>
      </c>
      <c r="C14" s="19">
        <v>6.7987457026211506E-2</v>
      </c>
      <c r="D14" s="19">
        <v>4.5764757746122403E-2</v>
      </c>
      <c r="E14" s="19">
        <v>8.7168177139072697E-2</v>
      </c>
      <c r="F14" s="19"/>
      <c r="G14" s="19">
        <v>8.8984667564002001E-2</v>
      </c>
      <c r="H14" s="19">
        <v>5.7459378828657898E-2</v>
      </c>
      <c r="I14" s="19">
        <v>8.5913237515814297E-2</v>
      </c>
      <c r="J14" s="19">
        <v>6.9064277752450595E-2</v>
      </c>
      <c r="K14" s="19">
        <v>7.0419537424269596E-2</v>
      </c>
      <c r="L14" s="19">
        <v>4.3898360150676698E-2</v>
      </c>
      <c r="M14" s="19"/>
      <c r="N14" s="19">
        <v>2.5570010722361099E-2</v>
      </c>
      <c r="O14" s="19">
        <v>7.9912578140569401E-2</v>
      </c>
      <c r="P14" s="19">
        <v>5.18901643188533E-2</v>
      </c>
      <c r="Q14" s="19">
        <v>0.111916732076918</v>
      </c>
      <c r="R14" s="19"/>
      <c r="S14" s="19">
        <v>5.2062608597918697E-2</v>
      </c>
      <c r="T14" s="19">
        <v>6.66194602435278E-2</v>
      </c>
      <c r="U14" s="19">
        <v>1.16102559471737E-2</v>
      </c>
      <c r="V14" s="19">
        <v>0.105276390932998</v>
      </c>
      <c r="W14" s="19">
        <v>8.2688925429865806E-2</v>
      </c>
      <c r="X14" s="19">
        <v>0.12129245487674099</v>
      </c>
      <c r="Y14" s="19">
        <v>4.4921258003947001E-2</v>
      </c>
      <c r="Z14" s="19">
        <v>6.3925795132208196E-2</v>
      </c>
      <c r="AA14" s="19">
        <v>7.5699377260175504E-2</v>
      </c>
      <c r="AB14" s="19">
        <v>4.8614090458840097E-2</v>
      </c>
      <c r="AC14" s="19">
        <v>7.7148089140321105E-2</v>
      </c>
      <c r="AD14" s="19">
        <v>7.2394291702073399E-2</v>
      </c>
      <c r="AE14" s="19"/>
      <c r="AF14" s="19">
        <v>7.4991433035836094E-2</v>
      </c>
      <c r="AG14" s="19">
        <v>6.4016805407606597E-2</v>
      </c>
      <c r="AH14" s="19">
        <v>5.2660577663621103E-2</v>
      </c>
      <c r="AI14" s="19">
        <v>6.6934908417371E-2</v>
      </c>
      <c r="AJ14" s="19">
        <v>7.2393689424186905E-2</v>
      </c>
      <c r="AK14" s="19">
        <v>9.42114551300786E-2</v>
      </c>
      <c r="AL14" s="19"/>
      <c r="AM14" s="19">
        <v>5.5695406671631802E-2</v>
      </c>
      <c r="AN14" s="19">
        <v>8.29690776201156E-2</v>
      </c>
      <c r="AO14" s="19"/>
      <c r="AP14" s="19">
        <v>9.5300987866035594E-2</v>
      </c>
      <c r="AQ14" s="19">
        <v>8.1355561501872897E-2</v>
      </c>
      <c r="AR14" s="19">
        <v>5.0625981020672603E-2</v>
      </c>
      <c r="AS14" s="19">
        <v>3.6525973312036802E-2</v>
      </c>
      <c r="AT14" s="19">
        <v>4.5263012678225099E-2</v>
      </c>
      <c r="AU14" s="19"/>
      <c r="AV14" s="19">
        <v>6.5514692616162398E-2</v>
      </c>
      <c r="AW14" s="19">
        <v>4.3806726625702203E-2</v>
      </c>
      <c r="AX14" s="19">
        <v>2.64143199799474E-2</v>
      </c>
      <c r="AY14" s="19">
        <v>2.2668669866676198E-2</v>
      </c>
      <c r="AZ14" s="19">
        <v>2.9115006974915598E-2</v>
      </c>
      <c r="BA14" s="19">
        <v>0.135614454984751</v>
      </c>
      <c r="BB14" s="19"/>
      <c r="BC14" s="19">
        <v>4.3501954847570599E-2</v>
      </c>
      <c r="BD14" s="19">
        <v>7.3566713852649401E-2</v>
      </c>
      <c r="BE14" s="19">
        <v>3.0056457639978398E-2</v>
      </c>
      <c r="BF14" s="19"/>
      <c r="BG14" s="19">
        <v>6.4761628231945798E-2</v>
      </c>
      <c r="BH14" s="19">
        <v>5.3920850476008898E-2</v>
      </c>
      <c r="BI14" s="19">
        <v>5.1645561239417999E-2</v>
      </c>
      <c r="BJ14" s="19">
        <v>0</v>
      </c>
      <c r="BK14" s="19">
        <v>6.4711366318915498E-2</v>
      </c>
      <c r="BL14" s="19"/>
      <c r="BM14" s="19">
        <v>5.5748353956557702E-2</v>
      </c>
      <c r="BN14" s="19">
        <v>5.1726036202630499E-2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192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1002</v>
      </c>
      <c r="D7" s="10">
        <v>505</v>
      </c>
      <c r="E7" s="10">
        <v>495</v>
      </c>
      <c r="F7" s="10"/>
      <c r="G7" s="10">
        <v>133</v>
      </c>
      <c r="H7" s="10">
        <v>175</v>
      </c>
      <c r="I7" s="10">
        <v>176</v>
      </c>
      <c r="J7" s="10">
        <v>172</v>
      </c>
      <c r="K7" s="10">
        <v>142</v>
      </c>
      <c r="L7" s="10">
        <v>204</v>
      </c>
      <c r="M7" s="10"/>
      <c r="N7" s="10">
        <v>279</v>
      </c>
      <c r="O7" s="10">
        <v>241</v>
      </c>
      <c r="P7" s="10">
        <v>210</v>
      </c>
      <c r="Q7" s="10">
        <v>266</v>
      </c>
      <c r="R7" s="10"/>
      <c r="S7" s="10">
        <v>135</v>
      </c>
      <c r="T7" s="10">
        <v>121</v>
      </c>
      <c r="U7" s="10">
        <v>85</v>
      </c>
      <c r="V7" s="10">
        <v>86</v>
      </c>
      <c r="W7" s="10">
        <v>76</v>
      </c>
      <c r="X7" s="10">
        <v>97</v>
      </c>
      <c r="Y7" s="10">
        <v>88</v>
      </c>
      <c r="Z7" s="10">
        <v>48</v>
      </c>
      <c r="AA7" s="10">
        <v>105</v>
      </c>
      <c r="AB7" s="10">
        <v>84</v>
      </c>
      <c r="AC7" s="10">
        <v>50</v>
      </c>
      <c r="AD7" s="10">
        <v>27</v>
      </c>
      <c r="AE7" s="10"/>
      <c r="AF7" s="10">
        <v>246</v>
      </c>
      <c r="AG7" s="10">
        <v>290</v>
      </c>
      <c r="AH7" s="10">
        <v>137</v>
      </c>
      <c r="AI7" s="10">
        <v>177</v>
      </c>
      <c r="AJ7" s="10">
        <v>98</v>
      </c>
      <c r="AK7" s="10">
        <v>53</v>
      </c>
      <c r="AL7" s="10"/>
      <c r="AM7" s="10">
        <v>586</v>
      </c>
      <c r="AN7" s="10">
        <v>415</v>
      </c>
      <c r="AO7" s="10"/>
      <c r="AP7" s="10">
        <v>240</v>
      </c>
      <c r="AQ7" s="10">
        <v>221</v>
      </c>
      <c r="AR7" s="10">
        <v>241</v>
      </c>
      <c r="AS7" s="10">
        <v>116</v>
      </c>
      <c r="AT7" s="10">
        <v>22</v>
      </c>
      <c r="AU7" s="10"/>
      <c r="AV7" s="10">
        <v>361</v>
      </c>
      <c r="AW7" s="10">
        <v>182</v>
      </c>
      <c r="AX7" s="10">
        <v>73</v>
      </c>
      <c r="AY7" s="10">
        <v>131</v>
      </c>
      <c r="AZ7" s="10">
        <v>66</v>
      </c>
      <c r="BA7" s="10">
        <v>65</v>
      </c>
      <c r="BB7" s="10"/>
      <c r="BC7" s="10">
        <v>224</v>
      </c>
      <c r="BD7" s="10">
        <v>415</v>
      </c>
      <c r="BE7" s="10">
        <v>303</v>
      </c>
      <c r="BF7" s="10"/>
      <c r="BG7" s="10">
        <v>90</v>
      </c>
      <c r="BH7" s="10">
        <v>443</v>
      </c>
      <c r="BI7" s="10">
        <v>298</v>
      </c>
      <c r="BJ7" s="10">
        <v>24</v>
      </c>
      <c r="BK7" s="10">
        <v>94</v>
      </c>
      <c r="BL7" s="10"/>
      <c r="BM7" s="10">
        <v>533</v>
      </c>
      <c r="BN7" s="10">
        <v>118</v>
      </c>
    </row>
    <row r="8" spans="2:66" ht="30" customHeight="1" x14ac:dyDescent="0.35">
      <c r="B8" s="11" t="s">
        <v>19</v>
      </c>
      <c r="C8" s="11">
        <v>1004</v>
      </c>
      <c r="D8" s="11">
        <v>509</v>
      </c>
      <c r="E8" s="11">
        <v>493</v>
      </c>
      <c r="F8" s="11"/>
      <c r="G8" s="11">
        <v>135</v>
      </c>
      <c r="H8" s="11">
        <v>171</v>
      </c>
      <c r="I8" s="11">
        <v>181</v>
      </c>
      <c r="J8" s="11">
        <v>175</v>
      </c>
      <c r="K8" s="11">
        <v>142</v>
      </c>
      <c r="L8" s="11">
        <v>200</v>
      </c>
      <c r="M8" s="11"/>
      <c r="N8" s="11">
        <v>277</v>
      </c>
      <c r="O8" s="11">
        <v>252</v>
      </c>
      <c r="P8" s="11">
        <v>208</v>
      </c>
      <c r="Q8" s="11">
        <v>262</v>
      </c>
      <c r="R8" s="11"/>
      <c r="S8" s="11">
        <v>133</v>
      </c>
      <c r="T8" s="11">
        <v>119</v>
      </c>
      <c r="U8" s="11">
        <v>83</v>
      </c>
      <c r="V8" s="11">
        <v>93</v>
      </c>
      <c r="W8" s="11">
        <v>77</v>
      </c>
      <c r="X8" s="11">
        <v>95</v>
      </c>
      <c r="Y8" s="11">
        <v>86</v>
      </c>
      <c r="Z8" s="11">
        <v>45</v>
      </c>
      <c r="AA8" s="11">
        <v>103</v>
      </c>
      <c r="AB8" s="11">
        <v>97</v>
      </c>
      <c r="AC8" s="11">
        <v>49</v>
      </c>
      <c r="AD8" s="11">
        <v>25</v>
      </c>
      <c r="AE8" s="11"/>
      <c r="AF8" s="11">
        <v>246</v>
      </c>
      <c r="AG8" s="11">
        <v>291</v>
      </c>
      <c r="AH8" s="11">
        <v>138</v>
      </c>
      <c r="AI8" s="11">
        <v>178</v>
      </c>
      <c r="AJ8" s="11">
        <v>98</v>
      </c>
      <c r="AK8" s="11">
        <v>53</v>
      </c>
      <c r="AL8" s="11"/>
      <c r="AM8" s="11">
        <v>585</v>
      </c>
      <c r="AN8" s="11">
        <v>418</v>
      </c>
      <c r="AO8" s="11"/>
      <c r="AP8" s="11">
        <v>239</v>
      </c>
      <c r="AQ8" s="11">
        <v>221</v>
      </c>
      <c r="AR8" s="11">
        <v>243</v>
      </c>
      <c r="AS8" s="11">
        <v>118</v>
      </c>
      <c r="AT8" s="11">
        <v>22</v>
      </c>
      <c r="AU8" s="11"/>
      <c r="AV8" s="11">
        <v>362</v>
      </c>
      <c r="AW8" s="11">
        <v>181</v>
      </c>
      <c r="AX8" s="11">
        <v>74</v>
      </c>
      <c r="AY8" s="11">
        <v>131</v>
      </c>
      <c r="AZ8" s="11">
        <v>66</v>
      </c>
      <c r="BA8" s="11">
        <v>65</v>
      </c>
      <c r="BB8" s="11"/>
      <c r="BC8" s="11">
        <v>226</v>
      </c>
      <c r="BD8" s="11">
        <v>417</v>
      </c>
      <c r="BE8" s="11">
        <v>302</v>
      </c>
      <c r="BF8" s="11"/>
      <c r="BG8" s="11">
        <v>90</v>
      </c>
      <c r="BH8" s="11">
        <v>444</v>
      </c>
      <c r="BI8" s="11">
        <v>299</v>
      </c>
      <c r="BJ8" s="11">
        <v>24</v>
      </c>
      <c r="BK8" s="11">
        <v>95</v>
      </c>
      <c r="BL8" s="11"/>
      <c r="BM8" s="11">
        <v>534</v>
      </c>
      <c r="BN8" s="11">
        <v>119</v>
      </c>
    </row>
    <row r="9" spans="2:66" x14ac:dyDescent="0.35">
      <c r="B9" s="18" t="s">
        <v>178</v>
      </c>
      <c r="C9" s="17">
        <v>0.26946750772979999</v>
      </c>
      <c r="D9" s="17">
        <v>0.30850590195710098</v>
      </c>
      <c r="E9" s="17">
        <v>0.230279738775066</v>
      </c>
      <c r="F9" s="17"/>
      <c r="G9" s="17">
        <v>0.35953047646741498</v>
      </c>
      <c r="H9" s="17">
        <v>0.367679166990378</v>
      </c>
      <c r="I9" s="17">
        <v>0.27828244095745103</v>
      </c>
      <c r="J9" s="17">
        <v>0.20983846633279499</v>
      </c>
      <c r="K9" s="17">
        <v>0.20215754475467801</v>
      </c>
      <c r="L9" s="17">
        <v>0.21645285448301901</v>
      </c>
      <c r="M9" s="17"/>
      <c r="N9" s="17">
        <v>0.32342346311487202</v>
      </c>
      <c r="O9" s="17">
        <v>0.28024685804480198</v>
      </c>
      <c r="P9" s="17">
        <v>0.261607370616881</v>
      </c>
      <c r="Q9" s="17">
        <v>0.19854541109870399</v>
      </c>
      <c r="R9" s="17"/>
      <c r="S9" s="17">
        <v>0.35569714996034701</v>
      </c>
      <c r="T9" s="17">
        <v>0.27256730374518701</v>
      </c>
      <c r="U9" s="17">
        <v>0.20908394229666</v>
      </c>
      <c r="V9" s="17">
        <v>0.303504007268312</v>
      </c>
      <c r="W9" s="17">
        <v>0.211345570352787</v>
      </c>
      <c r="X9" s="17">
        <v>0.23589303688990401</v>
      </c>
      <c r="Y9" s="17">
        <v>0.22793779841751399</v>
      </c>
      <c r="Z9" s="17">
        <v>0.333812336115062</v>
      </c>
      <c r="AA9" s="17">
        <v>0.247637447945869</v>
      </c>
      <c r="AB9" s="17">
        <v>0.25242620458970599</v>
      </c>
      <c r="AC9" s="17">
        <v>0.28251031757453399</v>
      </c>
      <c r="AD9" s="17">
        <v>0.33230834641058299</v>
      </c>
      <c r="AE9" s="17"/>
      <c r="AF9" s="17">
        <v>0.334232905354232</v>
      </c>
      <c r="AG9" s="17">
        <v>0.232455276993775</v>
      </c>
      <c r="AH9" s="17">
        <v>0.24081731500127301</v>
      </c>
      <c r="AI9" s="17">
        <v>0.25010326016293899</v>
      </c>
      <c r="AJ9" s="17">
        <v>0.28100675881570197</v>
      </c>
      <c r="AK9" s="17">
        <v>0.27353683704654103</v>
      </c>
      <c r="AL9" s="17"/>
      <c r="AM9" s="17">
        <v>0.25456211505482002</v>
      </c>
      <c r="AN9" s="17">
        <v>0.29099263693726901</v>
      </c>
      <c r="AO9" s="17"/>
      <c r="AP9" s="17">
        <v>0.17719893847777399</v>
      </c>
      <c r="AQ9" s="17">
        <v>0.25052197438755303</v>
      </c>
      <c r="AR9" s="17">
        <v>0.31737559500768497</v>
      </c>
      <c r="AS9" s="17">
        <v>0.34366623534588597</v>
      </c>
      <c r="AT9" s="17">
        <v>0.30530350625411701</v>
      </c>
      <c r="AU9" s="17"/>
      <c r="AV9" s="17">
        <v>0.36047657629973301</v>
      </c>
      <c r="AW9" s="17">
        <v>0.20377848631176901</v>
      </c>
      <c r="AX9" s="17">
        <v>0.23912835899293899</v>
      </c>
      <c r="AY9" s="17">
        <v>0.168372323429966</v>
      </c>
      <c r="AZ9" s="17">
        <v>0.348803862495978</v>
      </c>
      <c r="BA9" s="17">
        <v>0.15543547733763499</v>
      </c>
      <c r="BB9" s="17"/>
      <c r="BC9" s="17">
        <v>0.33362665095035898</v>
      </c>
      <c r="BD9" s="17">
        <v>0.255952850667231</v>
      </c>
      <c r="BE9" s="17">
        <v>0.25770459135695101</v>
      </c>
      <c r="BF9" s="17"/>
      <c r="BG9" s="17">
        <v>0.27812943167091098</v>
      </c>
      <c r="BH9" s="17">
        <v>0.30975122197793697</v>
      </c>
      <c r="BI9" s="17">
        <v>0.266835446040456</v>
      </c>
      <c r="BJ9" s="17">
        <v>0.29515663459622099</v>
      </c>
      <c r="BK9" s="17">
        <v>0.14832916103059701</v>
      </c>
      <c r="BL9" s="17"/>
      <c r="BM9" s="17">
        <v>0.30442052217499799</v>
      </c>
      <c r="BN9" s="17">
        <v>0.17779235000103999</v>
      </c>
    </row>
    <row r="10" spans="2:66" x14ac:dyDescent="0.35">
      <c r="B10" s="18" t="s">
        <v>179</v>
      </c>
      <c r="C10" s="17">
        <v>0.43677847824439098</v>
      </c>
      <c r="D10" s="17">
        <v>0.44520225937602498</v>
      </c>
      <c r="E10" s="17">
        <v>0.42984309228978801</v>
      </c>
      <c r="F10" s="17"/>
      <c r="G10" s="17">
        <v>0.35152262083275398</v>
      </c>
      <c r="H10" s="17">
        <v>0.37219923126563598</v>
      </c>
      <c r="I10" s="17">
        <v>0.450809745787839</v>
      </c>
      <c r="J10" s="17">
        <v>0.51219685511672797</v>
      </c>
      <c r="K10" s="17">
        <v>0.45851970425967398</v>
      </c>
      <c r="L10" s="17">
        <v>0.45559298513281599</v>
      </c>
      <c r="M10" s="17"/>
      <c r="N10" s="17">
        <v>0.421069914450375</v>
      </c>
      <c r="O10" s="17">
        <v>0.44719221608808901</v>
      </c>
      <c r="P10" s="17">
        <v>0.449315093943775</v>
      </c>
      <c r="Q10" s="17">
        <v>0.43624814794421901</v>
      </c>
      <c r="R10" s="17"/>
      <c r="S10" s="17">
        <v>0.37716451403678602</v>
      </c>
      <c r="T10" s="17">
        <v>0.46235061530972299</v>
      </c>
      <c r="U10" s="17">
        <v>0.45941080324757899</v>
      </c>
      <c r="V10" s="17">
        <v>0.36259204927724398</v>
      </c>
      <c r="W10" s="17">
        <v>0.40493056002965999</v>
      </c>
      <c r="X10" s="17">
        <v>0.48005093660449599</v>
      </c>
      <c r="Y10" s="17">
        <v>0.46745393105077698</v>
      </c>
      <c r="Z10" s="17">
        <v>0.47992839528951498</v>
      </c>
      <c r="AA10" s="17">
        <v>0.47615619101745799</v>
      </c>
      <c r="AB10" s="17">
        <v>0.48723451942227403</v>
      </c>
      <c r="AC10" s="17">
        <v>0.34147361785595198</v>
      </c>
      <c r="AD10" s="17">
        <v>0.40924107612353799</v>
      </c>
      <c r="AE10" s="17"/>
      <c r="AF10" s="17">
        <v>0.41719930030699798</v>
      </c>
      <c r="AG10" s="17">
        <v>0.498174576702126</v>
      </c>
      <c r="AH10" s="17">
        <v>0.36856277933035497</v>
      </c>
      <c r="AI10" s="17">
        <v>0.41905704253605802</v>
      </c>
      <c r="AJ10" s="17">
        <v>0.46179378118749598</v>
      </c>
      <c r="AK10" s="17">
        <v>0.39138355181468598</v>
      </c>
      <c r="AL10" s="17"/>
      <c r="AM10" s="17">
        <v>0.46143577020625598</v>
      </c>
      <c r="AN10" s="17">
        <v>0.40328809794715498</v>
      </c>
      <c r="AO10" s="17"/>
      <c r="AP10" s="17">
        <v>0.45176993154091</v>
      </c>
      <c r="AQ10" s="17">
        <v>0.44988877100393898</v>
      </c>
      <c r="AR10" s="17">
        <v>0.43440063073239998</v>
      </c>
      <c r="AS10" s="17">
        <v>0.445531660374615</v>
      </c>
      <c r="AT10" s="17">
        <v>0.54767536223139202</v>
      </c>
      <c r="AU10" s="17"/>
      <c r="AV10" s="17">
        <v>0.43203724498295398</v>
      </c>
      <c r="AW10" s="17">
        <v>0.453263596604213</v>
      </c>
      <c r="AX10" s="17">
        <v>0.446904824091996</v>
      </c>
      <c r="AY10" s="17">
        <v>0.48762357552980401</v>
      </c>
      <c r="AZ10" s="17">
        <v>0.44076893479680601</v>
      </c>
      <c r="BA10" s="17">
        <v>0.47984278566312799</v>
      </c>
      <c r="BB10" s="17"/>
      <c r="BC10" s="17">
        <v>0.474520639357146</v>
      </c>
      <c r="BD10" s="17">
        <v>0.409422479414076</v>
      </c>
      <c r="BE10" s="17">
        <v>0.44591106751319498</v>
      </c>
      <c r="BF10" s="17"/>
      <c r="BG10" s="17">
        <v>0.39409901698140698</v>
      </c>
      <c r="BH10" s="17">
        <v>0.46136964223973898</v>
      </c>
      <c r="BI10" s="17">
        <v>0.441085009401605</v>
      </c>
      <c r="BJ10" s="17">
        <v>0.50009293484406903</v>
      </c>
      <c r="BK10" s="17">
        <v>0.4584186349935</v>
      </c>
      <c r="BL10" s="17"/>
      <c r="BM10" s="17">
        <v>0.45002937638741403</v>
      </c>
      <c r="BN10" s="17">
        <v>0.466781223696352</v>
      </c>
    </row>
    <row r="11" spans="2:66" ht="29" x14ac:dyDescent="0.35">
      <c r="B11" s="18" t="s">
        <v>180</v>
      </c>
      <c r="C11" s="17">
        <v>0.20119092976768699</v>
      </c>
      <c r="D11" s="17">
        <v>0.16706280802652401</v>
      </c>
      <c r="E11" s="17">
        <v>0.23517128455976999</v>
      </c>
      <c r="F11" s="17"/>
      <c r="G11" s="17">
        <v>0.17207250164552801</v>
      </c>
      <c r="H11" s="17">
        <v>0.17485023622847101</v>
      </c>
      <c r="I11" s="17">
        <v>0.18473020576998</v>
      </c>
      <c r="J11" s="17">
        <v>0.202000879295855</v>
      </c>
      <c r="K11" s="17">
        <v>0.21298232003325601</v>
      </c>
      <c r="L11" s="17">
        <v>0.24926210475125801</v>
      </c>
      <c r="M11" s="17"/>
      <c r="N11" s="17">
        <v>0.16951983002749099</v>
      </c>
      <c r="O11" s="17">
        <v>0.175934488719663</v>
      </c>
      <c r="P11" s="17">
        <v>0.20966020758569701</v>
      </c>
      <c r="Q11" s="17">
        <v>0.25697997437040299</v>
      </c>
      <c r="R11" s="17"/>
      <c r="S11" s="17">
        <v>0.156788551614541</v>
      </c>
      <c r="T11" s="17">
        <v>0.19802306969595701</v>
      </c>
      <c r="U11" s="17">
        <v>0.246123902566662</v>
      </c>
      <c r="V11" s="17">
        <v>0.240829241728093</v>
      </c>
      <c r="W11" s="17">
        <v>0.26394936427038501</v>
      </c>
      <c r="X11" s="17">
        <v>0.16247510813809099</v>
      </c>
      <c r="Y11" s="17">
        <v>0.20374935816765899</v>
      </c>
      <c r="Z11" s="17">
        <v>0.12629021017868</v>
      </c>
      <c r="AA11" s="17">
        <v>0.209262930748769</v>
      </c>
      <c r="AB11" s="17">
        <v>0.177003483817121</v>
      </c>
      <c r="AC11" s="17">
        <v>0.23912166639197399</v>
      </c>
      <c r="AD11" s="17">
        <v>0.22307880522145301</v>
      </c>
      <c r="AE11" s="17"/>
      <c r="AF11" s="17">
        <v>0.171248425248193</v>
      </c>
      <c r="AG11" s="17">
        <v>0.17671037454216801</v>
      </c>
      <c r="AH11" s="17">
        <v>0.26668200150666199</v>
      </c>
      <c r="AI11" s="17">
        <v>0.24706328938120001</v>
      </c>
      <c r="AJ11" s="17">
        <v>0.164242538648597</v>
      </c>
      <c r="AK11" s="17">
        <v>0.22307517243510899</v>
      </c>
      <c r="AL11" s="17"/>
      <c r="AM11" s="17">
        <v>0.20156241442518599</v>
      </c>
      <c r="AN11" s="17">
        <v>0.19875386873178499</v>
      </c>
      <c r="AO11" s="17"/>
      <c r="AP11" s="17">
        <v>0.25915110581772099</v>
      </c>
      <c r="AQ11" s="17">
        <v>0.19122700317285199</v>
      </c>
      <c r="AR11" s="17">
        <v>0.187127054714254</v>
      </c>
      <c r="AS11" s="17">
        <v>0.14797424910697801</v>
      </c>
      <c r="AT11" s="17">
        <v>4.3288428301946097E-2</v>
      </c>
      <c r="AU11" s="17"/>
      <c r="AV11" s="17">
        <v>0.13416360417458301</v>
      </c>
      <c r="AW11" s="17">
        <v>0.267063845263807</v>
      </c>
      <c r="AX11" s="17">
        <v>0.24564413588758899</v>
      </c>
      <c r="AY11" s="17">
        <v>0.244730977765485</v>
      </c>
      <c r="AZ11" s="17">
        <v>0.13530124561357201</v>
      </c>
      <c r="BA11" s="17">
        <v>0.26054339777130398</v>
      </c>
      <c r="BB11" s="17"/>
      <c r="BC11" s="17">
        <v>0.114937926324004</v>
      </c>
      <c r="BD11" s="17">
        <v>0.23400474034407301</v>
      </c>
      <c r="BE11" s="17">
        <v>0.220284855625826</v>
      </c>
      <c r="BF11" s="17"/>
      <c r="BG11" s="17">
        <v>0.15472337213255599</v>
      </c>
      <c r="BH11" s="17">
        <v>0.16615380532826801</v>
      </c>
      <c r="BI11" s="17">
        <v>0.216224576760839</v>
      </c>
      <c r="BJ11" s="17">
        <v>0.16483938063470199</v>
      </c>
      <c r="BK11" s="17">
        <v>0.31838518746550798</v>
      </c>
      <c r="BL11" s="17"/>
      <c r="BM11" s="17">
        <v>0.16422689962836101</v>
      </c>
      <c r="BN11" s="17">
        <v>0.287573861680125</v>
      </c>
    </row>
    <row r="12" spans="2:66" x14ac:dyDescent="0.35">
      <c r="B12" s="18" t="s">
        <v>181</v>
      </c>
      <c r="C12" s="17">
        <v>3.7832199816499698E-2</v>
      </c>
      <c r="D12" s="17">
        <v>3.9582142515828998E-2</v>
      </c>
      <c r="E12" s="17">
        <v>3.61789880001862E-2</v>
      </c>
      <c r="F12" s="17"/>
      <c r="G12" s="17">
        <v>5.1435376580760701E-2</v>
      </c>
      <c r="H12" s="17">
        <v>4.6443800369001101E-2</v>
      </c>
      <c r="I12" s="17">
        <v>1.8422282537920501E-2</v>
      </c>
      <c r="J12" s="17">
        <v>1.7243777639131899E-2</v>
      </c>
      <c r="K12" s="17">
        <v>4.1867990651263003E-2</v>
      </c>
      <c r="L12" s="17">
        <v>5.3971570284482302E-2</v>
      </c>
      <c r="M12" s="17"/>
      <c r="N12" s="17">
        <v>4.6692184979960201E-2</v>
      </c>
      <c r="O12" s="17">
        <v>4.13736061660398E-2</v>
      </c>
      <c r="P12" s="17">
        <v>3.2641879923542699E-2</v>
      </c>
      <c r="Q12" s="17">
        <v>3.0065097119810199E-2</v>
      </c>
      <c r="R12" s="17"/>
      <c r="S12" s="17">
        <v>5.2323088681012202E-2</v>
      </c>
      <c r="T12" s="17">
        <v>3.3028243017893401E-2</v>
      </c>
      <c r="U12" s="17">
        <v>2.5862952878877601E-2</v>
      </c>
      <c r="V12" s="17">
        <v>3.3566568983995702E-2</v>
      </c>
      <c r="W12" s="17">
        <v>7.7924798681522106E-2</v>
      </c>
      <c r="X12" s="17">
        <v>3.0182284338147101E-2</v>
      </c>
      <c r="Y12" s="17">
        <v>4.47074464563431E-2</v>
      </c>
      <c r="Z12" s="17">
        <v>3.9747875882157203E-2</v>
      </c>
      <c r="AA12" s="17">
        <v>1.9148435490135899E-2</v>
      </c>
      <c r="AB12" s="17">
        <v>3.5683520765093103E-2</v>
      </c>
      <c r="AC12" s="17">
        <v>4.0108022023672203E-2</v>
      </c>
      <c r="AD12" s="17">
        <v>0</v>
      </c>
      <c r="AE12" s="17"/>
      <c r="AF12" s="17">
        <v>4.0437927174401998E-2</v>
      </c>
      <c r="AG12" s="17">
        <v>2.5111815169280901E-2</v>
      </c>
      <c r="AH12" s="17">
        <v>6.6716914026486399E-2</v>
      </c>
      <c r="AI12" s="17">
        <v>3.2571203993940298E-2</v>
      </c>
      <c r="AJ12" s="17">
        <v>2.96219241501532E-2</v>
      </c>
      <c r="AK12" s="17">
        <v>5.4043374823059001E-2</v>
      </c>
      <c r="AL12" s="17"/>
      <c r="AM12" s="17">
        <v>3.73940435249999E-2</v>
      </c>
      <c r="AN12" s="17">
        <v>3.85367188356368E-2</v>
      </c>
      <c r="AO12" s="17"/>
      <c r="AP12" s="17">
        <v>3.3448409818345598E-2</v>
      </c>
      <c r="AQ12" s="17">
        <v>3.1152892182714699E-2</v>
      </c>
      <c r="AR12" s="17">
        <v>3.6689285538234202E-2</v>
      </c>
      <c r="AS12" s="17">
        <v>4.4082350525419298E-2</v>
      </c>
      <c r="AT12" s="17">
        <v>5.6735942196796799E-2</v>
      </c>
      <c r="AU12" s="17"/>
      <c r="AV12" s="17">
        <v>3.0148398777312499E-2</v>
      </c>
      <c r="AW12" s="17">
        <v>3.3335101609884801E-2</v>
      </c>
      <c r="AX12" s="17">
        <v>1.4682790897010399E-2</v>
      </c>
      <c r="AY12" s="17">
        <v>5.9795372588287501E-2</v>
      </c>
      <c r="AZ12" s="17">
        <v>3.1552406039487897E-2</v>
      </c>
      <c r="BA12" s="17">
        <v>0</v>
      </c>
      <c r="BB12" s="17"/>
      <c r="BC12" s="17">
        <v>3.6358655857832503E-2</v>
      </c>
      <c r="BD12" s="17">
        <v>4.3056506198334503E-2</v>
      </c>
      <c r="BE12" s="17">
        <v>3.6049822118292302E-2</v>
      </c>
      <c r="BF12" s="17"/>
      <c r="BG12" s="17">
        <v>8.1741674901539801E-2</v>
      </c>
      <c r="BH12" s="17">
        <v>2.4718677520495801E-2</v>
      </c>
      <c r="BI12" s="17">
        <v>4.9143755124963197E-2</v>
      </c>
      <c r="BJ12" s="17">
        <v>3.9911049925007901E-2</v>
      </c>
      <c r="BK12" s="17">
        <v>2.14660827039409E-2</v>
      </c>
      <c r="BL12" s="17"/>
      <c r="BM12" s="17">
        <v>3.4331431192907602E-2</v>
      </c>
      <c r="BN12" s="17">
        <v>2.5167348833436898E-2</v>
      </c>
    </row>
    <row r="13" spans="2:66" x14ac:dyDescent="0.35">
      <c r="B13" s="18" t="s">
        <v>182</v>
      </c>
      <c r="C13" s="17">
        <v>1.400384016765E-2</v>
      </c>
      <c r="D13" s="17">
        <v>1.4298611071520501E-2</v>
      </c>
      <c r="E13" s="17">
        <v>1.37560107353417E-2</v>
      </c>
      <c r="F13" s="17"/>
      <c r="G13" s="17">
        <v>2.1835086798875501E-2</v>
      </c>
      <c r="H13" s="17">
        <v>5.5693289393722199E-3</v>
      </c>
      <c r="I13" s="17">
        <v>3.3934296278601998E-2</v>
      </c>
      <c r="J13" s="17">
        <v>5.6735639456402497E-3</v>
      </c>
      <c r="K13" s="17">
        <v>1.37282518597038E-2</v>
      </c>
      <c r="L13" s="17">
        <v>5.4018058806050099E-3</v>
      </c>
      <c r="M13" s="17"/>
      <c r="N13" s="17">
        <v>1.41628337318005E-2</v>
      </c>
      <c r="O13" s="17">
        <v>1.2500831208201E-2</v>
      </c>
      <c r="P13" s="17">
        <v>1.4340167817874901E-2</v>
      </c>
      <c r="Q13" s="17">
        <v>1.53431884656412E-2</v>
      </c>
      <c r="R13" s="17"/>
      <c r="S13" s="17">
        <v>2.1505843341550701E-2</v>
      </c>
      <c r="T13" s="17">
        <v>1.7325022926949901E-2</v>
      </c>
      <c r="U13" s="17">
        <v>2.3640665270283301E-2</v>
      </c>
      <c r="V13" s="17">
        <v>1.2623055611839599E-2</v>
      </c>
      <c r="W13" s="17">
        <v>0</v>
      </c>
      <c r="X13" s="17">
        <v>1.07806630042394E-2</v>
      </c>
      <c r="Y13" s="17">
        <v>2.2845977317467799E-2</v>
      </c>
      <c r="Z13" s="17">
        <v>0</v>
      </c>
      <c r="AA13" s="17">
        <v>9.6338142926699101E-3</v>
      </c>
      <c r="AB13" s="17">
        <v>1.1159281700673601E-2</v>
      </c>
      <c r="AC13" s="17">
        <v>1.9638287013546901E-2</v>
      </c>
      <c r="AD13" s="17">
        <v>0</v>
      </c>
      <c r="AE13" s="17"/>
      <c r="AF13" s="17">
        <v>8.1111033075946595E-3</v>
      </c>
      <c r="AG13" s="17">
        <v>1.66165010576074E-2</v>
      </c>
      <c r="AH13" s="17">
        <v>7.8278603285994001E-3</v>
      </c>
      <c r="AI13" s="17">
        <v>2.32361135910953E-2</v>
      </c>
      <c r="AJ13" s="17">
        <v>0</v>
      </c>
      <c r="AK13" s="17">
        <v>3.8357198466411502E-2</v>
      </c>
      <c r="AL13" s="17"/>
      <c r="AM13" s="17">
        <v>1.5645267585281002E-2</v>
      </c>
      <c r="AN13" s="17">
        <v>1.17382316411269E-2</v>
      </c>
      <c r="AO13" s="17"/>
      <c r="AP13" s="17">
        <v>2.91584049186423E-2</v>
      </c>
      <c r="AQ13" s="17">
        <v>1.79547484104789E-2</v>
      </c>
      <c r="AR13" s="17">
        <v>0</v>
      </c>
      <c r="AS13" s="17">
        <v>0</v>
      </c>
      <c r="AT13" s="17">
        <v>0</v>
      </c>
      <c r="AU13" s="17"/>
      <c r="AV13" s="17">
        <v>8.50118374408485E-3</v>
      </c>
      <c r="AW13" s="17">
        <v>1.6349032379991201E-2</v>
      </c>
      <c r="AX13" s="17">
        <v>1.2746732536839099E-2</v>
      </c>
      <c r="AY13" s="17">
        <v>2.42728935143154E-2</v>
      </c>
      <c r="AZ13" s="17">
        <v>1.44585440792403E-2</v>
      </c>
      <c r="BA13" s="17">
        <v>0</v>
      </c>
      <c r="BB13" s="17"/>
      <c r="BC13" s="17">
        <v>8.6740786049461904E-3</v>
      </c>
      <c r="BD13" s="17">
        <v>1.4127897839977E-2</v>
      </c>
      <c r="BE13" s="17">
        <v>2.0568458644168799E-2</v>
      </c>
      <c r="BF13" s="17"/>
      <c r="BG13" s="17">
        <v>4.62918172846443E-2</v>
      </c>
      <c r="BH13" s="17">
        <v>1.5666482165136799E-2</v>
      </c>
      <c r="BI13" s="17">
        <v>3.2489502167923198E-3</v>
      </c>
      <c r="BJ13" s="17">
        <v>0</v>
      </c>
      <c r="BK13" s="17">
        <v>2.0709561971360702E-2</v>
      </c>
      <c r="BL13" s="17"/>
      <c r="BM13" s="17">
        <v>2.08292027543696E-2</v>
      </c>
      <c r="BN13" s="17">
        <v>1.6553870103622002E-2</v>
      </c>
    </row>
    <row r="14" spans="2:66" x14ac:dyDescent="0.35">
      <c r="B14" s="18" t="s">
        <v>117</v>
      </c>
      <c r="C14" s="19">
        <v>4.0727044273972703E-2</v>
      </c>
      <c r="D14" s="19">
        <v>2.5348277053000402E-2</v>
      </c>
      <c r="E14" s="19">
        <v>5.4770885639847902E-2</v>
      </c>
      <c r="F14" s="19"/>
      <c r="G14" s="19">
        <v>4.3603937674666103E-2</v>
      </c>
      <c r="H14" s="19">
        <v>3.3258236207141002E-2</v>
      </c>
      <c r="I14" s="19">
        <v>3.3821028668207798E-2</v>
      </c>
      <c r="J14" s="19">
        <v>5.3046457669849903E-2</v>
      </c>
      <c r="K14" s="19">
        <v>7.0744188441425201E-2</v>
      </c>
      <c r="L14" s="19">
        <v>1.93186794678194E-2</v>
      </c>
      <c r="M14" s="19"/>
      <c r="N14" s="19">
        <v>2.5131773695501E-2</v>
      </c>
      <c r="O14" s="19">
        <v>4.2751999773204603E-2</v>
      </c>
      <c r="P14" s="19">
        <v>3.2435280112229098E-2</v>
      </c>
      <c r="Q14" s="19">
        <v>6.2818181001222204E-2</v>
      </c>
      <c r="R14" s="19"/>
      <c r="S14" s="19">
        <v>3.6520852365762899E-2</v>
      </c>
      <c r="T14" s="19">
        <v>1.67057453042899E-2</v>
      </c>
      <c r="U14" s="19">
        <v>3.5877733739938598E-2</v>
      </c>
      <c r="V14" s="19">
        <v>4.6885077130515602E-2</v>
      </c>
      <c r="W14" s="19">
        <v>4.1849706665646198E-2</v>
      </c>
      <c r="X14" s="19">
        <v>8.0617971025122998E-2</v>
      </c>
      <c r="Y14" s="19">
        <v>3.3305488590239601E-2</v>
      </c>
      <c r="Z14" s="19">
        <v>2.02211825345852E-2</v>
      </c>
      <c r="AA14" s="19">
        <v>3.8161180505097397E-2</v>
      </c>
      <c r="AB14" s="19">
        <v>3.6492989705131797E-2</v>
      </c>
      <c r="AC14" s="19">
        <v>7.7148089140321105E-2</v>
      </c>
      <c r="AD14" s="19">
        <v>3.53717722444261E-2</v>
      </c>
      <c r="AE14" s="19"/>
      <c r="AF14" s="19">
        <v>2.8770338608580599E-2</v>
      </c>
      <c r="AG14" s="19">
        <v>5.09314555350424E-2</v>
      </c>
      <c r="AH14" s="19">
        <v>4.9393129806623998E-2</v>
      </c>
      <c r="AI14" s="19">
        <v>2.7969090334767001E-2</v>
      </c>
      <c r="AJ14" s="19">
        <v>6.3334997198052204E-2</v>
      </c>
      <c r="AK14" s="19">
        <v>1.9603865414192699E-2</v>
      </c>
      <c r="AL14" s="19"/>
      <c r="AM14" s="19">
        <v>2.9400389203457101E-2</v>
      </c>
      <c r="AN14" s="19">
        <v>5.6690445907028097E-2</v>
      </c>
      <c r="AO14" s="19"/>
      <c r="AP14" s="19">
        <v>4.9273209426607102E-2</v>
      </c>
      <c r="AQ14" s="19">
        <v>5.9254610842461301E-2</v>
      </c>
      <c r="AR14" s="19">
        <v>2.4407434007426398E-2</v>
      </c>
      <c r="AS14" s="19">
        <v>1.8745504647100401E-2</v>
      </c>
      <c r="AT14" s="19">
        <v>4.6996761015747401E-2</v>
      </c>
      <c r="AU14" s="19"/>
      <c r="AV14" s="19">
        <v>3.4672992021332699E-2</v>
      </c>
      <c r="AW14" s="19">
        <v>2.6209937830335601E-2</v>
      </c>
      <c r="AX14" s="19">
        <v>4.08931575936268E-2</v>
      </c>
      <c r="AY14" s="19">
        <v>1.5204857172143E-2</v>
      </c>
      <c r="AZ14" s="19">
        <v>2.9115006974915598E-2</v>
      </c>
      <c r="BA14" s="19">
        <v>0.104178339227932</v>
      </c>
      <c r="BB14" s="19"/>
      <c r="BC14" s="19">
        <v>3.1882048905712203E-2</v>
      </c>
      <c r="BD14" s="19">
        <v>4.3435525536309201E-2</v>
      </c>
      <c r="BE14" s="19">
        <v>1.94812047415674E-2</v>
      </c>
      <c r="BF14" s="19"/>
      <c r="BG14" s="19">
        <v>4.5014687028942499E-2</v>
      </c>
      <c r="BH14" s="19">
        <v>2.2340170768423401E-2</v>
      </c>
      <c r="BI14" s="19">
        <v>2.3462262455344999E-2</v>
      </c>
      <c r="BJ14" s="19">
        <v>0</v>
      </c>
      <c r="BK14" s="19">
        <v>3.26913718350932E-2</v>
      </c>
      <c r="BL14" s="19"/>
      <c r="BM14" s="19">
        <v>2.6162567861949801E-2</v>
      </c>
      <c r="BN14" s="19">
        <v>2.61313456854241E-2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193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1002</v>
      </c>
      <c r="D7" s="10">
        <v>505</v>
      </c>
      <c r="E7" s="10">
        <v>495</v>
      </c>
      <c r="F7" s="10"/>
      <c r="G7" s="10">
        <v>133</v>
      </c>
      <c r="H7" s="10">
        <v>175</v>
      </c>
      <c r="I7" s="10">
        <v>176</v>
      </c>
      <c r="J7" s="10">
        <v>172</v>
      </c>
      <c r="K7" s="10">
        <v>142</v>
      </c>
      <c r="L7" s="10">
        <v>204</v>
      </c>
      <c r="M7" s="10"/>
      <c r="N7" s="10">
        <v>279</v>
      </c>
      <c r="O7" s="10">
        <v>241</v>
      </c>
      <c r="P7" s="10">
        <v>210</v>
      </c>
      <c r="Q7" s="10">
        <v>266</v>
      </c>
      <c r="R7" s="10"/>
      <c r="S7" s="10">
        <v>135</v>
      </c>
      <c r="T7" s="10">
        <v>121</v>
      </c>
      <c r="U7" s="10">
        <v>85</v>
      </c>
      <c r="V7" s="10">
        <v>86</v>
      </c>
      <c r="W7" s="10">
        <v>76</v>
      </c>
      <c r="X7" s="10">
        <v>97</v>
      </c>
      <c r="Y7" s="10">
        <v>88</v>
      </c>
      <c r="Z7" s="10">
        <v>48</v>
      </c>
      <c r="AA7" s="10">
        <v>105</v>
      </c>
      <c r="AB7" s="10">
        <v>84</v>
      </c>
      <c r="AC7" s="10">
        <v>50</v>
      </c>
      <c r="AD7" s="10">
        <v>27</v>
      </c>
      <c r="AE7" s="10"/>
      <c r="AF7" s="10">
        <v>246</v>
      </c>
      <c r="AG7" s="10">
        <v>290</v>
      </c>
      <c r="AH7" s="10">
        <v>137</v>
      </c>
      <c r="AI7" s="10">
        <v>177</v>
      </c>
      <c r="AJ7" s="10">
        <v>98</v>
      </c>
      <c r="AK7" s="10">
        <v>53</v>
      </c>
      <c r="AL7" s="10"/>
      <c r="AM7" s="10">
        <v>586</v>
      </c>
      <c r="AN7" s="10">
        <v>415</v>
      </c>
      <c r="AO7" s="10"/>
      <c r="AP7" s="10">
        <v>240</v>
      </c>
      <c r="AQ7" s="10">
        <v>221</v>
      </c>
      <c r="AR7" s="10">
        <v>241</v>
      </c>
      <c r="AS7" s="10">
        <v>116</v>
      </c>
      <c r="AT7" s="10">
        <v>22</v>
      </c>
      <c r="AU7" s="10"/>
      <c r="AV7" s="10">
        <v>361</v>
      </c>
      <c r="AW7" s="10">
        <v>182</v>
      </c>
      <c r="AX7" s="10">
        <v>73</v>
      </c>
      <c r="AY7" s="10">
        <v>131</v>
      </c>
      <c r="AZ7" s="10">
        <v>66</v>
      </c>
      <c r="BA7" s="10">
        <v>65</v>
      </c>
      <c r="BB7" s="10"/>
      <c r="BC7" s="10">
        <v>224</v>
      </c>
      <c r="BD7" s="10">
        <v>415</v>
      </c>
      <c r="BE7" s="10">
        <v>303</v>
      </c>
      <c r="BF7" s="10"/>
      <c r="BG7" s="10">
        <v>90</v>
      </c>
      <c r="BH7" s="10">
        <v>443</v>
      </c>
      <c r="BI7" s="10">
        <v>298</v>
      </c>
      <c r="BJ7" s="10">
        <v>24</v>
      </c>
      <c r="BK7" s="10">
        <v>94</v>
      </c>
      <c r="BL7" s="10"/>
      <c r="BM7" s="10">
        <v>533</v>
      </c>
      <c r="BN7" s="10">
        <v>118</v>
      </c>
    </row>
    <row r="8" spans="2:66" ht="30" customHeight="1" x14ac:dyDescent="0.35">
      <c r="B8" s="11" t="s">
        <v>19</v>
      </c>
      <c r="C8" s="11">
        <v>1004</v>
      </c>
      <c r="D8" s="11">
        <v>509</v>
      </c>
      <c r="E8" s="11">
        <v>493</v>
      </c>
      <c r="F8" s="11"/>
      <c r="G8" s="11">
        <v>135</v>
      </c>
      <c r="H8" s="11">
        <v>171</v>
      </c>
      <c r="I8" s="11">
        <v>181</v>
      </c>
      <c r="J8" s="11">
        <v>175</v>
      </c>
      <c r="K8" s="11">
        <v>142</v>
      </c>
      <c r="L8" s="11">
        <v>200</v>
      </c>
      <c r="M8" s="11"/>
      <c r="N8" s="11">
        <v>277</v>
      </c>
      <c r="O8" s="11">
        <v>252</v>
      </c>
      <c r="P8" s="11">
        <v>208</v>
      </c>
      <c r="Q8" s="11">
        <v>262</v>
      </c>
      <c r="R8" s="11"/>
      <c r="S8" s="11">
        <v>133</v>
      </c>
      <c r="T8" s="11">
        <v>119</v>
      </c>
      <c r="U8" s="11">
        <v>83</v>
      </c>
      <c r="V8" s="11">
        <v>93</v>
      </c>
      <c r="W8" s="11">
        <v>77</v>
      </c>
      <c r="X8" s="11">
        <v>95</v>
      </c>
      <c r="Y8" s="11">
        <v>86</v>
      </c>
      <c r="Z8" s="11">
        <v>45</v>
      </c>
      <c r="AA8" s="11">
        <v>103</v>
      </c>
      <c r="AB8" s="11">
        <v>97</v>
      </c>
      <c r="AC8" s="11">
        <v>49</v>
      </c>
      <c r="AD8" s="11">
        <v>25</v>
      </c>
      <c r="AE8" s="11"/>
      <c r="AF8" s="11">
        <v>246</v>
      </c>
      <c r="AG8" s="11">
        <v>291</v>
      </c>
      <c r="AH8" s="11">
        <v>138</v>
      </c>
      <c r="AI8" s="11">
        <v>178</v>
      </c>
      <c r="AJ8" s="11">
        <v>98</v>
      </c>
      <c r="AK8" s="11">
        <v>53</v>
      </c>
      <c r="AL8" s="11"/>
      <c r="AM8" s="11">
        <v>585</v>
      </c>
      <c r="AN8" s="11">
        <v>418</v>
      </c>
      <c r="AO8" s="11"/>
      <c r="AP8" s="11">
        <v>239</v>
      </c>
      <c r="AQ8" s="11">
        <v>221</v>
      </c>
      <c r="AR8" s="11">
        <v>243</v>
      </c>
      <c r="AS8" s="11">
        <v>118</v>
      </c>
      <c r="AT8" s="11">
        <v>22</v>
      </c>
      <c r="AU8" s="11"/>
      <c r="AV8" s="11">
        <v>362</v>
      </c>
      <c r="AW8" s="11">
        <v>181</v>
      </c>
      <c r="AX8" s="11">
        <v>74</v>
      </c>
      <c r="AY8" s="11">
        <v>131</v>
      </c>
      <c r="AZ8" s="11">
        <v>66</v>
      </c>
      <c r="BA8" s="11">
        <v>65</v>
      </c>
      <c r="BB8" s="11"/>
      <c r="BC8" s="11">
        <v>226</v>
      </c>
      <c r="BD8" s="11">
        <v>417</v>
      </c>
      <c r="BE8" s="11">
        <v>302</v>
      </c>
      <c r="BF8" s="11"/>
      <c r="BG8" s="11">
        <v>90</v>
      </c>
      <c r="BH8" s="11">
        <v>444</v>
      </c>
      <c r="BI8" s="11">
        <v>299</v>
      </c>
      <c r="BJ8" s="11">
        <v>24</v>
      </c>
      <c r="BK8" s="11">
        <v>95</v>
      </c>
      <c r="BL8" s="11"/>
      <c r="BM8" s="11">
        <v>534</v>
      </c>
      <c r="BN8" s="11">
        <v>119</v>
      </c>
    </row>
    <row r="9" spans="2:66" x14ac:dyDescent="0.35">
      <c r="B9" s="18" t="s">
        <v>178</v>
      </c>
      <c r="C9" s="17">
        <v>0.33132946241903899</v>
      </c>
      <c r="D9" s="17">
        <v>0.38823231520403101</v>
      </c>
      <c r="E9" s="17">
        <v>0.27396209038329</v>
      </c>
      <c r="F9" s="17"/>
      <c r="G9" s="17">
        <v>0.35595990915847397</v>
      </c>
      <c r="H9" s="17">
        <v>0.35012911876668201</v>
      </c>
      <c r="I9" s="17">
        <v>0.307011548028297</v>
      </c>
      <c r="J9" s="17">
        <v>0.338417022838782</v>
      </c>
      <c r="K9" s="17">
        <v>0.37646185594046999</v>
      </c>
      <c r="L9" s="17">
        <v>0.282304188740231</v>
      </c>
      <c r="M9" s="17"/>
      <c r="N9" s="17">
        <v>0.392104115462518</v>
      </c>
      <c r="O9" s="17">
        <v>0.300993623306133</v>
      </c>
      <c r="P9" s="17">
        <v>0.33827259715983199</v>
      </c>
      <c r="Q9" s="17">
        <v>0.28642929692954</v>
      </c>
      <c r="R9" s="17"/>
      <c r="S9" s="17">
        <v>0.40851041463832999</v>
      </c>
      <c r="T9" s="17">
        <v>0.314670253517353</v>
      </c>
      <c r="U9" s="17">
        <v>0.28274653153684898</v>
      </c>
      <c r="V9" s="17">
        <v>0.28108439697390297</v>
      </c>
      <c r="W9" s="17">
        <v>0.35031634779474502</v>
      </c>
      <c r="X9" s="17">
        <v>0.32830582542283698</v>
      </c>
      <c r="Y9" s="17">
        <v>0.29421989632794099</v>
      </c>
      <c r="Z9" s="17">
        <v>0.30756851302910099</v>
      </c>
      <c r="AA9" s="17">
        <v>0.31295425337755201</v>
      </c>
      <c r="AB9" s="17">
        <v>0.302348227454309</v>
      </c>
      <c r="AC9" s="17">
        <v>0.38042838189047701</v>
      </c>
      <c r="AD9" s="17">
        <v>0.56032779095171203</v>
      </c>
      <c r="AE9" s="17"/>
      <c r="AF9" s="17">
        <v>0.382875835366287</v>
      </c>
      <c r="AG9" s="17">
        <v>0.30386649081129102</v>
      </c>
      <c r="AH9" s="17">
        <v>0.29624872051269902</v>
      </c>
      <c r="AI9" s="17">
        <v>0.339875255652547</v>
      </c>
      <c r="AJ9" s="17">
        <v>0.28322794382251998</v>
      </c>
      <c r="AK9" s="17">
        <v>0.37902696721041301</v>
      </c>
      <c r="AL9" s="17"/>
      <c r="AM9" s="17">
        <v>0.34386449079564102</v>
      </c>
      <c r="AN9" s="17">
        <v>0.31456617980358997</v>
      </c>
      <c r="AO9" s="17"/>
      <c r="AP9" s="17">
        <v>0.24773017130546601</v>
      </c>
      <c r="AQ9" s="17">
        <v>0.29779696375818698</v>
      </c>
      <c r="AR9" s="17">
        <v>0.372420599650016</v>
      </c>
      <c r="AS9" s="17">
        <v>0.41887008762186501</v>
      </c>
      <c r="AT9" s="17">
        <v>0.58361412542756597</v>
      </c>
      <c r="AU9" s="17"/>
      <c r="AV9" s="17">
        <v>0.42737481354892898</v>
      </c>
      <c r="AW9" s="17">
        <v>0.246508807756288</v>
      </c>
      <c r="AX9" s="17">
        <v>0.323686491686552</v>
      </c>
      <c r="AY9" s="17">
        <v>0.240920449669108</v>
      </c>
      <c r="AZ9" s="17">
        <v>0.48149770452435903</v>
      </c>
      <c r="BA9" s="17">
        <v>0.24800385687304499</v>
      </c>
      <c r="BB9" s="17"/>
      <c r="BC9" s="17">
        <v>0.45061020397308399</v>
      </c>
      <c r="BD9" s="17">
        <v>0.299700370053753</v>
      </c>
      <c r="BE9" s="17">
        <v>0.31176295913206398</v>
      </c>
      <c r="BF9" s="17"/>
      <c r="BG9" s="17">
        <v>0.332598701646939</v>
      </c>
      <c r="BH9" s="17">
        <v>0.37868322383015302</v>
      </c>
      <c r="BI9" s="17">
        <v>0.383486615563077</v>
      </c>
      <c r="BJ9" s="17">
        <v>0.371792266613724</v>
      </c>
      <c r="BK9" s="17">
        <v>5.31654055289425E-2</v>
      </c>
      <c r="BL9" s="17"/>
      <c r="BM9" s="17">
        <v>0.37091444315912298</v>
      </c>
      <c r="BN9" s="17">
        <v>0.117102781765305</v>
      </c>
    </row>
    <row r="10" spans="2:66" x14ac:dyDescent="0.35">
      <c r="B10" s="18" t="s">
        <v>179</v>
      </c>
      <c r="C10" s="17">
        <v>0.39242317579276698</v>
      </c>
      <c r="D10" s="17">
        <v>0.349819653801693</v>
      </c>
      <c r="E10" s="17">
        <v>0.43794676897307999</v>
      </c>
      <c r="F10" s="17"/>
      <c r="G10" s="17">
        <v>0.33683115675150699</v>
      </c>
      <c r="H10" s="17">
        <v>0.42530060987804702</v>
      </c>
      <c r="I10" s="17">
        <v>0.40116458596278298</v>
      </c>
      <c r="J10" s="17">
        <v>0.40641271944931501</v>
      </c>
      <c r="K10" s="17">
        <v>0.31236939374851502</v>
      </c>
      <c r="L10" s="17">
        <v>0.43858228521583098</v>
      </c>
      <c r="M10" s="17"/>
      <c r="N10" s="17">
        <v>0.41648186808017201</v>
      </c>
      <c r="O10" s="17">
        <v>0.40369098080049398</v>
      </c>
      <c r="P10" s="17">
        <v>0.36343252480863802</v>
      </c>
      <c r="Q10" s="17">
        <v>0.380569918267399</v>
      </c>
      <c r="R10" s="17"/>
      <c r="S10" s="17">
        <v>0.36087576626941997</v>
      </c>
      <c r="T10" s="17">
        <v>0.42953231032865402</v>
      </c>
      <c r="U10" s="17">
        <v>0.481201110867643</v>
      </c>
      <c r="V10" s="17">
        <v>0.40701651118489501</v>
      </c>
      <c r="W10" s="17">
        <v>0.34398863894621601</v>
      </c>
      <c r="X10" s="17">
        <v>0.39154377695787701</v>
      </c>
      <c r="Y10" s="17">
        <v>0.38725129792837898</v>
      </c>
      <c r="Z10" s="17">
        <v>0.44200338703164299</v>
      </c>
      <c r="AA10" s="17">
        <v>0.38205291540386599</v>
      </c>
      <c r="AB10" s="17">
        <v>0.41312789580071002</v>
      </c>
      <c r="AC10" s="17">
        <v>0.32284383553101398</v>
      </c>
      <c r="AD10" s="17">
        <v>0.215732989512993</v>
      </c>
      <c r="AE10" s="17"/>
      <c r="AF10" s="17">
        <v>0.36730236621847701</v>
      </c>
      <c r="AG10" s="17">
        <v>0.41721443355695598</v>
      </c>
      <c r="AH10" s="17">
        <v>0.39563934434716203</v>
      </c>
      <c r="AI10" s="17">
        <v>0.39498277697026701</v>
      </c>
      <c r="AJ10" s="17">
        <v>0.41770852349241699</v>
      </c>
      <c r="AK10" s="17">
        <v>0.31813498795052297</v>
      </c>
      <c r="AL10" s="17"/>
      <c r="AM10" s="17">
        <v>0.406357998034859</v>
      </c>
      <c r="AN10" s="17">
        <v>0.37384574014712602</v>
      </c>
      <c r="AO10" s="17"/>
      <c r="AP10" s="17">
        <v>0.38283412779754999</v>
      </c>
      <c r="AQ10" s="17">
        <v>0.43591739349211001</v>
      </c>
      <c r="AR10" s="17">
        <v>0.40291333955316</v>
      </c>
      <c r="AS10" s="17">
        <v>0.35946972472772898</v>
      </c>
      <c r="AT10" s="17">
        <v>0.22887450184721</v>
      </c>
      <c r="AU10" s="17"/>
      <c r="AV10" s="17">
        <v>0.36936055700682202</v>
      </c>
      <c r="AW10" s="17">
        <v>0.42370397898775197</v>
      </c>
      <c r="AX10" s="17">
        <v>0.42327580213780402</v>
      </c>
      <c r="AY10" s="17">
        <v>0.36941368676613101</v>
      </c>
      <c r="AZ10" s="17">
        <v>0.36757606033492102</v>
      </c>
      <c r="BA10" s="17">
        <v>0.53871024323908101</v>
      </c>
      <c r="BB10" s="17"/>
      <c r="BC10" s="17">
        <v>0.37712124341191</v>
      </c>
      <c r="BD10" s="17">
        <v>0.41519992986256798</v>
      </c>
      <c r="BE10" s="17">
        <v>0.36983732789655299</v>
      </c>
      <c r="BF10" s="17"/>
      <c r="BG10" s="17">
        <v>0.34334152493431003</v>
      </c>
      <c r="BH10" s="17">
        <v>0.44251556999381497</v>
      </c>
      <c r="BI10" s="17">
        <v>0.42426150886050601</v>
      </c>
      <c r="BJ10" s="17">
        <v>0.42483029877978701</v>
      </c>
      <c r="BK10" s="17">
        <v>0.19972544013353999</v>
      </c>
      <c r="BL10" s="17"/>
      <c r="BM10" s="17">
        <v>0.42579712814335902</v>
      </c>
      <c r="BN10" s="17">
        <v>0.244896189363212</v>
      </c>
    </row>
    <row r="11" spans="2:66" ht="29" x14ac:dyDescent="0.35">
      <c r="B11" s="18" t="s">
        <v>180</v>
      </c>
      <c r="C11" s="17">
        <v>0.171267484482135</v>
      </c>
      <c r="D11" s="17">
        <v>0.181922209241456</v>
      </c>
      <c r="E11" s="17">
        <v>0.16096445249229599</v>
      </c>
      <c r="F11" s="17"/>
      <c r="G11" s="17">
        <v>0.19282410383971099</v>
      </c>
      <c r="H11" s="17">
        <v>0.163220442060974</v>
      </c>
      <c r="I11" s="17">
        <v>0.17566694520899301</v>
      </c>
      <c r="J11" s="17">
        <v>0.155598780040722</v>
      </c>
      <c r="K11" s="17">
        <v>0.19526557393506699</v>
      </c>
      <c r="L11" s="17">
        <v>0.15628404399382401</v>
      </c>
      <c r="M11" s="17"/>
      <c r="N11" s="17">
        <v>0.13274018298318899</v>
      </c>
      <c r="O11" s="17">
        <v>0.15585023904697401</v>
      </c>
      <c r="P11" s="17">
        <v>0.22955766395795499</v>
      </c>
      <c r="Q11" s="17">
        <v>0.18096959143594801</v>
      </c>
      <c r="R11" s="17"/>
      <c r="S11" s="17">
        <v>0.163776787177185</v>
      </c>
      <c r="T11" s="17">
        <v>0.165377359748929</v>
      </c>
      <c r="U11" s="17">
        <v>0.142340868075893</v>
      </c>
      <c r="V11" s="17">
        <v>0.19423762828032101</v>
      </c>
      <c r="W11" s="17">
        <v>0.18297823236927099</v>
      </c>
      <c r="X11" s="17">
        <v>0.17786274825027501</v>
      </c>
      <c r="Y11" s="17">
        <v>0.20719172204833899</v>
      </c>
      <c r="Z11" s="17">
        <v>0.123370584972316</v>
      </c>
      <c r="AA11" s="17">
        <v>0.22854661656665201</v>
      </c>
      <c r="AB11" s="17">
        <v>0.11736149885963799</v>
      </c>
      <c r="AC11" s="17">
        <v>0.177817221714586</v>
      </c>
      <c r="AD11" s="17">
        <v>0.11266006763936599</v>
      </c>
      <c r="AE11" s="17"/>
      <c r="AF11" s="17">
        <v>0.17045980145356501</v>
      </c>
      <c r="AG11" s="17">
        <v>0.16836328209211701</v>
      </c>
      <c r="AH11" s="17">
        <v>0.20391480429842701</v>
      </c>
      <c r="AI11" s="17">
        <v>0.15843753816988401</v>
      </c>
      <c r="AJ11" s="17">
        <v>0.143976862433358</v>
      </c>
      <c r="AK11" s="17">
        <v>0.20328812591261899</v>
      </c>
      <c r="AL11" s="17"/>
      <c r="AM11" s="17">
        <v>0.15686310307804799</v>
      </c>
      <c r="AN11" s="17">
        <v>0.19185520128163799</v>
      </c>
      <c r="AO11" s="17"/>
      <c r="AP11" s="17">
        <v>0.23483816977966501</v>
      </c>
      <c r="AQ11" s="17">
        <v>0.13813441263951101</v>
      </c>
      <c r="AR11" s="17">
        <v>0.151977138582019</v>
      </c>
      <c r="AS11" s="17">
        <v>0.14818302850541801</v>
      </c>
      <c r="AT11" s="17">
        <v>0.14422294442327799</v>
      </c>
      <c r="AU11" s="17"/>
      <c r="AV11" s="17">
        <v>0.13056685908972601</v>
      </c>
      <c r="AW11" s="17">
        <v>0.22963223942122801</v>
      </c>
      <c r="AX11" s="17">
        <v>0.196059261536975</v>
      </c>
      <c r="AY11" s="17">
        <v>0.18985979675565001</v>
      </c>
      <c r="AZ11" s="17">
        <v>7.6759970636720604E-2</v>
      </c>
      <c r="BA11" s="17">
        <v>0.154550156006971</v>
      </c>
      <c r="BB11" s="17"/>
      <c r="BC11" s="17">
        <v>0.10291329116937301</v>
      </c>
      <c r="BD11" s="17">
        <v>0.183418168313076</v>
      </c>
      <c r="BE11" s="17">
        <v>0.20342229720097699</v>
      </c>
      <c r="BF11" s="17"/>
      <c r="BG11" s="17">
        <v>0.210862854883233</v>
      </c>
      <c r="BH11" s="17">
        <v>0.12856270917795001</v>
      </c>
      <c r="BI11" s="17">
        <v>0.13402387952518999</v>
      </c>
      <c r="BJ11" s="17">
        <v>0.162191088881222</v>
      </c>
      <c r="BK11" s="17">
        <v>0.38051477796858002</v>
      </c>
      <c r="BL11" s="17"/>
      <c r="BM11" s="17">
        <v>0.14243660329442201</v>
      </c>
      <c r="BN11" s="17">
        <v>0.33670477462182902</v>
      </c>
    </row>
    <row r="12" spans="2:66" x14ac:dyDescent="0.35">
      <c r="B12" s="18" t="s">
        <v>181</v>
      </c>
      <c r="C12" s="17">
        <v>4.2508311657681402E-2</v>
      </c>
      <c r="D12" s="17">
        <v>4.3864405102396198E-2</v>
      </c>
      <c r="E12" s="17">
        <v>4.12801540342898E-2</v>
      </c>
      <c r="F12" s="17"/>
      <c r="G12" s="17">
        <v>3.9809225162086501E-2</v>
      </c>
      <c r="H12" s="17">
        <v>2.8252324355550199E-2</v>
      </c>
      <c r="I12" s="17">
        <v>2.39506453426491E-2</v>
      </c>
      <c r="J12" s="17">
        <v>4.0371883620853199E-2</v>
      </c>
      <c r="K12" s="17">
        <v>2.9797722338550599E-2</v>
      </c>
      <c r="L12" s="17">
        <v>8.4191421941812505E-2</v>
      </c>
      <c r="M12" s="17"/>
      <c r="N12" s="17">
        <v>3.2300292364984703E-2</v>
      </c>
      <c r="O12" s="17">
        <v>4.7227894690098499E-2</v>
      </c>
      <c r="P12" s="17">
        <v>3.69924685965905E-2</v>
      </c>
      <c r="Q12" s="17">
        <v>5.4142456159083502E-2</v>
      </c>
      <c r="R12" s="17"/>
      <c r="S12" s="17">
        <v>3.7778048070158297E-2</v>
      </c>
      <c r="T12" s="17">
        <v>3.2007799072538298E-2</v>
      </c>
      <c r="U12" s="17">
        <v>3.4068877271256202E-2</v>
      </c>
      <c r="V12" s="17">
        <v>6.9078862685530207E-2</v>
      </c>
      <c r="W12" s="17">
        <v>5.2001121577557201E-2</v>
      </c>
      <c r="X12" s="17">
        <v>3.0950443706543099E-2</v>
      </c>
      <c r="Y12" s="17">
        <v>4.4546695630124797E-2</v>
      </c>
      <c r="Z12" s="17">
        <v>2.15768939694519E-2</v>
      </c>
      <c r="AA12" s="17">
        <v>1.8776226265942698E-2</v>
      </c>
      <c r="AB12" s="17">
        <v>8.3539868600258999E-2</v>
      </c>
      <c r="AC12" s="17">
        <v>1.9486352172837701E-2</v>
      </c>
      <c r="AD12" s="17">
        <v>7.5907379651501697E-2</v>
      </c>
      <c r="AE12" s="17"/>
      <c r="AF12" s="17">
        <v>2.38599955173871E-2</v>
      </c>
      <c r="AG12" s="17">
        <v>4.8525324064354801E-2</v>
      </c>
      <c r="AH12" s="17">
        <v>5.9489378177851701E-2</v>
      </c>
      <c r="AI12" s="17">
        <v>3.4937812421473001E-2</v>
      </c>
      <c r="AJ12" s="17">
        <v>7.1879071536547795E-2</v>
      </c>
      <c r="AK12" s="17">
        <v>2.3976064879757199E-2</v>
      </c>
      <c r="AL12" s="17"/>
      <c r="AM12" s="17">
        <v>4.4711048843573603E-2</v>
      </c>
      <c r="AN12" s="17">
        <v>3.95248503400773E-2</v>
      </c>
      <c r="AO12" s="17"/>
      <c r="AP12" s="17">
        <v>5.5355907251373598E-2</v>
      </c>
      <c r="AQ12" s="17">
        <v>3.7131462349994503E-2</v>
      </c>
      <c r="AR12" s="17">
        <v>4.29377217970731E-2</v>
      </c>
      <c r="AS12" s="17">
        <v>1.6845797696797699E-2</v>
      </c>
      <c r="AT12" s="17">
        <v>4.3288428301946097E-2</v>
      </c>
      <c r="AU12" s="17"/>
      <c r="AV12" s="17">
        <v>1.96461471876344E-2</v>
      </c>
      <c r="AW12" s="17">
        <v>7.1225145085677594E-2</v>
      </c>
      <c r="AX12" s="17">
        <v>1.7182528982792201E-2</v>
      </c>
      <c r="AY12" s="17">
        <v>9.3981799958537102E-2</v>
      </c>
      <c r="AZ12" s="17">
        <v>4.5051257529084197E-2</v>
      </c>
      <c r="BA12" s="17">
        <v>0</v>
      </c>
      <c r="BB12" s="17"/>
      <c r="BC12" s="17">
        <v>2.83700027157501E-2</v>
      </c>
      <c r="BD12" s="17">
        <v>3.3359323155124701E-2</v>
      </c>
      <c r="BE12" s="17">
        <v>6.1520187766422103E-2</v>
      </c>
      <c r="BF12" s="17"/>
      <c r="BG12" s="17">
        <v>4.4936858757760302E-2</v>
      </c>
      <c r="BH12" s="17">
        <v>1.87883023956774E-2</v>
      </c>
      <c r="BI12" s="17">
        <v>2.7036487205761E-2</v>
      </c>
      <c r="BJ12" s="17">
        <v>4.1186345725266998E-2</v>
      </c>
      <c r="BK12" s="17">
        <v>0.18283123552177299</v>
      </c>
      <c r="BL12" s="17"/>
      <c r="BM12" s="17">
        <v>2.31963420067526E-2</v>
      </c>
      <c r="BN12" s="17">
        <v>0.15440801162895901</v>
      </c>
    </row>
    <row r="13" spans="2:66" x14ac:dyDescent="0.35">
      <c r="B13" s="18" t="s">
        <v>182</v>
      </c>
      <c r="C13" s="17">
        <v>2.0977000075547401E-2</v>
      </c>
      <c r="D13" s="17">
        <v>1.4117785889960301E-2</v>
      </c>
      <c r="E13" s="17">
        <v>2.81368549291236E-2</v>
      </c>
      <c r="F13" s="17"/>
      <c r="G13" s="17">
        <v>1.41130928119855E-2</v>
      </c>
      <c r="H13" s="17">
        <v>5.5249403714457699E-3</v>
      </c>
      <c r="I13" s="17">
        <v>3.4262274378448601E-2</v>
      </c>
      <c r="J13" s="17">
        <v>5.7966059822744604E-3</v>
      </c>
      <c r="K13" s="17">
        <v>4.3153109251517198E-2</v>
      </c>
      <c r="L13" s="17">
        <v>2.44242401017957E-2</v>
      </c>
      <c r="M13" s="17"/>
      <c r="N13" s="17">
        <v>1.49033936237711E-2</v>
      </c>
      <c r="O13" s="17">
        <v>3.2459213293895797E-2</v>
      </c>
      <c r="P13" s="17">
        <v>1.81737136644009E-2</v>
      </c>
      <c r="Q13" s="17">
        <v>1.9067442636131401E-2</v>
      </c>
      <c r="R13" s="17"/>
      <c r="S13" s="17">
        <v>1.4409098165391499E-2</v>
      </c>
      <c r="T13" s="17">
        <v>2.55230556930339E-2</v>
      </c>
      <c r="U13" s="17">
        <v>3.5892503163788399E-2</v>
      </c>
      <c r="V13" s="17">
        <v>0</v>
      </c>
      <c r="W13" s="17">
        <v>1.39442003280849E-2</v>
      </c>
      <c r="X13" s="17">
        <v>2.0847902598982899E-2</v>
      </c>
      <c r="Y13" s="17">
        <v>4.4419130756944897E-2</v>
      </c>
      <c r="Z13" s="17">
        <v>2.1333643330694901E-2</v>
      </c>
      <c r="AA13" s="17">
        <v>9.7753455858460396E-3</v>
      </c>
      <c r="AB13" s="17">
        <v>2.3714937748594098E-2</v>
      </c>
      <c r="AC13" s="17">
        <v>4.12785531406097E-2</v>
      </c>
      <c r="AD13" s="17">
        <v>0</v>
      </c>
      <c r="AE13" s="17"/>
      <c r="AF13" s="17">
        <v>2.0518019136165799E-2</v>
      </c>
      <c r="AG13" s="17">
        <v>2.0532720559501699E-2</v>
      </c>
      <c r="AH13" s="17">
        <v>7.9469323282092292E-3</v>
      </c>
      <c r="AI13" s="17">
        <v>2.2032799802547302E-2</v>
      </c>
      <c r="AJ13" s="17">
        <v>4.1249242595272198E-2</v>
      </c>
      <c r="AK13" s="17">
        <v>1.90312201667572E-2</v>
      </c>
      <c r="AL13" s="17"/>
      <c r="AM13" s="17">
        <v>2.1996797232679999E-2</v>
      </c>
      <c r="AN13" s="17">
        <v>1.9598864622346699E-2</v>
      </c>
      <c r="AO13" s="17"/>
      <c r="AP13" s="17">
        <v>2.5169771136190001E-2</v>
      </c>
      <c r="AQ13" s="17">
        <v>2.2428049296796999E-2</v>
      </c>
      <c r="AR13" s="17">
        <v>3.8658939662845702E-3</v>
      </c>
      <c r="AS13" s="17">
        <v>3.70464675290322E-2</v>
      </c>
      <c r="AT13" s="17">
        <v>0</v>
      </c>
      <c r="AU13" s="17"/>
      <c r="AV13" s="17">
        <v>8.47262045665002E-3</v>
      </c>
      <c r="AW13" s="17">
        <v>1.19126236819895E-2</v>
      </c>
      <c r="AX13" s="17">
        <v>1.2746732536839099E-2</v>
      </c>
      <c r="AY13" s="17">
        <v>8.3274059100875403E-2</v>
      </c>
      <c r="AZ13" s="17">
        <v>0</v>
      </c>
      <c r="BA13" s="17">
        <v>0</v>
      </c>
      <c r="BB13" s="17"/>
      <c r="BC13" s="17">
        <v>1.7985241181276201E-2</v>
      </c>
      <c r="BD13" s="17">
        <v>1.6540291517774999E-2</v>
      </c>
      <c r="BE13" s="17">
        <v>3.3449173566926602E-2</v>
      </c>
      <c r="BF13" s="17"/>
      <c r="BG13" s="17">
        <v>2.25825746084761E-2</v>
      </c>
      <c r="BH13" s="17">
        <v>8.8151330458563996E-3</v>
      </c>
      <c r="BI13" s="17">
        <v>3.2489502167923198E-3</v>
      </c>
      <c r="BJ13" s="17">
        <v>0</v>
      </c>
      <c r="BK13" s="17">
        <v>0.149105057985645</v>
      </c>
      <c r="BL13" s="17"/>
      <c r="BM13" s="17">
        <v>1.1136004106990401E-2</v>
      </c>
      <c r="BN13" s="17">
        <v>0.119184836700107</v>
      </c>
    </row>
    <row r="14" spans="2:66" x14ac:dyDescent="0.35">
      <c r="B14" s="18" t="s">
        <v>117</v>
      </c>
      <c r="C14" s="19">
        <v>4.1494565572830003E-2</v>
      </c>
      <c r="D14" s="19">
        <v>2.2043630760463499E-2</v>
      </c>
      <c r="E14" s="19">
        <v>5.7709679187920103E-2</v>
      </c>
      <c r="F14" s="19"/>
      <c r="G14" s="19">
        <v>6.04625122762356E-2</v>
      </c>
      <c r="H14" s="19">
        <v>2.7572564567301599E-2</v>
      </c>
      <c r="I14" s="19">
        <v>5.7944001078829299E-2</v>
      </c>
      <c r="J14" s="19">
        <v>5.3402988068053797E-2</v>
      </c>
      <c r="K14" s="19">
        <v>4.2952344785880399E-2</v>
      </c>
      <c r="L14" s="19">
        <v>1.4213820006505E-2</v>
      </c>
      <c r="M14" s="19"/>
      <c r="N14" s="19">
        <v>1.14701474853661E-2</v>
      </c>
      <c r="O14" s="19">
        <v>5.97780488624041E-2</v>
      </c>
      <c r="P14" s="19">
        <v>1.35710318125842E-2</v>
      </c>
      <c r="Q14" s="19">
        <v>7.8821294571897502E-2</v>
      </c>
      <c r="R14" s="19"/>
      <c r="S14" s="19">
        <v>1.46498856795148E-2</v>
      </c>
      <c r="T14" s="19">
        <v>3.2889221639492497E-2</v>
      </c>
      <c r="U14" s="19">
        <v>2.3750109084570498E-2</v>
      </c>
      <c r="V14" s="19">
        <v>4.8582600875350698E-2</v>
      </c>
      <c r="W14" s="19">
        <v>5.6771458984125701E-2</v>
      </c>
      <c r="X14" s="19">
        <v>5.0489303063484398E-2</v>
      </c>
      <c r="Y14" s="19">
        <v>2.2371257308271501E-2</v>
      </c>
      <c r="Z14" s="19">
        <v>8.4146977666793396E-2</v>
      </c>
      <c r="AA14" s="19">
        <v>4.78946428001416E-2</v>
      </c>
      <c r="AB14" s="19">
        <v>5.9907571536490498E-2</v>
      </c>
      <c r="AC14" s="19">
        <v>5.8145655550475898E-2</v>
      </c>
      <c r="AD14" s="19">
        <v>3.53717722444261E-2</v>
      </c>
      <c r="AE14" s="19"/>
      <c r="AF14" s="19">
        <v>3.4983982308117098E-2</v>
      </c>
      <c r="AG14" s="19">
        <v>4.1497748915779599E-2</v>
      </c>
      <c r="AH14" s="19">
        <v>3.6760820335650403E-2</v>
      </c>
      <c r="AI14" s="19">
        <v>4.9733816983281602E-2</v>
      </c>
      <c r="AJ14" s="19">
        <v>4.1958356119884799E-2</v>
      </c>
      <c r="AK14" s="19">
        <v>5.6542633879930498E-2</v>
      </c>
      <c r="AL14" s="19"/>
      <c r="AM14" s="19">
        <v>2.6206562015198099E-2</v>
      </c>
      <c r="AN14" s="19">
        <v>6.0609163805221897E-2</v>
      </c>
      <c r="AO14" s="19"/>
      <c r="AP14" s="19">
        <v>5.4071852729755697E-2</v>
      </c>
      <c r="AQ14" s="19">
        <v>6.8591718463401299E-2</v>
      </c>
      <c r="AR14" s="19">
        <v>2.58853064514478E-2</v>
      </c>
      <c r="AS14" s="19">
        <v>1.9584893919157999E-2</v>
      </c>
      <c r="AT14" s="19">
        <v>0</v>
      </c>
      <c r="AU14" s="19"/>
      <c r="AV14" s="19">
        <v>4.4579002710238902E-2</v>
      </c>
      <c r="AW14" s="19">
        <v>1.7017205067065298E-2</v>
      </c>
      <c r="AX14" s="19">
        <v>2.7049183119038499E-2</v>
      </c>
      <c r="AY14" s="19">
        <v>2.25502077496984E-2</v>
      </c>
      <c r="AZ14" s="19">
        <v>2.9115006974915598E-2</v>
      </c>
      <c r="BA14" s="19">
        <v>5.87357438809031E-2</v>
      </c>
      <c r="BB14" s="19"/>
      <c r="BC14" s="19">
        <v>2.3000017548606599E-2</v>
      </c>
      <c r="BD14" s="19">
        <v>5.1781917097702898E-2</v>
      </c>
      <c r="BE14" s="19">
        <v>2.00080544370572E-2</v>
      </c>
      <c r="BF14" s="19"/>
      <c r="BG14" s="19">
        <v>4.5677485169281599E-2</v>
      </c>
      <c r="BH14" s="19">
        <v>2.26350615565479E-2</v>
      </c>
      <c r="BI14" s="19">
        <v>2.79425586286733E-2</v>
      </c>
      <c r="BJ14" s="19">
        <v>0</v>
      </c>
      <c r="BK14" s="19">
        <v>3.4658082861519501E-2</v>
      </c>
      <c r="BL14" s="19"/>
      <c r="BM14" s="19">
        <v>2.65194792893521E-2</v>
      </c>
      <c r="BN14" s="19">
        <v>2.77034059205871E-2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194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1002</v>
      </c>
      <c r="D7" s="10">
        <v>505</v>
      </c>
      <c r="E7" s="10">
        <v>495</v>
      </c>
      <c r="F7" s="10"/>
      <c r="G7" s="10">
        <v>133</v>
      </c>
      <c r="H7" s="10">
        <v>175</v>
      </c>
      <c r="I7" s="10">
        <v>176</v>
      </c>
      <c r="J7" s="10">
        <v>172</v>
      </c>
      <c r="K7" s="10">
        <v>142</v>
      </c>
      <c r="L7" s="10">
        <v>204</v>
      </c>
      <c r="M7" s="10"/>
      <c r="N7" s="10">
        <v>279</v>
      </c>
      <c r="O7" s="10">
        <v>241</v>
      </c>
      <c r="P7" s="10">
        <v>210</v>
      </c>
      <c r="Q7" s="10">
        <v>266</v>
      </c>
      <c r="R7" s="10"/>
      <c r="S7" s="10">
        <v>135</v>
      </c>
      <c r="T7" s="10">
        <v>121</v>
      </c>
      <c r="U7" s="10">
        <v>85</v>
      </c>
      <c r="V7" s="10">
        <v>86</v>
      </c>
      <c r="W7" s="10">
        <v>76</v>
      </c>
      <c r="X7" s="10">
        <v>97</v>
      </c>
      <c r="Y7" s="10">
        <v>88</v>
      </c>
      <c r="Z7" s="10">
        <v>48</v>
      </c>
      <c r="AA7" s="10">
        <v>105</v>
      </c>
      <c r="AB7" s="10">
        <v>84</v>
      </c>
      <c r="AC7" s="10">
        <v>50</v>
      </c>
      <c r="AD7" s="10">
        <v>27</v>
      </c>
      <c r="AE7" s="10"/>
      <c r="AF7" s="10">
        <v>246</v>
      </c>
      <c r="AG7" s="10">
        <v>290</v>
      </c>
      <c r="AH7" s="10">
        <v>137</v>
      </c>
      <c r="AI7" s="10">
        <v>177</v>
      </c>
      <c r="AJ7" s="10">
        <v>98</v>
      </c>
      <c r="AK7" s="10">
        <v>53</v>
      </c>
      <c r="AL7" s="10"/>
      <c r="AM7" s="10">
        <v>586</v>
      </c>
      <c r="AN7" s="10">
        <v>415</v>
      </c>
      <c r="AO7" s="10"/>
      <c r="AP7" s="10">
        <v>240</v>
      </c>
      <c r="AQ7" s="10">
        <v>221</v>
      </c>
      <c r="AR7" s="10">
        <v>241</v>
      </c>
      <c r="AS7" s="10">
        <v>116</v>
      </c>
      <c r="AT7" s="10">
        <v>22</v>
      </c>
      <c r="AU7" s="10"/>
      <c r="AV7" s="10">
        <v>361</v>
      </c>
      <c r="AW7" s="10">
        <v>182</v>
      </c>
      <c r="AX7" s="10">
        <v>73</v>
      </c>
      <c r="AY7" s="10">
        <v>131</v>
      </c>
      <c r="AZ7" s="10">
        <v>66</v>
      </c>
      <c r="BA7" s="10">
        <v>65</v>
      </c>
      <c r="BB7" s="10"/>
      <c r="BC7" s="10">
        <v>224</v>
      </c>
      <c r="BD7" s="10">
        <v>415</v>
      </c>
      <c r="BE7" s="10">
        <v>303</v>
      </c>
      <c r="BF7" s="10"/>
      <c r="BG7" s="10">
        <v>90</v>
      </c>
      <c r="BH7" s="10">
        <v>443</v>
      </c>
      <c r="BI7" s="10">
        <v>298</v>
      </c>
      <c r="BJ7" s="10">
        <v>24</v>
      </c>
      <c r="BK7" s="10">
        <v>94</v>
      </c>
      <c r="BL7" s="10"/>
      <c r="BM7" s="10">
        <v>533</v>
      </c>
      <c r="BN7" s="10">
        <v>118</v>
      </c>
    </row>
    <row r="8" spans="2:66" ht="30" customHeight="1" x14ac:dyDescent="0.35">
      <c r="B8" s="11" t="s">
        <v>19</v>
      </c>
      <c r="C8" s="11">
        <v>1004</v>
      </c>
      <c r="D8" s="11">
        <v>509</v>
      </c>
      <c r="E8" s="11">
        <v>493</v>
      </c>
      <c r="F8" s="11"/>
      <c r="G8" s="11">
        <v>135</v>
      </c>
      <c r="H8" s="11">
        <v>171</v>
      </c>
      <c r="I8" s="11">
        <v>181</v>
      </c>
      <c r="J8" s="11">
        <v>175</v>
      </c>
      <c r="K8" s="11">
        <v>142</v>
      </c>
      <c r="L8" s="11">
        <v>200</v>
      </c>
      <c r="M8" s="11"/>
      <c r="N8" s="11">
        <v>277</v>
      </c>
      <c r="O8" s="11">
        <v>252</v>
      </c>
      <c r="P8" s="11">
        <v>208</v>
      </c>
      <c r="Q8" s="11">
        <v>262</v>
      </c>
      <c r="R8" s="11"/>
      <c r="S8" s="11">
        <v>133</v>
      </c>
      <c r="T8" s="11">
        <v>119</v>
      </c>
      <c r="U8" s="11">
        <v>83</v>
      </c>
      <c r="V8" s="11">
        <v>93</v>
      </c>
      <c r="W8" s="11">
        <v>77</v>
      </c>
      <c r="X8" s="11">
        <v>95</v>
      </c>
      <c r="Y8" s="11">
        <v>86</v>
      </c>
      <c r="Z8" s="11">
        <v>45</v>
      </c>
      <c r="AA8" s="11">
        <v>103</v>
      </c>
      <c r="AB8" s="11">
        <v>97</v>
      </c>
      <c r="AC8" s="11">
        <v>49</v>
      </c>
      <c r="AD8" s="11">
        <v>25</v>
      </c>
      <c r="AE8" s="11"/>
      <c r="AF8" s="11">
        <v>246</v>
      </c>
      <c r="AG8" s="11">
        <v>291</v>
      </c>
      <c r="AH8" s="11">
        <v>138</v>
      </c>
      <c r="AI8" s="11">
        <v>178</v>
      </c>
      <c r="AJ8" s="11">
        <v>98</v>
      </c>
      <c r="AK8" s="11">
        <v>53</v>
      </c>
      <c r="AL8" s="11"/>
      <c r="AM8" s="11">
        <v>585</v>
      </c>
      <c r="AN8" s="11">
        <v>418</v>
      </c>
      <c r="AO8" s="11"/>
      <c r="AP8" s="11">
        <v>239</v>
      </c>
      <c r="AQ8" s="11">
        <v>221</v>
      </c>
      <c r="AR8" s="11">
        <v>243</v>
      </c>
      <c r="AS8" s="11">
        <v>118</v>
      </c>
      <c r="AT8" s="11">
        <v>22</v>
      </c>
      <c r="AU8" s="11"/>
      <c r="AV8" s="11">
        <v>362</v>
      </c>
      <c r="AW8" s="11">
        <v>181</v>
      </c>
      <c r="AX8" s="11">
        <v>74</v>
      </c>
      <c r="AY8" s="11">
        <v>131</v>
      </c>
      <c r="AZ8" s="11">
        <v>66</v>
      </c>
      <c r="BA8" s="11">
        <v>65</v>
      </c>
      <c r="BB8" s="11"/>
      <c r="BC8" s="11">
        <v>226</v>
      </c>
      <c r="BD8" s="11">
        <v>417</v>
      </c>
      <c r="BE8" s="11">
        <v>302</v>
      </c>
      <c r="BF8" s="11"/>
      <c r="BG8" s="11">
        <v>90</v>
      </c>
      <c r="BH8" s="11">
        <v>444</v>
      </c>
      <c r="BI8" s="11">
        <v>299</v>
      </c>
      <c r="BJ8" s="11">
        <v>24</v>
      </c>
      <c r="BK8" s="11">
        <v>95</v>
      </c>
      <c r="BL8" s="11"/>
      <c r="BM8" s="11">
        <v>534</v>
      </c>
      <c r="BN8" s="11">
        <v>119</v>
      </c>
    </row>
    <row r="9" spans="2:66" x14ac:dyDescent="0.35">
      <c r="B9" s="18" t="s">
        <v>178</v>
      </c>
      <c r="C9" s="17">
        <v>0.28443373257281401</v>
      </c>
      <c r="D9" s="17">
        <v>0.32423914523620401</v>
      </c>
      <c r="E9" s="17">
        <v>0.24451485320687999</v>
      </c>
      <c r="F9" s="17"/>
      <c r="G9" s="17">
        <v>0.25190283831624899</v>
      </c>
      <c r="H9" s="17">
        <v>0.38183133548426501</v>
      </c>
      <c r="I9" s="17">
        <v>0.26874324691232199</v>
      </c>
      <c r="J9" s="17">
        <v>0.24002399462669199</v>
      </c>
      <c r="K9" s="17">
        <v>0.29497459546301302</v>
      </c>
      <c r="L9" s="17">
        <v>0.26878318703582899</v>
      </c>
      <c r="M9" s="17"/>
      <c r="N9" s="17">
        <v>0.341784241929115</v>
      </c>
      <c r="O9" s="17">
        <v>0.25738739431702701</v>
      </c>
      <c r="P9" s="17">
        <v>0.27606714699819401</v>
      </c>
      <c r="Q9" s="17">
        <v>0.250931429867988</v>
      </c>
      <c r="R9" s="17"/>
      <c r="S9" s="17">
        <v>0.27278016736973898</v>
      </c>
      <c r="T9" s="17">
        <v>0.29813885568264598</v>
      </c>
      <c r="U9" s="17">
        <v>0.3639983550982</v>
      </c>
      <c r="V9" s="17">
        <v>0.29278024175037098</v>
      </c>
      <c r="W9" s="17">
        <v>0.28845152668278601</v>
      </c>
      <c r="X9" s="17">
        <v>0.227211875391717</v>
      </c>
      <c r="Y9" s="17">
        <v>0.23820851041126601</v>
      </c>
      <c r="Z9" s="17">
        <v>0.26445664928992502</v>
      </c>
      <c r="AA9" s="17">
        <v>0.284407755387378</v>
      </c>
      <c r="AB9" s="17">
        <v>0.24945064545721801</v>
      </c>
      <c r="AC9" s="17">
        <v>0.33968154227775899</v>
      </c>
      <c r="AD9" s="17">
        <v>0.411403967103601</v>
      </c>
      <c r="AE9" s="17"/>
      <c r="AF9" s="17">
        <v>0.31800121972832501</v>
      </c>
      <c r="AG9" s="17">
        <v>0.27959794337107502</v>
      </c>
      <c r="AH9" s="17">
        <v>0.29022263043673402</v>
      </c>
      <c r="AI9" s="17">
        <v>0.24350542739603001</v>
      </c>
      <c r="AJ9" s="17">
        <v>0.27208014420688098</v>
      </c>
      <c r="AK9" s="17">
        <v>0.283687572820157</v>
      </c>
      <c r="AL9" s="17"/>
      <c r="AM9" s="17">
        <v>0.30195830916474697</v>
      </c>
      <c r="AN9" s="17">
        <v>0.26056887469594697</v>
      </c>
      <c r="AO9" s="17"/>
      <c r="AP9" s="17">
        <v>0.210052729419164</v>
      </c>
      <c r="AQ9" s="17">
        <v>0.26705463882730202</v>
      </c>
      <c r="AR9" s="17">
        <v>0.29155630601968902</v>
      </c>
      <c r="AS9" s="17">
        <v>0.39412613507347799</v>
      </c>
      <c r="AT9" s="17">
        <v>0.48004082679429799</v>
      </c>
      <c r="AU9" s="17"/>
      <c r="AV9" s="17">
        <v>0.36320978258958903</v>
      </c>
      <c r="AW9" s="17">
        <v>0.23633087131935501</v>
      </c>
      <c r="AX9" s="17">
        <v>0.23092046776886299</v>
      </c>
      <c r="AY9" s="17">
        <v>0.212526745536049</v>
      </c>
      <c r="AZ9" s="17">
        <v>0.480342178775369</v>
      </c>
      <c r="BA9" s="17">
        <v>0.20175178064666499</v>
      </c>
      <c r="BB9" s="17"/>
      <c r="BC9" s="17">
        <v>0.34210337002804703</v>
      </c>
      <c r="BD9" s="17">
        <v>0.26874618079523399</v>
      </c>
      <c r="BE9" s="17">
        <v>0.29263907615832702</v>
      </c>
      <c r="BF9" s="17"/>
      <c r="BG9" s="17">
        <v>0.22164187179749401</v>
      </c>
      <c r="BH9" s="17">
        <v>0.31759731160895199</v>
      </c>
      <c r="BI9" s="17">
        <v>0.333798158633696</v>
      </c>
      <c r="BJ9" s="17">
        <v>0.37455405912241402</v>
      </c>
      <c r="BK9" s="17">
        <v>0.11581697398539199</v>
      </c>
      <c r="BL9" s="17"/>
      <c r="BM9" s="17">
        <v>0.301421451889202</v>
      </c>
      <c r="BN9" s="17">
        <v>0.16773654631016099</v>
      </c>
    </row>
    <row r="10" spans="2:66" x14ac:dyDescent="0.35">
      <c r="B10" s="18" t="s">
        <v>179</v>
      </c>
      <c r="C10" s="17">
        <v>0.42076382471422902</v>
      </c>
      <c r="D10" s="17">
        <v>0.40445867954971498</v>
      </c>
      <c r="E10" s="17">
        <v>0.43927319777083002</v>
      </c>
      <c r="F10" s="17"/>
      <c r="G10" s="17">
        <v>0.421959718045196</v>
      </c>
      <c r="H10" s="17">
        <v>0.33040943716418603</v>
      </c>
      <c r="I10" s="17">
        <v>0.41955910101706201</v>
      </c>
      <c r="J10" s="17">
        <v>0.46872443289932197</v>
      </c>
      <c r="K10" s="17">
        <v>0.41604582725515799</v>
      </c>
      <c r="L10" s="17">
        <v>0.45964798575992</v>
      </c>
      <c r="M10" s="17"/>
      <c r="N10" s="17">
        <v>0.45575577511960003</v>
      </c>
      <c r="O10" s="17">
        <v>0.45001065935284801</v>
      </c>
      <c r="P10" s="17">
        <v>0.377735485168052</v>
      </c>
      <c r="Q10" s="17">
        <v>0.39583827658374499</v>
      </c>
      <c r="R10" s="17"/>
      <c r="S10" s="17">
        <v>0.45988827832769702</v>
      </c>
      <c r="T10" s="17">
        <v>0.40397099994848201</v>
      </c>
      <c r="U10" s="17">
        <v>0.43445746929590001</v>
      </c>
      <c r="V10" s="17">
        <v>0.44162444689924102</v>
      </c>
      <c r="W10" s="17">
        <v>0.44706189497783699</v>
      </c>
      <c r="X10" s="17">
        <v>0.444018969616919</v>
      </c>
      <c r="Y10" s="17">
        <v>0.41137187290420602</v>
      </c>
      <c r="Z10" s="17">
        <v>0.48241202229373997</v>
      </c>
      <c r="AA10" s="17">
        <v>0.39296366655873799</v>
      </c>
      <c r="AB10" s="17">
        <v>0.39675662460995098</v>
      </c>
      <c r="AC10" s="17">
        <v>0.29919336720821899</v>
      </c>
      <c r="AD10" s="17">
        <v>0.36748930750002101</v>
      </c>
      <c r="AE10" s="17"/>
      <c r="AF10" s="17">
        <v>0.405949070424798</v>
      </c>
      <c r="AG10" s="17">
        <v>0.44869425280075198</v>
      </c>
      <c r="AH10" s="17">
        <v>0.39475748474363298</v>
      </c>
      <c r="AI10" s="17">
        <v>0.42675887209533298</v>
      </c>
      <c r="AJ10" s="17">
        <v>0.40017463403618297</v>
      </c>
      <c r="AK10" s="17">
        <v>0.43144004416426801</v>
      </c>
      <c r="AL10" s="17"/>
      <c r="AM10" s="17">
        <v>0.43412374873305098</v>
      </c>
      <c r="AN10" s="17">
        <v>0.40305967316854902</v>
      </c>
      <c r="AO10" s="17"/>
      <c r="AP10" s="17">
        <v>0.41275521701610601</v>
      </c>
      <c r="AQ10" s="17">
        <v>0.43149360082217397</v>
      </c>
      <c r="AR10" s="17">
        <v>0.44073145667595498</v>
      </c>
      <c r="AS10" s="17">
        <v>0.44023484720934503</v>
      </c>
      <c r="AT10" s="17">
        <v>0.28040877233264699</v>
      </c>
      <c r="AU10" s="17"/>
      <c r="AV10" s="17">
        <v>0.42815490122222799</v>
      </c>
      <c r="AW10" s="17">
        <v>0.48290562117820102</v>
      </c>
      <c r="AX10" s="17">
        <v>0.50601423845476501</v>
      </c>
      <c r="AY10" s="17">
        <v>0.41726088975378101</v>
      </c>
      <c r="AZ10" s="17">
        <v>0.247377751243718</v>
      </c>
      <c r="BA10" s="17">
        <v>0.44848877438211399</v>
      </c>
      <c r="BB10" s="17"/>
      <c r="BC10" s="17">
        <v>0.46053984465277098</v>
      </c>
      <c r="BD10" s="17">
        <v>0.40357188429558999</v>
      </c>
      <c r="BE10" s="17">
        <v>0.41760166165062701</v>
      </c>
      <c r="BF10" s="17"/>
      <c r="BG10" s="17">
        <v>0.43001825441358099</v>
      </c>
      <c r="BH10" s="17">
        <v>0.46291974059195401</v>
      </c>
      <c r="BI10" s="17">
        <v>0.44446187354778299</v>
      </c>
      <c r="BJ10" s="17">
        <v>0.25320280770551901</v>
      </c>
      <c r="BK10" s="17">
        <v>0.32003781189104302</v>
      </c>
      <c r="BL10" s="17"/>
      <c r="BM10" s="17">
        <v>0.45737331377093798</v>
      </c>
      <c r="BN10" s="17">
        <v>0.30662634120140903</v>
      </c>
    </row>
    <row r="11" spans="2:66" ht="29" x14ac:dyDescent="0.35">
      <c r="B11" s="18" t="s">
        <v>180</v>
      </c>
      <c r="C11" s="17">
        <v>0.18262920899981899</v>
      </c>
      <c r="D11" s="17">
        <v>0.17373867715180799</v>
      </c>
      <c r="E11" s="17">
        <v>0.19253367814612299</v>
      </c>
      <c r="F11" s="17"/>
      <c r="G11" s="17">
        <v>0.17763032351859001</v>
      </c>
      <c r="H11" s="17">
        <v>0.18030363027611701</v>
      </c>
      <c r="I11" s="17">
        <v>0.19033242519035401</v>
      </c>
      <c r="J11" s="17">
        <v>0.209606832602796</v>
      </c>
      <c r="K11" s="17">
        <v>0.14731110501488501</v>
      </c>
      <c r="L11" s="17">
        <v>0.18244438436249599</v>
      </c>
      <c r="M11" s="17"/>
      <c r="N11" s="17">
        <v>0.12998178893899001</v>
      </c>
      <c r="O11" s="17">
        <v>0.185020047550187</v>
      </c>
      <c r="P11" s="17">
        <v>0.24159462402729501</v>
      </c>
      <c r="Q11" s="17">
        <v>0.19340781881062699</v>
      </c>
      <c r="R11" s="17"/>
      <c r="S11" s="17">
        <v>0.16292187072082301</v>
      </c>
      <c r="T11" s="17">
        <v>0.214637977048282</v>
      </c>
      <c r="U11" s="17">
        <v>0.13025786122020799</v>
      </c>
      <c r="V11" s="17">
        <v>0.18365335961427101</v>
      </c>
      <c r="W11" s="17">
        <v>0.119773123002801</v>
      </c>
      <c r="X11" s="17">
        <v>0.16542412548476201</v>
      </c>
      <c r="Y11" s="17">
        <v>0.23680215884077799</v>
      </c>
      <c r="Z11" s="17">
        <v>0.168221766096077</v>
      </c>
      <c r="AA11" s="17">
        <v>0.20914830675309601</v>
      </c>
      <c r="AB11" s="17">
        <v>0.201346769894584</v>
      </c>
      <c r="AC11" s="17">
        <v>0.220743142575451</v>
      </c>
      <c r="AD11" s="17">
        <v>0.146761132775347</v>
      </c>
      <c r="AE11" s="17"/>
      <c r="AF11" s="17">
        <v>0.165115776544766</v>
      </c>
      <c r="AG11" s="17">
        <v>0.146923438500284</v>
      </c>
      <c r="AH11" s="17">
        <v>0.212092139210877</v>
      </c>
      <c r="AI11" s="17">
        <v>0.240146965491355</v>
      </c>
      <c r="AJ11" s="17">
        <v>0.19468575119175399</v>
      </c>
      <c r="AK11" s="17">
        <v>0.17234053875074801</v>
      </c>
      <c r="AL11" s="17"/>
      <c r="AM11" s="17">
        <v>0.16813914876430699</v>
      </c>
      <c r="AN11" s="17">
        <v>0.20336420138749001</v>
      </c>
      <c r="AO11" s="17"/>
      <c r="AP11" s="17">
        <v>0.24672219162935799</v>
      </c>
      <c r="AQ11" s="17">
        <v>0.17929501173248899</v>
      </c>
      <c r="AR11" s="17">
        <v>0.17117290423735601</v>
      </c>
      <c r="AS11" s="17">
        <v>0.102904738425164</v>
      </c>
      <c r="AT11" s="17">
        <v>0.14959647805802001</v>
      </c>
      <c r="AU11" s="17"/>
      <c r="AV11" s="17">
        <v>0.135655949311354</v>
      </c>
      <c r="AW11" s="17">
        <v>0.153998211769758</v>
      </c>
      <c r="AX11" s="17">
        <v>0.221782110530688</v>
      </c>
      <c r="AY11" s="17">
        <v>0.20830946089432201</v>
      </c>
      <c r="AZ11" s="17">
        <v>0.178907444554397</v>
      </c>
      <c r="BA11" s="17">
        <v>0.24611005624344201</v>
      </c>
      <c r="BB11" s="17"/>
      <c r="BC11" s="17">
        <v>0.13931238559032399</v>
      </c>
      <c r="BD11" s="17">
        <v>0.22109250631594801</v>
      </c>
      <c r="BE11" s="17">
        <v>0.149058423862616</v>
      </c>
      <c r="BF11" s="17"/>
      <c r="BG11" s="17">
        <v>0.205732026812535</v>
      </c>
      <c r="BH11" s="17">
        <v>0.141069468168046</v>
      </c>
      <c r="BI11" s="17">
        <v>0.149629422725501</v>
      </c>
      <c r="BJ11" s="17">
        <v>0.24518019982254699</v>
      </c>
      <c r="BK11" s="17">
        <v>0.30715816234777799</v>
      </c>
      <c r="BL11" s="17"/>
      <c r="BM11" s="17">
        <v>0.15197007453083899</v>
      </c>
      <c r="BN11" s="17">
        <v>0.29472133170880599</v>
      </c>
    </row>
    <row r="12" spans="2:66" x14ac:dyDescent="0.35">
      <c r="B12" s="18" t="s">
        <v>181</v>
      </c>
      <c r="C12" s="17">
        <v>4.8306310157514597E-2</v>
      </c>
      <c r="D12" s="17">
        <v>4.9852999645685202E-2</v>
      </c>
      <c r="E12" s="17">
        <v>4.69048289391557E-2</v>
      </c>
      <c r="F12" s="17"/>
      <c r="G12" s="17">
        <v>6.0169429591828902E-2</v>
      </c>
      <c r="H12" s="17">
        <v>5.15016481284113E-2</v>
      </c>
      <c r="I12" s="17">
        <v>3.5691196424120497E-2</v>
      </c>
      <c r="J12" s="17">
        <v>3.42526880081351E-2</v>
      </c>
      <c r="K12" s="17">
        <v>6.4014184009351396E-2</v>
      </c>
      <c r="L12" s="17">
        <v>5.0111905384676199E-2</v>
      </c>
      <c r="M12" s="17"/>
      <c r="N12" s="17">
        <v>2.8285148583560502E-2</v>
      </c>
      <c r="O12" s="17">
        <v>5.3633319579894999E-2</v>
      </c>
      <c r="P12" s="17">
        <v>5.8067880726191803E-2</v>
      </c>
      <c r="Q12" s="17">
        <v>5.4168023242757102E-2</v>
      </c>
      <c r="R12" s="17"/>
      <c r="S12" s="17">
        <v>5.3136599877530201E-2</v>
      </c>
      <c r="T12" s="17">
        <v>3.3555810029790703E-2</v>
      </c>
      <c r="U12" s="17">
        <v>3.6303897284744299E-2</v>
      </c>
      <c r="V12" s="17">
        <v>2.3247539859006499E-2</v>
      </c>
      <c r="W12" s="17">
        <v>5.0913641894503099E-2</v>
      </c>
      <c r="X12" s="17">
        <v>7.2339410666610093E-2</v>
      </c>
      <c r="Y12" s="17">
        <v>6.8552908669954601E-2</v>
      </c>
      <c r="Z12" s="17">
        <v>2.1160326442805001E-2</v>
      </c>
      <c r="AA12" s="17">
        <v>3.7307954559726297E-2</v>
      </c>
      <c r="AB12" s="17">
        <v>8.1146366065792397E-2</v>
      </c>
      <c r="AC12" s="17">
        <v>4.0957739247486101E-2</v>
      </c>
      <c r="AD12" s="17">
        <v>3.8973820376605503E-2</v>
      </c>
      <c r="AE12" s="17"/>
      <c r="AF12" s="17">
        <v>4.44215730839514E-2</v>
      </c>
      <c r="AG12" s="17">
        <v>5.6623452893575399E-2</v>
      </c>
      <c r="AH12" s="17">
        <v>6.7605852960928706E-2</v>
      </c>
      <c r="AI12" s="17">
        <v>2.2354351066007399E-2</v>
      </c>
      <c r="AJ12" s="17">
        <v>3.9830698416144103E-2</v>
      </c>
      <c r="AK12" s="17">
        <v>7.4230120289818596E-2</v>
      </c>
      <c r="AL12" s="17"/>
      <c r="AM12" s="17">
        <v>4.2551238247296501E-2</v>
      </c>
      <c r="AN12" s="17">
        <v>5.6483568355183499E-2</v>
      </c>
      <c r="AO12" s="17"/>
      <c r="AP12" s="17">
        <v>3.8860968178614001E-2</v>
      </c>
      <c r="AQ12" s="17">
        <v>5.4204350789657997E-2</v>
      </c>
      <c r="AR12" s="17">
        <v>5.4682290164286398E-2</v>
      </c>
      <c r="AS12" s="17">
        <v>1.8254214337275799E-2</v>
      </c>
      <c r="AT12" s="17">
        <v>4.2728989086765902E-2</v>
      </c>
      <c r="AU12" s="17"/>
      <c r="AV12" s="17">
        <v>2.1921873245873899E-2</v>
      </c>
      <c r="AW12" s="17">
        <v>6.5794341460668399E-2</v>
      </c>
      <c r="AX12" s="17">
        <v>2.7644394156098699E-2</v>
      </c>
      <c r="AY12" s="17">
        <v>0.116121309797785</v>
      </c>
      <c r="AZ12" s="17">
        <v>6.4257618451600496E-2</v>
      </c>
      <c r="BA12" s="17">
        <v>1.5236032407860501E-2</v>
      </c>
      <c r="BB12" s="17"/>
      <c r="BC12" s="17">
        <v>2.7530302590536598E-2</v>
      </c>
      <c r="BD12" s="17">
        <v>4.6207154412863001E-2</v>
      </c>
      <c r="BE12" s="17">
        <v>7.6229167209575302E-2</v>
      </c>
      <c r="BF12" s="17"/>
      <c r="BG12" s="17">
        <v>6.7309521377834802E-2</v>
      </c>
      <c r="BH12" s="17">
        <v>4.28050902657044E-2</v>
      </c>
      <c r="BI12" s="17">
        <v>3.0919858536024698E-2</v>
      </c>
      <c r="BJ12" s="17">
        <v>4.3804711535762202E-2</v>
      </c>
      <c r="BK12" s="17">
        <v>0.13853402984285501</v>
      </c>
      <c r="BL12" s="17"/>
      <c r="BM12" s="17">
        <v>4.6935968525039798E-2</v>
      </c>
      <c r="BN12" s="17">
        <v>0.119525136353479</v>
      </c>
    </row>
    <row r="13" spans="2:66" x14ac:dyDescent="0.35">
      <c r="B13" s="18" t="s">
        <v>182</v>
      </c>
      <c r="C13" s="17">
        <v>1.8890651045944801E-2</v>
      </c>
      <c r="D13" s="17">
        <v>2.00990732071996E-2</v>
      </c>
      <c r="E13" s="17">
        <v>1.7719972399723598E-2</v>
      </c>
      <c r="F13" s="17"/>
      <c r="G13" s="17">
        <v>2.0810951819761701E-2</v>
      </c>
      <c r="H13" s="17">
        <v>1.15036594469431E-2</v>
      </c>
      <c r="I13" s="17">
        <v>2.90634917608E-2</v>
      </c>
      <c r="J13" s="17">
        <v>1.1689017125341599E-2</v>
      </c>
      <c r="K13" s="17">
        <v>2.8119040946084299E-2</v>
      </c>
      <c r="L13" s="17">
        <v>1.44853522252589E-2</v>
      </c>
      <c r="M13" s="17"/>
      <c r="N13" s="17">
        <v>2.20753169786615E-2</v>
      </c>
      <c r="O13" s="17">
        <v>1.6182457376693E-2</v>
      </c>
      <c r="P13" s="17">
        <v>1.35790470645693E-2</v>
      </c>
      <c r="Q13" s="17">
        <v>1.8950959766577E-2</v>
      </c>
      <c r="R13" s="17"/>
      <c r="S13" s="17">
        <v>2.1527427635195402E-2</v>
      </c>
      <c r="T13" s="17">
        <v>8.7350742789462903E-3</v>
      </c>
      <c r="U13" s="17">
        <v>1.12323080163772E-2</v>
      </c>
      <c r="V13" s="17">
        <v>1.1152391892199199E-2</v>
      </c>
      <c r="W13" s="17">
        <v>2.5839345207749501E-2</v>
      </c>
      <c r="X13" s="17">
        <v>2.0465374189247799E-2</v>
      </c>
      <c r="Y13" s="17">
        <v>3.3916721869803698E-2</v>
      </c>
      <c r="Z13" s="17">
        <v>2.1333643330694901E-2</v>
      </c>
      <c r="AA13" s="17">
        <v>9.7753455858460396E-3</v>
      </c>
      <c r="AB13" s="17">
        <v>2.3714937748594098E-2</v>
      </c>
      <c r="AC13" s="17">
        <v>4.12785531406097E-2</v>
      </c>
      <c r="AD13" s="17">
        <v>0</v>
      </c>
      <c r="AE13" s="17"/>
      <c r="AF13" s="17">
        <v>1.95462435082258E-2</v>
      </c>
      <c r="AG13" s="17">
        <v>1.7449451562029698E-2</v>
      </c>
      <c r="AH13" s="17">
        <v>0</v>
      </c>
      <c r="AI13" s="17">
        <v>2.2651321434146599E-2</v>
      </c>
      <c r="AJ13" s="17">
        <v>4.1369697583107497E-2</v>
      </c>
      <c r="AK13" s="17">
        <v>1.9325978299654299E-2</v>
      </c>
      <c r="AL13" s="17"/>
      <c r="AM13" s="17">
        <v>1.88019073888945E-2</v>
      </c>
      <c r="AN13" s="17">
        <v>1.90602849904336E-2</v>
      </c>
      <c r="AO13" s="17"/>
      <c r="AP13" s="17">
        <v>2.9346395468572602E-2</v>
      </c>
      <c r="AQ13" s="17">
        <v>8.3718651600144505E-3</v>
      </c>
      <c r="AR13" s="17">
        <v>1.6254871135853801E-2</v>
      </c>
      <c r="AS13" s="17">
        <v>1.9129219230144701E-2</v>
      </c>
      <c r="AT13" s="17">
        <v>0</v>
      </c>
      <c r="AU13" s="17"/>
      <c r="AV13" s="17">
        <v>5.5719864057675898E-3</v>
      </c>
      <c r="AW13" s="17">
        <v>4.9772980114692597E-2</v>
      </c>
      <c r="AX13" s="17">
        <v>0</v>
      </c>
      <c r="AY13" s="17">
        <v>2.2894247512811099E-2</v>
      </c>
      <c r="AZ13" s="17">
        <v>0</v>
      </c>
      <c r="BA13" s="17">
        <v>0</v>
      </c>
      <c r="BB13" s="17"/>
      <c r="BC13" s="17">
        <v>0</v>
      </c>
      <c r="BD13" s="17">
        <v>1.6425446320759401E-2</v>
      </c>
      <c r="BE13" s="17">
        <v>3.09354358115401E-2</v>
      </c>
      <c r="BF13" s="17"/>
      <c r="BG13" s="17">
        <v>2.22887402603258E-2</v>
      </c>
      <c r="BH13" s="17">
        <v>6.77395577450653E-3</v>
      </c>
      <c r="BI13" s="17">
        <v>1.0039600057066399E-2</v>
      </c>
      <c r="BJ13" s="17">
        <v>3.9911049925007901E-2</v>
      </c>
      <c r="BK13" s="17">
        <v>9.5564822291186693E-2</v>
      </c>
      <c r="BL13" s="17"/>
      <c r="BM13" s="17">
        <v>9.3893882910777108E-3</v>
      </c>
      <c r="BN13" s="17">
        <v>8.4397037595839094E-2</v>
      </c>
    </row>
    <row r="14" spans="2:66" x14ac:dyDescent="0.35">
      <c r="B14" s="18" t="s">
        <v>117</v>
      </c>
      <c r="C14" s="19">
        <v>4.4976272509677902E-2</v>
      </c>
      <c r="D14" s="19">
        <v>2.76114252093888E-2</v>
      </c>
      <c r="E14" s="19">
        <v>5.9053469537286803E-2</v>
      </c>
      <c r="F14" s="19"/>
      <c r="G14" s="19">
        <v>6.7526738708374001E-2</v>
      </c>
      <c r="H14" s="19">
        <v>4.4450289500077803E-2</v>
      </c>
      <c r="I14" s="19">
        <v>5.6610538695341203E-2</v>
      </c>
      <c r="J14" s="19">
        <v>3.5703034737713697E-2</v>
      </c>
      <c r="K14" s="19">
        <v>4.9535247311508601E-2</v>
      </c>
      <c r="L14" s="19">
        <v>2.4527185231819699E-2</v>
      </c>
      <c r="M14" s="19"/>
      <c r="N14" s="19">
        <v>2.2117728450072899E-2</v>
      </c>
      <c r="O14" s="19">
        <v>3.7766121823349701E-2</v>
      </c>
      <c r="P14" s="19">
        <v>3.2955816015698497E-2</v>
      </c>
      <c r="Q14" s="19">
        <v>8.6703491728305396E-2</v>
      </c>
      <c r="R14" s="19"/>
      <c r="S14" s="19">
        <v>2.9745656069016E-2</v>
      </c>
      <c r="T14" s="19">
        <v>4.0961283011853103E-2</v>
      </c>
      <c r="U14" s="19">
        <v>2.3750109084570498E-2</v>
      </c>
      <c r="V14" s="19">
        <v>4.7542019984911102E-2</v>
      </c>
      <c r="W14" s="19">
        <v>6.7960468234323196E-2</v>
      </c>
      <c r="X14" s="19">
        <v>7.0540244650744197E-2</v>
      </c>
      <c r="Y14" s="19">
        <v>1.1147827303992301E-2</v>
      </c>
      <c r="Z14" s="19">
        <v>4.2415592546757502E-2</v>
      </c>
      <c r="AA14" s="19">
        <v>6.6396971155215603E-2</v>
      </c>
      <c r="AB14" s="19">
        <v>4.75846562238601E-2</v>
      </c>
      <c r="AC14" s="19">
        <v>5.8145655550475898E-2</v>
      </c>
      <c r="AD14" s="19">
        <v>3.53717722444261E-2</v>
      </c>
      <c r="AE14" s="19"/>
      <c r="AF14" s="19">
        <v>4.6966116709933198E-2</v>
      </c>
      <c r="AG14" s="19">
        <v>5.0711460872283502E-2</v>
      </c>
      <c r="AH14" s="19">
        <v>3.5321892647827799E-2</v>
      </c>
      <c r="AI14" s="19">
        <v>4.4583062517128798E-2</v>
      </c>
      <c r="AJ14" s="19">
        <v>5.1859074565930301E-2</v>
      </c>
      <c r="AK14" s="19">
        <v>1.8975745675354198E-2</v>
      </c>
      <c r="AL14" s="19"/>
      <c r="AM14" s="19">
        <v>3.4425647701704802E-2</v>
      </c>
      <c r="AN14" s="19">
        <v>5.7463397402398003E-2</v>
      </c>
      <c r="AO14" s="19"/>
      <c r="AP14" s="19">
        <v>6.2262498288185197E-2</v>
      </c>
      <c r="AQ14" s="19">
        <v>5.9580532668362898E-2</v>
      </c>
      <c r="AR14" s="19">
        <v>2.5602171766859898E-2</v>
      </c>
      <c r="AS14" s="19">
        <v>2.5350845724592699E-2</v>
      </c>
      <c r="AT14" s="19">
        <v>4.7224933728268997E-2</v>
      </c>
      <c r="AU14" s="19"/>
      <c r="AV14" s="19">
        <v>4.5485507225187599E-2</v>
      </c>
      <c r="AW14" s="19">
        <v>1.1197974157325E-2</v>
      </c>
      <c r="AX14" s="19">
        <v>1.36387890895846E-2</v>
      </c>
      <c r="AY14" s="19">
        <v>2.28873465052521E-2</v>
      </c>
      <c r="AZ14" s="19">
        <v>2.9115006974915598E-2</v>
      </c>
      <c r="BA14" s="19">
        <v>8.8413356319918604E-2</v>
      </c>
      <c r="BB14" s="19"/>
      <c r="BC14" s="19">
        <v>3.0514097138321501E-2</v>
      </c>
      <c r="BD14" s="19">
        <v>4.39568278596046E-2</v>
      </c>
      <c r="BE14" s="19">
        <v>3.3536235307313901E-2</v>
      </c>
      <c r="BF14" s="19"/>
      <c r="BG14" s="19">
        <v>5.3009585338229498E-2</v>
      </c>
      <c r="BH14" s="19">
        <v>2.8834433590836601E-2</v>
      </c>
      <c r="BI14" s="19">
        <v>3.1151086499929499E-2</v>
      </c>
      <c r="BJ14" s="19">
        <v>4.3347171888749203E-2</v>
      </c>
      <c r="BK14" s="19">
        <v>2.28881996417457E-2</v>
      </c>
      <c r="BL14" s="19"/>
      <c r="BM14" s="19">
        <v>3.2909802992903803E-2</v>
      </c>
      <c r="BN14" s="19">
        <v>2.6993606830306299E-2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195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1002</v>
      </c>
      <c r="D7" s="10">
        <v>505</v>
      </c>
      <c r="E7" s="10">
        <v>495</v>
      </c>
      <c r="F7" s="10"/>
      <c r="G7" s="10">
        <v>133</v>
      </c>
      <c r="H7" s="10">
        <v>175</v>
      </c>
      <c r="I7" s="10">
        <v>176</v>
      </c>
      <c r="J7" s="10">
        <v>172</v>
      </c>
      <c r="K7" s="10">
        <v>142</v>
      </c>
      <c r="L7" s="10">
        <v>204</v>
      </c>
      <c r="M7" s="10"/>
      <c r="N7" s="10">
        <v>279</v>
      </c>
      <c r="O7" s="10">
        <v>241</v>
      </c>
      <c r="P7" s="10">
        <v>210</v>
      </c>
      <c r="Q7" s="10">
        <v>266</v>
      </c>
      <c r="R7" s="10"/>
      <c r="S7" s="10">
        <v>135</v>
      </c>
      <c r="T7" s="10">
        <v>121</v>
      </c>
      <c r="U7" s="10">
        <v>85</v>
      </c>
      <c r="V7" s="10">
        <v>86</v>
      </c>
      <c r="W7" s="10">
        <v>76</v>
      </c>
      <c r="X7" s="10">
        <v>97</v>
      </c>
      <c r="Y7" s="10">
        <v>88</v>
      </c>
      <c r="Z7" s="10">
        <v>48</v>
      </c>
      <c r="AA7" s="10">
        <v>105</v>
      </c>
      <c r="AB7" s="10">
        <v>84</v>
      </c>
      <c r="AC7" s="10">
        <v>50</v>
      </c>
      <c r="AD7" s="10">
        <v>27</v>
      </c>
      <c r="AE7" s="10"/>
      <c r="AF7" s="10">
        <v>246</v>
      </c>
      <c r="AG7" s="10">
        <v>290</v>
      </c>
      <c r="AH7" s="10">
        <v>137</v>
      </c>
      <c r="AI7" s="10">
        <v>177</v>
      </c>
      <c r="AJ7" s="10">
        <v>98</v>
      </c>
      <c r="AK7" s="10">
        <v>53</v>
      </c>
      <c r="AL7" s="10"/>
      <c r="AM7" s="10">
        <v>586</v>
      </c>
      <c r="AN7" s="10">
        <v>415</v>
      </c>
      <c r="AO7" s="10"/>
      <c r="AP7" s="10">
        <v>240</v>
      </c>
      <c r="AQ7" s="10">
        <v>221</v>
      </c>
      <c r="AR7" s="10">
        <v>241</v>
      </c>
      <c r="AS7" s="10">
        <v>116</v>
      </c>
      <c r="AT7" s="10">
        <v>22</v>
      </c>
      <c r="AU7" s="10"/>
      <c r="AV7" s="10">
        <v>361</v>
      </c>
      <c r="AW7" s="10">
        <v>182</v>
      </c>
      <c r="AX7" s="10">
        <v>73</v>
      </c>
      <c r="AY7" s="10">
        <v>131</v>
      </c>
      <c r="AZ7" s="10">
        <v>66</v>
      </c>
      <c r="BA7" s="10">
        <v>65</v>
      </c>
      <c r="BB7" s="10"/>
      <c r="BC7" s="10">
        <v>224</v>
      </c>
      <c r="BD7" s="10">
        <v>415</v>
      </c>
      <c r="BE7" s="10">
        <v>303</v>
      </c>
      <c r="BF7" s="10"/>
      <c r="BG7" s="10">
        <v>90</v>
      </c>
      <c r="BH7" s="10">
        <v>443</v>
      </c>
      <c r="BI7" s="10">
        <v>298</v>
      </c>
      <c r="BJ7" s="10">
        <v>24</v>
      </c>
      <c r="BK7" s="10">
        <v>94</v>
      </c>
      <c r="BL7" s="10"/>
      <c r="BM7" s="10">
        <v>533</v>
      </c>
      <c r="BN7" s="10">
        <v>118</v>
      </c>
    </row>
    <row r="8" spans="2:66" ht="30" customHeight="1" x14ac:dyDescent="0.35">
      <c r="B8" s="11" t="s">
        <v>19</v>
      </c>
      <c r="C8" s="11">
        <v>1004</v>
      </c>
      <c r="D8" s="11">
        <v>509</v>
      </c>
      <c r="E8" s="11">
        <v>493</v>
      </c>
      <c r="F8" s="11"/>
      <c r="G8" s="11">
        <v>135</v>
      </c>
      <c r="H8" s="11">
        <v>171</v>
      </c>
      <c r="I8" s="11">
        <v>181</v>
      </c>
      <c r="J8" s="11">
        <v>175</v>
      </c>
      <c r="K8" s="11">
        <v>142</v>
      </c>
      <c r="L8" s="11">
        <v>200</v>
      </c>
      <c r="M8" s="11"/>
      <c r="N8" s="11">
        <v>277</v>
      </c>
      <c r="O8" s="11">
        <v>252</v>
      </c>
      <c r="P8" s="11">
        <v>208</v>
      </c>
      <c r="Q8" s="11">
        <v>262</v>
      </c>
      <c r="R8" s="11"/>
      <c r="S8" s="11">
        <v>133</v>
      </c>
      <c r="T8" s="11">
        <v>119</v>
      </c>
      <c r="U8" s="11">
        <v>83</v>
      </c>
      <c r="V8" s="11">
        <v>93</v>
      </c>
      <c r="W8" s="11">
        <v>77</v>
      </c>
      <c r="X8" s="11">
        <v>95</v>
      </c>
      <c r="Y8" s="11">
        <v>86</v>
      </c>
      <c r="Z8" s="11">
        <v>45</v>
      </c>
      <c r="AA8" s="11">
        <v>103</v>
      </c>
      <c r="AB8" s="11">
        <v>97</v>
      </c>
      <c r="AC8" s="11">
        <v>49</v>
      </c>
      <c r="AD8" s="11">
        <v>25</v>
      </c>
      <c r="AE8" s="11"/>
      <c r="AF8" s="11">
        <v>246</v>
      </c>
      <c r="AG8" s="11">
        <v>291</v>
      </c>
      <c r="AH8" s="11">
        <v>138</v>
      </c>
      <c r="AI8" s="11">
        <v>178</v>
      </c>
      <c r="AJ8" s="11">
        <v>98</v>
      </c>
      <c r="AK8" s="11">
        <v>53</v>
      </c>
      <c r="AL8" s="11"/>
      <c r="AM8" s="11">
        <v>585</v>
      </c>
      <c r="AN8" s="11">
        <v>418</v>
      </c>
      <c r="AO8" s="11"/>
      <c r="AP8" s="11">
        <v>239</v>
      </c>
      <c r="AQ8" s="11">
        <v>221</v>
      </c>
      <c r="AR8" s="11">
        <v>243</v>
      </c>
      <c r="AS8" s="11">
        <v>118</v>
      </c>
      <c r="AT8" s="11">
        <v>22</v>
      </c>
      <c r="AU8" s="11"/>
      <c r="AV8" s="11">
        <v>362</v>
      </c>
      <c r="AW8" s="11">
        <v>181</v>
      </c>
      <c r="AX8" s="11">
        <v>74</v>
      </c>
      <c r="AY8" s="11">
        <v>131</v>
      </c>
      <c r="AZ8" s="11">
        <v>66</v>
      </c>
      <c r="BA8" s="11">
        <v>65</v>
      </c>
      <c r="BB8" s="11"/>
      <c r="BC8" s="11">
        <v>226</v>
      </c>
      <c r="BD8" s="11">
        <v>417</v>
      </c>
      <c r="BE8" s="11">
        <v>302</v>
      </c>
      <c r="BF8" s="11"/>
      <c r="BG8" s="11">
        <v>90</v>
      </c>
      <c r="BH8" s="11">
        <v>444</v>
      </c>
      <c r="BI8" s="11">
        <v>299</v>
      </c>
      <c r="BJ8" s="11">
        <v>24</v>
      </c>
      <c r="BK8" s="11">
        <v>95</v>
      </c>
      <c r="BL8" s="11"/>
      <c r="BM8" s="11">
        <v>534</v>
      </c>
      <c r="BN8" s="11">
        <v>119</v>
      </c>
    </row>
    <row r="9" spans="2:66" x14ac:dyDescent="0.35">
      <c r="B9" s="18" t="s">
        <v>178</v>
      </c>
      <c r="C9" s="17">
        <v>0.31004044042279599</v>
      </c>
      <c r="D9" s="17">
        <v>0.32853026511509098</v>
      </c>
      <c r="E9" s="17">
        <v>0.292212453423779</v>
      </c>
      <c r="F9" s="17"/>
      <c r="G9" s="17">
        <v>0.34211921959591801</v>
      </c>
      <c r="H9" s="17">
        <v>0.38615549762333201</v>
      </c>
      <c r="I9" s="17">
        <v>0.269918068082937</v>
      </c>
      <c r="J9" s="17">
        <v>0.30238278148375303</v>
      </c>
      <c r="K9" s="17">
        <v>0.347401374760408</v>
      </c>
      <c r="L9" s="17">
        <v>0.23964934451490499</v>
      </c>
      <c r="M9" s="17"/>
      <c r="N9" s="17">
        <v>0.34811665720714702</v>
      </c>
      <c r="O9" s="17">
        <v>0.315418360671054</v>
      </c>
      <c r="P9" s="17">
        <v>0.290420560274882</v>
      </c>
      <c r="Q9" s="17">
        <v>0.27606252439255002</v>
      </c>
      <c r="R9" s="17"/>
      <c r="S9" s="17">
        <v>0.34975662465322199</v>
      </c>
      <c r="T9" s="17">
        <v>0.280659270900316</v>
      </c>
      <c r="U9" s="17">
        <v>0.36406895456745803</v>
      </c>
      <c r="V9" s="17">
        <v>0.30124979444716499</v>
      </c>
      <c r="W9" s="17">
        <v>0.30055280129971601</v>
      </c>
      <c r="X9" s="17">
        <v>0.33849390305674598</v>
      </c>
      <c r="Y9" s="17">
        <v>0.25886911511195199</v>
      </c>
      <c r="Z9" s="17">
        <v>0.29336422959891201</v>
      </c>
      <c r="AA9" s="17">
        <v>0.26630608974484399</v>
      </c>
      <c r="AB9" s="17">
        <v>0.26258630697387503</v>
      </c>
      <c r="AC9" s="17">
        <v>0.42152995527561599</v>
      </c>
      <c r="AD9" s="17">
        <v>0.367055610149986</v>
      </c>
      <c r="AE9" s="17"/>
      <c r="AF9" s="17">
        <v>0.35084799151505103</v>
      </c>
      <c r="AG9" s="17">
        <v>0.30052202111771997</v>
      </c>
      <c r="AH9" s="17">
        <v>0.30232997189646399</v>
      </c>
      <c r="AI9" s="17">
        <v>0.26844875323585299</v>
      </c>
      <c r="AJ9" s="17">
        <v>0.319565575720755</v>
      </c>
      <c r="AK9" s="17">
        <v>0.32191901961531999</v>
      </c>
      <c r="AL9" s="17"/>
      <c r="AM9" s="17">
        <v>0.30374377170609901</v>
      </c>
      <c r="AN9" s="17">
        <v>0.31960435385040198</v>
      </c>
      <c r="AO9" s="17"/>
      <c r="AP9" s="17">
        <v>0.22142499809782001</v>
      </c>
      <c r="AQ9" s="17">
        <v>0.32386559447173302</v>
      </c>
      <c r="AR9" s="17">
        <v>0.29517767685240198</v>
      </c>
      <c r="AS9" s="17">
        <v>0.42347399581184397</v>
      </c>
      <c r="AT9" s="17">
        <v>0.439010508862476</v>
      </c>
      <c r="AU9" s="17"/>
      <c r="AV9" s="17">
        <v>0.38880742031420101</v>
      </c>
      <c r="AW9" s="17">
        <v>0.25243367358936702</v>
      </c>
      <c r="AX9" s="17">
        <v>0.28390846242478901</v>
      </c>
      <c r="AY9" s="17">
        <v>0.27552791544782701</v>
      </c>
      <c r="AZ9" s="17">
        <v>0.43107997338991699</v>
      </c>
      <c r="BA9" s="17">
        <v>0.167713201607117</v>
      </c>
      <c r="BB9" s="17"/>
      <c r="BC9" s="17">
        <v>0.385962801386737</v>
      </c>
      <c r="BD9" s="17">
        <v>0.26212794120495497</v>
      </c>
      <c r="BE9" s="17">
        <v>0.33855963335292899</v>
      </c>
      <c r="BF9" s="17"/>
      <c r="BG9" s="17">
        <v>0.28465274941369301</v>
      </c>
      <c r="BH9" s="17">
        <v>0.337772815592014</v>
      </c>
      <c r="BI9" s="17">
        <v>0.36109728641593303</v>
      </c>
      <c r="BJ9" s="17">
        <v>0.41242415148612299</v>
      </c>
      <c r="BK9" s="17">
        <v>0.124465279076206</v>
      </c>
      <c r="BL9" s="17"/>
      <c r="BM9" s="17">
        <v>0.32881800552087398</v>
      </c>
      <c r="BN9" s="17">
        <v>0.18224865208872901</v>
      </c>
    </row>
    <row r="10" spans="2:66" x14ac:dyDescent="0.35">
      <c r="B10" s="18" t="s">
        <v>179</v>
      </c>
      <c r="C10" s="17">
        <v>0.39683597941543303</v>
      </c>
      <c r="D10" s="17">
        <v>0.39072463199837698</v>
      </c>
      <c r="E10" s="17">
        <v>0.40473386355568802</v>
      </c>
      <c r="F10" s="17"/>
      <c r="G10" s="17">
        <v>0.36825922526817001</v>
      </c>
      <c r="H10" s="17">
        <v>0.38266006608598901</v>
      </c>
      <c r="I10" s="17">
        <v>0.41701394627947602</v>
      </c>
      <c r="J10" s="17">
        <v>0.41972047197371498</v>
      </c>
      <c r="K10" s="17">
        <v>0.36648343278405399</v>
      </c>
      <c r="L10" s="17">
        <v>0.411562703239086</v>
      </c>
      <c r="M10" s="17"/>
      <c r="N10" s="17">
        <v>0.40434660759512803</v>
      </c>
      <c r="O10" s="17">
        <v>0.42584422575758202</v>
      </c>
      <c r="P10" s="17">
        <v>0.39335892238819198</v>
      </c>
      <c r="Q10" s="17">
        <v>0.37302768591706198</v>
      </c>
      <c r="R10" s="17"/>
      <c r="S10" s="17">
        <v>0.40394010970202399</v>
      </c>
      <c r="T10" s="17">
        <v>0.40577345485251698</v>
      </c>
      <c r="U10" s="17">
        <v>0.34094545911963597</v>
      </c>
      <c r="V10" s="17">
        <v>0.396293039449369</v>
      </c>
      <c r="W10" s="17">
        <v>0.37992345006543199</v>
      </c>
      <c r="X10" s="17">
        <v>0.37524828429344798</v>
      </c>
      <c r="Y10" s="17">
        <v>0.36805389816731499</v>
      </c>
      <c r="Z10" s="17">
        <v>0.417411493921231</v>
      </c>
      <c r="AA10" s="17">
        <v>0.48581035036307102</v>
      </c>
      <c r="AB10" s="17">
        <v>0.404336321763898</v>
      </c>
      <c r="AC10" s="17">
        <v>0.32000746116105</v>
      </c>
      <c r="AD10" s="17">
        <v>0.45076440208900298</v>
      </c>
      <c r="AE10" s="17"/>
      <c r="AF10" s="17">
        <v>0.40858965436679801</v>
      </c>
      <c r="AG10" s="17">
        <v>0.38033451617893099</v>
      </c>
      <c r="AH10" s="17">
        <v>0.39128575591095399</v>
      </c>
      <c r="AI10" s="17">
        <v>0.41872253283842098</v>
      </c>
      <c r="AJ10" s="17">
        <v>0.394731515896594</v>
      </c>
      <c r="AK10" s="17">
        <v>0.38687514291407099</v>
      </c>
      <c r="AL10" s="17"/>
      <c r="AM10" s="17">
        <v>0.41783913993741401</v>
      </c>
      <c r="AN10" s="17">
        <v>0.368368240419361</v>
      </c>
      <c r="AO10" s="17"/>
      <c r="AP10" s="17">
        <v>0.43950839967546901</v>
      </c>
      <c r="AQ10" s="17">
        <v>0.35039922315178801</v>
      </c>
      <c r="AR10" s="17">
        <v>0.41926572250312</v>
      </c>
      <c r="AS10" s="17">
        <v>0.33986434681108002</v>
      </c>
      <c r="AT10" s="17">
        <v>0.51399273012177704</v>
      </c>
      <c r="AU10" s="17"/>
      <c r="AV10" s="17">
        <v>0.38499050553295799</v>
      </c>
      <c r="AW10" s="17">
        <v>0.39473493504061702</v>
      </c>
      <c r="AX10" s="17">
        <v>0.41756183615972098</v>
      </c>
      <c r="AY10" s="17">
        <v>0.40343749915087002</v>
      </c>
      <c r="AZ10" s="17">
        <v>0.43260848594059698</v>
      </c>
      <c r="BA10" s="17">
        <v>0.43221131662443701</v>
      </c>
      <c r="BB10" s="17"/>
      <c r="BC10" s="17">
        <v>0.38942871274301</v>
      </c>
      <c r="BD10" s="17">
        <v>0.41723508519124602</v>
      </c>
      <c r="BE10" s="17">
        <v>0.37266283821127799</v>
      </c>
      <c r="BF10" s="17"/>
      <c r="BG10" s="17">
        <v>0.39762268398487599</v>
      </c>
      <c r="BH10" s="17">
        <v>0.42422816228555699</v>
      </c>
      <c r="BI10" s="17">
        <v>0.40755811828718802</v>
      </c>
      <c r="BJ10" s="17">
        <v>0.208303869560027</v>
      </c>
      <c r="BK10" s="17">
        <v>0.374931083967811</v>
      </c>
      <c r="BL10" s="17"/>
      <c r="BM10" s="17">
        <v>0.41974309624225298</v>
      </c>
      <c r="BN10" s="17">
        <v>0.34149477272105599</v>
      </c>
    </row>
    <row r="11" spans="2:66" ht="29" x14ac:dyDescent="0.35">
      <c r="B11" s="18" t="s">
        <v>180</v>
      </c>
      <c r="C11" s="17">
        <v>0.19126894233646899</v>
      </c>
      <c r="D11" s="17">
        <v>0.191070392387447</v>
      </c>
      <c r="E11" s="17">
        <v>0.19020946592629101</v>
      </c>
      <c r="F11" s="17"/>
      <c r="G11" s="17">
        <v>0.16265800424758201</v>
      </c>
      <c r="H11" s="17">
        <v>0.145719522535429</v>
      </c>
      <c r="I11" s="17">
        <v>0.19472158002419701</v>
      </c>
      <c r="J11" s="17">
        <v>0.17758186178610699</v>
      </c>
      <c r="K11" s="17">
        <v>0.16659003272220099</v>
      </c>
      <c r="L11" s="17">
        <v>0.27601178640429902</v>
      </c>
      <c r="M11" s="17"/>
      <c r="N11" s="17">
        <v>0.193316481366302</v>
      </c>
      <c r="O11" s="17">
        <v>0.13382652490434799</v>
      </c>
      <c r="P11" s="17">
        <v>0.21834644908347101</v>
      </c>
      <c r="Q11" s="17">
        <v>0.22271969383057599</v>
      </c>
      <c r="R11" s="17"/>
      <c r="S11" s="17">
        <v>0.151596678066339</v>
      </c>
      <c r="T11" s="17">
        <v>0.189429049369054</v>
      </c>
      <c r="U11" s="17">
        <v>0.21143344772146599</v>
      </c>
      <c r="V11" s="17">
        <v>0.21952869814338599</v>
      </c>
      <c r="W11" s="17">
        <v>0.16959560292442899</v>
      </c>
      <c r="X11" s="17">
        <v>0.16333239135247499</v>
      </c>
      <c r="Y11" s="17">
        <v>0.270570257772905</v>
      </c>
      <c r="Z11" s="17">
        <v>0.228501833405305</v>
      </c>
      <c r="AA11" s="17">
        <v>0.17104981313213999</v>
      </c>
      <c r="AB11" s="17">
        <v>0.23930124538213601</v>
      </c>
      <c r="AC11" s="17">
        <v>0.120721898658884</v>
      </c>
      <c r="AD11" s="17">
        <v>0.107834395139979</v>
      </c>
      <c r="AE11" s="17"/>
      <c r="AF11" s="17">
        <v>0.150544341582345</v>
      </c>
      <c r="AG11" s="17">
        <v>0.201267488929329</v>
      </c>
      <c r="AH11" s="17">
        <v>0.19862203996800301</v>
      </c>
      <c r="AI11" s="17">
        <v>0.21136056869118</v>
      </c>
      <c r="AJ11" s="17">
        <v>0.18250473445128601</v>
      </c>
      <c r="AK11" s="17">
        <v>0.236722282139332</v>
      </c>
      <c r="AL11" s="17"/>
      <c r="AM11" s="17">
        <v>0.191258055084256</v>
      </c>
      <c r="AN11" s="17">
        <v>0.18934367686897999</v>
      </c>
      <c r="AO11" s="17"/>
      <c r="AP11" s="17">
        <v>0.22283625249643299</v>
      </c>
      <c r="AQ11" s="17">
        <v>0.170517934982478</v>
      </c>
      <c r="AR11" s="17">
        <v>0.218122002978375</v>
      </c>
      <c r="AS11" s="17">
        <v>0.16621950358507301</v>
      </c>
      <c r="AT11" s="17">
        <v>4.6996761015747401E-2</v>
      </c>
      <c r="AU11" s="17"/>
      <c r="AV11" s="17">
        <v>0.132792508232002</v>
      </c>
      <c r="AW11" s="17">
        <v>0.249248087577916</v>
      </c>
      <c r="AX11" s="17">
        <v>0.257461388892056</v>
      </c>
      <c r="AY11" s="17">
        <v>0.22749202351392001</v>
      </c>
      <c r="AZ11" s="17">
        <v>7.5993373660749097E-2</v>
      </c>
      <c r="BA11" s="17">
        <v>0.26397696869843901</v>
      </c>
      <c r="BB11" s="17"/>
      <c r="BC11" s="17">
        <v>0.158045632385203</v>
      </c>
      <c r="BD11" s="17">
        <v>0.226319707701856</v>
      </c>
      <c r="BE11" s="17">
        <v>0.175549002550627</v>
      </c>
      <c r="BF11" s="17"/>
      <c r="BG11" s="17">
        <v>0.17414111815906</v>
      </c>
      <c r="BH11" s="17">
        <v>0.16782028198434501</v>
      </c>
      <c r="BI11" s="17">
        <v>0.15468924057830499</v>
      </c>
      <c r="BJ11" s="17">
        <v>0.25436987176781301</v>
      </c>
      <c r="BK11" s="17">
        <v>0.327083077913286</v>
      </c>
      <c r="BL11" s="17"/>
      <c r="BM11" s="17">
        <v>0.16888582823659101</v>
      </c>
      <c r="BN11" s="17">
        <v>0.31249205566598598</v>
      </c>
    </row>
    <row r="12" spans="2:66" x14ac:dyDescent="0.35">
      <c r="B12" s="18" t="s">
        <v>181</v>
      </c>
      <c r="C12" s="17">
        <v>3.0088615101974501E-2</v>
      </c>
      <c r="D12" s="17">
        <v>3.6225223192052798E-2</v>
      </c>
      <c r="E12" s="17">
        <v>2.3879248115902401E-2</v>
      </c>
      <c r="F12" s="17"/>
      <c r="G12" s="17">
        <v>2.9603325850536599E-2</v>
      </c>
      <c r="H12" s="17">
        <v>2.96490269182316E-2</v>
      </c>
      <c r="I12" s="17">
        <v>2.2578107903859401E-2</v>
      </c>
      <c r="J12" s="17">
        <v>4.0444177584660901E-2</v>
      </c>
      <c r="K12" s="17">
        <v>2.9032280116301001E-2</v>
      </c>
      <c r="L12" s="17">
        <v>2.9251063608966999E-2</v>
      </c>
      <c r="M12" s="17"/>
      <c r="N12" s="17">
        <v>2.9018291699719201E-2</v>
      </c>
      <c r="O12" s="17">
        <v>3.6799207239172002E-2</v>
      </c>
      <c r="P12" s="17">
        <v>2.80601203569395E-2</v>
      </c>
      <c r="Q12" s="17">
        <v>2.3522091780939201E-2</v>
      </c>
      <c r="R12" s="17"/>
      <c r="S12" s="17">
        <v>2.16783879790972E-2</v>
      </c>
      <c r="T12" s="17">
        <v>3.3089020304923701E-2</v>
      </c>
      <c r="U12" s="17">
        <v>3.67097818880434E-2</v>
      </c>
      <c r="V12" s="17">
        <v>2.2625375404834301E-2</v>
      </c>
      <c r="W12" s="17">
        <v>6.6346040194519104E-2</v>
      </c>
      <c r="X12" s="17">
        <v>2.0769591546164399E-2</v>
      </c>
      <c r="Y12" s="17">
        <v>4.6684317951047598E-2</v>
      </c>
      <c r="Z12" s="17">
        <v>1.9983989114827998E-2</v>
      </c>
      <c r="AA12" s="17">
        <v>9.7225413353033904E-3</v>
      </c>
      <c r="AB12" s="17">
        <v>3.3964141152407201E-2</v>
      </c>
      <c r="AC12" s="17">
        <v>4.0957739247486101E-2</v>
      </c>
      <c r="AD12" s="17">
        <v>0</v>
      </c>
      <c r="AE12" s="17"/>
      <c r="AF12" s="17">
        <v>2.4297453120822401E-2</v>
      </c>
      <c r="AG12" s="17">
        <v>3.87790426164814E-2</v>
      </c>
      <c r="AH12" s="17">
        <v>3.4880712031401598E-2</v>
      </c>
      <c r="AI12" s="17">
        <v>3.4792168504566498E-2</v>
      </c>
      <c r="AJ12" s="17">
        <v>1.02929750029824E-2</v>
      </c>
      <c r="AK12" s="17">
        <v>1.8173410664808001E-2</v>
      </c>
      <c r="AL12" s="17"/>
      <c r="AM12" s="17">
        <v>2.9056892905897701E-2</v>
      </c>
      <c r="AN12" s="17">
        <v>3.1605984177420603E-2</v>
      </c>
      <c r="AO12" s="17"/>
      <c r="AP12" s="17">
        <v>2.0935051849225599E-2</v>
      </c>
      <c r="AQ12" s="17">
        <v>4.6284146690060098E-2</v>
      </c>
      <c r="AR12" s="17">
        <v>1.6480721161245899E-2</v>
      </c>
      <c r="AS12" s="17">
        <v>2.6316602811097E-2</v>
      </c>
      <c r="AT12" s="17">
        <v>0</v>
      </c>
      <c r="AU12" s="17"/>
      <c r="AV12" s="17">
        <v>1.89794539470469E-2</v>
      </c>
      <c r="AW12" s="17">
        <v>4.4236047162314503E-2</v>
      </c>
      <c r="AX12" s="17">
        <v>2.8321579986595E-2</v>
      </c>
      <c r="AY12" s="17">
        <v>4.7259957818454199E-2</v>
      </c>
      <c r="AZ12" s="17">
        <v>3.1203160033821401E-2</v>
      </c>
      <c r="BA12" s="17">
        <v>1.5877939728244202E-2</v>
      </c>
      <c r="BB12" s="17"/>
      <c r="BC12" s="17">
        <v>1.7577341214859502E-2</v>
      </c>
      <c r="BD12" s="17">
        <v>2.4381693984407898E-2</v>
      </c>
      <c r="BE12" s="17">
        <v>5.3229721342464703E-2</v>
      </c>
      <c r="BF12" s="17"/>
      <c r="BG12" s="17">
        <v>3.3855013312098697E-2</v>
      </c>
      <c r="BH12" s="17">
        <v>2.6982473029019401E-2</v>
      </c>
      <c r="BI12" s="17">
        <v>2.3253290019578401E-2</v>
      </c>
      <c r="BJ12" s="17">
        <v>8.4991057261029193E-2</v>
      </c>
      <c r="BK12" s="17">
        <v>5.47605706192478E-2</v>
      </c>
      <c r="BL12" s="17"/>
      <c r="BM12" s="17">
        <v>2.8141023787119902E-2</v>
      </c>
      <c r="BN12" s="17">
        <v>6.08267823367514E-2</v>
      </c>
    </row>
    <row r="13" spans="2:66" x14ac:dyDescent="0.35">
      <c r="B13" s="18" t="s">
        <v>182</v>
      </c>
      <c r="C13" s="17">
        <v>1.9443146792011E-2</v>
      </c>
      <c r="D13" s="17">
        <v>1.74667306178404E-2</v>
      </c>
      <c r="E13" s="17">
        <v>2.1560000785448799E-2</v>
      </c>
      <c r="F13" s="17"/>
      <c r="G13" s="17">
        <v>2.8960321634008399E-2</v>
      </c>
      <c r="H13" s="17">
        <v>2.2673333185210798E-2</v>
      </c>
      <c r="I13" s="17">
        <v>1.0656757658059001E-2</v>
      </c>
      <c r="J13" s="17">
        <v>1.16254184846016E-2</v>
      </c>
      <c r="K13" s="17">
        <v>1.33447755063339E-2</v>
      </c>
      <c r="L13" s="17">
        <v>2.9348041133408002E-2</v>
      </c>
      <c r="M13" s="17"/>
      <c r="N13" s="17">
        <v>1.37318146463368E-2</v>
      </c>
      <c r="O13" s="17">
        <v>2.3711293816644299E-2</v>
      </c>
      <c r="P13" s="17">
        <v>2.2890919141619399E-2</v>
      </c>
      <c r="Q13" s="17">
        <v>1.9089279773343799E-2</v>
      </c>
      <c r="R13" s="17"/>
      <c r="S13" s="17">
        <v>5.8299939681171899E-2</v>
      </c>
      <c r="T13" s="17">
        <v>2.5361520790962901E-2</v>
      </c>
      <c r="U13" s="17">
        <v>2.2733120149263601E-2</v>
      </c>
      <c r="V13" s="17">
        <v>0</v>
      </c>
      <c r="W13" s="17">
        <v>0</v>
      </c>
      <c r="X13" s="17">
        <v>1.03738226920044E-2</v>
      </c>
      <c r="Y13" s="17">
        <v>2.26247142180993E-2</v>
      </c>
      <c r="Z13" s="17">
        <v>0</v>
      </c>
      <c r="AA13" s="17">
        <v>9.6338142926699101E-3</v>
      </c>
      <c r="AB13" s="17">
        <v>1.1159281700673601E-2</v>
      </c>
      <c r="AC13" s="17">
        <v>3.8637290106487102E-2</v>
      </c>
      <c r="AD13" s="17">
        <v>0</v>
      </c>
      <c r="AE13" s="17"/>
      <c r="AF13" s="17">
        <v>1.9946293802254E-2</v>
      </c>
      <c r="AG13" s="17">
        <v>1.9778622667944501E-2</v>
      </c>
      <c r="AH13" s="17">
        <v>1.49501543192949E-2</v>
      </c>
      <c r="AI13" s="17">
        <v>2.7741554335625401E-2</v>
      </c>
      <c r="AJ13" s="17">
        <v>9.7511535319265603E-3</v>
      </c>
      <c r="AK13" s="17">
        <v>1.7455779958014599E-2</v>
      </c>
      <c r="AL13" s="17"/>
      <c r="AM13" s="17">
        <v>2.0052212978740599E-2</v>
      </c>
      <c r="AN13" s="17">
        <v>1.8636657497734601E-2</v>
      </c>
      <c r="AO13" s="17"/>
      <c r="AP13" s="17">
        <v>3.2904489325147397E-2</v>
      </c>
      <c r="AQ13" s="17">
        <v>2.6513306948384101E-2</v>
      </c>
      <c r="AR13" s="17">
        <v>1.21258181542627E-2</v>
      </c>
      <c r="AS13" s="17">
        <v>8.3923592348126297E-3</v>
      </c>
      <c r="AT13" s="17">
        <v>0</v>
      </c>
      <c r="AU13" s="17"/>
      <c r="AV13" s="17">
        <v>1.9333832162185999E-2</v>
      </c>
      <c r="AW13" s="17">
        <v>1.5672081386906699E-2</v>
      </c>
      <c r="AX13" s="17">
        <v>1.2746732536839099E-2</v>
      </c>
      <c r="AY13" s="17">
        <v>2.9562769239498899E-2</v>
      </c>
      <c r="AZ13" s="17">
        <v>0</v>
      </c>
      <c r="BA13" s="17">
        <v>3.0873287675725999E-2</v>
      </c>
      <c r="BB13" s="17"/>
      <c r="BC13" s="17">
        <v>1.2590643862411099E-2</v>
      </c>
      <c r="BD13" s="17">
        <v>1.8585171859357399E-2</v>
      </c>
      <c r="BE13" s="17">
        <v>2.6351218580360599E-2</v>
      </c>
      <c r="BF13" s="17"/>
      <c r="BG13" s="17">
        <v>3.2872283405652403E-2</v>
      </c>
      <c r="BH13" s="17">
        <v>1.12477740524054E-2</v>
      </c>
      <c r="BI13" s="17">
        <v>1.6173438771616502E-2</v>
      </c>
      <c r="BJ13" s="17">
        <v>3.9911049925007901E-2</v>
      </c>
      <c r="BK13" s="17">
        <v>4.0506354618422398E-2</v>
      </c>
      <c r="BL13" s="17"/>
      <c r="BM13" s="17">
        <v>1.48931643553822E-2</v>
      </c>
      <c r="BN13" s="17">
        <v>4.0386897583229199E-2</v>
      </c>
    </row>
    <row r="14" spans="2:66" x14ac:dyDescent="0.35">
      <c r="B14" s="18" t="s">
        <v>117</v>
      </c>
      <c r="C14" s="19">
        <v>5.2322875931316903E-2</v>
      </c>
      <c r="D14" s="19">
        <v>3.5982756689191597E-2</v>
      </c>
      <c r="E14" s="19">
        <v>6.7404968192890893E-2</v>
      </c>
      <c r="F14" s="19"/>
      <c r="G14" s="19">
        <v>6.8399903403785406E-2</v>
      </c>
      <c r="H14" s="19">
        <v>3.3142553651807599E-2</v>
      </c>
      <c r="I14" s="19">
        <v>8.5111540051471604E-2</v>
      </c>
      <c r="J14" s="19">
        <v>4.8245288687162997E-2</v>
      </c>
      <c r="K14" s="19">
        <v>7.7148104110702206E-2</v>
      </c>
      <c r="L14" s="19">
        <v>1.4177061099335701E-2</v>
      </c>
      <c r="M14" s="19"/>
      <c r="N14" s="19">
        <v>1.14701474853661E-2</v>
      </c>
      <c r="O14" s="19">
        <v>6.4400387611199802E-2</v>
      </c>
      <c r="P14" s="19">
        <v>4.6923028754896699E-2</v>
      </c>
      <c r="Q14" s="19">
        <v>8.5578724305529194E-2</v>
      </c>
      <c r="R14" s="19"/>
      <c r="S14" s="19">
        <v>1.47282599181459E-2</v>
      </c>
      <c r="T14" s="19">
        <v>6.5687683782225198E-2</v>
      </c>
      <c r="U14" s="19">
        <v>2.4109236554132701E-2</v>
      </c>
      <c r="V14" s="19">
        <v>6.0303092555245699E-2</v>
      </c>
      <c r="W14" s="19">
        <v>8.3582105515904004E-2</v>
      </c>
      <c r="X14" s="19">
        <v>9.1782007059161994E-2</v>
      </c>
      <c r="Y14" s="19">
        <v>3.31976967786815E-2</v>
      </c>
      <c r="Z14" s="19">
        <v>4.07384539597236E-2</v>
      </c>
      <c r="AA14" s="19">
        <v>5.7477391131971797E-2</v>
      </c>
      <c r="AB14" s="19">
        <v>4.8652703027010698E-2</v>
      </c>
      <c r="AC14" s="19">
        <v>5.8145655550475898E-2</v>
      </c>
      <c r="AD14" s="19">
        <v>7.4345592621031603E-2</v>
      </c>
      <c r="AE14" s="19"/>
      <c r="AF14" s="19">
        <v>4.5774265612729702E-2</v>
      </c>
      <c r="AG14" s="19">
        <v>5.9318308489594102E-2</v>
      </c>
      <c r="AH14" s="19">
        <v>5.7931365873881903E-2</v>
      </c>
      <c r="AI14" s="19">
        <v>3.8934422394353803E-2</v>
      </c>
      <c r="AJ14" s="19">
        <v>8.3154045396455697E-2</v>
      </c>
      <c r="AK14" s="19">
        <v>1.8854364708454401E-2</v>
      </c>
      <c r="AL14" s="19"/>
      <c r="AM14" s="19">
        <v>3.8049927387592102E-2</v>
      </c>
      <c r="AN14" s="19">
        <v>7.2441087186102607E-2</v>
      </c>
      <c r="AO14" s="19"/>
      <c r="AP14" s="19">
        <v>6.2390808555905203E-2</v>
      </c>
      <c r="AQ14" s="19">
        <v>8.2419793755557205E-2</v>
      </c>
      <c r="AR14" s="19">
        <v>3.8828058350594503E-2</v>
      </c>
      <c r="AS14" s="19">
        <v>3.5733191746093802E-2</v>
      </c>
      <c r="AT14" s="19">
        <v>0</v>
      </c>
      <c r="AU14" s="19"/>
      <c r="AV14" s="19">
        <v>5.5096279811605801E-2</v>
      </c>
      <c r="AW14" s="19">
        <v>4.3675175242877999E-2</v>
      </c>
      <c r="AX14" s="19">
        <v>0</v>
      </c>
      <c r="AY14" s="19">
        <v>1.671983482943E-2</v>
      </c>
      <c r="AZ14" s="19">
        <v>2.9115006974915598E-2</v>
      </c>
      <c r="BA14" s="19">
        <v>8.9347285666036599E-2</v>
      </c>
      <c r="BB14" s="19"/>
      <c r="BC14" s="19">
        <v>3.6394868407779703E-2</v>
      </c>
      <c r="BD14" s="19">
        <v>5.1350400058178099E-2</v>
      </c>
      <c r="BE14" s="19">
        <v>3.3647585962340798E-2</v>
      </c>
      <c r="BF14" s="19"/>
      <c r="BG14" s="19">
        <v>7.6856151724619307E-2</v>
      </c>
      <c r="BH14" s="19">
        <v>3.1948493056657798E-2</v>
      </c>
      <c r="BI14" s="19">
        <v>3.7228625927379001E-2</v>
      </c>
      <c r="BJ14" s="19">
        <v>0</v>
      </c>
      <c r="BK14" s="19">
        <v>7.8253633805027006E-2</v>
      </c>
      <c r="BL14" s="19"/>
      <c r="BM14" s="19">
        <v>3.95188818577797E-2</v>
      </c>
      <c r="BN14" s="19">
        <v>6.2550839604247899E-2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196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1002</v>
      </c>
      <c r="D7" s="10">
        <v>505</v>
      </c>
      <c r="E7" s="10">
        <v>495</v>
      </c>
      <c r="F7" s="10"/>
      <c r="G7" s="10">
        <v>133</v>
      </c>
      <c r="H7" s="10">
        <v>175</v>
      </c>
      <c r="I7" s="10">
        <v>176</v>
      </c>
      <c r="J7" s="10">
        <v>172</v>
      </c>
      <c r="K7" s="10">
        <v>142</v>
      </c>
      <c r="L7" s="10">
        <v>204</v>
      </c>
      <c r="M7" s="10"/>
      <c r="N7" s="10">
        <v>279</v>
      </c>
      <c r="O7" s="10">
        <v>241</v>
      </c>
      <c r="P7" s="10">
        <v>210</v>
      </c>
      <c r="Q7" s="10">
        <v>266</v>
      </c>
      <c r="R7" s="10"/>
      <c r="S7" s="10">
        <v>135</v>
      </c>
      <c r="T7" s="10">
        <v>121</v>
      </c>
      <c r="U7" s="10">
        <v>85</v>
      </c>
      <c r="V7" s="10">
        <v>86</v>
      </c>
      <c r="W7" s="10">
        <v>76</v>
      </c>
      <c r="X7" s="10">
        <v>97</v>
      </c>
      <c r="Y7" s="10">
        <v>88</v>
      </c>
      <c r="Z7" s="10">
        <v>48</v>
      </c>
      <c r="AA7" s="10">
        <v>105</v>
      </c>
      <c r="AB7" s="10">
        <v>84</v>
      </c>
      <c r="AC7" s="10">
        <v>50</v>
      </c>
      <c r="AD7" s="10">
        <v>27</v>
      </c>
      <c r="AE7" s="10"/>
      <c r="AF7" s="10">
        <v>246</v>
      </c>
      <c r="AG7" s="10">
        <v>290</v>
      </c>
      <c r="AH7" s="10">
        <v>137</v>
      </c>
      <c r="AI7" s="10">
        <v>177</v>
      </c>
      <c r="AJ7" s="10">
        <v>98</v>
      </c>
      <c r="AK7" s="10">
        <v>53</v>
      </c>
      <c r="AL7" s="10"/>
      <c r="AM7" s="10">
        <v>586</v>
      </c>
      <c r="AN7" s="10">
        <v>415</v>
      </c>
      <c r="AO7" s="10"/>
      <c r="AP7" s="10">
        <v>240</v>
      </c>
      <c r="AQ7" s="10">
        <v>221</v>
      </c>
      <c r="AR7" s="10">
        <v>241</v>
      </c>
      <c r="AS7" s="10">
        <v>116</v>
      </c>
      <c r="AT7" s="10">
        <v>22</v>
      </c>
      <c r="AU7" s="10"/>
      <c r="AV7" s="10">
        <v>361</v>
      </c>
      <c r="AW7" s="10">
        <v>182</v>
      </c>
      <c r="AX7" s="10">
        <v>73</v>
      </c>
      <c r="AY7" s="10">
        <v>131</v>
      </c>
      <c r="AZ7" s="10">
        <v>66</v>
      </c>
      <c r="BA7" s="10">
        <v>65</v>
      </c>
      <c r="BB7" s="10"/>
      <c r="BC7" s="10">
        <v>224</v>
      </c>
      <c r="BD7" s="10">
        <v>415</v>
      </c>
      <c r="BE7" s="10">
        <v>303</v>
      </c>
      <c r="BF7" s="10"/>
      <c r="BG7" s="10">
        <v>90</v>
      </c>
      <c r="BH7" s="10">
        <v>443</v>
      </c>
      <c r="BI7" s="10">
        <v>298</v>
      </c>
      <c r="BJ7" s="10">
        <v>24</v>
      </c>
      <c r="BK7" s="10">
        <v>94</v>
      </c>
      <c r="BL7" s="10"/>
      <c r="BM7" s="10">
        <v>533</v>
      </c>
      <c r="BN7" s="10">
        <v>118</v>
      </c>
    </row>
    <row r="8" spans="2:66" ht="30" customHeight="1" x14ac:dyDescent="0.35">
      <c r="B8" s="11" t="s">
        <v>19</v>
      </c>
      <c r="C8" s="11">
        <v>1004</v>
      </c>
      <c r="D8" s="11">
        <v>509</v>
      </c>
      <c r="E8" s="11">
        <v>493</v>
      </c>
      <c r="F8" s="11"/>
      <c r="G8" s="11">
        <v>135</v>
      </c>
      <c r="H8" s="11">
        <v>171</v>
      </c>
      <c r="I8" s="11">
        <v>181</v>
      </c>
      <c r="J8" s="11">
        <v>175</v>
      </c>
      <c r="K8" s="11">
        <v>142</v>
      </c>
      <c r="L8" s="11">
        <v>200</v>
      </c>
      <c r="M8" s="11"/>
      <c r="N8" s="11">
        <v>277</v>
      </c>
      <c r="O8" s="11">
        <v>252</v>
      </c>
      <c r="P8" s="11">
        <v>208</v>
      </c>
      <c r="Q8" s="11">
        <v>262</v>
      </c>
      <c r="R8" s="11"/>
      <c r="S8" s="11">
        <v>133</v>
      </c>
      <c r="T8" s="11">
        <v>119</v>
      </c>
      <c r="U8" s="11">
        <v>83</v>
      </c>
      <c r="V8" s="11">
        <v>93</v>
      </c>
      <c r="W8" s="11">
        <v>77</v>
      </c>
      <c r="X8" s="11">
        <v>95</v>
      </c>
      <c r="Y8" s="11">
        <v>86</v>
      </c>
      <c r="Z8" s="11">
        <v>45</v>
      </c>
      <c r="AA8" s="11">
        <v>103</v>
      </c>
      <c r="AB8" s="11">
        <v>97</v>
      </c>
      <c r="AC8" s="11">
        <v>49</v>
      </c>
      <c r="AD8" s="11">
        <v>25</v>
      </c>
      <c r="AE8" s="11"/>
      <c r="AF8" s="11">
        <v>246</v>
      </c>
      <c r="AG8" s="11">
        <v>291</v>
      </c>
      <c r="AH8" s="11">
        <v>138</v>
      </c>
      <c r="AI8" s="11">
        <v>178</v>
      </c>
      <c r="AJ8" s="11">
        <v>98</v>
      </c>
      <c r="AK8" s="11">
        <v>53</v>
      </c>
      <c r="AL8" s="11"/>
      <c r="AM8" s="11">
        <v>585</v>
      </c>
      <c r="AN8" s="11">
        <v>418</v>
      </c>
      <c r="AO8" s="11"/>
      <c r="AP8" s="11">
        <v>239</v>
      </c>
      <c r="AQ8" s="11">
        <v>221</v>
      </c>
      <c r="AR8" s="11">
        <v>243</v>
      </c>
      <c r="AS8" s="11">
        <v>118</v>
      </c>
      <c r="AT8" s="11">
        <v>22</v>
      </c>
      <c r="AU8" s="11"/>
      <c r="AV8" s="11">
        <v>362</v>
      </c>
      <c r="AW8" s="11">
        <v>181</v>
      </c>
      <c r="AX8" s="11">
        <v>74</v>
      </c>
      <c r="AY8" s="11">
        <v>131</v>
      </c>
      <c r="AZ8" s="11">
        <v>66</v>
      </c>
      <c r="BA8" s="11">
        <v>65</v>
      </c>
      <c r="BB8" s="11"/>
      <c r="BC8" s="11">
        <v>226</v>
      </c>
      <c r="BD8" s="11">
        <v>417</v>
      </c>
      <c r="BE8" s="11">
        <v>302</v>
      </c>
      <c r="BF8" s="11"/>
      <c r="BG8" s="11">
        <v>90</v>
      </c>
      <c r="BH8" s="11">
        <v>444</v>
      </c>
      <c r="BI8" s="11">
        <v>299</v>
      </c>
      <c r="BJ8" s="11">
        <v>24</v>
      </c>
      <c r="BK8" s="11">
        <v>95</v>
      </c>
      <c r="BL8" s="11"/>
      <c r="BM8" s="11">
        <v>534</v>
      </c>
      <c r="BN8" s="11">
        <v>119</v>
      </c>
    </row>
    <row r="9" spans="2:66" x14ac:dyDescent="0.35">
      <c r="B9" s="18" t="s">
        <v>178</v>
      </c>
      <c r="C9" s="17">
        <v>0.301888766055874</v>
      </c>
      <c r="D9" s="17">
        <v>0.30336586809771798</v>
      </c>
      <c r="E9" s="17">
        <v>0.30157748184825101</v>
      </c>
      <c r="F9" s="17"/>
      <c r="G9" s="17">
        <v>0.31727224412959998</v>
      </c>
      <c r="H9" s="17">
        <v>0.339980912101852</v>
      </c>
      <c r="I9" s="17">
        <v>0.28656907639021101</v>
      </c>
      <c r="J9" s="17">
        <v>0.28306136165622098</v>
      </c>
      <c r="K9" s="17">
        <v>0.33018284521080898</v>
      </c>
      <c r="L9" s="17">
        <v>0.269154006355242</v>
      </c>
      <c r="M9" s="17"/>
      <c r="N9" s="17">
        <v>0.32802481095876102</v>
      </c>
      <c r="O9" s="17">
        <v>0.25852974517716498</v>
      </c>
      <c r="P9" s="17">
        <v>0.33510118990492099</v>
      </c>
      <c r="Q9" s="17">
        <v>0.29267783208704001</v>
      </c>
      <c r="R9" s="17"/>
      <c r="S9" s="17">
        <v>0.32819248929113998</v>
      </c>
      <c r="T9" s="17">
        <v>0.27398258456462399</v>
      </c>
      <c r="U9" s="17">
        <v>0.38511854291279002</v>
      </c>
      <c r="V9" s="17">
        <v>0.28018518451795998</v>
      </c>
      <c r="W9" s="17">
        <v>0.260662107966039</v>
      </c>
      <c r="X9" s="17">
        <v>0.30727803568734902</v>
      </c>
      <c r="Y9" s="17">
        <v>0.32914495817645201</v>
      </c>
      <c r="Z9" s="17">
        <v>0.308459974334858</v>
      </c>
      <c r="AA9" s="17">
        <v>0.312332258457238</v>
      </c>
      <c r="AB9" s="17">
        <v>0.201645756035675</v>
      </c>
      <c r="AC9" s="17">
        <v>0.31843287041916402</v>
      </c>
      <c r="AD9" s="17">
        <v>0.41147603616300998</v>
      </c>
      <c r="AE9" s="17"/>
      <c r="AF9" s="17">
        <v>0.33158123836179698</v>
      </c>
      <c r="AG9" s="17">
        <v>0.29397251314064299</v>
      </c>
      <c r="AH9" s="17">
        <v>0.29008234758069001</v>
      </c>
      <c r="AI9" s="17">
        <v>0.30360723093342601</v>
      </c>
      <c r="AJ9" s="17">
        <v>0.248208279383338</v>
      </c>
      <c r="AK9" s="17">
        <v>0.33847184712547002</v>
      </c>
      <c r="AL9" s="17"/>
      <c r="AM9" s="17">
        <v>0.28893004758067498</v>
      </c>
      <c r="AN9" s="17">
        <v>0.32076490770690103</v>
      </c>
      <c r="AO9" s="17"/>
      <c r="AP9" s="17">
        <v>0.23011651442196099</v>
      </c>
      <c r="AQ9" s="17">
        <v>0.31768052190295398</v>
      </c>
      <c r="AR9" s="17">
        <v>0.275589915521392</v>
      </c>
      <c r="AS9" s="17">
        <v>0.37634629891196503</v>
      </c>
      <c r="AT9" s="17">
        <v>0.35079150024532602</v>
      </c>
      <c r="AU9" s="17"/>
      <c r="AV9" s="17">
        <v>0.36099858735576401</v>
      </c>
      <c r="AW9" s="17">
        <v>0.26461348287680803</v>
      </c>
      <c r="AX9" s="17">
        <v>0.28533938074744503</v>
      </c>
      <c r="AY9" s="17">
        <v>0.21645239510423001</v>
      </c>
      <c r="AZ9" s="17">
        <v>0.47717791468047999</v>
      </c>
      <c r="BA9" s="17">
        <v>0.213088758258065</v>
      </c>
      <c r="BB9" s="17"/>
      <c r="BC9" s="17">
        <v>0.33683095986608802</v>
      </c>
      <c r="BD9" s="17">
        <v>0.32302521754956098</v>
      </c>
      <c r="BE9" s="17">
        <v>0.273312351248929</v>
      </c>
      <c r="BF9" s="17"/>
      <c r="BG9" s="17">
        <v>0.28754098337152301</v>
      </c>
      <c r="BH9" s="17">
        <v>0.32537815469159498</v>
      </c>
      <c r="BI9" s="17">
        <v>0.35513110776065598</v>
      </c>
      <c r="BJ9" s="17">
        <v>0.40832979420311999</v>
      </c>
      <c r="BK9" s="17">
        <v>8.2466342744078006E-2</v>
      </c>
      <c r="BL9" s="17"/>
      <c r="BM9" s="17">
        <v>0.31899968592871603</v>
      </c>
      <c r="BN9" s="17">
        <v>0.147855852048733</v>
      </c>
    </row>
    <row r="10" spans="2:66" x14ac:dyDescent="0.35">
      <c r="B10" s="18" t="s">
        <v>179</v>
      </c>
      <c r="C10" s="17">
        <v>0.38326896970267799</v>
      </c>
      <c r="D10" s="17">
        <v>0.37898098218667198</v>
      </c>
      <c r="E10" s="17">
        <v>0.38923148394264501</v>
      </c>
      <c r="F10" s="17"/>
      <c r="G10" s="17">
        <v>0.375233062664032</v>
      </c>
      <c r="H10" s="17">
        <v>0.38731671425130099</v>
      </c>
      <c r="I10" s="17">
        <v>0.36764540266097501</v>
      </c>
      <c r="J10" s="17">
        <v>0.37968316198530599</v>
      </c>
      <c r="K10" s="17">
        <v>0.37194776427594201</v>
      </c>
      <c r="L10" s="17">
        <v>0.41054243363398502</v>
      </c>
      <c r="M10" s="17"/>
      <c r="N10" s="17">
        <v>0.426617498858194</v>
      </c>
      <c r="O10" s="17">
        <v>0.43709669892070502</v>
      </c>
      <c r="P10" s="17">
        <v>0.36572758116570903</v>
      </c>
      <c r="Q10" s="17">
        <v>0.29263465549067802</v>
      </c>
      <c r="R10" s="17"/>
      <c r="S10" s="17">
        <v>0.37511660766803201</v>
      </c>
      <c r="T10" s="17">
        <v>0.45987902571891798</v>
      </c>
      <c r="U10" s="17">
        <v>0.30848212085330101</v>
      </c>
      <c r="V10" s="17">
        <v>0.41892937348428799</v>
      </c>
      <c r="W10" s="17">
        <v>0.39368459104398001</v>
      </c>
      <c r="X10" s="17">
        <v>0.40532840578983198</v>
      </c>
      <c r="Y10" s="17">
        <v>0.342915147182205</v>
      </c>
      <c r="Z10" s="17">
        <v>0.41929343089878102</v>
      </c>
      <c r="AA10" s="17">
        <v>0.36377248450552602</v>
      </c>
      <c r="AB10" s="17">
        <v>0.45351091202819399</v>
      </c>
      <c r="AC10" s="17">
        <v>0.301763299333556</v>
      </c>
      <c r="AD10" s="17">
        <v>0.10647045901805199</v>
      </c>
      <c r="AE10" s="17"/>
      <c r="AF10" s="17">
        <v>0.355940061703577</v>
      </c>
      <c r="AG10" s="17">
        <v>0.39278937101765199</v>
      </c>
      <c r="AH10" s="17">
        <v>0.403986189345796</v>
      </c>
      <c r="AI10" s="17">
        <v>0.38289648108958901</v>
      </c>
      <c r="AJ10" s="17">
        <v>0.43256238271115899</v>
      </c>
      <c r="AK10" s="17">
        <v>0.29995042385829701</v>
      </c>
      <c r="AL10" s="17"/>
      <c r="AM10" s="17">
        <v>0.40465463434432802</v>
      </c>
      <c r="AN10" s="17">
        <v>0.35423288910046602</v>
      </c>
      <c r="AO10" s="17"/>
      <c r="AP10" s="17">
        <v>0.35464331731886301</v>
      </c>
      <c r="AQ10" s="17">
        <v>0.41888060505974201</v>
      </c>
      <c r="AR10" s="17">
        <v>0.41710439834858998</v>
      </c>
      <c r="AS10" s="17">
        <v>0.37550314228328202</v>
      </c>
      <c r="AT10" s="17">
        <v>0.46781973292248502</v>
      </c>
      <c r="AU10" s="17"/>
      <c r="AV10" s="17">
        <v>0.373757439603008</v>
      </c>
      <c r="AW10" s="17">
        <v>0.39242149682059702</v>
      </c>
      <c r="AX10" s="17">
        <v>0.43607708628743302</v>
      </c>
      <c r="AY10" s="17">
        <v>0.42947817834243301</v>
      </c>
      <c r="AZ10" s="17">
        <v>0.34431353463966702</v>
      </c>
      <c r="BA10" s="17">
        <v>0.45338261104560701</v>
      </c>
      <c r="BB10" s="17"/>
      <c r="BC10" s="17">
        <v>0.414951539403555</v>
      </c>
      <c r="BD10" s="17">
        <v>0.32513038762365298</v>
      </c>
      <c r="BE10" s="17">
        <v>0.43521775766221299</v>
      </c>
      <c r="BF10" s="17"/>
      <c r="BG10" s="17">
        <v>0.40054846794240101</v>
      </c>
      <c r="BH10" s="17">
        <v>0.41380041982444099</v>
      </c>
      <c r="BI10" s="17">
        <v>0.41064406655282298</v>
      </c>
      <c r="BJ10" s="17">
        <v>0.249940838940061</v>
      </c>
      <c r="BK10" s="17">
        <v>0.29966490166836401</v>
      </c>
      <c r="BL10" s="17"/>
      <c r="BM10" s="17">
        <v>0.41156644835728901</v>
      </c>
      <c r="BN10" s="17">
        <v>0.28968700433781203</v>
      </c>
    </row>
    <row r="11" spans="2:66" ht="29" x14ac:dyDescent="0.35">
      <c r="B11" s="18" t="s">
        <v>180</v>
      </c>
      <c r="C11" s="17">
        <v>0.210577100762466</v>
      </c>
      <c r="D11" s="17">
        <v>0.217635786516855</v>
      </c>
      <c r="E11" s="17">
        <v>0.204141427392873</v>
      </c>
      <c r="F11" s="17"/>
      <c r="G11" s="17">
        <v>0.15810822369104499</v>
      </c>
      <c r="H11" s="17">
        <v>0.21222943266840999</v>
      </c>
      <c r="I11" s="17">
        <v>0.213808358223633</v>
      </c>
      <c r="J11" s="17">
        <v>0.23770523406577801</v>
      </c>
      <c r="K11" s="17">
        <v>0.164851036227881</v>
      </c>
      <c r="L11" s="17">
        <v>0.25044964338006998</v>
      </c>
      <c r="M11" s="17"/>
      <c r="N11" s="17">
        <v>0.17907295487289501</v>
      </c>
      <c r="O11" s="17">
        <v>0.18409954340875501</v>
      </c>
      <c r="P11" s="17">
        <v>0.22344791007932099</v>
      </c>
      <c r="Q11" s="17">
        <v>0.26052941515990202</v>
      </c>
      <c r="R11" s="17"/>
      <c r="S11" s="17">
        <v>0.20025045189469801</v>
      </c>
      <c r="T11" s="17">
        <v>0.1817164066136</v>
      </c>
      <c r="U11" s="17">
        <v>0.22511151766759399</v>
      </c>
      <c r="V11" s="17">
        <v>0.19489691703678599</v>
      </c>
      <c r="W11" s="17">
        <v>0.222866086084378</v>
      </c>
      <c r="X11" s="17">
        <v>0.15479604086922399</v>
      </c>
      <c r="Y11" s="17">
        <v>0.22626257452266699</v>
      </c>
      <c r="Z11" s="17">
        <v>0.20867067577679899</v>
      </c>
      <c r="AA11" s="17">
        <v>0.228572691146021</v>
      </c>
      <c r="AB11" s="17">
        <v>0.24887602435902001</v>
      </c>
      <c r="AC11" s="17">
        <v>0.23809294116656199</v>
      </c>
      <c r="AD11" s="17">
        <v>0.25947830990374099</v>
      </c>
      <c r="AE11" s="17"/>
      <c r="AF11" s="17">
        <v>0.20211629695759201</v>
      </c>
      <c r="AG11" s="17">
        <v>0.18507818244777599</v>
      </c>
      <c r="AH11" s="17">
        <v>0.24700178142986501</v>
      </c>
      <c r="AI11" s="17">
        <v>0.21665004956039699</v>
      </c>
      <c r="AJ11" s="17">
        <v>0.22776642189084401</v>
      </c>
      <c r="AK11" s="17">
        <v>0.24786543625498</v>
      </c>
      <c r="AL11" s="17"/>
      <c r="AM11" s="17">
        <v>0.22556662181995801</v>
      </c>
      <c r="AN11" s="17">
        <v>0.19008597626377599</v>
      </c>
      <c r="AO11" s="17"/>
      <c r="AP11" s="17">
        <v>0.28227096212025599</v>
      </c>
      <c r="AQ11" s="17">
        <v>0.15877744093236301</v>
      </c>
      <c r="AR11" s="17">
        <v>0.23618025597724299</v>
      </c>
      <c r="AS11" s="17">
        <v>0.13755312893615901</v>
      </c>
      <c r="AT11" s="17">
        <v>0.13416383310391999</v>
      </c>
      <c r="AU11" s="17"/>
      <c r="AV11" s="17">
        <v>0.18468130289574</v>
      </c>
      <c r="AW11" s="17">
        <v>0.22173170099478301</v>
      </c>
      <c r="AX11" s="17">
        <v>0.20977069223632899</v>
      </c>
      <c r="AY11" s="17">
        <v>0.25445470253122998</v>
      </c>
      <c r="AZ11" s="17">
        <v>0.120147395397533</v>
      </c>
      <c r="BA11" s="17">
        <v>0.18255856070781401</v>
      </c>
      <c r="BB11" s="17"/>
      <c r="BC11" s="17">
        <v>0.18051007078572801</v>
      </c>
      <c r="BD11" s="17">
        <v>0.247791415206183</v>
      </c>
      <c r="BE11" s="17">
        <v>0.18387845131355199</v>
      </c>
      <c r="BF11" s="17"/>
      <c r="BG11" s="17">
        <v>0.253838802955834</v>
      </c>
      <c r="BH11" s="17">
        <v>0.186313751196299</v>
      </c>
      <c r="BI11" s="17">
        <v>0.15208796194398899</v>
      </c>
      <c r="BJ11" s="17">
        <v>0.25451001862799799</v>
      </c>
      <c r="BK11" s="17">
        <v>0.38599540162946</v>
      </c>
      <c r="BL11" s="17"/>
      <c r="BM11" s="17">
        <v>0.197696907450674</v>
      </c>
      <c r="BN11" s="17">
        <v>0.35961083890325102</v>
      </c>
    </row>
    <row r="12" spans="2:66" x14ac:dyDescent="0.35">
      <c r="B12" s="18" t="s">
        <v>181</v>
      </c>
      <c r="C12" s="17">
        <v>2.9107128431493299E-2</v>
      </c>
      <c r="D12" s="17">
        <v>3.7945691125380203E-2</v>
      </c>
      <c r="E12" s="17">
        <v>2.0106623701600101E-2</v>
      </c>
      <c r="F12" s="17"/>
      <c r="G12" s="17">
        <v>4.5086137405288898E-2</v>
      </c>
      <c r="H12" s="17">
        <v>5.7841401170969503E-3</v>
      </c>
      <c r="I12" s="17">
        <v>2.84349156332598E-2</v>
      </c>
      <c r="J12" s="17">
        <v>3.4684397308757497E-2</v>
      </c>
      <c r="K12" s="17">
        <v>4.8975567896915803E-2</v>
      </c>
      <c r="L12" s="17">
        <v>1.98595054436446E-2</v>
      </c>
      <c r="M12" s="17"/>
      <c r="N12" s="17">
        <v>2.55761292493005E-2</v>
      </c>
      <c r="O12" s="17">
        <v>3.18331495924924E-2</v>
      </c>
      <c r="P12" s="17">
        <v>1.4658672692528201E-2</v>
      </c>
      <c r="Q12" s="17">
        <v>4.2386355065771E-2</v>
      </c>
      <c r="R12" s="17"/>
      <c r="S12" s="17">
        <v>3.0199963070439401E-2</v>
      </c>
      <c r="T12" s="17">
        <v>3.4283391201169397E-2</v>
      </c>
      <c r="U12" s="17">
        <v>2.3004608912689298E-2</v>
      </c>
      <c r="V12" s="17">
        <v>2.3450806696623999E-2</v>
      </c>
      <c r="W12" s="17">
        <v>6.6015755921478597E-2</v>
      </c>
      <c r="X12" s="17">
        <v>3.0946489825316201E-2</v>
      </c>
      <c r="Y12" s="17">
        <v>3.5391714398886699E-2</v>
      </c>
      <c r="Z12" s="17">
        <v>2.1160326442805001E-2</v>
      </c>
      <c r="AA12" s="17">
        <v>1.93187571579315E-2</v>
      </c>
      <c r="AB12" s="17">
        <v>1.1329028979052301E-2</v>
      </c>
      <c r="AC12" s="17">
        <v>2.1109018930731999E-2</v>
      </c>
      <c r="AD12" s="17">
        <v>3.6933559274896201E-2</v>
      </c>
      <c r="AE12" s="17"/>
      <c r="AF12" s="17">
        <v>3.6226889794772503E-2</v>
      </c>
      <c r="AG12" s="17">
        <v>3.1329710713247902E-2</v>
      </c>
      <c r="AH12" s="17">
        <v>0</v>
      </c>
      <c r="AI12" s="17">
        <v>2.9571307757490398E-2</v>
      </c>
      <c r="AJ12" s="17">
        <v>2.9952695097685E-2</v>
      </c>
      <c r="AK12" s="17">
        <v>5.7271545199633303E-2</v>
      </c>
      <c r="AL12" s="17"/>
      <c r="AM12" s="17">
        <v>2.2118385661606101E-2</v>
      </c>
      <c r="AN12" s="17">
        <v>3.8966368954157699E-2</v>
      </c>
      <c r="AO12" s="17"/>
      <c r="AP12" s="17">
        <v>2.9329919858907798E-2</v>
      </c>
      <c r="AQ12" s="17">
        <v>1.8009176337072701E-2</v>
      </c>
      <c r="AR12" s="17">
        <v>2.56176004019321E-2</v>
      </c>
      <c r="AS12" s="17">
        <v>4.3185655014249001E-2</v>
      </c>
      <c r="AT12" s="17">
        <v>0</v>
      </c>
      <c r="AU12" s="17"/>
      <c r="AV12" s="17">
        <v>1.3894313384174699E-2</v>
      </c>
      <c r="AW12" s="17">
        <v>4.9394190555637402E-2</v>
      </c>
      <c r="AX12" s="17">
        <v>4.2466989166192501E-2</v>
      </c>
      <c r="AY12" s="17">
        <v>3.75715100668709E-2</v>
      </c>
      <c r="AZ12" s="17">
        <v>1.5589094330497899E-2</v>
      </c>
      <c r="BA12" s="17">
        <v>4.7596081206839898E-2</v>
      </c>
      <c r="BB12" s="17"/>
      <c r="BC12" s="17">
        <v>2.7618840502841201E-2</v>
      </c>
      <c r="BD12" s="17">
        <v>2.3761512910049899E-2</v>
      </c>
      <c r="BE12" s="17">
        <v>4.3299660062987001E-2</v>
      </c>
      <c r="BF12" s="17"/>
      <c r="BG12" s="17">
        <v>1.18791526861359E-2</v>
      </c>
      <c r="BH12" s="17">
        <v>2.2988894536357999E-2</v>
      </c>
      <c r="BI12" s="17">
        <v>3.02407171647604E-2</v>
      </c>
      <c r="BJ12" s="17">
        <v>4.3872176340071699E-2</v>
      </c>
      <c r="BK12" s="17">
        <v>7.2927845124636695E-2</v>
      </c>
      <c r="BL12" s="17"/>
      <c r="BM12" s="17">
        <v>2.1116049953029001E-2</v>
      </c>
      <c r="BN12" s="17">
        <v>6.7097378664423404E-2</v>
      </c>
    </row>
    <row r="13" spans="2:66" x14ac:dyDescent="0.35">
      <c r="B13" s="18" t="s">
        <v>182</v>
      </c>
      <c r="C13" s="17">
        <v>1.87592822180364E-2</v>
      </c>
      <c r="D13" s="17">
        <v>2.0028942309174801E-2</v>
      </c>
      <c r="E13" s="17">
        <v>1.7524906113740701E-2</v>
      </c>
      <c r="F13" s="17"/>
      <c r="G13" s="17">
        <v>3.6151871742892999E-2</v>
      </c>
      <c r="H13" s="17">
        <v>1.6592118521034999E-2</v>
      </c>
      <c r="I13" s="17">
        <v>1.7603695277467E-2</v>
      </c>
      <c r="J13" s="17">
        <v>0</v>
      </c>
      <c r="K13" s="17">
        <v>2.7236706083961601E-2</v>
      </c>
      <c r="L13" s="17">
        <v>2.0303968544664298E-2</v>
      </c>
      <c r="M13" s="17"/>
      <c r="N13" s="17">
        <v>1.4903853500945301E-2</v>
      </c>
      <c r="O13" s="17">
        <v>1.18937196044444E-2</v>
      </c>
      <c r="P13" s="17">
        <v>2.80769211493541E-2</v>
      </c>
      <c r="Q13" s="17">
        <v>2.2477597348219198E-2</v>
      </c>
      <c r="R13" s="17"/>
      <c r="S13" s="17">
        <v>2.99505782304182E-2</v>
      </c>
      <c r="T13" s="17">
        <v>1.72493702621958E-2</v>
      </c>
      <c r="U13" s="17">
        <v>1.1500812132886401E-2</v>
      </c>
      <c r="V13" s="17">
        <v>1.11751609899907E-2</v>
      </c>
      <c r="W13" s="17">
        <v>0</v>
      </c>
      <c r="X13" s="17">
        <v>1.96502114680101E-2</v>
      </c>
      <c r="Y13" s="17">
        <v>4.39143484115175E-2</v>
      </c>
      <c r="Z13" s="17">
        <v>0</v>
      </c>
      <c r="AA13" s="17">
        <v>1.88862331532904E-2</v>
      </c>
      <c r="AB13" s="17">
        <v>2.3545190470215398E-2</v>
      </c>
      <c r="AC13" s="17">
        <v>1.9638287013546901E-2</v>
      </c>
      <c r="AD13" s="17">
        <v>0</v>
      </c>
      <c r="AE13" s="17"/>
      <c r="AF13" s="17">
        <v>1.1524582468937899E-2</v>
      </c>
      <c r="AG13" s="17">
        <v>3.0638769333007802E-2</v>
      </c>
      <c r="AH13" s="17">
        <v>7.8278603285994001E-3</v>
      </c>
      <c r="AI13" s="17">
        <v>1.6965100833744699E-2</v>
      </c>
      <c r="AJ13" s="17">
        <v>2.00791809470625E-2</v>
      </c>
      <c r="AK13" s="17">
        <v>1.9603865414192699E-2</v>
      </c>
      <c r="AL13" s="17"/>
      <c r="AM13" s="17">
        <v>1.18102035541248E-2</v>
      </c>
      <c r="AN13" s="17">
        <v>2.8538134495550802E-2</v>
      </c>
      <c r="AO13" s="17"/>
      <c r="AP13" s="17">
        <v>3.3113647529928E-2</v>
      </c>
      <c r="AQ13" s="17">
        <v>8.3718651600144505E-3</v>
      </c>
      <c r="AR13" s="17">
        <v>3.8658939662845702E-3</v>
      </c>
      <c r="AS13" s="17">
        <v>1.8938981994414801E-2</v>
      </c>
      <c r="AT13" s="17">
        <v>4.7224933728268997E-2</v>
      </c>
      <c r="AU13" s="17"/>
      <c r="AV13" s="17">
        <v>5.67369271800404E-3</v>
      </c>
      <c r="AW13" s="17">
        <v>2.73625710031161E-2</v>
      </c>
      <c r="AX13" s="17">
        <v>0</v>
      </c>
      <c r="AY13" s="17">
        <v>3.7798539132430503E-2</v>
      </c>
      <c r="AZ13" s="17">
        <v>0</v>
      </c>
      <c r="BA13" s="17">
        <v>0</v>
      </c>
      <c r="BB13" s="17"/>
      <c r="BC13" s="17">
        <v>4.2104410817920598E-3</v>
      </c>
      <c r="BD13" s="17">
        <v>1.89135402869249E-2</v>
      </c>
      <c r="BE13" s="17">
        <v>2.7003726000779299E-2</v>
      </c>
      <c r="BF13" s="17"/>
      <c r="BG13" s="17">
        <v>1.1619397848048999E-2</v>
      </c>
      <c r="BH13" s="17">
        <v>6.9111275614281197E-3</v>
      </c>
      <c r="BI13" s="17">
        <v>9.86760339532523E-3</v>
      </c>
      <c r="BJ13" s="17">
        <v>4.3347171888749203E-2</v>
      </c>
      <c r="BK13" s="17">
        <v>0.103234557171104</v>
      </c>
      <c r="BL13" s="17"/>
      <c r="BM13" s="17">
        <v>7.70483263774997E-3</v>
      </c>
      <c r="BN13" s="17">
        <v>9.1217232983263202E-2</v>
      </c>
    </row>
    <row r="14" spans="2:66" x14ac:dyDescent="0.35">
      <c r="B14" s="18" t="s">
        <v>117</v>
      </c>
      <c r="C14" s="19">
        <v>5.6398752829451899E-2</v>
      </c>
      <c r="D14" s="19">
        <v>4.2042729764200301E-2</v>
      </c>
      <c r="E14" s="19">
        <v>6.7418077000890503E-2</v>
      </c>
      <c r="F14" s="19"/>
      <c r="G14" s="19">
        <v>6.8148460367141006E-2</v>
      </c>
      <c r="H14" s="19">
        <v>3.8096682340305298E-2</v>
      </c>
      <c r="I14" s="19">
        <v>8.5938551814455505E-2</v>
      </c>
      <c r="J14" s="19">
        <v>6.4865844983937201E-2</v>
      </c>
      <c r="K14" s="19">
        <v>5.6806080304490303E-2</v>
      </c>
      <c r="L14" s="19">
        <v>2.9690442642395301E-2</v>
      </c>
      <c r="M14" s="19"/>
      <c r="N14" s="19">
        <v>2.5804752559904699E-2</v>
      </c>
      <c r="O14" s="19">
        <v>7.6547143296437803E-2</v>
      </c>
      <c r="P14" s="19">
        <v>3.2987725008167199E-2</v>
      </c>
      <c r="Q14" s="19">
        <v>8.9294144848389795E-2</v>
      </c>
      <c r="R14" s="19"/>
      <c r="S14" s="19">
        <v>3.6289909845272403E-2</v>
      </c>
      <c r="T14" s="19">
        <v>3.2889221639492497E-2</v>
      </c>
      <c r="U14" s="19">
        <v>4.6782397520739399E-2</v>
      </c>
      <c r="V14" s="19">
        <v>7.1362557274351299E-2</v>
      </c>
      <c r="W14" s="19">
        <v>5.6771458984125701E-2</v>
      </c>
      <c r="X14" s="19">
        <v>8.2000816360269402E-2</v>
      </c>
      <c r="Y14" s="19">
        <v>2.2371257308271501E-2</v>
      </c>
      <c r="Z14" s="19">
        <v>4.2415592546757502E-2</v>
      </c>
      <c r="AA14" s="19">
        <v>5.7117575579992301E-2</v>
      </c>
      <c r="AB14" s="19">
        <v>6.1093088127843802E-2</v>
      </c>
      <c r="AC14" s="19">
        <v>0.10096358313643899</v>
      </c>
      <c r="AD14" s="19">
        <v>0.18564163564030201</v>
      </c>
      <c r="AE14" s="19"/>
      <c r="AF14" s="19">
        <v>6.2610930713323201E-2</v>
      </c>
      <c r="AG14" s="19">
        <v>6.6191453347673193E-2</v>
      </c>
      <c r="AH14" s="19">
        <v>5.1101821315048798E-2</v>
      </c>
      <c r="AI14" s="19">
        <v>5.0309829825353099E-2</v>
      </c>
      <c r="AJ14" s="19">
        <v>4.1431039969912299E-2</v>
      </c>
      <c r="AK14" s="19">
        <v>3.6836882147427197E-2</v>
      </c>
      <c r="AL14" s="19"/>
      <c r="AM14" s="19">
        <v>4.69201070393079E-2</v>
      </c>
      <c r="AN14" s="19">
        <v>6.7411723479149005E-2</v>
      </c>
      <c r="AO14" s="19"/>
      <c r="AP14" s="19">
        <v>7.0525638750084801E-2</v>
      </c>
      <c r="AQ14" s="19">
        <v>7.8280390607853495E-2</v>
      </c>
      <c r="AR14" s="19">
        <v>4.16419357845592E-2</v>
      </c>
      <c r="AS14" s="19">
        <v>4.8472792859931203E-2</v>
      </c>
      <c r="AT14" s="19">
        <v>0</v>
      </c>
      <c r="AU14" s="19"/>
      <c r="AV14" s="19">
        <v>6.0994664043309402E-2</v>
      </c>
      <c r="AW14" s="19">
        <v>4.4476557749059002E-2</v>
      </c>
      <c r="AX14" s="19">
        <v>2.6345851562601001E-2</v>
      </c>
      <c r="AY14" s="19">
        <v>2.4244674822805699E-2</v>
      </c>
      <c r="AZ14" s="19">
        <v>4.2772060951822101E-2</v>
      </c>
      <c r="BA14" s="19">
        <v>0.103373988781673</v>
      </c>
      <c r="BB14" s="19"/>
      <c r="BC14" s="19">
        <v>3.5878148359995199E-2</v>
      </c>
      <c r="BD14" s="19">
        <v>6.13779264236285E-2</v>
      </c>
      <c r="BE14" s="19">
        <v>3.7288053711539697E-2</v>
      </c>
      <c r="BF14" s="19"/>
      <c r="BG14" s="19">
        <v>3.4573195196057199E-2</v>
      </c>
      <c r="BH14" s="19">
        <v>4.46076521898792E-2</v>
      </c>
      <c r="BI14" s="19">
        <v>4.2028543182445997E-2</v>
      </c>
      <c r="BJ14" s="19">
        <v>0</v>
      </c>
      <c r="BK14" s="19">
        <v>5.5710951662357303E-2</v>
      </c>
      <c r="BL14" s="19"/>
      <c r="BM14" s="19">
        <v>4.2916075672540903E-2</v>
      </c>
      <c r="BN14" s="19">
        <v>4.4531693062517697E-2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O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5" width="20.7265625" customWidth="1"/>
  </cols>
  <sheetData>
    <row r="2" spans="2:15" ht="40" customHeight="1" x14ac:dyDescent="0.35">
      <c r="D2" s="32" t="s">
        <v>197</v>
      </c>
      <c r="E2" s="28"/>
      <c r="F2" s="28"/>
      <c r="G2" s="28"/>
      <c r="H2" s="28"/>
      <c r="I2" s="28"/>
      <c r="J2" s="28"/>
      <c r="K2" s="28"/>
      <c r="L2" s="28"/>
      <c r="M2" s="28"/>
      <c r="N2" s="28"/>
      <c r="O2" s="28"/>
    </row>
    <row r="6" spans="2:15" ht="50.15" customHeight="1" x14ac:dyDescent="0.35">
      <c r="B6" s="20" t="s">
        <v>14</v>
      </c>
      <c r="C6" s="20" t="s">
        <v>175</v>
      </c>
      <c r="D6" s="20" t="s">
        <v>171</v>
      </c>
      <c r="E6" s="20" t="s">
        <v>172</v>
      </c>
      <c r="F6" s="20" t="s">
        <v>176</v>
      </c>
      <c r="G6" s="20" t="s">
        <v>168</v>
      </c>
      <c r="H6" s="20" t="s">
        <v>177</v>
      </c>
      <c r="I6" s="20" t="s">
        <v>174</v>
      </c>
      <c r="J6" s="20" t="s">
        <v>170</v>
      </c>
      <c r="K6" s="20" t="s">
        <v>169</v>
      </c>
      <c r="L6" s="20" t="s">
        <v>167</v>
      </c>
      <c r="M6" s="20" t="s">
        <v>166</v>
      </c>
      <c r="N6" s="20" t="s">
        <v>173</v>
      </c>
    </row>
    <row r="7" spans="2:15" x14ac:dyDescent="0.35">
      <c r="B7" s="18" t="s">
        <v>178</v>
      </c>
      <c r="C7" s="17">
        <v>0.28591264597662802</v>
      </c>
      <c r="D7" s="17">
        <v>0.36294229995948302</v>
      </c>
      <c r="E7" s="17">
        <v>0.30280122936928699</v>
      </c>
      <c r="F7" s="17">
        <v>0.34553989686567299</v>
      </c>
      <c r="G7" s="17">
        <v>0.35772224897029398</v>
      </c>
      <c r="H7" s="17">
        <v>0.34368796394047202</v>
      </c>
      <c r="I7" s="17">
        <v>0.35326358303444799</v>
      </c>
      <c r="J7" s="17">
        <v>0.31912461587090601</v>
      </c>
      <c r="K7" s="17">
        <v>0.21680446056427399</v>
      </c>
      <c r="L7" s="17">
        <v>0.292548634304238</v>
      </c>
      <c r="M7" s="17">
        <v>0.312875516904493</v>
      </c>
      <c r="N7" s="17">
        <v>0.27714165418903203</v>
      </c>
    </row>
    <row r="8" spans="2:15" x14ac:dyDescent="0.35">
      <c r="B8" s="18" t="s">
        <v>179</v>
      </c>
      <c r="C8" s="17">
        <v>0.46242355147676001</v>
      </c>
      <c r="D8" s="17">
        <v>0.40805994527342199</v>
      </c>
      <c r="E8" s="17">
        <v>0.40512343215194102</v>
      </c>
      <c r="F8" s="17">
        <v>0.41609763047013099</v>
      </c>
      <c r="G8" s="17">
        <v>0.37807676886782399</v>
      </c>
      <c r="H8" s="17">
        <v>0.414432054627286</v>
      </c>
      <c r="I8" s="17">
        <v>0.41094186628117302</v>
      </c>
      <c r="J8" s="17">
        <v>0.41998906716822598</v>
      </c>
      <c r="K8" s="17">
        <v>0.30457544098888001</v>
      </c>
      <c r="L8" s="17">
        <v>0.43275518283810399</v>
      </c>
      <c r="M8" s="17">
        <v>0.33049005981459201</v>
      </c>
      <c r="N8" s="17">
        <v>0.45194140070077399</v>
      </c>
    </row>
    <row r="9" spans="2:15" ht="29" x14ac:dyDescent="0.35">
      <c r="B9" s="18" t="s">
        <v>180</v>
      </c>
      <c r="C9" s="17">
        <v>0.17102453364887399</v>
      </c>
      <c r="D9" s="17">
        <v>0.157593222176653</v>
      </c>
      <c r="E9" s="17">
        <v>0.21532512862729</v>
      </c>
      <c r="F9" s="17">
        <v>0.172976467742635</v>
      </c>
      <c r="G9" s="17">
        <v>0.180181158091657</v>
      </c>
      <c r="H9" s="17">
        <v>0.17202374066826001</v>
      </c>
      <c r="I9" s="17">
        <v>0.15175240421266001</v>
      </c>
      <c r="J9" s="17">
        <v>0.19383501181339499</v>
      </c>
      <c r="K9" s="17">
        <v>0.28995172133795699</v>
      </c>
      <c r="L9" s="17">
        <v>0.168203345195201</v>
      </c>
      <c r="M9" s="17">
        <v>0.20613239167505301</v>
      </c>
      <c r="N9" s="17">
        <v>0.19822412182063601</v>
      </c>
    </row>
    <row r="10" spans="2:15" x14ac:dyDescent="0.35">
      <c r="B10" s="18" t="s">
        <v>181</v>
      </c>
      <c r="C10" s="17">
        <v>3.7075342369865802E-2</v>
      </c>
      <c r="D10" s="17">
        <v>2.46693685638395E-2</v>
      </c>
      <c r="E10" s="17">
        <v>2.6787672598917799E-2</v>
      </c>
      <c r="F10" s="17">
        <v>2.8899536948553899E-2</v>
      </c>
      <c r="G10" s="17">
        <v>5.0072286074295501E-2</v>
      </c>
      <c r="H10" s="17">
        <v>2.84173847317509E-2</v>
      </c>
      <c r="I10" s="17">
        <v>4.4062673319363699E-2</v>
      </c>
      <c r="J10" s="17">
        <v>2.80591825197457E-2</v>
      </c>
      <c r="K10" s="17">
        <v>0.11093447140535299</v>
      </c>
      <c r="L10" s="17">
        <v>5.8390545726924099E-2</v>
      </c>
      <c r="M10" s="17">
        <v>8.1982873881809804E-2</v>
      </c>
      <c r="N10" s="17">
        <v>3.6321371297499502E-2</v>
      </c>
    </row>
    <row r="11" spans="2:15" x14ac:dyDescent="0.35">
      <c r="B11" s="18" t="s">
        <v>182</v>
      </c>
      <c r="C11" s="17">
        <v>1.6648733309241201E-2</v>
      </c>
      <c r="D11" s="17">
        <v>9.9996046003364997E-3</v>
      </c>
      <c r="E11" s="17">
        <v>1.8554059714569499E-2</v>
      </c>
      <c r="F11" s="17">
        <v>9.8865771633445693E-3</v>
      </c>
      <c r="G11" s="17">
        <v>1.6015052478389101E-2</v>
      </c>
      <c r="H11" s="17">
        <v>1.29717522843636E-2</v>
      </c>
      <c r="I11" s="17">
        <v>1.9416906852875199E-2</v>
      </c>
      <c r="J11" s="17">
        <v>1.01226072333171E-2</v>
      </c>
      <c r="K11" s="17">
        <v>4.0927048497744901E-2</v>
      </c>
      <c r="L11" s="17">
        <v>2.31595369058052E-2</v>
      </c>
      <c r="M11" s="17">
        <v>4.0029767090086397E-2</v>
      </c>
      <c r="N11" s="17">
        <v>1.36107942007996E-2</v>
      </c>
    </row>
    <row r="12" spans="2:15" x14ac:dyDescent="0.35">
      <c r="B12" s="18" t="s">
        <v>117</v>
      </c>
      <c r="C12" s="17">
        <v>2.6915193218631801E-2</v>
      </c>
      <c r="D12" s="17">
        <v>3.6735559426265899E-2</v>
      </c>
      <c r="E12" s="17">
        <v>3.1408477537995E-2</v>
      </c>
      <c r="F12" s="17">
        <v>2.65998908096628E-2</v>
      </c>
      <c r="G12" s="17">
        <v>1.7932485517539998E-2</v>
      </c>
      <c r="H12" s="17">
        <v>2.8467103747867699E-2</v>
      </c>
      <c r="I12" s="17">
        <v>2.0562566299479501E-2</v>
      </c>
      <c r="J12" s="17">
        <v>2.886951539441E-2</v>
      </c>
      <c r="K12" s="17">
        <v>3.6806857205790897E-2</v>
      </c>
      <c r="L12" s="17">
        <v>2.4942755029727901E-2</v>
      </c>
      <c r="M12" s="17">
        <v>2.8489390633966601E-2</v>
      </c>
      <c r="N12" s="17">
        <v>2.2760657791258101E-2</v>
      </c>
    </row>
    <row r="13" spans="2:15" x14ac:dyDescent="0.35">
      <c r="B13" s="16" t="s">
        <v>184</v>
      </c>
      <c r="C13" s="16"/>
      <c r="D13" s="16"/>
      <c r="E13" s="16"/>
      <c r="F13" s="16"/>
      <c r="G13" s="16"/>
      <c r="H13" s="16"/>
      <c r="I13" s="16"/>
      <c r="J13" s="16"/>
      <c r="K13" s="16"/>
      <c r="L13" s="16"/>
      <c r="M13" s="16"/>
      <c r="N13" s="16"/>
    </row>
    <row r="14" spans="2:15" x14ac:dyDescent="0.35">
      <c r="B14" t="s">
        <v>102</v>
      </c>
    </row>
    <row r="15" spans="2:15" x14ac:dyDescent="0.35">
      <c r="B15" t="s">
        <v>103</v>
      </c>
    </row>
    <row r="19" spans="2:2" x14ac:dyDescent="0.35">
      <c r="B19"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198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1008</v>
      </c>
      <c r="D7" s="10">
        <v>480</v>
      </c>
      <c r="E7" s="10">
        <v>525</v>
      </c>
      <c r="F7" s="10"/>
      <c r="G7" s="10">
        <v>143</v>
      </c>
      <c r="H7" s="10">
        <v>177</v>
      </c>
      <c r="I7" s="10">
        <v>157</v>
      </c>
      <c r="J7" s="10">
        <v>163</v>
      </c>
      <c r="K7" s="10">
        <v>142</v>
      </c>
      <c r="L7" s="10">
        <v>226</v>
      </c>
      <c r="M7" s="10"/>
      <c r="N7" s="10">
        <v>266</v>
      </c>
      <c r="O7" s="10">
        <v>261</v>
      </c>
      <c r="P7" s="10">
        <v>235</v>
      </c>
      <c r="Q7" s="10">
        <v>244</v>
      </c>
      <c r="R7" s="10"/>
      <c r="S7" s="10">
        <v>150</v>
      </c>
      <c r="T7" s="10">
        <v>144</v>
      </c>
      <c r="U7" s="10">
        <v>80</v>
      </c>
      <c r="V7" s="10">
        <v>83</v>
      </c>
      <c r="W7" s="10">
        <v>64</v>
      </c>
      <c r="X7" s="10">
        <v>88</v>
      </c>
      <c r="Y7" s="10">
        <v>77</v>
      </c>
      <c r="Z7" s="10">
        <v>37</v>
      </c>
      <c r="AA7" s="10">
        <v>120</v>
      </c>
      <c r="AB7" s="10">
        <v>74</v>
      </c>
      <c r="AC7" s="10">
        <v>54</v>
      </c>
      <c r="AD7" s="10">
        <v>37</v>
      </c>
      <c r="AE7" s="10"/>
      <c r="AF7" s="10">
        <v>256</v>
      </c>
      <c r="AG7" s="10">
        <v>271</v>
      </c>
      <c r="AH7" s="10">
        <v>135</v>
      </c>
      <c r="AI7" s="10">
        <v>175</v>
      </c>
      <c r="AJ7" s="10">
        <v>117</v>
      </c>
      <c r="AK7" s="10">
        <v>54</v>
      </c>
      <c r="AL7" s="10"/>
      <c r="AM7" s="10">
        <v>593</v>
      </c>
      <c r="AN7" s="10">
        <v>410</v>
      </c>
      <c r="AO7" s="10"/>
      <c r="AP7" s="10">
        <v>226</v>
      </c>
      <c r="AQ7" s="10">
        <v>224</v>
      </c>
      <c r="AR7" s="10">
        <v>268</v>
      </c>
      <c r="AS7" s="10">
        <v>123</v>
      </c>
      <c r="AT7" s="10">
        <v>27</v>
      </c>
      <c r="AU7" s="10"/>
      <c r="AV7" s="10">
        <v>332</v>
      </c>
      <c r="AW7" s="10">
        <v>198</v>
      </c>
      <c r="AX7" s="10">
        <v>85</v>
      </c>
      <c r="AY7" s="10">
        <v>123</v>
      </c>
      <c r="AZ7" s="10">
        <v>59</v>
      </c>
      <c r="BA7" s="10">
        <v>94</v>
      </c>
      <c r="BB7" s="10"/>
      <c r="BC7" s="10">
        <v>252</v>
      </c>
      <c r="BD7" s="10">
        <v>401</v>
      </c>
      <c r="BE7" s="10">
        <v>296</v>
      </c>
      <c r="BF7" s="10"/>
      <c r="BG7" s="10">
        <v>88</v>
      </c>
      <c r="BH7" s="10">
        <v>464</v>
      </c>
      <c r="BI7" s="10">
        <v>309</v>
      </c>
      <c r="BJ7" s="10">
        <v>29</v>
      </c>
      <c r="BK7" s="10">
        <v>81</v>
      </c>
      <c r="BL7" s="10"/>
      <c r="BM7" s="10">
        <v>552</v>
      </c>
      <c r="BN7" s="10">
        <v>110</v>
      </c>
    </row>
    <row r="8" spans="2:66" ht="30" customHeight="1" x14ac:dyDescent="0.35">
      <c r="B8" s="11" t="s">
        <v>19</v>
      </c>
      <c r="C8" s="11">
        <v>1006</v>
      </c>
      <c r="D8" s="11">
        <v>481</v>
      </c>
      <c r="E8" s="11">
        <v>522</v>
      </c>
      <c r="F8" s="11"/>
      <c r="G8" s="11">
        <v>145</v>
      </c>
      <c r="H8" s="11">
        <v>173</v>
      </c>
      <c r="I8" s="11">
        <v>160</v>
      </c>
      <c r="J8" s="11">
        <v>166</v>
      </c>
      <c r="K8" s="11">
        <v>141</v>
      </c>
      <c r="L8" s="11">
        <v>221</v>
      </c>
      <c r="M8" s="11"/>
      <c r="N8" s="11">
        <v>264</v>
      </c>
      <c r="O8" s="11">
        <v>269</v>
      </c>
      <c r="P8" s="11">
        <v>232</v>
      </c>
      <c r="Q8" s="11">
        <v>238</v>
      </c>
      <c r="R8" s="11"/>
      <c r="S8" s="11">
        <v>148</v>
      </c>
      <c r="T8" s="11">
        <v>142</v>
      </c>
      <c r="U8" s="11">
        <v>78</v>
      </c>
      <c r="V8" s="11">
        <v>88</v>
      </c>
      <c r="W8" s="11">
        <v>64</v>
      </c>
      <c r="X8" s="11">
        <v>86</v>
      </c>
      <c r="Y8" s="11">
        <v>75</v>
      </c>
      <c r="Z8" s="11">
        <v>35</v>
      </c>
      <c r="AA8" s="11">
        <v>118</v>
      </c>
      <c r="AB8" s="11">
        <v>84</v>
      </c>
      <c r="AC8" s="11">
        <v>52</v>
      </c>
      <c r="AD8" s="11">
        <v>35</v>
      </c>
      <c r="AE8" s="11"/>
      <c r="AF8" s="11">
        <v>255</v>
      </c>
      <c r="AG8" s="11">
        <v>271</v>
      </c>
      <c r="AH8" s="11">
        <v>136</v>
      </c>
      <c r="AI8" s="11">
        <v>174</v>
      </c>
      <c r="AJ8" s="11">
        <v>116</v>
      </c>
      <c r="AK8" s="11">
        <v>54</v>
      </c>
      <c r="AL8" s="11"/>
      <c r="AM8" s="11">
        <v>590</v>
      </c>
      <c r="AN8" s="11">
        <v>411</v>
      </c>
      <c r="AO8" s="11"/>
      <c r="AP8" s="11">
        <v>225</v>
      </c>
      <c r="AQ8" s="11">
        <v>223</v>
      </c>
      <c r="AR8" s="11">
        <v>269</v>
      </c>
      <c r="AS8" s="11">
        <v>123</v>
      </c>
      <c r="AT8" s="11">
        <v>27</v>
      </c>
      <c r="AU8" s="11"/>
      <c r="AV8" s="11">
        <v>332</v>
      </c>
      <c r="AW8" s="11">
        <v>197</v>
      </c>
      <c r="AX8" s="11">
        <v>85</v>
      </c>
      <c r="AY8" s="11">
        <v>122</v>
      </c>
      <c r="AZ8" s="11">
        <v>58</v>
      </c>
      <c r="BA8" s="11">
        <v>94</v>
      </c>
      <c r="BB8" s="11"/>
      <c r="BC8" s="11">
        <v>251</v>
      </c>
      <c r="BD8" s="11">
        <v>401</v>
      </c>
      <c r="BE8" s="11">
        <v>295</v>
      </c>
      <c r="BF8" s="11"/>
      <c r="BG8" s="11">
        <v>87</v>
      </c>
      <c r="BH8" s="11">
        <v>464</v>
      </c>
      <c r="BI8" s="11">
        <v>308</v>
      </c>
      <c r="BJ8" s="11">
        <v>29</v>
      </c>
      <c r="BK8" s="11">
        <v>81</v>
      </c>
      <c r="BL8" s="11"/>
      <c r="BM8" s="11">
        <v>551</v>
      </c>
      <c r="BN8" s="11">
        <v>110</v>
      </c>
    </row>
    <row r="9" spans="2:66" x14ac:dyDescent="0.35">
      <c r="B9" s="18" t="s">
        <v>178</v>
      </c>
      <c r="C9" s="17">
        <v>0.28591264597662802</v>
      </c>
      <c r="D9" s="17">
        <v>0.313532815642874</v>
      </c>
      <c r="E9" s="17">
        <v>0.26011699519395698</v>
      </c>
      <c r="F9" s="17"/>
      <c r="G9" s="17">
        <v>0.30382465772685302</v>
      </c>
      <c r="H9" s="17">
        <v>0.37953763413619201</v>
      </c>
      <c r="I9" s="17">
        <v>0.25992430312624498</v>
      </c>
      <c r="J9" s="17">
        <v>0.264208370147827</v>
      </c>
      <c r="K9" s="17">
        <v>0.27182081770147198</v>
      </c>
      <c r="L9" s="17">
        <v>0.24515871091730801</v>
      </c>
      <c r="M9" s="17"/>
      <c r="N9" s="17">
        <v>0.31990190829978099</v>
      </c>
      <c r="O9" s="17">
        <v>0.291467783606849</v>
      </c>
      <c r="P9" s="17">
        <v>0.249715738947654</v>
      </c>
      <c r="Q9" s="17">
        <v>0.27549066058224198</v>
      </c>
      <c r="R9" s="17"/>
      <c r="S9" s="17">
        <v>0.32116547151339198</v>
      </c>
      <c r="T9" s="17">
        <v>0.20408808076017801</v>
      </c>
      <c r="U9" s="17">
        <v>0.26035984828387998</v>
      </c>
      <c r="V9" s="17">
        <v>0.28868190449432002</v>
      </c>
      <c r="W9" s="17">
        <v>0.31165219908501901</v>
      </c>
      <c r="X9" s="17">
        <v>0.25182873718526699</v>
      </c>
      <c r="Y9" s="17">
        <v>0.28472635575704702</v>
      </c>
      <c r="Z9" s="17">
        <v>0.30090714620208903</v>
      </c>
      <c r="AA9" s="17">
        <v>0.31263168545459502</v>
      </c>
      <c r="AB9" s="17">
        <v>0.30869655375802502</v>
      </c>
      <c r="AC9" s="17">
        <v>0.35280055462499799</v>
      </c>
      <c r="AD9" s="17">
        <v>0.29722383658087398</v>
      </c>
      <c r="AE9" s="17"/>
      <c r="AF9" s="17">
        <v>0.32303459929474798</v>
      </c>
      <c r="AG9" s="17">
        <v>0.29987249351936002</v>
      </c>
      <c r="AH9" s="17">
        <v>0.27732144758111799</v>
      </c>
      <c r="AI9" s="17">
        <v>0.22314172939535201</v>
      </c>
      <c r="AJ9" s="17">
        <v>0.26425933478066499</v>
      </c>
      <c r="AK9" s="17">
        <v>0.31058662599878201</v>
      </c>
      <c r="AL9" s="17"/>
      <c r="AM9" s="17">
        <v>0.26913469406169499</v>
      </c>
      <c r="AN9" s="17">
        <v>0.306133415658986</v>
      </c>
      <c r="AO9" s="17"/>
      <c r="AP9" s="17">
        <v>0.28866279046682503</v>
      </c>
      <c r="AQ9" s="17">
        <v>0.24626640418177001</v>
      </c>
      <c r="AR9" s="17">
        <v>0.32758364903761</v>
      </c>
      <c r="AS9" s="17">
        <v>0.26732404802978998</v>
      </c>
      <c r="AT9" s="17">
        <v>0.32579718693653398</v>
      </c>
      <c r="AU9" s="17"/>
      <c r="AV9" s="17">
        <v>0.34183944259622701</v>
      </c>
      <c r="AW9" s="17">
        <v>0.22197298344758001</v>
      </c>
      <c r="AX9" s="17">
        <v>0.28195749201333697</v>
      </c>
      <c r="AY9" s="17">
        <v>0.23219198887254799</v>
      </c>
      <c r="AZ9" s="17">
        <v>0.45882216719574298</v>
      </c>
      <c r="BA9" s="17">
        <v>0.21437704067677199</v>
      </c>
      <c r="BB9" s="17"/>
      <c r="BC9" s="17">
        <v>0.39399139436935998</v>
      </c>
      <c r="BD9" s="17">
        <v>0.240024800373553</v>
      </c>
      <c r="BE9" s="17">
        <v>0.26844450630769101</v>
      </c>
      <c r="BF9" s="17"/>
      <c r="BG9" s="17">
        <v>0.25957192292319298</v>
      </c>
      <c r="BH9" s="17">
        <v>0.31964660499995001</v>
      </c>
      <c r="BI9" s="17">
        <v>0.29648857923195598</v>
      </c>
      <c r="BJ9" s="17">
        <v>0.34821486251895001</v>
      </c>
      <c r="BK9" s="17">
        <v>0.124236274178226</v>
      </c>
      <c r="BL9" s="17"/>
      <c r="BM9" s="17">
        <v>0.31013073587800599</v>
      </c>
      <c r="BN9" s="17">
        <v>0.18349973796771599</v>
      </c>
    </row>
    <row r="10" spans="2:66" x14ac:dyDescent="0.35">
      <c r="B10" s="18" t="s">
        <v>179</v>
      </c>
      <c r="C10" s="17">
        <v>0.46242355147676001</v>
      </c>
      <c r="D10" s="17">
        <v>0.42331856564341303</v>
      </c>
      <c r="E10" s="17">
        <v>0.49734601972695502</v>
      </c>
      <c r="F10" s="17"/>
      <c r="G10" s="17">
        <v>0.41338053559065702</v>
      </c>
      <c r="H10" s="17">
        <v>0.43670342658074002</v>
      </c>
      <c r="I10" s="17">
        <v>0.47740890405896302</v>
      </c>
      <c r="J10" s="17">
        <v>0.46861529935566998</v>
      </c>
      <c r="K10" s="17">
        <v>0.46046963112510098</v>
      </c>
      <c r="L10" s="17">
        <v>0.50032999634965902</v>
      </c>
      <c r="M10" s="17"/>
      <c r="N10" s="17">
        <v>0.44364029697576501</v>
      </c>
      <c r="O10" s="17">
        <v>0.45373123997162601</v>
      </c>
      <c r="P10" s="17">
        <v>0.49620351270759799</v>
      </c>
      <c r="Q10" s="17">
        <v>0.45990272476563099</v>
      </c>
      <c r="R10" s="17"/>
      <c r="S10" s="17">
        <v>0.459970550659422</v>
      </c>
      <c r="T10" s="17">
        <v>0.50711189808185397</v>
      </c>
      <c r="U10" s="17">
        <v>0.46164221242046299</v>
      </c>
      <c r="V10" s="17">
        <v>0.49350449577630701</v>
      </c>
      <c r="W10" s="17">
        <v>0.48324234673983801</v>
      </c>
      <c r="X10" s="17">
        <v>0.456516905709346</v>
      </c>
      <c r="Y10" s="17">
        <v>0.45549957263226498</v>
      </c>
      <c r="Z10" s="17">
        <v>0.53411670596473704</v>
      </c>
      <c r="AA10" s="17">
        <v>0.39443489543857002</v>
      </c>
      <c r="AB10" s="17">
        <v>0.44410648225883098</v>
      </c>
      <c r="AC10" s="17">
        <v>0.42642332247822001</v>
      </c>
      <c r="AD10" s="17">
        <v>0.461976945374453</v>
      </c>
      <c r="AE10" s="17"/>
      <c r="AF10" s="17">
        <v>0.391364033339346</v>
      </c>
      <c r="AG10" s="17">
        <v>0.51453769280666295</v>
      </c>
      <c r="AH10" s="17">
        <v>0.43994639099968702</v>
      </c>
      <c r="AI10" s="17">
        <v>0.51745649687933004</v>
      </c>
      <c r="AJ10" s="17">
        <v>0.45595319178354998</v>
      </c>
      <c r="AK10" s="17">
        <v>0.42939975740111302</v>
      </c>
      <c r="AL10" s="17"/>
      <c r="AM10" s="17">
        <v>0.47412509626625199</v>
      </c>
      <c r="AN10" s="17">
        <v>0.44885749313833001</v>
      </c>
      <c r="AO10" s="17"/>
      <c r="AP10" s="17">
        <v>0.45017044105111198</v>
      </c>
      <c r="AQ10" s="17">
        <v>0.49205374855545297</v>
      </c>
      <c r="AR10" s="17">
        <v>0.45046399925594499</v>
      </c>
      <c r="AS10" s="17">
        <v>0.43721900932897001</v>
      </c>
      <c r="AT10" s="17">
        <v>0.49007449715090401</v>
      </c>
      <c r="AU10" s="17"/>
      <c r="AV10" s="17">
        <v>0.469084551114334</v>
      </c>
      <c r="AW10" s="17">
        <v>0.47964648924046399</v>
      </c>
      <c r="AX10" s="17">
        <v>0.51781183397571795</v>
      </c>
      <c r="AY10" s="17">
        <v>0.42503026383297199</v>
      </c>
      <c r="AZ10" s="17">
        <v>0.27156279079363899</v>
      </c>
      <c r="BA10" s="17">
        <v>0.56348731579556999</v>
      </c>
      <c r="BB10" s="17"/>
      <c r="BC10" s="17">
        <v>0.41842919405694001</v>
      </c>
      <c r="BD10" s="17">
        <v>0.479679433458716</v>
      </c>
      <c r="BE10" s="17">
        <v>0.47426060699614803</v>
      </c>
      <c r="BF10" s="17"/>
      <c r="BG10" s="17">
        <v>0.41104217790047698</v>
      </c>
      <c r="BH10" s="17">
        <v>0.46810995558973501</v>
      </c>
      <c r="BI10" s="17">
        <v>0.50598507129153802</v>
      </c>
      <c r="BJ10" s="17">
        <v>0.48113837156078298</v>
      </c>
      <c r="BK10" s="17">
        <v>0.38890283919190799</v>
      </c>
      <c r="BL10" s="17"/>
      <c r="BM10" s="17">
        <v>0.459070382098904</v>
      </c>
      <c r="BN10" s="17">
        <v>0.41330783778191499</v>
      </c>
    </row>
    <row r="11" spans="2:66" ht="29" x14ac:dyDescent="0.35">
      <c r="B11" s="18" t="s">
        <v>180</v>
      </c>
      <c r="C11" s="17">
        <v>0.17102453364887399</v>
      </c>
      <c r="D11" s="17">
        <v>0.18930244820842801</v>
      </c>
      <c r="E11" s="17">
        <v>0.15517027062882399</v>
      </c>
      <c r="F11" s="17"/>
      <c r="G11" s="17">
        <v>0.165941444568971</v>
      </c>
      <c r="H11" s="17">
        <v>0.121499038508041</v>
      </c>
      <c r="I11" s="17">
        <v>0.21699236155816401</v>
      </c>
      <c r="J11" s="17">
        <v>0.154779754289053</v>
      </c>
      <c r="K11" s="17">
        <v>0.20977267346013601</v>
      </c>
      <c r="L11" s="17">
        <v>0.16716048627049099</v>
      </c>
      <c r="M11" s="17"/>
      <c r="N11" s="17">
        <v>0.17706660588020101</v>
      </c>
      <c r="O11" s="17">
        <v>0.17710045093990301</v>
      </c>
      <c r="P11" s="17">
        <v>0.165189415028341</v>
      </c>
      <c r="Q11" s="17">
        <v>0.16448835865665201</v>
      </c>
      <c r="R11" s="17"/>
      <c r="S11" s="17">
        <v>0.13975156345878301</v>
      </c>
      <c r="T11" s="17">
        <v>0.221159166082043</v>
      </c>
      <c r="U11" s="17">
        <v>0.21432681645007301</v>
      </c>
      <c r="V11" s="17">
        <v>0.13341468381177099</v>
      </c>
      <c r="W11" s="17">
        <v>0.15804936953840201</v>
      </c>
      <c r="X11" s="17">
        <v>0.179288926317826</v>
      </c>
      <c r="Y11" s="17">
        <v>0.168246516157467</v>
      </c>
      <c r="Z11" s="17">
        <v>0.13714196037599399</v>
      </c>
      <c r="AA11" s="17">
        <v>0.167471763530812</v>
      </c>
      <c r="AB11" s="17">
        <v>0.13845862370016901</v>
      </c>
      <c r="AC11" s="17">
        <v>0.16595200859881001</v>
      </c>
      <c r="AD11" s="17">
        <v>0.240799218044673</v>
      </c>
      <c r="AE11" s="17"/>
      <c r="AF11" s="17">
        <v>0.19676933308772199</v>
      </c>
      <c r="AG11" s="17">
        <v>0.15293209596959201</v>
      </c>
      <c r="AH11" s="17">
        <v>0.14607432379202601</v>
      </c>
      <c r="AI11" s="17">
        <v>0.19396117799603099</v>
      </c>
      <c r="AJ11" s="17">
        <v>0.162526337254599</v>
      </c>
      <c r="AK11" s="17">
        <v>0.14755179929652201</v>
      </c>
      <c r="AL11" s="17"/>
      <c r="AM11" s="17">
        <v>0.175671977342064</v>
      </c>
      <c r="AN11" s="17">
        <v>0.16637337414772399</v>
      </c>
      <c r="AO11" s="17"/>
      <c r="AP11" s="17">
        <v>0.17027545150314799</v>
      </c>
      <c r="AQ11" s="17">
        <v>0.194805236499314</v>
      </c>
      <c r="AR11" s="17">
        <v>0.15580147890334201</v>
      </c>
      <c r="AS11" s="17">
        <v>0.18970599387141901</v>
      </c>
      <c r="AT11" s="17">
        <v>0.146573223168626</v>
      </c>
      <c r="AU11" s="17"/>
      <c r="AV11" s="17">
        <v>0.140379552267827</v>
      </c>
      <c r="AW11" s="17">
        <v>0.18680577093463199</v>
      </c>
      <c r="AX11" s="17">
        <v>0.160951407928423</v>
      </c>
      <c r="AY11" s="17">
        <v>0.21431797391944801</v>
      </c>
      <c r="AZ11" s="17">
        <v>0.16918662173759899</v>
      </c>
      <c r="BA11" s="17">
        <v>0.13701280332506399</v>
      </c>
      <c r="BB11" s="17"/>
      <c r="BC11" s="17">
        <v>0.130398143642868</v>
      </c>
      <c r="BD11" s="17">
        <v>0.20767433653008999</v>
      </c>
      <c r="BE11" s="17">
        <v>0.16337570703836901</v>
      </c>
      <c r="BF11" s="17"/>
      <c r="BG11" s="17">
        <v>0.27315161840855601</v>
      </c>
      <c r="BH11" s="17">
        <v>0.14380712260675699</v>
      </c>
      <c r="BI11" s="17">
        <v>0.13477512995483501</v>
      </c>
      <c r="BJ11" s="17">
        <v>6.9451714272431297E-2</v>
      </c>
      <c r="BK11" s="17">
        <v>0.28489306724967201</v>
      </c>
      <c r="BL11" s="17"/>
      <c r="BM11" s="17">
        <v>0.16429537574675801</v>
      </c>
      <c r="BN11" s="17">
        <v>0.22788850750353001</v>
      </c>
    </row>
    <row r="12" spans="2:66" x14ac:dyDescent="0.35">
      <c r="B12" s="18" t="s">
        <v>181</v>
      </c>
      <c r="C12" s="17">
        <v>3.7075342369865802E-2</v>
      </c>
      <c r="D12" s="17">
        <v>4.2024143135078497E-2</v>
      </c>
      <c r="E12" s="17">
        <v>3.2729298674097101E-2</v>
      </c>
      <c r="F12" s="17"/>
      <c r="G12" s="17">
        <v>3.5495167664251599E-2</v>
      </c>
      <c r="H12" s="17">
        <v>3.9849880682766299E-2</v>
      </c>
      <c r="I12" s="17">
        <v>7.7289254059543797E-3</v>
      </c>
      <c r="J12" s="17">
        <v>6.2287668086867899E-2</v>
      </c>
      <c r="K12" s="17">
        <v>2.1135987151844601E-2</v>
      </c>
      <c r="L12" s="17">
        <v>4.8490820239627197E-2</v>
      </c>
      <c r="M12" s="17"/>
      <c r="N12" s="17">
        <v>2.9451314027483501E-2</v>
      </c>
      <c r="O12" s="17">
        <v>4.3171057569725002E-2</v>
      </c>
      <c r="P12" s="17">
        <v>3.7970372561406299E-2</v>
      </c>
      <c r="Q12" s="17">
        <v>3.8066390410265299E-2</v>
      </c>
      <c r="R12" s="17"/>
      <c r="S12" s="17">
        <v>3.3833688941207703E-2</v>
      </c>
      <c r="T12" s="17">
        <v>2.7159452845778701E-2</v>
      </c>
      <c r="U12" s="17">
        <v>2.4704335944543399E-2</v>
      </c>
      <c r="V12" s="17">
        <v>3.4874043090007301E-2</v>
      </c>
      <c r="W12" s="17">
        <v>3.1623024797499198E-2</v>
      </c>
      <c r="X12" s="17">
        <v>4.4598626132747302E-2</v>
      </c>
      <c r="Y12" s="17">
        <v>1.25156890009191E-2</v>
      </c>
      <c r="Z12" s="17">
        <v>0</v>
      </c>
      <c r="AA12" s="17">
        <v>6.6962019883482701E-2</v>
      </c>
      <c r="AB12" s="17">
        <v>6.9274316610009407E-2</v>
      </c>
      <c r="AC12" s="17">
        <v>5.4824114297971502E-2</v>
      </c>
      <c r="AD12" s="17">
        <v>0</v>
      </c>
      <c r="AE12" s="17"/>
      <c r="AF12" s="17">
        <v>3.9435027816071298E-2</v>
      </c>
      <c r="AG12" s="17">
        <v>2.1927328978176501E-2</v>
      </c>
      <c r="AH12" s="17">
        <v>3.8515411624769902E-2</v>
      </c>
      <c r="AI12" s="17">
        <v>2.491156464449E-2</v>
      </c>
      <c r="AJ12" s="17">
        <v>5.8070017593222403E-2</v>
      </c>
      <c r="AK12" s="17">
        <v>9.2396701371083398E-2</v>
      </c>
      <c r="AL12" s="17"/>
      <c r="AM12" s="17">
        <v>4.0074488783385001E-2</v>
      </c>
      <c r="AN12" s="17">
        <v>3.3204366592578798E-2</v>
      </c>
      <c r="AO12" s="17"/>
      <c r="AP12" s="17">
        <v>4.0359896038052401E-2</v>
      </c>
      <c r="AQ12" s="17">
        <v>3.6279335247839599E-2</v>
      </c>
      <c r="AR12" s="17">
        <v>2.5624572839425899E-2</v>
      </c>
      <c r="AS12" s="17">
        <v>5.0276493837876003E-2</v>
      </c>
      <c r="AT12" s="17">
        <v>0</v>
      </c>
      <c r="AU12" s="17"/>
      <c r="AV12" s="17">
        <v>1.8495425137511599E-2</v>
      </c>
      <c r="AW12" s="17">
        <v>6.0170315369062401E-2</v>
      </c>
      <c r="AX12" s="17">
        <v>3.9279266082521698E-2</v>
      </c>
      <c r="AY12" s="17">
        <v>6.3699377002258903E-2</v>
      </c>
      <c r="AZ12" s="17">
        <v>1.67239665439574E-2</v>
      </c>
      <c r="BA12" s="17">
        <v>2.2304637612132298E-2</v>
      </c>
      <c r="BB12" s="17"/>
      <c r="BC12" s="17">
        <v>3.3085306415422497E-2</v>
      </c>
      <c r="BD12" s="17">
        <v>1.9807603398824699E-2</v>
      </c>
      <c r="BE12" s="17">
        <v>5.0513086094062999E-2</v>
      </c>
      <c r="BF12" s="17"/>
      <c r="BG12" s="17">
        <v>3.4341362879501E-2</v>
      </c>
      <c r="BH12" s="17">
        <v>3.2284896371915901E-2</v>
      </c>
      <c r="BI12" s="17">
        <v>2.2954088877328301E-2</v>
      </c>
      <c r="BJ12" s="17">
        <v>3.3404541628480999E-2</v>
      </c>
      <c r="BK12" s="17">
        <v>0.115553495886436</v>
      </c>
      <c r="BL12" s="17"/>
      <c r="BM12" s="17">
        <v>3.2610642018223897E-2</v>
      </c>
      <c r="BN12" s="17">
        <v>9.3817348640946902E-2</v>
      </c>
    </row>
    <row r="13" spans="2:66" x14ac:dyDescent="0.35">
      <c r="B13" s="18" t="s">
        <v>182</v>
      </c>
      <c r="C13" s="17">
        <v>1.6648733309241201E-2</v>
      </c>
      <c r="D13" s="17">
        <v>1.47299250479936E-2</v>
      </c>
      <c r="E13" s="17">
        <v>1.8513502289333902E-2</v>
      </c>
      <c r="F13" s="17"/>
      <c r="G13" s="17">
        <v>4.1377182267794001E-2</v>
      </c>
      <c r="H13" s="17">
        <v>1.6966493101580701E-2</v>
      </c>
      <c r="I13" s="17">
        <v>1.21002924678836E-2</v>
      </c>
      <c r="J13" s="17">
        <v>5.8433729077508297E-3</v>
      </c>
      <c r="K13" s="17">
        <v>1.4666459582290301E-2</v>
      </c>
      <c r="L13" s="17">
        <v>1.2895581248494801E-2</v>
      </c>
      <c r="M13" s="17"/>
      <c r="N13" s="17">
        <v>1.8191916314054299E-2</v>
      </c>
      <c r="O13" s="17">
        <v>1.8925591146493299E-2</v>
      </c>
      <c r="P13" s="17">
        <v>1.6269279288165201E-2</v>
      </c>
      <c r="Q13" s="17">
        <v>1.2867285102079899E-2</v>
      </c>
      <c r="R13" s="17"/>
      <c r="S13" s="17">
        <v>1.28923490769741E-2</v>
      </c>
      <c r="T13" s="17">
        <v>1.32540697582165E-2</v>
      </c>
      <c r="U13" s="17">
        <v>2.6012622776201599E-2</v>
      </c>
      <c r="V13" s="17">
        <v>1.17829507775719E-2</v>
      </c>
      <c r="W13" s="17">
        <v>0</v>
      </c>
      <c r="X13" s="17">
        <v>1.08858973832172E-2</v>
      </c>
      <c r="Y13" s="17">
        <v>2.60339803353495E-2</v>
      </c>
      <c r="Z13" s="17">
        <v>2.78341874571796E-2</v>
      </c>
      <c r="AA13" s="17">
        <v>4.1894505632428698E-2</v>
      </c>
      <c r="AB13" s="17">
        <v>1.29153965170213E-2</v>
      </c>
      <c r="AC13" s="17">
        <v>0</v>
      </c>
      <c r="AD13" s="17">
        <v>0</v>
      </c>
      <c r="AE13" s="17"/>
      <c r="AF13" s="17">
        <v>1.8736414137881598E-2</v>
      </c>
      <c r="AG13" s="17">
        <v>7.2645651611697396E-3</v>
      </c>
      <c r="AH13" s="17">
        <v>4.3574528106201403E-2</v>
      </c>
      <c r="AI13" s="17">
        <v>6.2682171925916002E-3</v>
      </c>
      <c r="AJ13" s="17">
        <v>1.6498548644969E-2</v>
      </c>
      <c r="AK13" s="17">
        <v>2.0065115932498899E-2</v>
      </c>
      <c r="AL13" s="17"/>
      <c r="AM13" s="17">
        <v>1.33087481947659E-2</v>
      </c>
      <c r="AN13" s="17">
        <v>2.1646911547499901E-2</v>
      </c>
      <c r="AO13" s="17"/>
      <c r="AP13" s="17">
        <v>8.8043455643139201E-3</v>
      </c>
      <c r="AQ13" s="17">
        <v>1.72796143507233E-2</v>
      </c>
      <c r="AR13" s="17">
        <v>1.8945692740789399E-2</v>
      </c>
      <c r="AS13" s="17">
        <v>3.9701809249246003E-2</v>
      </c>
      <c r="AT13" s="17">
        <v>0</v>
      </c>
      <c r="AU13" s="17"/>
      <c r="AV13" s="17">
        <v>1.48930072245104E-2</v>
      </c>
      <c r="AW13" s="17">
        <v>1.9996130112806699E-2</v>
      </c>
      <c r="AX13" s="17">
        <v>0</v>
      </c>
      <c r="AY13" s="17">
        <v>3.9761744551720803E-2</v>
      </c>
      <c r="AZ13" s="17">
        <v>3.3143287165854497E-2</v>
      </c>
      <c r="BA13" s="17">
        <v>0</v>
      </c>
      <c r="BB13" s="17"/>
      <c r="BC13" s="17">
        <v>4.33310898670478E-3</v>
      </c>
      <c r="BD13" s="17">
        <v>1.7107405436880701E-2</v>
      </c>
      <c r="BE13" s="17">
        <v>2.98672404711425E-2</v>
      </c>
      <c r="BF13" s="17"/>
      <c r="BG13" s="17">
        <v>2.1892917888272599E-2</v>
      </c>
      <c r="BH13" s="17">
        <v>1.2546513119933199E-2</v>
      </c>
      <c r="BI13" s="17">
        <v>9.9479109153673105E-3</v>
      </c>
      <c r="BJ13" s="17">
        <v>3.3282135954538897E-2</v>
      </c>
      <c r="BK13" s="17">
        <v>6.1773144237185301E-2</v>
      </c>
      <c r="BL13" s="17"/>
      <c r="BM13" s="17">
        <v>1.4026989777680399E-2</v>
      </c>
      <c r="BN13" s="17">
        <v>5.4234585082074897E-2</v>
      </c>
    </row>
    <row r="14" spans="2:66" x14ac:dyDescent="0.35">
      <c r="B14" s="18" t="s">
        <v>117</v>
      </c>
      <c r="C14" s="19">
        <v>2.6915193218631801E-2</v>
      </c>
      <c r="D14" s="19">
        <v>1.70921023222134E-2</v>
      </c>
      <c r="E14" s="19">
        <v>3.6123913486832901E-2</v>
      </c>
      <c r="F14" s="19"/>
      <c r="G14" s="19">
        <v>3.9981012181473201E-2</v>
      </c>
      <c r="H14" s="19">
        <v>5.4435269906794497E-3</v>
      </c>
      <c r="I14" s="19">
        <v>2.5845213382790701E-2</v>
      </c>
      <c r="J14" s="19">
        <v>4.4265535212831199E-2</v>
      </c>
      <c r="K14" s="19">
        <v>2.2134430979155201E-2</v>
      </c>
      <c r="L14" s="19">
        <v>2.5964404974420301E-2</v>
      </c>
      <c r="M14" s="19"/>
      <c r="N14" s="19">
        <v>1.1747958502716101E-2</v>
      </c>
      <c r="O14" s="19">
        <v>1.56038767654038E-2</v>
      </c>
      <c r="P14" s="19">
        <v>3.4651681466834901E-2</v>
      </c>
      <c r="Q14" s="19">
        <v>4.9184580483129202E-2</v>
      </c>
      <c r="R14" s="19"/>
      <c r="S14" s="19">
        <v>3.2386376350220701E-2</v>
      </c>
      <c r="T14" s="19">
        <v>2.7227332471929901E-2</v>
      </c>
      <c r="U14" s="19">
        <v>1.29541641248389E-2</v>
      </c>
      <c r="V14" s="19">
        <v>3.7741922050022997E-2</v>
      </c>
      <c r="W14" s="19">
        <v>1.5433059839241601E-2</v>
      </c>
      <c r="X14" s="19">
        <v>5.6880907271596101E-2</v>
      </c>
      <c r="Y14" s="19">
        <v>5.2977886116953699E-2</v>
      </c>
      <c r="Z14" s="19">
        <v>0</v>
      </c>
      <c r="AA14" s="19">
        <v>1.66051300601118E-2</v>
      </c>
      <c r="AB14" s="19">
        <v>2.6548627155943399E-2</v>
      </c>
      <c r="AC14" s="19">
        <v>0</v>
      </c>
      <c r="AD14" s="19">
        <v>0</v>
      </c>
      <c r="AE14" s="19"/>
      <c r="AF14" s="19">
        <v>3.0660592324230899E-2</v>
      </c>
      <c r="AG14" s="19">
        <v>3.4658235650386299E-3</v>
      </c>
      <c r="AH14" s="19">
        <v>5.4567897896199098E-2</v>
      </c>
      <c r="AI14" s="19">
        <v>3.4260813892206303E-2</v>
      </c>
      <c r="AJ14" s="19">
        <v>4.2692569942994599E-2</v>
      </c>
      <c r="AK14" s="19">
        <v>0</v>
      </c>
      <c r="AL14" s="19"/>
      <c r="AM14" s="19">
        <v>2.7684995351837698E-2</v>
      </c>
      <c r="AN14" s="19">
        <v>2.3784438914881099E-2</v>
      </c>
      <c r="AO14" s="19"/>
      <c r="AP14" s="19">
        <v>4.1727075376548697E-2</v>
      </c>
      <c r="AQ14" s="19">
        <v>1.33156611648992E-2</v>
      </c>
      <c r="AR14" s="19">
        <v>2.1580607222887498E-2</v>
      </c>
      <c r="AS14" s="19">
        <v>1.5772645682698799E-2</v>
      </c>
      <c r="AT14" s="19">
        <v>3.7555092743936397E-2</v>
      </c>
      <c r="AU14" s="19"/>
      <c r="AV14" s="19">
        <v>1.5308021659590399E-2</v>
      </c>
      <c r="AW14" s="19">
        <v>3.14083108954549E-2</v>
      </c>
      <c r="AX14" s="19">
        <v>0</v>
      </c>
      <c r="AY14" s="19">
        <v>2.4998651821052601E-2</v>
      </c>
      <c r="AZ14" s="19">
        <v>5.0561166563206902E-2</v>
      </c>
      <c r="BA14" s="19">
        <v>6.2818202590462405E-2</v>
      </c>
      <c r="BB14" s="19"/>
      <c r="BC14" s="19">
        <v>1.97628525287049E-2</v>
      </c>
      <c r="BD14" s="19">
        <v>3.5706420801936103E-2</v>
      </c>
      <c r="BE14" s="19">
        <v>1.3538853092586201E-2</v>
      </c>
      <c r="BF14" s="19"/>
      <c r="BG14" s="19">
        <v>0</v>
      </c>
      <c r="BH14" s="19">
        <v>2.3604907311709399E-2</v>
      </c>
      <c r="BI14" s="19">
        <v>2.9849219728975501E-2</v>
      </c>
      <c r="BJ14" s="19">
        <v>3.4508374064814898E-2</v>
      </c>
      <c r="BK14" s="19">
        <v>2.4641179256572301E-2</v>
      </c>
      <c r="BL14" s="19"/>
      <c r="BM14" s="19">
        <v>1.9865874480427301E-2</v>
      </c>
      <c r="BN14" s="19">
        <v>2.7251983023817102E-2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199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1008</v>
      </c>
      <c r="D7" s="10">
        <v>480</v>
      </c>
      <c r="E7" s="10">
        <v>525</v>
      </c>
      <c r="F7" s="10"/>
      <c r="G7" s="10">
        <v>143</v>
      </c>
      <c r="H7" s="10">
        <v>177</v>
      </c>
      <c r="I7" s="10">
        <v>157</v>
      </c>
      <c r="J7" s="10">
        <v>163</v>
      </c>
      <c r="K7" s="10">
        <v>142</v>
      </c>
      <c r="L7" s="10">
        <v>226</v>
      </c>
      <c r="M7" s="10"/>
      <c r="N7" s="10">
        <v>266</v>
      </c>
      <c r="O7" s="10">
        <v>261</v>
      </c>
      <c r="P7" s="10">
        <v>235</v>
      </c>
      <c r="Q7" s="10">
        <v>244</v>
      </c>
      <c r="R7" s="10"/>
      <c r="S7" s="10">
        <v>150</v>
      </c>
      <c r="T7" s="10">
        <v>144</v>
      </c>
      <c r="U7" s="10">
        <v>80</v>
      </c>
      <c r="V7" s="10">
        <v>83</v>
      </c>
      <c r="W7" s="10">
        <v>64</v>
      </c>
      <c r="X7" s="10">
        <v>88</v>
      </c>
      <c r="Y7" s="10">
        <v>77</v>
      </c>
      <c r="Z7" s="10">
        <v>37</v>
      </c>
      <c r="AA7" s="10">
        <v>120</v>
      </c>
      <c r="AB7" s="10">
        <v>74</v>
      </c>
      <c r="AC7" s="10">
        <v>54</v>
      </c>
      <c r="AD7" s="10">
        <v>37</v>
      </c>
      <c r="AE7" s="10"/>
      <c r="AF7" s="10">
        <v>256</v>
      </c>
      <c r="AG7" s="10">
        <v>271</v>
      </c>
      <c r="AH7" s="10">
        <v>135</v>
      </c>
      <c r="AI7" s="10">
        <v>175</v>
      </c>
      <c r="AJ7" s="10">
        <v>117</v>
      </c>
      <c r="AK7" s="10">
        <v>54</v>
      </c>
      <c r="AL7" s="10"/>
      <c r="AM7" s="10">
        <v>593</v>
      </c>
      <c r="AN7" s="10">
        <v>410</v>
      </c>
      <c r="AO7" s="10"/>
      <c r="AP7" s="10">
        <v>226</v>
      </c>
      <c r="AQ7" s="10">
        <v>224</v>
      </c>
      <c r="AR7" s="10">
        <v>268</v>
      </c>
      <c r="AS7" s="10">
        <v>123</v>
      </c>
      <c r="AT7" s="10">
        <v>27</v>
      </c>
      <c r="AU7" s="10"/>
      <c r="AV7" s="10">
        <v>332</v>
      </c>
      <c r="AW7" s="10">
        <v>198</v>
      </c>
      <c r="AX7" s="10">
        <v>85</v>
      </c>
      <c r="AY7" s="10">
        <v>123</v>
      </c>
      <c r="AZ7" s="10">
        <v>59</v>
      </c>
      <c r="BA7" s="10">
        <v>94</v>
      </c>
      <c r="BB7" s="10"/>
      <c r="BC7" s="10">
        <v>252</v>
      </c>
      <c r="BD7" s="10">
        <v>401</v>
      </c>
      <c r="BE7" s="10">
        <v>296</v>
      </c>
      <c r="BF7" s="10"/>
      <c r="BG7" s="10">
        <v>88</v>
      </c>
      <c r="BH7" s="10">
        <v>464</v>
      </c>
      <c r="BI7" s="10">
        <v>309</v>
      </c>
      <c r="BJ7" s="10">
        <v>29</v>
      </c>
      <c r="BK7" s="10">
        <v>81</v>
      </c>
      <c r="BL7" s="10"/>
      <c r="BM7" s="10">
        <v>552</v>
      </c>
      <c r="BN7" s="10">
        <v>110</v>
      </c>
    </row>
    <row r="8" spans="2:66" ht="30" customHeight="1" x14ac:dyDescent="0.35">
      <c r="B8" s="11" t="s">
        <v>19</v>
      </c>
      <c r="C8" s="11">
        <v>1006</v>
      </c>
      <c r="D8" s="11">
        <v>481</v>
      </c>
      <c r="E8" s="11">
        <v>522</v>
      </c>
      <c r="F8" s="11"/>
      <c r="G8" s="11">
        <v>145</v>
      </c>
      <c r="H8" s="11">
        <v>173</v>
      </c>
      <c r="I8" s="11">
        <v>160</v>
      </c>
      <c r="J8" s="11">
        <v>166</v>
      </c>
      <c r="K8" s="11">
        <v>141</v>
      </c>
      <c r="L8" s="11">
        <v>221</v>
      </c>
      <c r="M8" s="11"/>
      <c r="N8" s="11">
        <v>264</v>
      </c>
      <c r="O8" s="11">
        <v>269</v>
      </c>
      <c r="P8" s="11">
        <v>232</v>
      </c>
      <c r="Q8" s="11">
        <v>238</v>
      </c>
      <c r="R8" s="11"/>
      <c r="S8" s="11">
        <v>148</v>
      </c>
      <c r="T8" s="11">
        <v>142</v>
      </c>
      <c r="U8" s="11">
        <v>78</v>
      </c>
      <c r="V8" s="11">
        <v>88</v>
      </c>
      <c r="W8" s="11">
        <v>64</v>
      </c>
      <c r="X8" s="11">
        <v>86</v>
      </c>
      <c r="Y8" s="11">
        <v>75</v>
      </c>
      <c r="Z8" s="11">
        <v>35</v>
      </c>
      <c r="AA8" s="11">
        <v>118</v>
      </c>
      <c r="AB8" s="11">
        <v>84</v>
      </c>
      <c r="AC8" s="11">
        <v>52</v>
      </c>
      <c r="AD8" s="11">
        <v>35</v>
      </c>
      <c r="AE8" s="11"/>
      <c r="AF8" s="11">
        <v>255</v>
      </c>
      <c r="AG8" s="11">
        <v>271</v>
      </c>
      <c r="AH8" s="11">
        <v>136</v>
      </c>
      <c r="AI8" s="11">
        <v>174</v>
      </c>
      <c r="AJ8" s="11">
        <v>116</v>
      </c>
      <c r="AK8" s="11">
        <v>54</v>
      </c>
      <c r="AL8" s="11"/>
      <c r="AM8" s="11">
        <v>590</v>
      </c>
      <c r="AN8" s="11">
        <v>411</v>
      </c>
      <c r="AO8" s="11"/>
      <c r="AP8" s="11">
        <v>225</v>
      </c>
      <c r="AQ8" s="11">
        <v>223</v>
      </c>
      <c r="AR8" s="11">
        <v>269</v>
      </c>
      <c r="AS8" s="11">
        <v>123</v>
      </c>
      <c r="AT8" s="11">
        <v>27</v>
      </c>
      <c r="AU8" s="11"/>
      <c r="AV8" s="11">
        <v>332</v>
      </c>
      <c r="AW8" s="11">
        <v>197</v>
      </c>
      <c r="AX8" s="11">
        <v>85</v>
      </c>
      <c r="AY8" s="11">
        <v>122</v>
      </c>
      <c r="AZ8" s="11">
        <v>58</v>
      </c>
      <c r="BA8" s="11">
        <v>94</v>
      </c>
      <c r="BB8" s="11"/>
      <c r="BC8" s="11">
        <v>251</v>
      </c>
      <c r="BD8" s="11">
        <v>401</v>
      </c>
      <c r="BE8" s="11">
        <v>295</v>
      </c>
      <c r="BF8" s="11"/>
      <c r="BG8" s="11">
        <v>87</v>
      </c>
      <c r="BH8" s="11">
        <v>464</v>
      </c>
      <c r="BI8" s="11">
        <v>308</v>
      </c>
      <c r="BJ8" s="11">
        <v>29</v>
      </c>
      <c r="BK8" s="11">
        <v>81</v>
      </c>
      <c r="BL8" s="11"/>
      <c r="BM8" s="11">
        <v>551</v>
      </c>
      <c r="BN8" s="11">
        <v>110</v>
      </c>
    </row>
    <row r="9" spans="2:66" x14ac:dyDescent="0.35">
      <c r="B9" s="18" t="s">
        <v>178</v>
      </c>
      <c r="C9" s="17">
        <v>0.36294229995948302</v>
      </c>
      <c r="D9" s="17">
        <v>0.41124667756511302</v>
      </c>
      <c r="E9" s="17">
        <v>0.32052744632140401</v>
      </c>
      <c r="F9" s="17"/>
      <c r="G9" s="17">
        <v>0.232955213105764</v>
      </c>
      <c r="H9" s="17">
        <v>0.39614358117573301</v>
      </c>
      <c r="I9" s="17">
        <v>0.34659085953248803</v>
      </c>
      <c r="J9" s="17">
        <v>0.39676587994752899</v>
      </c>
      <c r="K9" s="17">
        <v>0.38154390530082</v>
      </c>
      <c r="L9" s="17">
        <v>0.39662994744152003</v>
      </c>
      <c r="M9" s="17"/>
      <c r="N9" s="17">
        <v>0.36955613294592499</v>
      </c>
      <c r="O9" s="17">
        <v>0.37881101835647701</v>
      </c>
      <c r="P9" s="17">
        <v>0.39716934908979701</v>
      </c>
      <c r="Q9" s="17">
        <v>0.30723699089606299</v>
      </c>
      <c r="R9" s="17"/>
      <c r="S9" s="17">
        <v>0.325714676019347</v>
      </c>
      <c r="T9" s="17">
        <v>0.37014649761919899</v>
      </c>
      <c r="U9" s="17">
        <v>0.37348205251856498</v>
      </c>
      <c r="V9" s="17">
        <v>0.38839361936921801</v>
      </c>
      <c r="W9" s="17">
        <v>0.40320632995792999</v>
      </c>
      <c r="X9" s="17">
        <v>0.36556478694905098</v>
      </c>
      <c r="Y9" s="17">
        <v>0.34158908288860601</v>
      </c>
      <c r="Z9" s="17">
        <v>0.327593316390552</v>
      </c>
      <c r="AA9" s="17">
        <v>0.338699117568524</v>
      </c>
      <c r="AB9" s="17">
        <v>0.38985157326389702</v>
      </c>
      <c r="AC9" s="17">
        <v>0.38965990843592102</v>
      </c>
      <c r="AD9" s="17">
        <v>0.38117296130397998</v>
      </c>
      <c r="AE9" s="17"/>
      <c r="AF9" s="17">
        <v>0.395717800216282</v>
      </c>
      <c r="AG9" s="17">
        <v>0.35902814769126201</v>
      </c>
      <c r="AH9" s="17">
        <v>0.32740045710795801</v>
      </c>
      <c r="AI9" s="17">
        <v>0.35589052997904003</v>
      </c>
      <c r="AJ9" s="17">
        <v>0.36636257632667302</v>
      </c>
      <c r="AK9" s="17">
        <v>0.332344475062337</v>
      </c>
      <c r="AL9" s="17"/>
      <c r="AM9" s="17">
        <v>0.37797664177457502</v>
      </c>
      <c r="AN9" s="17">
        <v>0.34073076199895203</v>
      </c>
      <c r="AO9" s="17"/>
      <c r="AP9" s="17">
        <v>0.37999483641375198</v>
      </c>
      <c r="AQ9" s="17">
        <v>0.327757078065048</v>
      </c>
      <c r="AR9" s="17">
        <v>0.37318353875413601</v>
      </c>
      <c r="AS9" s="17">
        <v>0.38374436669558998</v>
      </c>
      <c r="AT9" s="17">
        <v>0.47720789789565998</v>
      </c>
      <c r="AU9" s="17"/>
      <c r="AV9" s="17">
        <v>0.40987580329856999</v>
      </c>
      <c r="AW9" s="17">
        <v>0.29340778858542099</v>
      </c>
      <c r="AX9" s="17">
        <v>0.38477144549680298</v>
      </c>
      <c r="AY9" s="17">
        <v>0.39835153559224901</v>
      </c>
      <c r="AZ9" s="17">
        <v>0.33968482601383498</v>
      </c>
      <c r="BA9" s="17">
        <v>0.33327395562560902</v>
      </c>
      <c r="BB9" s="17"/>
      <c r="BC9" s="17">
        <v>0.42061885123336201</v>
      </c>
      <c r="BD9" s="17">
        <v>0.28872361876150299</v>
      </c>
      <c r="BE9" s="17">
        <v>0.41885512225083299</v>
      </c>
      <c r="BF9" s="17"/>
      <c r="BG9" s="17">
        <v>0.37737664767942802</v>
      </c>
      <c r="BH9" s="17">
        <v>0.365403396115421</v>
      </c>
      <c r="BI9" s="17">
        <v>0.36920060631296803</v>
      </c>
      <c r="BJ9" s="17">
        <v>0.38357745776098501</v>
      </c>
      <c r="BK9" s="17">
        <v>0.40654846545142298</v>
      </c>
      <c r="BL9" s="17"/>
      <c r="BM9" s="17">
        <v>0.36729996703196199</v>
      </c>
      <c r="BN9" s="17">
        <v>0.40047046713669399</v>
      </c>
    </row>
    <row r="10" spans="2:66" x14ac:dyDescent="0.35">
      <c r="B10" s="18" t="s">
        <v>179</v>
      </c>
      <c r="C10" s="17">
        <v>0.40805994527342199</v>
      </c>
      <c r="D10" s="17">
        <v>0.40139410003588899</v>
      </c>
      <c r="E10" s="17">
        <v>0.41077501916813702</v>
      </c>
      <c r="F10" s="17"/>
      <c r="G10" s="17">
        <v>0.37900916193254502</v>
      </c>
      <c r="H10" s="17">
        <v>0.36597855295838999</v>
      </c>
      <c r="I10" s="17">
        <v>0.42945883930958201</v>
      </c>
      <c r="J10" s="17">
        <v>0.35936706998194801</v>
      </c>
      <c r="K10" s="17">
        <v>0.43683835630037199</v>
      </c>
      <c r="L10" s="17">
        <v>0.46256902054542498</v>
      </c>
      <c r="M10" s="17"/>
      <c r="N10" s="17">
        <v>0.42380599303944699</v>
      </c>
      <c r="O10" s="17">
        <v>0.38040176396665798</v>
      </c>
      <c r="P10" s="17">
        <v>0.39077325983094302</v>
      </c>
      <c r="Q10" s="17">
        <v>0.43791991170289302</v>
      </c>
      <c r="R10" s="17"/>
      <c r="S10" s="17">
        <v>0.40105699276607298</v>
      </c>
      <c r="T10" s="17">
        <v>0.38009879641319499</v>
      </c>
      <c r="U10" s="17">
        <v>0.38690591975396499</v>
      </c>
      <c r="V10" s="17">
        <v>0.40824761709235002</v>
      </c>
      <c r="W10" s="17">
        <v>0.39058048302897802</v>
      </c>
      <c r="X10" s="17">
        <v>0.36328753100620498</v>
      </c>
      <c r="Y10" s="17">
        <v>0.46439476034122001</v>
      </c>
      <c r="Z10" s="17">
        <v>0.53576595589162501</v>
      </c>
      <c r="AA10" s="17">
        <v>0.39482816747281202</v>
      </c>
      <c r="AB10" s="17">
        <v>0.36096967073790898</v>
      </c>
      <c r="AC10" s="17">
        <v>0.53698746485429605</v>
      </c>
      <c r="AD10" s="17">
        <v>0.45745185829567497</v>
      </c>
      <c r="AE10" s="17"/>
      <c r="AF10" s="17">
        <v>0.35987453668780101</v>
      </c>
      <c r="AG10" s="17">
        <v>0.43458002225023401</v>
      </c>
      <c r="AH10" s="17">
        <v>0.34710788050778402</v>
      </c>
      <c r="AI10" s="17">
        <v>0.44243701290118898</v>
      </c>
      <c r="AJ10" s="17">
        <v>0.461699235753665</v>
      </c>
      <c r="AK10" s="17">
        <v>0.429211768363716</v>
      </c>
      <c r="AL10" s="17"/>
      <c r="AM10" s="17">
        <v>0.39948647891093297</v>
      </c>
      <c r="AN10" s="17">
        <v>0.425223517709377</v>
      </c>
      <c r="AO10" s="17"/>
      <c r="AP10" s="17">
        <v>0.41254596962413398</v>
      </c>
      <c r="AQ10" s="17">
        <v>0.42740138003270101</v>
      </c>
      <c r="AR10" s="17">
        <v>0.41512504656551602</v>
      </c>
      <c r="AS10" s="17">
        <v>0.36112395168497602</v>
      </c>
      <c r="AT10" s="17">
        <v>0.36501956183630102</v>
      </c>
      <c r="AU10" s="17"/>
      <c r="AV10" s="17">
        <v>0.38144138598127297</v>
      </c>
      <c r="AW10" s="17">
        <v>0.48859467158768299</v>
      </c>
      <c r="AX10" s="17">
        <v>0.36470895292595601</v>
      </c>
      <c r="AY10" s="17">
        <v>0.40316185025489898</v>
      </c>
      <c r="AZ10" s="17">
        <v>0.30584570045072401</v>
      </c>
      <c r="BA10" s="17">
        <v>0.42307375646946499</v>
      </c>
      <c r="BB10" s="17"/>
      <c r="BC10" s="17">
        <v>0.377192691784836</v>
      </c>
      <c r="BD10" s="17">
        <v>0.451410394729516</v>
      </c>
      <c r="BE10" s="17">
        <v>0.38623508328105999</v>
      </c>
      <c r="BF10" s="17"/>
      <c r="BG10" s="17">
        <v>0.41164885281650798</v>
      </c>
      <c r="BH10" s="17">
        <v>0.39638603057938798</v>
      </c>
      <c r="BI10" s="17">
        <v>0.44244409165370302</v>
      </c>
      <c r="BJ10" s="17">
        <v>0.34412004852743</v>
      </c>
      <c r="BK10" s="17">
        <v>0.42908207056678999</v>
      </c>
      <c r="BL10" s="17"/>
      <c r="BM10" s="17">
        <v>0.39880367165245001</v>
      </c>
      <c r="BN10" s="17">
        <v>0.40660160154556402</v>
      </c>
    </row>
    <row r="11" spans="2:66" ht="29" x14ac:dyDescent="0.35">
      <c r="B11" s="18" t="s">
        <v>180</v>
      </c>
      <c r="C11" s="17">
        <v>0.157593222176653</v>
      </c>
      <c r="D11" s="17">
        <v>0.138732137601771</v>
      </c>
      <c r="E11" s="17">
        <v>0.175888046068021</v>
      </c>
      <c r="F11" s="17"/>
      <c r="G11" s="17">
        <v>0.24869451938685599</v>
      </c>
      <c r="H11" s="17">
        <v>0.16895970817093101</v>
      </c>
      <c r="I11" s="17">
        <v>0.14915680421501001</v>
      </c>
      <c r="J11" s="17">
        <v>0.183352719445249</v>
      </c>
      <c r="K11" s="17">
        <v>0.12452613520985201</v>
      </c>
      <c r="L11" s="17">
        <v>9.7038955374795496E-2</v>
      </c>
      <c r="M11" s="17"/>
      <c r="N11" s="17">
        <v>0.16518144000259599</v>
      </c>
      <c r="O11" s="17">
        <v>0.175164542883226</v>
      </c>
      <c r="P11" s="17">
        <v>0.11067812511354</v>
      </c>
      <c r="Q11" s="17">
        <v>0.172316193119705</v>
      </c>
      <c r="R11" s="17"/>
      <c r="S11" s="17">
        <v>0.206269633169471</v>
      </c>
      <c r="T11" s="17">
        <v>0.187983168075466</v>
      </c>
      <c r="U11" s="17">
        <v>0.124477170604418</v>
      </c>
      <c r="V11" s="17">
        <v>0.10820814519656</v>
      </c>
      <c r="W11" s="17">
        <v>0.143924539158406</v>
      </c>
      <c r="X11" s="17">
        <v>0.137823238006406</v>
      </c>
      <c r="Y11" s="17">
        <v>0.12814393373452301</v>
      </c>
      <c r="Z11" s="17">
        <v>8.2004581975195195E-2</v>
      </c>
      <c r="AA11" s="17">
        <v>0.19063692093260001</v>
      </c>
      <c r="AB11" s="17">
        <v>0.19626443319818199</v>
      </c>
      <c r="AC11" s="17">
        <v>7.3352626709782695E-2</v>
      </c>
      <c r="AD11" s="17">
        <v>0.16137518040034499</v>
      </c>
      <c r="AE11" s="17"/>
      <c r="AF11" s="17">
        <v>0.18222248020373899</v>
      </c>
      <c r="AG11" s="17">
        <v>0.151152536810545</v>
      </c>
      <c r="AH11" s="17">
        <v>0.19195061643678099</v>
      </c>
      <c r="AI11" s="17">
        <v>0.12766769238813</v>
      </c>
      <c r="AJ11" s="17">
        <v>0.11188117240064301</v>
      </c>
      <c r="AK11" s="17">
        <v>0.18218717735090301</v>
      </c>
      <c r="AL11" s="17"/>
      <c r="AM11" s="17">
        <v>0.158499950986798</v>
      </c>
      <c r="AN11" s="17">
        <v>0.155780502436248</v>
      </c>
      <c r="AO11" s="17"/>
      <c r="AP11" s="17">
        <v>0.122652771990092</v>
      </c>
      <c r="AQ11" s="17">
        <v>0.164391692783557</v>
      </c>
      <c r="AR11" s="17">
        <v>0.141230670136475</v>
      </c>
      <c r="AS11" s="17">
        <v>0.198229003235009</v>
      </c>
      <c r="AT11" s="17">
        <v>0.157772540268039</v>
      </c>
      <c r="AU11" s="17"/>
      <c r="AV11" s="17">
        <v>0.15074046562714399</v>
      </c>
      <c r="AW11" s="17">
        <v>0.15709581689555099</v>
      </c>
      <c r="AX11" s="17">
        <v>0.19015220050068601</v>
      </c>
      <c r="AY11" s="17">
        <v>0.118809742580049</v>
      </c>
      <c r="AZ11" s="17">
        <v>0.20144052446548</v>
      </c>
      <c r="BA11" s="17">
        <v>0.138158409273372</v>
      </c>
      <c r="BB11" s="17"/>
      <c r="BC11" s="17">
        <v>0.14642516643081199</v>
      </c>
      <c r="BD11" s="17">
        <v>0.17517184716868101</v>
      </c>
      <c r="BE11" s="17">
        <v>0.14746984538715899</v>
      </c>
      <c r="BF11" s="17"/>
      <c r="BG11" s="17">
        <v>0.18704673124712701</v>
      </c>
      <c r="BH11" s="17">
        <v>0.173720895245289</v>
      </c>
      <c r="BI11" s="17">
        <v>0.136759102741388</v>
      </c>
      <c r="BJ11" s="17">
        <v>0.13779129382447</v>
      </c>
      <c r="BK11" s="17">
        <v>5.2222669273718603E-2</v>
      </c>
      <c r="BL11" s="17"/>
      <c r="BM11" s="17">
        <v>0.175831716425698</v>
      </c>
      <c r="BN11" s="17">
        <v>7.48636418780535E-2</v>
      </c>
    </row>
    <row r="12" spans="2:66" x14ac:dyDescent="0.35">
      <c r="B12" s="18" t="s">
        <v>181</v>
      </c>
      <c r="C12" s="17">
        <v>2.46693685638395E-2</v>
      </c>
      <c r="D12" s="17">
        <v>1.9003553073569102E-2</v>
      </c>
      <c r="E12" s="17">
        <v>3.00337857667533E-2</v>
      </c>
      <c r="F12" s="17"/>
      <c r="G12" s="17">
        <v>5.4099269874941402E-2</v>
      </c>
      <c r="H12" s="17">
        <v>2.9661085549429499E-2</v>
      </c>
      <c r="I12" s="17">
        <v>3.7725773622956697E-2</v>
      </c>
      <c r="J12" s="17">
        <v>5.8885645780386402E-3</v>
      </c>
      <c r="K12" s="17">
        <v>6.9543310966445598E-3</v>
      </c>
      <c r="L12" s="17">
        <v>1.7443413713434601E-2</v>
      </c>
      <c r="M12" s="17"/>
      <c r="N12" s="17">
        <v>1.9057094844811499E-2</v>
      </c>
      <c r="O12" s="17">
        <v>2.30734617971321E-2</v>
      </c>
      <c r="P12" s="17">
        <v>3.7539147199170703E-2</v>
      </c>
      <c r="Q12" s="17">
        <v>2.03629937994739E-2</v>
      </c>
      <c r="R12" s="17"/>
      <c r="S12" s="17">
        <v>3.34100206682902E-2</v>
      </c>
      <c r="T12" s="17">
        <v>2.77765426524367E-2</v>
      </c>
      <c r="U12" s="17">
        <v>3.76868299587899E-2</v>
      </c>
      <c r="V12" s="17">
        <v>3.5559640727814798E-2</v>
      </c>
      <c r="W12" s="17">
        <v>0</v>
      </c>
      <c r="X12" s="17">
        <v>4.4340286717498699E-2</v>
      </c>
      <c r="Y12" s="17">
        <v>2.60698943923037E-2</v>
      </c>
      <c r="Z12" s="17">
        <v>2.6801958285447701E-2</v>
      </c>
      <c r="AA12" s="17">
        <v>1.67518931159574E-2</v>
      </c>
      <c r="AB12" s="17">
        <v>1.36795450378867E-2</v>
      </c>
      <c r="AC12" s="17">
        <v>0</v>
      </c>
      <c r="AD12" s="17">
        <v>0</v>
      </c>
      <c r="AE12" s="17"/>
      <c r="AF12" s="17">
        <v>3.0470697499577201E-2</v>
      </c>
      <c r="AG12" s="17">
        <v>1.1350702348698101E-2</v>
      </c>
      <c r="AH12" s="17">
        <v>5.2455890771460303E-2</v>
      </c>
      <c r="AI12" s="17">
        <v>2.28525561704759E-2</v>
      </c>
      <c r="AJ12" s="17">
        <v>1.67731506893192E-2</v>
      </c>
      <c r="AK12" s="17">
        <v>1.73030264079117E-2</v>
      </c>
      <c r="AL12" s="17"/>
      <c r="AM12" s="17">
        <v>2.5247699820240801E-2</v>
      </c>
      <c r="AN12" s="17">
        <v>2.1898245866418101E-2</v>
      </c>
      <c r="AO12" s="17"/>
      <c r="AP12" s="17">
        <v>2.6808397416754299E-2</v>
      </c>
      <c r="AQ12" s="17">
        <v>3.0928717814147501E-2</v>
      </c>
      <c r="AR12" s="17">
        <v>2.9052408880677599E-2</v>
      </c>
      <c r="AS12" s="17">
        <v>2.4835874368773301E-2</v>
      </c>
      <c r="AT12" s="17">
        <v>0</v>
      </c>
      <c r="AU12" s="17"/>
      <c r="AV12" s="17">
        <v>2.3861886459902198E-2</v>
      </c>
      <c r="AW12" s="17">
        <v>2.50025788324745E-2</v>
      </c>
      <c r="AX12" s="17">
        <v>2.3580016675897798E-2</v>
      </c>
      <c r="AY12" s="17">
        <v>1.5264374764958601E-2</v>
      </c>
      <c r="AZ12" s="17">
        <v>7.0521272722391296E-2</v>
      </c>
      <c r="BA12" s="17">
        <v>1.12915057000668E-2</v>
      </c>
      <c r="BB12" s="17"/>
      <c r="BC12" s="17">
        <v>1.1350020976534699E-2</v>
      </c>
      <c r="BD12" s="17">
        <v>3.2897392335638001E-2</v>
      </c>
      <c r="BE12" s="17">
        <v>2.33467349765441E-2</v>
      </c>
      <c r="BF12" s="17"/>
      <c r="BG12" s="17">
        <v>1.20480517526652E-2</v>
      </c>
      <c r="BH12" s="17">
        <v>2.5701130468237899E-2</v>
      </c>
      <c r="BI12" s="17">
        <v>1.5785324735759099E-2</v>
      </c>
      <c r="BJ12" s="17">
        <v>6.5445309456225995E-2</v>
      </c>
      <c r="BK12" s="17">
        <v>2.4873037643378702E-2</v>
      </c>
      <c r="BL12" s="17"/>
      <c r="BM12" s="17">
        <v>2.3538473826909601E-2</v>
      </c>
      <c r="BN12" s="17">
        <v>3.5608230588609201E-2</v>
      </c>
    </row>
    <row r="13" spans="2:66" x14ac:dyDescent="0.35">
      <c r="B13" s="18" t="s">
        <v>182</v>
      </c>
      <c r="C13" s="17">
        <v>9.9996046003364997E-3</v>
      </c>
      <c r="D13" s="17">
        <v>1.06407591738522E-2</v>
      </c>
      <c r="E13" s="17">
        <v>9.4666345033245104E-3</v>
      </c>
      <c r="F13" s="17"/>
      <c r="G13" s="17">
        <v>2.1422297913001501E-2</v>
      </c>
      <c r="H13" s="17">
        <v>1.1530572757694301E-2</v>
      </c>
      <c r="I13" s="17">
        <v>1.2319060364509599E-2</v>
      </c>
      <c r="J13" s="17">
        <v>5.8433729077508297E-3</v>
      </c>
      <c r="K13" s="17">
        <v>1.43359521920924E-2</v>
      </c>
      <c r="L13" s="17">
        <v>0</v>
      </c>
      <c r="M13" s="17"/>
      <c r="N13" s="17">
        <v>1.4741300876922599E-2</v>
      </c>
      <c r="O13" s="17">
        <v>7.6497002629074603E-3</v>
      </c>
      <c r="P13" s="17">
        <v>4.0289922122354596E-3</v>
      </c>
      <c r="Q13" s="17">
        <v>1.32844895176165E-2</v>
      </c>
      <c r="R13" s="17"/>
      <c r="S13" s="17">
        <v>7.0071107293134503E-3</v>
      </c>
      <c r="T13" s="17">
        <v>0</v>
      </c>
      <c r="U13" s="17">
        <v>1.2176115391660001E-2</v>
      </c>
      <c r="V13" s="17">
        <v>1.17829507775719E-2</v>
      </c>
      <c r="W13" s="17">
        <v>1.5575197700396301E-2</v>
      </c>
      <c r="X13" s="17">
        <v>1.08346436557055E-2</v>
      </c>
      <c r="Y13" s="17">
        <v>1.29656800424669E-2</v>
      </c>
      <c r="Z13" s="17">
        <v>2.78341874571796E-2</v>
      </c>
      <c r="AA13" s="17">
        <v>1.7491547584597901E-2</v>
      </c>
      <c r="AB13" s="17">
        <v>1.29153965170213E-2</v>
      </c>
      <c r="AC13" s="17">
        <v>0</v>
      </c>
      <c r="AD13" s="17">
        <v>0</v>
      </c>
      <c r="AE13" s="17"/>
      <c r="AF13" s="17">
        <v>3.7342979651137699E-3</v>
      </c>
      <c r="AG13" s="17">
        <v>3.8328980795461201E-3</v>
      </c>
      <c r="AH13" s="17">
        <v>4.4078774573195603E-2</v>
      </c>
      <c r="AI13" s="17">
        <v>1.20380399366673E-2</v>
      </c>
      <c r="AJ13" s="17">
        <v>0</v>
      </c>
      <c r="AK13" s="17">
        <v>0</v>
      </c>
      <c r="AL13" s="17"/>
      <c r="AM13" s="17">
        <v>8.5284673445221205E-3</v>
      </c>
      <c r="AN13" s="17">
        <v>1.22327442748278E-2</v>
      </c>
      <c r="AO13" s="17"/>
      <c r="AP13" s="17">
        <v>4.6266412014506096E-3</v>
      </c>
      <c r="AQ13" s="17">
        <v>8.5593349532255003E-3</v>
      </c>
      <c r="AR13" s="17">
        <v>7.6495467549595403E-3</v>
      </c>
      <c r="AS13" s="17">
        <v>2.4498036662703001E-2</v>
      </c>
      <c r="AT13" s="17">
        <v>0</v>
      </c>
      <c r="AU13" s="17"/>
      <c r="AV13" s="17">
        <v>9.3464536517552897E-3</v>
      </c>
      <c r="AW13" s="17">
        <v>1.06097284224823E-2</v>
      </c>
      <c r="AX13" s="17">
        <v>0</v>
      </c>
      <c r="AY13" s="17">
        <v>2.4078452102859998E-2</v>
      </c>
      <c r="AZ13" s="17">
        <v>3.3143287165854497E-2</v>
      </c>
      <c r="BA13" s="17">
        <v>0</v>
      </c>
      <c r="BB13" s="17"/>
      <c r="BC13" s="17">
        <v>4.33310898670478E-3</v>
      </c>
      <c r="BD13" s="17">
        <v>7.22298530505492E-3</v>
      </c>
      <c r="BE13" s="17">
        <v>2.0616657410231901E-2</v>
      </c>
      <c r="BF13" s="17"/>
      <c r="BG13" s="17">
        <v>0</v>
      </c>
      <c r="BH13" s="17">
        <v>4.1514518050884503E-3</v>
      </c>
      <c r="BI13" s="17">
        <v>9.9363293515231203E-3</v>
      </c>
      <c r="BJ13" s="17">
        <v>3.57582013624047E-2</v>
      </c>
      <c r="BK13" s="17">
        <v>4.9953088061315203E-2</v>
      </c>
      <c r="BL13" s="17"/>
      <c r="BM13" s="17">
        <v>3.4938591108349499E-3</v>
      </c>
      <c r="BN13" s="17">
        <v>4.6197201571857201E-2</v>
      </c>
    </row>
    <row r="14" spans="2:66" x14ac:dyDescent="0.35">
      <c r="B14" s="18" t="s">
        <v>117</v>
      </c>
      <c r="C14" s="19">
        <v>3.6735559426265899E-2</v>
      </c>
      <c r="D14" s="19">
        <v>1.89827725498069E-2</v>
      </c>
      <c r="E14" s="19">
        <v>5.3309068172360197E-2</v>
      </c>
      <c r="F14" s="19"/>
      <c r="G14" s="19">
        <v>6.3819537786891603E-2</v>
      </c>
      <c r="H14" s="19">
        <v>2.7726499387821801E-2</v>
      </c>
      <c r="I14" s="19">
        <v>2.4748662955453599E-2</v>
      </c>
      <c r="J14" s="19">
        <v>4.87823931394838E-2</v>
      </c>
      <c r="K14" s="19">
        <v>3.5801319900218599E-2</v>
      </c>
      <c r="L14" s="19">
        <v>2.6318662924824099E-2</v>
      </c>
      <c r="M14" s="19"/>
      <c r="N14" s="19">
        <v>7.6580382902975003E-3</v>
      </c>
      <c r="O14" s="19">
        <v>3.4899512733599598E-2</v>
      </c>
      <c r="P14" s="19">
        <v>5.98111265543134E-2</v>
      </c>
      <c r="Q14" s="19">
        <v>4.8879420964248597E-2</v>
      </c>
      <c r="R14" s="19"/>
      <c r="S14" s="19">
        <v>2.65415666475045E-2</v>
      </c>
      <c r="T14" s="19">
        <v>3.3994995239703597E-2</v>
      </c>
      <c r="U14" s="19">
        <v>6.5271911772601499E-2</v>
      </c>
      <c r="V14" s="19">
        <v>4.7808026836485398E-2</v>
      </c>
      <c r="W14" s="19">
        <v>4.6713450154289599E-2</v>
      </c>
      <c r="X14" s="19">
        <v>7.8149513665134104E-2</v>
      </c>
      <c r="Y14" s="19">
        <v>2.68366486008806E-2</v>
      </c>
      <c r="Z14" s="19">
        <v>0</v>
      </c>
      <c r="AA14" s="19">
        <v>4.1592353325508397E-2</v>
      </c>
      <c r="AB14" s="19">
        <v>2.6319381245104499E-2</v>
      </c>
      <c r="AC14" s="19">
        <v>0</v>
      </c>
      <c r="AD14" s="19">
        <v>0</v>
      </c>
      <c r="AE14" s="19"/>
      <c r="AF14" s="19">
        <v>2.7980187427487299E-2</v>
      </c>
      <c r="AG14" s="19">
        <v>4.0055692819715202E-2</v>
      </c>
      <c r="AH14" s="19">
        <v>3.7006380602821201E-2</v>
      </c>
      <c r="AI14" s="19">
        <v>3.9114168624497299E-2</v>
      </c>
      <c r="AJ14" s="19">
        <v>4.3283864829700001E-2</v>
      </c>
      <c r="AK14" s="19">
        <v>3.8953552815131798E-2</v>
      </c>
      <c r="AL14" s="19"/>
      <c r="AM14" s="19">
        <v>3.0260761162931901E-2</v>
      </c>
      <c r="AN14" s="19">
        <v>4.4134227714177E-2</v>
      </c>
      <c r="AO14" s="19"/>
      <c r="AP14" s="19">
        <v>5.33713833538162E-2</v>
      </c>
      <c r="AQ14" s="19">
        <v>4.0961796351321203E-2</v>
      </c>
      <c r="AR14" s="19">
        <v>3.3758788908236401E-2</v>
      </c>
      <c r="AS14" s="19">
        <v>7.5687673529483404E-3</v>
      </c>
      <c r="AT14" s="19">
        <v>0</v>
      </c>
      <c r="AU14" s="19"/>
      <c r="AV14" s="19">
        <v>2.47340049813553E-2</v>
      </c>
      <c r="AW14" s="19">
        <v>2.5289415676388101E-2</v>
      </c>
      <c r="AX14" s="19">
        <v>3.6787384400657701E-2</v>
      </c>
      <c r="AY14" s="19">
        <v>4.0334044704985597E-2</v>
      </c>
      <c r="AZ14" s="19">
        <v>4.93643891817157E-2</v>
      </c>
      <c r="BA14" s="19">
        <v>9.4202372931487796E-2</v>
      </c>
      <c r="BB14" s="19"/>
      <c r="BC14" s="19">
        <v>4.0080160587750602E-2</v>
      </c>
      <c r="BD14" s="19">
        <v>4.4573761699607597E-2</v>
      </c>
      <c r="BE14" s="19">
        <v>3.4765566941716399E-3</v>
      </c>
      <c r="BF14" s="19"/>
      <c r="BG14" s="19">
        <v>1.18797165042718E-2</v>
      </c>
      <c r="BH14" s="19">
        <v>3.4637095786575402E-2</v>
      </c>
      <c r="BI14" s="19">
        <v>2.5874545204658199E-2</v>
      </c>
      <c r="BJ14" s="19">
        <v>3.3307689068484303E-2</v>
      </c>
      <c r="BK14" s="19">
        <v>3.7320669003374801E-2</v>
      </c>
      <c r="BL14" s="19"/>
      <c r="BM14" s="19">
        <v>3.1032311952145199E-2</v>
      </c>
      <c r="BN14" s="19">
        <v>3.6258857279222199E-2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200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1008</v>
      </c>
      <c r="D7" s="10">
        <v>480</v>
      </c>
      <c r="E7" s="10">
        <v>525</v>
      </c>
      <c r="F7" s="10"/>
      <c r="G7" s="10">
        <v>143</v>
      </c>
      <c r="H7" s="10">
        <v>177</v>
      </c>
      <c r="I7" s="10">
        <v>157</v>
      </c>
      <c r="J7" s="10">
        <v>163</v>
      </c>
      <c r="K7" s="10">
        <v>142</v>
      </c>
      <c r="L7" s="10">
        <v>226</v>
      </c>
      <c r="M7" s="10"/>
      <c r="N7" s="10">
        <v>266</v>
      </c>
      <c r="O7" s="10">
        <v>261</v>
      </c>
      <c r="P7" s="10">
        <v>235</v>
      </c>
      <c r="Q7" s="10">
        <v>244</v>
      </c>
      <c r="R7" s="10"/>
      <c r="S7" s="10">
        <v>150</v>
      </c>
      <c r="T7" s="10">
        <v>144</v>
      </c>
      <c r="U7" s="10">
        <v>80</v>
      </c>
      <c r="V7" s="10">
        <v>83</v>
      </c>
      <c r="W7" s="10">
        <v>64</v>
      </c>
      <c r="X7" s="10">
        <v>88</v>
      </c>
      <c r="Y7" s="10">
        <v>77</v>
      </c>
      <c r="Z7" s="10">
        <v>37</v>
      </c>
      <c r="AA7" s="10">
        <v>120</v>
      </c>
      <c r="AB7" s="10">
        <v>74</v>
      </c>
      <c r="AC7" s="10">
        <v>54</v>
      </c>
      <c r="AD7" s="10">
        <v>37</v>
      </c>
      <c r="AE7" s="10"/>
      <c r="AF7" s="10">
        <v>256</v>
      </c>
      <c r="AG7" s="10">
        <v>271</v>
      </c>
      <c r="AH7" s="10">
        <v>135</v>
      </c>
      <c r="AI7" s="10">
        <v>175</v>
      </c>
      <c r="AJ7" s="10">
        <v>117</v>
      </c>
      <c r="AK7" s="10">
        <v>54</v>
      </c>
      <c r="AL7" s="10"/>
      <c r="AM7" s="10">
        <v>593</v>
      </c>
      <c r="AN7" s="10">
        <v>410</v>
      </c>
      <c r="AO7" s="10"/>
      <c r="AP7" s="10">
        <v>226</v>
      </c>
      <c r="AQ7" s="10">
        <v>224</v>
      </c>
      <c r="AR7" s="10">
        <v>268</v>
      </c>
      <c r="AS7" s="10">
        <v>123</v>
      </c>
      <c r="AT7" s="10">
        <v>27</v>
      </c>
      <c r="AU7" s="10"/>
      <c r="AV7" s="10">
        <v>332</v>
      </c>
      <c r="AW7" s="10">
        <v>198</v>
      </c>
      <c r="AX7" s="10">
        <v>85</v>
      </c>
      <c r="AY7" s="10">
        <v>123</v>
      </c>
      <c r="AZ7" s="10">
        <v>59</v>
      </c>
      <c r="BA7" s="10">
        <v>94</v>
      </c>
      <c r="BB7" s="10"/>
      <c r="BC7" s="10">
        <v>252</v>
      </c>
      <c r="BD7" s="10">
        <v>401</v>
      </c>
      <c r="BE7" s="10">
        <v>296</v>
      </c>
      <c r="BF7" s="10"/>
      <c r="BG7" s="10">
        <v>88</v>
      </c>
      <c r="BH7" s="10">
        <v>464</v>
      </c>
      <c r="BI7" s="10">
        <v>309</v>
      </c>
      <c r="BJ7" s="10">
        <v>29</v>
      </c>
      <c r="BK7" s="10">
        <v>81</v>
      </c>
      <c r="BL7" s="10"/>
      <c r="BM7" s="10">
        <v>552</v>
      </c>
      <c r="BN7" s="10">
        <v>110</v>
      </c>
    </row>
    <row r="8" spans="2:66" ht="30" customHeight="1" x14ac:dyDescent="0.35">
      <c r="B8" s="11" t="s">
        <v>19</v>
      </c>
      <c r="C8" s="11">
        <v>1006</v>
      </c>
      <c r="D8" s="11">
        <v>481</v>
      </c>
      <c r="E8" s="11">
        <v>522</v>
      </c>
      <c r="F8" s="11"/>
      <c r="G8" s="11">
        <v>145</v>
      </c>
      <c r="H8" s="11">
        <v>173</v>
      </c>
      <c r="I8" s="11">
        <v>160</v>
      </c>
      <c r="J8" s="11">
        <v>166</v>
      </c>
      <c r="K8" s="11">
        <v>141</v>
      </c>
      <c r="L8" s="11">
        <v>221</v>
      </c>
      <c r="M8" s="11"/>
      <c r="N8" s="11">
        <v>264</v>
      </c>
      <c r="O8" s="11">
        <v>269</v>
      </c>
      <c r="P8" s="11">
        <v>232</v>
      </c>
      <c r="Q8" s="11">
        <v>238</v>
      </c>
      <c r="R8" s="11"/>
      <c r="S8" s="11">
        <v>148</v>
      </c>
      <c r="T8" s="11">
        <v>142</v>
      </c>
      <c r="U8" s="11">
        <v>78</v>
      </c>
      <c r="V8" s="11">
        <v>88</v>
      </c>
      <c r="W8" s="11">
        <v>64</v>
      </c>
      <c r="X8" s="11">
        <v>86</v>
      </c>
      <c r="Y8" s="11">
        <v>75</v>
      </c>
      <c r="Z8" s="11">
        <v>35</v>
      </c>
      <c r="AA8" s="11">
        <v>118</v>
      </c>
      <c r="AB8" s="11">
        <v>84</v>
      </c>
      <c r="AC8" s="11">
        <v>52</v>
      </c>
      <c r="AD8" s="11">
        <v>35</v>
      </c>
      <c r="AE8" s="11"/>
      <c r="AF8" s="11">
        <v>255</v>
      </c>
      <c r="AG8" s="11">
        <v>271</v>
      </c>
      <c r="AH8" s="11">
        <v>136</v>
      </c>
      <c r="AI8" s="11">
        <v>174</v>
      </c>
      <c r="AJ8" s="11">
        <v>116</v>
      </c>
      <c r="AK8" s="11">
        <v>54</v>
      </c>
      <c r="AL8" s="11"/>
      <c r="AM8" s="11">
        <v>590</v>
      </c>
      <c r="AN8" s="11">
        <v>411</v>
      </c>
      <c r="AO8" s="11"/>
      <c r="AP8" s="11">
        <v>225</v>
      </c>
      <c r="AQ8" s="11">
        <v>223</v>
      </c>
      <c r="AR8" s="11">
        <v>269</v>
      </c>
      <c r="AS8" s="11">
        <v>123</v>
      </c>
      <c r="AT8" s="11">
        <v>27</v>
      </c>
      <c r="AU8" s="11"/>
      <c r="AV8" s="11">
        <v>332</v>
      </c>
      <c r="AW8" s="11">
        <v>197</v>
      </c>
      <c r="AX8" s="11">
        <v>85</v>
      </c>
      <c r="AY8" s="11">
        <v>122</v>
      </c>
      <c r="AZ8" s="11">
        <v>58</v>
      </c>
      <c r="BA8" s="11">
        <v>94</v>
      </c>
      <c r="BB8" s="11"/>
      <c r="BC8" s="11">
        <v>251</v>
      </c>
      <c r="BD8" s="11">
        <v>401</v>
      </c>
      <c r="BE8" s="11">
        <v>295</v>
      </c>
      <c r="BF8" s="11"/>
      <c r="BG8" s="11">
        <v>87</v>
      </c>
      <c r="BH8" s="11">
        <v>464</v>
      </c>
      <c r="BI8" s="11">
        <v>308</v>
      </c>
      <c r="BJ8" s="11">
        <v>29</v>
      </c>
      <c r="BK8" s="11">
        <v>81</v>
      </c>
      <c r="BL8" s="11"/>
      <c r="BM8" s="11">
        <v>551</v>
      </c>
      <c r="BN8" s="11">
        <v>110</v>
      </c>
    </row>
    <row r="9" spans="2:66" x14ac:dyDescent="0.35">
      <c r="B9" s="18" t="s">
        <v>178</v>
      </c>
      <c r="C9" s="17">
        <v>0.30280122936928699</v>
      </c>
      <c r="D9" s="17">
        <v>0.31139720901880202</v>
      </c>
      <c r="E9" s="17">
        <v>0.29273882005153401</v>
      </c>
      <c r="F9" s="17"/>
      <c r="G9" s="17">
        <v>0.34612460232028602</v>
      </c>
      <c r="H9" s="17">
        <v>0.41723995690117999</v>
      </c>
      <c r="I9" s="17">
        <v>0.27664242033152497</v>
      </c>
      <c r="J9" s="17">
        <v>0.32331117171763502</v>
      </c>
      <c r="K9" s="17">
        <v>0.272130261040264</v>
      </c>
      <c r="L9" s="17">
        <v>0.20821294579567501</v>
      </c>
      <c r="M9" s="17"/>
      <c r="N9" s="17">
        <v>0.34208865247793702</v>
      </c>
      <c r="O9" s="17">
        <v>0.36014702648724201</v>
      </c>
      <c r="P9" s="17">
        <v>0.25068730456115201</v>
      </c>
      <c r="Q9" s="17">
        <v>0.24759358644378399</v>
      </c>
      <c r="R9" s="17"/>
      <c r="S9" s="17">
        <v>0.34091872623817898</v>
      </c>
      <c r="T9" s="17">
        <v>0.31412669954952599</v>
      </c>
      <c r="U9" s="17">
        <v>0.30933535376243199</v>
      </c>
      <c r="V9" s="17">
        <v>0.30401280359324201</v>
      </c>
      <c r="W9" s="17">
        <v>0.36169640153808202</v>
      </c>
      <c r="X9" s="17">
        <v>0.29908733940617799</v>
      </c>
      <c r="Y9" s="17">
        <v>0.247883090668123</v>
      </c>
      <c r="Z9" s="17">
        <v>0.16472429659405699</v>
      </c>
      <c r="AA9" s="17">
        <v>0.257650891209667</v>
      </c>
      <c r="AB9" s="17">
        <v>0.29666995018130499</v>
      </c>
      <c r="AC9" s="17">
        <v>0.28127533119389497</v>
      </c>
      <c r="AD9" s="17">
        <v>0.43465166941100603</v>
      </c>
      <c r="AE9" s="17"/>
      <c r="AF9" s="17">
        <v>0.36527893118476201</v>
      </c>
      <c r="AG9" s="17">
        <v>0.30164347927643198</v>
      </c>
      <c r="AH9" s="17">
        <v>0.27886743487212201</v>
      </c>
      <c r="AI9" s="17">
        <v>0.29393637265821898</v>
      </c>
      <c r="AJ9" s="17">
        <v>0.23076095299732599</v>
      </c>
      <c r="AK9" s="17">
        <v>0.25738610412652702</v>
      </c>
      <c r="AL9" s="17"/>
      <c r="AM9" s="17">
        <v>0.27057563655518102</v>
      </c>
      <c r="AN9" s="17">
        <v>0.34542579774999199</v>
      </c>
      <c r="AO9" s="17"/>
      <c r="AP9" s="17">
        <v>0.25343181660538799</v>
      </c>
      <c r="AQ9" s="17">
        <v>0.282181170790614</v>
      </c>
      <c r="AR9" s="17">
        <v>0.34698180443372001</v>
      </c>
      <c r="AS9" s="17">
        <v>0.38226638173357302</v>
      </c>
      <c r="AT9" s="17">
        <v>0.32636213351864601</v>
      </c>
      <c r="AU9" s="17"/>
      <c r="AV9" s="17">
        <v>0.38597090220355501</v>
      </c>
      <c r="AW9" s="17">
        <v>0.18276355477428899</v>
      </c>
      <c r="AX9" s="17">
        <v>0.30672253555879098</v>
      </c>
      <c r="AY9" s="17">
        <v>0.170711026594695</v>
      </c>
      <c r="AZ9" s="17">
        <v>0.53007103344552997</v>
      </c>
      <c r="BA9" s="17">
        <v>0.320001596289613</v>
      </c>
      <c r="BB9" s="17"/>
      <c r="BC9" s="17">
        <v>0.43554670066319201</v>
      </c>
      <c r="BD9" s="17">
        <v>0.277864532624645</v>
      </c>
      <c r="BE9" s="17">
        <v>0.22151521371037999</v>
      </c>
      <c r="BF9" s="17"/>
      <c r="BG9" s="17">
        <v>0.27055133103894002</v>
      </c>
      <c r="BH9" s="17">
        <v>0.33730374124955198</v>
      </c>
      <c r="BI9" s="17">
        <v>0.361213376734978</v>
      </c>
      <c r="BJ9" s="17">
        <v>0.31782346452773502</v>
      </c>
      <c r="BK9" s="17">
        <v>2.38335119945359E-2</v>
      </c>
      <c r="BL9" s="17"/>
      <c r="BM9" s="17">
        <v>0.326730115602614</v>
      </c>
      <c r="BN9" s="17">
        <v>0.101621585557715</v>
      </c>
    </row>
    <row r="10" spans="2:66" x14ac:dyDescent="0.35">
      <c r="B10" s="18" t="s">
        <v>179</v>
      </c>
      <c r="C10" s="17">
        <v>0.40512343215194102</v>
      </c>
      <c r="D10" s="17">
        <v>0.39386431774387398</v>
      </c>
      <c r="E10" s="17">
        <v>0.41594866492532701</v>
      </c>
      <c r="F10" s="17"/>
      <c r="G10" s="17">
        <v>0.384328545984428</v>
      </c>
      <c r="H10" s="17">
        <v>0.410084618699183</v>
      </c>
      <c r="I10" s="17">
        <v>0.46398347046673899</v>
      </c>
      <c r="J10" s="17">
        <v>0.410683944152964</v>
      </c>
      <c r="K10" s="17">
        <v>0.35469181554455298</v>
      </c>
      <c r="L10" s="17">
        <v>0.40017497274458202</v>
      </c>
      <c r="M10" s="17"/>
      <c r="N10" s="17">
        <v>0.41644013485770898</v>
      </c>
      <c r="O10" s="17">
        <v>0.38626082652635502</v>
      </c>
      <c r="P10" s="17">
        <v>0.38673739433328003</v>
      </c>
      <c r="Q10" s="17">
        <v>0.43102875166461901</v>
      </c>
      <c r="R10" s="17"/>
      <c r="S10" s="17">
        <v>0.40587415016878398</v>
      </c>
      <c r="T10" s="17">
        <v>0.40318376888656798</v>
      </c>
      <c r="U10" s="17">
        <v>0.41397714769871002</v>
      </c>
      <c r="V10" s="17">
        <v>0.35913941131564497</v>
      </c>
      <c r="W10" s="17">
        <v>0.37428966695097798</v>
      </c>
      <c r="X10" s="17">
        <v>0.42169734840429202</v>
      </c>
      <c r="Y10" s="17">
        <v>0.46863631225020003</v>
      </c>
      <c r="Z10" s="17">
        <v>0.48119004835310902</v>
      </c>
      <c r="AA10" s="17">
        <v>0.39296482379238601</v>
      </c>
      <c r="AB10" s="17">
        <v>0.39048897375492397</v>
      </c>
      <c r="AC10" s="17">
        <v>0.426605007668798</v>
      </c>
      <c r="AD10" s="17">
        <v>0.35308264545555101</v>
      </c>
      <c r="AE10" s="17"/>
      <c r="AF10" s="17">
        <v>0.40415627143786498</v>
      </c>
      <c r="AG10" s="17">
        <v>0.43705229653700201</v>
      </c>
      <c r="AH10" s="17">
        <v>0.35889836885406401</v>
      </c>
      <c r="AI10" s="17">
        <v>0.46395336603684301</v>
      </c>
      <c r="AJ10" s="17">
        <v>0.34501992032498802</v>
      </c>
      <c r="AK10" s="17">
        <v>0.30547736404537401</v>
      </c>
      <c r="AL10" s="17"/>
      <c r="AM10" s="17">
        <v>0.41990850173205502</v>
      </c>
      <c r="AN10" s="17">
        <v>0.38644558774238302</v>
      </c>
      <c r="AO10" s="17"/>
      <c r="AP10" s="17">
        <v>0.43400346131385098</v>
      </c>
      <c r="AQ10" s="17">
        <v>0.40535805358063298</v>
      </c>
      <c r="AR10" s="17">
        <v>0.364026399655491</v>
      </c>
      <c r="AS10" s="17">
        <v>0.36249192170177003</v>
      </c>
      <c r="AT10" s="17">
        <v>0.37483238142251901</v>
      </c>
      <c r="AU10" s="17"/>
      <c r="AV10" s="17">
        <v>0.427422674213978</v>
      </c>
      <c r="AW10" s="17">
        <v>0.42016487344711601</v>
      </c>
      <c r="AX10" s="17">
        <v>0.46668908087733701</v>
      </c>
      <c r="AY10" s="17">
        <v>0.35569309098656099</v>
      </c>
      <c r="AZ10" s="17">
        <v>0.26755216013307398</v>
      </c>
      <c r="BA10" s="17">
        <v>0.41429781770396701</v>
      </c>
      <c r="BB10" s="17"/>
      <c r="BC10" s="17">
        <v>0.381839475661084</v>
      </c>
      <c r="BD10" s="17">
        <v>0.41394271901414298</v>
      </c>
      <c r="BE10" s="17">
        <v>0.42351449314492201</v>
      </c>
      <c r="BF10" s="17"/>
      <c r="BG10" s="17">
        <v>0.38694319947823103</v>
      </c>
      <c r="BH10" s="17">
        <v>0.431531800525562</v>
      </c>
      <c r="BI10" s="17">
        <v>0.447665213667023</v>
      </c>
      <c r="BJ10" s="17">
        <v>0.34135908425643002</v>
      </c>
      <c r="BK10" s="17">
        <v>0.20642528014244901</v>
      </c>
      <c r="BL10" s="17"/>
      <c r="BM10" s="17">
        <v>0.42446893681610798</v>
      </c>
      <c r="BN10" s="17">
        <v>0.24212799919844299</v>
      </c>
    </row>
    <row r="11" spans="2:66" ht="29" x14ac:dyDescent="0.35">
      <c r="B11" s="18" t="s">
        <v>180</v>
      </c>
      <c r="C11" s="17">
        <v>0.21532512862729</v>
      </c>
      <c r="D11" s="17">
        <v>0.228438178167055</v>
      </c>
      <c r="E11" s="17">
        <v>0.20448730262991599</v>
      </c>
      <c r="F11" s="17"/>
      <c r="G11" s="17">
        <v>0.18829280963029901</v>
      </c>
      <c r="H11" s="17">
        <v>0.116186870755842</v>
      </c>
      <c r="I11" s="17">
        <v>0.184730262661606</v>
      </c>
      <c r="J11" s="17">
        <v>0.21046871323674399</v>
      </c>
      <c r="K11" s="17">
        <v>0.26603121994289303</v>
      </c>
      <c r="L11" s="17">
        <v>0.30393887690848997</v>
      </c>
      <c r="M11" s="17"/>
      <c r="N11" s="17">
        <v>0.17396050790718301</v>
      </c>
      <c r="O11" s="17">
        <v>0.211184050889029</v>
      </c>
      <c r="P11" s="17">
        <v>0.257109701680235</v>
      </c>
      <c r="Q11" s="17">
        <v>0.222952430311844</v>
      </c>
      <c r="R11" s="17"/>
      <c r="S11" s="17">
        <v>0.17419263758724601</v>
      </c>
      <c r="T11" s="17">
        <v>0.19376599657576599</v>
      </c>
      <c r="U11" s="17">
        <v>0.22675390449798799</v>
      </c>
      <c r="V11" s="17">
        <v>0.26498421525671401</v>
      </c>
      <c r="W11" s="17">
        <v>0.217974239500003</v>
      </c>
      <c r="X11" s="17">
        <v>0.168824779619725</v>
      </c>
      <c r="Y11" s="17">
        <v>0.19110831205898299</v>
      </c>
      <c r="Z11" s="17">
        <v>0.29942248445789299</v>
      </c>
      <c r="AA11" s="17">
        <v>0.26773076882466601</v>
      </c>
      <c r="AB11" s="17">
        <v>0.21805738297848401</v>
      </c>
      <c r="AC11" s="17">
        <v>0.25593010945915301</v>
      </c>
      <c r="AD11" s="17">
        <v>0.15957356980272</v>
      </c>
      <c r="AE11" s="17"/>
      <c r="AF11" s="17">
        <v>0.17038132581788001</v>
      </c>
      <c r="AG11" s="17">
        <v>0.19869454879564399</v>
      </c>
      <c r="AH11" s="17">
        <v>0.22226672340366699</v>
      </c>
      <c r="AI11" s="17">
        <v>0.17925867492081099</v>
      </c>
      <c r="AJ11" s="17">
        <v>0.332854988923793</v>
      </c>
      <c r="AK11" s="17">
        <v>0.35659537540062403</v>
      </c>
      <c r="AL11" s="17"/>
      <c r="AM11" s="17">
        <v>0.22886121338716101</v>
      </c>
      <c r="AN11" s="17">
        <v>0.19842351754485599</v>
      </c>
      <c r="AO11" s="17"/>
      <c r="AP11" s="17">
        <v>0.21084428565437599</v>
      </c>
      <c r="AQ11" s="17">
        <v>0.25505525416327501</v>
      </c>
      <c r="AR11" s="17">
        <v>0.22655635044619901</v>
      </c>
      <c r="AS11" s="17">
        <v>0.149696949025455</v>
      </c>
      <c r="AT11" s="17">
        <v>0.22668491921004799</v>
      </c>
      <c r="AU11" s="17"/>
      <c r="AV11" s="17">
        <v>0.14485942229781201</v>
      </c>
      <c r="AW11" s="17">
        <v>0.31121556099765602</v>
      </c>
      <c r="AX11" s="17">
        <v>0.191185787070734</v>
      </c>
      <c r="AY11" s="17">
        <v>0.32028101869813103</v>
      </c>
      <c r="AZ11" s="17">
        <v>0.11808596034822</v>
      </c>
      <c r="BA11" s="17">
        <v>0.17083246386933801</v>
      </c>
      <c r="BB11" s="17"/>
      <c r="BC11" s="17">
        <v>0.13586072803568</v>
      </c>
      <c r="BD11" s="17">
        <v>0.241202406458706</v>
      </c>
      <c r="BE11" s="17">
        <v>0.26456448094033402</v>
      </c>
      <c r="BF11" s="17"/>
      <c r="BG11" s="17">
        <v>0.29671561788096101</v>
      </c>
      <c r="BH11" s="17">
        <v>0.18404307091609501</v>
      </c>
      <c r="BI11" s="17">
        <v>0.140938192983771</v>
      </c>
      <c r="BJ11" s="17">
        <v>0.13973344464420101</v>
      </c>
      <c r="BK11" s="17">
        <v>0.506436910322001</v>
      </c>
      <c r="BL11" s="17"/>
      <c r="BM11" s="17">
        <v>0.20189047640354801</v>
      </c>
      <c r="BN11" s="17">
        <v>0.40940925370235498</v>
      </c>
    </row>
    <row r="12" spans="2:66" x14ac:dyDescent="0.35">
      <c r="B12" s="18" t="s">
        <v>181</v>
      </c>
      <c r="C12" s="17">
        <v>2.6787672598917799E-2</v>
      </c>
      <c r="D12" s="17">
        <v>3.0856603311492498E-2</v>
      </c>
      <c r="E12" s="17">
        <v>2.3192928154029499E-2</v>
      </c>
      <c r="F12" s="17"/>
      <c r="G12" s="17">
        <v>3.3291033867067603E-2</v>
      </c>
      <c r="H12" s="17">
        <v>1.0912706983316501E-2</v>
      </c>
      <c r="I12" s="17">
        <v>1.2562072556125899E-2</v>
      </c>
      <c r="J12" s="17">
        <v>1.3535607142505899E-2</v>
      </c>
      <c r="K12" s="17">
        <v>5.7067782220212297E-2</v>
      </c>
      <c r="L12" s="17">
        <v>3.5868390869053697E-2</v>
      </c>
      <c r="M12" s="17"/>
      <c r="N12" s="17">
        <v>2.32215335246144E-2</v>
      </c>
      <c r="O12" s="17">
        <v>1.88374599108341E-2</v>
      </c>
      <c r="P12" s="17">
        <v>5.1307182133787002E-2</v>
      </c>
      <c r="Q12" s="17">
        <v>1.6066343194431499E-2</v>
      </c>
      <c r="R12" s="17"/>
      <c r="S12" s="17">
        <v>3.8379810889782297E-2</v>
      </c>
      <c r="T12" s="17">
        <v>3.3494219585077901E-2</v>
      </c>
      <c r="U12" s="17">
        <v>1.2811902462463E-2</v>
      </c>
      <c r="V12" s="17">
        <v>4.7880794176774003E-2</v>
      </c>
      <c r="W12" s="17">
        <v>0</v>
      </c>
      <c r="X12" s="17">
        <v>2.28077390301719E-2</v>
      </c>
      <c r="Y12" s="17">
        <v>3.9617336674891701E-2</v>
      </c>
      <c r="Z12" s="17">
        <v>0</v>
      </c>
      <c r="AA12" s="17">
        <v>1.6458364978851999E-2</v>
      </c>
      <c r="AB12" s="17">
        <v>4.0935309212809003E-2</v>
      </c>
      <c r="AC12" s="17">
        <v>1.8155926354475601E-2</v>
      </c>
      <c r="AD12" s="17">
        <v>0</v>
      </c>
      <c r="AE12" s="17"/>
      <c r="AF12" s="17">
        <v>2.2285709985709799E-2</v>
      </c>
      <c r="AG12" s="17">
        <v>1.50351960551596E-2</v>
      </c>
      <c r="AH12" s="17">
        <v>5.2480885932010599E-2</v>
      </c>
      <c r="AI12" s="17">
        <v>1.6321440836418899E-2</v>
      </c>
      <c r="AJ12" s="17">
        <v>2.4837335807087999E-2</v>
      </c>
      <c r="AK12" s="17">
        <v>8.0541156427475197E-2</v>
      </c>
      <c r="AL12" s="17"/>
      <c r="AM12" s="17">
        <v>2.5497005599672301E-2</v>
      </c>
      <c r="AN12" s="17">
        <v>2.8960564472647301E-2</v>
      </c>
      <c r="AO12" s="17"/>
      <c r="AP12" s="17">
        <v>3.55178129242745E-2</v>
      </c>
      <c r="AQ12" s="17">
        <v>2.6563406201188001E-2</v>
      </c>
      <c r="AR12" s="17">
        <v>2.6259305039954502E-2</v>
      </c>
      <c r="AS12" s="17">
        <v>2.4278384529530701E-2</v>
      </c>
      <c r="AT12" s="17">
        <v>0</v>
      </c>
      <c r="AU12" s="17"/>
      <c r="AV12" s="17">
        <v>2.11457549330222E-2</v>
      </c>
      <c r="AW12" s="17">
        <v>4.0240098556125599E-2</v>
      </c>
      <c r="AX12" s="17">
        <v>3.5402596493137602E-2</v>
      </c>
      <c r="AY12" s="17">
        <v>4.2137733942885697E-2</v>
      </c>
      <c r="AZ12" s="17">
        <v>0</v>
      </c>
      <c r="BA12" s="17">
        <v>2.03915727332694E-2</v>
      </c>
      <c r="BB12" s="17"/>
      <c r="BC12" s="17">
        <v>1.5842625818026E-2</v>
      </c>
      <c r="BD12" s="17">
        <v>1.8394443432436201E-2</v>
      </c>
      <c r="BE12" s="17">
        <v>3.9795381729979103E-2</v>
      </c>
      <c r="BF12" s="17"/>
      <c r="BG12" s="17">
        <v>2.41357430540067E-2</v>
      </c>
      <c r="BH12" s="17">
        <v>1.48576796138389E-2</v>
      </c>
      <c r="BI12" s="17">
        <v>2.5254472395695799E-2</v>
      </c>
      <c r="BJ12" s="17">
        <v>9.7535295189875207E-2</v>
      </c>
      <c r="BK12" s="17">
        <v>9.08567946026545E-2</v>
      </c>
      <c r="BL12" s="17"/>
      <c r="BM12" s="17">
        <v>1.6327330960289901E-2</v>
      </c>
      <c r="BN12" s="17">
        <v>9.2623887969261298E-2</v>
      </c>
    </row>
    <row r="13" spans="2:66" x14ac:dyDescent="0.35">
      <c r="B13" s="18" t="s">
        <v>182</v>
      </c>
      <c r="C13" s="17">
        <v>1.8554059714569499E-2</v>
      </c>
      <c r="D13" s="17">
        <v>1.8659482772910099E-2</v>
      </c>
      <c r="E13" s="17">
        <v>1.8564354839742801E-2</v>
      </c>
      <c r="F13" s="17"/>
      <c r="G13" s="17">
        <v>1.36609293877335E-2</v>
      </c>
      <c r="H13" s="17">
        <v>1.70584632280056E-2</v>
      </c>
      <c r="I13" s="17">
        <v>3.7776249165571603E-2</v>
      </c>
      <c r="J13" s="17">
        <v>1.1699725093772101E-2</v>
      </c>
      <c r="K13" s="17">
        <v>1.42494310270266E-2</v>
      </c>
      <c r="L13" s="17">
        <v>1.6869127262831799E-2</v>
      </c>
      <c r="M13" s="17"/>
      <c r="N13" s="17">
        <v>2.5154068205114101E-2</v>
      </c>
      <c r="O13" s="17">
        <v>8.3724739290726505E-3</v>
      </c>
      <c r="P13" s="17">
        <v>1.21760721295966E-2</v>
      </c>
      <c r="Q13" s="17">
        <v>2.9084371494530699E-2</v>
      </c>
      <c r="R13" s="17"/>
      <c r="S13" s="17">
        <v>0</v>
      </c>
      <c r="T13" s="17">
        <v>1.4536853010647799E-2</v>
      </c>
      <c r="U13" s="17">
        <v>1.2176115391660001E-2</v>
      </c>
      <c r="V13" s="17">
        <v>1.17829507775719E-2</v>
      </c>
      <c r="W13" s="17">
        <v>0</v>
      </c>
      <c r="X13" s="17">
        <v>3.2693086379894903E-2</v>
      </c>
      <c r="Y13" s="17">
        <v>1.29656800424669E-2</v>
      </c>
      <c r="Z13" s="17">
        <v>2.78341874571796E-2</v>
      </c>
      <c r="AA13" s="17">
        <v>4.0385884674004599E-2</v>
      </c>
      <c r="AB13" s="17">
        <v>2.7623650406893598E-2</v>
      </c>
      <c r="AC13" s="17">
        <v>1.8033625323677901E-2</v>
      </c>
      <c r="AD13" s="17">
        <v>5.2692115330723502E-2</v>
      </c>
      <c r="AE13" s="17"/>
      <c r="AF13" s="17">
        <v>1.5077867987940001E-2</v>
      </c>
      <c r="AG13" s="17">
        <v>2.16926048226623E-2</v>
      </c>
      <c r="AH13" s="17">
        <v>2.8231065553742999E-2</v>
      </c>
      <c r="AI13" s="17">
        <v>1.87455300111589E-2</v>
      </c>
      <c r="AJ13" s="17">
        <v>1.5889915626265801E-2</v>
      </c>
      <c r="AK13" s="17">
        <v>0</v>
      </c>
      <c r="AL13" s="17"/>
      <c r="AM13" s="17">
        <v>1.8185934921833E-2</v>
      </c>
      <c r="AN13" s="17">
        <v>1.93032766861982E-2</v>
      </c>
      <c r="AO13" s="17"/>
      <c r="AP13" s="17">
        <v>1.2831378257083701E-2</v>
      </c>
      <c r="AQ13" s="17">
        <v>9.0250457628621005E-3</v>
      </c>
      <c r="AR13" s="17">
        <v>1.8237113073795101E-2</v>
      </c>
      <c r="AS13" s="17">
        <v>4.8414460924517899E-2</v>
      </c>
      <c r="AT13" s="17">
        <v>3.4565473104850003E-2</v>
      </c>
      <c r="AU13" s="17"/>
      <c r="AV13" s="17">
        <v>8.6460437735079894E-3</v>
      </c>
      <c r="AW13" s="17">
        <v>1.5099466026602001E-2</v>
      </c>
      <c r="AX13" s="17">
        <v>0</v>
      </c>
      <c r="AY13" s="17">
        <v>3.9533031678828698E-2</v>
      </c>
      <c r="AZ13" s="17">
        <v>5.11038312066385E-2</v>
      </c>
      <c r="BA13" s="17">
        <v>1.0791236935773701E-2</v>
      </c>
      <c r="BB13" s="17"/>
      <c r="BC13" s="17">
        <v>1.1729422033476201E-2</v>
      </c>
      <c r="BD13" s="17">
        <v>1.8935507681698702E-2</v>
      </c>
      <c r="BE13" s="17">
        <v>2.3384340037629299E-2</v>
      </c>
      <c r="BF13" s="17"/>
      <c r="BG13" s="17">
        <v>1.05160578182947E-2</v>
      </c>
      <c r="BH13" s="17">
        <v>8.3755736244782997E-3</v>
      </c>
      <c r="BI13" s="17">
        <v>9.5338045159588502E-3</v>
      </c>
      <c r="BJ13" s="17">
        <v>3.3282135954538897E-2</v>
      </c>
      <c r="BK13" s="17">
        <v>0.111852839913001</v>
      </c>
      <c r="BL13" s="17"/>
      <c r="BM13" s="17">
        <v>8.7146277275016205E-3</v>
      </c>
      <c r="BN13" s="17">
        <v>9.1063477396465906E-2</v>
      </c>
    </row>
    <row r="14" spans="2:66" x14ac:dyDescent="0.35">
      <c r="B14" s="18" t="s">
        <v>117</v>
      </c>
      <c r="C14" s="19">
        <v>3.1408477537995E-2</v>
      </c>
      <c r="D14" s="19">
        <v>1.67842089858662E-2</v>
      </c>
      <c r="E14" s="19">
        <v>4.50679293994505E-2</v>
      </c>
      <c r="F14" s="19"/>
      <c r="G14" s="19">
        <v>3.43020788101863E-2</v>
      </c>
      <c r="H14" s="19">
        <v>2.8517383432472902E-2</v>
      </c>
      <c r="I14" s="19">
        <v>2.43055248184329E-2</v>
      </c>
      <c r="J14" s="19">
        <v>3.0300838656379E-2</v>
      </c>
      <c r="K14" s="19">
        <v>3.5829490225051303E-2</v>
      </c>
      <c r="L14" s="19">
        <v>3.4935686419367999E-2</v>
      </c>
      <c r="M14" s="19"/>
      <c r="N14" s="19">
        <v>1.9135103027442299E-2</v>
      </c>
      <c r="O14" s="19">
        <v>1.51981622574666E-2</v>
      </c>
      <c r="P14" s="19">
        <v>4.1982345161948799E-2</v>
      </c>
      <c r="Q14" s="19">
        <v>5.3274516890790803E-2</v>
      </c>
      <c r="R14" s="19"/>
      <c r="S14" s="19">
        <v>4.0634675116008399E-2</v>
      </c>
      <c r="T14" s="19">
        <v>4.0892462392414598E-2</v>
      </c>
      <c r="U14" s="19">
        <v>2.4945576186746799E-2</v>
      </c>
      <c r="V14" s="19">
        <v>1.2199824880053599E-2</v>
      </c>
      <c r="W14" s="19">
        <v>4.6039692010937501E-2</v>
      </c>
      <c r="X14" s="19">
        <v>5.4889707159738101E-2</v>
      </c>
      <c r="Y14" s="19">
        <v>3.9789268305335398E-2</v>
      </c>
      <c r="Z14" s="19">
        <v>2.6828983137761699E-2</v>
      </c>
      <c r="AA14" s="19">
        <v>2.4809266520424301E-2</v>
      </c>
      <c r="AB14" s="19">
        <v>2.6224733465583801E-2</v>
      </c>
      <c r="AC14" s="19">
        <v>0</v>
      </c>
      <c r="AD14" s="19">
        <v>0</v>
      </c>
      <c r="AE14" s="19"/>
      <c r="AF14" s="19">
        <v>2.28198935858436E-2</v>
      </c>
      <c r="AG14" s="19">
        <v>2.58818745131001E-2</v>
      </c>
      <c r="AH14" s="19">
        <v>5.92555213843938E-2</v>
      </c>
      <c r="AI14" s="19">
        <v>2.77846155365487E-2</v>
      </c>
      <c r="AJ14" s="19">
        <v>5.06368863205401E-2</v>
      </c>
      <c r="AK14" s="19">
        <v>0</v>
      </c>
      <c r="AL14" s="19"/>
      <c r="AM14" s="19">
        <v>3.6971707804098801E-2</v>
      </c>
      <c r="AN14" s="19">
        <v>2.1441255803922699E-2</v>
      </c>
      <c r="AO14" s="19"/>
      <c r="AP14" s="19">
        <v>5.33712452450264E-2</v>
      </c>
      <c r="AQ14" s="19">
        <v>2.1817069501426901E-2</v>
      </c>
      <c r="AR14" s="19">
        <v>1.7939027350839999E-2</v>
      </c>
      <c r="AS14" s="19">
        <v>3.2851902085152797E-2</v>
      </c>
      <c r="AT14" s="19">
        <v>3.7555092743936397E-2</v>
      </c>
      <c r="AU14" s="19"/>
      <c r="AV14" s="19">
        <v>1.19552025781255E-2</v>
      </c>
      <c r="AW14" s="19">
        <v>3.05164461982118E-2</v>
      </c>
      <c r="AX14" s="19">
        <v>0</v>
      </c>
      <c r="AY14" s="19">
        <v>7.1644098098898795E-2</v>
      </c>
      <c r="AZ14" s="19">
        <v>3.3187014866537697E-2</v>
      </c>
      <c r="BA14" s="19">
        <v>6.3685312468038102E-2</v>
      </c>
      <c r="BB14" s="19"/>
      <c r="BC14" s="19">
        <v>1.91810477885416E-2</v>
      </c>
      <c r="BD14" s="19">
        <v>2.96603907883712E-2</v>
      </c>
      <c r="BE14" s="19">
        <v>2.7226090436755699E-2</v>
      </c>
      <c r="BF14" s="19"/>
      <c r="BG14" s="19">
        <v>1.11380507295664E-2</v>
      </c>
      <c r="BH14" s="19">
        <v>2.3888134070473001E-2</v>
      </c>
      <c r="BI14" s="19">
        <v>1.5394939702573E-2</v>
      </c>
      <c r="BJ14" s="19">
        <v>7.0266575427219494E-2</v>
      </c>
      <c r="BK14" s="19">
        <v>6.0594663025358299E-2</v>
      </c>
      <c r="BL14" s="19"/>
      <c r="BM14" s="19">
        <v>2.1868512489938999E-2</v>
      </c>
      <c r="BN14" s="19">
        <v>6.3153796175759502E-2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201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1008</v>
      </c>
      <c r="D7" s="10">
        <v>480</v>
      </c>
      <c r="E7" s="10">
        <v>525</v>
      </c>
      <c r="F7" s="10"/>
      <c r="G7" s="10">
        <v>143</v>
      </c>
      <c r="H7" s="10">
        <v>177</v>
      </c>
      <c r="I7" s="10">
        <v>157</v>
      </c>
      <c r="J7" s="10">
        <v>163</v>
      </c>
      <c r="K7" s="10">
        <v>142</v>
      </c>
      <c r="L7" s="10">
        <v>226</v>
      </c>
      <c r="M7" s="10"/>
      <c r="N7" s="10">
        <v>266</v>
      </c>
      <c r="O7" s="10">
        <v>261</v>
      </c>
      <c r="P7" s="10">
        <v>235</v>
      </c>
      <c r="Q7" s="10">
        <v>244</v>
      </c>
      <c r="R7" s="10"/>
      <c r="S7" s="10">
        <v>150</v>
      </c>
      <c r="T7" s="10">
        <v>144</v>
      </c>
      <c r="U7" s="10">
        <v>80</v>
      </c>
      <c r="V7" s="10">
        <v>83</v>
      </c>
      <c r="W7" s="10">
        <v>64</v>
      </c>
      <c r="X7" s="10">
        <v>88</v>
      </c>
      <c r="Y7" s="10">
        <v>77</v>
      </c>
      <c r="Z7" s="10">
        <v>37</v>
      </c>
      <c r="AA7" s="10">
        <v>120</v>
      </c>
      <c r="AB7" s="10">
        <v>74</v>
      </c>
      <c r="AC7" s="10">
        <v>54</v>
      </c>
      <c r="AD7" s="10">
        <v>37</v>
      </c>
      <c r="AE7" s="10"/>
      <c r="AF7" s="10">
        <v>256</v>
      </c>
      <c r="AG7" s="10">
        <v>271</v>
      </c>
      <c r="AH7" s="10">
        <v>135</v>
      </c>
      <c r="AI7" s="10">
        <v>175</v>
      </c>
      <c r="AJ7" s="10">
        <v>117</v>
      </c>
      <c r="AK7" s="10">
        <v>54</v>
      </c>
      <c r="AL7" s="10"/>
      <c r="AM7" s="10">
        <v>593</v>
      </c>
      <c r="AN7" s="10">
        <v>410</v>
      </c>
      <c r="AO7" s="10"/>
      <c r="AP7" s="10">
        <v>226</v>
      </c>
      <c r="AQ7" s="10">
        <v>224</v>
      </c>
      <c r="AR7" s="10">
        <v>268</v>
      </c>
      <c r="AS7" s="10">
        <v>123</v>
      </c>
      <c r="AT7" s="10">
        <v>27</v>
      </c>
      <c r="AU7" s="10"/>
      <c r="AV7" s="10">
        <v>332</v>
      </c>
      <c r="AW7" s="10">
        <v>198</v>
      </c>
      <c r="AX7" s="10">
        <v>85</v>
      </c>
      <c r="AY7" s="10">
        <v>123</v>
      </c>
      <c r="AZ7" s="10">
        <v>59</v>
      </c>
      <c r="BA7" s="10">
        <v>94</v>
      </c>
      <c r="BB7" s="10"/>
      <c r="BC7" s="10">
        <v>252</v>
      </c>
      <c r="BD7" s="10">
        <v>401</v>
      </c>
      <c r="BE7" s="10">
        <v>296</v>
      </c>
      <c r="BF7" s="10"/>
      <c r="BG7" s="10">
        <v>88</v>
      </c>
      <c r="BH7" s="10">
        <v>464</v>
      </c>
      <c r="BI7" s="10">
        <v>309</v>
      </c>
      <c r="BJ7" s="10">
        <v>29</v>
      </c>
      <c r="BK7" s="10">
        <v>81</v>
      </c>
      <c r="BL7" s="10"/>
      <c r="BM7" s="10">
        <v>552</v>
      </c>
      <c r="BN7" s="10">
        <v>110</v>
      </c>
    </row>
    <row r="8" spans="2:66" ht="30" customHeight="1" x14ac:dyDescent="0.35">
      <c r="B8" s="11" t="s">
        <v>19</v>
      </c>
      <c r="C8" s="11">
        <v>1006</v>
      </c>
      <c r="D8" s="11">
        <v>481</v>
      </c>
      <c r="E8" s="11">
        <v>522</v>
      </c>
      <c r="F8" s="11"/>
      <c r="G8" s="11">
        <v>145</v>
      </c>
      <c r="H8" s="11">
        <v>173</v>
      </c>
      <c r="I8" s="11">
        <v>160</v>
      </c>
      <c r="J8" s="11">
        <v>166</v>
      </c>
      <c r="K8" s="11">
        <v>141</v>
      </c>
      <c r="L8" s="11">
        <v>221</v>
      </c>
      <c r="M8" s="11"/>
      <c r="N8" s="11">
        <v>264</v>
      </c>
      <c r="O8" s="11">
        <v>269</v>
      </c>
      <c r="P8" s="11">
        <v>232</v>
      </c>
      <c r="Q8" s="11">
        <v>238</v>
      </c>
      <c r="R8" s="11"/>
      <c r="S8" s="11">
        <v>148</v>
      </c>
      <c r="T8" s="11">
        <v>142</v>
      </c>
      <c r="U8" s="11">
        <v>78</v>
      </c>
      <c r="V8" s="11">
        <v>88</v>
      </c>
      <c r="W8" s="11">
        <v>64</v>
      </c>
      <c r="X8" s="11">
        <v>86</v>
      </c>
      <c r="Y8" s="11">
        <v>75</v>
      </c>
      <c r="Z8" s="11">
        <v>35</v>
      </c>
      <c r="AA8" s="11">
        <v>118</v>
      </c>
      <c r="AB8" s="11">
        <v>84</v>
      </c>
      <c r="AC8" s="11">
        <v>52</v>
      </c>
      <c r="AD8" s="11">
        <v>35</v>
      </c>
      <c r="AE8" s="11"/>
      <c r="AF8" s="11">
        <v>255</v>
      </c>
      <c r="AG8" s="11">
        <v>271</v>
      </c>
      <c r="AH8" s="11">
        <v>136</v>
      </c>
      <c r="AI8" s="11">
        <v>174</v>
      </c>
      <c r="AJ8" s="11">
        <v>116</v>
      </c>
      <c r="AK8" s="11">
        <v>54</v>
      </c>
      <c r="AL8" s="11"/>
      <c r="AM8" s="11">
        <v>590</v>
      </c>
      <c r="AN8" s="11">
        <v>411</v>
      </c>
      <c r="AO8" s="11"/>
      <c r="AP8" s="11">
        <v>225</v>
      </c>
      <c r="AQ8" s="11">
        <v>223</v>
      </c>
      <c r="AR8" s="11">
        <v>269</v>
      </c>
      <c r="AS8" s="11">
        <v>123</v>
      </c>
      <c r="AT8" s="11">
        <v>27</v>
      </c>
      <c r="AU8" s="11"/>
      <c r="AV8" s="11">
        <v>332</v>
      </c>
      <c r="AW8" s="11">
        <v>197</v>
      </c>
      <c r="AX8" s="11">
        <v>85</v>
      </c>
      <c r="AY8" s="11">
        <v>122</v>
      </c>
      <c r="AZ8" s="11">
        <v>58</v>
      </c>
      <c r="BA8" s="11">
        <v>94</v>
      </c>
      <c r="BB8" s="11"/>
      <c r="BC8" s="11">
        <v>251</v>
      </c>
      <c r="BD8" s="11">
        <v>401</v>
      </c>
      <c r="BE8" s="11">
        <v>295</v>
      </c>
      <c r="BF8" s="11"/>
      <c r="BG8" s="11">
        <v>87</v>
      </c>
      <c r="BH8" s="11">
        <v>464</v>
      </c>
      <c r="BI8" s="11">
        <v>308</v>
      </c>
      <c r="BJ8" s="11">
        <v>29</v>
      </c>
      <c r="BK8" s="11">
        <v>81</v>
      </c>
      <c r="BL8" s="11"/>
      <c r="BM8" s="11">
        <v>551</v>
      </c>
      <c r="BN8" s="11">
        <v>110</v>
      </c>
    </row>
    <row r="9" spans="2:66" x14ac:dyDescent="0.35">
      <c r="B9" s="18" t="s">
        <v>178</v>
      </c>
      <c r="C9" s="17">
        <v>0.34553989686567299</v>
      </c>
      <c r="D9" s="17">
        <v>0.329790521191276</v>
      </c>
      <c r="E9" s="17">
        <v>0.35816139670679198</v>
      </c>
      <c r="F9" s="17"/>
      <c r="G9" s="17">
        <v>0.36837998484422102</v>
      </c>
      <c r="H9" s="17">
        <v>0.46939494665727</v>
      </c>
      <c r="I9" s="17">
        <v>0.30820215686952701</v>
      </c>
      <c r="J9" s="17">
        <v>0.351995651649261</v>
      </c>
      <c r="K9" s="17">
        <v>0.30828398994772199</v>
      </c>
      <c r="L9" s="17">
        <v>0.27983936962353201</v>
      </c>
      <c r="M9" s="17"/>
      <c r="N9" s="17">
        <v>0.36970383866708501</v>
      </c>
      <c r="O9" s="17">
        <v>0.39123548248683299</v>
      </c>
      <c r="P9" s="17">
        <v>0.305487907452892</v>
      </c>
      <c r="Q9" s="17">
        <v>0.30493044670453001</v>
      </c>
      <c r="R9" s="17"/>
      <c r="S9" s="17">
        <v>0.37637467909363198</v>
      </c>
      <c r="T9" s="17">
        <v>0.334852728774301</v>
      </c>
      <c r="U9" s="17">
        <v>0.36206295837668101</v>
      </c>
      <c r="V9" s="17">
        <v>0.25255202829380202</v>
      </c>
      <c r="W9" s="17">
        <v>0.38990734047770897</v>
      </c>
      <c r="X9" s="17">
        <v>0.36653552243571103</v>
      </c>
      <c r="Y9" s="17">
        <v>0.300685954000174</v>
      </c>
      <c r="Z9" s="17">
        <v>0.30068800152939201</v>
      </c>
      <c r="AA9" s="17">
        <v>0.33179744019901702</v>
      </c>
      <c r="AB9" s="17">
        <v>0.336117859682044</v>
      </c>
      <c r="AC9" s="17">
        <v>0.430673873884865</v>
      </c>
      <c r="AD9" s="17">
        <v>0.40541743070414699</v>
      </c>
      <c r="AE9" s="17"/>
      <c r="AF9" s="17">
        <v>0.42866196295279302</v>
      </c>
      <c r="AG9" s="17">
        <v>0.34038561901362402</v>
      </c>
      <c r="AH9" s="17">
        <v>0.29980749753665198</v>
      </c>
      <c r="AI9" s="17">
        <v>0.30752322692301598</v>
      </c>
      <c r="AJ9" s="17">
        <v>0.28278049514783898</v>
      </c>
      <c r="AK9" s="17">
        <v>0.351270482409059</v>
      </c>
      <c r="AL9" s="17"/>
      <c r="AM9" s="17">
        <v>0.32187665043359798</v>
      </c>
      <c r="AN9" s="17">
        <v>0.37636448052994997</v>
      </c>
      <c r="AO9" s="17"/>
      <c r="AP9" s="17">
        <v>0.32390299612012702</v>
      </c>
      <c r="AQ9" s="17">
        <v>0.28624620667769002</v>
      </c>
      <c r="AR9" s="17">
        <v>0.399964772168103</v>
      </c>
      <c r="AS9" s="17">
        <v>0.37379104339930402</v>
      </c>
      <c r="AT9" s="17">
        <v>0.43692845099532701</v>
      </c>
      <c r="AU9" s="17"/>
      <c r="AV9" s="17">
        <v>0.389570209376432</v>
      </c>
      <c r="AW9" s="17">
        <v>0.200626679233772</v>
      </c>
      <c r="AX9" s="17">
        <v>0.38691454503213002</v>
      </c>
      <c r="AY9" s="17">
        <v>0.30862138417833301</v>
      </c>
      <c r="AZ9" s="17">
        <v>0.56158396824036405</v>
      </c>
      <c r="BA9" s="17">
        <v>0.38362005828085199</v>
      </c>
      <c r="BB9" s="17"/>
      <c r="BC9" s="17">
        <v>0.45108893884189799</v>
      </c>
      <c r="BD9" s="17">
        <v>0.33842194816893501</v>
      </c>
      <c r="BE9" s="17">
        <v>0.27942979036889998</v>
      </c>
      <c r="BF9" s="17"/>
      <c r="BG9" s="17">
        <v>0.32553116585021402</v>
      </c>
      <c r="BH9" s="17">
        <v>0.40773730192756202</v>
      </c>
      <c r="BI9" s="17">
        <v>0.34436133463141599</v>
      </c>
      <c r="BJ9" s="17">
        <v>0.41740361708346901</v>
      </c>
      <c r="BK9" s="17">
        <v>9.7285902784532793E-2</v>
      </c>
      <c r="BL9" s="17"/>
      <c r="BM9" s="17">
        <v>0.39471579594716899</v>
      </c>
      <c r="BN9" s="17">
        <v>0.181987233881725</v>
      </c>
    </row>
    <row r="10" spans="2:66" x14ac:dyDescent="0.35">
      <c r="B10" s="18" t="s">
        <v>179</v>
      </c>
      <c r="C10" s="17">
        <v>0.41609763047013099</v>
      </c>
      <c r="D10" s="17">
        <v>0.40963754346408798</v>
      </c>
      <c r="E10" s="17">
        <v>0.42256368985509202</v>
      </c>
      <c r="F10" s="17"/>
      <c r="G10" s="17">
        <v>0.39328573262236799</v>
      </c>
      <c r="H10" s="17">
        <v>0.38526086254270703</v>
      </c>
      <c r="I10" s="17">
        <v>0.49030848474489003</v>
      </c>
      <c r="J10" s="17">
        <v>0.39832838089881201</v>
      </c>
      <c r="K10" s="17">
        <v>0.40334984382858002</v>
      </c>
      <c r="L10" s="17">
        <v>0.42275115844259298</v>
      </c>
      <c r="M10" s="17"/>
      <c r="N10" s="17">
        <v>0.40883557930584402</v>
      </c>
      <c r="O10" s="17">
        <v>0.41975554049868602</v>
      </c>
      <c r="P10" s="17">
        <v>0.39608103164692998</v>
      </c>
      <c r="Q10" s="17">
        <v>0.44276876159513001</v>
      </c>
      <c r="R10" s="17"/>
      <c r="S10" s="17">
        <v>0.41089599194081</v>
      </c>
      <c r="T10" s="17">
        <v>0.41013578566272801</v>
      </c>
      <c r="U10" s="17">
        <v>0.40083296313311001</v>
      </c>
      <c r="V10" s="17">
        <v>0.47385959856621002</v>
      </c>
      <c r="W10" s="17">
        <v>0.38868759527747698</v>
      </c>
      <c r="X10" s="17">
        <v>0.41907969166479297</v>
      </c>
      <c r="Y10" s="17">
        <v>0.47681994138547501</v>
      </c>
      <c r="Z10" s="17">
        <v>0.39824208394875898</v>
      </c>
      <c r="AA10" s="17">
        <v>0.41818722838852701</v>
      </c>
      <c r="AB10" s="17">
        <v>0.37912063193531798</v>
      </c>
      <c r="AC10" s="17">
        <v>0.40388353944601102</v>
      </c>
      <c r="AD10" s="17">
        <v>0.38099849134819502</v>
      </c>
      <c r="AE10" s="17"/>
      <c r="AF10" s="17">
        <v>0.39009293071018297</v>
      </c>
      <c r="AG10" s="17">
        <v>0.44261150193500998</v>
      </c>
      <c r="AH10" s="17">
        <v>0.386919895699884</v>
      </c>
      <c r="AI10" s="17">
        <v>0.42497544214260902</v>
      </c>
      <c r="AJ10" s="17">
        <v>0.45699893717156798</v>
      </c>
      <c r="AK10" s="17">
        <v>0.36212065711108699</v>
      </c>
      <c r="AL10" s="17"/>
      <c r="AM10" s="17">
        <v>0.41792780771229199</v>
      </c>
      <c r="AN10" s="17">
        <v>0.416170506867381</v>
      </c>
      <c r="AO10" s="17"/>
      <c r="AP10" s="17">
        <v>0.42455767884503398</v>
      </c>
      <c r="AQ10" s="17">
        <v>0.44223794308706199</v>
      </c>
      <c r="AR10" s="17">
        <v>0.400303577986656</v>
      </c>
      <c r="AS10" s="17">
        <v>0.37294222087726397</v>
      </c>
      <c r="AT10" s="17">
        <v>0.37418166444518097</v>
      </c>
      <c r="AU10" s="17"/>
      <c r="AV10" s="17">
        <v>0.42638072406383198</v>
      </c>
      <c r="AW10" s="17">
        <v>0.46402255871512799</v>
      </c>
      <c r="AX10" s="17">
        <v>0.44429147624502002</v>
      </c>
      <c r="AY10" s="17">
        <v>0.40397000785374099</v>
      </c>
      <c r="AZ10" s="17">
        <v>0.28785338453075898</v>
      </c>
      <c r="BA10" s="17">
        <v>0.35219820569434102</v>
      </c>
      <c r="BB10" s="17"/>
      <c r="BC10" s="17">
        <v>0.38682257501112699</v>
      </c>
      <c r="BD10" s="17">
        <v>0.42352432392553502</v>
      </c>
      <c r="BE10" s="17">
        <v>0.43973280159876998</v>
      </c>
      <c r="BF10" s="17"/>
      <c r="BG10" s="17">
        <v>0.367129685585248</v>
      </c>
      <c r="BH10" s="17">
        <v>0.40863349278810801</v>
      </c>
      <c r="BI10" s="17">
        <v>0.46860780578595101</v>
      </c>
      <c r="BJ10" s="17">
        <v>0.34667604850064798</v>
      </c>
      <c r="BK10" s="17">
        <v>0.37763540825587499</v>
      </c>
      <c r="BL10" s="17"/>
      <c r="BM10" s="17">
        <v>0.40205926245093898</v>
      </c>
      <c r="BN10" s="17">
        <v>0.369443737304683</v>
      </c>
    </row>
    <row r="11" spans="2:66" ht="29" x14ac:dyDescent="0.35">
      <c r="B11" s="18" t="s">
        <v>180</v>
      </c>
      <c r="C11" s="17">
        <v>0.172976467742635</v>
      </c>
      <c r="D11" s="17">
        <v>0.19929546367016401</v>
      </c>
      <c r="E11" s="17">
        <v>0.14972294147380999</v>
      </c>
      <c r="F11" s="17"/>
      <c r="G11" s="17">
        <v>0.15485620736928901</v>
      </c>
      <c r="H11" s="17">
        <v>7.7970445094662194E-2</v>
      </c>
      <c r="I11" s="17">
        <v>0.12539091885599099</v>
      </c>
      <c r="J11" s="17">
        <v>0.20634292223689299</v>
      </c>
      <c r="K11" s="17">
        <v>0.22414448047035401</v>
      </c>
      <c r="L11" s="17">
        <v>0.23589697425067499</v>
      </c>
      <c r="M11" s="17"/>
      <c r="N11" s="17">
        <v>0.17676710129826301</v>
      </c>
      <c r="O11" s="17">
        <v>0.153182883376588</v>
      </c>
      <c r="P11" s="17">
        <v>0.19649540738554</v>
      </c>
      <c r="Q11" s="17">
        <v>0.16565418421137701</v>
      </c>
      <c r="R11" s="17"/>
      <c r="S11" s="17">
        <v>0.15995917454151501</v>
      </c>
      <c r="T11" s="17">
        <v>0.187054201643506</v>
      </c>
      <c r="U11" s="17">
        <v>0.17366873053533999</v>
      </c>
      <c r="V11" s="17">
        <v>0.16573179730634599</v>
      </c>
      <c r="W11" s="17">
        <v>0.19110563934094299</v>
      </c>
      <c r="X11" s="17">
        <v>0.11405247928949</v>
      </c>
      <c r="Y11" s="17">
        <v>0.155182021878535</v>
      </c>
      <c r="Z11" s="17">
        <v>0.21886510861340799</v>
      </c>
      <c r="AA11" s="17">
        <v>0.19198408297365599</v>
      </c>
      <c r="AB11" s="17">
        <v>0.21696964332840399</v>
      </c>
      <c r="AC11" s="17">
        <v>0.14711228757908401</v>
      </c>
      <c r="AD11" s="17">
        <v>0.16112565736660001</v>
      </c>
      <c r="AE11" s="17"/>
      <c r="AF11" s="17">
        <v>0.13816322244747101</v>
      </c>
      <c r="AG11" s="17">
        <v>0.180751121632301</v>
      </c>
      <c r="AH11" s="17">
        <v>0.19414138882718299</v>
      </c>
      <c r="AI11" s="17">
        <v>0.181406535390916</v>
      </c>
      <c r="AJ11" s="17">
        <v>0.18407700165879301</v>
      </c>
      <c r="AK11" s="17">
        <v>0.194150055966543</v>
      </c>
      <c r="AL11" s="17"/>
      <c r="AM11" s="17">
        <v>0.196071132959314</v>
      </c>
      <c r="AN11" s="17">
        <v>0.14183359880506599</v>
      </c>
      <c r="AO11" s="17"/>
      <c r="AP11" s="17">
        <v>0.170567183427286</v>
      </c>
      <c r="AQ11" s="17">
        <v>0.204332737072356</v>
      </c>
      <c r="AR11" s="17">
        <v>0.15207996260508899</v>
      </c>
      <c r="AS11" s="17">
        <v>0.18812504437118099</v>
      </c>
      <c r="AT11" s="17">
        <v>0.152848432605065</v>
      </c>
      <c r="AU11" s="17"/>
      <c r="AV11" s="17">
        <v>0.135862247864459</v>
      </c>
      <c r="AW11" s="17">
        <v>0.24877937389969099</v>
      </c>
      <c r="AX11" s="17">
        <v>0.107612457136436</v>
      </c>
      <c r="AY11" s="17">
        <v>0.22378324281072001</v>
      </c>
      <c r="AZ11" s="17">
        <v>6.7600931222824498E-2</v>
      </c>
      <c r="BA11" s="17">
        <v>0.190577296480893</v>
      </c>
      <c r="BB11" s="17"/>
      <c r="BC11" s="17">
        <v>0.11355379595910101</v>
      </c>
      <c r="BD11" s="17">
        <v>0.16965699861997099</v>
      </c>
      <c r="BE11" s="17">
        <v>0.216232531552667</v>
      </c>
      <c r="BF11" s="17"/>
      <c r="BG11" s="17">
        <v>0.24153212705428001</v>
      </c>
      <c r="BH11" s="17">
        <v>0.14041995869895299</v>
      </c>
      <c r="BI11" s="17">
        <v>0.128774760865385</v>
      </c>
      <c r="BJ11" s="17">
        <v>0.16923365683286401</v>
      </c>
      <c r="BK11" s="17">
        <v>0.36127066524632001</v>
      </c>
      <c r="BL11" s="17"/>
      <c r="BM11" s="17">
        <v>0.15643619261719199</v>
      </c>
      <c r="BN11" s="17">
        <v>0.31045876229316799</v>
      </c>
    </row>
    <row r="12" spans="2:66" x14ac:dyDescent="0.35">
      <c r="B12" s="18" t="s">
        <v>181</v>
      </c>
      <c r="C12" s="17">
        <v>2.8899536948553899E-2</v>
      </c>
      <c r="D12" s="17">
        <v>3.3893045464256699E-2</v>
      </c>
      <c r="E12" s="17">
        <v>2.44649427118671E-2</v>
      </c>
      <c r="F12" s="17"/>
      <c r="G12" s="17">
        <v>4.8180121896484497E-2</v>
      </c>
      <c r="H12" s="17">
        <v>2.3039697187164199E-2</v>
      </c>
      <c r="I12" s="17">
        <v>3.19164462554474E-2</v>
      </c>
      <c r="J12" s="17">
        <v>1.9250003128533501E-2</v>
      </c>
      <c r="K12" s="17">
        <v>2.7998214417773899E-2</v>
      </c>
      <c r="L12" s="17">
        <v>2.64927986713351E-2</v>
      </c>
      <c r="M12" s="17"/>
      <c r="N12" s="17">
        <v>1.8234997140881799E-2</v>
      </c>
      <c r="O12" s="17">
        <v>1.9954587164328599E-2</v>
      </c>
      <c r="P12" s="17">
        <v>5.5562340630371E-2</v>
      </c>
      <c r="Q12" s="17">
        <v>2.5102184920499399E-2</v>
      </c>
      <c r="R12" s="17"/>
      <c r="S12" s="17">
        <v>1.91565448153804E-2</v>
      </c>
      <c r="T12" s="17">
        <v>2.7071103268179499E-2</v>
      </c>
      <c r="U12" s="17">
        <v>3.8305068438370699E-2</v>
      </c>
      <c r="V12" s="17">
        <v>5.9423606207267797E-2</v>
      </c>
      <c r="W12" s="17">
        <v>1.4866365064628901E-2</v>
      </c>
      <c r="X12" s="17">
        <v>3.3416183670896799E-2</v>
      </c>
      <c r="Y12" s="17">
        <v>2.7509754092468801E-2</v>
      </c>
      <c r="Z12" s="17">
        <v>2.7541635313499901E-2</v>
      </c>
      <c r="AA12" s="17">
        <v>3.3778773838811102E-2</v>
      </c>
      <c r="AB12" s="17">
        <v>2.8429543500866201E-2</v>
      </c>
      <c r="AC12" s="17">
        <v>0</v>
      </c>
      <c r="AD12" s="17">
        <v>2.6572204358330499E-2</v>
      </c>
      <c r="AE12" s="17"/>
      <c r="AF12" s="17">
        <v>2.40066388069393E-2</v>
      </c>
      <c r="AG12" s="17">
        <v>1.0956699184360401E-2</v>
      </c>
      <c r="AH12" s="17">
        <v>5.1983957247166E-2</v>
      </c>
      <c r="AI12" s="17">
        <v>3.4647565430503902E-2</v>
      </c>
      <c r="AJ12" s="17">
        <v>3.3960703075868001E-2</v>
      </c>
      <c r="AK12" s="17">
        <v>5.4871370319652203E-2</v>
      </c>
      <c r="AL12" s="17"/>
      <c r="AM12" s="17">
        <v>3.0489136800746799E-2</v>
      </c>
      <c r="AN12" s="17">
        <v>2.6957568250127201E-2</v>
      </c>
      <c r="AO12" s="17"/>
      <c r="AP12" s="17">
        <v>2.6746866756774498E-2</v>
      </c>
      <c r="AQ12" s="17">
        <v>4.8762553254618E-2</v>
      </c>
      <c r="AR12" s="17">
        <v>1.8324444775135298E-2</v>
      </c>
      <c r="AS12" s="17">
        <v>1.8916502391532398E-2</v>
      </c>
      <c r="AT12" s="17">
        <v>0</v>
      </c>
      <c r="AU12" s="17"/>
      <c r="AV12" s="17">
        <v>2.9763346390414499E-2</v>
      </c>
      <c r="AW12" s="17">
        <v>5.1043204551822298E-2</v>
      </c>
      <c r="AX12" s="17">
        <v>2.5134223504885499E-2</v>
      </c>
      <c r="AY12" s="17">
        <v>3.1570877254203898E-2</v>
      </c>
      <c r="AZ12" s="17">
        <v>0</v>
      </c>
      <c r="BA12" s="17">
        <v>1.05228884446129E-2</v>
      </c>
      <c r="BB12" s="17"/>
      <c r="BC12" s="17">
        <v>1.63675354632839E-2</v>
      </c>
      <c r="BD12" s="17">
        <v>2.4452527426614801E-2</v>
      </c>
      <c r="BE12" s="17">
        <v>4.0817466153780901E-2</v>
      </c>
      <c r="BF12" s="17"/>
      <c r="BG12" s="17">
        <v>4.3043708082226302E-2</v>
      </c>
      <c r="BH12" s="17">
        <v>1.98282103689928E-2</v>
      </c>
      <c r="BI12" s="17">
        <v>2.6049117447572101E-2</v>
      </c>
      <c r="BJ12" s="17">
        <v>6.6686677583019993E-2</v>
      </c>
      <c r="BK12" s="17">
        <v>6.4776207793504695E-2</v>
      </c>
      <c r="BL12" s="17"/>
      <c r="BM12" s="17">
        <v>2.3505560463957E-2</v>
      </c>
      <c r="BN12" s="17">
        <v>6.5281707261246796E-2</v>
      </c>
    </row>
    <row r="13" spans="2:66" x14ac:dyDescent="0.35">
      <c r="B13" s="18" t="s">
        <v>182</v>
      </c>
      <c r="C13" s="17">
        <v>9.8865771633445693E-3</v>
      </c>
      <c r="D13" s="17">
        <v>8.6706800952919792E-3</v>
      </c>
      <c r="E13" s="17">
        <v>1.10643897754149E-2</v>
      </c>
      <c r="F13" s="17"/>
      <c r="G13" s="17">
        <v>1.39505484432609E-2</v>
      </c>
      <c r="H13" s="17">
        <v>1.6522925337991701E-2</v>
      </c>
      <c r="I13" s="17">
        <v>1.2395988617178499E-2</v>
      </c>
      <c r="J13" s="17">
        <v>5.8433729077508297E-3</v>
      </c>
      <c r="K13" s="17">
        <v>7.7121284856457801E-3</v>
      </c>
      <c r="L13" s="17">
        <v>4.6430649104420999E-3</v>
      </c>
      <c r="M13" s="17"/>
      <c r="N13" s="17">
        <v>1.09512188496531E-2</v>
      </c>
      <c r="O13" s="17">
        <v>7.8025667068311001E-3</v>
      </c>
      <c r="P13" s="17">
        <v>1.2541927194909999E-2</v>
      </c>
      <c r="Q13" s="17">
        <v>8.5526703427252007E-3</v>
      </c>
      <c r="R13" s="17"/>
      <c r="S13" s="17">
        <v>7.3267372879967504E-3</v>
      </c>
      <c r="T13" s="17">
        <v>2.06001455248918E-2</v>
      </c>
      <c r="U13" s="17">
        <v>1.2176115391660001E-2</v>
      </c>
      <c r="V13" s="17">
        <v>1.16300982316052E-2</v>
      </c>
      <c r="W13" s="17">
        <v>0</v>
      </c>
      <c r="X13" s="17">
        <v>0</v>
      </c>
      <c r="Y13" s="17">
        <v>1.29656800424669E-2</v>
      </c>
      <c r="Z13" s="17">
        <v>2.78341874571796E-2</v>
      </c>
      <c r="AA13" s="17">
        <v>7.9108529951797801E-3</v>
      </c>
      <c r="AB13" s="17">
        <v>1.29153965170213E-2</v>
      </c>
      <c r="AC13" s="17">
        <v>0</v>
      </c>
      <c r="AD13" s="17">
        <v>0</v>
      </c>
      <c r="AE13" s="17"/>
      <c r="AF13" s="17">
        <v>3.7342979651137699E-3</v>
      </c>
      <c r="AG13" s="17">
        <v>1.1170993107670901E-2</v>
      </c>
      <c r="AH13" s="17">
        <v>2.13440481946423E-2</v>
      </c>
      <c r="AI13" s="17">
        <v>1.76638259032872E-2</v>
      </c>
      <c r="AJ13" s="17">
        <v>0</v>
      </c>
      <c r="AK13" s="17">
        <v>0</v>
      </c>
      <c r="AL13" s="17"/>
      <c r="AM13" s="17">
        <v>6.8164100590654203E-3</v>
      </c>
      <c r="AN13" s="17">
        <v>1.4416719967454699E-2</v>
      </c>
      <c r="AO13" s="17"/>
      <c r="AP13" s="17">
        <v>4.8308890120681803E-3</v>
      </c>
      <c r="AQ13" s="17">
        <v>0</v>
      </c>
      <c r="AR13" s="17">
        <v>1.11844379340934E-2</v>
      </c>
      <c r="AS13" s="17">
        <v>3.0975750877796498E-2</v>
      </c>
      <c r="AT13" s="17">
        <v>0</v>
      </c>
      <c r="AU13" s="17"/>
      <c r="AV13" s="17">
        <v>6.0328148552958403E-3</v>
      </c>
      <c r="AW13" s="17">
        <v>1.5077074834703399E-2</v>
      </c>
      <c r="AX13" s="17">
        <v>1.11996437728865E-2</v>
      </c>
      <c r="AY13" s="17">
        <v>7.9250819646377799E-3</v>
      </c>
      <c r="AZ13" s="17">
        <v>1.6397044088986401E-2</v>
      </c>
      <c r="BA13" s="17">
        <v>2.2347328862455801E-2</v>
      </c>
      <c r="BB13" s="17"/>
      <c r="BC13" s="17">
        <v>0</v>
      </c>
      <c r="BD13" s="17">
        <v>1.21083424657028E-2</v>
      </c>
      <c r="BE13" s="17">
        <v>1.35899388248649E-2</v>
      </c>
      <c r="BF13" s="17"/>
      <c r="BG13" s="17">
        <v>0</v>
      </c>
      <c r="BH13" s="17">
        <v>4.0627520417455196E-3</v>
      </c>
      <c r="BI13" s="17">
        <v>6.1751140868954004E-3</v>
      </c>
      <c r="BJ13" s="17">
        <v>0</v>
      </c>
      <c r="BK13" s="17">
        <v>6.28224358568093E-2</v>
      </c>
      <c r="BL13" s="17"/>
      <c r="BM13" s="17">
        <v>3.4192094482988801E-3</v>
      </c>
      <c r="BN13" s="17">
        <v>4.6199975736184201E-2</v>
      </c>
    </row>
    <row r="14" spans="2:66" x14ac:dyDescent="0.35">
      <c r="B14" s="18" t="s">
        <v>117</v>
      </c>
      <c r="C14" s="19">
        <v>2.65998908096628E-2</v>
      </c>
      <c r="D14" s="19">
        <v>1.8712746114923198E-2</v>
      </c>
      <c r="E14" s="19">
        <v>3.40226394770234E-2</v>
      </c>
      <c r="F14" s="19"/>
      <c r="G14" s="19">
        <v>2.13474048243763E-2</v>
      </c>
      <c r="H14" s="19">
        <v>2.7811123180205202E-2</v>
      </c>
      <c r="I14" s="19">
        <v>3.17860046569663E-2</v>
      </c>
      <c r="J14" s="19">
        <v>1.82396691787493E-2</v>
      </c>
      <c r="K14" s="19">
        <v>2.8511342849925299E-2</v>
      </c>
      <c r="L14" s="19">
        <v>3.03766341014233E-2</v>
      </c>
      <c r="M14" s="19"/>
      <c r="N14" s="19">
        <v>1.55072647382738E-2</v>
      </c>
      <c r="O14" s="19">
        <v>8.0689397667328393E-3</v>
      </c>
      <c r="P14" s="19">
        <v>3.3831385689356799E-2</v>
      </c>
      <c r="Q14" s="19">
        <v>5.2991752225738202E-2</v>
      </c>
      <c r="R14" s="19"/>
      <c r="S14" s="19">
        <v>2.6286872320666899E-2</v>
      </c>
      <c r="T14" s="19">
        <v>2.0286035126393799E-2</v>
      </c>
      <c r="U14" s="19">
        <v>1.29541641248389E-2</v>
      </c>
      <c r="V14" s="19">
        <v>3.68028713947679E-2</v>
      </c>
      <c r="W14" s="19">
        <v>1.5433059839241601E-2</v>
      </c>
      <c r="X14" s="19">
        <v>6.6916122939108993E-2</v>
      </c>
      <c r="Y14" s="19">
        <v>2.68366486008806E-2</v>
      </c>
      <c r="Z14" s="19">
        <v>2.6828983137761699E-2</v>
      </c>
      <c r="AA14" s="19">
        <v>1.6341621604809599E-2</v>
      </c>
      <c r="AB14" s="19">
        <v>2.6446925036345301E-2</v>
      </c>
      <c r="AC14" s="19">
        <v>1.8330299090040199E-2</v>
      </c>
      <c r="AD14" s="19">
        <v>2.5886216222727E-2</v>
      </c>
      <c r="AE14" s="19"/>
      <c r="AF14" s="19">
        <v>1.53409471174995E-2</v>
      </c>
      <c r="AG14" s="19">
        <v>1.4124065127033699E-2</v>
      </c>
      <c r="AH14" s="19">
        <v>4.5803212494473E-2</v>
      </c>
      <c r="AI14" s="19">
        <v>3.3783404209668397E-2</v>
      </c>
      <c r="AJ14" s="19">
        <v>4.21828629459318E-2</v>
      </c>
      <c r="AK14" s="19">
        <v>3.7587434193658197E-2</v>
      </c>
      <c r="AL14" s="19"/>
      <c r="AM14" s="19">
        <v>2.6818862034984299E-2</v>
      </c>
      <c r="AN14" s="19">
        <v>2.4257125580021199E-2</v>
      </c>
      <c r="AO14" s="19"/>
      <c r="AP14" s="19">
        <v>4.9394385838710697E-2</v>
      </c>
      <c r="AQ14" s="19">
        <v>1.8420559908273602E-2</v>
      </c>
      <c r="AR14" s="19">
        <v>1.8142804530924001E-2</v>
      </c>
      <c r="AS14" s="19">
        <v>1.52494380829217E-2</v>
      </c>
      <c r="AT14" s="19">
        <v>3.60414519544267E-2</v>
      </c>
      <c r="AU14" s="19"/>
      <c r="AV14" s="19">
        <v>1.2390657449566401E-2</v>
      </c>
      <c r="AW14" s="19">
        <v>2.0451108764883499E-2</v>
      </c>
      <c r="AX14" s="19">
        <v>2.48476543086424E-2</v>
      </c>
      <c r="AY14" s="19">
        <v>2.4129405938363501E-2</v>
      </c>
      <c r="AZ14" s="19">
        <v>6.6564671917065499E-2</v>
      </c>
      <c r="BA14" s="19">
        <v>4.0734222236844399E-2</v>
      </c>
      <c r="BB14" s="19"/>
      <c r="BC14" s="19">
        <v>3.2167154724590002E-2</v>
      </c>
      <c r="BD14" s="19">
        <v>3.1835859393241503E-2</v>
      </c>
      <c r="BE14" s="19">
        <v>1.01974715010179E-2</v>
      </c>
      <c r="BF14" s="19"/>
      <c r="BG14" s="19">
        <v>2.2763313428031898E-2</v>
      </c>
      <c r="BH14" s="19">
        <v>1.9318284174638298E-2</v>
      </c>
      <c r="BI14" s="19">
        <v>2.6031867182779899E-2</v>
      </c>
      <c r="BJ14" s="19">
        <v>0</v>
      </c>
      <c r="BK14" s="19">
        <v>3.6209380062958298E-2</v>
      </c>
      <c r="BL14" s="19"/>
      <c r="BM14" s="19">
        <v>1.98639790724436E-2</v>
      </c>
      <c r="BN14" s="19">
        <v>2.66285835229935E-2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202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1008</v>
      </c>
      <c r="D7" s="10">
        <v>480</v>
      </c>
      <c r="E7" s="10">
        <v>525</v>
      </c>
      <c r="F7" s="10"/>
      <c r="G7" s="10">
        <v>143</v>
      </c>
      <c r="H7" s="10">
        <v>177</v>
      </c>
      <c r="I7" s="10">
        <v>157</v>
      </c>
      <c r="J7" s="10">
        <v>163</v>
      </c>
      <c r="K7" s="10">
        <v>142</v>
      </c>
      <c r="L7" s="10">
        <v>226</v>
      </c>
      <c r="M7" s="10"/>
      <c r="N7" s="10">
        <v>266</v>
      </c>
      <c r="O7" s="10">
        <v>261</v>
      </c>
      <c r="P7" s="10">
        <v>235</v>
      </c>
      <c r="Q7" s="10">
        <v>244</v>
      </c>
      <c r="R7" s="10"/>
      <c r="S7" s="10">
        <v>150</v>
      </c>
      <c r="T7" s="10">
        <v>144</v>
      </c>
      <c r="U7" s="10">
        <v>80</v>
      </c>
      <c r="V7" s="10">
        <v>83</v>
      </c>
      <c r="W7" s="10">
        <v>64</v>
      </c>
      <c r="X7" s="10">
        <v>88</v>
      </c>
      <c r="Y7" s="10">
        <v>77</v>
      </c>
      <c r="Z7" s="10">
        <v>37</v>
      </c>
      <c r="AA7" s="10">
        <v>120</v>
      </c>
      <c r="AB7" s="10">
        <v>74</v>
      </c>
      <c r="AC7" s="10">
        <v>54</v>
      </c>
      <c r="AD7" s="10">
        <v>37</v>
      </c>
      <c r="AE7" s="10"/>
      <c r="AF7" s="10">
        <v>256</v>
      </c>
      <c r="AG7" s="10">
        <v>271</v>
      </c>
      <c r="AH7" s="10">
        <v>135</v>
      </c>
      <c r="AI7" s="10">
        <v>175</v>
      </c>
      <c r="AJ7" s="10">
        <v>117</v>
      </c>
      <c r="AK7" s="10">
        <v>54</v>
      </c>
      <c r="AL7" s="10"/>
      <c r="AM7" s="10">
        <v>593</v>
      </c>
      <c r="AN7" s="10">
        <v>410</v>
      </c>
      <c r="AO7" s="10"/>
      <c r="AP7" s="10">
        <v>226</v>
      </c>
      <c r="AQ7" s="10">
        <v>224</v>
      </c>
      <c r="AR7" s="10">
        <v>268</v>
      </c>
      <c r="AS7" s="10">
        <v>123</v>
      </c>
      <c r="AT7" s="10">
        <v>27</v>
      </c>
      <c r="AU7" s="10"/>
      <c r="AV7" s="10">
        <v>332</v>
      </c>
      <c r="AW7" s="10">
        <v>198</v>
      </c>
      <c r="AX7" s="10">
        <v>85</v>
      </c>
      <c r="AY7" s="10">
        <v>123</v>
      </c>
      <c r="AZ7" s="10">
        <v>59</v>
      </c>
      <c r="BA7" s="10">
        <v>94</v>
      </c>
      <c r="BB7" s="10"/>
      <c r="BC7" s="10">
        <v>252</v>
      </c>
      <c r="BD7" s="10">
        <v>401</v>
      </c>
      <c r="BE7" s="10">
        <v>296</v>
      </c>
      <c r="BF7" s="10"/>
      <c r="BG7" s="10">
        <v>88</v>
      </c>
      <c r="BH7" s="10">
        <v>464</v>
      </c>
      <c r="BI7" s="10">
        <v>309</v>
      </c>
      <c r="BJ7" s="10">
        <v>29</v>
      </c>
      <c r="BK7" s="10">
        <v>81</v>
      </c>
      <c r="BL7" s="10"/>
      <c r="BM7" s="10">
        <v>552</v>
      </c>
      <c r="BN7" s="10">
        <v>110</v>
      </c>
    </row>
    <row r="8" spans="2:66" ht="30" customHeight="1" x14ac:dyDescent="0.35">
      <c r="B8" s="11" t="s">
        <v>19</v>
      </c>
      <c r="C8" s="11">
        <v>1006</v>
      </c>
      <c r="D8" s="11">
        <v>481</v>
      </c>
      <c r="E8" s="11">
        <v>522</v>
      </c>
      <c r="F8" s="11"/>
      <c r="G8" s="11">
        <v>145</v>
      </c>
      <c r="H8" s="11">
        <v>173</v>
      </c>
      <c r="I8" s="11">
        <v>160</v>
      </c>
      <c r="J8" s="11">
        <v>166</v>
      </c>
      <c r="K8" s="11">
        <v>141</v>
      </c>
      <c r="L8" s="11">
        <v>221</v>
      </c>
      <c r="M8" s="11"/>
      <c r="N8" s="11">
        <v>264</v>
      </c>
      <c r="O8" s="11">
        <v>269</v>
      </c>
      <c r="P8" s="11">
        <v>232</v>
      </c>
      <c r="Q8" s="11">
        <v>238</v>
      </c>
      <c r="R8" s="11"/>
      <c r="S8" s="11">
        <v>148</v>
      </c>
      <c r="T8" s="11">
        <v>142</v>
      </c>
      <c r="U8" s="11">
        <v>78</v>
      </c>
      <c r="V8" s="11">
        <v>88</v>
      </c>
      <c r="W8" s="11">
        <v>64</v>
      </c>
      <c r="X8" s="11">
        <v>86</v>
      </c>
      <c r="Y8" s="11">
        <v>75</v>
      </c>
      <c r="Z8" s="11">
        <v>35</v>
      </c>
      <c r="AA8" s="11">
        <v>118</v>
      </c>
      <c r="AB8" s="11">
        <v>84</v>
      </c>
      <c r="AC8" s="11">
        <v>52</v>
      </c>
      <c r="AD8" s="11">
        <v>35</v>
      </c>
      <c r="AE8" s="11"/>
      <c r="AF8" s="11">
        <v>255</v>
      </c>
      <c r="AG8" s="11">
        <v>271</v>
      </c>
      <c r="AH8" s="11">
        <v>136</v>
      </c>
      <c r="AI8" s="11">
        <v>174</v>
      </c>
      <c r="AJ8" s="11">
        <v>116</v>
      </c>
      <c r="AK8" s="11">
        <v>54</v>
      </c>
      <c r="AL8" s="11"/>
      <c r="AM8" s="11">
        <v>590</v>
      </c>
      <c r="AN8" s="11">
        <v>411</v>
      </c>
      <c r="AO8" s="11"/>
      <c r="AP8" s="11">
        <v>225</v>
      </c>
      <c r="AQ8" s="11">
        <v>223</v>
      </c>
      <c r="AR8" s="11">
        <v>269</v>
      </c>
      <c r="AS8" s="11">
        <v>123</v>
      </c>
      <c r="AT8" s="11">
        <v>27</v>
      </c>
      <c r="AU8" s="11"/>
      <c r="AV8" s="11">
        <v>332</v>
      </c>
      <c r="AW8" s="11">
        <v>197</v>
      </c>
      <c r="AX8" s="11">
        <v>85</v>
      </c>
      <c r="AY8" s="11">
        <v>122</v>
      </c>
      <c r="AZ8" s="11">
        <v>58</v>
      </c>
      <c r="BA8" s="11">
        <v>94</v>
      </c>
      <c r="BB8" s="11"/>
      <c r="BC8" s="11">
        <v>251</v>
      </c>
      <c r="BD8" s="11">
        <v>401</v>
      </c>
      <c r="BE8" s="11">
        <v>295</v>
      </c>
      <c r="BF8" s="11"/>
      <c r="BG8" s="11">
        <v>87</v>
      </c>
      <c r="BH8" s="11">
        <v>464</v>
      </c>
      <c r="BI8" s="11">
        <v>308</v>
      </c>
      <c r="BJ8" s="11">
        <v>29</v>
      </c>
      <c r="BK8" s="11">
        <v>81</v>
      </c>
      <c r="BL8" s="11"/>
      <c r="BM8" s="11">
        <v>551</v>
      </c>
      <c r="BN8" s="11">
        <v>110</v>
      </c>
    </row>
    <row r="9" spans="2:66" x14ac:dyDescent="0.35">
      <c r="B9" s="18" t="s">
        <v>178</v>
      </c>
      <c r="C9" s="17">
        <v>0.35772224897029398</v>
      </c>
      <c r="D9" s="17">
        <v>0.34320537967314202</v>
      </c>
      <c r="E9" s="17">
        <v>0.36927843664827897</v>
      </c>
      <c r="F9" s="17"/>
      <c r="G9" s="17">
        <v>0.44999231954104701</v>
      </c>
      <c r="H9" s="17">
        <v>0.55613963079093698</v>
      </c>
      <c r="I9" s="17">
        <v>0.37075235135588602</v>
      </c>
      <c r="J9" s="17">
        <v>0.37068769281381903</v>
      </c>
      <c r="K9" s="17">
        <v>0.296271472254035</v>
      </c>
      <c r="L9" s="17">
        <v>0.162383105452061</v>
      </c>
      <c r="M9" s="17"/>
      <c r="N9" s="17">
        <v>0.34261662036243601</v>
      </c>
      <c r="O9" s="17">
        <v>0.40412817359008202</v>
      </c>
      <c r="P9" s="17">
        <v>0.37429141967934598</v>
      </c>
      <c r="Q9" s="17">
        <v>0.30484338432617297</v>
      </c>
      <c r="R9" s="17"/>
      <c r="S9" s="17">
        <v>0.37940093502903099</v>
      </c>
      <c r="T9" s="17">
        <v>0.35684461005672802</v>
      </c>
      <c r="U9" s="17">
        <v>0.371698336725721</v>
      </c>
      <c r="V9" s="17">
        <v>0.25092931645101102</v>
      </c>
      <c r="W9" s="17">
        <v>0.31621559735305299</v>
      </c>
      <c r="X9" s="17">
        <v>0.43591576246476299</v>
      </c>
      <c r="Y9" s="17">
        <v>0.31294294227301001</v>
      </c>
      <c r="Z9" s="17">
        <v>0.24274748027794299</v>
      </c>
      <c r="AA9" s="17">
        <v>0.33803457153971</v>
      </c>
      <c r="AB9" s="17">
        <v>0.47032625716988602</v>
      </c>
      <c r="AC9" s="17">
        <v>0.29533962375106698</v>
      </c>
      <c r="AD9" s="17">
        <v>0.49198990650984398</v>
      </c>
      <c r="AE9" s="17"/>
      <c r="AF9" s="17">
        <v>0.457964106305981</v>
      </c>
      <c r="AG9" s="17">
        <v>0.34135202566308898</v>
      </c>
      <c r="AH9" s="17">
        <v>0.37312419520654999</v>
      </c>
      <c r="AI9" s="17">
        <v>0.32743208902034199</v>
      </c>
      <c r="AJ9" s="17">
        <v>0.22161360002463801</v>
      </c>
      <c r="AK9" s="17">
        <v>0.31866540230394103</v>
      </c>
      <c r="AL9" s="17"/>
      <c r="AM9" s="17">
        <v>0.33691670650661698</v>
      </c>
      <c r="AN9" s="17">
        <v>0.38698867747471599</v>
      </c>
      <c r="AO9" s="17"/>
      <c r="AP9" s="17">
        <v>0.31106304060097001</v>
      </c>
      <c r="AQ9" s="17">
        <v>0.353987440217645</v>
      </c>
      <c r="AR9" s="17">
        <v>0.38676407225086101</v>
      </c>
      <c r="AS9" s="17">
        <v>0.39712407023507401</v>
      </c>
      <c r="AT9" s="17">
        <v>0.40998603328141098</v>
      </c>
      <c r="AU9" s="17"/>
      <c r="AV9" s="17">
        <v>0.46285206399319101</v>
      </c>
      <c r="AW9" s="17">
        <v>0.18026359318214999</v>
      </c>
      <c r="AX9" s="17">
        <v>0.305272859351578</v>
      </c>
      <c r="AY9" s="17">
        <v>0.31524018617361499</v>
      </c>
      <c r="AZ9" s="17">
        <v>0.58020282511463905</v>
      </c>
      <c r="BA9" s="17">
        <v>0.26690359874011199</v>
      </c>
      <c r="BB9" s="17"/>
      <c r="BC9" s="17">
        <v>0.52602677236992401</v>
      </c>
      <c r="BD9" s="17">
        <v>0.30496727628558101</v>
      </c>
      <c r="BE9" s="17">
        <v>0.283296827188809</v>
      </c>
      <c r="BF9" s="17"/>
      <c r="BG9" s="17">
        <v>0.358929603756454</v>
      </c>
      <c r="BH9" s="17">
        <v>0.41885663393686401</v>
      </c>
      <c r="BI9" s="17">
        <v>0.33200687113208799</v>
      </c>
      <c r="BJ9" s="17">
        <v>0.318625841343322</v>
      </c>
      <c r="BK9" s="17">
        <v>0.206520337763099</v>
      </c>
      <c r="BL9" s="17"/>
      <c r="BM9" s="17">
        <v>0.40936415297233802</v>
      </c>
      <c r="BN9" s="17">
        <v>0.23618281800840901</v>
      </c>
    </row>
    <row r="10" spans="2:66" x14ac:dyDescent="0.35">
      <c r="B10" s="18" t="s">
        <v>179</v>
      </c>
      <c r="C10" s="17">
        <v>0.37807676886782399</v>
      </c>
      <c r="D10" s="17">
        <v>0.37973576361613798</v>
      </c>
      <c r="E10" s="17">
        <v>0.37684018701361599</v>
      </c>
      <c r="F10" s="17"/>
      <c r="G10" s="17">
        <v>0.29351745827342701</v>
      </c>
      <c r="H10" s="17">
        <v>0.28750636565005799</v>
      </c>
      <c r="I10" s="17">
        <v>0.35681934662339199</v>
      </c>
      <c r="J10" s="17">
        <v>0.37080954973878699</v>
      </c>
      <c r="K10" s="17">
        <v>0.43020055725918099</v>
      </c>
      <c r="L10" s="17">
        <v>0.49174815506383202</v>
      </c>
      <c r="M10" s="17"/>
      <c r="N10" s="17">
        <v>0.38760722134876302</v>
      </c>
      <c r="O10" s="17">
        <v>0.37169479561898899</v>
      </c>
      <c r="P10" s="17">
        <v>0.34690512592641898</v>
      </c>
      <c r="Q10" s="17">
        <v>0.40408363375744599</v>
      </c>
      <c r="R10" s="17"/>
      <c r="S10" s="17">
        <v>0.43435596164999801</v>
      </c>
      <c r="T10" s="17">
        <v>0.36792231373975998</v>
      </c>
      <c r="U10" s="17">
        <v>0.31167079288930299</v>
      </c>
      <c r="V10" s="17">
        <v>0.40068778457422199</v>
      </c>
      <c r="W10" s="17">
        <v>0.389888024103062</v>
      </c>
      <c r="X10" s="17">
        <v>0.30857671436899498</v>
      </c>
      <c r="Y10" s="17">
        <v>0.42969864254057899</v>
      </c>
      <c r="Z10" s="17">
        <v>0.48382265355935999</v>
      </c>
      <c r="AA10" s="17">
        <v>0.38509185917067401</v>
      </c>
      <c r="AB10" s="17">
        <v>0.29667860506312799</v>
      </c>
      <c r="AC10" s="17">
        <v>0.50181420729454695</v>
      </c>
      <c r="AD10" s="17">
        <v>0.19013619389749101</v>
      </c>
      <c r="AE10" s="17"/>
      <c r="AF10" s="17">
        <v>0.33728966174203201</v>
      </c>
      <c r="AG10" s="17">
        <v>0.41671428862849202</v>
      </c>
      <c r="AH10" s="17">
        <v>0.31604939182827702</v>
      </c>
      <c r="AI10" s="17">
        <v>0.40261046137760198</v>
      </c>
      <c r="AJ10" s="17">
        <v>0.44295780065322699</v>
      </c>
      <c r="AK10" s="17">
        <v>0.31340317469636397</v>
      </c>
      <c r="AL10" s="17"/>
      <c r="AM10" s="17">
        <v>0.39209000346224798</v>
      </c>
      <c r="AN10" s="17">
        <v>0.36007640497115301</v>
      </c>
      <c r="AO10" s="17"/>
      <c r="AP10" s="17">
        <v>0.42262502596912099</v>
      </c>
      <c r="AQ10" s="17">
        <v>0.36667684947365697</v>
      </c>
      <c r="AR10" s="17">
        <v>0.340936507990516</v>
      </c>
      <c r="AS10" s="17">
        <v>0.351040258687428</v>
      </c>
      <c r="AT10" s="17">
        <v>0.40671710816835799</v>
      </c>
      <c r="AU10" s="17"/>
      <c r="AV10" s="17">
        <v>0.35114285563989101</v>
      </c>
      <c r="AW10" s="17">
        <v>0.44462975537695698</v>
      </c>
      <c r="AX10" s="17">
        <v>0.50614055944140701</v>
      </c>
      <c r="AY10" s="17">
        <v>0.32819222061400399</v>
      </c>
      <c r="AZ10" s="17">
        <v>0.23546929051076801</v>
      </c>
      <c r="BA10" s="17">
        <v>0.42400104304560499</v>
      </c>
      <c r="BB10" s="17"/>
      <c r="BC10" s="17">
        <v>0.30274582636266201</v>
      </c>
      <c r="BD10" s="17">
        <v>0.43119417299652701</v>
      </c>
      <c r="BE10" s="17">
        <v>0.38449935024326198</v>
      </c>
      <c r="BF10" s="17"/>
      <c r="BG10" s="17">
        <v>0.32236530018344201</v>
      </c>
      <c r="BH10" s="17">
        <v>0.37274818549091199</v>
      </c>
      <c r="BI10" s="17">
        <v>0.42298970685224502</v>
      </c>
      <c r="BJ10" s="17">
        <v>0.34133589897851602</v>
      </c>
      <c r="BK10" s="17">
        <v>0.34968481335389701</v>
      </c>
      <c r="BL10" s="17"/>
      <c r="BM10" s="17">
        <v>0.36476750334665697</v>
      </c>
      <c r="BN10" s="17">
        <v>0.34747573797560999</v>
      </c>
    </row>
    <row r="11" spans="2:66" ht="29" x14ac:dyDescent="0.35">
      <c r="B11" s="18" t="s">
        <v>180</v>
      </c>
      <c r="C11" s="17">
        <v>0.180181158091657</v>
      </c>
      <c r="D11" s="17">
        <v>0.19492750242190801</v>
      </c>
      <c r="E11" s="17">
        <v>0.16763457788476499</v>
      </c>
      <c r="F11" s="17"/>
      <c r="G11" s="17">
        <v>0.184744943751628</v>
      </c>
      <c r="H11" s="17">
        <v>0.101044189467562</v>
      </c>
      <c r="I11" s="17">
        <v>0.150608687977735</v>
      </c>
      <c r="J11" s="17">
        <v>0.18217767330974499</v>
      </c>
      <c r="K11" s="17">
        <v>0.167774727738353</v>
      </c>
      <c r="L11" s="17">
        <v>0.26690333357234303</v>
      </c>
      <c r="M11" s="17"/>
      <c r="N11" s="17">
        <v>0.17215706087393501</v>
      </c>
      <c r="O11" s="17">
        <v>0.15635117202326701</v>
      </c>
      <c r="P11" s="17">
        <v>0.18499346450523699</v>
      </c>
      <c r="Q11" s="17">
        <v>0.212714801579866</v>
      </c>
      <c r="R11" s="17"/>
      <c r="S11" s="17">
        <v>0.133312176594969</v>
      </c>
      <c r="T11" s="17">
        <v>0.21270780464151601</v>
      </c>
      <c r="U11" s="17">
        <v>0.18972793918223299</v>
      </c>
      <c r="V11" s="17">
        <v>0.214324524527299</v>
      </c>
      <c r="W11" s="17">
        <v>0.21521322979591301</v>
      </c>
      <c r="X11" s="17">
        <v>0.154714281114886</v>
      </c>
      <c r="Y11" s="17">
        <v>0.166325815153441</v>
      </c>
      <c r="Z11" s="17">
        <v>0.219056735110429</v>
      </c>
      <c r="AA11" s="17">
        <v>0.166018137523293</v>
      </c>
      <c r="AB11" s="17">
        <v>0.15140819046212201</v>
      </c>
      <c r="AC11" s="17">
        <v>0.18542397050652901</v>
      </c>
      <c r="AD11" s="17">
        <v>0.238950765973547</v>
      </c>
      <c r="AE11" s="17"/>
      <c r="AF11" s="17">
        <v>0.14961840567950799</v>
      </c>
      <c r="AG11" s="17">
        <v>0.18318401677226301</v>
      </c>
      <c r="AH11" s="17">
        <v>0.16936764970898999</v>
      </c>
      <c r="AI11" s="17">
        <v>0.175806823011637</v>
      </c>
      <c r="AJ11" s="17">
        <v>0.20786663252363699</v>
      </c>
      <c r="AK11" s="17">
        <v>0.2911078233812</v>
      </c>
      <c r="AL11" s="17"/>
      <c r="AM11" s="17">
        <v>0.18300921879118801</v>
      </c>
      <c r="AN11" s="17">
        <v>0.17361636423479501</v>
      </c>
      <c r="AO11" s="17"/>
      <c r="AP11" s="17">
        <v>0.171901742232592</v>
      </c>
      <c r="AQ11" s="17">
        <v>0.19502610747315</v>
      </c>
      <c r="AR11" s="17">
        <v>0.181961817647456</v>
      </c>
      <c r="AS11" s="17">
        <v>0.17619541163190899</v>
      </c>
      <c r="AT11" s="17">
        <v>0.14215145789959999</v>
      </c>
      <c r="AU11" s="17"/>
      <c r="AV11" s="17">
        <v>0.152637473876921</v>
      </c>
      <c r="AW11" s="17">
        <v>0.21533024947403401</v>
      </c>
      <c r="AX11" s="17">
        <v>0.131818938585261</v>
      </c>
      <c r="AY11" s="17">
        <v>0.24354982009839199</v>
      </c>
      <c r="AZ11" s="17">
        <v>9.9655538788243694E-2</v>
      </c>
      <c r="BA11" s="17">
        <v>0.222141168945826</v>
      </c>
      <c r="BB11" s="17"/>
      <c r="BC11" s="17">
        <v>0.134992959450498</v>
      </c>
      <c r="BD11" s="17">
        <v>0.18342748670644701</v>
      </c>
      <c r="BE11" s="17">
        <v>0.21714979693571601</v>
      </c>
      <c r="BF11" s="17"/>
      <c r="BG11" s="17">
        <v>0.180288088276082</v>
      </c>
      <c r="BH11" s="17">
        <v>0.14784001621009299</v>
      </c>
      <c r="BI11" s="17">
        <v>0.182392542315475</v>
      </c>
      <c r="BJ11" s="17">
        <v>0.20555261290499199</v>
      </c>
      <c r="BK11" s="17">
        <v>0.26931716640421399</v>
      </c>
      <c r="BL11" s="17"/>
      <c r="BM11" s="17">
        <v>0.15297981215016701</v>
      </c>
      <c r="BN11" s="17">
        <v>0.25244542730027097</v>
      </c>
    </row>
    <row r="12" spans="2:66" x14ac:dyDescent="0.35">
      <c r="B12" s="18" t="s">
        <v>181</v>
      </c>
      <c r="C12" s="17">
        <v>5.0072286074295501E-2</v>
      </c>
      <c r="D12" s="17">
        <v>5.7214301738949702E-2</v>
      </c>
      <c r="E12" s="17">
        <v>4.37802698988922E-2</v>
      </c>
      <c r="F12" s="17"/>
      <c r="G12" s="17">
        <v>5.7059107874472097E-2</v>
      </c>
      <c r="H12" s="17">
        <v>2.2191238918470899E-2</v>
      </c>
      <c r="I12" s="17">
        <v>7.1738421425422805E-2</v>
      </c>
      <c r="J12" s="17">
        <v>4.5239801672692502E-2</v>
      </c>
      <c r="K12" s="17">
        <v>4.7486950165115199E-2</v>
      </c>
      <c r="L12" s="17">
        <v>5.68496407115342E-2</v>
      </c>
      <c r="M12" s="17"/>
      <c r="N12" s="17">
        <v>5.2033118386061998E-2</v>
      </c>
      <c r="O12" s="17">
        <v>5.2189609849356701E-2</v>
      </c>
      <c r="P12" s="17">
        <v>5.9350332132496499E-2</v>
      </c>
      <c r="Q12" s="17">
        <v>3.6872199922449403E-2</v>
      </c>
      <c r="R12" s="17"/>
      <c r="S12" s="17">
        <v>2.5844811885117801E-2</v>
      </c>
      <c r="T12" s="17">
        <v>4.1455983908345997E-2</v>
      </c>
      <c r="U12" s="17">
        <v>6.3282686157941095E-2</v>
      </c>
      <c r="V12" s="17">
        <v>8.5801495097836994E-2</v>
      </c>
      <c r="W12" s="17">
        <v>6.3250088908729504E-2</v>
      </c>
      <c r="X12" s="17">
        <v>5.6066804136484197E-2</v>
      </c>
      <c r="Y12" s="17">
        <v>2.5779451791176002E-2</v>
      </c>
      <c r="Z12" s="17">
        <v>2.6538943595088502E-2</v>
      </c>
      <c r="AA12" s="17">
        <v>8.5823789309145096E-2</v>
      </c>
      <c r="AB12" s="17">
        <v>4.1883975431746899E-2</v>
      </c>
      <c r="AC12" s="17">
        <v>1.74221984478562E-2</v>
      </c>
      <c r="AD12" s="17">
        <v>5.2910809344857701E-2</v>
      </c>
      <c r="AE12" s="17"/>
      <c r="AF12" s="17">
        <v>3.2153750639082698E-2</v>
      </c>
      <c r="AG12" s="17">
        <v>4.0789652275652601E-2</v>
      </c>
      <c r="AH12" s="17">
        <v>8.9038257323245495E-2</v>
      </c>
      <c r="AI12" s="17">
        <v>3.5787808325596998E-2</v>
      </c>
      <c r="AJ12" s="17">
        <v>8.4582251675530198E-2</v>
      </c>
      <c r="AK12" s="17">
        <v>5.5081209241164698E-2</v>
      </c>
      <c r="AL12" s="17"/>
      <c r="AM12" s="17">
        <v>5.3750226070242199E-2</v>
      </c>
      <c r="AN12" s="17">
        <v>4.53798319431548E-2</v>
      </c>
      <c r="AO12" s="17"/>
      <c r="AP12" s="17">
        <v>4.8438053550499099E-2</v>
      </c>
      <c r="AQ12" s="17">
        <v>5.7528204092506703E-2</v>
      </c>
      <c r="AR12" s="17">
        <v>4.9434940792235198E-2</v>
      </c>
      <c r="AS12" s="17">
        <v>4.3938230589110297E-2</v>
      </c>
      <c r="AT12" s="17">
        <v>4.1145400650630701E-2</v>
      </c>
      <c r="AU12" s="17"/>
      <c r="AV12" s="17">
        <v>2.4220629711976499E-2</v>
      </c>
      <c r="AW12" s="17">
        <v>0.107619220501707</v>
      </c>
      <c r="AX12" s="17">
        <v>3.4510752850287797E-2</v>
      </c>
      <c r="AY12" s="17">
        <v>5.6193911545924798E-2</v>
      </c>
      <c r="AZ12" s="17">
        <v>3.4670167147989303E-2</v>
      </c>
      <c r="BA12" s="17">
        <v>2.1916655439157301E-2</v>
      </c>
      <c r="BB12" s="17"/>
      <c r="BC12" s="17">
        <v>1.7052936411352901E-2</v>
      </c>
      <c r="BD12" s="17">
        <v>5.2728514217171001E-2</v>
      </c>
      <c r="BE12" s="17">
        <v>6.7128164191275499E-2</v>
      </c>
      <c r="BF12" s="17"/>
      <c r="BG12" s="17">
        <v>6.7589016808216898E-2</v>
      </c>
      <c r="BH12" s="17">
        <v>4.7896849776120499E-2</v>
      </c>
      <c r="BI12" s="17">
        <v>3.2841988586753502E-2</v>
      </c>
      <c r="BJ12" s="17">
        <v>9.8727445410764905E-2</v>
      </c>
      <c r="BK12" s="17">
        <v>6.4136806662189294E-2</v>
      </c>
      <c r="BL12" s="17"/>
      <c r="BM12" s="17">
        <v>5.1016101975665203E-2</v>
      </c>
      <c r="BN12" s="17">
        <v>7.3289293433885003E-2</v>
      </c>
    </row>
    <row r="13" spans="2:66" x14ac:dyDescent="0.35">
      <c r="B13" s="18" t="s">
        <v>182</v>
      </c>
      <c r="C13" s="17">
        <v>1.6015052478389101E-2</v>
      </c>
      <c r="D13" s="17">
        <v>1.45247909617836E-2</v>
      </c>
      <c r="E13" s="17">
        <v>1.7481207917948102E-2</v>
      </c>
      <c r="F13" s="17"/>
      <c r="G13" s="17">
        <v>0</v>
      </c>
      <c r="H13" s="17">
        <v>1.1530572757694301E-2</v>
      </c>
      <c r="I13" s="17">
        <v>2.4935821856930999E-2</v>
      </c>
      <c r="J13" s="17">
        <v>1.19204471014181E-2</v>
      </c>
      <c r="K13" s="17">
        <v>4.35593918048372E-2</v>
      </c>
      <c r="L13" s="17">
        <v>9.0133727232681593E-3</v>
      </c>
      <c r="M13" s="17"/>
      <c r="N13" s="17">
        <v>3.0482671820833401E-2</v>
      </c>
      <c r="O13" s="17">
        <v>3.7479178036212602E-3</v>
      </c>
      <c r="P13" s="17">
        <v>8.6904005128758208E-3</v>
      </c>
      <c r="Q13" s="17">
        <v>2.1078367336495301E-2</v>
      </c>
      <c r="R13" s="17"/>
      <c r="S13" s="17">
        <v>1.3146624124916099E-2</v>
      </c>
      <c r="T13" s="17">
        <v>1.4345759412659901E-2</v>
      </c>
      <c r="U13" s="17">
        <v>2.4988017854122999E-2</v>
      </c>
      <c r="V13" s="17">
        <v>2.3318564799419302E-2</v>
      </c>
      <c r="W13" s="17">
        <v>1.5433059839241601E-2</v>
      </c>
      <c r="X13" s="17">
        <v>0</v>
      </c>
      <c r="Y13" s="17">
        <v>2.5463879936458898E-2</v>
      </c>
      <c r="Z13" s="17">
        <v>2.78341874571796E-2</v>
      </c>
      <c r="AA13" s="17">
        <v>1.6827505996865801E-2</v>
      </c>
      <c r="AB13" s="17">
        <v>2.68275290882753E-2</v>
      </c>
      <c r="AC13" s="17">
        <v>0</v>
      </c>
      <c r="AD13" s="17">
        <v>0</v>
      </c>
      <c r="AE13" s="17"/>
      <c r="AF13" s="17">
        <v>1.54606213022694E-2</v>
      </c>
      <c r="AG13" s="17">
        <v>7.6048987647469504E-3</v>
      </c>
      <c r="AH13" s="17">
        <v>2.9233160614046402E-2</v>
      </c>
      <c r="AI13" s="17">
        <v>2.32020547633476E-2</v>
      </c>
      <c r="AJ13" s="17">
        <v>8.0664171299273304E-3</v>
      </c>
      <c r="AK13" s="17">
        <v>2.1742390377330799E-2</v>
      </c>
      <c r="AL13" s="17"/>
      <c r="AM13" s="17">
        <v>1.55632177431587E-2</v>
      </c>
      <c r="AN13" s="17">
        <v>1.6854469796076001E-2</v>
      </c>
      <c r="AO13" s="17"/>
      <c r="AP13" s="17">
        <v>1.8773474145790201E-2</v>
      </c>
      <c r="AQ13" s="17">
        <v>1.3334765574013099E-2</v>
      </c>
      <c r="AR13" s="17">
        <v>2.25020819808722E-2</v>
      </c>
      <c r="AS13" s="17">
        <v>1.5660870118795502E-2</v>
      </c>
      <c r="AT13" s="17">
        <v>0</v>
      </c>
      <c r="AU13" s="17"/>
      <c r="AV13" s="17">
        <v>2.9366071076543398E-3</v>
      </c>
      <c r="AW13" s="17">
        <v>3.71474824001162E-2</v>
      </c>
      <c r="AX13" s="17">
        <v>1.1057245998579501E-2</v>
      </c>
      <c r="AY13" s="17">
        <v>4.03333310494247E-2</v>
      </c>
      <c r="AZ13" s="17">
        <v>3.3493254247731301E-2</v>
      </c>
      <c r="BA13" s="17">
        <v>0</v>
      </c>
      <c r="BB13" s="17"/>
      <c r="BC13" s="17">
        <v>3.9582390809758203E-3</v>
      </c>
      <c r="BD13" s="17">
        <v>1.46331484301934E-2</v>
      </c>
      <c r="BE13" s="17">
        <v>3.1388201303798699E-2</v>
      </c>
      <c r="BF13" s="17"/>
      <c r="BG13" s="17">
        <v>5.8948274471533703E-2</v>
      </c>
      <c r="BH13" s="17">
        <v>6.37153409591815E-3</v>
      </c>
      <c r="BI13" s="17">
        <v>6.69776137610242E-3</v>
      </c>
      <c r="BJ13" s="17">
        <v>0</v>
      </c>
      <c r="BK13" s="17">
        <v>7.3667854542278796E-2</v>
      </c>
      <c r="BL13" s="17"/>
      <c r="BM13" s="17">
        <v>1.4699724324765399E-2</v>
      </c>
      <c r="BN13" s="17">
        <v>5.4175758166198698E-2</v>
      </c>
    </row>
    <row r="14" spans="2:66" x14ac:dyDescent="0.35">
      <c r="B14" s="18" t="s">
        <v>117</v>
      </c>
      <c r="C14" s="19">
        <v>1.7932485517539998E-2</v>
      </c>
      <c r="D14" s="19">
        <v>1.0392261588079099E-2</v>
      </c>
      <c r="E14" s="19">
        <v>2.49853206364993E-2</v>
      </c>
      <c r="F14" s="19"/>
      <c r="G14" s="19">
        <v>1.4686170559425799E-2</v>
      </c>
      <c r="H14" s="19">
        <v>2.1588002415278799E-2</v>
      </c>
      <c r="I14" s="19">
        <v>2.51453707606328E-2</v>
      </c>
      <c r="J14" s="19">
        <v>1.9164835363538701E-2</v>
      </c>
      <c r="K14" s="19">
        <v>1.4706900778478501E-2</v>
      </c>
      <c r="L14" s="19">
        <v>1.31023924769616E-2</v>
      </c>
      <c r="M14" s="19"/>
      <c r="N14" s="19">
        <v>1.51033072079714E-2</v>
      </c>
      <c r="O14" s="19">
        <v>1.18883311146834E-2</v>
      </c>
      <c r="P14" s="19">
        <v>2.5769257243625901E-2</v>
      </c>
      <c r="Q14" s="19">
        <v>2.0407613077570299E-2</v>
      </c>
      <c r="R14" s="19"/>
      <c r="S14" s="19">
        <v>1.3939490715968301E-2</v>
      </c>
      <c r="T14" s="19">
        <v>6.7235282409890598E-3</v>
      </c>
      <c r="U14" s="19">
        <v>3.8632227190677999E-2</v>
      </c>
      <c r="V14" s="19">
        <v>2.49383145502119E-2</v>
      </c>
      <c r="W14" s="19">
        <v>0</v>
      </c>
      <c r="X14" s="19">
        <v>4.4726437914871998E-2</v>
      </c>
      <c r="Y14" s="19">
        <v>3.9789268305335398E-2</v>
      </c>
      <c r="Z14" s="19">
        <v>0</v>
      </c>
      <c r="AA14" s="19">
        <v>8.2041364603124695E-3</v>
      </c>
      <c r="AB14" s="19">
        <v>1.28754427848418E-2</v>
      </c>
      <c r="AC14" s="19">
        <v>0</v>
      </c>
      <c r="AD14" s="19">
        <v>2.60123242742611E-2</v>
      </c>
      <c r="AE14" s="19"/>
      <c r="AF14" s="19">
        <v>7.5134543311267199E-3</v>
      </c>
      <c r="AG14" s="19">
        <v>1.03551178957567E-2</v>
      </c>
      <c r="AH14" s="19">
        <v>2.3187345318891401E-2</v>
      </c>
      <c r="AI14" s="19">
        <v>3.5160763501473999E-2</v>
      </c>
      <c r="AJ14" s="19">
        <v>3.4913297993041E-2</v>
      </c>
      <c r="AK14" s="19">
        <v>0</v>
      </c>
      <c r="AL14" s="19"/>
      <c r="AM14" s="19">
        <v>1.8670627426545801E-2</v>
      </c>
      <c r="AN14" s="19">
        <v>1.70842515801044E-2</v>
      </c>
      <c r="AO14" s="19"/>
      <c r="AP14" s="19">
        <v>2.7198663501028598E-2</v>
      </c>
      <c r="AQ14" s="19">
        <v>1.3446633169027999E-2</v>
      </c>
      <c r="AR14" s="19">
        <v>1.8400579338059001E-2</v>
      </c>
      <c r="AS14" s="19">
        <v>1.6041158737683699E-2</v>
      </c>
      <c r="AT14" s="19">
        <v>0</v>
      </c>
      <c r="AU14" s="19"/>
      <c r="AV14" s="19">
        <v>6.2103696703671397E-3</v>
      </c>
      <c r="AW14" s="19">
        <v>1.50096990650368E-2</v>
      </c>
      <c r="AX14" s="19">
        <v>1.11996437728865E-2</v>
      </c>
      <c r="AY14" s="19">
        <v>1.6490530518639301E-2</v>
      </c>
      <c r="AZ14" s="19">
        <v>1.65089241906285E-2</v>
      </c>
      <c r="BA14" s="19">
        <v>6.5037533829299707E-2</v>
      </c>
      <c r="BB14" s="19"/>
      <c r="BC14" s="19">
        <v>1.52232663245878E-2</v>
      </c>
      <c r="BD14" s="19">
        <v>1.3049401364081401E-2</v>
      </c>
      <c r="BE14" s="19">
        <v>1.65376601371383E-2</v>
      </c>
      <c r="BF14" s="19"/>
      <c r="BG14" s="19">
        <v>1.18797165042718E-2</v>
      </c>
      <c r="BH14" s="19">
        <v>6.2867804900931697E-3</v>
      </c>
      <c r="BI14" s="19">
        <v>2.30711297373353E-2</v>
      </c>
      <c r="BJ14" s="19">
        <v>3.57582013624047E-2</v>
      </c>
      <c r="BK14" s="19">
        <v>3.6673021274321801E-2</v>
      </c>
      <c r="BL14" s="19"/>
      <c r="BM14" s="19">
        <v>7.1727052304076701E-3</v>
      </c>
      <c r="BN14" s="19">
        <v>3.6430965115626303E-2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203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1008</v>
      </c>
      <c r="D7" s="10">
        <v>480</v>
      </c>
      <c r="E7" s="10">
        <v>525</v>
      </c>
      <c r="F7" s="10"/>
      <c r="G7" s="10">
        <v>143</v>
      </c>
      <c r="H7" s="10">
        <v>177</v>
      </c>
      <c r="I7" s="10">
        <v>157</v>
      </c>
      <c r="J7" s="10">
        <v>163</v>
      </c>
      <c r="K7" s="10">
        <v>142</v>
      </c>
      <c r="L7" s="10">
        <v>226</v>
      </c>
      <c r="M7" s="10"/>
      <c r="N7" s="10">
        <v>266</v>
      </c>
      <c r="O7" s="10">
        <v>261</v>
      </c>
      <c r="P7" s="10">
        <v>235</v>
      </c>
      <c r="Q7" s="10">
        <v>244</v>
      </c>
      <c r="R7" s="10"/>
      <c r="S7" s="10">
        <v>150</v>
      </c>
      <c r="T7" s="10">
        <v>144</v>
      </c>
      <c r="U7" s="10">
        <v>80</v>
      </c>
      <c r="V7" s="10">
        <v>83</v>
      </c>
      <c r="W7" s="10">
        <v>64</v>
      </c>
      <c r="X7" s="10">
        <v>88</v>
      </c>
      <c r="Y7" s="10">
        <v>77</v>
      </c>
      <c r="Z7" s="10">
        <v>37</v>
      </c>
      <c r="AA7" s="10">
        <v>120</v>
      </c>
      <c r="AB7" s="10">
        <v>74</v>
      </c>
      <c r="AC7" s="10">
        <v>54</v>
      </c>
      <c r="AD7" s="10">
        <v>37</v>
      </c>
      <c r="AE7" s="10"/>
      <c r="AF7" s="10">
        <v>256</v>
      </c>
      <c r="AG7" s="10">
        <v>271</v>
      </c>
      <c r="AH7" s="10">
        <v>135</v>
      </c>
      <c r="AI7" s="10">
        <v>175</v>
      </c>
      <c r="AJ7" s="10">
        <v>117</v>
      </c>
      <c r="AK7" s="10">
        <v>54</v>
      </c>
      <c r="AL7" s="10"/>
      <c r="AM7" s="10">
        <v>593</v>
      </c>
      <c r="AN7" s="10">
        <v>410</v>
      </c>
      <c r="AO7" s="10"/>
      <c r="AP7" s="10">
        <v>226</v>
      </c>
      <c r="AQ7" s="10">
        <v>224</v>
      </c>
      <c r="AR7" s="10">
        <v>268</v>
      </c>
      <c r="AS7" s="10">
        <v>123</v>
      </c>
      <c r="AT7" s="10">
        <v>27</v>
      </c>
      <c r="AU7" s="10"/>
      <c r="AV7" s="10">
        <v>332</v>
      </c>
      <c r="AW7" s="10">
        <v>198</v>
      </c>
      <c r="AX7" s="10">
        <v>85</v>
      </c>
      <c r="AY7" s="10">
        <v>123</v>
      </c>
      <c r="AZ7" s="10">
        <v>59</v>
      </c>
      <c r="BA7" s="10">
        <v>94</v>
      </c>
      <c r="BB7" s="10"/>
      <c r="BC7" s="10">
        <v>252</v>
      </c>
      <c r="BD7" s="10">
        <v>401</v>
      </c>
      <c r="BE7" s="10">
        <v>296</v>
      </c>
      <c r="BF7" s="10"/>
      <c r="BG7" s="10">
        <v>88</v>
      </c>
      <c r="BH7" s="10">
        <v>464</v>
      </c>
      <c r="BI7" s="10">
        <v>309</v>
      </c>
      <c r="BJ7" s="10">
        <v>29</v>
      </c>
      <c r="BK7" s="10">
        <v>81</v>
      </c>
      <c r="BL7" s="10"/>
      <c r="BM7" s="10">
        <v>552</v>
      </c>
      <c r="BN7" s="10">
        <v>110</v>
      </c>
    </row>
    <row r="8" spans="2:66" ht="30" customHeight="1" x14ac:dyDescent="0.35">
      <c r="B8" s="11" t="s">
        <v>19</v>
      </c>
      <c r="C8" s="11">
        <v>1006</v>
      </c>
      <c r="D8" s="11">
        <v>481</v>
      </c>
      <c r="E8" s="11">
        <v>522</v>
      </c>
      <c r="F8" s="11"/>
      <c r="G8" s="11">
        <v>145</v>
      </c>
      <c r="H8" s="11">
        <v>173</v>
      </c>
      <c r="I8" s="11">
        <v>160</v>
      </c>
      <c r="J8" s="11">
        <v>166</v>
      </c>
      <c r="K8" s="11">
        <v>141</v>
      </c>
      <c r="L8" s="11">
        <v>221</v>
      </c>
      <c r="M8" s="11"/>
      <c r="N8" s="11">
        <v>264</v>
      </c>
      <c r="O8" s="11">
        <v>269</v>
      </c>
      <c r="P8" s="11">
        <v>232</v>
      </c>
      <c r="Q8" s="11">
        <v>238</v>
      </c>
      <c r="R8" s="11"/>
      <c r="S8" s="11">
        <v>148</v>
      </c>
      <c r="T8" s="11">
        <v>142</v>
      </c>
      <c r="U8" s="11">
        <v>78</v>
      </c>
      <c r="V8" s="11">
        <v>88</v>
      </c>
      <c r="W8" s="11">
        <v>64</v>
      </c>
      <c r="X8" s="11">
        <v>86</v>
      </c>
      <c r="Y8" s="11">
        <v>75</v>
      </c>
      <c r="Z8" s="11">
        <v>35</v>
      </c>
      <c r="AA8" s="11">
        <v>118</v>
      </c>
      <c r="AB8" s="11">
        <v>84</v>
      </c>
      <c r="AC8" s="11">
        <v>52</v>
      </c>
      <c r="AD8" s="11">
        <v>35</v>
      </c>
      <c r="AE8" s="11"/>
      <c r="AF8" s="11">
        <v>255</v>
      </c>
      <c r="AG8" s="11">
        <v>271</v>
      </c>
      <c r="AH8" s="11">
        <v>136</v>
      </c>
      <c r="AI8" s="11">
        <v>174</v>
      </c>
      <c r="AJ8" s="11">
        <v>116</v>
      </c>
      <c r="AK8" s="11">
        <v>54</v>
      </c>
      <c r="AL8" s="11"/>
      <c r="AM8" s="11">
        <v>590</v>
      </c>
      <c r="AN8" s="11">
        <v>411</v>
      </c>
      <c r="AO8" s="11"/>
      <c r="AP8" s="11">
        <v>225</v>
      </c>
      <c r="AQ8" s="11">
        <v>223</v>
      </c>
      <c r="AR8" s="11">
        <v>269</v>
      </c>
      <c r="AS8" s="11">
        <v>123</v>
      </c>
      <c r="AT8" s="11">
        <v>27</v>
      </c>
      <c r="AU8" s="11"/>
      <c r="AV8" s="11">
        <v>332</v>
      </c>
      <c r="AW8" s="11">
        <v>197</v>
      </c>
      <c r="AX8" s="11">
        <v>85</v>
      </c>
      <c r="AY8" s="11">
        <v>122</v>
      </c>
      <c r="AZ8" s="11">
        <v>58</v>
      </c>
      <c r="BA8" s="11">
        <v>94</v>
      </c>
      <c r="BB8" s="11"/>
      <c r="BC8" s="11">
        <v>251</v>
      </c>
      <c r="BD8" s="11">
        <v>401</v>
      </c>
      <c r="BE8" s="11">
        <v>295</v>
      </c>
      <c r="BF8" s="11"/>
      <c r="BG8" s="11">
        <v>87</v>
      </c>
      <c r="BH8" s="11">
        <v>464</v>
      </c>
      <c r="BI8" s="11">
        <v>308</v>
      </c>
      <c r="BJ8" s="11">
        <v>29</v>
      </c>
      <c r="BK8" s="11">
        <v>81</v>
      </c>
      <c r="BL8" s="11"/>
      <c r="BM8" s="11">
        <v>551</v>
      </c>
      <c r="BN8" s="11">
        <v>110</v>
      </c>
    </row>
    <row r="9" spans="2:66" x14ac:dyDescent="0.35">
      <c r="B9" s="18" t="s">
        <v>178</v>
      </c>
      <c r="C9" s="17">
        <v>0.34368796394047202</v>
      </c>
      <c r="D9" s="17">
        <v>0.31529314988328</v>
      </c>
      <c r="E9" s="17">
        <v>0.36795262825848202</v>
      </c>
      <c r="F9" s="17"/>
      <c r="G9" s="17">
        <v>0.38104076916130603</v>
      </c>
      <c r="H9" s="17">
        <v>0.43128843637853898</v>
      </c>
      <c r="I9" s="17">
        <v>0.33200515173218598</v>
      </c>
      <c r="J9" s="17">
        <v>0.35437486102557297</v>
      </c>
      <c r="K9" s="17">
        <v>0.35046679918979601</v>
      </c>
      <c r="L9" s="17">
        <v>0.24694104852958401</v>
      </c>
      <c r="M9" s="17"/>
      <c r="N9" s="17">
        <v>0.36553058376768299</v>
      </c>
      <c r="O9" s="17">
        <v>0.36681125930617497</v>
      </c>
      <c r="P9" s="17">
        <v>0.294065031172286</v>
      </c>
      <c r="Q9" s="17">
        <v>0.34435651069064499</v>
      </c>
      <c r="R9" s="17"/>
      <c r="S9" s="17">
        <v>0.29917122652379202</v>
      </c>
      <c r="T9" s="17">
        <v>0.35660026659083299</v>
      </c>
      <c r="U9" s="17">
        <v>0.36046460586080198</v>
      </c>
      <c r="V9" s="17">
        <v>0.30385492249660601</v>
      </c>
      <c r="W9" s="17">
        <v>0.35779235671123399</v>
      </c>
      <c r="X9" s="17">
        <v>0.32303774164675497</v>
      </c>
      <c r="Y9" s="17">
        <v>0.32838685439614801</v>
      </c>
      <c r="Z9" s="17">
        <v>0.32612223658994599</v>
      </c>
      <c r="AA9" s="17">
        <v>0.34092778517136402</v>
      </c>
      <c r="AB9" s="17">
        <v>0.429371627336048</v>
      </c>
      <c r="AC9" s="17">
        <v>0.39024576001588801</v>
      </c>
      <c r="AD9" s="17">
        <v>0.35153526637403198</v>
      </c>
      <c r="AE9" s="17"/>
      <c r="AF9" s="17">
        <v>0.37569797678800698</v>
      </c>
      <c r="AG9" s="17">
        <v>0.34205624185030897</v>
      </c>
      <c r="AH9" s="17">
        <v>0.311221907490765</v>
      </c>
      <c r="AI9" s="17">
        <v>0.36558007321376201</v>
      </c>
      <c r="AJ9" s="17">
        <v>0.28340960551351402</v>
      </c>
      <c r="AK9" s="17">
        <v>0.34174756690587299</v>
      </c>
      <c r="AL9" s="17"/>
      <c r="AM9" s="17">
        <v>0.32885192102679101</v>
      </c>
      <c r="AN9" s="17">
        <v>0.35957041066897</v>
      </c>
      <c r="AO9" s="17"/>
      <c r="AP9" s="17">
        <v>0.29511906050871101</v>
      </c>
      <c r="AQ9" s="17">
        <v>0.34998125078605002</v>
      </c>
      <c r="AR9" s="17">
        <v>0.38617813872118201</v>
      </c>
      <c r="AS9" s="17">
        <v>0.36469350697992198</v>
      </c>
      <c r="AT9" s="17">
        <v>0.41391935793836299</v>
      </c>
      <c r="AU9" s="17"/>
      <c r="AV9" s="17">
        <v>0.39001995796524702</v>
      </c>
      <c r="AW9" s="17">
        <v>0.261419999764894</v>
      </c>
      <c r="AX9" s="17">
        <v>0.34439277498934801</v>
      </c>
      <c r="AY9" s="17">
        <v>0.28612499038309402</v>
      </c>
      <c r="AZ9" s="17">
        <v>0.54377166309714398</v>
      </c>
      <c r="BA9" s="17">
        <v>0.37528505971081</v>
      </c>
      <c r="BB9" s="17"/>
      <c r="BC9" s="17">
        <v>0.469109683779588</v>
      </c>
      <c r="BD9" s="17">
        <v>0.33480039158723601</v>
      </c>
      <c r="BE9" s="17">
        <v>0.26256689378342501</v>
      </c>
      <c r="BF9" s="17"/>
      <c r="BG9" s="17">
        <v>0.316121500324338</v>
      </c>
      <c r="BH9" s="17">
        <v>0.37673830769407901</v>
      </c>
      <c r="BI9" s="17">
        <v>0.37040104659280898</v>
      </c>
      <c r="BJ9" s="17">
        <v>0.361891098932625</v>
      </c>
      <c r="BK9" s="17">
        <v>0.170220294524289</v>
      </c>
      <c r="BL9" s="17"/>
      <c r="BM9" s="17">
        <v>0.36713656556944302</v>
      </c>
      <c r="BN9" s="17">
        <v>0.22093530197525099</v>
      </c>
    </row>
    <row r="10" spans="2:66" x14ac:dyDescent="0.35">
      <c r="B10" s="18" t="s">
        <v>179</v>
      </c>
      <c r="C10" s="17">
        <v>0.414432054627286</v>
      </c>
      <c r="D10" s="17">
        <v>0.449431391336921</v>
      </c>
      <c r="E10" s="17">
        <v>0.38457716426480298</v>
      </c>
      <c r="F10" s="17"/>
      <c r="G10" s="17">
        <v>0.37204309871861801</v>
      </c>
      <c r="H10" s="17">
        <v>0.37195780161770697</v>
      </c>
      <c r="I10" s="17">
        <v>0.40980610188434502</v>
      </c>
      <c r="J10" s="17">
        <v>0.39188618702692501</v>
      </c>
      <c r="K10" s="17">
        <v>0.368911215034397</v>
      </c>
      <c r="L10" s="17">
        <v>0.52465923036971995</v>
      </c>
      <c r="M10" s="17"/>
      <c r="N10" s="17">
        <v>0.417406508683761</v>
      </c>
      <c r="O10" s="17">
        <v>0.402408992422773</v>
      </c>
      <c r="P10" s="17">
        <v>0.438387486473304</v>
      </c>
      <c r="Q10" s="17">
        <v>0.39679408807139499</v>
      </c>
      <c r="R10" s="17"/>
      <c r="S10" s="17">
        <v>0.43330969116497198</v>
      </c>
      <c r="T10" s="17">
        <v>0.42904770168822298</v>
      </c>
      <c r="U10" s="17">
        <v>0.36302517990844801</v>
      </c>
      <c r="V10" s="17">
        <v>0.48158124940560398</v>
      </c>
      <c r="W10" s="17">
        <v>0.50075853779345203</v>
      </c>
      <c r="X10" s="17">
        <v>0.398093963777156</v>
      </c>
      <c r="Y10" s="17">
        <v>0.40997502921078999</v>
      </c>
      <c r="Z10" s="17">
        <v>0.40065350472682998</v>
      </c>
      <c r="AA10" s="17">
        <v>0.35076738474671298</v>
      </c>
      <c r="AB10" s="17">
        <v>0.366720414472474</v>
      </c>
      <c r="AC10" s="17">
        <v>0.427160618447124</v>
      </c>
      <c r="AD10" s="17">
        <v>0.43594267859260599</v>
      </c>
      <c r="AE10" s="17"/>
      <c r="AF10" s="17">
        <v>0.40553597637616001</v>
      </c>
      <c r="AG10" s="17">
        <v>0.43714987734077099</v>
      </c>
      <c r="AH10" s="17">
        <v>0.350247582089314</v>
      </c>
      <c r="AI10" s="17">
        <v>0.42438239071506401</v>
      </c>
      <c r="AJ10" s="17">
        <v>0.44630629672902999</v>
      </c>
      <c r="AK10" s="17">
        <v>0.40269677775447099</v>
      </c>
      <c r="AL10" s="17"/>
      <c r="AM10" s="17">
        <v>0.43495721246002</v>
      </c>
      <c r="AN10" s="17">
        <v>0.38984670248960701</v>
      </c>
      <c r="AO10" s="17"/>
      <c r="AP10" s="17">
        <v>0.40604615423016799</v>
      </c>
      <c r="AQ10" s="17">
        <v>0.41934817321661599</v>
      </c>
      <c r="AR10" s="17">
        <v>0.39182278654505998</v>
      </c>
      <c r="AS10" s="17">
        <v>0.37940925214941101</v>
      </c>
      <c r="AT10" s="17">
        <v>0.44180580285974003</v>
      </c>
      <c r="AU10" s="17"/>
      <c r="AV10" s="17">
        <v>0.411784861656526</v>
      </c>
      <c r="AW10" s="17">
        <v>0.424557153448331</v>
      </c>
      <c r="AX10" s="17">
        <v>0.49204852578410102</v>
      </c>
      <c r="AY10" s="17">
        <v>0.38971984070241</v>
      </c>
      <c r="AZ10" s="17">
        <v>0.32217368707002297</v>
      </c>
      <c r="BA10" s="17">
        <v>0.39423117541709901</v>
      </c>
      <c r="BB10" s="17"/>
      <c r="BC10" s="17">
        <v>0.39753144591702599</v>
      </c>
      <c r="BD10" s="17">
        <v>0.385408795013721</v>
      </c>
      <c r="BE10" s="17">
        <v>0.47689950557780503</v>
      </c>
      <c r="BF10" s="17"/>
      <c r="BG10" s="17">
        <v>0.43592066997978501</v>
      </c>
      <c r="BH10" s="17">
        <v>0.40886022246107601</v>
      </c>
      <c r="BI10" s="17">
        <v>0.45864601175082498</v>
      </c>
      <c r="BJ10" s="17">
        <v>0.40102944318085298</v>
      </c>
      <c r="BK10" s="17">
        <v>0.28733401811628201</v>
      </c>
      <c r="BL10" s="17"/>
      <c r="BM10" s="17">
        <v>0.41314661513212197</v>
      </c>
      <c r="BN10" s="17">
        <v>0.317417182566336</v>
      </c>
    </row>
    <row r="11" spans="2:66" ht="29" x14ac:dyDescent="0.35">
      <c r="B11" s="18" t="s">
        <v>180</v>
      </c>
      <c r="C11" s="17">
        <v>0.17202374066826001</v>
      </c>
      <c r="D11" s="17">
        <v>0.17490425963709699</v>
      </c>
      <c r="E11" s="17">
        <v>0.16846810501922099</v>
      </c>
      <c r="F11" s="17"/>
      <c r="G11" s="17">
        <v>0.123882596598823</v>
      </c>
      <c r="H11" s="17">
        <v>0.13060720948708199</v>
      </c>
      <c r="I11" s="17">
        <v>0.18321617090370601</v>
      </c>
      <c r="J11" s="17">
        <v>0.198179779444733</v>
      </c>
      <c r="K11" s="17">
        <v>0.21488691377173399</v>
      </c>
      <c r="L11" s="17">
        <v>0.180780531925575</v>
      </c>
      <c r="M11" s="17"/>
      <c r="N11" s="17">
        <v>0.14228777061481701</v>
      </c>
      <c r="O11" s="17">
        <v>0.172739874438396</v>
      </c>
      <c r="P11" s="17">
        <v>0.184383543965597</v>
      </c>
      <c r="Q11" s="17">
        <v>0.193507585316465</v>
      </c>
      <c r="R11" s="17"/>
      <c r="S11" s="17">
        <v>0.16007142264716001</v>
      </c>
      <c r="T11" s="17">
        <v>0.14489060076864499</v>
      </c>
      <c r="U11" s="17">
        <v>0.23952273623834899</v>
      </c>
      <c r="V11" s="17">
        <v>0.178554925508356</v>
      </c>
      <c r="W11" s="17">
        <v>0.141449105495314</v>
      </c>
      <c r="X11" s="17">
        <v>0.13379437391955801</v>
      </c>
      <c r="Y11" s="17">
        <v>0.170553486482941</v>
      </c>
      <c r="Z11" s="17">
        <v>0.19148501109357599</v>
      </c>
      <c r="AA11" s="17">
        <v>0.24196330110184699</v>
      </c>
      <c r="AB11" s="17">
        <v>0.13693968960759201</v>
      </c>
      <c r="AC11" s="17">
        <v>0.16390322496307499</v>
      </c>
      <c r="AD11" s="17">
        <v>0.16062818775805399</v>
      </c>
      <c r="AE11" s="17"/>
      <c r="AF11" s="17">
        <v>0.137366760835201</v>
      </c>
      <c r="AG11" s="17">
        <v>0.170110566259422</v>
      </c>
      <c r="AH11" s="17">
        <v>0.22064595900421499</v>
      </c>
      <c r="AI11" s="17">
        <v>0.16513695038766199</v>
      </c>
      <c r="AJ11" s="17">
        <v>0.17742301769443</v>
      </c>
      <c r="AK11" s="17">
        <v>0.23381326496232599</v>
      </c>
      <c r="AL11" s="17"/>
      <c r="AM11" s="17">
        <v>0.17656651490182901</v>
      </c>
      <c r="AN11" s="17">
        <v>0.16753487950542001</v>
      </c>
      <c r="AO11" s="17"/>
      <c r="AP11" s="17">
        <v>0.21433173597643301</v>
      </c>
      <c r="AQ11" s="17">
        <v>0.16932218431520399</v>
      </c>
      <c r="AR11" s="17">
        <v>0.147786699182268</v>
      </c>
      <c r="AS11" s="17">
        <v>0.19028942800691701</v>
      </c>
      <c r="AT11" s="17">
        <v>0.10671974645796101</v>
      </c>
      <c r="AU11" s="17"/>
      <c r="AV11" s="17">
        <v>0.13818346755909899</v>
      </c>
      <c r="AW11" s="17">
        <v>0.21100823534188001</v>
      </c>
      <c r="AX11" s="17">
        <v>0.15140593138524699</v>
      </c>
      <c r="AY11" s="17">
        <v>0.26006919279134799</v>
      </c>
      <c r="AZ11" s="17">
        <v>8.4733988351799697E-2</v>
      </c>
      <c r="BA11" s="17">
        <v>0.12708204977281601</v>
      </c>
      <c r="BB11" s="17"/>
      <c r="BC11" s="17">
        <v>9.4618078158785104E-2</v>
      </c>
      <c r="BD11" s="17">
        <v>0.20295281375551799</v>
      </c>
      <c r="BE11" s="17">
        <v>0.18952583349447699</v>
      </c>
      <c r="BF11" s="17"/>
      <c r="BG11" s="17">
        <v>0.20102424895787399</v>
      </c>
      <c r="BH11" s="17">
        <v>0.16162846791543301</v>
      </c>
      <c r="BI11" s="17">
        <v>0.121633288546033</v>
      </c>
      <c r="BJ11" s="17">
        <v>6.8646720759563698E-2</v>
      </c>
      <c r="BK11" s="17">
        <v>0.34819975970008998</v>
      </c>
      <c r="BL11" s="17"/>
      <c r="BM11" s="17">
        <v>0.16786878552340001</v>
      </c>
      <c r="BN11" s="17">
        <v>0.27423161156938097</v>
      </c>
    </row>
    <row r="12" spans="2:66" x14ac:dyDescent="0.35">
      <c r="B12" s="18" t="s">
        <v>181</v>
      </c>
      <c r="C12" s="17">
        <v>2.84173847317509E-2</v>
      </c>
      <c r="D12" s="17">
        <v>2.25156819155743E-2</v>
      </c>
      <c r="E12" s="17">
        <v>3.40208987810562E-2</v>
      </c>
      <c r="F12" s="17"/>
      <c r="G12" s="17">
        <v>5.4398500123544503E-2</v>
      </c>
      <c r="H12" s="17">
        <v>2.1912085023967E-2</v>
      </c>
      <c r="I12" s="17">
        <v>3.1015933571137501E-2</v>
      </c>
      <c r="J12" s="17">
        <v>2.5314140654300901E-2</v>
      </c>
      <c r="K12" s="17">
        <v>2.0806033866833801E-2</v>
      </c>
      <c r="L12" s="17">
        <v>2.18098952657504E-2</v>
      </c>
      <c r="M12" s="17"/>
      <c r="N12" s="17">
        <v>4.4331080822252497E-2</v>
      </c>
      <c r="O12" s="17">
        <v>2.7052090210750501E-2</v>
      </c>
      <c r="P12" s="17">
        <v>3.3155438891163097E-2</v>
      </c>
      <c r="Q12" s="17">
        <v>7.9274994146488996E-3</v>
      </c>
      <c r="R12" s="17"/>
      <c r="S12" s="17">
        <v>4.0207673576140503E-2</v>
      </c>
      <c r="T12" s="17">
        <v>2.7485588066208599E-2</v>
      </c>
      <c r="U12" s="17">
        <v>1.18571984759018E-2</v>
      </c>
      <c r="V12" s="17">
        <v>1.2026126931808901E-2</v>
      </c>
      <c r="W12" s="17">
        <v>0</v>
      </c>
      <c r="X12" s="17">
        <v>6.7409617212245407E-2</v>
      </c>
      <c r="Y12" s="17">
        <v>2.5699258286729799E-2</v>
      </c>
      <c r="Z12" s="17">
        <v>2.7076076994707599E-2</v>
      </c>
      <c r="AA12" s="17">
        <v>3.3059735537907399E-2</v>
      </c>
      <c r="AB12" s="17">
        <v>2.7137752919527899E-2</v>
      </c>
      <c r="AC12" s="17">
        <v>1.8690396573912499E-2</v>
      </c>
      <c r="AD12" s="17">
        <v>2.5881543001046399E-2</v>
      </c>
      <c r="AE12" s="17"/>
      <c r="AF12" s="17">
        <v>3.50418744132674E-2</v>
      </c>
      <c r="AG12" s="17">
        <v>2.2230106309208599E-2</v>
      </c>
      <c r="AH12" s="17">
        <v>4.2647057546055203E-2</v>
      </c>
      <c r="AI12" s="17">
        <v>1.1204302385828899E-2</v>
      </c>
      <c r="AJ12" s="17">
        <v>5.0608658353526799E-2</v>
      </c>
      <c r="AK12" s="17">
        <v>0</v>
      </c>
      <c r="AL12" s="17"/>
      <c r="AM12" s="17">
        <v>2.5341975116832002E-2</v>
      </c>
      <c r="AN12" s="17">
        <v>3.3174884739929703E-2</v>
      </c>
      <c r="AO12" s="17"/>
      <c r="AP12" s="17">
        <v>1.69326419681828E-2</v>
      </c>
      <c r="AQ12" s="17">
        <v>3.0951780600875198E-2</v>
      </c>
      <c r="AR12" s="17">
        <v>4.4412422978559303E-2</v>
      </c>
      <c r="AS12" s="17">
        <v>2.5453064956460901E-2</v>
      </c>
      <c r="AT12" s="17">
        <v>0</v>
      </c>
      <c r="AU12" s="17"/>
      <c r="AV12" s="17">
        <v>3.2459073667527101E-2</v>
      </c>
      <c r="AW12" s="17">
        <v>5.6241095600988701E-2</v>
      </c>
      <c r="AX12" s="17">
        <v>1.21527678413039E-2</v>
      </c>
      <c r="AY12" s="17">
        <v>7.7406944838295799E-3</v>
      </c>
      <c r="AZ12" s="17">
        <v>1.67462430768681E-2</v>
      </c>
      <c r="BA12" s="17">
        <v>1.0706786950833699E-2</v>
      </c>
      <c r="BB12" s="17"/>
      <c r="BC12" s="17">
        <v>2.3253789996251401E-2</v>
      </c>
      <c r="BD12" s="17">
        <v>2.7395307127990799E-2</v>
      </c>
      <c r="BE12" s="17">
        <v>3.3319828155921598E-2</v>
      </c>
      <c r="BF12" s="17"/>
      <c r="BG12" s="17">
        <v>1.0626536249274E-2</v>
      </c>
      <c r="BH12" s="17">
        <v>2.31549948960179E-2</v>
      </c>
      <c r="BI12" s="17">
        <v>2.0053941689335799E-2</v>
      </c>
      <c r="BJ12" s="17">
        <v>0.10188359523439799</v>
      </c>
      <c r="BK12" s="17">
        <v>9.6401010169667498E-2</v>
      </c>
      <c r="BL12" s="17"/>
      <c r="BM12" s="17">
        <v>2.1170478812690699E-2</v>
      </c>
      <c r="BN12" s="17">
        <v>9.7851671073745497E-2</v>
      </c>
    </row>
    <row r="13" spans="2:66" x14ac:dyDescent="0.35">
      <c r="B13" s="18" t="s">
        <v>182</v>
      </c>
      <c r="C13" s="17">
        <v>1.29717522843636E-2</v>
      </c>
      <c r="D13" s="17">
        <v>8.4884604531149307E-3</v>
      </c>
      <c r="E13" s="17">
        <v>1.71786251839228E-2</v>
      </c>
      <c r="F13" s="17"/>
      <c r="G13" s="17">
        <v>2.6886640204526E-2</v>
      </c>
      <c r="H13" s="17">
        <v>1.1530572757694301E-2</v>
      </c>
      <c r="I13" s="17">
        <v>1.2395988617178499E-2</v>
      </c>
      <c r="J13" s="17">
        <v>5.8433729077508297E-3</v>
      </c>
      <c r="K13" s="17">
        <v>2.3182978340882E-2</v>
      </c>
      <c r="L13" s="17">
        <v>4.2437763303216801E-3</v>
      </c>
      <c r="M13" s="17"/>
      <c r="N13" s="17">
        <v>2.2764402318105E-2</v>
      </c>
      <c r="O13" s="17">
        <v>7.8049925182829601E-3</v>
      </c>
      <c r="P13" s="17">
        <v>1.2069492838174E-2</v>
      </c>
      <c r="Q13" s="17">
        <v>8.9278538803191504E-3</v>
      </c>
      <c r="R13" s="17"/>
      <c r="S13" s="17">
        <v>1.2615124824025501E-2</v>
      </c>
      <c r="T13" s="17">
        <v>2.0929279479512699E-2</v>
      </c>
      <c r="U13" s="17">
        <v>1.2176115391660001E-2</v>
      </c>
      <c r="V13" s="17">
        <v>1.17829507775719E-2</v>
      </c>
      <c r="W13" s="17">
        <v>0</v>
      </c>
      <c r="X13" s="17">
        <v>0</v>
      </c>
      <c r="Y13" s="17">
        <v>1.29656800424669E-2</v>
      </c>
      <c r="Z13" s="17">
        <v>2.78341874571796E-2</v>
      </c>
      <c r="AA13" s="17">
        <v>1.7142255852126798E-2</v>
      </c>
      <c r="AB13" s="17">
        <v>2.68275290882753E-2</v>
      </c>
      <c r="AC13" s="17">
        <v>0</v>
      </c>
      <c r="AD13" s="17">
        <v>0</v>
      </c>
      <c r="AE13" s="17"/>
      <c r="AF13" s="17">
        <v>1.10686330152038E-2</v>
      </c>
      <c r="AG13" s="17">
        <v>1.10017858994651E-2</v>
      </c>
      <c r="AH13" s="17">
        <v>2.2347457156471601E-2</v>
      </c>
      <c r="AI13" s="17">
        <v>6.2682171925916002E-3</v>
      </c>
      <c r="AJ13" s="17">
        <v>1.6752286140159601E-2</v>
      </c>
      <c r="AK13" s="17">
        <v>2.1742390377330799E-2</v>
      </c>
      <c r="AL13" s="17"/>
      <c r="AM13" s="17">
        <v>1.05431275749308E-2</v>
      </c>
      <c r="AN13" s="17">
        <v>1.6616380737882099E-2</v>
      </c>
      <c r="AO13" s="17"/>
      <c r="AP13" s="17">
        <v>1.4338302015676299E-2</v>
      </c>
      <c r="AQ13" s="17">
        <v>4.2154292099249799E-3</v>
      </c>
      <c r="AR13" s="17">
        <v>1.11100970595893E-2</v>
      </c>
      <c r="AS13" s="17">
        <v>3.2071048750477303E-2</v>
      </c>
      <c r="AT13" s="17">
        <v>0</v>
      </c>
      <c r="AU13" s="17"/>
      <c r="AV13" s="17">
        <v>9.0466494062983703E-3</v>
      </c>
      <c r="AW13" s="17">
        <v>2.60968400249601E-2</v>
      </c>
      <c r="AX13" s="17">
        <v>0</v>
      </c>
      <c r="AY13" s="17">
        <v>1.6432606822189801E-2</v>
      </c>
      <c r="AZ13" s="17">
        <v>1.6397044088986401E-2</v>
      </c>
      <c r="BA13" s="17">
        <v>1.0791236935773701E-2</v>
      </c>
      <c r="BB13" s="17"/>
      <c r="BC13" s="17">
        <v>4.33310898670478E-3</v>
      </c>
      <c r="BD13" s="17">
        <v>9.54665586256025E-3</v>
      </c>
      <c r="BE13" s="17">
        <v>2.4442116909119599E-2</v>
      </c>
      <c r="BF13" s="17"/>
      <c r="BG13" s="17">
        <v>1.34369819400921E-2</v>
      </c>
      <c r="BH13" s="17">
        <v>8.2697577771651092E-3</v>
      </c>
      <c r="BI13" s="17">
        <v>9.9479109153673105E-3</v>
      </c>
      <c r="BJ13" s="17">
        <v>3.2040767827745002E-2</v>
      </c>
      <c r="BK13" s="17">
        <v>5.0105896561910598E-2</v>
      </c>
      <c r="BL13" s="17"/>
      <c r="BM13" s="17">
        <v>9.0882494804641993E-3</v>
      </c>
      <c r="BN13" s="17">
        <v>4.5325965986756402E-2</v>
      </c>
    </row>
    <row r="14" spans="2:66" x14ac:dyDescent="0.35">
      <c r="B14" s="18" t="s">
        <v>117</v>
      </c>
      <c r="C14" s="19">
        <v>2.8467103747867699E-2</v>
      </c>
      <c r="D14" s="19">
        <v>2.9367056774012801E-2</v>
      </c>
      <c r="E14" s="19">
        <v>2.78025784925158E-2</v>
      </c>
      <c r="F14" s="19"/>
      <c r="G14" s="19">
        <v>4.1748395193182103E-2</v>
      </c>
      <c r="H14" s="19">
        <v>3.2703894735009703E-2</v>
      </c>
      <c r="I14" s="19">
        <v>3.1560653291446798E-2</v>
      </c>
      <c r="J14" s="19">
        <v>2.4401658940717299E-2</v>
      </c>
      <c r="K14" s="19">
        <v>2.1746059796357398E-2</v>
      </c>
      <c r="L14" s="19">
        <v>2.1565517579047899E-2</v>
      </c>
      <c r="M14" s="19"/>
      <c r="N14" s="19">
        <v>7.6796537933817698E-3</v>
      </c>
      <c r="O14" s="19">
        <v>2.3182791103623202E-2</v>
      </c>
      <c r="P14" s="19">
        <v>3.7939006659475999E-2</v>
      </c>
      <c r="Q14" s="19">
        <v>4.8486462626527602E-2</v>
      </c>
      <c r="R14" s="19"/>
      <c r="S14" s="19">
        <v>5.4624861263910397E-2</v>
      </c>
      <c r="T14" s="19">
        <v>2.10465634065772E-2</v>
      </c>
      <c r="U14" s="19">
        <v>1.29541641248389E-2</v>
      </c>
      <c r="V14" s="19">
        <v>1.2199824880053599E-2</v>
      </c>
      <c r="W14" s="19">
        <v>0</v>
      </c>
      <c r="X14" s="19">
        <v>7.7664303444286195E-2</v>
      </c>
      <c r="Y14" s="19">
        <v>5.2419691580924702E-2</v>
      </c>
      <c r="Z14" s="19">
        <v>2.6828983137761699E-2</v>
      </c>
      <c r="AA14" s="19">
        <v>1.6139537590042798E-2</v>
      </c>
      <c r="AB14" s="19">
        <v>1.30029865760827E-2</v>
      </c>
      <c r="AC14" s="19">
        <v>0</v>
      </c>
      <c r="AD14" s="19">
        <v>2.60123242742611E-2</v>
      </c>
      <c r="AE14" s="19"/>
      <c r="AF14" s="19">
        <v>3.5288778572161401E-2</v>
      </c>
      <c r="AG14" s="19">
        <v>1.7451422340824502E-2</v>
      </c>
      <c r="AH14" s="19">
        <v>5.2890036713179503E-2</v>
      </c>
      <c r="AI14" s="19">
        <v>2.7428066105092099E-2</v>
      </c>
      <c r="AJ14" s="19">
        <v>2.5500135569339201E-2</v>
      </c>
      <c r="AK14" s="19">
        <v>0</v>
      </c>
      <c r="AL14" s="19"/>
      <c r="AM14" s="19">
        <v>2.3739248919597701E-2</v>
      </c>
      <c r="AN14" s="19">
        <v>3.3256741858191698E-2</v>
      </c>
      <c r="AO14" s="19"/>
      <c r="AP14" s="19">
        <v>5.3232105300829502E-2</v>
      </c>
      <c r="AQ14" s="19">
        <v>2.61811818713307E-2</v>
      </c>
      <c r="AR14" s="19">
        <v>1.8689855513340899E-2</v>
      </c>
      <c r="AS14" s="19">
        <v>8.0836991568120492E-3</v>
      </c>
      <c r="AT14" s="19">
        <v>3.7555092743936397E-2</v>
      </c>
      <c r="AU14" s="19"/>
      <c r="AV14" s="19">
        <v>1.85059897453024E-2</v>
      </c>
      <c r="AW14" s="19">
        <v>2.0676675818946801E-2</v>
      </c>
      <c r="AX14" s="19">
        <v>0</v>
      </c>
      <c r="AY14" s="19">
        <v>3.9912674817128603E-2</v>
      </c>
      <c r="AZ14" s="19">
        <v>1.6177374315178E-2</v>
      </c>
      <c r="BA14" s="19">
        <v>8.1903691212667801E-2</v>
      </c>
      <c r="BB14" s="19"/>
      <c r="BC14" s="19">
        <v>1.11538931616449E-2</v>
      </c>
      <c r="BD14" s="19">
        <v>3.9896036652974802E-2</v>
      </c>
      <c r="BE14" s="19">
        <v>1.32458220792528E-2</v>
      </c>
      <c r="BF14" s="19"/>
      <c r="BG14" s="19">
        <v>2.28700625486375E-2</v>
      </c>
      <c r="BH14" s="19">
        <v>2.13482492562296E-2</v>
      </c>
      <c r="BI14" s="19">
        <v>1.9317800505629701E-2</v>
      </c>
      <c r="BJ14" s="19">
        <v>3.4508374064814898E-2</v>
      </c>
      <c r="BK14" s="19">
        <v>4.7739020927760702E-2</v>
      </c>
      <c r="BL14" s="19"/>
      <c r="BM14" s="19">
        <v>2.1589305481880299E-2</v>
      </c>
      <c r="BN14" s="19">
        <v>4.4238266828529903E-2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204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1008</v>
      </c>
      <c r="D7" s="10">
        <v>480</v>
      </c>
      <c r="E7" s="10">
        <v>525</v>
      </c>
      <c r="F7" s="10"/>
      <c r="G7" s="10">
        <v>143</v>
      </c>
      <c r="H7" s="10">
        <v>177</v>
      </c>
      <c r="I7" s="10">
        <v>157</v>
      </c>
      <c r="J7" s="10">
        <v>163</v>
      </c>
      <c r="K7" s="10">
        <v>142</v>
      </c>
      <c r="L7" s="10">
        <v>226</v>
      </c>
      <c r="M7" s="10"/>
      <c r="N7" s="10">
        <v>266</v>
      </c>
      <c r="O7" s="10">
        <v>261</v>
      </c>
      <c r="P7" s="10">
        <v>235</v>
      </c>
      <c r="Q7" s="10">
        <v>244</v>
      </c>
      <c r="R7" s="10"/>
      <c r="S7" s="10">
        <v>150</v>
      </c>
      <c r="T7" s="10">
        <v>144</v>
      </c>
      <c r="U7" s="10">
        <v>80</v>
      </c>
      <c r="V7" s="10">
        <v>83</v>
      </c>
      <c r="W7" s="10">
        <v>64</v>
      </c>
      <c r="X7" s="10">
        <v>88</v>
      </c>
      <c r="Y7" s="10">
        <v>77</v>
      </c>
      <c r="Z7" s="10">
        <v>37</v>
      </c>
      <c r="AA7" s="10">
        <v>120</v>
      </c>
      <c r="AB7" s="10">
        <v>74</v>
      </c>
      <c r="AC7" s="10">
        <v>54</v>
      </c>
      <c r="AD7" s="10">
        <v>37</v>
      </c>
      <c r="AE7" s="10"/>
      <c r="AF7" s="10">
        <v>256</v>
      </c>
      <c r="AG7" s="10">
        <v>271</v>
      </c>
      <c r="AH7" s="10">
        <v>135</v>
      </c>
      <c r="AI7" s="10">
        <v>175</v>
      </c>
      <c r="AJ7" s="10">
        <v>117</v>
      </c>
      <c r="AK7" s="10">
        <v>54</v>
      </c>
      <c r="AL7" s="10"/>
      <c r="AM7" s="10">
        <v>593</v>
      </c>
      <c r="AN7" s="10">
        <v>410</v>
      </c>
      <c r="AO7" s="10"/>
      <c r="AP7" s="10">
        <v>226</v>
      </c>
      <c r="AQ7" s="10">
        <v>224</v>
      </c>
      <c r="AR7" s="10">
        <v>268</v>
      </c>
      <c r="AS7" s="10">
        <v>123</v>
      </c>
      <c r="AT7" s="10">
        <v>27</v>
      </c>
      <c r="AU7" s="10"/>
      <c r="AV7" s="10">
        <v>332</v>
      </c>
      <c r="AW7" s="10">
        <v>198</v>
      </c>
      <c r="AX7" s="10">
        <v>85</v>
      </c>
      <c r="AY7" s="10">
        <v>123</v>
      </c>
      <c r="AZ7" s="10">
        <v>59</v>
      </c>
      <c r="BA7" s="10">
        <v>94</v>
      </c>
      <c r="BB7" s="10"/>
      <c r="BC7" s="10">
        <v>252</v>
      </c>
      <c r="BD7" s="10">
        <v>401</v>
      </c>
      <c r="BE7" s="10">
        <v>296</v>
      </c>
      <c r="BF7" s="10"/>
      <c r="BG7" s="10">
        <v>88</v>
      </c>
      <c r="BH7" s="10">
        <v>464</v>
      </c>
      <c r="BI7" s="10">
        <v>309</v>
      </c>
      <c r="BJ7" s="10">
        <v>29</v>
      </c>
      <c r="BK7" s="10">
        <v>81</v>
      </c>
      <c r="BL7" s="10"/>
      <c r="BM7" s="10">
        <v>552</v>
      </c>
      <c r="BN7" s="10">
        <v>110</v>
      </c>
    </row>
    <row r="8" spans="2:66" ht="30" customHeight="1" x14ac:dyDescent="0.35">
      <c r="B8" s="11" t="s">
        <v>19</v>
      </c>
      <c r="C8" s="11">
        <v>1006</v>
      </c>
      <c r="D8" s="11">
        <v>481</v>
      </c>
      <c r="E8" s="11">
        <v>522</v>
      </c>
      <c r="F8" s="11"/>
      <c r="G8" s="11">
        <v>145</v>
      </c>
      <c r="H8" s="11">
        <v>173</v>
      </c>
      <c r="I8" s="11">
        <v>160</v>
      </c>
      <c r="J8" s="11">
        <v>166</v>
      </c>
      <c r="K8" s="11">
        <v>141</v>
      </c>
      <c r="L8" s="11">
        <v>221</v>
      </c>
      <c r="M8" s="11"/>
      <c r="N8" s="11">
        <v>264</v>
      </c>
      <c r="O8" s="11">
        <v>269</v>
      </c>
      <c r="P8" s="11">
        <v>232</v>
      </c>
      <c r="Q8" s="11">
        <v>238</v>
      </c>
      <c r="R8" s="11"/>
      <c r="S8" s="11">
        <v>148</v>
      </c>
      <c r="T8" s="11">
        <v>142</v>
      </c>
      <c r="U8" s="11">
        <v>78</v>
      </c>
      <c r="V8" s="11">
        <v>88</v>
      </c>
      <c r="W8" s="11">
        <v>64</v>
      </c>
      <c r="X8" s="11">
        <v>86</v>
      </c>
      <c r="Y8" s="11">
        <v>75</v>
      </c>
      <c r="Z8" s="11">
        <v>35</v>
      </c>
      <c r="AA8" s="11">
        <v>118</v>
      </c>
      <c r="AB8" s="11">
        <v>84</v>
      </c>
      <c r="AC8" s="11">
        <v>52</v>
      </c>
      <c r="AD8" s="11">
        <v>35</v>
      </c>
      <c r="AE8" s="11"/>
      <c r="AF8" s="11">
        <v>255</v>
      </c>
      <c r="AG8" s="11">
        <v>271</v>
      </c>
      <c r="AH8" s="11">
        <v>136</v>
      </c>
      <c r="AI8" s="11">
        <v>174</v>
      </c>
      <c r="AJ8" s="11">
        <v>116</v>
      </c>
      <c r="AK8" s="11">
        <v>54</v>
      </c>
      <c r="AL8" s="11"/>
      <c r="AM8" s="11">
        <v>590</v>
      </c>
      <c r="AN8" s="11">
        <v>411</v>
      </c>
      <c r="AO8" s="11"/>
      <c r="AP8" s="11">
        <v>225</v>
      </c>
      <c r="AQ8" s="11">
        <v>223</v>
      </c>
      <c r="AR8" s="11">
        <v>269</v>
      </c>
      <c r="AS8" s="11">
        <v>123</v>
      </c>
      <c r="AT8" s="11">
        <v>27</v>
      </c>
      <c r="AU8" s="11"/>
      <c r="AV8" s="11">
        <v>332</v>
      </c>
      <c r="AW8" s="11">
        <v>197</v>
      </c>
      <c r="AX8" s="11">
        <v>85</v>
      </c>
      <c r="AY8" s="11">
        <v>122</v>
      </c>
      <c r="AZ8" s="11">
        <v>58</v>
      </c>
      <c r="BA8" s="11">
        <v>94</v>
      </c>
      <c r="BB8" s="11"/>
      <c r="BC8" s="11">
        <v>251</v>
      </c>
      <c r="BD8" s="11">
        <v>401</v>
      </c>
      <c r="BE8" s="11">
        <v>295</v>
      </c>
      <c r="BF8" s="11"/>
      <c r="BG8" s="11">
        <v>87</v>
      </c>
      <c r="BH8" s="11">
        <v>464</v>
      </c>
      <c r="BI8" s="11">
        <v>308</v>
      </c>
      <c r="BJ8" s="11">
        <v>29</v>
      </c>
      <c r="BK8" s="11">
        <v>81</v>
      </c>
      <c r="BL8" s="11"/>
      <c r="BM8" s="11">
        <v>551</v>
      </c>
      <c r="BN8" s="11">
        <v>110</v>
      </c>
    </row>
    <row r="9" spans="2:66" x14ac:dyDescent="0.35">
      <c r="B9" s="18" t="s">
        <v>178</v>
      </c>
      <c r="C9" s="17">
        <v>0.35326358303444799</v>
      </c>
      <c r="D9" s="17">
        <v>0.39311395133171501</v>
      </c>
      <c r="E9" s="17">
        <v>0.314689732882311</v>
      </c>
      <c r="F9" s="17"/>
      <c r="G9" s="17">
        <v>0.33607791157389</v>
      </c>
      <c r="H9" s="17">
        <v>0.51408427550706604</v>
      </c>
      <c r="I9" s="17">
        <v>0.39016047200888498</v>
      </c>
      <c r="J9" s="17">
        <v>0.323383107716396</v>
      </c>
      <c r="K9" s="17">
        <v>0.32849700335485399</v>
      </c>
      <c r="L9" s="17">
        <v>0.25029215011527201</v>
      </c>
      <c r="M9" s="17"/>
      <c r="N9" s="17">
        <v>0.39123343919195203</v>
      </c>
      <c r="O9" s="17">
        <v>0.397840944296532</v>
      </c>
      <c r="P9" s="17">
        <v>0.31392043155152999</v>
      </c>
      <c r="Q9" s="17">
        <v>0.30190097404101401</v>
      </c>
      <c r="R9" s="17"/>
      <c r="S9" s="17">
        <v>0.36546984921402897</v>
      </c>
      <c r="T9" s="17">
        <v>0.34270355219062698</v>
      </c>
      <c r="U9" s="17">
        <v>0.37412082353422599</v>
      </c>
      <c r="V9" s="17">
        <v>0.29032370459947299</v>
      </c>
      <c r="W9" s="17">
        <v>0.43735993211325902</v>
      </c>
      <c r="X9" s="17">
        <v>0.35501769981051101</v>
      </c>
      <c r="Y9" s="17">
        <v>0.27387362785274999</v>
      </c>
      <c r="Z9" s="17">
        <v>0.27323123299256902</v>
      </c>
      <c r="AA9" s="17">
        <v>0.34030074330430499</v>
      </c>
      <c r="AB9" s="17">
        <v>0.362482866386238</v>
      </c>
      <c r="AC9" s="17">
        <v>0.37150415068466602</v>
      </c>
      <c r="AD9" s="17">
        <v>0.54412542846162604</v>
      </c>
      <c r="AE9" s="17"/>
      <c r="AF9" s="17">
        <v>0.417977427866221</v>
      </c>
      <c r="AG9" s="17">
        <v>0.35691443949301899</v>
      </c>
      <c r="AH9" s="17">
        <v>0.32591342809560098</v>
      </c>
      <c r="AI9" s="17">
        <v>0.31667423763518798</v>
      </c>
      <c r="AJ9" s="17">
        <v>0.31848385204429103</v>
      </c>
      <c r="AK9" s="17">
        <v>0.29053247388158099</v>
      </c>
      <c r="AL9" s="17"/>
      <c r="AM9" s="17">
        <v>0.34386734046416501</v>
      </c>
      <c r="AN9" s="17">
        <v>0.36367330404944698</v>
      </c>
      <c r="AO9" s="17"/>
      <c r="AP9" s="17">
        <v>0.32090649358678403</v>
      </c>
      <c r="AQ9" s="17">
        <v>0.30974943117737103</v>
      </c>
      <c r="AR9" s="17">
        <v>0.398893019775308</v>
      </c>
      <c r="AS9" s="17">
        <v>0.40222105960450999</v>
      </c>
      <c r="AT9" s="17">
        <v>0.55975906080972704</v>
      </c>
      <c r="AU9" s="17"/>
      <c r="AV9" s="17">
        <v>0.46016820191032098</v>
      </c>
      <c r="AW9" s="17">
        <v>0.21771252348908801</v>
      </c>
      <c r="AX9" s="17">
        <v>0.39990761629865801</v>
      </c>
      <c r="AY9" s="17">
        <v>0.266221067236872</v>
      </c>
      <c r="AZ9" s="17">
        <v>0.529684549962258</v>
      </c>
      <c r="BA9" s="17">
        <v>0.30743509415107001</v>
      </c>
      <c r="BB9" s="17"/>
      <c r="BC9" s="17">
        <v>0.50196767224202599</v>
      </c>
      <c r="BD9" s="17">
        <v>0.29286336563277399</v>
      </c>
      <c r="BE9" s="17">
        <v>0.31628475450329502</v>
      </c>
      <c r="BF9" s="17"/>
      <c r="BG9" s="17">
        <v>0.32531121698610299</v>
      </c>
      <c r="BH9" s="17">
        <v>0.39487914043803601</v>
      </c>
      <c r="BI9" s="17">
        <v>0.39892508570301299</v>
      </c>
      <c r="BJ9" s="17">
        <v>0.31576713027679199</v>
      </c>
      <c r="BK9" s="17">
        <v>0.10879036292470901</v>
      </c>
      <c r="BL9" s="17"/>
      <c r="BM9" s="17">
        <v>0.38385953564332198</v>
      </c>
      <c r="BN9" s="17">
        <v>0.163555241336105</v>
      </c>
    </row>
    <row r="10" spans="2:66" x14ac:dyDescent="0.35">
      <c r="B10" s="18" t="s">
        <v>179</v>
      </c>
      <c r="C10" s="17">
        <v>0.41094186628117302</v>
      </c>
      <c r="D10" s="17">
        <v>0.374022473804066</v>
      </c>
      <c r="E10" s="17">
        <v>0.445449010296667</v>
      </c>
      <c r="F10" s="17"/>
      <c r="G10" s="17">
        <v>0.44696523694651302</v>
      </c>
      <c r="H10" s="17">
        <v>0.33265191693223001</v>
      </c>
      <c r="I10" s="17">
        <v>0.389429745125492</v>
      </c>
      <c r="J10" s="17">
        <v>0.38480215460048001</v>
      </c>
      <c r="K10" s="17">
        <v>0.43054346587757197</v>
      </c>
      <c r="L10" s="17">
        <v>0.47125301949832898</v>
      </c>
      <c r="M10" s="17"/>
      <c r="N10" s="17">
        <v>0.39236984379881601</v>
      </c>
      <c r="O10" s="17">
        <v>0.381711183660076</v>
      </c>
      <c r="P10" s="17">
        <v>0.42600301050189898</v>
      </c>
      <c r="Q10" s="17">
        <v>0.44524864061253699</v>
      </c>
      <c r="R10" s="17"/>
      <c r="S10" s="17">
        <v>0.46032980770262399</v>
      </c>
      <c r="T10" s="17">
        <v>0.45568205057376598</v>
      </c>
      <c r="U10" s="17">
        <v>0.33665634592125199</v>
      </c>
      <c r="V10" s="17">
        <v>0.40914837814195598</v>
      </c>
      <c r="W10" s="17">
        <v>0.38768566431824802</v>
      </c>
      <c r="X10" s="17">
        <v>0.40879565314383198</v>
      </c>
      <c r="Y10" s="17">
        <v>0.45366359366232101</v>
      </c>
      <c r="Z10" s="17">
        <v>0.50813440400093002</v>
      </c>
      <c r="AA10" s="17">
        <v>0.37548821152964201</v>
      </c>
      <c r="AB10" s="17">
        <v>0.39203677249971097</v>
      </c>
      <c r="AC10" s="17">
        <v>0.38946357857286201</v>
      </c>
      <c r="AD10" s="17">
        <v>0.24570005662932401</v>
      </c>
      <c r="AE10" s="17"/>
      <c r="AF10" s="17">
        <v>0.40672849656064303</v>
      </c>
      <c r="AG10" s="17">
        <v>0.43980861085496797</v>
      </c>
      <c r="AH10" s="17">
        <v>0.317119503519117</v>
      </c>
      <c r="AI10" s="17">
        <v>0.43874542405753297</v>
      </c>
      <c r="AJ10" s="17">
        <v>0.42783130131473601</v>
      </c>
      <c r="AK10" s="17">
        <v>0.39547538753124001</v>
      </c>
      <c r="AL10" s="17"/>
      <c r="AM10" s="17">
        <v>0.41704297041578298</v>
      </c>
      <c r="AN10" s="17">
        <v>0.40481482337021102</v>
      </c>
      <c r="AO10" s="17"/>
      <c r="AP10" s="17">
        <v>0.413150763137757</v>
      </c>
      <c r="AQ10" s="17">
        <v>0.45060666641089703</v>
      </c>
      <c r="AR10" s="17">
        <v>0.39561597496356599</v>
      </c>
      <c r="AS10" s="17">
        <v>0.37317255726794202</v>
      </c>
      <c r="AT10" s="17">
        <v>0.255620234381156</v>
      </c>
      <c r="AU10" s="17"/>
      <c r="AV10" s="17">
        <v>0.377763062084773</v>
      </c>
      <c r="AW10" s="17">
        <v>0.45716170366488301</v>
      </c>
      <c r="AX10" s="17">
        <v>0.40943809992547098</v>
      </c>
      <c r="AY10" s="17">
        <v>0.33530745835255898</v>
      </c>
      <c r="AZ10" s="17">
        <v>0.33806457828825098</v>
      </c>
      <c r="BA10" s="17">
        <v>0.51931335221085995</v>
      </c>
      <c r="BB10" s="17"/>
      <c r="BC10" s="17">
        <v>0.37380414066560202</v>
      </c>
      <c r="BD10" s="17">
        <v>0.458316909603594</v>
      </c>
      <c r="BE10" s="17">
        <v>0.38089686031469</v>
      </c>
      <c r="BF10" s="17"/>
      <c r="BG10" s="17">
        <v>0.33543293773982102</v>
      </c>
      <c r="BH10" s="17">
        <v>0.45486298005570203</v>
      </c>
      <c r="BI10" s="17">
        <v>0.438730116817453</v>
      </c>
      <c r="BJ10" s="17">
        <v>0.27799246858197502</v>
      </c>
      <c r="BK10" s="17">
        <v>0.270550023458005</v>
      </c>
      <c r="BL10" s="17"/>
      <c r="BM10" s="17">
        <v>0.43594518286363398</v>
      </c>
      <c r="BN10" s="17">
        <v>0.27251925221499101</v>
      </c>
    </row>
    <row r="11" spans="2:66" ht="29" x14ac:dyDescent="0.35">
      <c r="B11" s="18" t="s">
        <v>180</v>
      </c>
      <c r="C11" s="17">
        <v>0.15175240421266001</v>
      </c>
      <c r="D11" s="17">
        <v>0.15346652211066</v>
      </c>
      <c r="E11" s="17">
        <v>0.151051534000407</v>
      </c>
      <c r="F11" s="17"/>
      <c r="G11" s="17">
        <v>0.147783934948332</v>
      </c>
      <c r="H11" s="17">
        <v>9.0153999844068994E-2</v>
      </c>
      <c r="I11" s="17">
        <v>0.13201438928730799</v>
      </c>
      <c r="J11" s="17">
        <v>0.20716908912551499</v>
      </c>
      <c r="K11" s="17">
        <v>0.16151790858335399</v>
      </c>
      <c r="L11" s="17">
        <v>0.169005473587508</v>
      </c>
      <c r="M11" s="17"/>
      <c r="N11" s="17">
        <v>0.14137967320839601</v>
      </c>
      <c r="O11" s="17">
        <v>0.15544162014933599</v>
      </c>
      <c r="P11" s="17">
        <v>0.14890832487547301</v>
      </c>
      <c r="Q11" s="17">
        <v>0.16304792935345</v>
      </c>
      <c r="R11" s="17"/>
      <c r="S11" s="17">
        <v>9.4781320247320694E-2</v>
      </c>
      <c r="T11" s="17">
        <v>0.12593998241162399</v>
      </c>
      <c r="U11" s="17">
        <v>0.18790810239789199</v>
      </c>
      <c r="V11" s="17">
        <v>0.18092000193452801</v>
      </c>
      <c r="W11" s="17">
        <v>0.12726702888576999</v>
      </c>
      <c r="X11" s="17">
        <v>0.17021868275802199</v>
      </c>
      <c r="Y11" s="17">
        <v>0.18239153015158799</v>
      </c>
      <c r="Z11" s="17">
        <v>8.2616714277154807E-2</v>
      </c>
      <c r="AA11" s="17">
        <v>0.201082470130029</v>
      </c>
      <c r="AB11" s="17">
        <v>0.16431486174733501</v>
      </c>
      <c r="AC11" s="17">
        <v>0.146450674950974</v>
      </c>
      <c r="AD11" s="17">
        <v>0.15748239957832699</v>
      </c>
      <c r="AE11" s="17"/>
      <c r="AF11" s="17">
        <v>0.10408227784872499</v>
      </c>
      <c r="AG11" s="17">
        <v>0.14881012028690399</v>
      </c>
      <c r="AH11" s="17">
        <v>0.20179868030888701</v>
      </c>
      <c r="AI11" s="17">
        <v>0.16941973427086399</v>
      </c>
      <c r="AJ11" s="17">
        <v>0.15393827357147999</v>
      </c>
      <c r="AK11" s="17">
        <v>0.20453892445834601</v>
      </c>
      <c r="AL11" s="17"/>
      <c r="AM11" s="17">
        <v>0.16156998144578999</v>
      </c>
      <c r="AN11" s="17">
        <v>0.13944140732274901</v>
      </c>
      <c r="AO11" s="17"/>
      <c r="AP11" s="17">
        <v>0.168359141150945</v>
      </c>
      <c r="AQ11" s="17">
        <v>0.15990289458176701</v>
      </c>
      <c r="AR11" s="17">
        <v>0.13882392757304601</v>
      </c>
      <c r="AS11" s="17">
        <v>0.117215507144712</v>
      </c>
      <c r="AT11" s="17">
        <v>0.11250013896033</v>
      </c>
      <c r="AU11" s="17"/>
      <c r="AV11" s="17">
        <v>0.119408298111807</v>
      </c>
      <c r="AW11" s="17">
        <v>0.19345915177068601</v>
      </c>
      <c r="AX11" s="17">
        <v>0.15611385050566601</v>
      </c>
      <c r="AY11" s="17">
        <v>0.25410000910483999</v>
      </c>
      <c r="AZ11" s="17">
        <v>8.3197195871675497E-2</v>
      </c>
      <c r="BA11" s="17">
        <v>7.5325599647454305E-2</v>
      </c>
      <c r="BB11" s="17"/>
      <c r="BC11" s="17">
        <v>8.8695748622415499E-2</v>
      </c>
      <c r="BD11" s="17">
        <v>0.16397699395368801</v>
      </c>
      <c r="BE11" s="17">
        <v>0.20265694178777599</v>
      </c>
      <c r="BF11" s="17"/>
      <c r="BG11" s="17">
        <v>0.261138935250808</v>
      </c>
      <c r="BH11" s="17">
        <v>0.110713276197497</v>
      </c>
      <c r="BI11" s="17">
        <v>0.115442369707141</v>
      </c>
      <c r="BJ11" s="17">
        <v>0.16991242522060401</v>
      </c>
      <c r="BK11" s="17">
        <v>0.27171304012884601</v>
      </c>
      <c r="BL11" s="17"/>
      <c r="BM11" s="17">
        <v>0.134540799451044</v>
      </c>
      <c r="BN11" s="17">
        <v>0.24477717496398199</v>
      </c>
    </row>
    <row r="12" spans="2:66" x14ac:dyDescent="0.35">
      <c r="B12" s="18" t="s">
        <v>181</v>
      </c>
      <c r="C12" s="17">
        <v>4.4062673319363699E-2</v>
      </c>
      <c r="D12" s="17">
        <v>4.8522467121829803E-2</v>
      </c>
      <c r="E12" s="17">
        <v>4.0207758381281898E-2</v>
      </c>
      <c r="F12" s="17"/>
      <c r="G12" s="17">
        <v>2.8914365321539001E-2</v>
      </c>
      <c r="H12" s="17">
        <v>3.5233284805462797E-2</v>
      </c>
      <c r="I12" s="17">
        <v>5.22198458913231E-2</v>
      </c>
      <c r="J12" s="17">
        <v>4.8420344948387997E-2</v>
      </c>
      <c r="K12" s="17">
        <v>2.85239419324014E-2</v>
      </c>
      <c r="L12" s="17">
        <v>6.1602244126421402E-2</v>
      </c>
      <c r="M12" s="17"/>
      <c r="N12" s="17">
        <v>4.5661772452888098E-2</v>
      </c>
      <c r="O12" s="17">
        <v>3.4977478403432599E-2</v>
      </c>
      <c r="P12" s="17">
        <v>6.0987618826962298E-2</v>
      </c>
      <c r="Q12" s="17">
        <v>3.6422526908751397E-2</v>
      </c>
      <c r="R12" s="17"/>
      <c r="S12" s="17">
        <v>3.9853954214659003E-2</v>
      </c>
      <c r="T12" s="17">
        <v>4.8602553455333403E-2</v>
      </c>
      <c r="U12" s="17">
        <v>3.7264356743625E-2</v>
      </c>
      <c r="V12" s="17">
        <v>7.2257830465689704E-2</v>
      </c>
      <c r="W12" s="17">
        <v>4.7687374682723202E-2</v>
      </c>
      <c r="X12" s="17">
        <v>0</v>
      </c>
      <c r="Y12" s="17">
        <v>3.7874494521567603E-2</v>
      </c>
      <c r="Z12" s="17">
        <v>8.1354478134404898E-2</v>
      </c>
      <c r="AA12" s="17">
        <v>5.0549304392568301E-2</v>
      </c>
      <c r="AB12" s="17">
        <v>5.5247116273612201E-2</v>
      </c>
      <c r="AC12" s="17">
        <v>5.5002249282863701E-2</v>
      </c>
      <c r="AD12" s="17">
        <v>0</v>
      </c>
      <c r="AE12" s="17"/>
      <c r="AF12" s="17">
        <v>5.2254418161358597E-2</v>
      </c>
      <c r="AG12" s="17">
        <v>2.5601699003161501E-2</v>
      </c>
      <c r="AH12" s="17">
        <v>5.2958378213376102E-2</v>
      </c>
      <c r="AI12" s="17">
        <v>2.9725446448996801E-2</v>
      </c>
      <c r="AJ12" s="17">
        <v>5.8253670128384803E-2</v>
      </c>
      <c r="AK12" s="17">
        <v>9.1418678193488895E-2</v>
      </c>
      <c r="AL12" s="17"/>
      <c r="AM12" s="17">
        <v>4.5360235817674802E-2</v>
      </c>
      <c r="AN12" s="17">
        <v>4.2720333468266099E-2</v>
      </c>
      <c r="AO12" s="17"/>
      <c r="AP12" s="17">
        <v>2.62004850772036E-2</v>
      </c>
      <c r="AQ12" s="17">
        <v>4.9147413639566102E-2</v>
      </c>
      <c r="AR12" s="17">
        <v>4.82059322652078E-2</v>
      </c>
      <c r="AS12" s="17">
        <v>6.15732358340043E-2</v>
      </c>
      <c r="AT12" s="17">
        <v>0</v>
      </c>
      <c r="AU12" s="17"/>
      <c r="AV12" s="17">
        <v>3.39020839813714E-2</v>
      </c>
      <c r="AW12" s="17">
        <v>7.0543017520418597E-2</v>
      </c>
      <c r="AX12" s="17">
        <v>3.4540433270205E-2</v>
      </c>
      <c r="AY12" s="17">
        <v>5.5944264624621799E-2</v>
      </c>
      <c r="AZ12" s="17">
        <v>1.5910388711961002E-2</v>
      </c>
      <c r="BA12" s="17">
        <v>4.5540942991468603E-2</v>
      </c>
      <c r="BB12" s="17"/>
      <c r="BC12" s="17">
        <v>2.7959954023138899E-2</v>
      </c>
      <c r="BD12" s="17">
        <v>4.0880211020846401E-2</v>
      </c>
      <c r="BE12" s="17">
        <v>6.3493697222481105E-2</v>
      </c>
      <c r="BF12" s="17"/>
      <c r="BG12" s="17">
        <v>2.27262286678298E-2</v>
      </c>
      <c r="BH12" s="17">
        <v>2.4395210114394002E-2</v>
      </c>
      <c r="BI12" s="17">
        <v>2.82809752065015E-2</v>
      </c>
      <c r="BJ12" s="17">
        <v>0.16977883402806901</v>
      </c>
      <c r="BK12" s="17">
        <v>0.19102525559665301</v>
      </c>
      <c r="BL12" s="17"/>
      <c r="BM12" s="17">
        <v>2.41308423564063E-2</v>
      </c>
      <c r="BN12" s="17">
        <v>0.18540357298576601</v>
      </c>
    </row>
    <row r="13" spans="2:66" x14ac:dyDescent="0.35">
      <c r="B13" s="18" t="s">
        <v>182</v>
      </c>
      <c r="C13" s="17">
        <v>1.9416906852875199E-2</v>
      </c>
      <c r="D13" s="17">
        <v>1.8352236569076801E-2</v>
      </c>
      <c r="E13" s="17">
        <v>2.0510543440331899E-2</v>
      </c>
      <c r="F13" s="17"/>
      <c r="G13" s="17">
        <v>2.71110668843072E-2</v>
      </c>
      <c r="H13" s="17">
        <v>1.1530572757694301E-2</v>
      </c>
      <c r="I13" s="17">
        <v>1.17932863394922E-2</v>
      </c>
      <c r="J13" s="17">
        <v>1.7796914337200102E-2</v>
      </c>
      <c r="K13" s="17">
        <v>2.8446348622168799E-2</v>
      </c>
      <c r="L13" s="17">
        <v>2.1528449747645301E-2</v>
      </c>
      <c r="M13" s="17"/>
      <c r="N13" s="17">
        <v>2.1643458329289302E-2</v>
      </c>
      <c r="O13" s="17">
        <v>1.49740546411591E-2</v>
      </c>
      <c r="P13" s="17">
        <v>2.5003179100209001E-2</v>
      </c>
      <c r="Q13" s="17">
        <v>1.66805622269031E-2</v>
      </c>
      <c r="R13" s="17"/>
      <c r="S13" s="17">
        <v>1.36053866458272E-2</v>
      </c>
      <c r="T13" s="17">
        <v>1.3701638334835099E-2</v>
      </c>
      <c r="U13" s="17">
        <v>2.4988017854122999E-2</v>
      </c>
      <c r="V13" s="17">
        <v>2.3413049009177098E-2</v>
      </c>
      <c r="W13" s="17">
        <v>0</v>
      </c>
      <c r="X13" s="17">
        <v>2.1964154511114602E-2</v>
      </c>
      <c r="Y13" s="17">
        <v>2.5360105210892801E-2</v>
      </c>
      <c r="Z13" s="17">
        <v>2.78341874571796E-2</v>
      </c>
      <c r="AA13" s="17">
        <v>1.61709977228306E-2</v>
      </c>
      <c r="AB13" s="17">
        <v>1.29153965170213E-2</v>
      </c>
      <c r="AC13" s="17">
        <v>3.75793465086353E-2</v>
      </c>
      <c r="AD13" s="17">
        <v>5.2692115330723502E-2</v>
      </c>
      <c r="AE13" s="17"/>
      <c r="AF13" s="17">
        <v>7.3846556662646497E-3</v>
      </c>
      <c r="AG13" s="17">
        <v>1.8136998840874299E-2</v>
      </c>
      <c r="AH13" s="17">
        <v>5.0684538236676402E-2</v>
      </c>
      <c r="AI13" s="17">
        <v>1.7398259575965198E-2</v>
      </c>
      <c r="AJ13" s="17">
        <v>1.5992767371768701E-2</v>
      </c>
      <c r="AK13" s="17">
        <v>1.8034535935344799E-2</v>
      </c>
      <c r="AL13" s="17"/>
      <c r="AM13" s="17">
        <v>1.19225133300898E-2</v>
      </c>
      <c r="AN13" s="17">
        <v>3.0419205306646799E-2</v>
      </c>
      <c r="AO13" s="17"/>
      <c r="AP13" s="17">
        <v>3.5407681571371703E-2</v>
      </c>
      <c r="AQ13" s="17">
        <v>8.6837301697246707E-3</v>
      </c>
      <c r="AR13" s="17">
        <v>1.11100970595893E-2</v>
      </c>
      <c r="AS13" s="17">
        <v>3.0568202065909201E-2</v>
      </c>
      <c r="AT13" s="17">
        <v>3.4565473104850003E-2</v>
      </c>
      <c r="AU13" s="17"/>
      <c r="AV13" s="17">
        <v>2.9366071076543398E-3</v>
      </c>
      <c r="AW13" s="17">
        <v>2.5184273354602299E-2</v>
      </c>
      <c r="AX13" s="17">
        <v>0</v>
      </c>
      <c r="AY13" s="17">
        <v>5.6460300797163902E-2</v>
      </c>
      <c r="AZ13" s="17">
        <v>3.3143287165854497E-2</v>
      </c>
      <c r="BA13" s="17">
        <v>1.15560919266821E-2</v>
      </c>
      <c r="BB13" s="17"/>
      <c r="BC13" s="17">
        <v>0</v>
      </c>
      <c r="BD13" s="17">
        <v>1.6597697543713898E-2</v>
      </c>
      <c r="BE13" s="17">
        <v>2.99693655288918E-2</v>
      </c>
      <c r="BF13" s="17"/>
      <c r="BG13" s="17">
        <v>2.1547703003527201E-2</v>
      </c>
      <c r="BH13" s="17">
        <v>6.1603478747121899E-3</v>
      </c>
      <c r="BI13" s="17">
        <v>6.4210707998730004E-3</v>
      </c>
      <c r="BJ13" s="17">
        <v>3.2040767827745002E-2</v>
      </c>
      <c r="BK13" s="17">
        <v>0.121711937828829</v>
      </c>
      <c r="BL13" s="17"/>
      <c r="BM13" s="17">
        <v>8.5977150396616894E-3</v>
      </c>
      <c r="BN13" s="17">
        <v>9.7985454973082295E-2</v>
      </c>
    </row>
    <row r="14" spans="2:66" x14ac:dyDescent="0.35">
      <c r="B14" s="18" t="s">
        <v>117</v>
      </c>
      <c r="C14" s="19">
        <v>2.0562566299479501E-2</v>
      </c>
      <c r="D14" s="19">
        <v>1.25223490626519E-2</v>
      </c>
      <c r="E14" s="19">
        <v>2.8091420999002002E-2</v>
      </c>
      <c r="F14" s="19"/>
      <c r="G14" s="19">
        <v>1.31474843254182E-2</v>
      </c>
      <c r="H14" s="19">
        <v>1.6345950153478301E-2</v>
      </c>
      <c r="I14" s="19">
        <v>2.4382261347499198E-2</v>
      </c>
      <c r="J14" s="19">
        <v>1.8428389272020101E-2</v>
      </c>
      <c r="K14" s="19">
        <v>2.2471331629650301E-2</v>
      </c>
      <c r="L14" s="19">
        <v>2.6318662924824099E-2</v>
      </c>
      <c r="M14" s="19"/>
      <c r="N14" s="19">
        <v>7.7118130186583497E-3</v>
      </c>
      <c r="O14" s="19">
        <v>1.5054718849465101E-2</v>
      </c>
      <c r="P14" s="19">
        <v>2.5177435143926299E-2</v>
      </c>
      <c r="Q14" s="19">
        <v>3.66993668573442E-2</v>
      </c>
      <c r="R14" s="19"/>
      <c r="S14" s="19">
        <v>2.59596819755392E-2</v>
      </c>
      <c r="T14" s="19">
        <v>1.3370223033814001E-2</v>
      </c>
      <c r="U14" s="19">
        <v>3.9062353548882198E-2</v>
      </c>
      <c r="V14" s="19">
        <v>2.39370358491767E-2</v>
      </c>
      <c r="W14" s="19">
        <v>0</v>
      </c>
      <c r="X14" s="19">
        <v>4.4003809776520901E-2</v>
      </c>
      <c r="Y14" s="19">
        <v>2.68366486008806E-2</v>
      </c>
      <c r="Z14" s="19">
        <v>2.6828983137761699E-2</v>
      </c>
      <c r="AA14" s="19">
        <v>1.6408272920624901E-2</v>
      </c>
      <c r="AB14" s="19">
        <v>1.30029865760827E-2</v>
      </c>
      <c r="AC14" s="19">
        <v>0</v>
      </c>
      <c r="AD14" s="19">
        <v>0</v>
      </c>
      <c r="AE14" s="19"/>
      <c r="AF14" s="19">
        <v>1.15727238967875E-2</v>
      </c>
      <c r="AG14" s="19">
        <v>1.07281315210726E-2</v>
      </c>
      <c r="AH14" s="19">
        <v>5.1525471626342301E-2</v>
      </c>
      <c r="AI14" s="19">
        <v>2.8036898011453201E-2</v>
      </c>
      <c r="AJ14" s="19">
        <v>2.5500135569339201E-2</v>
      </c>
      <c r="AK14" s="19">
        <v>0</v>
      </c>
      <c r="AL14" s="19"/>
      <c r="AM14" s="19">
        <v>2.0236958526497199E-2</v>
      </c>
      <c r="AN14" s="19">
        <v>1.8930926482680101E-2</v>
      </c>
      <c r="AO14" s="19"/>
      <c r="AP14" s="19">
        <v>3.5975435475938899E-2</v>
      </c>
      <c r="AQ14" s="19">
        <v>2.1909864020673301E-2</v>
      </c>
      <c r="AR14" s="19">
        <v>7.3510483632819902E-3</v>
      </c>
      <c r="AS14" s="19">
        <v>1.52494380829217E-2</v>
      </c>
      <c r="AT14" s="19">
        <v>3.7555092743936397E-2</v>
      </c>
      <c r="AU14" s="19"/>
      <c r="AV14" s="19">
        <v>5.8217468040727798E-3</v>
      </c>
      <c r="AW14" s="19">
        <v>3.5939330200322597E-2</v>
      </c>
      <c r="AX14" s="19">
        <v>0</v>
      </c>
      <c r="AY14" s="19">
        <v>3.1966899883943502E-2</v>
      </c>
      <c r="AZ14" s="19">
        <v>0</v>
      </c>
      <c r="BA14" s="19">
        <v>4.08289190724649E-2</v>
      </c>
      <c r="BB14" s="19"/>
      <c r="BC14" s="19">
        <v>7.5724844468175196E-3</v>
      </c>
      <c r="BD14" s="19">
        <v>2.7364822245383998E-2</v>
      </c>
      <c r="BE14" s="19">
        <v>6.6983806428666396E-3</v>
      </c>
      <c r="BF14" s="19"/>
      <c r="BG14" s="19">
        <v>3.38429783519116E-2</v>
      </c>
      <c r="BH14" s="19">
        <v>8.9890453196578603E-3</v>
      </c>
      <c r="BI14" s="19">
        <v>1.2200381766018399E-2</v>
      </c>
      <c r="BJ14" s="19">
        <v>3.4508374064814898E-2</v>
      </c>
      <c r="BK14" s="19">
        <v>3.6209380062958298E-2</v>
      </c>
      <c r="BL14" s="19"/>
      <c r="BM14" s="19">
        <v>1.29259246459319E-2</v>
      </c>
      <c r="BN14" s="19">
        <v>3.5759303526073802E-2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205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1008</v>
      </c>
      <c r="D7" s="10">
        <v>480</v>
      </c>
      <c r="E7" s="10">
        <v>525</v>
      </c>
      <c r="F7" s="10"/>
      <c r="G7" s="10">
        <v>143</v>
      </c>
      <c r="H7" s="10">
        <v>177</v>
      </c>
      <c r="I7" s="10">
        <v>157</v>
      </c>
      <c r="J7" s="10">
        <v>163</v>
      </c>
      <c r="K7" s="10">
        <v>142</v>
      </c>
      <c r="L7" s="10">
        <v>226</v>
      </c>
      <c r="M7" s="10"/>
      <c r="N7" s="10">
        <v>266</v>
      </c>
      <c r="O7" s="10">
        <v>261</v>
      </c>
      <c r="P7" s="10">
        <v>235</v>
      </c>
      <c r="Q7" s="10">
        <v>244</v>
      </c>
      <c r="R7" s="10"/>
      <c r="S7" s="10">
        <v>150</v>
      </c>
      <c r="T7" s="10">
        <v>144</v>
      </c>
      <c r="U7" s="10">
        <v>80</v>
      </c>
      <c r="V7" s="10">
        <v>83</v>
      </c>
      <c r="W7" s="10">
        <v>64</v>
      </c>
      <c r="X7" s="10">
        <v>88</v>
      </c>
      <c r="Y7" s="10">
        <v>77</v>
      </c>
      <c r="Z7" s="10">
        <v>37</v>
      </c>
      <c r="AA7" s="10">
        <v>120</v>
      </c>
      <c r="AB7" s="10">
        <v>74</v>
      </c>
      <c r="AC7" s="10">
        <v>54</v>
      </c>
      <c r="AD7" s="10">
        <v>37</v>
      </c>
      <c r="AE7" s="10"/>
      <c r="AF7" s="10">
        <v>256</v>
      </c>
      <c r="AG7" s="10">
        <v>271</v>
      </c>
      <c r="AH7" s="10">
        <v>135</v>
      </c>
      <c r="AI7" s="10">
        <v>175</v>
      </c>
      <c r="AJ7" s="10">
        <v>117</v>
      </c>
      <c r="AK7" s="10">
        <v>54</v>
      </c>
      <c r="AL7" s="10"/>
      <c r="AM7" s="10">
        <v>593</v>
      </c>
      <c r="AN7" s="10">
        <v>410</v>
      </c>
      <c r="AO7" s="10"/>
      <c r="AP7" s="10">
        <v>226</v>
      </c>
      <c r="AQ7" s="10">
        <v>224</v>
      </c>
      <c r="AR7" s="10">
        <v>268</v>
      </c>
      <c r="AS7" s="10">
        <v>123</v>
      </c>
      <c r="AT7" s="10">
        <v>27</v>
      </c>
      <c r="AU7" s="10"/>
      <c r="AV7" s="10">
        <v>332</v>
      </c>
      <c r="AW7" s="10">
        <v>198</v>
      </c>
      <c r="AX7" s="10">
        <v>85</v>
      </c>
      <c r="AY7" s="10">
        <v>123</v>
      </c>
      <c r="AZ7" s="10">
        <v>59</v>
      </c>
      <c r="BA7" s="10">
        <v>94</v>
      </c>
      <c r="BB7" s="10"/>
      <c r="BC7" s="10">
        <v>252</v>
      </c>
      <c r="BD7" s="10">
        <v>401</v>
      </c>
      <c r="BE7" s="10">
        <v>296</v>
      </c>
      <c r="BF7" s="10"/>
      <c r="BG7" s="10">
        <v>88</v>
      </c>
      <c r="BH7" s="10">
        <v>464</v>
      </c>
      <c r="BI7" s="10">
        <v>309</v>
      </c>
      <c r="BJ7" s="10">
        <v>29</v>
      </c>
      <c r="BK7" s="10">
        <v>81</v>
      </c>
      <c r="BL7" s="10"/>
      <c r="BM7" s="10">
        <v>552</v>
      </c>
      <c r="BN7" s="10">
        <v>110</v>
      </c>
    </row>
    <row r="8" spans="2:66" ht="30" customHeight="1" x14ac:dyDescent="0.35">
      <c r="B8" s="11" t="s">
        <v>19</v>
      </c>
      <c r="C8" s="11">
        <v>1006</v>
      </c>
      <c r="D8" s="11">
        <v>481</v>
      </c>
      <c r="E8" s="11">
        <v>522</v>
      </c>
      <c r="F8" s="11"/>
      <c r="G8" s="11">
        <v>145</v>
      </c>
      <c r="H8" s="11">
        <v>173</v>
      </c>
      <c r="I8" s="11">
        <v>160</v>
      </c>
      <c r="J8" s="11">
        <v>166</v>
      </c>
      <c r="K8" s="11">
        <v>141</v>
      </c>
      <c r="L8" s="11">
        <v>221</v>
      </c>
      <c r="M8" s="11"/>
      <c r="N8" s="11">
        <v>264</v>
      </c>
      <c r="O8" s="11">
        <v>269</v>
      </c>
      <c r="P8" s="11">
        <v>232</v>
      </c>
      <c r="Q8" s="11">
        <v>238</v>
      </c>
      <c r="R8" s="11"/>
      <c r="S8" s="11">
        <v>148</v>
      </c>
      <c r="T8" s="11">
        <v>142</v>
      </c>
      <c r="U8" s="11">
        <v>78</v>
      </c>
      <c r="V8" s="11">
        <v>88</v>
      </c>
      <c r="W8" s="11">
        <v>64</v>
      </c>
      <c r="X8" s="11">
        <v>86</v>
      </c>
      <c r="Y8" s="11">
        <v>75</v>
      </c>
      <c r="Z8" s="11">
        <v>35</v>
      </c>
      <c r="AA8" s="11">
        <v>118</v>
      </c>
      <c r="AB8" s="11">
        <v>84</v>
      </c>
      <c r="AC8" s="11">
        <v>52</v>
      </c>
      <c r="AD8" s="11">
        <v>35</v>
      </c>
      <c r="AE8" s="11"/>
      <c r="AF8" s="11">
        <v>255</v>
      </c>
      <c r="AG8" s="11">
        <v>271</v>
      </c>
      <c r="AH8" s="11">
        <v>136</v>
      </c>
      <c r="AI8" s="11">
        <v>174</v>
      </c>
      <c r="AJ8" s="11">
        <v>116</v>
      </c>
      <c r="AK8" s="11">
        <v>54</v>
      </c>
      <c r="AL8" s="11"/>
      <c r="AM8" s="11">
        <v>590</v>
      </c>
      <c r="AN8" s="11">
        <v>411</v>
      </c>
      <c r="AO8" s="11"/>
      <c r="AP8" s="11">
        <v>225</v>
      </c>
      <c r="AQ8" s="11">
        <v>223</v>
      </c>
      <c r="AR8" s="11">
        <v>269</v>
      </c>
      <c r="AS8" s="11">
        <v>123</v>
      </c>
      <c r="AT8" s="11">
        <v>27</v>
      </c>
      <c r="AU8" s="11"/>
      <c r="AV8" s="11">
        <v>332</v>
      </c>
      <c r="AW8" s="11">
        <v>197</v>
      </c>
      <c r="AX8" s="11">
        <v>85</v>
      </c>
      <c r="AY8" s="11">
        <v>122</v>
      </c>
      <c r="AZ8" s="11">
        <v>58</v>
      </c>
      <c r="BA8" s="11">
        <v>94</v>
      </c>
      <c r="BB8" s="11"/>
      <c r="BC8" s="11">
        <v>251</v>
      </c>
      <c r="BD8" s="11">
        <v>401</v>
      </c>
      <c r="BE8" s="11">
        <v>295</v>
      </c>
      <c r="BF8" s="11"/>
      <c r="BG8" s="11">
        <v>87</v>
      </c>
      <c r="BH8" s="11">
        <v>464</v>
      </c>
      <c r="BI8" s="11">
        <v>308</v>
      </c>
      <c r="BJ8" s="11">
        <v>29</v>
      </c>
      <c r="BK8" s="11">
        <v>81</v>
      </c>
      <c r="BL8" s="11"/>
      <c r="BM8" s="11">
        <v>551</v>
      </c>
      <c r="BN8" s="11">
        <v>110</v>
      </c>
    </row>
    <row r="9" spans="2:66" x14ac:dyDescent="0.35">
      <c r="B9" s="18" t="s">
        <v>178</v>
      </c>
      <c r="C9" s="17">
        <v>0.31912461587090601</v>
      </c>
      <c r="D9" s="17">
        <v>0.27329655038235501</v>
      </c>
      <c r="E9" s="17">
        <v>0.36121034775271998</v>
      </c>
      <c r="F9" s="17"/>
      <c r="G9" s="17">
        <v>0.42426350357570802</v>
      </c>
      <c r="H9" s="17">
        <v>0.470968499914104</v>
      </c>
      <c r="I9" s="17">
        <v>0.30279414681690597</v>
      </c>
      <c r="J9" s="17">
        <v>0.29894863948505901</v>
      </c>
      <c r="K9" s="17">
        <v>0.21340826027805099</v>
      </c>
      <c r="L9" s="17">
        <v>0.226161973438891</v>
      </c>
      <c r="M9" s="17"/>
      <c r="N9" s="17">
        <v>0.36088797590442601</v>
      </c>
      <c r="O9" s="17">
        <v>0.34894119644705102</v>
      </c>
      <c r="P9" s="17">
        <v>0.28080650573451099</v>
      </c>
      <c r="Q9" s="17">
        <v>0.27503516397428002</v>
      </c>
      <c r="R9" s="17"/>
      <c r="S9" s="17">
        <v>0.34660532745440498</v>
      </c>
      <c r="T9" s="17">
        <v>0.31417317906576298</v>
      </c>
      <c r="U9" s="17">
        <v>0.29895788246921501</v>
      </c>
      <c r="V9" s="17">
        <v>0.18354591726553601</v>
      </c>
      <c r="W9" s="17">
        <v>0.36241507074651202</v>
      </c>
      <c r="X9" s="17">
        <v>0.32026415227066302</v>
      </c>
      <c r="Y9" s="17">
        <v>0.25791692065192001</v>
      </c>
      <c r="Z9" s="17">
        <v>0.43476705071252397</v>
      </c>
      <c r="AA9" s="17">
        <v>0.30738298988739099</v>
      </c>
      <c r="AB9" s="17">
        <v>0.41928369686220202</v>
      </c>
      <c r="AC9" s="17">
        <v>0.27770733013357402</v>
      </c>
      <c r="AD9" s="17">
        <v>0.40532208571725598</v>
      </c>
      <c r="AE9" s="17"/>
      <c r="AF9" s="17">
        <v>0.38448132922712502</v>
      </c>
      <c r="AG9" s="17">
        <v>0.31259342585174299</v>
      </c>
      <c r="AH9" s="17">
        <v>0.348911578618044</v>
      </c>
      <c r="AI9" s="17">
        <v>0.30296967285913401</v>
      </c>
      <c r="AJ9" s="17">
        <v>0.20108635814433001</v>
      </c>
      <c r="AK9" s="17">
        <v>0.274824094055025</v>
      </c>
      <c r="AL9" s="17"/>
      <c r="AM9" s="17">
        <v>0.33066358801484202</v>
      </c>
      <c r="AN9" s="17">
        <v>0.30171344653141302</v>
      </c>
      <c r="AO9" s="17"/>
      <c r="AP9" s="17">
        <v>0.21870241957004699</v>
      </c>
      <c r="AQ9" s="17">
        <v>0.33523560983746298</v>
      </c>
      <c r="AR9" s="17">
        <v>0.34864835683526502</v>
      </c>
      <c r="AS9" s="17">
        <v>0.37713540705794502</v>
      </c>
      <c r="AT9" s="17">
        <v>0.41308182346933398</v>
      </c>
      <c r="AU9" s="17"/>
      <c r="AV9" s="17">
        <v>0.385324501409056</v>
      </c>
      <c r="AW9" s="17">
        <v>0.22747396263358599</v>
      </c>
      <c r="AX9" s="17">
        <v>0.29248834221021303</v>
      </c>
      <c r="AY9" s="17">
        <v>0.248765845215703</v>
      </c>
      <c r="AZ9" s="17">
        <v>0.528000936698231</v>
      </c>
      <c r="BA9" s="17">
        <v>0.29087518712890698</v>
      </c>
      <c r="BB9" s="17"/>
      <c r="BC9" s="17">
        <v>0.42164521767206498</v>
      </c>
      <c r="BD9" s="17">
        <v>0.29780669936952298</v>
      </c>
      <c r="BE9" s="17">
        <v>0.27270389515395499</v>
      </c>
      <c r="BF9" s="17"/>
      <c r="BG9" s="17">
        <v>0.31508550986224398</v>
      </c>
      <c r="BH9" s="17">
        <v>0.35494320081032699</v>
      </c>
      <c r="BI9" s="17">
        <v>0.310609245438625</v>
      </c>
      <c r="BJ9" s="17">
        <v>0.42047626264739701</v>
      </c>
      <c r="BK9" s="17">
        <v>0.18594705197428299</v>
      </c>
      <c r="BL9" s="17"/>
      <c r="BM9" s="17">
        <v>0.34862971636973999</v>
      </c>
      <c r="BN9" s="17">
        <v>0.24800215057665501</v>
      </c>
    </row>
    <row r="10" spans="2:66" x14ac:dyDescent="0.35">
      <c r="B10" s="18" t="s">
        <v>179</v>
      </c>
      <c r="C10" s="17">
        <v>0.41998906716822598</v>
      </c>
      <c r="D10" s="17">
        <v>0.44460288845130302</v>
      </c>
      <c r="E10" s="17">
        <v>0.395943270756277</v>
      </c>
      <c r="F10" s="17"/>
      <c r="G10" s="17">
        <v>0.35137012416274799</v>
      </c>
      <c r="H10" s="17">
        <v>0.39960089481782701</v>
      </c>
      <c r="I10" s="17">
        <v>0.427029388269202</v>
      </c>
      <c r="J10" s="17">
        <v>0.44705164771203698</v>
      </c>
      <c r="K10" s="17">
        <v>0.44713345027886098</v>
      </c>
      <c r="L10" s="17">
        <v>0.43807041934242302</v>
      </c>
      <c r="M10" s="17"/>
      <c r="N10" s="17">
        <v>0.43359034406400998</v>
      </c>
      <c r="O10" s="17">
        <v>0.44441569314066298</v>
      </c>
      <c r="P10" s="17">
        <v>0.40484994191844897</v>
      </c>
      <c r="Q10" s="17">
        <v>0.39536452522730903</v>
      </c>
      <c r="R10" s="17"/>
      <c r="S10" s="17">
        <v>0.40662721484001901</v>
      </c>
      <c r="T10" s="17">
        <v>0.41698462027858402</v>
      </c>
      <c r="U10" s="17">
        <v>0.41501083010212603</v>
      </c>
      <c r="V10" s="17">
        <v>0.49236507879966401</v>
      </c>
      <c r="W10" s="17">
        <v>0.37325035062665801</v>
      </c>
      <c r="X10" s="17">
        <v>0.352144221224718</v>
      </c>
      <c r="Y10" s="17">
        <v>0.51030210396688902</v>
      </c>
      <c r="Z10" s="17">
        <v>0.346724623490615</v>
      </c>
      <c r="AA10" s="17">
        <v>0.443424658041355</v>
      </c>
      <c r="AB10" s="17">
        <v>0.36385008393283402</v>
      </c>
      <c r="AC10" s="17">
        <v>0.48402747236777299</v>
      </c>
      <c r="AD10" s="17">
        <v>0.40971798600938703</v>
      </c>
      <c r="AE10" s="17"/>
      <c r="AF10" s="17">
        <v>0.38916752699266</v>
      </c>
      <c r="AG10" s="17">
        <v>0.42269191478246598</v>
      </c>
      <c r="AH10" s="17">
        <v>0.35386726137033198</v>
      </c>
      <c r="AI10" s="17">
        <v>0.44574402299982502</v>
      </c>
      <c r="AJ10" s="17">
        <v>0.52590096369530004</v>
      </c>
      <c r="AK10" s="17">
        <v>0.40686121180178503</v>
      </c>
      <c r="AL10" s="17"/>
      <c r="AM10" s="17">
        <v>0.42011658669689</v>
      </c>
      <c r="AN10" s="17">
        <v>0.41988036658183098</v>
      </c>
      <c r="AO10" s="17"/>
      <c r="AP10" s="17">
        <v>0.450184881047896</v>
      </c>
      <c r="AQ10" s="17">
        <v>0.371755748120011</v>
      </c>
      <c r="AR10" s="17">
        <v>0.44602604879837199</v>
      </c>
      <c r="AS10" s="17">
        <v>0.41072310957351799</v>
      </c>
      <c r="AT10" s="17">
        <v>0.39883817331343802</v>
      </c>
      <c r="AU10" s="17"/>
      <c r="AV10" s="17">
        <v>0.408928611361285</v>
      </c>
      <c r="AW10" s="17">
        <v>0.43900326154793901</v>
      </c>
      <c r="AX10" s="17">
        <v>0.51834704071992599</v>
      </c>
      <c r="AY10" s="17">
        <v>0.44306141328134602</v>
      </c>
      <c r="AZ10" s="17">
        <v>0.28707870378301398</v>
      </c>
      <c r="BA10" s="17">
        <v>0.38170397914526799</v>
      </c>
      <c r="BB10" s="17"/>
      <c r="BC10" s="17">
        <v>0.399186972662672</v>
      </c>
      <c r="BD10" s="17">
        <v>0.41691114169436999</v>
      </c>
      <c r="BE10" s="17">
        <v>0.44885114199392501</v>
      </c>
      <c r="BF10" s="17"/>
      <c r="BG10" s="17">
        <v>0.38041054701829102</v>
      </c>
      <c r="BH10" s="17">
        <v>0.42756281760048298</v>
      </c>
      <c r="BI10" s="17">
        <v>0.444079300049815</v>
      </c>
      <c r="BJ10" s="17">
        <v>0.311702771206116</v>
      </c>
      <c r="BK10" s="17">
        <v>0.38448063178589298</v>
      </c>
      <c r="BL10" s="17"/>
      <c r="BM10" s="17">
        <v>0.42009386695186701</v>
      </c>
      <c r="BN10" s="17">
        <v>0.36522402276313598</v>
      </c>
    </row>
    <row r="11" spans="2:66" ht="29" x14ac:dyDescent="0.35">
      <c r="B11" s="18" t="s">
        <v>180</v>
      </c>
      <c r="C11" s="17">
        <v>0.19383501181339499</v>
      </c>
      <c r="D11" s="17">
        <v>0.22673426017847101</v>
      </c>
      <c r="E11" s="17">
        <v>0.16463799883014499</v>
      </c>
      <c r="F11" s="17"/>
      <c r="G11" s="17">
        <v>0.134108311994487</v>
      </c>
      <c r="H11" s="17">
        <v>8.3886032177170305E-2</v>
      </c>
      <c r="I11" s="17">
        <v>0.174611275767728</v>
      </c>
      <c r="J11" s="17">
        <v>0.19855404798141199</v>
      </c>
      <c r="K11" s="17">
        <v>0.27281776058034402</v>
      </c>
      <c r="L11" s="17">
        <v>0.27880245219085098</v>
      </c>
      <c r="M11" s="17"/>
      <c r="N11" s="17">
        <v>0.158811978116249</v>
      </c>
      <c r="O11" s="17">
        <v>0.1334892675653</v>
      </c>
      <c r="P11" s="17">
        <v>0.23360709725760301</v>
      </c>
      <c r="Q11" s="17">
        <v>0.25967687379049398</v>
      </c>
      <c r="R11" s="17"/>
      <c r="S11" s="17">
        <v>0.16540739915953201</v>
      </c>
      <c r="T11" s="17">
        <v>0.20724580344280999</v>
      </c>
      <c r="U11" s="17">
        <v>0.22311585642200699</v>
      </c>
      <c r="V11" s="17">
        <v>0.25126878172394201</v>
      </c>
      <c r="W11" s="17">
        <v>0.24890151878758801</v>
      </c>
      <c r="X11" s="17">
        <v>0.26098529303694801</v>
      </c>
      <c r="Y11" s="17">
        <v>0.16570327340386301</v>
      </c>
      <c r="Z11" s="17">
        <v>0.134675203925681</v>
      </c>
      <c r="AA11" s="17">
        <v>0.16471523720589401</v>
      </c>
      <c r="AB11" s="17">
        <v>0.12210206644254901</v>
      </c>
      <c r="AC11" s="17">
        <v>0.219924748420111</v>
      </c>
      <c r="AD11" s="17">
        <v>0.13288964976541701</v>
      </c>
      <c r="AE11" s="17"/>
      <c r="AF11" s="17">
        <v>0.15688683678607199</v>
      </c>
      <c r="AG11" s="17">
        <v>0.227645782476595</v>
      </c>
      <c r="AH11" s="17">
        <v>0.17748201842853401</v>
      </c>
      <c r="AI11" s="17">
        <v>0.17513933887427399</v>
      </c>
      <c r="AJ11" s="17">
        <v>0.212707916414345</v>
      </c>
      <c r="AK11" s="17">
        <v>0.258966437112087</v>
      </c>
      <c r="AL11" s="17"/>
      <c r="AM11" s="17">
        <v>0.19100287014856701</v>
      </c>
      <c r="AN11" s="17">
        <v>0.200205122735751</v>
      </c>
      <c r="AO11" s="17"/>
      <c r="AP11" s="17">
        <v>0.26229708324276602</v>
      </c>
      <c r="AQ11" s="17">
        <v>0.217016521112182</v>
      </c>
      <c r="AR11" s="17">
        <v>0.13436339581222601</v>
      </c>
      <c r="AS11" s="17">
        <v>0.15421845308773599</v>
      </c>
      <c r="AT11" s="17">
        <v>0.18808000321722801</v>
      </c>
      <c r="AU11" s="17"/>
      <c r="AV11" s="17">
        <v>0.15124765127002099</v>
      </c>
      <c r="AW11" s="17">
        <v>0.25167039182683298</v>
      </c>
      <c r="AX11" s="17">
        <v>0.17770415734516001</v>
      </c>
      <c r="AY11" s="17">
        <v>0.23356698581013199</v>
      </c>
      <c r="AZ11" s="17">
        <v>0.100259549325764</v>
      </c>
      <c r="BA11" s="17">
        <v>0.241674638374163</v>
      </c>
      <c r="BB11" s="17"/>
      <c r="BC11" s="17">
        <v>0.12753599017886799</v>
      </c>
      <c r="BD11" s="17">
        <v>0.21541596931797399</v>
      </c>
      <c r="BE11" s="17">
        <v>0.22368037235941299</v>
      </c>
      <c r="BF11" s="17"/>
      <c r="BG11" s="17">
        <v>0.24735613943399401</v>
      </c>
      <c r="BH11" s="17">
        <v>0.17405929864108299</v>
      </c>
      <c r="BI11" s="17">
        <v>0.17964796975004499</v>
      </c>
      <c r="BJ11" s="17">
        <v>0.13369541081331801</v>
      </c>
      <c r="BK11" s="17">
        <v>0.26790786071783901</v>
      </c>
      <c r="BL11" s="17"/>
      <c r="BM11" s="17">
        <v>0.185669566393247</v>
      </c>
      <c r="BN11" s="17">
        <v>0.23239600789324799</v>
      </c>
    </row>
    <row r="12" spans="2:66" x14ac:dyDescent="0.35">
      <c r="B12" s="18" t="s">
        <v>181</v>
      </c>
      <c r="C12" s="17">
        <v>2.80591825197457E-2</v>
      </c>
      <c r="D12" s="17">
        <v>2.13649774503997E-2</v>
      </c>
      <c r="E12" s="17">
        <v>3.4390983016039101E-2</v>
      </c>
      <c r="F12" s="17"/>
      <c r="G12" s="17">
        <v>4.8056419351865699E-2</v>
      </c>
      <c r="H12" s="17">
        <v>1.76321938712924E-2</v>
      </c>
      <c r="I12" s="17">
        <v>4.4859484155938198E-2</v>
      </c>
      <c r="J12" s="17">
        <v>2.52884399128896E-2</v>
      </c>
      <c r="K12" s="17">
        <v>1.4541683258700901E-2</v>
      </c>
      <c r="L12" s="17">
        <v>2.16496416463722E-2</v>
      </c>
      <c r="M12" s="17"/>
      <c r="N12" s="17">
        <v>1.9975979963582999E-2</v>
      </c>
      <c r="O12" s="17">
        <v>3.1469479229229401E-2</v>
      </c>
      <c r="P12" s="17">
        <v>4.1970602502195101E-2</v>
      </c>
      <c r="Q12" s="17">
        <v>1.98532243300544E-2</v>
      </c>
      <c r="R12" s="17"/>
      <c r="S12" s="17">
        <v>2.6121389148012899E-2</v>
      </c>
      <c r="T12" s="17">
        <v>2.76351913773796E-2</v>
      </c>
      <c r="U12" s="17">
        <v>2.52642767904699E-2</v>
      </c>
      <c r="V12" s="17">
        <v>3.6909021212328301E-2</v>
      </c>
      <c r="W12" s="17">
        <v>0</v>
      </c>
      <c r="X12" s="17">
        <v>1.12552843884988E-2</v>
      </c>
      <c r="Y12" s="17">
        <v>0</v>
      </c>
      <c r="Z12" s="17">
        <v>2.8013576253868799E-2</v>
      </c>
      <c r="AA12" s="17">
        <v>6.7236020509078995E-2</v>
      </c>
      <c r="AB12" s="17">
        <v>4.2058194313215301E-2</v>
      </c>
      <c r="AC12" s="17">
        <v>0</v>
      </c>
      <c r="AD12" s="17">
        <v>5.2070278507940097E-2</v>
      </c>
      <c r="AE12" s="17"/>
      <c r="AF12" s="17">
        <v>3.0643186433655399E-2</v>
      </c>
      <c r="AG12" s="17">
        <v>1.4821549112602E-2</v>
      </c>
      <c r="AH12" s="17">
        <v>6.6943646534510001E-2</v>
      </c>
      <c r="AI12" s="17">
        <v>2.4780553380191601E-2</v>
      </c>
      <c r="AJ12" s="17">
        <v>1.6609829091166001E-2</v>
      </c>
      <c r="AK12" s="17">
        <v>1.99725303085641E-2</v>
      </c>
      <c r="AL12" s="17"/>
      <c r="AM12" s="17">
        <v>2.56209975802047E-2</v>
      </c>
      <c r="AN12" s="17">
        <v>2.9552955621883401E-2</v>
      </c>
      <c r="AO12" s="17"/>
      <c r="AP12" s="17">
        <v>1.35981022050496E-2</v>
      </c>
      <c r="AQ12" s="17">
        <v>3.5599645432704698E-2</v>
      </c>
      <c r="AR12" s="17">
        <v>2.9878983350237798E-2</v>
      </c>
      <c r="AS12" s="17">
        <v>3.4693392809057103E-2</v>
      </c>
      <c r="AT12" s="17">
        <v>0</v>
      </c>
      <c r="AU12" s="17"/>
      <c r="AV12" s="17">
        <v>2.74150590889412E-2</v>
      </c>
      <c r="AW12" s="17">
        <v>3.51044996274055E-2</v>
      </c>
      <c r="AX12" s="17">
        <v>0</v>
      </c>
      <c r="AY12" s="17">
        <v>2.56598327467659E-2</v>
      </c>
      <c r="AZ12" s="17">
        <v>3.3470209620825503E-2</v>
      </c>
      <c r="BA12" s="17">
        <v>1.0706786950833699E-2</v>
      </c>
      <c r="BB12" s="17"/>
      <c r="BC12" s="17">
        <v>3.23297691215928E-2</v>
      </c>
      <c r="BD12" s="17">
        <v>2.2213569487592E-2</v>
      </c>
      <c r="BE12" s="17">
        <v>2.7385200347792099E-2</v>
      </c>
      <c r="BF12" s="17"/>
      <c r="BG12" s="17">
        <v>2.1541125830579599E-2</v>
      </c>
      <c r="BH12" s="17">
        <v>1.7516556556997499E-2</v>
      </c>
      <c r="BI12" s="17">
        <v>2.6812252791666099E-2</v>
      </c>
      <c r="BJ12" s="17">
        <v>0.134125555333169</v>
      </c>
      <c r="BK12" s="17">
        <v>6.3203193837959304E-2</v>
      </c>
      <c r="BL12" s="17"/>
      <c r="BM12" s="17">
        <v>1.8154050974873399E-2</v>
      </c>
      <c r="BN12" s="17">
        <v>8.1968848329640395E-2</v>
      </c>
    </row>
    <row r="13" spans="2:66" x14ac:dyDescent="0.35">
      <c r="B13" s="18" t="s">
        <v>182</v>
      </c>
      <c r="C13" s="17">
        <v>1.01226072333171E-2</v>
      </c>
      <c r="D13" s="17">
        <v>8.5717272399104295E-3</v>
      </c>
      <c r="E13" s="17">
        <v>1.1610503146054701E-2</v>
      </c>
      <c r="F13" s="17"/>
      <c r="G13" s="17">
        <v>7.5105290984991604E-3</v>
      </c>
      <c r="H13" s="17">
        <v>1.7032931885040299E-2</v>
      </c>
      <c r="I13" s="17">
        <v>1.21201013289892E-2</v>
      </c>
      <c r="J13" s="17">
        <v>5.8433729077508297E-3</v>
      </c>
      <c r="K13" s="17">
        <v>2.2956931488348199E-2</v>
      </c>
      <c r="L13" s="17">
        <v>0</v>
      </c>
      <c r="M13" s="17"/>
      <c r="N13" s="17">
        <v>1.5386448763603899E-2</v>
      </c>
      <c r="O13" s="17">
        <v>7.6720978482574002E-3</v>
      </c>
      <c r="P13" s="17">
        <v>0</v>
      </c>
      <c r="Q13" s="17">
        <v>1.6983719564859098E-2</v>
      </c>
      <c r="R13" s="17"/>
      <c r="S13" s="17">
        <v>7.3267372879967504E-3</v>
      </c>
      <c r="T13" s="17">
        <v>1.35641562076601E-2</v>
      </c>
      <c r="U13" s="17">
        <v>2.4696990091342901E-2</v>
      </c>
      <c r="V13" s="17">
        <v>1.17829507775719E-2</v>
      </c>
      <c r="W13" s="17">
        <v>0</v>
      </c>
      <c r="X13" s="17">
        <v>0</v>
      </c>
      <c r="Y13" s="17">
        <v>1.29656800424669E-2</v>
      </c>
      <c r="Z13" s="17">
        <v>2.78341874571796E-2</v>
      </c>
      <c r="AA13" s="17">
        <v>0</v>
      </c>
      <c r="AB13" s="17">
        <v>2.68275290882753E-2</v>
      </c>
      <c r="AC13" s="17">
        <v>0</v>
      </c>
      <c r="AD13" s="17">
        <v>0</v>
      </c>
      <c r="AE13" s="17"/>
      <c r="AF13" s="17">
        <v>7.53854240238959E-3</v>
      </c>
      <c r="AG13" s="17">
        <v>7.8350033672980896E-3</v>
      </c>
      <c r="AH13" s="17">
        <v>2.13440481946423E-2</v>
      </c>
      <c r="AI13" s="17">
        <v>1.19068339051333E-2</v>
      </c>
      <c r="AJ13" s="17">
        <v>0</v>
      </c>
      <c r="AK13" s="17">
        <v>2.1742390377330799E-2</v>
      </c>
      <c r="AL13" s="17"/>
      <c r="AM13" s="17">
        <v>1.05355797963093E-2</v>
      </c>
      <c r="AN13" s="17">
        <v>9.6491062706176509E-3</v>
      </c>
      <c r="AO13" s="17"/>
      <c r="AP13" s="17">
        <v>1.4672352999793701E-2</v>
      </c>
      <c r="AQ13" s="17">
        <v>0</v>
      </c>
      <c r="AR13" s="17">
        <v>1.8431235783874799E-2</v>
      </c>
      <c r="AS13" s="17">
        <v>1.5660870118795502E-2</v>
      </c>
      <c r="AT13" s="17">
        <v>0</v>
      </c>
      <c r="AU13" s="17"/>
      <c r="AV13" s="17">
        <v>8.8144585125125106E-3</v>
      </c>
      <c r="AW13" s="17">
        <v>1.6300950098964699E-2</v>
      </c>
      <c r="AX13" s="17">
        <v>0</v>
      </c>
      <c r="AY13" s="17">
        <v>1.6432606822189801E-2</v>
      </c>
      <c r="AZ13" s="17">
        <v>1.6397044088986401E-2</v>
      </c>
      <c r="BA13" s="17">
        <v>1.15560919266821E-2</v>
      </c>
      <c r="BB13" s="17"/>
      <c r="BC13" s="17">
        <v>7.7713268370093796E-3</v>
      </c>
      <c r="BD13" s="17">
        <v>7.22298530505492E-3</v>
      </c>
      <c r="BE13" s="17">
        <v>1.44256889842235E-2</v>
      </c>
      <c r="BF13" s="17"/>
      <c r="BG13" s="17">
        <v>1.34369819400921E-2</v>
      </c>
      <c r="BH13" s="17">
        <v>4.1461823557964097E-3</v>
      </c>
      <c r="BI13" s="17">
        <v>9.6385536177931094E-3</v>
      </c>
      <c r="BJ13" s="17">
        <v>0</v>
      </c>
      <c r="BK13" s="17">
        <v>3.7543829800266798E-2</v>
      </c>
      <c r="BL13" s="17"/>
      <c r="BM13" s="17">
        <v>5.6178511158474697E-3</v>
      </c>
      <c r="BN13" s="17">
        <v>2.7609945430470802E-2</v>
      </c>
    </row>
    <row r="14" spans="2:66" x14ac:dyDescent="0.35">
      <c r="B14" s="18" t="s">
        <v>117</v>
      </c>
      <c r="C14" s="19">
        <v>2.886951539441E-2</v>
      </c>
      <c r="D14" s="19">
        <v>2.5429596297561401E-2</v>
      </c>
      <c r="E14" s="19">
        <v>3.2206896498763897E-2</v>
      </c>
      <c r="F14" s="19"/>
      <c r="G14" s="19">
        <v>3.4691111816691697E-2</v>
      </c>
      <c r="H14" s="19">
        <v>1.08794473345659E-2</v>
      </c>
      <c r="I14" s="19">
        <v>3.8585603661237103E-2</v>
      </c>
      <c r="J14" s="19">
        <v>2.43138520008516E-2</v>
      </c>
      <c r="K14" s="19">
        <v>2.91419141156949E-2</v>
      </c>
      <c r="L14" s="19">
        <v>3.5315513381462299E-2</v>
      </c>
      <c r="M14" s="19"/>
      <c r="N14" s="19">
        <v>1.13472731881276E-2</v>
      </c>
      <c r="O14" s="19">
        <v>3.4012265769498798E-2</v>
      </c>
      <c r="P14" s="19">
        <v>3.8765852587241703E-2</v>
      </c>
      <c r="Q14" s="19">
        <v>3.3086493113003698E-2</v>
      </c>
      <c r="R14" s="19"/>
      <c r="S14" s="19">
        <v>4.7911932110034298E-2</v>
      </c>
      <c r="T14" s="19">
        <v>2.0397049627802501E-2</v>
      </c>
      <c r="U14" s="19">
        <v>1.29541641248389E-2</v>
      </c>
      <c r="V14" s="19">
        <v>2.4128250220958401E-2</v>
      </c>
      <c r="W14" s="19">
        <v>1.5433059839241601E-2</v>
      </c>
      <c r="X14" s="19">
        <v>5.5351049079173202E-2</v>
      </c>
      <c r="Y14" s="19">
        <v>5.3112021934861198E-2</v>
      </c>
      <c r="Z14" s="19">
        <v>2.7985358160131899E-2</v>
      </c>
      <c r="AA14" s="19">
        <v>1.72410943562805E-2</v>
      </c>
      <c r="AB14" s="19">
        <v>2.5878429360924601E-2</v>
      </c>
      <c r="AC14" s="19">
        <v>1.8340449078542299E-2</v>
      </c>
      <c r="AD14" s="19">
        <v>0</v>
      </c>
      <c r="AE14" s="19"/>
      <c r="AF14" s="19">
        <v>3.1282578158098297E-2</v>
      </c>
      <c r="AG14" s="19">
        <v>1.44123244092951E-2</v>
      </c>
      <c r="AH14" s="19">
        <v>3.1451446853937401E-2</v>
      </c>
      <c r="AI14" s="19">
        <v>3.9459577981442603E-2</v>
      </c>
      <c r="AJ14" s="19">
        <v>4.3694932654858597E-2</v>
      </c>
      <c r="AK14" s="19">
        <v>1.7633336345208101E-2</v>
      </c>
      <c r="AL14" s="19"/>
      <c r="AM14" s="19">
        <v>2.2060377763187599E-2</v>
      </c>
      <c r="AN14" s="19">
        <v>3.8999002258504202E-2</v>
      </c>
      <c r="AO14" s="19"/>
      <c r="AP14" s="19">
        <v>4.0545160934447502E-2</v>
      </c>
      <c r="AQ14" s="19">
        <v>4.0392475497638997E-2</v>
      </c>
      <c r="AR14" s="19">
        <v>2.2651979420025201E-2</v>
      </c>
      <c r="AS14" s="19">
        <v>7.5687673529483404E-3</v>
      </c>
      <c r="AT14" s="19">
        <v>0</v>
      </c>
      <c r="AU14" s="19"/>
      <c r="AV14" s="19">
        <v>1.82697183581844E-2</v>
      </c>
      <c r="AW14" s="19">
        <v>3.0446934265270901E-2</v>
      </c>
      <c r="AX14" s="19">
        <v>1.14604597247002E-2</v>
      </c>
      <c r="AY14" s="19">
        <v>3.2513316123863101E-2</v>
      </c>
      <c r="AZ14" s="19">
        <v>3.4793556483178799E-2</v>
      </c>
      <c r="BA14" s="19">
        <v>6.3483316474145304E-2</v>
      </c>
      <c r="BB14" s="19"/>
      <c r="BC14" s="19">
        <v>1.15307235277933E-2</v>
      </c>
      <c r="BD14" s="19">
        <v>4.0429634825485797E-2</v>
      </c>
      <c r="BE14" s="19">
        <v>1.29537011606915E-2</v>
      </c>
      <c r="BF14" s="19"/>
      <c r="BG14" s="19">
        <v>2.21696959147989E-2</v>
      </c>
      <c r="BH14" s="19">
        <v>2.1771944035313101E-2</v>
      </c>
      <c r="BI14" s="19">
        <v>2.9212678352055699E-2</v>
      </c>
      <c r="BJ14" s="19">
        <v>0</v>
      </c>
      <c r="BK14" s="19">
        <v>6.0917431883759698E-2</v>
      </c>
      <c r="BL14" s="19"/>
      <c r="BM14" s="19">
        <v>2.18349481944256E-2</v>
      </c>
      <c r="BN14" s="19">
        <v>4.4799025006848799E-2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206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1008</v>
      </c>
      <c r="D7" s="10">
        <v>480</v>
      </c>
      <c r="E7" s="10">
        <v>525</v>
      </c>
      <c r="F7" s="10"/>
      <c r="G7" s="10">
        <v>143</v>
      </c>
      <c r="H7" s="10">
        <v>177</v>
      </c>
      <c r="I7" s="10">
        <v>157</v>
      </c>
      <c r="J7" s="10">
        <v>163</v>
      </c>
      <c r="K7" s="10">
        <v>142</v>
      </c>
      <c r="L7" s="10">
        <v>226</v>
      </c>
      <c r="M7" s="10"/>
      <c r="N7" s="10">
        <v>266</v>
      </c>
      <c r="O7" s="10">
        <v>261</v>
      </c>
      <c r="P7" s="10">
        <v>235</v>
      </c>
      <c r="Q7" s="10">
        <v>244</v>
      </c>
      <c r="R7" s="10"/>
      <c r="S7" s="10">
        <v>150</v>
      </c>
      <c r="T7" s="10">
        <v>144</v>
      </c>
      <c r="U7" s="10">
        <v>80</v>
      </c>
      <c r="V7" s="10">
        <v>83</v>
      </c>
      <c r="W7" s="10">
        <v>64</v>
      </c>
      <c r="X7" s="10">
        <v>88</v>
      </c>
      <c r="Y7" s="10">
        <v>77</v>
      </c>
      <c r="Z7" s="10">
        <v>37</v>
      </c>
      <c r="AA7" s="10">
        <v>120</v>
      </c>
      <c r="AB7" s="10">
        <v>74</v>
      </c>
      <c r="AC7" s="10">
        <v>54</v>
      </c>
      <c r="AD7" s="10">
        <v>37</v>
      </c>
      <c r="AE7" s="10"/>
      <c r="AF7" s="10">
        <v>256</v>
      </c>
      <c r="AG7" s="10">
        <v>271</v>
      </c>
      <c r="AH7" s="10">
        <v>135</v>
      </c>
      <c r="AI7" s="10">
        <v>175</v>
      </c>
      <c r="AJ7" s="10">
        <v>117</v>
      </c>
      <c r="AK7" s="10">
        <v>54</v>
      </c>
      <c r="AL7" s="10"/>
      <c r="AM7" s="10">
        <v>593</v>
      </c>
      <c r="AN7" s="10">
        <v>410</v>
      </c>
      <c r="AO7" s="10"/>
      <c r="AP7" s="10">
        <v>226</v>
      </c>
      <c r="AQ7" s="10">
        <v>224</v>
      </c>
      <c r="AR7" s="10">
        <v>268</v>
      </c>
      <c r="AS7" s="10">
        <v>123</v>
      </c>
      <c r="AT7" s="10">
        <v>27</v>
      </c>
      <c r="AU7" s="10"/>
      <c r="AV7" s="10">
        <v>332</v>
      </c>
      <c r="AW7" s="10">
        <v>198</v>
      </c>
      <c r="AX7" s="10">
        <v>85</v>
      </c>
      <c r="AY7" s="10">
        <v>123</v>
      </c>
      <c r="AZ7" s="10">
        <v>59</v>
      </c>
      <c r="BA7" s="10">
        <v>94</v>
      </c>
      <c r="BB7" s="10"/>
      <c r="BC7" s="10">
        <v>252</v>
      </c>
      <c r="BD7" s="10">
        <v>401</v>
      </c>
      <c r="BE7" s="10">
        <v>296</v>
      </c>
      <c r="BF7" s="10"/>
      <c r="BG7" s="10">
        <v>88</v>
      </c>
      <c r="BH7" s="10">
        <v>464</v>
      </c>
      <c r="BI7" s="10">
        <v>309</v>
      </c>
      <c r="BJ7" s="10">
        <v>29</v>
      </c>
      <c r="BK7" s="10">
        <v>81</v>
      </c>
      <c r="BL7" s="10"/>
      <c r="BM7" s="10">
        <v>552</v>
      </c>
      <c r="BN7" s="10">
        <v>110</v>
      </c>
    </row>
    <row r="8" spans="2:66" ht="30" customHeight="1" x14ac:dyDescent="0.35">
      <c r="B8" s="11" t="s">
        <v>19</v>
      </c>
      <c r="C8" s="11">
        <v>1006</v>
      </c>
      <c r="D8" s="11">
        <v>481</v>
      </c>
      <c r="E8" s="11">
        <v>522</v>
      </c>
      <c r="F8" s="11"/>
      <c r="G8" s="11">
        <v>145</v>
      </c>
      <c r="H8" s="11">
        <v>173</v>
      </c>
      <c r="I8" s="11">
        <v>160</v>
      </c>
      <c r="J8" s="11">
        <v>166</v>
      </c>
      <c r="K8" s="11">
        <v>141</v>
      </c>
      <c r="L8" s="11">
        <v>221</v>
      </c>
      <c r="M8" s="11"/>
      <c r="N8" s="11">
        <v>264</v>
      </c>
      <c r="O8" s="11">
        <v>269</v>
      </c>
      <c r="P8" s="11">
        <v>232</v>
      </c>
      <c r="Q8" s="11">
        <v>238</v>
      </c>
      <c r="R8" s="11"/>
      <c r="S8" s="11">
        <v>148</v>
      </c>
      <c r="T8" s="11">
        <v>142</v>
      </c>
      <c r="U8" s="11">
        <v>78</v>
      </c>
      <c r="V8" s="11">
        <v>88</v>
      </c>
      <c r="W8" s="11">
        <v>64</v>
      </c>
      <c r="X8" s="11">
        <v>86</v>
      </c>
      <c r="Y8" s="11">
        <v>75</v>
      </c>
      <c r="Z8" s="11">
        <v>35</v>
      </c>
      <c r="AA8" s="11">
        <v>118</v>
      </c>
      <c r="AB8" s="11">
        <v>84</v>
      </c>
      <c r="AC8" s="11">
        <v>52</v>
      </c>
      <c r="AD8" s="11">
        <v>35</v>
      </c>
      <c r="AE8" s="11"/>
      <c r="AF8" s="11">
        <v>255</v>
      </c>
      <c r="AG8" s="11">
        <v>271</v>
      </c>
      <c r="AH8" s="11">
        <v>136</v>
      </c>
      <c r="AI8" s="11">
        <v>174</v>
      </c>
      <c r="AJ8" s="11">
        <v>116</v>
      </c>
      <c r="AK8" s="11">
        <v>54</v>
      </c>
      <c r="AL8" s="11"/>
      <c r="AM8" s="11">
        <v>590</v>
      </c>
      <c r="AN8" s="11">
        <v>411</v>
      </c>
      <c r="AO8" s="11"/>
      <c r="AP8" s="11">
        <v>225</v>
      </c>
      <c r="AQ8" s="11">
        <v>223</v>
      </c>
      <c r="AR8" s="11">
        <v>269</v>
      </c>
      <c r="AS8" s="11">
        <v>123</v>
      </c>
      <c r="AT8" s="11">
        <v>27</v>
      </c>
      <c r="AU8" s="11"/>
      <c r="AV8" s="11">
        <v>332</v>
      </c>
      <c r="AW8" s="11">
        <v>197</v>
      </c>
      <c r="AX8" s="11">
        <v>85</v>
      </c>
      <c r="AY8" s="11">
        <v>122</v>
      </c>
      <c r="AZ8" s="11">
        <v>58</v>
      </c>
      <c r="BA8" s="11">
        <v>94</v>
      </c>
      <c r="BB8" s="11"/>
      <c r="BC8" s="11">
        <v>251</v>
      </c>
      <c r="BD8" s="11">
        <v>401</v>
      </c>
      <c r="BE8" s="11">
        <v>295</v>
      </c>
      <c r="BF8" s="11"/>
      <c r="BG8" s="11">
        <v>87</v>
      </c>
      <c r="BH8" s="11">
        <v>464</v>
      </c>
      <c r="BI8" s="11">
        <v>308</v>
      </c>
      <c r="BJ8" s="11">
        <v>29</v>
      </c>
      <c r="BK8" s="11">
        <v>81</v>
      </c>
      <c r="BL8" s="11"/>
      <c r="BM8" s="11">
        <v>551</v>
      </c>
      <c r="BN8" s="11">
        <v>110</v>
      </c>
    </row>
    <row r="9" spans="2:66" x14ac:dyDescent="0.35">
      <c r="B9" s="18" t="s">
        <v>178</v>
      </c>
      <c r="C9" s="17">
        <v>0.21680446056427399</v>
      </c>
      <c r="D9" s="17">
        <v>0.195283787563994</v>
      </c>
      <c r="E9" s="17">
        <v>0.235896216190634</v>
      </c>
      <c r="F9" s="17"/>
      <c r="G9" s="17">
        <v>0.39652336553740303</v>
      </c>
      <c r="H9" s="17">
        <v>0.41907390046311699</v>
      </c>
      <c r="I9" s="17">
        <v>0.21546207553948299</v>
      </c>
      <c r="J9" s="17">
        <v>0.16381876029884701</v>
      </c>
      <c r="K9" s="17">
        <v>0.13400036382109201</v>
      </c>
      <c r="L9" s="17">
        <v>3.4775671165890899E-2</v>
      </c>
      <c r="M9" s="17"/>
      <c r="N9" s="17">
        <v>0.203708344877498</v>
      </c>
      <c r="O9" s="17">
        <v>0.27755275184761402</v>
      </c>
      <c r="P9" s="17">
        <v>0.17748154647902001</v>
      </c>
      <c r="Q9" s="17">
        <v>0.198789796540769</v>
      </c>
      <c r="R9" s="17"/>
      <c r="S9" s="17">
        <v>0.33919925312615301</v>
      </c>
      <c r="T9" s="17">
        <v>0.19531786898856099</v>
      </c>
      <c r="U9" s="17">
        <v>0.19894001990051599</v>
      </c>
      <c r="V9" s="17">
        <v>0.14516283851603401</v>
      </c>
      <c r="W9" s="17">
        <v>0.26807171479026098</v>
      </c>
      <c r="X9" s="17">
        <v>0.217267800418739</v>
      </c>
      <c r="Y9" s="17">
        <v>0.16989230333344599</v>
      </c>
      <c r="Z9" s="17">
        <v>0.21813544397295001</v>
      </c>
      <c r="AA9" s="17">
        <v>0.157629266686555</v>
      </c>
      <c r="AB9" s="17">
        <v>0.175384979372112</v>
      </c>
      <c r="AC9" s="17">
        <v>0.22128621958922201</v>
      </c>
      <c r="AD9" s="17">
        <v>0.303137394515477</v>
      </c>
      <c r="AE9" s="17"/>
      <c r="AF9" s="17">
        <v>0.38431166488972801</v>
      </c>
      <c r="AG9" s="17">
        <v>0.158386611509577</v>
      </c>
      <c r="AH9" s="17">
        <v>0.212504768437981</v>
      </c>
      <c r="AI9" s="17">
        <v>0.17064860392081199</v>
      </c>
      <c r="AJ9" s="17">
        <v>7.5132203115385904E-2</v>
      </c>
      <c r="AK9" s="17">
        <v>0.18393146488964199</v>
      </c>
      <c r="AL9" s="17"/>
      <c r="AM9" s="17">
        <v>0.20338010462644299</v>
      </c>
      <c r="AN9" s="17">
        <v>0.23629272570465401</v>
      </c>
      <c r="AO9" s="17"/>
      <c r="AP9" s="17">
        <v>0.14218438738803399</v>
      </c>
      <c r="AQ9" s="17">
        <v>0.22392254311936199</v>
      </c>
      <c r="AR9" s="17">
        <v>0.25190249727766301</v>
      </c>
      <c r="AS9" s="17">
        <v>0.28044362562634001</v>
      </c>
      <c r="AT9" s="17">
        <v>0.33741641802395</v>
      </c>
      <c r="AU9" s="17"/>
      <c r="AV9" s="17">
        <v>0.293974494413899</v>
      </c>
      <c r="AW9" s="17">
        <v>0.120366807645834</v>
      </c>
      <c r="AX9" s="17">
        <v>0.17591688631132399</v>
      </c>
      <c r="AY9" s="17">
        <v>0.12155191511299999</v>
      </c>
      <c r="AZ9" s="17">
        <v>0.45688767106523498</v>
      </c>
      <c r="BA9" s="17">
        <v>0.16185527460778501</v>
      </c>
      <c r="BB9" s="17"/>
      <c r="BC9" s="17">
        <v>0.29327209223614098</v>
      </c>
      <c r="BD9" s="17">
        <v>0.187443554294593</v>
      </c>
      <c r="BE9" s="17">
        <v>0.20075188895775301</v>
      </c>
      <c r="BF9" s="17"/>
      <c r="BG9" s="17">
        <v>0.23632175645702799</v>
      </c>
      <c r="BH9" s="17">
        <v>0.26661582104123499</v>
      </c>
      <c r="BI9" s="17">
        <v>0.186404755542353</v>
      </c>
      <c r="BJ9" s="17">
        <v>0.25229577540320902</v>
      </c>
      <c r="BK9" s="17">
        <v>7.3353858943577904E-2</v>
      </c>
      <c r="BL9" s="17"/>
      <c r="BM9" s="17">
        <v>0.26181722130188501</v>
      </c>
      <c r="BN9" s="17">
        <v>0.120700874857416</v>
      </c>
    </row>
    <row r="10" spans="2:66" x14ac:dyDescent="0.35">
      <c r="B10" s="18" t="s">
        <v>179</v>
      </c>
      <c r="C10" s="17">
        <v>0.30457544098888001</v>
      </c>
      <c r="D10" s="17">
        <v>0.31283910265453302</v>
      </c>
      <c r="E10" s="17">
        <v>0.29492936942645098</v>
      </c>
      <c r="F10" s="17"/>
      <c r="G10" s="17">
        <v>0.346403137444392</v>
      </c>
      <c r="H10" s="17">
        <v>0.39977485129171503</v>
      </c>
      <c r="I10" s="17">
        <v>0.33931993046839198</v>
      </c>
      <c r="J10" s="17">
        <v>0.31098442500817203</v>
      </c>
      <c r="K10" s="17">
        <v>0.26147510315950301</v>
      </c>
      <c r="L10" s="17">
        <v>0.20033536735174201</v>
      </c>
      <c r="M10" s="17"/>
      <c r="N10" s="17">
        <v>0.33106546050927099</v>
      </c>
      <c r="O10" s="17">
        <v>0.32507974184431299</v>
      </c>
      <c r="P10" s="17">
        <v>0.27102266944202003</v>
      </c>
      <c r="Q10" s="17">
        <v>0.28710191646642202</v>
      </c>
      <c r="R10" s="17"/>
      <c r="S10" s="17">
        <v>0.37252333748599797</v>
      </c>
      <c r="T10" s="17">
        <v>0.27767340357522702</v>
      </c>
      <c r="U10" s="17">
        <v>0.19979797513894201</v>
      </c>
      <c r="V10" s="17">
        <v>0.24281049087357501</v>
      </c>
      <c r="W10" s="17">
        <v>0.27997690303128703</v>
      </c>
      <c r="X10" s="17">
        <v>0.31098248260278699</v>
      </c>
      <c r="Y10" s="17">
        <v>0.28767550668619501</v>
      </c>
      <c r="Z10" s="17">
        <v>0.37444281377111399</v>
      </c>
      <c r="AA10" s="17">
        <v>0.40343245765578301</v>
      </c>
      <c r="AB10" s="17">
        <v>0.33926619517961798</v>
      </c>
      <c r="AC10" s="17">
        <v>0.24085414190861301</v>
      </c>
      <c r="AD10" s="17">
        <v>0.18966752703071901</v>
      </c>
      <c r="AE10" s="17"/>
      <c r="AF10" s="17">
        <v>0.29913636805711502</v>
      </c>
      <c r="AG10" s="17">
        <v>0.35840252799990202</v>
      </c>
      <c r="AH10" s="17">
        <v>0.28944190379921603</v>
      </c>
      <c r="AI10" s="17">
        <v>0.284523924628175</v>
      </c>
      <c r="AJ10" s="17">
        <v>0.25859835741721598</v>
      </c>
      <c r="AK10" s="17">
        <v>0.26122779624273801</v>
      </c>
      <c r="AL10" s="17"/>
      <c r="AM10" s="17">
        <v>0.30528710272348902</v>
      </c>
      <c r="AN10" s="17">
        <v>0.302528253393682</v>
      </c>
      <c r="AO10" s="17"/>
      <c r="AP10" s="17">
        <v>0.28914503427018501</v>
      </c>
      <c r="AQ10" s="17">
        <v>0.30803290315780502</v>
      </c>
      <c r="AR10" s="17">
        <v>0.31089136549484703</v>
      </c>
      <c r="AS10" s="17">
        <v>0.34214628212806802</v>
      </c>
      <c r="AT10" s="17">
        <v>0.43829290421892497</v>
      </c>
      <c r="AU10" s="17"/>
      <c r="AV10" s="17">
        <v>0.39793581459809402</v>
      </c>
      <c r="AW10" s="17">
        <v>0.25503675501533002</v>
      </c>
      <c r="AX10" s="17">
        <v>0.30779774321939302</v>
      </c>
      <c r="AY10" s="17">
        <v>0.23488752976187199</v>
      </c>
      <c r="AZ10" s="17">
        <v>0.32560100357933203</v>
      </c>
      <c r="BA10" s="17">
        <v>0.24606841032117299</v>
      </c>
      <c r="BB10" s="17"/>
      <c r="BC10" s="17">
        <v>0.31410698514607799</v>
      </c>
      <c r="BD10" s="17">
        <v>0.33203951285523098</v>
      </c>
      <c r="BE10" s="17">
        <v>0.27290036937533302</v>
      </c>
      <c r="BF10" s="17"/>
      <c r="BG10" s="17">
        <v>0.228811348712011</v>
      </c>
      <c r="BH10" s="17">
        <v>0.30636127493371301</v>
      </c>
      <c r="BI10" s="17">
        <v>0.38006840961341998</v>
      </c>
      <c r="BJ10" s="17">
        <v>0.27300339170613602</v>
      </c>
      <c r="BK10" s="17">
        <v>0.18693239401235301</v>
      </c>
      <c r="BL10" s="17"/>
      <c r="BM10" s="17">
        <v>0.29407731565450701</v>
      </c>
      <c r="BN10" s="17">
        <v>0.20970629170024799</v>
      </c>
    </row>
    <row r="11" spans="2:66" ht="29" x14ac:dyDescent="0.35">
      <c r="B11" s="18" t="s">
        <v>180</v>
      </c>
      <c r="C11" s="17">
        <v>0.28995172133795699</v>
      </c>
      <c r="D11" s="17">
        <v>0.301592269575014</v>
      </c>
      <c r="E11" s="17">
        <v>0.28090311913883498</v>
      </c>
      <c r="F11" s="17"/>
      <c r="G11" s="17">
        <v>0.14743037076559801</v>
      </c>
      <c r="H11" s="17">
        <v>0.11317621909145301</v>
      </c>
      <c r="I11" s="17">
        <v>0.30002854472722101</v>
      </c>
      <c r="J11" s="17">
        <v>0.32903795855440598</v>
      </c>
      <c r="K11" s="17">
        <v>0.38243377762290398</v>
      </c>
      <c r="L11" s="17">
        <v>0.42564465887907299</v>
      </c>
      <c r="M11" s="17"/>
      <c r="N11" s="17">
        <v>0.29721260543703198</v>
      </c>
      <c r="O11" s="17">
        <v>0.248494267452398</v>
      </c>
      <c r="P11" s="17">
        <v>0.31827647127625902</v>
      </c>
      <c r="Q11" s="17">
        <v>0.29948317875228703</v>
      </c>
      <c r="R11" s="17"/>
      <c r="S11" s="17">
        <v>0.16273397728642999</v>
      </c>
      <c r="T11" s="17">
        <v>0.35275891404111898</v>
      </c>
      <c r="U11" s="17">
        <v>0.27501030652068698</v>
      </c>
      <c r="V11" s="17">
        <v>0.370390052463833</v>
      </c>
      <c r="W11" s="17">
        <v>0.28385931048809898</v>
      </c>
      <c r="X11" s="17">
        <v>0.249201938653763</v>
      </c>
      <c r="Y11" s="17">
        <v>0.30789240710917798</v>
      </c>
      <c r="Z11" s="17">
        <v>0.24449222870425799</v>
      </c>
      <c r="AA11" s="17">
        <v>0.24658418307181201</v>
      </c>
      <c r="AB11" s="17">
        <v>0.33903996935373598</v>
      </c>
      <c r="AC11" s="17">
        <v>0.40980124293611903</v>
      </c>
      <c r="AD11" s="17">
        <v>0.372600390320726</v>
      </c>
      <c r="AE11" s="17"/>
      <c r="AF11" s="17">
        <v>0.21102039434665701</v>
      </c>
      <c r="AG11" s="17">
        <v>0.31164554872948302</v>
      </c>
      <c r="AH11" s="17">
        <v>0.26929387962571</v>
      </c>
      <c r="AI11" s="17">
        <v>0.31630190157423599</v>
      </c>
      <c r="AJ11" s="17">
        <v>0.38646545986481201</v>
      </c>
      <c r="AK11" s="17">
        <v>0.31279749769198201</v>
      </c>
      <c r="AL11" s="17"/>
      <c r="AM11" s="17">
        <v>0.30663126243136601</v>
      </c>
      <c r="AN11" s="17">
        <v>0.269417164775899</v>
      </c>
      <c r="AO11" s="17"/>
      <c r="AP11" s="17">
        <v>0.35791193947314798</v>
      </c>
      <c r="AQ11" s="17">
        <v>0.28271060740645199</v>
      </c>
      <c r="AR11" s="17">
        <v>0.229477286917495</v>
      </c>
      <c r="AS11" s="17">
        <v>0.27214901086659399</v>
      </c>
      <c r="AT11" s="17">
        <v>0.148579804001644</v>
      </c>
      <c r="AU11" s="17"/>
      <c r="AV11" s="17">
        <v>0.209954750773934</v>
      </c>
      <c r="AW11" s="17">
        <v>0.34792001171282899</v>
      </c>
      <c r="AX11" s="17">
        <v>0.36444400592871601</v>
      </c>
      <c r="AY11" s="17">
        <v>0.35154155828431399</v>
      </c>
      <c r="AZ11" s="17">
        <v>0.16668143300469701</v>
      </c>
      <c r="BA11" s="17">
        <v>0.26220068678337</v>
      </c>
      <c r="BB11" s="17"/>
      <c r="BC11" s="17">
        <v>0.248030822750617</v>
      </c>
      <c r="BD11" s="17">
        <v>0.326970798023418</v>
      </c>
      <c r="BE11" s="17">
        <v>0.28245325802893001</v>
      </c>
      <c r="BF11" s="17"/>
      <c r="BG11" s="17">
        <v>0.34899392592102801</v>
      </c>
      <c r="BH11" s="17">
        <v>0.27486604513554602</v>
      </c>
      <c r="BI11" s="17">
        <v>0.27237873137508001</v>
      </c>
      <c r="BJ11" s="17">
        <v>0.238934287235048</v>
      </c>
      <c r="BK11" s="17">
        <v>0.33348938281212298</v>
      </c>
      <c r="BL11" s="17"/>
      <c r="BM11" s="17">
        <v>0.28660795016869101</v>
      </c>
      <c r="BN11" s="17">
        <v>0.30847064095667698</v>
      </c>
    </row>
    <row r="12" spans="2:66" x14ac:dyDescent="0.35">
      <c r="B12" s="18" t="s">
        <v>181</v>
      </c>
      <c r="C12" s="17">
        <v>0.11093447140535299</v>
      </c>
      <c r="D12" s="17">
        <v>0.122498434476021</v>
      </c>
      <c r="E12" s="17">
        <v>0.100919709806332</v>
      </c>
      <c r="F12" s="17"/>
      <c r="G12" s="17">
        <v>5.3319583189058703E-2</v>
      </c>
      <c r="H12" s="17">
        <v>3.4930592380781798E-2</v>
      </c>
      <c r="I12" s="17">
        <v>9.4262452270602107E-2</v>
      </c>
      <c r="J12" s="17">
        <v>8.7114514012120906E-2</v>
      </c>
      <c r="K12" s="17">
        <v>0.12011147399432701</v>
      </c>
      <c r="L12" s="17">
        <v>0.232100558392169</v>
      </c>
      <c r="M12" s="17"/>
      <c r="N12" s="17">
        <v>0.115414212940262</v>
      </c>
      <c r="O12" s="17">
        <v>7.9163107219386797E-2</v>
      </c>
      <c r="P12" s="17">
        <v>0.14351636293818601</v>
      </c>
      <c r="Q12" s="17">
        <v>0.11100225258093099</v>
      </c>
      <c r="R12" s="17"/>
      <c r="S12" s="17">
        <v>6.5136786421955195E-2</v>
      </c>
      <c r="T12" s="17">
        <v>0.111034708682308</v>
      </c>
      <c r="U12" s="17">
        <v>0.22469161438826399</v>
      </c>
      <c r="V12" s="17">
        <v>0.12044052375400099</v>
      </c>
      <c r="W12" s="17">
        <v>0.16809207169035301</v>
      </c>
      <c r="X12" s="17">
        <v>9.9842843827102595E-2</v>
      </c>
      <c r="Y12" s="17">
        <v>0.129178452140948</v>
      </c>
      <c r="Z12" s="17">
        <v>8.0308009648919404E-2</v>
      </c>
      <c r="AA12" s="17">
        <v>0.10803700254852</v>
      </c>
      <c r="AB12" s="17">
        <v>6.7973858971669299E-2</v>
      </c>
      <c r="AC12" s="17">
        <v>0.10990246921157</v>
      </c>
      <c r="AD12" s="17">
        <v>5.3944892007553799E-2</v>
      </c>
      <c r="AE12" s="17"/>
      <c r="AF12" s="17">
        <v>5.4906885880609102E-2</v>
      </c>
      <c r="AG12" s="17">
        <v>0.104584051684305</v>
      </c>
      <c r="AH12" s="17">
        <v>0.139921397654514</v>
      </c>
      <c r="AI12" s="17">
        <v>0.100596250400833</v>
      </c>
      <c r="AJ12" s="17">
        <v>0.21206519904204901</v>
      </c>
      <c r="AK12" s="17">
        <v>0.14999401070663701</v>
      </c>
      <c r="AL12" s="17"/>
      <c r="AM12" s="17">
        <v>0.111316220733395</v>
      </c>
      <c r="AN12" s="17">
        <v>0.11170173082244</v>
      </c>
      <c r="AO12" s="17"/>
      <c r="AP12" s="17">
        <v>0.116507208214647</v>
      </c>
      <c r="AQ12" s="17">
        <v>0.10829947005320099</v>
      </c>
      <c r="AR12" s="17">
        <v>0.14011136155687701</v>
      </c>
      <c r="AS12" s="17">
        <v>4.1322979668261602E-2</v>
      </c>
      <c r="AT12" s="17">
        <v>0</v>
      </c>
      <c r="AU12" s="17"/>
      <c r="AV12" s="17">
        <v>7.1219090492104606E-2</v>
      </c>
      <c r="AW12" s="17">
        <v>0.20042955596809001</v>
      </c>
      <c r="AX12" s="17">
        <v>0.12895884544973099</v>
      </c>
      <c r="AY12" s="17">
        <v>0.14677979690196299</v>
      </c>
      <c r="AZ12" s="17">
        <v>1.79239240711212E-2</v>
      </c>
      <c r="BA12" s="17">
        <v>0.14688135482057699</v>
      </c>
      <c r="BB12" s="17"/>
      <c r="BC12" s="17">
        <v>0.105813078979013</v>
      </c>
      <c r="BD12" s="17">
        <v>7.6007935586019607E-2</v>
      </c>
      <c r="BE12" s="17">
        <v>0.16221415724815599</v>
      </c>
      <c r="BF12" s="17"/>
      <c r="BG12" s="17">
        <v>0.10434131419551899</v>
      </c>
      <c r="BH12" s="17">
        <v>9.7855335369857799E-2</v>
      </c>
      <c r="BI12" s="17">
        <v>9.6415019294076407E-2</v>
      </c>
      <c r="BJ12" s="17">
        <v>0.16536049617450899</v>
      </c>
      <c r="BK12" s="17">
        <v>0.220283250440483</v>
      </c>
      <c r="BL12" s="17"/>
      <c r="BM12" s="17">
        <v>9.88827186784174E-2</v>
      </c>
      <c r="BN12" s="17">
        <v>0.205751001251962</v>
      </c>
    </row>
    <row r="13" spans="2:66" x14ac:dyDescent="0.35">
      <c r="B13" s="18" t="s">
        <v>182</v>
      </c>
      <c r="C13" s="17">
        <v>4.0927048497744901E-2</v>
      </c>
      <c r="D13" s="17">
        <v>4.65608623276908E-2</v>
      </c>
      <c r="E13" s="17">
        <v>3.5972011012847999E-2</v>
      </c>
      <c r="F13" s="17"/>
      <c r="G13" s="17">
        <v>3.5014262303864903E-2</v>
      </c>
      <c r="H13" s="17">
        <v>1.1530572757694301E-2</v>
      </c>
      <c r="I13" s="17">
        <v>2.5671415890908902E-2</v>
      </c>
      <c r="J13" s="17">
        <v>7.1799392710328105E-2</v>
      </c>
      <c r="K13" s="17">
        <v>4.29600524704822E-2</v>
      </c>
      <c r="L13" s="17">
        <v>5.4379541865661699E-2</v>
      </c>
      <c r="M13" s="17"/>
      <c r="N13" s="17">
        <v>4.8738440476210301E-2</v>
      </c>
      <c r="O13" s="17">
        <v>3.4697518739772899E-2</v>
      </c>
      <c r="P13" s="17">
        <v>5.5520096538614998E-2</v>
      </c>
      <c r="Q13" s="17">
        <v>2.5419844342230099E-2</v>
      </c>
      <c r="R13" s="17"/>
      <c r="S13" s="17">
        <v>4.06793694882462E-2</v>
      </c>
      <c r="T13" s="17">
        <v>4.2586265829804001E-2</v>
      </c>
      <c r="U13" s="17">
        <v>7.5350410029232706E-2</v>
      </c>
      <c r="V13" s="17">
        <v>7.2715507874643495E-2</v>
      </c>
      <c r="W13" s="17">
        <v>0</v>
      </c>
      <c r="X13" s="17">
        <v>3.3085917649148297E-2</v>
      </c>
      <c r="Y13" s="17">
        <v>5.2193689012249599E-2</v>
      </c>
      <c r="Z13" s="17">
        <v>5.4636145742627297E-2</v>
      </c>
      <c r="AA13" s="17">
        <v>2.5111786918912499E-2</v>
      </c>
      <c r="AB13" s="17">
        <v>3.8860455143973099E-2</v>
      </c>
      <c r="AC13" s="17">
        <v>0</v>
      </c>
      <c r="AD13" s="17">
        <v>5.4637471851263497E-2</v>
      </c>
      <c r="AE13" s="17"/>
      <c r="AF13" s="17">
        <v>2.7641233156058501E-2</v>
      </c>
      <c r="AG13" s="17">
        <v>3.7798965283118102E-2</v>
      </c>
      <c r="AH13" s="17">
        <v>4.4244225989418101E-2</v>
      </c>
      <c r="AI13" s="17">
        <v>6.3609294217907605E-2</v>
      </c>
      <c r="AJ13" s="17">
        <v>3.2914143183426399E-2</v>
      </c>
      <c r="AK13" s="17">
        <v>5.5402678275755401E-2</v>
      </c>
      <c r="AL13" s="17"/>
      <c r="AM13" s="17">
        <v>3.7558578196370998E-2</v>
      </c>
      <c r="AN13" s="17">
        <v>4.6254171372260698E-2</v>
      </c>
      <c r="AO13" s="17"/>
      <c r="AP13" s="17">
        <v>2.7413726091584899E-2</v>
      </c>
      <c r="AQ13" s="17">
        <v>4.50406858463318E-2</v>
      </c>
      <c r="AR13" s="17">
        <v>4.5438467284219602E-2</v>
      </c>
      <c r="AS13" s="17">
        <v>3.9712044053220201E-2</v>
      </c>
      <c r="AT13" s="17">
        <v>7.5710873755480704E-2</v>
      </c>
      <c r="AU13" s="17"/>
      <c r="AV13" s="17">
        <v>9.0379188478870495E-3</v>
      </c>
      <c r="AW13" s="17">
        <v>5.09297306076784E-2</v>
      </c>
      <c r="AX13" s="17">
        <v>1.1422059366136101E-2</v>
      </c>
      <c r="AY13" s="17">
        <v>9.6704046806965302E-2</v>
      </c>
      <c r="AZ13" s="17">
        <v>1.6397044088986401E-2</v>
      </c>
      <c r="BA13" s="17">
        <v>7.5806198436523406E-2</v>
      </c>
      <c r="BB13" s="17"/>
      <c r="BC13" s="17">
        <v>1.5885946839178398E-2</v>
      </c>
      <c r="BD13" s="17">
        <v>3.5001934193239201E-2</v>
      </c>
      <c r="BE13" s="17">
        <v>7.1719701885269799E-2</v>
      </c>
      <c r="BF13" s="17"/>
      <c r="BG13" s="17">
        <v>4.7460175550304497E-2</v>
      </c>
      <c r="BH13" s="17">
        <v>2.4101614188538099E-2</v>
      </c>
      <c r="BI13" s="17">
        <v>3.19556472872526E-2</v>
      </c>
      <c r="BJ13" s="17">
        <v>7.0406049481097702E-2</v>
      </c>
      <c r="BK13" s="17">
        <v>0.13533107591618601</v>
      </c>
      <c r="BL13" s="17"/>
      <c r="BM13" s="17">
        <v>2.7801625659451101E-2</v>
      </c>
      <c r="BN13" s="17">
        <v>0.11815228225706</v>
      </c>
    </row>
    <row r="14" spans="2:66" x14ac:dyDescent="0.35">
      <c r="B14" s="18" t="s">
        <v>117</v>
      </c>
      <c r="C14" s="19">
        <v>3.6806857205790897E-2</v>
      </c>
      <c r="D14" s="19">
        <v>2.1225543402746901E-2</v>
      </c>
      <c r="E14" s="19">
        <v>5.1379574424899203E-2</v>
      </c>
      <c r="F14" s="19"/>
      <c r="G14" s="19">
        <v>2.1309280759683E-2</v>
      </c>
      <c r="H14" s="19">
        <v>2.15138640152387E-2</v>
      </c>
      <c r="I14" s="19">
        <v>2.52555811033928E-2</v>
      </c>
      <c r="J14" s="19">
        <v>3.7244949416125002E-2</v>
      </c>
      <c r="K14" s="19">
        <v>5.90192289316918E-2</v>
      </c>
      <c r="L14" s="19">
        <v>5.2764202345464598E-2</v>
      </c>
      <c r="M14" s="19"/>
      <c r="N14" s="19">
        <v>3.8609357597271898E-3</v>
      </c>
      <c r="O14" s="19">
        <v>3.5012612896515402E-2</v>
      </c>
      <c r="P14" s="19">
        <v>3.4182853325899903E-2</v>
      </c>
      <c r="Q14" s="19">
        <v>7.8203011317360696E-2</v>
      </c>
      <c r="R14" s="19"/>
      <c r="S14" s="19">
        <v>1.97272761912183E-2</v>
      </c>
      <c r="T14" s="19">
        <v>2.0628838882981101E-2</v>
      </c>
      <c r="U14" s="19">
        <v>2.6209674022358E-2</v>
      </c>
      <c r="V14" s="19">
        <v>4.84805865179136E-2</v>
      </c>
      <c r="W14" s="19">
        <v>0</v>
      </c>
      <c r="X14" s="19">
        <v>8.9619016848459104E-2</v>
      </c>
      <c r="Y14" s="19">
        <v>5.3167641717983397E-2</v>
      </c>
      <c r="Z14" s="19">
        <v>2.7985358160131899E-2</v>
      </c>
      <c r="AA14" s="19">
        <v>5.9205303118417298E-2</v>
      </c>
      <c r="AB14" s="19">
        <v>3.9474541978890998E-2</v>
      </c>
      <c r="AC14" s="19">
        <v>1.8155926354475601E-2</v>
      </c>
      <c r="AD14" s="19">
        <v>2.60123242742611E-2</v>
      </c>
      <c r="AE14" s="19"/>
      <c r="AF14" s="19">
        <v>2.2983453669832499E-2</v>
      </c>
      <c r="AG14" s="19">
        <v>2.9182294793614501E-2</v>
      </c>
      <c r="AH14" s="19">
        <v>4.4593824493160898E-2</v>
      </c>
      <c r="AI14" s="19">
        <v>6.4320025258035998E-2</v>
      </c>
      <c r="AJ14" s="19">
        <v>3.4824637377109897E-2</v>
      </c>
      <c r="AK14" s="19">
        <v>3.6646552193245599E-2</v>
      </c>
      <c r="AL14" s="19"/>
      <c r="AM14" s="19">
        <v>3.5826731288936799E-2</v>
      </c>
      <c r="AN14" s="19">
        <v>3.3805953931064801E-2</v>
      </c>
      <c r="AO14" s="19"/>
      <c r="AP14" s="19">
        <v>6.6837704562400596E-2</v>
      </c>
      <c r="AQ14" s="19">
        <v>3.19937904168483E-2</v>
      </c>
      <c r="AR14" s="19">
        <v>2.21790214688996E-2</v>
      </c>
      <c r="AS14" s="19">
        <v>2.42260576575168E-2</v>
      </c>
      <c r="AT14" s="19">
        <v>0</v>
      </c>
      <c r="AU14" s="19"/>
      <c r="AV14" s="19">
        <v>1.7877930874081099E-2</v>
      </c>
      <c r="AW14" s="19">
        <v>2.5317139050238299E-2</v>
      </c>
      <c r="AX14" s="19">
        <v>1.14604597247002E-2</v>
      </c>
      <c r="AY14" s="19">
        <v>4.8535153131886097E-2</v>
      </c>
      <c r="AZ14" s="19">
        <v>1.65089241906285E-2</v>
      </c>
      <c r="BA14" s="19">
        <v>0.107188075030572</v>
      </c>
      <c r="BB14" s="19"/>
      <c r="BC14" s="19">
        <v>2.2891074048972501E-2</v>
      </c>
      <c r="BD14" s="19">
        <v>4.2536265047498703E-2</v>
      </c>
      <c r="BE14" s="19">
        <v>9.9606245045574804E-3</v>
      </c>
      <c r="BF14" s="19"/>
      <c r="BG14" s="19">
        <v>3.4071479164110297E-2</v>
      </c>
      <c r="BH14" s="19">
        <v>3.0199909331110601E-2</v>
      </c>
      <c r="BI14" s="19">
        <v>3.2777436887817597E-2</v>
      </c>
      <c r="BJ14" s="19">
        <v>0</v>
      </c>
      <c r="BK14" s="19">
        <v>5.0610037875276501E-2</v>
      </c>
      <c r="BL14" s="19"/>
      <c r="BM14" s="19">
        <v>3.0813168537047301E-2</v>
      </c>
      <c r="BN14" s="19">
        <v>3.7218908976636003E-2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207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1008</v>
      </c>
      <c r="D7" s="10">
        <v>480</v>
      </c>
      <c r="E7" s="10">
        <v>525</v>
      </c>
      <c r="F7" s="10"/>
      <c r="G7" s="10">
        <v>143</v>
      </c>
      <c r="H7" s="10">
        <v>177</v>
      </c>
      <c r="I7" s="10">
        <v>157</v>
      </c>
      <c r="J7" s="10">
        <v>163</v>
      </c>
      <c r="K7" s="10">
        <v>142</v>
      </c>
      <c r="L7" s="10">
        <v>226</v>
      </c>
      <c r="M7" s="10"/>
      <c r="N7" s="10">
        <v>266</v>
      </c>
      <c r="O7" s="10">
        <v>261</v>
      </c>
      <c r="P7" s="10">
        <v>235</v>
      </c>
      <c r="Q7" s="10">
        <v>244</v>
      </c>
      <c r="R7" s="10"/>
      <c r="S7" s="10">
        <v>150</v>
      </c>
      <c r="T7" s="10">
        <v>144</v>
      </c>
      <c r="U7" s="10">
        <v>80</v>
      </c>
      <c r="V7" s="10">
        <v>83</v>
      </c>
      <c r="W7" s="10">
        <v>64</v>
      </c>
      <c r="X7" s="10">
        <v>88</v>
      </c>
      <c r="Y7" s="10">
        <v>77</v>
      </c>
      <c r="Z7" s="10">
        <v>37</v>
      </c>
      <c r="AA7" s="10">
        <v>120</v>
      </c>
      <c r="AB7" s="10">
        <v>74</v>
      </c>
      <c r="AC7" s="10">
        <v>54</v>
      </c>
      <c r="AD7" s="10">
        <v>37</v>
      </c>
      <c r="AE7" s="10"/>
      <c r="AF7" s="10">
        <v>256</v>
      </c>
      <c r="AG7" s="10">
        <v>271</v>
      </c>
      <c r="AH7" s="10">
        <v>135</v>
      </c>
      <c r="AI7" s="10">
        <v>175</v>
      </c>
      <c r="AJ7" s="10">
        <v>117</v>
      </c>
      <c r="AK7" s="10">
        <v>54</v>
      </c>
      <c r="AL7" s="10"/>
      <c r="AM7" s="10">
        <v>593</v>
      </c>
      <c r="AN7" s="10">
        <v>410</v>
      </c>
      <c r="AO7" s="10"/>
      <c r="AP7" s="10">
        <v>226</v>
      </c>
      <c r="AQ7" s="10">
        <v>224</v>
      </c>
      <c r="AR7" s="10">
        <v>268</v>
      </c>
      <c r="AS7" s="10">
        <v>123</v>
      </c>
      <c r="AT7" s="10">
        <v>27</v>
      </c>
      <c r="AU7" s="10"/>
      <c r="AV7" s="10">
        <v>332</v>
      </c>
      <c r="AW7" s="10">
        <v>198</v>
      </c>
      <c r="AX7" s="10">
        <v>85</v>
      </c>
      <c r="AY7" s="10">
        <v>123</v>
      </c>
      <c r="AZ7" s="10">
        <v>59</v>
      </c>
      <c r="BA7" s="10">
        <v>94</v>
      </c>
      <c r="BB7" s="10"/>
      <c r="BC7" s="10">
        <v>252</v>
      </c>
      <c r="BD7" s="10">
        <v>401</v>
      </c>
      <c r="BE7" s="10">
        <v>296</v>
      </c>
      <c r="BF7" s="10"/>
      <c r="BG7" s="10">
        <v>88</v>
      </c>
      <c r="BH7" s="10">
        <v>464</v>
      </c>
      <c r="BI7" s="10">
        <v>309</v>
      </c>
      <c r="BJ7" s="10">
        <v>29</v>
      </c>
      <c r="BK7" s="10">
        <v>81</v>
      </c>
      <c r="BL7" s="10"/>
      <c r="BM7" s="10">
        <v>552</v>
      </c>
      <c r="BN7" s="10">
        <v>110</v>
      </c>
    </row>
    <row r="8" spans="2:66" ht="30" customHeight="1" x14ac:dyDescent="0.35">
      <c r="B8" s="11" t="s">
        <v>19</v>
      </c>
      <c r="C8" s="11">
        <v>1006</v>
      </c>
      <c r="D8" s="11">
        <v>481</v>
      </c>
      <c r="E8" s="11">
        <v>522</v>
      </c>
      <c r="F8" s="11"/>
      <c r="G8" s="11">
        <v>145</v>
      </c>
      <c r="H8" s="11">
        <v>173</v>
      </c>
      <c r="I8" s="11">
        <v>160</v>
      </c>
      <c r="J8" s="11">
        <v>166</v>
      </c>
      <c r="K8" s="11">
        <v>141</v>
      </c>
      <c r="L8" s="11">
        <v>221</v>
      </c>
      <c r="M8" s="11"/>
      <c r="N8" s="11">
        <v>264</v>
      </c>
      <c r="O8" s="11">
        <v>269</v>
      </c>
      <c r="P8" s="11">
        <v>232</v>
      </c>
      <c r="Q8" s="11">
        <v>238</v>
      </c>
      <c r="R8" s="11"/>
      <c r="S8" s="11">
        <v>148</v>
      </c>
      <c r="T8" s="11">
        <v>142</v>
      </c>
      <c r="U8" s="11">
        <v>78</v>
      </c>
      <c r="V8" s="11">
        <v>88</v>
      </c>
      <c r="W8" s="11">
        <v>64</v>
      </c>
      <c r="X8" s="11">
        <v>86</v>
      </c>
      <c r="Y8" s="11">
        <v>75</v>
      </c>
      <c r="Z8" s="11">
        <v>35</v>
      </c>
      <c r="AA8" s="11">
        <v>118</v>
      </c>
      <c r="AB8" s="11">
        <v>84</v>
      </c>
      <c r="AC8" s="11">
        <v>52</v>
      </c>
      <c r="AD8" s="11">
        <v>35</v>
      </c>
      <c r="AE8" s="11"/>
      <c r="AF8" s="11">
        <v>255</v>
      </c>
      <c r="AG8" s="11">
        <v>271</v>
      </c>
      <c r="AH8" s="11">
        <v>136</v>
      </c>
      <c r="AI8" s="11">
        <v>174</v>
      </c>
      <c r="AJ8" s="11">
        <v>116</v>
      </c>
      <c r="AK8" s="11">
        <v>54</v>
      </c>
      <c r="AL8" s="11"/>
      <c r="AM8" s="11">
        <v>590</v>
      </c>
      <c r="AN8" s="11">
        <v>411</v>
      </c>
      <c r="AO8" s="11"/>
      <c r="AP8" s="11">
        <v>225</v>
      </c>
      <c r="AQ8" s="11">
        <v>223</v>
      </c>
      <c r="AR8" s="11">
        <v>269</v>
      </c>
      <c r="AS8" s="11">
        <v>123</v>
      </c>
      <c r="AT8" s="11">
        <v>27</v>
      </c>
      <c r="AU8" s="11"/>
      <c r="AV8" s="11">
        <v>332</v>
      </c>
      <c r="AW8" s="11">
        <v>197</v>
      </c>
      <c r="AX8" s="11">
        <v>85</v>
      </c>
      <c r="AY8" s="11">
        <v>122</v>
      </c>
      <c r="AZ8" s="11">
        <v>58</v>
      </c>
      <c r="BA8" s="11">
        <v>94</v>
      </c>
      <c r="BB8" s="11"/>
      <c r="BC8" s="11">
        <v>251</v>
      </c>
      <c r="BD8" s="11">
        <v>401</v>
      </c>
      <c r="BE8" s="11">
        <v>295</v>
      </c>
      <c r="BF8" s="11"/>
      <c r="BG8" s="11">
        <v>87</v>
      </c>
      <c r="BH8" s="11">
        <v>464</v>
      </c>
      <c r="BI8" s="11">
        <v>308</v>
      </c>
      <c r="BJ8" s="11">
        <v>29</v>
      </c>
      <c r="BK8" s="11">
        <v>81</v>
      </c>
      <c r="BL8" s="11"/>
      <c r="BM8" s="11">
        <v>551</v>
      </c>
      <c r="BN8" s="11">
        <v>110</v>
      </c>
    </row>
    <row r="9" spans="2:66" x14ac:dyDescent="0.35">
      <c r="B9" s="18" t="s">
        <v>178</v>
      </c>
      <c r="C9" s="17">
        <v>0.292548634304238</v>
      </c>
      <c r="D9" s="17">
        <v>0.29693935985369802</v>
      </c>
      <c r="E9" s="17">
        <v>0.28630236278545301</v>
      </c>
      <c r="F9" s="17"/>
      <c r="G9" s="17">
        <v>0.29355645700912902</v>
      </c>
      <c r="H9" s="17">
        <v>0.418155268260329</v>
      </c>
      <c r="I9" s="17">
        <v>0.26431711722538298</v>
      </c>
      <c r="J9" s="17">
        <v>0.31843213022778999</v>
      </c>
      <c r="K9" s="17">
        <v>0.30552297920803301</v>
      </c>
      <c r="L9" s="17">
        <v>0.18652441501296799</v>
      </c>
      <c r="M9" s="17"/>
      <c r="N9" s="17">
        <v>0.28122034684172498</v>
      </c>
      <c r="O9" s="17">
        <v>0.31073927913987298</v>
      </c>
      <c r="P9" s="17">
        <v>0.319212508901425</v>
      </c>
      <c r="Q9" s="17">
        <v>0.26092153947063002</v>
      </c>
      <c r="R9" s="17"/>
      <c r="S9" s="17">
        <v>0.27873032405246501</v>
      </c>
      <c r="T9" s="17">
        <v>0.24520809645530101</v>
      </c>
      <c r="U9" s="17">
        <v>0.282755033724511</v>
      </c>
      <c r="V9" s="17">
        <v>0.27770581700652602</v>
      </c>
      <c r="W9" s="17">
        <v>0.43658676579682298</v>
      </c>
      <c r="X9" s="17">
        <v>0.283499373231274</v>
      </c>
      <c r="Y9" s="17">
        <v>0.209694475252788</v>
      </c>
      <c r="Z9" s="17">
        <v>0.13751295055983501</v>
      </c>
      <c r="AA9" s="17">
        <v>0.33949873694163302</v>
      </c>
      <c r="AB9" s="17">
        <v>0.295049529400362</v>
      </c>
      <c r="AC9" s="17">
        <v>0.388872636978224</v>
      </c>
      <c r="AD9" s="17">
        <v>0.38435252563014699</v>
      </c>
      <c r="AE9" s="17"/>
      <c r="AF9" s="17">
        <v>0.34997085621155999</v>
      </c>
      <c r="AG9" s="17">
        <v>0.31624763815450202</v>
      </c>
      <c r="AH9" s="17">
        <v>0.243820892882889</v>
      </c>
      <c r="AI9" s="17">
        <v>0.26136828386149902</v>
      </c>
      <c r="AJ9" s="17">
        <v>0.211843703094098</v>
      </c>
      <c r="AK9" s="17">
        <v>0.29882951086429599</v>
      </c>
      <c r="AL9" s="17"/>
      <c r="AM9" s="17">
        <v>0.29954369543001802</v>
      </c>
      <c r="AN9" s="17">
        <v>0.28105720187826899</v>
      </c>
      <c r="AO9" s="17"/>
      <c r="AP9" s="17">
        <v>0.35341625026164403</v>
      </c>
      <c r="AQ9" s="17">
        <v>0.27181250311118799</v>
      </c>
      <c r="AR9" s="17">
        <v>0.25241477669388501</v>
      </c>
      <c r="AS9" s="17">
        <v>0.29992549319732698</v>
      </c>
      <c r="AT9" s="17">
        <v>0.35569097360347102</v>
      </c>
      <c r="AU9" s="17"/>
      <c r="AV9" s="17">
        <v>0.33379512234231601</v>
      </c>
      <c r="AW9" s="17">
        <v>0.170982326841121</v>
      </c>
      <c r="AX9" s="17">
        <v>0.25628281997619001</v>
      </c>
      <c r="AY9" s="17">
        <v>0.42138654045252</v>
      </c>
      <c r="AZ9" s="17">
        <v>0.32337762963816202</v>
      </c>
      <c r="BA9" s="17">
        <v>0.225244813215113</v>
      </c>
      <c r="BB9" s="17"/>
      <c r="BC9" s="17">
        <v>0.27375344552625802</v>
      </c>
      <c r="BD9" s="17">
        <v>0.28022469491907298</v>
      </c>
      <c r="BE9" s="17">
        <v>0.31233726849154198</v>
      </c>
      <c r="BF9" s="17"/>
      <c r="BG9" s="17">
        <v>0.32832424402313298</v>
      </c>
      <c r="BH9" s="17">
        <v>0.30830309520949301</v>
      </c>
      <c r="BI9" s="17">
        <v>0.23629656162217699</v>
      </c>
      <c r="BJ9" s="17">
        <v>0.45459976643832301</v>
      </c>
      <c r="BK9" s="17">
        <v>0.37857069954261402</v>
      </c>
      <c r="BL9" s="17"/>
      <c r="BM9" s="17">
        <v>0.31147445833944098</v>
      </c>
      <c r="BN9" s="17">
        <v>0.39868755931167499</v>
      </c>
    </row>
    <row r="10" spans="2:66" x14ac:dyDescent="0.35">
      <c r="B10" s="18" t="s">
        <v>179</v>
      </c>
      <c r="C10" s="17">
        <v>0.43275518283810399</v>
      </c>
      <c r="D10" s="17">
        <v>0.42111039091576902</v>
      </c>
      <c r="E10" s="17">
        <v>0.44409587480560903</v>
      </c>
      <c r="F10" s="17"/>
      <c r="G10" s="17">
        <v>0.38709838485887998</v>
      </c>
      <c r="H10" s="17">
        <v>0.33365172903313001</v>
      </c>
      <c r="I10" s="17">
        <v>0.44132467863254998</v>
      </c>
      <c r="J10" s="17">
        <v>0.43859522681192697</v>
      </c>
      <c r="K10" s="17">
        <v>0.46391958366861402</v>
      </c>
      <c r="L10" s="17">
        <v>0.50956821813653697</v>
      </c>
      <c r="M10" s="17"/>
      <c r="N10" s="17">
        <v>0.45239370286279301</v>
      </c>
      <c r="O10" s="17">
        <v>0.43074754319152397</v>
      </c>
      <c r="P10" s="17">
        <v>0.40091324762802999</v>
      </c>
      <c r="Q10" s="17">
        <v>0.43977814010163102</v>
      </c>
      <c r="R10" s="17"/>
      <c r="S10" s="17">
        <v>0.44319577192214499</v>
      </c>
      <c r="T10" s="17">
        <v>0.46612554407213203</v>
      </c>
      <c r="U10" s="17">
        <v>0.40054100101599399</v>
      </c>
      <c r="V10" s="17">
        <v>0.43705397435933901</v>
      </c>
      <c r="W10" s="17">
        <v>0.329687740296775</v>
      </c>
      <c r="X10" s="17">
        <v>0.43530212421876302</v>
      </c>
      <c r="Y10" s="17">
        <v>0.440207157224624</v>
      </c>
      <c r="Z10" s="17">
        <v>0.64246211065354997</v>
      </c>
      <c r="AA10" s="17">
        <v>0.45791787973813403</v>
      </c>
      <c r="AB10" s="17">
        <v>0.393157150315878</v>
      </c>
      <c r="AC10" s="17">
        <v>0.40762589069583599</v>
      </c>
      <c r="AD10" s="17">
        <v>0.32011086807878703</v>
      </c>
      <c r="AE10" s="17"/>
      <c r="AF10" s="17">
        <v>0.39531718166585</v>
      </c>
      <c r="AG10" s="17">
        <v>0.44721082777693899</v>
      </c>
      <c r="AH10" s="17">
        <v>0.45364281513981902</v>
      </c>
      <c r="AI10" s="17">
        <v>0.44627187835939602</v>
      </c>
      <c r="AJ10" s="17">
        <v>0.47853888529210697</v>
      </c>
      <c r="AK10" s="17">
        <v>0.34218716457321502</v>
      </c>
      <c r="AL10" s="17"/>
      <c r="AM10" s="17">
        <v>0.41414687515138299</v>
      </c>
      <c r="AN10" s="17">
        <v>0.46002374241330402</v>
      </c>
      <c r="AO10" s="17"/>
      <c r="AP10" s="17">
        <v>0.43091393121610899</v>
      </c>
      <c r="AQ10" s="17">
        <v>0.46066542738322902</v>
      </c>
      <c r="AR10" s="17">
        <v>0.45880661987536597</v>
      </c>
      <c r="AS10" s="17">
        <v>0.381288727416422</v>
      </c>
      <c r="AT10" s="17">
        <v>0.36745260360710302</v>
      </c>
      <c r="AU10" s="17"/>
      <c r="AV10" s="17">
        <v>0.410285712277215</v>
      </c>
      <c r="AW10" s="17">
        <v>0.49590914462910202</v>
      </c>
      <c r="AX10" s="17">
        <v>0.50180584404316797</v>
      </c>
      <c r="AY10" s="17">
        <v>0.38836836955720999</v>
      </c>
      <c r="AZ10" s="17">
        <v>0.35487799132430298</v>
      </c>
      <c r="BA10" s="17">
        <v>0.48774771335079498</v>
      </c>
      <c r="BB10" s="17"/>
      <c r="BC10" s="17">
        <v>0.47466040162051198</v>
      </c>
      <c r="BD10" s="17">
        <v>0.414705904503405</v>
      </c>
      <c r="BE10" s="17">
        <v>0.436618694989582</v>
      </c>
      <c r="BF10" s="17"/>
      <c r="BG10" s="17">
        <v>0.412168466913998</v>
      </c>
      <c r="BH10" s="17">
        <v>0.440138975801809</v>
      </c>
      <c r="BI10" s="17">
        <v>0.47050097612486602</v>
      </c>
      <c r="BJ10" s="17">
        <v>0.312554366410767</v>
      </c>
      <c r="BK10" s="17">
        <v>0.37339451695272002</v>
      </c>
      <c r="BL10" s="17"/>
      <c r="BM10" s="17">
        <v>0.43570842881180599</v>
      </c>
      <c r="BN10" s="17">
        <v>0.35729655828041601</v>
      </c>
    </row>
    <row r="11" spans="2:66" ht="29" x14ac:dyDescent="0.35">
      <c r="B11" s="18" t="s">
        <v>180</v>
      </c>
      <c r="C11" s="17">
        <v>0.168203345195201</v>
      </c>
      <c r="D11" s="17">
        <v>0.18406327347953699</v>
      </c>
      <c r="E11" s="17">
        <v>0.15456113202083899</v>
      </c>
      <c r="F11" s="17"/>
      <c r="G11" s="17">
        <v>0.171851144031678</v>
      </c>
      <c r="H11" s="17">
        <v>0.11726417292715401</v>
      </c>
      <c r="I11" s="17">
        <v>0.18616402803557999</v>
      </c>
      <c r="J11" s="17">
        <v>0.16245556657190499</v>
      </c>
      <c r="K11" s="17">
        <v>0.11721228579859901</v>
      </c>
      <c r="L11" s="17">
        <v>0.22945066847572401</v>
      </c>
      <c r="M11" s="17"/>
      <c r="N11" s="17">
        <v>0.16617413541996101</v>
      </c>
      <c r="O11" s="17">
        <v>0.16158489412622001</v>
      </c>
      <c r="P11" s="17">
        <v>0.151649663015687</v>
      </c>
      <c r="Q11" s="17">
        <v>0.195356834554237</v>
      </c>
      <c r="R11" s="17"/>
      <c r="S11" s="17">
        <v>0.20030818524001701</v>
      </c>
      <c r="T11" s="17">
        <v>0.165253051191045</v>
      </c>
      <c r="U11" s="17">
        <v>0.15211518585054301</v>
      </c>
      <c r="V11" s="17">
        <v>0.17717057812380599</v>
      </c>
      <c r="W11" s="17">
        <v>0.17249361333406099</v>
      </c>
      <c r="X11" s="17">
        <v>0.14315125223144701</v>
      </c>
      <c r="Y11" s="17">
        <v>0.24569092636612799</v>
      </c>
      <c r="Z11" s="17">
        <v>0.13740343488385701</v>
      </c>
      <c r="AA11" s="17">
        <v>0.11791096979681399</v>
      </c>
      <c r="AB11" s="17">
        <v>0.151836309518493</v>
      </c>
      <c r="AC11" s="17">
        <v>0.14707604550001899</v>
      </c>
      <c r="AD11" s="17">
        <v>0.21662225699863399</v>
      </c>
      <c r="AE11" s="17"/>
      <c r="AF11" s="17">
        <v>0.16912656857170899</v>
      </c>
      <c r="AG11" s="17">
        <v>0.15340097814589199</v>
      </c>
      <c r="AH11" s="17">
        <v>0.13079073916622999</v>
      </c>
      <c r="AI11" s="17">
        <v>0.18095530175521499</v>
      </c>
      <c r="AJ11" s="17">
        <v>0.20686787793140099</v>
      </c>
      <c r="AK11" s="17">
        <v>0.207888957872289</v>
      </c>
      <c r="AL11" s="17"/>
      <c r="AM11" s="17">
        <v>0.18931076793709101</v>
      </c>
      <c r="AN11" s="17">
        <v>0.13751661965149101</v>
      </c>
      <c r="AO11" s="17"/>
      <c r="AP11" s="17">
        <v>0.12638175730676299</v>
      </c>
      <c r="AQ11" s="17">
        <v>0.16395663214212899</v>
      </c>
      <c r="AR11" s="17">
        <v>0.162382275684402</v>
      </c>
      <c r="AS11" s="17">
        <v>0.187716992494708</v>
      </c>
      <c r="AT11" s="17">
        <v>0.27685642278942602</v>
      </c>
      <c r="AU11" s="17"/>
      <c r="AV11" s="17">
        <v>0.15392196188180299</v>
      </c>
      <c r="AW11" s="17">
        <v>0.21812084630231601</v>
      </c>
      <c r="AX11" s="17">
        <v>0.122595113271724</v>
      </c>
      <c r="AY11" s="17">
        <v>0.13322200631338199</v>
      </c>
      <c r="AZ11" s="17">
        <v>0.203823889169649</v>
      </c>
      <c r="BA11" s="17">
        <v>0.16803480431811299</v>
      </c>
      <c r="BB11" s="17"/>
      <c r="BC11" s="17">
        <v>0.127840327250102</v>
      </c>
      <c r="BD11" s="17">
        <v>0.19509176967213099</v>
      </c>
      <c r="BE11" s="17">
        <v>0.173785437130385</v>
      </c>
      <c r="BF11" s="17"/>
      <c r="BG11" s="17">
        <v>0.166296569639928</v>
      </c>
      <c r="BH11" s="17">
        <v>0.14843331905833501</v>
      </c>
      <c r="BI11" s="17">
        <v>0.191791466922038</v>
      </c>
      <c r="BJ11" s="17">
        <v>0.16615918956789</v>
      </c>
      <c r="BK11" s="17">
        <v>0.121172249240628</v>
      </c>
      <c r="BL11" s="17"/>
      <c r="BM11" s="17">
        <v>0.15126286969015901</v>
      </c>
      <c r="BN11" s="17">
        <v>0.133075538429275</v>
      </c>
    </row>
    <row r="12" spans="2:66" x14ac:dyDescent="0.35">
      <c r="B12" s="18" t="s">
        <v>181</v>
      </c>
      <c r="C12" s="17">
        <v>5.8390545726924099E-2</v>
      </c>
      <c r="D12" s="17">
        <v>5.9719364407356403E-2</v>
      </c>
      <c r="E12" s="17">
        <v>5.7504077947162197E-2</v>
      </c>
      <c r="F12" s="17"/>
      <c r="G12" s="17">
        <v>9.1846162012510904E-2</v>
      </c>
      <c r="H12" s="17">
        <v>8.5086382459911306E-2</v>
      </c>
      <c r="I12" s="17">
        <v>6.2539551300933902E-2</v>
      </c>
      <c r="J12" s="17">
        <v>2.50328202027283E-2</v>
      </c>
      <c r="K12" s="17">
        <v>5.5576105717942602E-2</v>
      </c>
      <c r="L12" s="17">
        <v>3.9453643416136802E-2</v>
      </c>
      <c r="M12" s="17"/>
      <c r="N12" s="17">
        <v>6.7129986868414093E-2</v>
      </c>
      <c r="O12" s="17">
        <v>4.25442497864311E-2</v>
      </c>
      <c r="P12" s="17">
        <v>6.3026789685084197E-2</v>
      </c>
      <c r="Q12" s="17">
        <v>6.2538756300644802E-2</v>
      </c>
      <c r="R12" s="17"/>
      <c r="S12" s="17">
        <v>5.82394837531982E-2</v>
      </c>
      <c r="T12" s="17">
        <v>8.2319852646670105E-2</v>
      </c>
      <c r="U12" s="17">
        <v>8.7785787675802696E-2</v>
      </c>
      <c r="V12" s="17">
        <v>3.5733261432973097E-2</v>
      </c>
      <c r="W12" s="17">
        <v>4.5798820733099203E-2</v>
      </c>
      <c r="X12" s="17">
        <v>5.9444375106574798E-2</v>
      </c>
      <c r="Y12" s="17">
        <v>2.5422638380435299E-2</v>
      </c>
      <c r="Z12" s="17">
        <v>0</v>
      </c>
      <c r="AA12" s="17">
        <v>6.8188580835564394E-2</v>
      </c>
      <c r="AB12" s="17">
        <v>7.9567259227296197E-2</v>
      </c>
      <c r="AC12" s="17">
        <v>1.8690396573912499E-2</v>
      </c>
      <c r="AD12" s="17">
        <v>7.8914349292431601E-2</v>
      </c>
      <c r="AE12" s="17"/>
      <c r="AF12" s="17">
        <v>4.6027569733467201E-2</v>
      </c>
      <c r="AG12" s="17">
        <v>4.3615192191400899E-2</v>
      </c>
      <c r="AH12" s="17">
        <v>0.134516606890006</v>
      </c>
      <c r="AI12" s="17">
        <v>2.7943533751174501E-2</v>
      </c>
      <c r="AJ12" s="17">
        <v>5.1171165741880603E-2</v>
      </c>
      <c r="AK12" s="17">
        <v>0.113451114660828</v>
      </c>
      <c r="AL12" s="17"/>
      <c r="AM12" s="17">
        <v>4.6165201386920901E-2</v>
      </c>
      <c r="AN12" s="17">
        <v>7.6655137643635296E-2</v>
      </c>
      <c r="AO12" s="17"/>
      <c r="AP12" s="17">
        <v>4.84943735202829E-2</v>
      </c>
      <c r="AQ12" s="17">
        <v>5.8731875390859702E-2</v>
      </c>
      <c r="AR12" s="17">
        <v>6.6482629003215804E-2</v>
      </c>
      <c r="AS12" s="17">
        <v>6.4463770782337698E-2</v>
      </c>
      <c r="AT12" s="17">
        <v>0</v>
      </c>
      <c r="AU12" s="17"/>
      <c r="AV12" s="17">
        <v>6.9105720590675102E-2</v>
      </c>
      <c r="AW12" s="17">
        <v>7.4047419042305496E-2</v>
      </c>
      <c r="AX12" s="17">
        <v>9.4947148866319206E-2</v>
      </c>
      <c r="AY12" s="17">
        <v>7.5823604986654698E-3</v>
      </c>
      <c r="AZ12" s="17">
        <v>3.4406258197008002E-2</v>
      </c>
      <c r="BA12" s="17">
        <v>2.23244984049615E-2</v>
      </c>
      <c r="BB12" s="17"/>
      <c r="BC12" s="17">
        <v>7.6598366812340002E-2</v>
      </c>
      <c r="BD12" s="17">
        <v>6.2417456692978601E-2</v>
      </c>
      <c r="BE12" s="17">
        <v>3.9397271111131303E-2</v>
      </c>
      <c r="BF12" s="17"/>
      <c r="BG12" s="17">
        <v>7.0192952189102306E-2</v>
      </c>
      <c r="BH12" s="17">
        <v>6.1933593536169097E-2</v>
      </c>
      <c r="BI12" s="17">
        <v>5.5323040115666799E-2</v>
      </c>
      <c r="BJ12" s="17">
        <v>6.6686677583019993E-2</v>
      </c>
      <c r="BK12" s="17">
        <v>3.7168468318489203E-2</v>
      </c>
      <c r="BL12" s="17"/>
      <c r="BM12" s="17">
        <v>6.3241881374830999E-2</v>
      </c>
      <c r="BN12" s="17">
        <v>4.4978819025843199E-2</v>
      </c>
    </row>
    <row r="13" spans="2:66" x14ac:dyDescent="0.35">
      <c r="B13" s="18" t="s">
        <v>182</v>
      </c>
      <c r="C13" s="17">
        <v>2.31595369058052E-2</v>
      </c>
      <c r="D13" s="17">
        <v>2.1767665230196E-2</v>
      </c>
      <c r="E13" s="17">
        <v>2.4576393132599302E-2</v>
      </c>
      <c r="F13" s="17"/>
      <c r="G13" s="17">
        <v>6.5298125145191697E-3</v>
      </c>
      <c r="H13" s="17">
        <v>3.4962236651427503E-2</v>
      </c>
      <c r="I13" s="17">
        <v>1.9742339108951502E-2</v>
      </c>
      <c r="J13" s="17">
        <v>3.0121091119468299E-2</v>
      </c>
      <c r="K13" s="17">
        <v>3.6418009772170697E-2</v>
      </c>
      <c r="L13" s="17">
        <v>1.36080553864757E-2</v>
      </c>
      <c r="M13" s="17"/>
      <c r="N13" s="17">
        <v>2.9398100675863102E-2</v>
      </c>
      <c r="O13" s="17">
        <v>1.9429640015640699E-2</v>
      </c>
      <c r="P13" s="17">
        <v>2.2825708740202399E-2</v>
      </c>
      <c r="Q13" s="17">
        <v>2.0960742974603701E-2</v>
      </c>
      <c r="R13" s="17"/>
      <c r="S13" s="17">
        <v>6.7004856892096702E-3</v>
      </c>
      <c r="T13" s="17">
        <v>2.0362162434086999E-2</v>
      </c>
      <c r="U13" s="17">
        <v>2.4765398264342101E-2</v>
      </c>
      <c r="V13" s="17">
        <v>4.73980545271444E-2</v>
      </c>
      <c r="W13" s="17">
        <v>0</v>
      </c>
      <c r="X13" s="17">
        <v>2.2220717122144899E-2</v>
      </c>
      <c r="Y13" s="17">
        <v>3.9182474132678301E-2</v>
      </c>
      <c r="Z13" s="17">
        <v>2.78341874571796E-2</v>
      </c>
      <c r="AA13" s="17">
        <v>8.2796962275418304E-3</v>
      </c>
      <c r="AB13" s="17">
        <v>5.3557897362023398E-2</v>
      </c>
      <c r="AC13" s="17">
        <v>3.7735030252009E-2</v>
      </c>
      <c r="AD13" s="17">
        <v>0</v>
      </c>
      <c r="AE13" s="17"/>
      <c r="AF13" s="17">
        <v>1.9822611760074299E-2</v>
      </c>
      <c r="AG13" s="17">
        <v>1.8329202619253901E-2</v>
      </c>
      <c r="AH13" s="17">
        <v>2.16639521564542E-2</v>
      </c>
      <c r="AI13" s="17">
        <v>3.1028491336453402E-2</v>
      </c>
      <c r="AJ13" s="17">
        <v>2.50247724924503E-2</v>
      </c>
      <c r="AK13" s="17">
        <v>3.7643252029370702E-2</v>
      </c>
      <c r="AL13" s="17"/>
      <c r="AM13" s="17">
        <v>2.56628783324474E-2</v>
      </c>
      <c r="AN13" s="17">
        <v>1.9836123290348E-2</v>
      </c>
      <c r="AO13" s="17"/>
      <c r="AP13" s="17">
        <v>1.3532568185692401E-2</v>
      </c>
      <c r="AQ13" s="17">
        <v>1.81103519083168E-2</v>
      </c>
      <c r="AR13" s="17">
        <v>2.9509517141345001E-2</v>
      </c>
      <c r="AS13" s="17">
        <v>5.06782485181453E-2</v>
      </c>
      <c r="AT13" s="17">
        <v>0</v>
      </c>
      <c r="AU13" s="17"/>
      <c r="AV13" s="17">
        <v>1.80048246708252E-2</v>
      </c>
      <c r="AW13" s="17">
        <v>3.5798692775232802E-2</v>
      </c>
      <c r="AX13" s="17">
        <v>1.2908614117898801E-2</v>
      </c>
      <c r="AY13" s="17">
        <v>2.45564237890093E-2</v>
      </c>
      <c r="AZ13" s="17">
        <v>5.0240647196954299E-2</v>
      </c>
      <c r="BA13" s="17">
        <v>1.0933139254185299E-2</v>
      </c>
      <c r="BB13" s="17"/>
      <c r="BC13" s="17">
        <v>3.1823409614577997E-2</v>
      </c>
      <c r="BD13" s="17">
        <v>1.4567762394434599E-2</v>
      </c>
      <c r="BE13" s="17">
        <v>2.7942043574618498E-2</v>
      </c>
      <c r="BF13" s="17"/>
      <c r="BG13" s="17">
        <v>0</v>
      </c>
      <c r="BH13" s="17">
        <v>2.3655608395356499E-2</v>
      </c>
      <c r="BI13" s="17">
        <v>1.96303545307972E-2</v>
      </c>
      <c r="BJ13" s="17">
        <v>0</v>
      </c>
      <c r="BK13" s="17">
        <v>6.5052886688975894E-2</v>
      </c>
      <c r="BL13" s="17"/>
      <c r="BM13" s="17">
        <v>1.9908544479104E-2</v>
      </c>
      <c r="BN13" s="17">
        <v>4.78402619320542E-2</v>
      </c>
    </row>
    <row r="14" spans="2:66" x14ac:dyDescent="0.35">
      <c r="B14" s="18" t="s">
        <v>117</v>
      </c>
      <c r="C14" s="19">
        <v>2.4942755029727901E-2</v>
      </c>
      <c r="D14" s="19">
        <v>1.6399946113443999E-2</v>
      </c>
      <c r="E14" s="19">
        <v>3.2960159308337698E-2</v>
      </c>
      <c r="F14" s="19"/>
      <c r="G14" s="19">
        <v>4.9118039573282701E-2</v>
      </c>
      <c r="H14" s="19">
        <v>1.08802106680489E-2</v>
      </c>
      <c r="I14" s="19">
        <v>2.5912285696602099E-2</v>
      </c>
      <c r="J14" s="19">
        <v>2.5363165066180599E-2</v>
      </c>
      <c r="K14" s="19">
        <v>2.13510358346411E-2</v>
      </c>
      <c r="L14" s="19">
        <v>2.1394999572158201E-2</v>
      </c>
      <c r="M14" s="19"/>
      <c r="N14" s="19">
        <v>3.6837273312437199E-3</v>
      </c>
      <c r="O14" s="19">
        <v>3.4954393740310299E-2</v>
      </c>
      <c r="P14" s="19">
        <v>4.2372082029571101E-2</v>
      </c>
      <c r="Q14" s="19">
        <v>2.0443986598253399E-2</v>
      </c>
      <c r="R14" s="19"/>
      <c r="S14" s="19">
        <v>1.28257493429649E-2</v>
      </c>
      <c r="T14" s="19">
        <v>2.0731293200764299E-2</v>
      </c>
      <c r="U14" s="19">
        <v>5.2037593468807403E-2</v>
      </c>
      <c r="V14" s="19">
        <v>2.49383145502119E-2</v>
      </c>
      <c r="W14" s="19">
        <v>1.5433059839241601E-2</v>
      </c>
      <c r="X14" s="19">
        <v>5.6382158089796901E-2</v>
      </c>
      <c r="Y14" s="19">
        <v>3.9802328643347401E-2</v>
      </c>
      <c r="Z14" s="19">
        <v>5.4787316445579597E-2</v>
      </c>
      <c r="AA14" s="19">
        <v>8.2041364603124695E-3</v>
      </c>
      <c r="AB14" s="19">
        <v>2.6831854175946999E-2</v>
      </c>
      <c r="AC14" s="19">
        <v>0</v>
      </c>
      <c r="AD14" s="19">
        <v>0</v>
      </c>
      <c r="AE14" s="19"/>
      <c r="AF14" s="19">
        <v>1.9735212057339298E-2</v>
      </c>
      <c r="AG14" s="19">
        <v>2.11961611120123E-2</v>
      </c>
      <c r="AH14" s="19">
        <v>1.55649937646019E-2</v>
      </c>
      <c r="AI14" s="19">
        <v>5.2432510936262798E-2</v>
      </c>
      <c r="AJ14" s="19">
        <v>2.6553595448062899E-2</v>
      </c>
      <c r="AK14" s="19">
        <v>0</v>
      </c>
      <c r="AL14" s="19"/>
      <c r="AM14" s="19">
        <v>2.51705817621393E-2</v>
      </c>
      <c r="AN14" s="19">
        <v>2.4911175122951899E-2</v>
      </c>
      <c r="AO14" s="19"/>
      <c r="AP14" s="19">
        <v>2.72611195095083E-2</v>
      </c>
      <c r="AQ14" s="19">
        <v>2.6723210064277799E-2</v>
      </c>
      <c r="AR14" s="19">
        <v>3.0404181601787102E-2</v>
      </c>
      <c r="AS14" s="19">
        <v>1.59267675910599E-2</v>
      </c>
      <c r="AT14" s="19">
        <v>0</v>
      </c>
      <c r="AU14" s="19"/>
      <c r="AV14" s="19">
        <v>1.48866582371656E-2</v>
      </c>
      <c r="AW14" s="19">
        <v>5.1415704099234101E-3</v>
      </c>
      <c r="AX14" s="19">
        <v>1.14604597247002E-2</v>
      </c>
      <c r="AY14" s="19">
        <v>2.48842993892134E-2</v>
      </c>
      <c r="AZ14" s="19">
        <v>3.3273584473922903E-2</v>
      </c>
      <c r="BA14" s="19">
        <v>8.5715031456831806E-2</v>
      </c>
      <c r="BB14" s="19"/>
      <c r="BC14" s="19">
        <v>1.5324049176209499E-2</v>
      </c>
      <c r="BD14" s="19">
        <v>3.2992411817977199E-2</v>
      </c>
      <c r="BE14" s="19">
        <v>9.9192847027414696E-3</v>
      </c>
      <c r="BF14" s="19"/>
      <c r="BG14" s="19">
        <v>2.30177672338382E-2</v>
      </c>
      <c r="BH14" s="19">
        <v>1.75354079988372E-2</v>
      </c>
      <c r="BI14" s="19">
        <v>2.6457600684456101E-2</v>
      </c>
      <c r="BJ14" s="19">
        <v>0</v>
      </c>
      <c r="BK14" s="19">
        <v>2.4641179256572301E-2</v>
      </c>
      <c r="BL14" s="19"/>
      <c r="BM14" s="19">
        <v>1.8403817304659099E-2</v>
      </c>
      <c r="BN14" s="19">
        <v>1.81212630207368E-2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208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1008</v>
      </c>
      <c r="D7" s="10">
        <v>480</v>
      </c>
      <c r="E7" s="10">
        <v>525</v>
      </c>
      <c r="F7" s="10"/>
      <c r="G7" s="10">
        <v>143</v>
      </c>
      <c r="H7" s="10">
        <v>177</v>
      </c>
      <c r="I7" s="10">
        <v>157</v>
      </c>
      <c r="J7" s="10">
        <v>163</v>
      </c>
      <c r="K7" s="10">
        <v>142</v>
      </c>
      <c r="L7" s="10">
        <v>226</v>
      </c>
      <c r="M7" s="10"/>
      <c r="N7" s="10">
        <v>266</v>
      </c>
      <c r="O7" s="10">
        <v>261</v>
      </c>
      <c r="P7" s="10">
        <v>235</v>
      </c>
      <c r="Q7" s="10">
        <v>244</v>
      </c>
      <c r="R7" s="10"/>
      <c r="S7" s="10">
        <v>150</v>
      </c>
      <c r="T7" s="10">
        <v>144</v>
      </c>
      <c r="U7" s="10">
        <v>80</v>
      </c>
      <c r="V7" s="10">
        <v>83</v>
      </c>
      <c r="W7" s="10">
        <v>64</v>
      </c>
      <c r="X7" s="10">
        <v>88</v>
      </c>
      <c r="Y7" s="10">
        <v>77</v>
      </c>
      <c r="Z7" s="10">
        <v>37</v>
      </c>
      <c r="AA7" s="10">
        <v>120</v>
      </c>
      <c r="AB7" s="10">
        <v>74</v>
      </c>
      <c r="AC7" s="10">
        <v>54</v>
      </c>
      <c r="AD7" s="10">
        <v>37</v>
      </c>
      <c r="AE7" s="10"/>
      <c r="AF7" s="10">
        <v>256</v>
      </c>
      <c r="AG7" s="10">
        <v>271</v>
      </c>
      <c r="AH7" s="10">
        <v>135</v>
      </c>
      <c r="AI7" s="10">
        <v>175</v>
      </c>
      <c r="AJ7" s="10">
        <v>117</v>
      </c>
      <c r="AK7" s="10">
        <v>54</v>
      </c>
      <c r="AL7" s="10"/>
      <c r="AM7" s="10">
        <v>593</v>
      </c>
      <c r="AN7" s="10">
        <v>410</v>
      </c>
      <c r="AO7" s="10"/>
      <c r="AP7" s="10">
        <v>226</v>
      </c>
      <c r="AQ7" s="10">
        <v>224</v>
      </c>
      <c r="AR7" s="10">
        <v>268</v>
      </c>
      <c r="AS7" s="10">
        <v>123</v>
      </c>
      <c r="AT7" s="10">
        <v>27</v>
      </c>
      <c r="AU7" s="10"/>
      <c r="AV7" s="10">
        <v>332</v>
      </c>
      <c r="AW7" s="10">
        <v>198</v>
      </c>
      <c r="AX7" s="10">
        <v>85</v>
      </c>
      <c r="AY7" s="10">
        <v>123</v>
      </c>
      <c r="AZ7" s="10">
        <v>59</v>
      </c>
      <c r="BA7" s="10">
        <v>94</v>
      </c>
      <c r="BB7" s="10"/>
      <c r="BC7" s="10">
        <v>252</v>
      </c>
      <c r="BD7" s="10">
        <v>401</v>
      </c>
      <c r="BE7" s="10">
        <v>296</v>
      </c>
      <c r="BF7" s="10"/>
      <c r="BG7" s="10">
        <v>88</v>
      </c>
      <c r="BH7" s="10">
        <v>464</v>
      </c>
      <c r="BI7" s="10">
        <v>309</v>
      </c>
      <c r="BJ7" s="10">
        <v>29</v>
      </c>
      <c r="BK7" s="10">
        <v>81</v>
      </c>
      <c r="BL7" s="10"/>
      <c r="BM7" s="10">
        <v>552</v>
      </c>
      <c r="BN7" s="10">
        <v>110</v>
      </c>
    </row>
    <row r="8" spans="2:66" ht="30" customHeight="1" x14ac:dyDescent="0.35">
      <c r="B8" s="11" t="s">
        <v>19</v>
      </c>
      <c r="C8" s="11">
        <v>1006</v>
      </c>
      <c r="D8" s="11">
        <v>481</v>
      </c>
      <c r="E8" s="11">
        <v>522</v>
      </c>
      <c r="F8" s="11"/>
      <c r="G8" s="11">
        <v>145</v>
      </c>
      <c r="H8" s="11">
        <v>173</v>
      </c>
      <c r="I8" s="11">
        <v>160</v>
      </c>
      <c r="J8" s="11">
        <v>166</v>
      </c>
      <c r="K8" s="11">
        <v>141</v>
      </c>
      <c r="L8" s="11">
        <v>221</v>
      </c>
      <c r="M8" s="11"/>
      <c r="N8" s="11">
        <v>264</v>
      </c>
      <c r="O8" s="11">
        <v>269</v>
      </c>
      <c r="P8" s="11">
        <v>232</v>
      </c>
      <c r="Q8" s="11">
        <v>238</v>
      </c>
      <c r="R8" s="11"/>
      <c r="S8" s="11">
        <v>148</v>
      </c>
      <c r="T8" s="11">
        <v>142</v>
      </c>
      <c r="U8" s="11">
        <v>78</v>
      </c>
      <c r="V8" s="11">
        <v>88</v>
      </c>
      <c r="W8" s="11">
        <v>64</v>
      </c>
      <c r="X8" s="11">
        <v>86</v>
      </c>
      <c r="Y8" s="11">
        <v>75</v>
      </c>
      <c r="Z8" s="11">
        <v>35</v>
      </c>
      <c r="AA8" s="11">
        <v>118</v>
      </c>
      <c r="AB8" s="11">
        <v>84</v>
      </c>
      <c r="AC8" s="11">
        <v>52</v>
      </c>
      <c r="AD8" s="11">
        <v>35</v>
      </c>
      <c r="AE8" s="11"/>
      <c r="AF8" s="11">
        <v>255</v>
      </c>
      <c r="AG8" s="11">
        <v>271</v>
      </c>
      <c r="AH8" s="11">
        <v>136</v>
      </c>
      <c r="AI8" s="11">
        <v>174</v>
      </c>
      <c r="AJ8" s="11">
        <v>116</v>
      </c>
      <c r="AK8" s="11">
        <v>54</v>
      </c>
      <c r="AL8" s="11"/>
      <c r="AM8" s="11">
        <v>590</v>
      </c>
      <c r="AN8" s="11">
        <v>411</v>
      </c>
      <c r="AO8" s="11"/>
      <c r="AP8" s="11">
        <v>225</v>
      </c>
      <c r="AQ8" s="11">
        <v>223</v>
      </c>
      <c r="AR8" s="11">
        <v>269</v>
      </c>
      <c r="AS8" s="11">
        <v>123</v>
      </c>
      <c r="AT8" s="11">
        <v>27</v>
      </c>
      <c r="AU8" s="11"/>
      <c r="AV8" s="11">
        <v>332</v>
      </c>
      <c r="AW8" s="11">
        <v>197</v>
      </c>
      <c r="AX8" s="11">
        <v>85</v>
      </c>
      <c r="AY8" s="11">
        <v>122</v>
      </c>
      <c r="AZ8" s="11">
        <v>58</v>
      </c>
      <c r="BA8" s="11">
        <v>94</v>
      </c>
      <c r="BB8" s="11"/>
      <c r="BC8" s="11">
        <v>251</v>
      </c>
      <c r="BD8" s="11">
        <v>401</v>
      </c>
      <c r="BE8" s="11">
        <v>295</v>
      </c>
      <c r="BF8" s="11"/>
      <c r="BG8" s="11">
        <v>87</v>
      </c>
      <c r="BH8" s="11">
        <v>464</v>
      </c>
      <c r="BI8" s="11">
        <v>308</v>
      </c>
      <c r="BJ8" s="11">
        <v>29</v>
      </c>
      <c r="BK8" s="11">
        <v>81</v>
      </c>
      <c r="BL8" s="11"/>
      <c r="BM8" s="11">
        <v>551</v>
      </c>
      <c r="BN8" s="11">
        <v>110</v>
      </c>
    </row>
    <row r="9" spans="2:66" x14ac:dyDescent="0.35">
      <c r="B9" s="18" t="s">
        <v>178</v>
      </c>
      <c r="C9" s="17">
        <v>0.312875516904493</v>
      </c>
      <c r="D9" s="17">
        <v>0.31363237266190402</v>
      </c>
      <c r="E9" s="17">
        <v>0.31199293465844002</v>
      </c>
      <c r="F9" s="17"/>
      <c r="G9" s="17">
        <v>0.34339895664069098</v>
      </c>
      <c r="H9" s="17">
        <v>0.41931446510450698</v>
      </c>
      <c r="I9" s="17">
        <v>0.345771346422728</v>
      </c>
      <c r="J9" s="17">
        <v>0.28576464573864802</v>
      </c>
      <c r="K9" s="17">
        <v>0.29705775219983499</v>
      </c>
      <c r="L9" s="17">
        <v>0.21631044265327501</v>
      </c>
      <c r="M9" s="17"/>
      <c r="N9" s="17">
        <v>0.26349105724317701</v>
      </c>
      <c r="O9" s="17">
        <v>0.35267074277795601</v>
      </c>
      <c r="P9" s="17">
        <v>0.30549561581159101</v>
      </c>
      <c r="Q9" s="17">
        <v>0.32841965042618498</v>
      </c>
      <c r="R9" s="17"/>
      <c r="S9" s="17">
        <v>0.366504530871753</v>
      </c>
      <c r="T9" s="17">
        <v>0.25162455954186203</v>
      </c>
      <c r="U9" s="17">
        <v>0.273595965806056</v>
      </c>
      <c r="V9" s="17">
        <v>0.24174551185404999</v>
      </c>
      <c r="W9" s="17">
        <v>0.35817008093575298</v>
      </c>
      <c r="X9" s="17">
        <v>0.28642671330164199</v>
      </c>
      <c r="Y9" s="17">
        <v>0.31320542442865401</v>
      </c>
      <c r="Z9" s="17">
        <v>0.218925696844568</v>
      </c>
      <c r="AA9" s="17">
        <v>0.31669751584435801</v>
      </c>
      <c r="AB9" s="17">
        <v>0.347754097451412</v>
      </c>
      <c r="AC9" s="17">
        <v>0.39314528762456202</v>
      </c>
      <c r="AD9" s="17">
        <v>0.460176618356131</v>
      </c>
      <c r="AE9" s="17"/>
      <c r="AF9" s="17">
        <v>0.39865675510802001</v>
      </c>
      <c r="AG9" s="17">
        <v>0.29759099198935501</v>
      </c>
      <c r="AH9" s="17">
        <v>0.30042923237678398</v>
      </c>
      <c r="AI9" s="17">
        <v>0.29672562562951899</v>
      </c>
      <c r="AJ9" s="17">
        <v>0.241232231773893</v>
      </c>
      <c r="AK9" s="17">
        <v>0.22209107735144201</v>
      </c>
      <c r="AL9" s="17"/>
      <c r="AM9" s="17">
        <v>0.30082235020315501</v>
      </c>
      <c r="AN9" s="17">
        <v>0.33153256593610703</v>
      </c>
      <c r="AO9" s="17"/>
      <c r="AP9" s="17">
        <v>0.32137073758046503</v>
      </c>
      <c r="AQ9" s="17">
        <v>0.27616916423983101</v>
      </c>
      <c r="AR9" s="17">
        <v>0.34357620567001701</v>
      </c>
      <c r="AS9" s="17">
        <v>0.313032025212725</v>
      </c>
      <c r="AT9" s="17">
        <v>0.25136048381598203</v>
      </c>
      <c r="AU9" s="17"/>
      <c r="AV9" s="17">
        <v>0.41225136066113399</v>
      </c>
      <c r="AW9" s="17">
        <v>0.115228348966879</v>
      </c>
      <c r="AX9" s="17">
        <v>0.38059743781429001</v>
      </c>
      <c r="AY9" s="17">
        <v>0.23626541402321299</v>
      </c>
      <c r="AZ9" s="17">
        <v>0.49305563337436698</v>
      </c>
      <c r="BA9" s="17">
        <v>0.26363472191194198</v>
      </c>
      <c r="BB9" s="17"/>
      <c r="BC9" s="17">
        <v>0.50999430337684104</v>
      </c>
      <c r="BD9" s="17">
        <v>0.25967099884593597</v>
      </c>
      <c r="BE9" s="17">
        <v>0.22601123227940201</v>
      </c>
      <c r="BF9" s="17"/>
      <c r="BG9" s="17">
        <v>0.32580235031689397</v>
      </c>
      <c r="BH9" s="17">
        <v>0.34466009256336999</v>
      </c>
      <c r="BI9" s="17">
        <v>0.30114113843486201</v>
      </c>
      <c r="BJ9" s="17">
        <v>0.35727128543340197</v>
      </c>
      <c r="BK9" s="17">
        <v>0.21198763147761601</v>
      </c>
      <c r="BL9" s="17"/>
      <c r="BM9" s="17">
        <v>0.34167301379824999</v>
      </c>
      <c r="BN9" s="17">
        <v>0.25042886208451498</v>
      </c>
    </row>
    <row r="10" spans="2:66" x14ac:dyDescent="0.35">
      <c r="B10" s="18" t="s">
        <v>179</v>
      </c>
      <c r="C10" s="17">
        <v>0.33049005981459201</v>
      </c>
      <c r="D10" s="17">
        <v>0.313141544121529</v>
      </c>
      <c r="E10" s="17">
        <v>0.34459795311228197</v>
      </c>
      <c r="F10" s="17"/>
      <c r="G10" s="17">
        <v>0.37157022508743898</v>
      </c>
      <c r="H10" s="17">
        <v>0.28052666071450999</v>
      </c>
      <c r="I10" s="17">
        <v>0.30281526886466198</v>
      </c>
      <c r="J10" s="17">
        <v>0.37438269349112302</v>
      </c>
      <c r="K10" s="17">
        <v>0.26641649538248502</v>
      </c>
      <c r="L10" s="17">
        <v>0.37071642258040799</v>
      </c>
      <c r="M10" s="17"/>
      <c r="N10" s="17">
        <v>0.34914861591367502</v>
      </c>
      <c r="O10" s="17">
        <v>0.330291233907054</v>
      </c>
      <c r="P10" s="17">
        <v>0.30092650795723103</v>
      </c>
      <c r="Q10" s="17">
        <v>0.341395014001942</v>
      </c>
      <c r="R10" s="17"/>
      <c r="S10" s="17">
        <v>0.29512315694170599</v>
      </c>
      <c r="T10" s="17">
        <v>0.35455956977201802</v>
      </c>
      <c r="U10" s="17">
        <v>0.276164650421237</v>
      </c>
      <c r="V10" s="17">
        <v>0.26416668469515597</v>
      </c>
      <c r="W10" s="17">
        <v>0.42179106556100299</v>
      </c>
      <c r="X10" s="17">
        <v>0.34596816075411801</v>
      </c>
      <c r="Y10" s="17">
        <v>0.32375946462685101</v>
      </c>
      <c r="Z10" s="17">
        <v>0.460028216788192</v>
      </c>
      <c r="AA10" s="17">
        <v>0.35030195706600098</v>
      </c>
      <c r="AB10" s="17">
        <v>0.31262817182659702</v>
      </c>
      <c r="AC10" s="17">
        <v>0.34939727079271798</v>
      </c>
      <c r="AD10" s="17">
        <v>0.29879888204385202</v>
      </c>
      <c r="AE10" s="17"/>
      <c r="AF10" s="17">
        <v>0.31886896776118501</v>
      </c>
      <c r="AG10" s="17">
        <v>0.34006548813109</v>
      </c>
      <c r="AH10" s="17">
        <v>0.29994874201528998</v>
      </c>
      <c r="AI10" s="17">
        <v>0.32474374481551199</v>
      </c>
      <c r="AJ10" s="17">
        <v>0.38461357275699498</v>
      </c>
      <c r="AK10" s="17">
        <v>0.31573527243687699</v>
      </c>
      <c r="AL10" s="17"/>
      <c r="AM10" s="17">
        <v>0.32415460136966801</v>
      </c>
      <c r="AN10" s="17">
        <v>0.33887936757956899</v>
      </c>
      <c r="AO10" s="17"/>
      <c r="AP10" s="17">
        <v>0.33024572883159198</v>
      </c>
      <c r="AQ10" s="17">
        <v>0.37968577813933502</v>
      </c>
      <c r="AR10" s="17">
        <v>0.31097748850908602</v>
      </c>
      <c r="AS10" s="17">
        <v>0.27736995494740102</v>
      </c>
      <c r="AT10" s="17">
        <v>0.29720762712681098</v>
      </c>
      <c r="AU10" s="17"/>
      <c r="AV10" s="17">
        <v>0.36255756358865998</v>
      </c>
      <c r="AW10" s="17">
        <v>0.31024539811127699</v>
      </c>
      <c r="AX10" s="17">
        <v>0.373045270330085</v>
      </c>
      <c r="AY10" s="17">
        <v>0.26881759564519497</v>
      </c>
      <c r="AZ10" s="17">
        <v>0.23795300126944499</v>
      </c>
      <c r="BA10" s="17">
        <v>0.320399473066735</v>
      </c>
      <c r="BB10" s="17"/>
      <c r="BC10" s="17">
        <v>0.334722030741059</v>
      </c>
      <c r="BD10" s="17">
        <v>0.34923379628274898</v>
      </c>
      <c r="BE10" s="17">
        <v>0.30981932088805297</v>
      </c>
      <c r="BF10" s="17"/>
      <c r="BG10" s="17">
        <v>0.34545446916941203</v>
      </c>
      <c r="BH10" s="17">
        <v>0.35789195797976298</v>
      </c>
      <c r="BI10" s="17">
        <v>0.33130949303325102</v>
      </c>
      <c r="BJ10" s="17">
        <v>0.20006485683866099</v>
      </c>
      <c r="BK10" s="17">
        <v>0.215044730862303</v>
      </c>
      <c r="BL10" s="17"/>
      <c r="BM10" s="17">
        <v>0.35592185157830503</v>
      </c>
      <c r="BN10" s="17">
        <v>0.21108114118014701</v>
      </c>
    </row>
    <row r="11" spans="2:66" ht="29" x14ac:dyDescent="0.35">
      <c r="B11" s="18" t="s">
        <v>180</v>
      </c>
      <c r="C11" s="17">
        <v>0.20613239167505301</v>
      </c>
      <c r="D11" s="17">
        <v>0.22374944149359799</v>
      </c>
      <c r="E11" s="17">
        <v>0.19109049345673701</v>
      </c>
      <c r="F11" s="17"/>
      <c r="G11" s="17">
        <v>0.166093387819512</v>
      </c>
      <c r="H11" s="17">
        <v>0.16771549649967399</v>
      </c>
      <c r="I11" s="17">
        <v>0.204356855203287</v>
      </c>
      <c r="J11" s="17">
        <v>0.17315562067514501</v>
      </c>
      <c r="K11" s="17">
        <v>0.291950106865562</v>
      </c>
      <c r="L11" s="17">
        <v>0.23358082968569399</v>
      </c>
      <c r="M11" s="17"/>
      <c r="N11" s="17">
        <v>0.23220411571674901</v>
      </c>
      <c r="O11" s="17">
        <v>0.16198183923624199</v>
      </c>
      <c r="P11" s="17">
        <v>0.23257401461562599</v>
      </c>
      <c r="Q11" s="17">
        <v>0.199022468791857</v>
      </c>
      <c r="R11" s="17"/>
      <c r="S11" s="17">
        <v>0.23803237686010101</v>
      </c>
      <c r="T11" s="17">
        <v>0.221395313741093</v>
      </c>
      <c r="U11" s="17">
        <v>0.249620306828929</v>
      </c>
      <c r="V11" s="17">
        <v>0.25481725697728302</v>
      </c>
      <c r="W11" s="17">
        <v>0.112929638093978</v>
      </c>
      <c r="X11" s="17">
        <v>0.21318784972736701</v>
      </c>
      <c r="Y11" s="17">
        <v>0.21962647316640099</v>
      </c>
      <c r="Z11" s="17">
        <v>0.240273574624467</v>
      </c>
      <c r="AA11" s="17">
        <v>0.223530663619462</v>
      </c>
      <c r="AB11" s="17">
        <v>0.122720189099288</v>
      </c>
      <c r="AC11" s="17">
        <v>0.14728892689843401</v>
      </c>
      <c r="AD11" s="17">
        <v>0.10956679812227101</v>
      </c>
      <c r="AE11" s="17"/>
      <c r="AF11" s="17">
        <v>0.16473791773108201</v>
      </c>
      <c r="AG11" s="17">
        <v>0.24683703053089601</v>
      </c>
      <c r="AH11" s="17">
        <v>0.18353356883337499</v>
      </c>
      <c r="AI11" s="17">
        <v>0.20582989328762899</v>
      </c>
      <c r="AJ11" s="17">
        <v>0.20446664709680501</v>
      </c>
      <c r="AK11" s="17">
        <v>0.25838789710202298</v>
      </c>
      <c r="AL11" s="17"/>
      <c r="AM11" s="17">
        <v>0.21239671475240099</v>
      </c>
      <c r="AN11" s="17">
        <v>0.197230128439497</v>
      </c>
      <c r="AO11" s="17"/>
      <c r="AP11" s="17">
        <v>0.183680309557576</v>
      </c>
      <c r="AQ11" s="17">
        <v>0.21358378757145499</v>
      </c>
      <c r="AR11" s="17">
        <v>0.219997538478061</v>
      </c>
      <c r="AS11" s="17">
        <v>0.203687502693738</v>
      </c>
      <c r="AT11" s="17">
        <v>0.25192168789327701</v>
      </c>
      <c r="AU11" s="17"/>
      <c r="AV11" s="17">
        <v>0.147237939365889</v>
      </c>
      <c r="AW11" s="17">
        <v>0.29580041892033199</v>
      </c>
      <c r="AX11" s="17">
        <v>0.165304673126597</v>
      </c>
      <c r="AY11" s="17">
        <v>0.27764612021780799</v>
      </c>
      <c r="AZ11" s="17">
        <v>0.15200215704230199</v>
      </c>
      <c r="BA11" s="17">
        <v>0.28596749680605199</v>
      </c>
      <c r="BB11" s="17"/>
      <c r="BC11" s="17">
        <v>9.5558795812858796E-2</v>
      </c>
      <c r="BD11" s="17">
        <v>0.261561628318214</v>
      </c>
      <c r="BE11" s="17">
        <v>0.23035668714024701</v>
      </c>
      <c r="BF11" s="17"/>
      <c r="BG11" s="17">
        <v>0.16920504229617001</v>
      </c>
      <c r="BH11" s="17">
        <v>0.175828881520222</v>
      </c>
      <c r="BI11" s="17">
        <v>0.233337094466777</v>
      </c>
      <c r="BJ11" s="17">
        <v>0.23879166287044901</v>
      </c>
      <c r="BK11" s="17">
        <v>0.23822186370318801</v>
      </c>
      <c r="BL11" s="17"/>
      <c r="BM11" s="17">
        <v>0.17477966103395501</v>
      </c>
      <c r="BN11" s="17">
        <v>0.23837262933023501</v>
      </c>
    </row>
    <row r="12" spans="2:66" x14ac:dyDescent="0.35">
      <c r="B12" s="18" t="s">
        <v>181</v>
      </c>
      <c r="C12" s="17">
        <v>8.1982873881809804E-2</v>
      </c>
      <c r="D12" s="17">
        <v>0.10103314747336101</v>
      </c>
      <c r="E12" s="17">
        <v>6.4901148350149193E-2</v>
      </c>
      <c r="F12" s="17"/>
      <c r="G12" s="17">
        <v>5.5366968815287201E-2</v>
      </c>
      <c r="H12" s="17">
        <v>6.86252298435992E-2</v>
      </c>
      <c r="I12" s="17">
        <v>9.6923358898106202E-2</v>
      </c>
      <c r="J12" s="17">
        <v>6.7340242414331494E-2</v>
      </c>
      <c r="K12" s="17">
        <v>4.0951738960214E-2</v>
      </c>
      <c r="L12" s="17">
        <v>0.13615981022625601</v>
      </c>
      <c r="M12" s="17"/>
      <c r="N12" s="17">
        <v>9.7617134892958701E-2</v>
      </c>
      <c r="O12" s="17">
        <v>8.4757969763947005E-2</v>
      </c>
      <c r="P12" s="17">
        <v>8.3543390011949104E-2</v>
      </c>
      <c r="Q12" s="17">
        <v>6.0641460649496902E-2</v>
      </c>
      <c r="R12" s="17"/>
      <c r="S12" s="17">
        <v>5.3482119096008397E-2</v>
      </c>
      <c r="T12" s="17">
        <v>0.10329289449168</v>
      </c>
      <c r="U12" s="17">
        <v>9.9504196343972007E-2</v>
      </c>
      <c r="V12" s="17">
        <v>0.12886212483273399</v>
      </c>
      <c r="W12" s="17">
        <v>7.6907150222280202E-2</v>
      </c>
      <c r="X12" s="17">
        <v>8.77570408270473E-2</v>
      </c>
      <c r="Y12" s="17">
        <v>6.4443013831924495E-2</v>
      </c>
      <c r="Z12" s="17">
        <v>2.6136366000145801E-2</v>
      </c>
      <c r="AA12" s="17">
        <v>6.7277410385010006E-2</v>
      </c>
      <c r="AB12" s="17">
        <v>8.2792467016770399E-2</v>
      </c>
      <c r="AC12" s="17">
        <v>0.110168514684286</v>
      </c>
      <c r="AD12" s="17">
        <v>5.2220147987573601E-2</v>
      </c>
      <c r="AE12" s="17"/>
      <c r="AF12" s="17">
        <v>7.50098296469872E-2</v>
      </c>
      <c r="AG12" s="17">
        <v>6.2691661266005297E-2</v>
      </c>
      <c r="AH12" s="17">
        <v>0.102790167338122</v>
      </c>
      <c r="AI12" s="17">
        <v>9.6586008730750197E-2</v>
      </c>
      <c r="AJ12" s="17">
        <v>0.109639765346168</v>
      </c>
      <c r="AK12" s="17">
        <v>5.3024960593703402E-2</v>
      </c>
      <c r="AL12" s="17"/>
      <c r="AM12" s="17">
        <v>8.5449057179988394E-2</v>
      </c>
      <c r="AN12" s="17">
        <v>7.7973325149458095E-2</v>
      </c>
      <c r="AO12" s="17"/>
      <c r="AP12" s="17">
        <v>7.8254110330558402E-2</v>
      </c>
      <c r="AQ12" s="17">
        <v>6.6523478494474195E-2</v>
      </c>
      <c r="AR12" s="17">
        <v>6.9801268686346701E-2</v>
      </c>
      <c r="AS12" s="17">
        <v>0.108279140185014</v>
      </c>
      <c r="AT12" s="17">
        <v>0.1610438308861</v>
      </c>
      <c r="AU12" s="17"/>
      <c r="AV12" s="17">
        <v>5.6130640359640799E-2</v>
      </c>
      <c r="AW12" s="17">
        <v>0.175444816839573</v>
      </c>
      <c r="AX12" s="17">
        <v>4.4568421948950297E-2</v>
      </c>
      <c r="AY12" s="17">
        <v>0.111133429719139</v>
      </c>
      <c r="AZ12" s="17">
        <v>5.13728364384472E-2</v>
      </c>
      <c r="BA12" s="17">
        <v>2.1161698865033499E-2</v>
      </c>
      <c r="BB12" s="17"/>
      <c r="BC12" s="17">
        <v>3.1830512021162501E-2</v>
      </c>
      <c r="BD12" s="17">
        <v>5.6044679215665701E-2</v>
      </c>
      <c r="BE12" s="17">
        <v>0.15904364138343</v>
      </c>
      <c r="BF12" s="17"/>
      <c r="BG12" s="17">
        <v>6.7203394426532503E-2</v>
      </c>
      <c r="BH12" s="17">
        <v>7.3074444862262597E-2</v>
      </c>
      <c r="BI12" s="17">
        <v>7.3763280881709997E-2</v>
      </c>
      <c r="BJ12" s="17">
        <v>0.137086661749976</v>
      </c>
      <c r="BK12" s="17">
        <v>0.186827116913139</v>
      </c>
      <c r="BL12" s="17"/>
      <c r="BM12" s="17">
        <v>7.2144466614797995E-2</v>
      </c>
      <c r="BN12" s="17">
        <v>0.17366607466676801</v>
      </c>
    </row>
    <row r="13" spans="2:66" x14ac:dyDescent="0.35">
      <c r="B13" s="18" t="s">
        <v>182</v>
      </c>
      <c r="C13" s="17">
        <v>4.0029767090086397E-2</v>
      </c>
      <c r="D13" s="17">
        <v>3.5733794280673498E-2</v>
      </c>
      <c r="E13" s="17">
        <v>4.42207095466862E-2</v>
      </c>
      <c r="F13" s="17"/>
      <c r="G13" s="17">
        <v>4.9640019675615599E-2</v>
      </c>
      <c r="H13" s="17">
        <v>2.86280495654773E-2</v>
      </c>
      <c r="I13" s="17">
        <v>2.4710642494314799E-2</v>
      </c>
      <c r="J13" s="17">
        <v>4.9211987633336098E-2</v>
      </c>
      <c r="K13" s="17">
        <v>6.6674548682510298E-2</v>
      </c>
      <c r="L13" s="17">
        <v>2.9872744265567599E-2</v>
      </c>
      <c r="M13" s="17"/>
      <c r="N13" s="17">
        <v>4.1947926863876599E-2</v>
      </c>
      <c r="O13" s="17">
        <v>3.4591198101918498E-2</v>
      </c>
      <c r="P13" s="17">
        <v>4.6746788619260099E-2</v>
      </c>
      <c r="Q13" s="17">
        <v>3.7821100123964398E-2</v>
      </c>
      <c r="R13" s="17"/>
      <c r="S13" s="17">
        <v>3.34155293910193E-2</v>
      </c>
      <c r="T13" s="17">
        <v>2.7241354767233099E-2</v>
      </c>
      <c r="U13" s="17">
        <v>6.2532155738269701E-2</v>
      </c>
      <c r="V13" s="17">
        <v>7.3541681749660498E-2</v>
      </c>
      <c r="W13" s="17">
        <v>3.0202065186985299E-2</v>
      </c>
      <c r="X13" s="17">
        <v>1.08858973832172E-2</v>
      </c>
      <c r="Y13" s="17">
        <v>3.8986600039804399E-2</v>
      </c>
      <c r="Z13" s="17">
        <v>5.4636145742627297E-2</v>
      </c>
      <c r="AA13" s="17">
        <v>3.3644643315845102E-2</v>
      </c>
      <c r="AB13" s="17">
        <v>6.7186586695874698E-2</v>
      </c>
      <c r="AC13" s="17">
        <v>0</v>
      </c>
      <c r="AD13" s="17">
        <v>7.9237553490172905E-2</v>
      </c>
      <c r="AE13" s="17"/>
      <c r="AF13" s="17">
        <v>3.49979653103265E-2</v>
      </c>
      <c r="AG13" s="17">
        <v>1.90305822990368E-2</v>
      </c>
      <c r="AH13" s="17">
        <v>8.2161544136993003E-2</v>
      </c>
      <c r="AI13" s="17">
        <v>2.29363610679078E-2</v>
      </c>
      <c r="AJ13" s="17">
        <v>3.3455262521257897E-2</v>
      </c>
      <c r="AK13" s="17">
        <v>0.132817919171762</v>
      </c>
      <c r="AL13" s="17"/>
      <c r="AM13" s="17">
        <v>4.2508831936241998E-2</v>
      </c>
      <c r="AN13" s="17">
        <v>3.6941370420074102E-2</v>
      </c>
      <c r="AO13" s="17"/>
      <c r="AP13" s="17">
        <v>4.9983883770352101E-2</v>
      </c>
      <c r="AQ13" s="17">
        <v>4.5125405859889903E-2</v>
      </c>
      <c r="AR13" s="17">
        <v>3.7489126750623901E-2</v>
      </c>
      <c r="AS13" s="17">
        <v>3.8528586212544097E-2</v>
      </c>
      <c r="AT13" s="17">
        <v>3.8466370277830203E-2</v>
      </c>
      <c r="AU13" s="17"/>
      <c r="AV13" s="17">
        <v>1.5538229621168201E-2</v>
      </c>
      <c r="AW13" s="17">
        <v>8.2312596995365001E-2</v>
      </c>
      <c r="AX13" s="17">
        <v>2.4952642538237001E-2</v>
      </c>
      <c r="AY13" s="17">
        <v>7.3327043835551206E-2</v>
      </c>
      <c r="AZ13" s="17">
        <v>4.9438997560260801E-2</v>
      </c>
      <c r="BA13" s="17">
        <v>0</v>
      </c>
      <c r="BB13" s="17"/>
      <c r="BC13" s="17">
        <v>2.00747667949812E-2</v>
      </c>
      <c r="BD13" s="17">
        <v>3.0150219853163001E-2</v>
      </c>
      <c r="BE13" s="17">
        <v>7.0988639925064503E-2</v>
      </c>
      <c r="BF13" s="17"/>
      <c r="BG13" s="17">
        <v>6.9333934841098302E-2</v>
      </c>
      <c r="BH13" s="17">
        <v>3.5068666441544702E-2</v>
      </c>
      <c r="BI13" s="17">
        <v>2.3359785720001899E-2</v>
      </c>
      <c r="BJ13" s="17">
        <v>0</v>
      </c>
      <c r="BK13" s="17">
        <v>9.6944112574070998E-2</v>
      </c>
      <c r="BL13" s="17"/>
      <c r="BM13" s="17">
        <v>4.0496307475113603E-2</v>
      </c>
      <c r="BN13" s="17">
        <v>7.1293250374699302E-2</v>
      </c>
    </row>
    <row r="14" spans="2:66" x14ac:dyDescent="0.35">
      <c r="B14" s="18" t="s">
        <v>117</v>
      </c>
      <c r="C14" s="19">
        <v>2.8489390633966601E-2</v>
      </c>
      <c r="D14" s="19">
        <v>1.27096999689336E-2</v>
      </c>
      <c r="E14" s="19">
        <v>4.3196760875706397E-2</v>
      </c>
      <c r="F14" s="19"/>
      <c r="G14" s="19">
        <v>1.3930441961455001E-2</v>
      </c>
      <c r="H14" s="19">
        <v>3.5190098272231497E-2</v>
      </c>
      <c r="I14" s="19">
        <v>2.54225281169017E-2</v>
      </c>
      <c r="J14" s="19">
        <v>5.0144810047416201E-2</v>
      </c>
      <c r="K14" s="19">
        <v>3.6949357909392702E-2</v>
      </c>
      <c r="L14" s="19">
        <v>1.3359750588799299E-2</v>
      </c>
      <c r="M14" s="19"/>
      <c r="N14" s="19">
        <v>1.55911493695635E-2</v>
      </c>
      <c r="O14" s="19">
        <v>3.5707016212881998E-2</v>
      </c>
      <c r="P14" s="19">
        <v>3.0713682984342901E-2</v>
      </c>
      <c r="Q14" s="19">
        <v>3.2700306006553999E-2</v>
      </c>
      <c r="R14" s="19"/>
      <c r="S14" s="19">
        <v>1.3442286839411999E-2</v>
      </c>
      <c r="T14" s="19">
        <v>4.1886307686113601E-2</v>
      </c>
      <c r="U14" s="19">
        <v>3.8582724861535703E-2</v>
      </c>
      <c r="V14" s="19">
        <v>3.68667398911166E-2</v>
      </c>
      <c r="W14" s="19">
        <v>0</v>
      </c>
      <c r="X14" s="19">
        <v>5.5774338006607901E-2</v>
      </c>
      <c r="Y14" s="19">
        <v>3.9979023906365201E-2</v>
      </c>
      <c r="Z14" s="19">
        <v>0</v>
      </c>
      <c r="AA14" s="19">
        <v>8.5478097693239795E-3</v>
      </c>
      <c r="AB14" s="19">
        <v>6.6918487910056695E-2</v>
      </c>
      <c r="AC14" s="19">
        <v>0</v>
      </c>
      <c r="AD14" s="19">
        <v>0</v>
      </c>
      <c r="AE14" s="19"/>
      <c r="AF14" s="19">
        <v>7.7285644423999E-3</v>
      </c>
      <c r="AG14" s="19">
        <v>3.3784245783616801E-2</v>
      </c>
      <c r="AH14" s="19">
        <v>3.11367452994348E-2</v>
      </c>
      <c r="AI14" s="19">
        <v>5.3178366468681099E-2</v>
      </c>
      <c r="AJ14" s="19">
        <v>2.6592520504880399E-2</v>
      </c>
      <c r="AK14" s="19">
        <v>1.7942873344191899E-2</v>
      </c>
      <c r="AL14" s="19"/>
      <c r="AM14" s="19">
        <v>3.4668444558546202E-2</v>
      </c>
      <c r="AN14" s="19">
        <v>1.74432424752958E-2</v>
      </c>
      <c r="AO14" s="19"/>
      <c r="AP14" s="19">
        <v>3.6465229929456701E-2</v>
      </c>
      <c r="AQ14" s="19">
        <v>1.8912385695014699E-2</v>
      </c>
      <c r="AR14" s="19">
        <v>1.8158371905865799E-2</v>
      </c>
      <c r="AS14" s="19">
        <v>5.9102790748577903E-2</v>
      </c>
      <c r="AT14" s="19">
        <v>0</v>
      </c>
      <c r="AU14" s="19"/>
      <c r="AV14" s="19">
        <v>6.2842664035084803E-3</v>
      </c>
      <c r="AW14" s="19">
        <v>2.0968420166573999E-2</v>
      </c>
      <c r="AX14" s="19">
        <v>1.1531554241841E-2</v>
      </c>
      <c r="AY14" s="19">
        <v>3.2810396559092798E-2</v>
      </c>
      <c r="AZ14" s="19">
        <v>1.6177374315178E-2</v>
      </c>
      <c r="BA14" s="19">
        <v>0.10883660935023701</v>
      </c>
      <c r="BB14" s="19"/>
      <c r="BC14" s="19">
        <v>7.8195912530972904E-3</v>
      </c>
      <c r="BD14" s="19">
        <v>4.3338677484272198E-2</v>
      </c>
      <c r="BE14" s="19">
        <v>3.7804783838025699E-3</v>
      </c>
      <c r="BF14" s="19"/>
      <c r="BG14" s="19">
        <v>2.3000808949893502E-2</v>
      </c>
      <c r="BH14" s="19">
        <v>1.3475956632838E-2</v>
      </c>
      <c r="BI14" s="19">
        <v>3.7089207463397701E-2</v>
      </c>
      <c r="BJ14" s="19">
        <v>6.6785533107511397E-2</v>
      </c>
      <c r="BK14" s="19">
        <v>5.0974544469682699E-2</v>
      </c>
      <c r="BL14" s="19"/>
      <c r="BM14" s="19">
        <v>1.49846994995773E-2</v>
      </c>
      <c r="BN14" s="19">
        <v>5.5158042363635799E-2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209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1008</v>
      </c>
      <c r="D7" s="10">
        <v>480</v>
      </c>
      <c r="E7" s="10">
        <v>525</v>
      </c>
      <c r="F7" s="10"/>
      <c r="G7" s="10">
        <v>143</v>
      </c>
      <c r="H7" s="10">
        <v>177</v>
      </c>
      <c r="I7" s="10">
        <v>157</v>
      </c>
      <c r="J7" s="10">
        <v>163</v>
      </c>
      <c r="K7" s="10">
        <v>142</v>
      </c>
      <c r="L7" s="10">
        <v>226</v>
      </c>
      <c r="M7" s="10"/>
      <c r="N7" s="10">
        <v>266</v>
      </c>
      <c r="O7" s="10">
        <v>261</v>
      </c>
      <c r="P7" s="10">
        <v>235</v>
      </c>
      <c r="Q7" s="10">
        <v>244</v>
      </c>
      <c r="R7" s="10"/>
      <c r="S7" s="10">
        <v>150</v>
      </c>
      <c r="T7" s="10">
        <v>144</v>
      </c>
      <c r="U7" s="10">
        <v>80</v>
      </c>
      <c r="V7" s="10">
        <v>83</v>
      </c>
      <c r="W7" s="10">
        <v>64</v>
      </c>
      <c r="X7" s="10">
        <v>88</v>
      </c>
      <c r="Y7" s="10">
        <v>77</v>
      </c>
      <c r="Z7" s="10">
        <v>37</v>
      </c>
      <c r="AA7" s="10">
        <v>120</v>
      </c>
      <c r="AB7" s="10">
        <v>74</v>
      </c>
      <c r="AC7" s="10">
        <v>54</v>
      </c>
      <c r="AD7" s="10">
        <v>37</v>
      </c>
      <c r="AE7" s="10"/>
      <c r="AF7" s="10">
        <v>256</v>
      </c>
      <c r="AG7" s="10">
        <v>271</v>
      </c>
      <c r="AH7" s="10">
        <v>135</v>
      </c>
      <c r="AI7" s="10">
        <v>175</v>
      </c>
      <c r="AJ7" s="10">
        <v>117</v>
      </c>
      <c r="AK7" s="10">
        <v>54</v>
      </c>
      <c r="AL7" s="10"/>
      <c r="AM7" s="10">
        <v>593</v>
      </c>
      <c r="AN7" s="10">
        <v>410</v>
      </c>
      <c r="AO7" s="10"/>
      <c r="AP7" s="10">
        <v>226</v>
      </c>
      <c r="AQ7" s="10">
        <v>224</v>
      </c>
      <c r="AR7" s="10">
        <v>268</v>
      </c>
      <c r="AS7" s="10">
        <v>123</v>
      </c>
      <c r="AT7" s="10">
        <v>27</v>
      </c>
      <c r="AU7" s="10"/>
      <c r="AV7" s="10">
        <v>332</v>
      </c>
      <c r="AW7" s="10">
        <v>198</v>
      </c>
      <c r="AX7" s="10">
        <v>85</v>
      </c>
      <c r="AY7" s="10">
        <v>123</v>
      </c>
      <c r="AZ7" s="10">
        <v>59</v>
      </c>
      <c r="BA7" s="10">
        <v>94</v>
      </c>
      <c r="BB7" s="10"/>
      <c r="BC7" s="10">
        <v>252</v>
      </c>
      <c r="BD7" s="10">
        <v>401</v>
      </c>
      <c r="BE7" s="10">
        <v>296</v>
      </c>
      <c r="BF7" s="10"/>
      <c r="BG7" s="10">
        <v>88</v>
      </c>
      <c r="BH7" s="10">
        <v>464</v>
      </c>
      <c r="BI7" s="10">
        <v>309</v>
      </c>
      <c r="BJ7" s="10">
        <v>29</v>
      </c>
      <c r="BK7" s="10">
        <v>81</v>
      </c>
      <c r="BL7" s="10"/>
      <c r="BM7" s="10">
        <v>552</v>
      </c>
      <c r="BN7" s="10">
        <v>110</v>
      </c>
    </row>
    <row r="8" spans="2:66" ht="30" customHeight="1" x14ac:dyDescent="0.35">
      <c r="B8" s="11" t="s">
        <v>19</v>
      </c>
      <c r="C8" s="11">
        <v>1006</v>
      </c>
      <c r="D8" s="11">
        <v>481</v>
      </c>
      <c r="E8" s="11">
        <v>522</v>
      </c>
      <c r="F8" s="11"/>
      <c r="G8" s="11">
        <v>145</v>
      </c>
      <c r="H8" s="11">
        <v>173</v>
      </c>
      <c r="I8" s="11">
        <v>160</v>
      </c>
      <c r="J8" s="11">
        <v>166</v>
      </c>
      <c r="K8" s="11">
        <v>141</v>
      </c>
      <c r="L8" s="11">
        <v>221</v>
      </c>
      <c r="M8" s="11"/>
      <c r="N8" s="11">
        <v>264</v>
      </c>
      <c r="O8" s="11">
        <v>269</v>
      </c>
      <c r="P8" s="11">
        <v>232</v>
      </c>
      <c r="Q8" s="11">
        <v>238</v>
      </c>
      <c r="R8" s="11"/>
      <c r="S8" s="11">
        <v>148</v>
      </c>
      <c r="T8" s="11">
        <v>142</v>
      </c>
      <c r="U8" s="11">
        <v>78</v>
      </c>
      <c r="V8" s="11">
        <v>88</v>
      </c>
      <c r="W8" s="11">
        <v>64</v>
      </c>
      <c r="X8" s="11">
        <v>86</v>
      </c>
      <c r="Y8" s="11">
        <v>75</v>
      </c>
      <c r="Z8" s="11">
        <v>35</v>
      </c>
      <c r="AA8" s="11">
        <v>118</v>
      </c>
      <c r="AB8" s="11">
        <v>84</v>
      </c>
      <c r="AC8" s="11">
        <v>52</v>
      </c>
      <c r="AD8" s="11">
        <v>35</v>
      </c>
      <c r="AE8" s="11"/>
      <c r="AF8" s="11">
        <v>255</v>
      </c>
      <c r="AG8" s="11">
        <v>271</v>
      </c>
      <c r="AH8" s="11">
        <v>136</v>
      </c>
      <c r="AI8" s="11">
        <v>174</v>
      </c>
      <c r="AJ8" s="11">
        <v>116</v>
      </c>
      <c r="AK8" s="11">
        <v>54</v>
      </c>
      <c r="AL8" s="11"/>
      <c r="AM8" s="11">
        <v>590</v>
      </c>
      <c r="AN8" s="11">
        <v>411</v>
      </c>
      <c r="AO8" s="11"/>
      <c r="AP8" s="11">
        <v>225</v>
      </c>
      <c r="AQ8" s="11">
        <v>223</v>
      </c>
      <c r="AR8" s="11">
        <v>269</v>
      </c>
      <c r="AS8" s="11">
        <v>123</v>
      </c>
      <c r="AT8" s="11">
        <v>27</v>
      </c>
      <c r="AU8" s="11"/>
      <c r="AV8" s="11">
        <v>332</v>
      </c>
      <c r="AW8" s="11">
        <v>197</v>
      </c>
      <c r="AX8" s="11">
        <v>85</v>
      </c>
      <c r="AY8" s="11">
        <v>122</v>
      </c>
      <c r="AZ8" s="11">
        <v>58</v>
      </c>
      <c r="BA8" s="11">
        <v>94</v>
      </c>
      <c r="BB8" s="11"/>
      <c r="BC8" s="11">
        <v>251</v>
      </c>
      <c r="BD8" s="11">
        <v>401</v>
      </c>
      <c r="BE8" s="11">
        <v>295</v>
      </c>
      <c r="BF8" s="11"/>
      <c r="BG8" s="11">
        <v>87</v>
      </c>
      <c r="BH8" s="11">
        <v>464</v>
      </c>
      <c r="BI8" s="11">
        <v>308</v>
      </c>
      <c r="BJ8" s="11">
        <v>29</v>
      </c>
      <c r="BK8" s="11">
        <v>81</v>
      </c>
      <c r="BL8" s="11"/>
      <c r="BM8" s="11">
        <v>551</v>
      </c>
      <c r="BN8" s="11">
        <v>110</v>
      </c>
    </row>
    <row r="9" spans="2:66" x14ac:dyDescent="0.35">
      <c r="B9" s="18" t="s">
        <v>178</v>
      </c>
      <c r="C9" s="17">
        <v>0.27714165418903203</v>
      </c>
      <c r="D9" s="17">
        <v>0.28182698724682598</v>
      </c>
      <c r="E9" s="17">
        <v>0.27243168788512301</v>
      </c>
      <c r="F9" s="17"/>
      <c r="G9" s="17">
        <v>0.38828668627593599</v>
      </c>
      <c r="H9" s="17">
        <v>0.373542916065076</v>
      </c>
      <c r="I9" s="17">
        <v>0.28298589462427198</v>
      </c>
      <c r="J9" s="17">
        <v>0.25130719980871302</v>
      </c>
      <c r="K9" s="17">
        <v>0.19621523340038899</v>
      </c>
      <c r="L9" s="17">
        <v>0.19591275069265701</v>
      </c>
      <c r="M9" s="17"/>
      <c r="N9" s="17">
        <v>0.30877045914020002</v>
      </c>
      <c r="O9" s="17">
        <v>0.299208666980253</v>
      </c>
      <c r="P9" s="17">
        <v>0.26450799297659899</v>
      </c>
      <c r="Q9" s="17">
        <v>0.22771271073427499</v>
      </c>
      <c r="R9" s="17"/>
      <c r="S9" s="17">
        <v>0.33260557178343497</v>
      </c>
      <c r="T9" s="17">
        <v>0.24300665621495601</v>
      </c>
      <c r="U9" s="17">
        <v>0.32391277642437</v>
      </c>
      <c r="V9" s="17">
        <v>0.21861806382384399</v>
      </c>
      <c r="W9" s="17">
        <v>0.26418067269480899</v>
      </c>
      <c r="X9" s="17">
        <v>0.229406213431957</v>
      </c>
      <c r="Y9" s="17">
        <v>0.23589354197009099</v>
      </c>
      <c r="Z9" s="17">
        <v>0.27369065554031802</v>
      </c>
      <c r="AA9" s="17">
        <v>0.323560868930304</v>
      </c>
      <c r="AB9" s="17">
        <v>0.32227796667391001</v>
      </c>
      <c r="AC9" s="17">
        <v>0.259363235358819</v>
      </c>
      <c r="AD9" s="17">
        <v>0.217940407005661</v>
      </c>
      <c r="AE9" s="17"/>
      <c r="AF9" s="17">
        <v>0.37488059141626701</v>
      </c>
      <c r="AG9" s="17">
        <v>0.27877997182519798</v>
      </c>
      <c r="AH9" s="17">
        <v>0.244743791696062</v>
      </c>
      <c r="AI9" s="17">
        <v>0.239219114847779</v>
      </c>
      <c r="AJ9" s="17">
        <v>0.18723344532162101</v>
      </c>
      <c r="AK9" s="17">
        <v>0.20433298054335</v>
      </c>
      <c r="AL9" s="17"/>
      <c r="AM9" s="17">
        <v>0.25324739899838</v>
      </c>
      <c r="AN9" s="17">
        <v>0.30748690009962398</v>
      </c>
      <c r="AO9" s="17"/>
      <c r="AP9" s="17">
        <v>0.21239185077943401</v>
      </c>
      <c r="AQ9" s="17">
        <v>0.24263860247153801</v>
      </c>
      <c r="AR9" s="17">
        <v>0.32864688098209899</v>
      </c>
      <c r="AS9" s="17">
        <v>0.35054624295005199</v>
      </c>
      <c r="AT9" s="17">
        <v>0.39646322379759902</v>
      </c>
      <c r="AU9" s="17"/>
      <c r="AV9" s="17">
        <v>0.34150850362109703</v>
      </c>
      <c r="AW9" s="17">
        <v>0.186430413009746</v>
      </c>
      <c r="AX9" s="17">
        <v>0.27236515471330403</v>
      </c>
      <c r="AY9" s="17">
        <v>0.22096694167716799</v>
      </c>
      <c r="AZ9" s="17">
        <v>0.42621686519045199</v>
      </c>
      <c r="BA9" s="17">
        <v>0.321540221779475</v>
      </c>
      <c r="BB9" s="17"/>
      <c r="BC9" s="17">
        <v>0.40564413321088399</v>
      </c>
      <c r="BD9" s="17">
        <v>0.208295509533339</v>
      </c>
      <c r="BE9" s="17">
        <v>0.27168918449132301</v>
      </c>
      <c r="BF9" s="17"/>
      <c r="BG9" s="17">
        <v>0.27251922172238302</v>
      </c>
      <c r="BH9" s="17">
        <v>0.27955750453904998</v>
      </c>
      <c r="BI9" s="17">
        <v>0.30809416537161299</v>
      </c>
      <c r="BJ9" s="17">
        <v>0.41724921832350698</v>
      </c>
      <c r="BK9" s="17">
        <v>0.176607183747963</v>
      </c>
      <c r="BL9" s="17"/>
      <c r="BM9" s="17">
        <v>0.27844263591534102</v>
      </c>
      <c r="BN9" s="17">
        <v>0.24027970087536901</v>
      </c>
    </row>
    <row r="10" spans="2:66" x14ac:dyDescent="0.35">
      <c r="B10" s="18" t="s">
        <v>179</v>
      </c>
      <c r="C10" s="17">
        <v>0.45194140070077399</v>
      </c>
      <c r="D10" s="17">
        <v>0.457753978738559</v>
      </c>
      <c r="E10" s="17">
        <v>0.44540765726960202</v>
      </c>
      <c r="F10" s="17"/>
      <c r="G10" s="17">
        <v>0.41644604896682502</v>
      </c>
      <c r="H10" s="17">
        <v>0.469310138849655</v>
      </c>
      <c r="I10" s="17">
        <v>0.48302410795390899</v>
      </c>
      <c r="J10" s="17">
        <v>0.43367641341214003</v>
      </c>
      <c r="K10" s="17">
        <v>0.427932839248299</v>
      </c>
      <c r="L10" s="17">
        <v>0.46806014070306001</v>
      </c>
      <c r="M10" s="17"/>
      <c r="N10" s="17">
        <v>0.47293647514427301</v>
      </c>
      <c r="O10" s="17">
        <v>0.48363757878967301</v>
      </c>
      <c r="P10" s="17">
        <v>0.40730666318791697</v>
      </c>
      <c r="Q10" s="17">
        <v>0.43592876712402401</v>
      </c>
      <c r="R10" s="17"/>
      <c r="S10" s="17">
        <v>0.48768861569231198</v>
      </c>
      <c r="T10" s="17">
        <v>0.46624444461877901</v>
      </c>
      <c r="U10" s="17">
        <v>0.40148072056562401</v>
      </c>
      <c r="V10" s="17">
        <v>0.44473429538179798</v>
      </c>
      <c r="W10" s="17">
        <v>0.48246497731508298</v>
      </c>
      <c r="X10" s="17">
        <v>0.42102361928847598</v>
      </c>
      <c r="Y10" s="17">
        <v>0.51733104703295096</v>
      </c>
      <c r="Z10" s="17">
        <v>0.40169947592808197</v>
      </c>
      <c r="AA10" s="17">
        <v>0.43555408751027802</v>
      </c>
      <c r="AB10" s="17">
        <v>0.37890578213357301</v>
      </c>
      <c r="AC10" s="17">
        <v>0.48274712105214801</v>
      </c>
      <c r="AD10" s="17">
        <v>0.48864180525503198</v>
      </c>
      <c r="AE10" s="17"/>
      <c r="AF10" s="17">
        <v>0.41630292891083198</v>
      </c>
      <c r="AG10" s="17">
        <v>0.472246105422301</v>
      </c>
      <c r="AH10" s="17">
        <v>0.46043869148216798</v>
      </c>
      <c r="AI10" s="17">
        <v>0.42724397265759501</v>
      </c>
      <c r="AJ10" s="17">
        <v>0.52273700141076695</v>
      </c>
      <c r="AK10" s="17">
        <v>0.42365692660007698</v>
      </c>
      <c r="AL10" s="17"/>
      <c r="AM10" s="17">
        <v>0.45410452270924501</v>
      </c>
      <c r="AN10" s="17">
        <v>0.45196092064583199</v>
      </c>
      <c r="AO10" s="17"/>
      <c r="AP10" s="17">
        <v>0.442495553300574</v>
      </c>
      <c r="AQ10" s="17">
        <v>0.46735398735581501</v>
      </c>
      <c r="AR10" s="17">
        <v>0.46920532232781698</v>
      </c>
      <c r="AS10" s="17">
        <v>0.42215278367753301</v>
      </c>
      <c r="AT10" s="17">
        <v>0.41671286991942502</v>
      </c>
      <c r="AU10" s="17"/>
      <c r="AV10" s="17">
        <v>0.47931044925524202</v>
      </c>
      <c r="AW10" s="17">
        <v>0.44529550240698701</v>
      </c>
      <c r="AX10" s="17">
        <v>0.52568066372548905</v>
      </c>
      <c r="AY10" s="17">
        <v>0.44270102591899002</v>
      </c>
      <c r="AZ10" s="17">
        <v>0.37210296680909699</v>
      </c>
      <c r="BA10" s="17">
        <v>0.39401804594826501</v>
      </c>
      <c r="BB10" s="17"/>
      <c r="BC10" s="17">
        <v>0.45799294933567197</v>
      </c>
      <c r="BD10" s="17">
        <v>0.45702306281552602</v>
      </c>
      <c r="BE10" s="17">
        <v>0.45274019205287303</v>
      </c>
      <c r="BF10" s="17"/>
      <c r="BG10" s="17">
        <v>0.40789851668454202</v>
      </c>
      <c r="BH10" s="17">
        <v>0.47932524293505102</v>
      </c>
      <c r="BI10" s="17">
        <v>0.47911039415193102</v>
      </c>
      <c r="BJ10" s="17">
        <v>0.244931122370908</v>
      </c>
      <c r="BK10" s="17">
        <v>0.393621796447581</v>
      </c>
      <c r="BL10" s="17"/>
      <c r="BM10" s="17">
        <v>0.46801120255543999</v>
      </c>
      <c r="BN10" s="17">
        <v>0.35427908764555599</v>
      </c>
    </row>
    <row r="11" spans="2:66" ht="29" x14ac:dyDescent="0.35">
      <c r="B11" s="18" t="s">
        <v>180</v>
      </c>
      <c r="C11" s="17">
        <v>0.19822412182063601</v>
      </c>
      <c r="D11" s="17">
        <v>0.19253577886283901</v>
      </c>
      <c r="E11" s="17">
        <v>0.20461440461942301</v>
      </c>
      <c r="F11" s="17"/>
      <c r="G11" s="17">
        <v>0.133984577940821</v>
      </c>
      <c r="H11" s="17">
        <v>0.10071556279643699</v>
      </c>
      <c r="I11" s="17">
        <v>0.178410234878631</v>
      </c>
      <c r="J11" s="17">
        <v>0.24139942498196901</v>
      </c>
      <c r="K11" s="17">
        <v>0.28441022964414903</v>
      </c>
      <c r="L11" s="17">
        <v>0.24341345933033201</v>
      </c>
      <c r="M11" s="17"/>
      <c r="N11" s="17">
        <v>0.16627474932056699</v>
      </c>
      <c r="O11" s="17">
        <v>0.167919791729601</v>
      </c>
      <c r="P11" s="17">
        <v>0.23560981387284199</v>
      </c>
      <c r="Q11" s="17">
        <v>0.23303611122939799</v>
      </c>
      <c r="R11" s="17"/>
      <c r="S11" s="17">
        <v>0.13370561853069901</v>
      </c>
      <c r="T11" s="17">
        <v>0.228679600691784</v>
      </c>
      <c r="U11" s="17">
        <v>0.150493667931514</v>
      </c>
      <c r="V11" s="17">
        <v>0.27738538219990699</v>
      </c>
      <c r="W11" s="17">
        <v>0.18964084368877901</v>
      </c>
      <c r="X11" s="17">
        <v>0.225774500385409</v>
      </c>
      <c r="Y11" s="17">
        <v>0.13025848340120699</v>
      </c>
      <c r="Z11" s="17">
        <v>0.21555617852467601</v>
      </c>
      <c r="AA11" s="17">
        <v>0.18246870532337001</v>
      </c>
      <c r="AB11" s="17">
        <v>0.232691972009965</v>
      </c>
      <c r="AC11" s="17">
        <v>0.20460313763462101</v>
      </c>
      <c r="AD11" s="17">
        <v>0.29341778773930699</v>
      </c>
      <c r="AE11" s="17"/>
      <c r="AF11" s="17">
        <v>0.14190362632107201</v>
      </c>
      <c r="AG11" s="17">
        <v>0.19507465298811899</v>
      </c>
      <c r="AH11" s="17">
        <v>0.20715512236441699</v>
      </c>
      <c r="AI11" s="17">
        <v>0.23710872459759799</v>
      </c>
      <c r="AJ11" s="17">
        <v>0.21479802004120399</v>
      </c>
      <c r="AK11" s="17">
        <v>0.29694744088324498</v>
      </c>
      <c r="AL11" s="17"/>
      <c r="AM11" s="17">
        <v>0.21742659601841699</v>
      </c>
      <c r="AN11" s="17">
        <v>0.17297514161963501</v>
      </c>
      <c r="AO11" s="17"/>
      <c r="AP11" s="17">
        <v>0.23799111630087799</v>
      </c>
      <c r="AQ11" s="17">
        <v>0.23344007150059001</v>
      </c>
      <c r="AR11" s="17">
        <v>0.15374512289499401</v>
      </c>
      <c r="AS11" s="17">
        <v>0.13976679202273301</v>
      </c>
      <c r="AT11" s="17">
        <v>0.11694514682285299</v>
      </c>
      <c r="AU11" s="17"/>
      <c r="AV11" s="17">
        <v>0.13284857301488001</v>
      </c>
      <c r="AW11" s="17">
        <v>0.25921381510455799</v>
      </c>
      <c r="AX11" s="17">
        <v>0.15245406214309001</v>
      </c>
      <c r="AY11" s="17">
        <v>0.22481772837720401</v>
      </c>
      <c r="AZ11" s="17">
        <v>0.101933530234083</v>
      </c>
      <c r="BA11" s="17">
        <v>0.22238755528859</v>
      </c>
      <c r="BB11" s="17"/>
      <c r="BC11" s="17">
        <v>9.1567917366583304E-2</v>
      </c>
      <c r="BD11" s="17">
        <v>0.25645051279563702</v>
      </c>
      <c r="BE11" s="17">
        <v>0.20501571803728599</v>
      </c>
      <c r="BF11" s="17"/>
      <c r="BG11" s="17">
        <v>0.24014420279134899</v>
      </c>
      <c r="BH11" s="17">
        <v>0.18693057981980599</v>
      </c>
      <c r="BI11" s="17">
        <v>0.155376469698155</v>
      </c>
      <c r="BJ11" s="17">
        <v>0.17002632346393101</v>
      </c>
      <c r="BK11" s="17">
        <v>0.29530612808581602</v>
      </c>
      <c r="BL11" s="17"/>
      <c r="BM11" s="17">
        <v>0.195359652670406</v>
      </c>
      <c r="BN11" s="17">
        <v>0.26215780252592402</v>
      </c>
    </row>
    <row r="12" spans="2:66" x14ac:dyDescent="0.35">
      <c r="B12" s="18" t="s">
        <v>181</v>
      </c>
      <c r="C12" s="17">
        <v>3.6321371297499502E-2</v>
      </c>
      <c r="D12" s="17">
        <v>4.5383074992159898E-2</v>
      </c>
      <c r="E12" s="17">
        <v>2.8180557442015901E-2</v>
      </c>
      <c r="F12" s="17"/>
      <c r="G12" s="17">
        <v>3.4496073139161899E-2</v>
      </c>
      <c r="H12" s="17">
        <v>1.6625951063657399E-2</v>
      </c>
      <c r="I12" s="17">
        <v>2.4608937756979501E-2</v>
      </c>
      <c r="J12" s="17">
        <v>3.7364990461376299E-2</v>
      </c>
      <c r="K12" s="17">
        <v>4.8464249031688597E-2</v>
      </c>
      <c r="L12" s="17">
        <v>5.2866963219722798E-2</v>
      </c>
      <c r="M12" s="17"/>
      <c r="N12" s="17">
        <v>2.2027718578939599E-2</v>
      </c>
      <c r="O12" s="17">
        <v>2.66537738707667E-2</v>
      </c>
      <c r="P12" s="17">
        <v>5.0290676332901803E-2</v>
      </c>
      <c r="Q12" s="17">
        <v>4.9774767869583597E-2</v>
      </c>
      <c r="R12" s="17"/>
      <c r="S12" s="17">
        <v>2.6837969184393101E-2</v>
      </c>
      <c r="T12" s="17">
        <v>4.1975547199677797E-2</v>
      </c>
      <c r="U12" s="17">
        <v>6.1362582763388997E-2</v>
      </c>
      <c r="V12" s="17">
        <v>1.1613846626797E-2</v>
      </c>
      <c r="W12" s="17">
        <v>1.73479907936166E-2</v>
      </c>
      <c r="X12" s="17">
        <v>4.4857457801961799E-2</v>
      </c>
      <c r="Y12" s="17">
        <v>6.4320173783977794E-2</v>
      </c>
      <c r="Z12" s="17">
        <v>5.3234144389612499E-2</v>
      </c>
      <c r="AA12" s="17">
        <v>3.3156018395570801E-2</v>
      </c>
      <c r="AB12" s="17">
        <v>3.9987135776029498E-2</v>
      </c>
      <c r="AC12" s="17">
        <v>3.5148868076463398E-2</v>
      </c>
      <c r="AD12" s="17">
        <v>0</v>
      </c>
      <c r="AE12" s="17"/>
      <c r="AF12" s="17">
        <v>3.60653779091928E-2</v>
      </c>
      <c r="AG12" s="17">
        <v>3.5976667142076799E-2</v>
      </c>
      <c r="AH12" s="17">
        <v>4.2991579642577098E-2</v>
      </c>
      <c r="AI12" s="17">
        <v>2.7561319117520199E-2</v>
      </c>
      <c r="AJ12" s="17">
        <v>4.1802815403068197E-2</v>
      </c>
      <c r="AK12" s="17">
        <v>3.8877550584668498E-2</v>
      </c>
      <c r="AL12" s="17"/>
      <c r="AM12" s="17">
        <v>3.1506813285446002E-2</v>
      </c>
      <c r="AN12" s="17">
        <v>4.36723738712404E-2</v>
      </c>
      <c r="AO12" s="17"/>
      <c r="AP12" s="17">
        <v>5.7826983064839597E-2</v>
      </c>
      <c r="AQ12" s="17">
        <v>3.4928150699854298E-2</v>
      </c>
      <c r="AR12" s="17">
        <v>1.8234489584370701E-2</v>
      </c>
      <c r="AS12" s="17">
        <v>4.0264396182250299E-2</v>
      </c>
      <c r="AT12" s="17">
        <v>3.5313286355272797E-2</v>
      </c>
      <c r="AU12" s="17"/>
      <c r="AV12" s="17">
        <v>2.2023566306326799E-2</v>
      </c>
      <c r="AW12" s="17">
        <v>7.8532234347123697E-2</v>
      </c>
      <c r="AX12" s="17">
        <v>2.6840015920530601E-2</v>
      </c>
      <c r="AY12" s="17">
        <v>4.71575407618329E-2</v>
      </c>
      <c r="AZ12" s="17">
        <v>5.0076009203458102E-2</v>
      </c>
      <c r="BA12" s="17">
        <v>1.0021110804009499E-2</v>
      </c>
      <c r="BB12" s="17"/>
      <c r="BC12" s="17">
        <v>2.88660088084828E-2</v>
      </c>
      <c r="BD12" s="17">
        <v>2.90220885809842E-2</v>
      </c>
      <c r="BE12" s="17">
        <v>4.7094049574874099E-2</v>
      </c>
      <c r="BF12" s="17"/>
      <c r="BG12" s="17">
        <v>5.6420291567887797E-2</v>
      </c>
      <c r="BH12" s="17">
        <v>3.04065583464505E-2</v>
      </c>
      <c r="BI12" s="17">
        <v>2.5294443246558801E-2</v>
      </c>
      <c r="BJ12" s="17">
        <v>0.10120351081863101</v>
      </c>
      <c r="BK12" s="17">
        <v>6.0852369872517999E-2</v>
      </c>
      <c r="BL12" s="17"/>
      <c r="BM12" s="17">
        <v>3.4527150784909998E-2</v>
      </c>
      <c r="BN12" s="17">
        <v>7.15290528449401E-2</v>
      </c>
    </row>
    <row r="13" spans="2:66" x14ac:dyDescent="0.35">
      <c r="B13" s="18" t="s">
        <v>182</v>
      </c>
      <c r="C13" s="17">
        <v>1.36107942007996E-2</v>
      </c>
      <c r="D13" s="17">
        <v>1.0279456149824199E-2</v>
      </c>
      <c r="E13" s="17">
        <v>1.6759740711440499E-2</v>
      </c>
      <c r="F13" s="17"/>
      <c r="G13" s="17">
        <v>1.3639129351838499E-2</v>
      </c>
      <c r="H13" s="17">
        <v>2.24765518455073E-2</v>
      </c>
      <c r="I13" s="17">
        <v>1.21002924678836E-2</v>
      </c>
      <c r="J13" s="17">
        <v>1.7801600185084299E-2</v>
      </c>
      <c r="K13" s="17">
        <v>1.42494310270266E-2</v>
      </c>
      <c r="L13" s="17">
        <v>4.2097043612202203E-3</v>
      </c>
      <c r="M13" s="17"/>
      <c r="N13" s="17">
        <v>1.7994825369147E-2</v>
      </c>
      <c r="O13" s="17">
        <v>3.7722231651759501E-3</v>
      </c>
      <c r="P13" s="17">
        <v>1.27223680164044E-2</v>
      </c>
      <c r="Q13" s="17">
        <v>2.0829611804679099E-2</v>
      </c>
      <c r="R13" s="17"/>
      <c r="S13" s="17">
        <v>6.3364754661950802E-3</v>
      </c>
      <c r="T13" s="17">
        <v>6.7235282409890598E-3</v>
      </c>
      <c r="U13" s="17">
        <v>2.4549166230837801E-2</v>
      </c>
      <c r="V13" s="17">
        <v>1.17829507775719E-2</v>
      </c>
      <c r="W13" s="17">
        <v>0</v>
      </c>
      <c r="X13" s="17">
        <v>4.5320802715190497E-2</v>
      </c>
      <c r="Y13" s="17">
        <v>2.5360105210892801E-2</v>
      </c>
      <c r="Z13" s="17">
        <v>2.78341874571796E-2</v>
      </c>
      <c r="AA13" s="17">
        <v>8.2124088251091902E-3</v>
      </c>
      <c r="AB13" s="17">
        <v>1.29153965170213E-2</v>
      </c>
      <c r="AC13" s="17">
        <v>0</v>
      </c>
      <c r="AD13" s="17">
        <v>0</v>
      </c>
      <c r="AE13" s="17"/>
      <c r="AF13" s="17">
        <v>1.47528841989574E-2</v>
      </c>
      <c r="AG13" s="17">
        <v>3.8328980795461201E-3</v>
      </c>
      <c r="AH13" s="17">
        <v>2.90830330854908E-2</v>
      </c>
      <c r="AI13" s="17">
        <v>1.7598922875033601E-2</v>
      </c>
      <c r="AJ13" s="17">
        <v>7.9285822539998507E-3</v>
      </c>
      <c r="AK13" s="17">
        <v>1.7942873344191899E-2</v>
      </c>
      <c r="AL13" s="17"/>
      <c r="AM13" s="17">
        <v>1.67278789263084E-2</v>
      </c>
      <c r="AN13" s="17">
        <v>9.2919528702739094E-3</v>
      </c>
      <c r="AO13" s="17"/>
      <c r="AP13" s="17">
        <v>1.33208410395056E-2</v>
      </c>
      <c r="AQ13" s="17">
        <v>1.2731748460070601E-2</v>
      </c>
      <c r="AR13" s="17">
        <v>1.1490529942616999E-2</v>
      </c>
      <c r="AS13" s="17">
        <v>2.34027387900222E-2</v>
      </c>
      <c r="AT13" s="17">
        <v>3.4565473104850003E-2</v>
      </c>
      <c r="AU13" s="17"/>
      <c r="AV13" s="17">
        <v>1.1800291555584499E-2</v>
      </c>
      <c r="AW13" s="17">
        <v>1.02492668727041E-2</v>
      </c>
      <c r="AX13" s="17">
        <v>1.11996437728865E-2</v>
      </c>
      <c r="AY13" s="17">
        <v>4.7878956446368699E-2</v>
      </c>
      <c r="AZ13" s="17">
        <v>1.6397044088986401E-2</v>
      </c>
      <c r="BA13" s="17">
        <v>0</v>
      </c>
      <c r="BB13" s="17"/>
      <c r="BC13" s="17">
        <v>0</v>
      </c>
      <c r="BD13" s="17">
        <v>1.92515132861329E-2</v>
      </c>
      <c r="BE13" s="17">
        <v>1.6826043851817501E-2</v>
      </c>
      <c r="BF13" s="17"/>
      <c r="BG13" s="17">
        <v>0</v>
      </c>
      <c r="BH13" s="17">
        <v>6.1060918473474198E-3</v>
      </c>
      <c r="BI13" s="17">
        <v>1.31133137990311E-2</v>
      </c>
      <c r="BJ13" s="17">
        <v>6.6589825023023297E-2</v>
      </c>
      <c r="BK13" s="17">
        <v>4.8971342589549299E-2</v>
      </c>
      <c r="BL13" s="17"/>
      <c r="BM13" s="17">
        <v>5.1388828858137904E-3</v>
      </c>
      <c r="BN13" s="17">
        <v>5.36330930874745E-2</v>
      </c>
    </row>
    <row r="14" spans="2:66" x14ac:dyDescent="0.35">
      <c r="B14" s="18" t="s">
        <v>117</v>
      </c>
      <c r="C14" s="19">
        <v>2.2760657791258101E-2</v>
      </c>
      <c r="D14" s="19">
        <v>1.22207240097913E-2</v>
      </c>
      <c r="E14" s="19">
        <v>3.26059520723955E-2</v>
      </c>
      <c r="F14" s="19"/>
      <c r="G14" s="19">
        <v>1.31474843254182E-2</v>
      </c>
      <c r="H14" s="19">
        <v>1.7328879379667799E-2</v>
      </c>
      <c r="I14" s="19">
        <v>1.8870532318325299E-2</v>
      </c>
      <c r="J14" s="19">
        <v>1.8450371150717099E-2</v>
      </c>
      <c r="K14" s="19">
        <v>2.8728017648447599E-2</v>
      </c>
      <c r="L14" s="19">
        <v>3.5536981693008403E-2</v>
      </c>
      <c r="M14" s="19"/>
      <c r="N14" s="19">
        <v>1.1995772446873399E-2</v>
      </c>
      <c r="O14" s="19">
        <v>1.8807965464530899E-2</v>
      </c>
      <c r="P14" s="19">
        <v>2.9562485613335299E-2</v>
      </c>
      <c r="Q14" s="19">
        <v>3.2718031238040103E-2</v>
      </c>
      <c r="R14" s="19"/>
      <c r="S14" s="19">
        <v>1.28257493429649E-2</v>
      </c>
      <c r="T14" s="19">
        <v>1.3370223033814001E-2</v>
      </c>
      <c r="U14" s="19">
        <v>3.8201086084265798E-2</v>
      </c>
      <c r="V14" s="19">
        <v>3.58654611900815E-2</v>
      </c>
      <c r="W14" s="19">
        <v>4.6365515507711903E-2</v>
      </c>
      <c r="X14" s="19">
        <v>3.3617406377005603E-2</v>
      </c>
      <c r="Y14" s="19">
        <v>2.68366486008806E-2</v>
      </c>
      <c r="Z14" s="19">
        <v>2.7985358160131899E-2</v>
      </c>
      <c r="AA14" s="19">
        <v>1.7047911015368102E-2</v>
      </c>
      <c r="AB14" s="19">
        <v>1.3221746889501101E-2</v>
      </c>
      <c r="AC14" s="19">
        <v>1.8137637877948799E-2</v>
      </c>
      <c r="AD14" s="19">
        <v>0</v>
      </c>
      <c r="AE14" s="19"/>
      <c r="AF14" s="19">
        <v>1.6094591243678499E-2</v>
      </c>
      <c r="AG14" s="19">
        <v>1.40897045427595E-2</v>
      </c>
      <c r="AH14" s="19">
        <v>1.5587781729285001E-2</v>
      </c>
      <c r="AI14" s="19">
        <v>5.1267945904473498E-2</v>
      </c>
      <c r="AJ14" s="19">
        <v>2.5500135569339201E-2</v>
      </c>
      <c r="AK14" s="19">
        <v>1.82422280444672E-2</v>
      </c>
      <c r="AL14" s="19"/>
      <c r="AM14" s="19">
        <v>2.69867900622036E-2</v>
      </c>
      <c r="AN14" s="19">
        <v>1.46127108933945E-2</v>
      </c>
      <c r="AO14" s="19"/>
      <c r="AP14" s="19">
        <v>3.59736555147692E-2</v>
      </c>
      <c r="AQ14" s="19">
        <v>8.9074395121322199E-3</v>
      </c>
      <c r="AR14" s="19">
        <v>1.86776542681025E-2</v>
      </c>
      <c r="AS14" s="19">
        <v>2.38670463774102E-2</v>
      </c>
      <c r="AT14" s="19">
        <v>0</v>
      </c>
      <c r="AU14" s="19"/>
      <c r="AV14" s="19">
        <v>1.2508616246869201E-2</v>
      </c>
      <c r="AW14" s="19">
        <v>2.02787682588811E-2</v>
      </c>
      <c r="AX14" s="19">
        <v>1.14604597247002E-2</v>
      </c>
      <c r="AY14" s="19">
        <v>1.64778068184365E-2</v>
      </c>
      <c r="AZ14" s="19">
        <v>3.3273584473922903E-2</v>
      </c>
      <c r="BA14" s="19">
        <v>5.20330661796604E-2</v>
      </c>
      <c r="BB14" s="19"/>
      <c r="BC14" s="19">
        <v>1.5928991278377901E-2</v>
      </c>
      <c r="BD14" s="19">
        <v>2.9957312988381699E-2</v>
      </c>
      <c r="BE14" s="19">
        <v>6.6348119918273303E-3</v>
      </c>
      <c r="BF14" s="19"/>
      <c r="BG14" s="19">
        <v>2.30177672338382E-2</v>
      </c>
      <c r="BH14" s="19">
        <v>1.7674022512295801E-2</v>
      </c>
      <c r="BI14" s="19">
        <v>1.90112137327106E-2</v>
      </c>
      <c r="BJ14" s="19">
        <v>0</v>
      </c>
      <c r="BK14" s="19">
        <v>2.4641179256572301E-2</v>
      </c>
      <c r="BL14" s="19"/>
      <c r="BM14" s="19">
        <v>1.8520475188088598E-2</v>
      </c>
      <c r="BN14" s="19">
        <v>1.81212630207368E-2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H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8" width="20.7265625" customWidth="1"/>
  </cols>
  <sheetData>
    <row r="2" spans="2:8" ht="40" customHeight="1" x14ac:dyDescent="0.35">
      <c r="D2" s="32" t="s">
        <v>218</v>
      </c>
      <c r="E2" s="28"/>
      <c r="F2" s="28"/>
      <c r="G2" s="28"/>
      <c r="H2" s="28"/>
    </row>
    <row r="6" spans="2:8" ht="50.15" customHeight="1" x14ac:dyDescent="0.35">
      <c r="B6" s="20" t="s">
        <v>14</v>
      </c>
      <c r="C6" s="20" t="s">
        <v>210</v>
      </c>
      <c r="D6" s="20" t="s">
        <v>211</v>
      </c>
      <c r="E6" s="20" t="s">
        <v>129</v>
      </c>
      <c r="F6" s="20" t="s">
        <v>212</v>
      </c>
      <c r="G6" s="20" t="s">
        <v>213</v>
      </c>
    </row>
    <row r="7" spans="2:8" x14ac:dyDescent="0.35">
      <c r="B7" s="18" t="s">
        <v>214</v>
      </c>
      <c r="C7" s="17">
        <v>6.6228637156537207E-2</v>
      </c>
      <c r="D7" s="17">
        <v>7.0289739519648106E-2</v>
      </c>
      <c r="E7" s="17">
        <v>6.3311703028627805E-2</v>
      </c>
      <c r="F7" s="17">
        <v>5.74252364698562E-2</v>
      </c>
      <c r="G7" s="17">
        <v>6.1360511419017202E-2</v>
      </c>
    </row>
    <row r="8" spans="2:8" x14ac:dyDescent="0.35">
      <c r="B8" s="18" t="s">
        <v>215</v>
      </c>
      <c r="C8" s="17">
        <v>0.29153307898806302</v>
      </c>
      <c r="D8" s="17">
        <v>0.30488226149278802</v>
      </c>
      <c r="E8" s="17">
        <v>0.28732617014675499</v>
      </c>
      <c r="F8" s="17">
        <v>0.25799232086115398</v>
      </c>
      <c r="G8" s="17">
        <v>0.29694293504471297</v>
      </c>
    </row>
    <row r="9" spans="2:8" x14ac:dyDescent="0.35">
      <c r="B9" s="18" t="s">
        <v>216</v>
      </c>
      <c r="C9" s="17">
        <v>0.21733192234172399</v>
      </c>
      <c r="D9" s="17">
        <v>0.193761882098448</v>
      </c>
      <c r="E9" s="17">
        <v>0.194028018035966</v>
      </c>
      <c r="F9" s="17">
        <v>0.212596548687665</v>
      </c>
      <c r="G9" s="17">
        <v>0.19034276605841</v>
      </c>
    </row>
    <row r="10" spans="2:8" x14ac:dyDescent="0.35">
      <c r="B10" s="18" t="s">
        <v>217</v>
      </c>
      <c r="C10" s="17">
        <v>0.128730450487619</v>
      </c>
      <c r="D10" s="17">
        <v>0.13196230517413701</v>
      </c>
      <c r="E10" s="17">
        <v>0.12689387552210399</v>
      </c>
      <c r="F10" s="17">
        <v>0.26503000805438198</v>
      </c>
      <c r="G10" s="17">
        <v>0.16326117133992701</v>
      </c>
    </row>
    <row r="11" spans="2:8" x14ac:dyDescent="0.35">
      <c r="B11" s="18" t="s">
        <v>117</v>
      </c>
      <c r="C11" s="17">
        <v>0.296175911026057</v>
      </c>
      <c r="D11" s="17">
        <v>0.29910381171497902</v>
      </c>
      <c r="E11" s="17">
        <v>0.32844023326654698</v>
      </c>
      <c r="F11" s="17">
        <v>0.206955885926943</v>
      </c>
      <c r="G11" s="17">
        <v>0.28809261613793202</v>
      </c>
    </row>
    <row r="12" spans="2:8" x14ac:dyDescent="0.35">
      <c r="B12" s="16"/>
      <c r="C12" s="16"/>
      <c r="D12" s="16"/>
      <c r="E12" s="16"/>
      <c r="F12" s="16"/>
      <c r="G12" s="16"/>
    </row>
    <row r="13" spans="2:8" x14ac:dyDescent="0.35">
      <c r="B13" t="s">
        <v>102</v>
      </c>
    </row>
    <row r="14" spans="2:8" x14ac:dyDescent="0.35">
      <c r="B14" t="s">
        <v>103</v>
      </c>
    </row>
    <row r="18" spans="2:2" x14ac:dyDescent="0.35">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219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214</v>
      </c>
      <c r="C9" s="17">
        <v>6.6228637156537207E-2</v>
      </c>
      <c r="D9" s="17">
        <v>9.01881190011984E-2</v>
      </c>
      <c r="E9" s="17">
        <v>4.31944018320028E-2</v>
      </c>
      <c r="F9" s="17"/>
      <c r="G9" s="17">
        <v>0.100698881048065</v>
      </c>
      <c r="H9" s="17">
        <v>0.113376948854639</v>
      </c>
      <c r="I9" s="17">
        <v>6.9448965498613999E-2</v>
      </c>
      <c r="J9" s="17">
        <v>4.2628303598684497E-2</v>
      </c>
      <c r="K9" s="17">
        <v>2.5701653707997402E-2</v>
      </c>
      <c r="L9" s="17">
        <v>4.8537749215244098E-2</v>
      </c>
      <c r="M9" s="17"/>
      <c r="N9" s="17">
        <v>7.2383839906536698E-2</v>
      </c>
      <c r="O9" s="17">
        <v>7.1514628187090604E-2</v>
      </c>
      <c r="P9" s="17">
        <v>5.90580119732214E-2</v>
      </c>
      <c r="Q9" s="17">
        <v>5.95532506369221E-2</v>
      </c>
      <c r="R9" s="17"/>
      <c r="S9" s="17">
        <v>0.105907516166975</v>
      </c>
      <c r="T9" s="17">
        <v>5.2052384505851999E-2</v>
      </c>
      <c r="U9" s="17">
        <v>4.9067446902117701E-2</v>
      </c>
      <c r="V9" s="17">
        <v>9.4776369693894594E-2</v>
      </c>
      <c r="W9" s="17">
        <v>4.9726680194884999E-2</v>
      </c>
      <c r="X9" s="17">
        <v>4.2906973626718303E-2</v>
      </c>
      <c r="Y9" s="17">
        <v>1.83592037748962E-2</v>
      </c>
      <c r="Z9" s="17">
        <v>0.105723515427934</v>
      </c>
      <c r="AA9" s="17">
        <v>7.5898484104511305E-2</v>
      </c>
      <c r="AB9" s="17">
        <v>8.8519396419984506E-2</v>
      </c>
      <c r="AC9" s="17">
        <v>5.6819616045957297E-2</v>
      </c>
      <c r="AD9" s="17">
        <v>0</v>
      </c>
      <c r="AE9" s="17"/>
      <c r="AF9" s="17">
        <v>0.116606093470285</v>
      </c>
      <c r="AG9" s="17">
        <v>3.9960113529384202E-2</v>
      </c>
      <c r="AH9" s="17">
        <v>6.3216381401793101E-2</v>
      </c>
      <c r="AI9" s="17">
        <v>5.05889763072086E-2</v>
      </c>
      <c r="AJ9" s="17">
        <v>2.76241404199675E-2</v>
      </c>
      <c r="AK9" s="17">
        <v>0.105521563755898</v>
      </c>
      <c r="AL9" s="17"/>
      <c r="AM9" s="17">
        <v>6.50726456026154E-2</v>
      </c>
      <c r="AN9" s="17">
        <v>6.8338498007930001E-2</v>
      </c>
      <c r="AO9" s="17"/>
      <c r="AP9" s="17">
        <v>5.0493196994991101E-2</v>
      </c>
      <c r="AQ9" s="17">
        <v>5.2024417385132103E-2</v>
      </c>
      <c r="AR9" s="17">
        <v>7.0456045320749602E-2</v>
      </c>
      <c r="AS9" s="17">
        <v>0.10803800217524399</v>
      </c>
      <c r="AT9" s="17">
        <v>0.19202637248134799</v>
      </c>
      <c r="AU9" s="17"/>
      <c r="AV9" s="17">
        <v>0.13499710049388</v>
      </c>
      <c r="AW9" s="17">
        <v>3.7449844389350097E-2</v>
      </c>
      <c r="AX9" s="17">
        <v>3.2460122894746597E-2</v>
      </c>
      <c r="AY9" s="17">
        <v>3.1540731656559101E-2</v>
      </c>
      <c r="AZ9" s="17">
        <v>4.8034479606425803E-2</v>
      </c>
      <c r="BA9" s="17">
        <v>1.9949808862946599E-2</v>
      </c>
      <c r="BB9" s="17"/>
      <c r="BC9" s="17">
        <v>0.101146519316673</v>
      </c>
      <c r="BD9" s="17">
        <v>4.2264974139058401E-2</v>
      </c>
      <c r="BE9" s="17">
        <v>7.9029887622741796E-2</v>
      </c>
      <c r="BF9" s="17"/>
      <c r="BG9" s="17">
        <v>8.8454359634276294E-2</v>
      </c>
      <c r="BH9" s="17">
        <v>6.8606759509139595E-2</v>
      </c>
      <c r="BI9" s="17">
        <v>6.7397255803196804E-2</v>
      </c>
      <c r="BJ9" s="17">
        <v>7.6319491084769195E-2</v>
      </c>
      <c r="BK9" s="17">
        <v>2.8378837547092101E-2</v>
      </c>
      <c r="BL9" s="17"/>
      <c r="BM9" s="17">
        <v>7.1850036470348294E-2</v>
      </c>
      <c r="BN9" s="17">
        <v>3.9472037384521999E-2</v>
      </c>
    </row>
    <row r="10" spans="2:66" x14ac:dyDescent="0.35">
      <c r="B10" s="18" t="s">
        <v>215</v>
      </c>
      <c r="C10" s="17">
        <v>0.29153307898806302</v>
      </c>
      <c r="D10" s="17">
        <v>0.328297948823215</v>
      </c>
      <c r="E10" s="17">
        <v>0.25614845622149801</v>
      </c>
      <c r="F10" s="17"/>
      <c r="G10" s="17">
        <v>0.32074529514036298</v>
      </c>
      <c r="H10" s="17">
        <v>0.40911770760766603</v>
      </c>
      <c r="I10" s="17">
        <v>0.323052707946138</v>
      </c>
      <c r="J10" s="17">
        <v>0.273749450111123</v>
      </c>
      <c r="K10" s="17">
        <v>0.22699000697201599</v>
      </c>
      <c r="L10" s="17">
        <v>0.20832585949582799</v>
      </c>
      <c r="M10" s="17"/>
      <c r="N10" s="17">
        <v>0.39614799128229</v>
      </c>
      <c r="O10" s="17">
        <v>0.290837207665538</v>
      </c>
      <c r="P10" s="17">
        <v>0.256404318699685</v>
      </c>
      <c r="Q10" s="17">
        <v>0.21256399303783999</v>
      </c>
      <c r="R10" s="17"/>
      <c r="S10" s="17">
        <v>0.39500308964873798</v>
      </c>
      <c r="T10" s="17">
        <v>0.28818282530667</v>
      </c>
      <c r="U10" s="17">
        <v>0.30887510528336798</v>
      </c>
      <c r="V10" s="17">
        <v>0.272422464675663</v>
      </c>
      <c r="W10" s="17">
        <v>0.287733780267516</v>
      </c>
      <c r="X10" s="17">
        <v>0.289333518992128</v>
      </c>
      <c r="Y10" s="17">
        <v>0.206972126539711</v>
      </c>
      <c r="Z10" s="17">
        <v>0.30341944480573801</v>
      </c>
      <c r="AA10" s="17">
        <v>0.30299006503493803</v>
      </c>
      <c r="AB10" s="17">
        <v>0.25317514881183201</v>
      </c>
      <c r="AC10" s="17">
        <v>0.230868675131082</v>
      </c>
      <c r="AD10" s="17">
        <v>0.23505713328956601</v>
      </c>
      <c r="AE10" s="17"/>
      <c r="AF10" s="17">
        <v>0.39182156185682698</v>
      </c>
      <c r="AG10" s="17">
        <v>0.28222104018100802</v>
      </c>
      <c r="AH10" s="17">
        <v>0.244118540867618</v>
      </c>
      <c r="AI10" s="17">
        <v>0.270282728932492</v>
      </c>
      <c r="AJ10" s="17">
        <v>0.17907460076203199</v>
      </c>
      <c r="AK10" s="17">
        <v>0.29019285184992799</v>
      </c>
      <c r="AL10" s="17"/>
      <c r="AM10" s="17">
        <v>0.29772940618469801</v>
      </c>
      <c r="AN10" s="17">
        <v>0.28480854345693202</v>
      </c>
      <c r="AO10" s="17"/>
      <c r="AP10" s="17">
        <v>0.20680792151602201</v>
      </c>
      <c r="AQ10" s="17">
        <v>0.23025310965583401</v>
      </c>
      <c r="AR10" s="17">
        <v>0.33807764345153202</v>
      </c>
      <c r="AS10" s="17">
        <v>0.46532216198668602</v>
      </c>
      <c r="AT10" s="17">
        <v>0.37449840076235302</v>
      </c>
      <c r="AU10" s="17"/>
      <c r="AV10" s="17">
        <v>0.48762361293135997</v>
      </c>
      <c r="AW10" s="17">
        <v>0.19878762698656</v>
      </c>
      <c r="AX10" s="17">
        <v>0.282897075901484</v>
      </c>
      <c r="AY10" s="17">
        <v>0.137135062085676</v>
      </c>
      <c r="AZ10" s="17">
        <v>0.30369150921214699</v>
      </c>
      <c r="BA10" s="17">
        <v>0.129630259207277</v>
      </c>
      <c r="BB10" s="17"/>
      <c r="BC10" s="17">
        <v>0.408712647242025</v>
      </c>
      <c r="BD10" s="17">
        <v>0.25766968273249602</v>
      </c>
      <c r="BE10" s="17">
        <v>0.273667733059273</v>
      </c>
      <c r="BF10" s="17"/>
      <c r="BG10" s="17">
        <v>0.307805764189227</v>
      </c>
      <c r="BH10" s="17">
        <v>0.32552889277288899</v>
      </c>
      <c r="BI10" s="17">
        <v>0.31629769696049498</v>
      </c>
      <c r="BJ10" s="17">
        <v>0.361467399221994</v>
      </c>
      <c r="BK10" s="17">
        <v>0.101417189020388</v>
      </c>
      <c r="BL10" s="17"/>
      <c r="BM10" s="17">
        <v>0.32263277363236198</v>
      </c>
      <c r="BN10" s="17">
        <v>0.16159135721909401</v>
      </c>
    </row>
    <row r="11" spans="2:66" x14ac:dyDescent="0.35">
      <c r="B11" s="18" t="s">
        <v>216</v>
      </c>
      <c r="C11" s="17">
        <v>0.21733192234172399</v>
      </c>
      <c r="D11" s="17">
        <v>0.22151158479234001</v>
      </c>
      <c r="E11" s="17">
        <v>0.21432792707374701</v>
      </c>
      <c r="F11" s="17"/>
      <c r="G11" s="17">
        <v>0.23701278516773999</v>
      </c>
      <c r="H11" s="17">
        <v>0.19770016575032001</v>
      </c>
      <c r="I11" s="17">
        <v>0.186008253713768</v>
      </c>
      <c r="J11" s="17">
        <v>0.20917949065505601</v>
      </c>
      <c r="K11" s="17">
        <v>0.22429319053193</v>
      </c>
      <c r="L11" s="17">
        <v>0.24756755774728501</v>
      </c>
      <c r="M11" s="17"/>
      <c r="N11" s="17">
        <v>0.16869899280980299</v>
      </c>
      <c r="O11" s="17">
        <v>0.222367362395683</v>
      </c>
      <c r="P11" s="17">
        <v>0.248766644744912</v>
      </c>
      <c r="Q11" s="17">
        <v>0.24052057860169801</v>
      </c>
      <c r="R11" s="17"/>
      <c r="S11" s="17">
        <v>0.216986005024528</v>
      </c>
      <c r="T11" s="17">
        <v>0.237526981392124</v>
      </c>
      <c r="U11" s="17">
        <v>0.17562488023173101</v>
      </c>
      <c r="V11" s="17">
        <v>0.21254908205953499</v>
      </c>
      <c r="W11" s="17">
        <v>0.21942732153762501</v>
      </c>
      <c r="X11" s="17">
        <v>0.21585084914436001</v>
      </c>
      <c r="Y11" s="17">
        <v>0.20492705986201601</v>
      </c>
      <c r="Z11" s="17">
        <v>0.18728268500714501</v>
      </c>
      <c r="AA11" s="17">
        <v>0.22134002702774799</v>
      </c>
      <c r="AB11" s="17">
        <v>0.24597929504730101</v>
      </c>
      <c r="AC11" s="17">
        <v>0.26022774981281799</v>
      </c>
      <c r="AD11" s="17">
        <v>0.156933055571122</v>
      </c>
      <c r="AE11" s="17"/>
      <c r="AF11" s="17">
        <v>0.204979009531604</v>
      </c>
      <c r="AG11" s="17">
        <v>0.22477540257818199</v>
      </c>
      <c r="AH11" s="17">
        <v>0.20573388310649099</v>
      </c>
      <c r="AI11" s="17">
        <v>0.25868514628517097</v>
      </c>
      <c r="AJ11" s="17">
        <v>0.187149840518432</v>
      </c>
      <c r="AK11" s="17">
        <v>0.19273435150921001</v>
      </c>
      <c r="AL11" s="17"/>
      <c r="AM11" s="17">
        <v>0.22391303785594399</v>
      </c>
      <c r="AN11" s="17">
        <v>0.20953523855054301</v>
      </c>
      <c r="AO11" s="17"/>
      <c r="AP11" s="17">
        <v>0.25359076609354297</v>
      </c>
      <c r="AQ11" s="17">
        <v>0.23819180584431199</v>
      </c>
      <c r="AR11" s="17">
        <v>0.215209989071001</v>
      </c>
      <c r="AS11" s="17">
        <v>0.118509322541155</v>
      </c>
      <c r="AT11" s="17">
        <v>0.20661674643438099</v>
      </c>
      <c r="AU11" s="17"/>
      <c r="AV11" s="17">
        <v>0.12507346903466199</v>
      </c>
      <c r="AW11" s="17">
        <v>0.296870479189766</v>
      </c>
      <c r="AX11" s="17">
        <v>0.26461117761765401</v>
      </c>
      <c r="AY11" s="17">
        <v>0.30163494590557499</v>
      </c>
      <c r="AZ11" s="17">
        <v>0.257716477119111</v>
      </c>
      <c r="BA11" s="17">
        <v>0.15374928416335901</v>
      </c>
      <c r="BB11" s="17"/>
      <c r="BC11" s="17">
        <v>0.131209995893389</v>
      </c>
      <c r="BD11" s="17">
        <v>0.248686282012308</v>
      </c>
      <c r="BE11" s="17">
        <v>0.25118780838487897</v>
      </c>
      <c r="BF11" s="17"/>
      <c r="BG11" s="17">
        <v>0.172748911182454</v>
      </c>
      <c r="BH11" s="17">
        <v>0.227300550292936</v>
      </c>
      <c r="BI11" s="17">
        <v>0.200909548921026</v>
      </c>
      <c r="BJ11" s="17">
        <v>0.33127619464628499</v>
      </c>
      <c r="BK11" s="17">
        <v>0.28179582306467799</v>
      </c>
      <c r="BL11" s="17"/>
      <c r="BM11" s="17">
        <v>0.21838632019923701</v>
      </c>
      <c r="BN11" s="17">
        <v>0.29324530506962598</v>
      </c>
    </row>
    <row r="12" spans="2:66" x14ac:dyDescent="0.35">
      <c r="B12" s="18" t="s">
        <v>217</v>
      </c>
      <c r="C12" s="17">
        <v>0.128730450487619</v>
      </c>
      <c r="D12" s="17">
        <v>0.14065796280719201</v>
      </c>
      <c r="E12" s="17">
        <v>0.116708677273307</v>
      </c>
      <c r="F12" s="17"/>
      <c r="G12" s="17">
        <v>5.3768758446634597E-2</v>
      </c>
      <c r="H12" s="17">
        <v>8.2588634913505099E-2</v>
      </c>
      <c r="I12" s="17">
        <v>0.114894511882645</v>
      </c>
      <c r="J12" s="17">
        <v>0.12768624140907001</v>
      </c>
      <c r="K12" s="17">
        <v>0.20072426517162401</v>
      </c>
      <c r="L12" s="17">
        <v>0.179953889675523</v>
      </c>
      <c r="M12" s="17"/>
      <c r="N12" s="17">
        <v>0.103088755197165</v>
      </c>
      <c r="O12" s="17">
        <v>0.10986095711561</v>
      </c>
      <c r="P12" s="17">
        <v>0.17078223154156499</v>
      </c>
      <c r="Q12" s="17">
        <v>0.13744262929253001</v>
      </c>
      <c r="R12" s="17"/>
      <c r="S12" s="17">
        <v>6.06228455038385E-2</v>
      </c>
      <c r="T12" s="17">
        <v>0.11239071477529899</v>
      </c>
      <c r="U12" s="17">
        <v>0.18690919763823899</v>
      </c>
      <c r="V12" s="17">
        <v>0.165522519949835</v>
      </c>
      <c r="W12" s="17">
        <v>0.114266204712461</v>
      </c>
      <c r="X12" s="17">
        <v>0.12708606244840401</v>
      </c>
      <c r="Y12" s="17">
        <v>0.18765072672795999</v>
      </c>
      <c r="Z12" s="17">
        <v>9.5113834657250804E-2</v>
      </c>
      <c r="AA12" s="17">
        <v>0.133061257754963</v>
      </c>
      <c r="AB12" s="17">
        <v>0.107636271513391</v>
      </c>
      <c r="AC12" s="17">
        <v>0.162189845550989</v>
      </c>
      <c r="AD12" s="17">
        <v>0.168636125582424</v>
      </c>
      <c r="AE12" s="17"/>
      <c r="AF12" s="17">
        <v>8.0159169265801897E-2</v>
      </c>
      <c r="AG12" s="17">
        <v>0.125331329819374</v>
      </c>
      <c r="AH12" s="17">
        <v>0.150743188433242</v>
      </c>
      <c r="AI12" s="17">
        <v>0.134414167372469</v>
      </c>
      <c r="AJ12" s="17">
        <v>0.21404496801454301</v>
      </c>
      <c r="AK12" s="17">
        <v>0.12983859771596701</v>
      </c>
      <c r="AL12" s="17"/>
      <c r="AM12" s="17">
        <v>0.134195494877827</v>
      </c>
      <c r="AN12" s="17">
        <v>0.12188904722716</v>
      </c>
      <c r="AO12" s="17"/>
      <c r="AP12" s="17">
        <v>0.15184746359571399</v>
      </c>
      <c r="AQ12" s="17">
        <v>0.142667250618256</v>
      </c>
      <c r="AR12" s="17">
        <v>0.11167855415396501</v>
      </c>
      <c r="AS12" s="17">
        <v>7.7509208190968501E-2</v>
      </c>
      <c r="AT12" s="17">
        <v>6.5799868803410197E-2</v>
      </c>
      <c r="AU12" s="17"/>
      <c r="AV12" s="17">
        <v>2.2008988162163599E-2</v>
      </c>
      <c r="AW12" s="17">
        <v>0.236008126350742</v>
      </c>
      <c r="AX12" s="17">
        <v>7.6333573506880206E-2</v>
      </c>
      <c r="AY12" s="17">
        <v>0.34470849994388397</v>
      </c>
      <c r="AZ12" s="17">
        <v>7.0020481135717794E-2</v>
      </c>
      <c r="BA12" s="17">
        <v>7.4724777891753205E-2</v>
      </c>
      <c r="BB12" s="17"/>
      <c r="BC12" s="17">
        <v>4.25806075796369E-2</v>
      </c>
      <c r="BD12" s="17">
        <v>0.12042719243368501</v>
      </c>
      <c r="BE12" s="17">
        <v>0.216111198994691</v>
      </c>
      <c r="BF12" s="17"/>
      <c r="BG12" s="17">
        <v>0.20283762610344899</v>
      </c>
      <c r="BH12" s="17">
        <v>9.7763213183597403E-2</v>
      </c>
      <c r="BI12" s="17">
        <v>9.56988816405204E-2</v>
      </c>
      <c r="BJ12" s="17">
        <v>4.1776346787555201E-2</v>
      </c>
      <c r="BK12" s="17">
        <v>0.34846670903974297</v>
      </c>
      <c r="BL12" s="17"/>
      <c r="BM12" s="17">
        <v>0.114933320425122</v>
      </c>
      <c r="BN12" s="17">
        <v>0.27750026979411402</v>
      </c>
    </row>
    <row r="13" spans="2:66" x14ac:dyDescent="0.35">
      <c r="B13" s="18" t="s">
        <v>117</v>
      </c>
      <c r="C13" s="19">
        <v>0.296175911026057</v>
      </c>
      <c r="D13" s="19">
        <v>0.21934438457605501</v>
      </c>
      <c r="E13" s="19">
        <v>0.36962053759944502</v>
      </c>
      <c r="F13" s="19"/>
      <c r="G13" s="19">
        <v>0.28777428019719797</v>
      </c>
      <c r="H13" s="19">
        <v>0.197216542873869</v>
      </c>
      <c r="I13" s="19">
        <v>0.306595560958835</v>
      </c>
      <c r="J13" s="19">
        <v>0.34675651422606601</v>
      </c>
      <c r="K13" s="19">
        <v>0.32229088361643299</v>
      </c>
      <c r="L13" s="19">
        <v>0.31561494386611999</v>
      </c>
      <c r="M13" s="19"/>
      <c r="N13" s="19">
        <v>0.259680420804205</v>
      </c>
      <c r="O13" s="19">
        <v>0.30541984463607802</v>
      </c>
      <c r="P13" s="19">
        <v>0.26498879304061601</v>
      </c>
      <c r="Q13" s="19">
        <v>0.34991954843100997</v>
      </c>
      <c r="R13" s="19"/>
      <c r="S13" s="19">
        <v>0.22148054365592099</v>
      </c>
      <c r="T13" s="19">
        <v>0.309847094020055</v>
      </c>
      <c r="U13" s="19">
        <v>0.27952336994454502</v>
      </c>
      <c r="V13" s="19">
        <v>0.25472956362107302</v>
      </c>
      <c r="W13" s="19">
        <v>0.32884601328751301</v>
      </c>
      <c r="X13" s="19">
        <v>0.32482259578839001</v>
      </c>
      <c r="Y13" s="19">
        <v>0.382090883095416</v>
      </c>
      <c r="Z13" s="19">
        <v>0.30846052010193198</v>
      </c>
      <c r="AA13" s="19">
        <v>0.26671016607783998</v>
      </c>
      <c r="AB13" s="19">
        <v>0.30468988820749099</v>
      </c>
      <c r="AC13" s="19">
        <v>0.289894113459155</v>
      </c>
      <c r="AD13" s="19">
        <v>0.43937368555688899</v>
      </c>
      <c r="AE13" s="19"/>
      <c r="AF13" s="19">
        <v>0.206434165875482</v>
      </c>
      <c r="AG13" s="19">
        <v>0.32771211389205201</v>
      </c>
      <c r="AH13" s="19">
        <v>0.33618800619085498</v>
      </c>
      <c r="AI13" s="19">
        <v>0.28602898110266001</v>
      </c>
      <c r="AJ13" s="19">
        <v>0.392106450285025</v>
      </c>
      <c r="AK13" s="19">
        <v>0.28171263516899597</v>
      </c>
      <c r="AL13" s="19"/>
      <c r="AM13" s="19">
        <v>0.27908941547891503</v>
      </c>
      <c r="AN13" s="19">
        <v>0.31542867275743502</v>
      </c>
      <c r="AO13" s="19"/>
      <c r="AP13" s="19">
        <v>0.33726065179973103</v>
      </c>
      <c r="AQ13" s="19">
        <v>0.33686341649646701</v>
      </c>
      <c r="AR13" s="19">
        <v>0.26457776800275201</v>
      </c>
      <c r="AS13" s="19">
        <v>0.230621305105946</v>
      </c>
      <c r="AT13" s="19">
        <v>0.161058611518508</v>
      </c>
      <c r="AU13" s="19"/>
      <c r="AV13" s="19">
        <v>0.230296829377935</v>
      </c>
      <c r="AW13" s="19">
        <v>0.23088392308358199</v>
      </c>
      <c r="AX13" s="19">
        <v>0.34369805007923399</v>
      </c>
      <c r="AY13" s="19">
        <v>0.18498076040830599</v>
      </c>
      <c r="AZ13" s="19">
        <v>0.32053705292659801</v>
      </c>
      <c r="BA13" s="19">
        <v>0.62194586987466405</v>
      </c>
      <c r="BB13" s="19"/>
      <c r="BC13" s="19">
        <v>0.316350229968276</v>
      </c>
      <c r="BD13" s="19">
        <v>0.33095186868245302</v>
      </c>
      <c r="BE13" s="19">
        <v>0.18000337193841601</v>
      </c>
      <c r="BF13" s="19"/>
      <c r="BG13" s="19">
        <v>0.228153338890593</v>
      </c>
      <c r="BH13" s="19">
        <v>0.280800584241437</v>
      </c>
      <c r="BI13" s="19">
        <v>0.31969661667476201</v>
      </c>
      <c r="BJ13" s="19">
        <v>0.18916056825939601</v>
      </c>
      <c r="BK13" s="19">
        <v>0.239941441328099</v>
      </c>
      <c r="BL13" s="19"/>
      <c r="BM13" s="19">
        <v>0.27219754927293</v>
      </c>
      <c r="BN13" s="19">
        <v>0.228191030532644</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220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214</v>
      </c>
      <c r="C9" s="17">
        <v>7.0289739519648106E-2</v>
      </c>
      <c r="D9" s="17">
        <v>9.6138770030175097E-2</v>
      </c>
      <c r="E9" s="17">
        <v>4.54331972301616E-2</v>
      </c>
      <c r="F9" s="17"/>
      <c r="G9" s="17">
        <v>8.0024228003749698E-2</v>
      </c>
      <c r="H9" s="17">
        <v>0.122114872211458</v>
      </c>
      <c r="I9" s="17">
        <v>7.6061064721080596E-2</v>
      </c>
      <c r="J9" s="17">
        <v>5.6797227843263298E-2</v>
      </c>
      <c r="K9" s="17">
        <v>3.8887245612128502E-2</v>
      </c>
      <c r="L9" s="17">
        <v>4.8849382932389898E-2</v>
      </c>
      <c r="M9" s="17"/>
      <c r="N9" s="17">
        <v>8.5357803572173596E-2</v>
      </c>
      <c r="O9" s="17">
        <v>7.9627185984239707E-2</v>
      </c>
      <c r="P9" s="17">
        <v>6.8851038961488698E-2</v>
      </c>
      <c r="Q9" s="17">
        <v>4.4769904476104301E-2</v>
      </c>
      <c r="R9" s="17"/>
      <c r="S9" s="17">
        <v>0.102153970238539</v>
      </c>
      <c r="T9" s="17">
        <v>3.7183780313532901E-2</v>
      </c>
      <c r="U9" s="17">
        <v>7.4101225550782204E-2</v>
      </c>
      <c r="V9" s="17">
        <v>0.107224821406692</v>
      </c>
      <c r="W9" s="17">
        <v>7.8741358857640706E-2</v>
      </c>
      <c r="X9" s="17">
        <v>6.0221931175646899E-2</v>
      </c>
      <c r="Y9" s="17">
        <v>4.9203055120463302E-2</v>
      </c>
      <c r="Z9" s="17">
        <v>2.34643297933445E-2</v>
      </c>
      <c r="AA9" s="17">
        <v>8.4589942086385997E-2</v>
      </c>
      <c r="AB9" s="17">
        <v>6.9048719646217796E-2</v>
      </c>
      <c r="AC9" s="17">
        <v>7.4914848063430003E-2</v>
      </c>
      <c r="AD9" s="17">
        <v>1.6312413899520602E-2</v>
      </c>
      <c r="AE9" s="17"/>
      <c r="AF9" s="17">
        <v>0.117468951778759</v>
      </c>
      <c r="AG9" s="17">
        <v>5.1519840667666697E-2</v>
      </c>
      <c r="AH9" s="17">
        <v>7.0486315688828002E-2</v>
      </c>
      <c r="AI9" s="17">
        <v>4.3049270724220601E-2</v>
      </c>
      <c r="AJ9" s="17">
        <v>5.5387283158431902E-2</v>
      </c>
      <c r="AK9" s="17">
        <v>6.7566649988296604E-2</v>
      </c>
      <c r="AL9" s="17"/>
      <c r="AM9" s="17">
        <v>7.4638229973184103E-2</v>
      </c>
      <c r="AN9" s="17">
        <v>6.4618179119419403E-2</v>
      </c>
      <c r="AO9" s="17"/>
      <c r="AP9" s="17">
        <v>5.2776889762762597E-2</v>
      </c>
      <c r="AQ9" s="17">
        <v>4.7693618737444897E-2</v>
      </c>
      <c r="AR9" s="17">
        <v>6.90129315410173E-2</v>
      </c>
      <c r="AS9" s="17">
        <v>0.129385364811303</v>
      </c>
      <c r="AT9" s="17">
        <v>0.204802178415283</v>
      </c>
      <c r="AU9" s="17"/>
      <c r="AV9" s="17">
        <v>0.14086283652783499</v>
      </c>
      <c r="AW9" s="17">
        <v>4.5430939746049198E-2</v>
      </c>
      <c r="AX9" s="17">
        <v>5.7282327905740699E-2</v>
      </c>
      <c r="AY9" s="17">
        <v>3.6308579335859001E-2</v>
      </c>
      <c r="AZ9" s="17">
        <v>4.0351029093757103E-2</v>
      </c>
      <c r="BA9" s="17">
        <v>6.8372458665528204E-3</v>
      </c>
      <c r="BB9" s="17"/>
      <c r="BC9" s="17">
        <v>0.11399671407223499</v>
      </c>
      <c r="BD9" s="17">
        <v>4.2184056607699798E-2</v>
      </c>
      <c r="BE9" s="17">
        <v>8.10058442226812E-2</v>
      </c>
      <c r="BF9" s="17"/>
      <c r="BG9" s="17">
        <v>9.9921238406923393E-2</v>
      </c>
      <c r="BH9" s="17">
        <v>7.61515866556631E-2</v>
      </c>
      <c r="BI9" s="17">
        <v>6.4518024587370895E-2</v>
      </c>
      <c r="BJ9" s="17">
        <v>0.11555841753561701</v>
      </c>
      <c r="BK9" s="17">
        <v>2.7711681676642001E-2</v>
      </c>
      <c r="BL9" s="17"/>
      <c r="BM9" s="17">
        <v>8.0035762244387396E-2</v>
      </c>
      <c r="BN9" s="17">
        <v>4.8038926385220303E-2</v>
      </c>
    </row>
    <row r="10" spans="2:66" x14ac:dyDescent="0.35">
      <c r="B10" s="18" t="s">
        <v>215</v>
      </c>
      <c r="C10" s="17">
        <v>0.30488226149278802</v>
      </c>
      <c r="D10" s="17">
        <v>0.35043100922750697</v>
      </c>
      <c r="E10" s="17">
        <v>0.26002364169279901</v>
      </c>
      <c r="F10" s="17"/>
      <c r="G10" s="17">
        <v>0.33854493773899302</v>
      </c>
      <c r="H10" s="17">
        <v>0.42998278875236201</v>
      </c>
      <c r="I10" s="17">
        <v>0.361948040014549</v>
      </c>
      <c r="J10" s="17">
        <v>0.27561051722049601</v>
      </c>
      <c r="K10" s="17">
        <v>0.24597862267252699</v>
      </c>
      <c r="L10" s="17">
        <v>0.197403190792863</v>
      </c>
      <c r="M10" s="17"/>
      <c r="N10" s="17">
        <v>0.401821995159441</v>
      </c>
      <c r="O10" s="17">
        <v>0.292147481775137</v>
      </c>
      <c r="P10" s="17">
        <v>0.24506309439475499</v>
      </c>
      <c r="Q10" s="17">
        <v>0.26835875271000897</v>
      </c>
      <c r="R10" s="17"/>
      <c r="S10" s="17">
        <v>0.43059648613842599</v>
      </c>
      <c r="T10" s="17">
        <v>0.295617669264161</v>
      </c>
      <c r="U10" s="17">
        <v>0.25327552008756299</v>
      </c>
      <c r="V10" s="17">
        <v>0.26678066170540499</v>
      </c>
      <c r="W10" s="17">
        <v>0.30117632088109703</v>
      </c>
      <c r="X10" s="17">
        <v>0.30398930977750699</v>
      </c>
      <c r="Y10" s="17">
        <v>0.21264145761429201</v>
      </c>
      <c r="Z10" s="17">
        <v>0.39786098483314902</v>
      </c>
      <c r="AA10" s="17">
        <v>0.30102258243929297</v>
      </c>
      <c r="AB10" s="17">
        <v>0.31017939254419702</v>
      </c>
      <c r="AC10" s="17">
        <v>0.20400691855036701</v>
      </c>
      <c r="AD10" s="17">
        <v>0.31300531462807402</v>
      </c>
      <c r="AE10" s="17"/>
      <c r="AF10" s="17">
        <v>0.41108527839713099</v>
      </c>
      <c r="AG10" s="17">
        <v>0.30692048335378702</v>
      </c>
      <c r="AH10" s="17">
        <v>0.24093993579533499</v>
      </c>
      <c r="AI10" s="17">
        <v>0.28417537735274501</v>
      </c>
      <c r="AJ10" s="17">
        <v>0.18453456137684801</v>
      </c>
      <c r="AK10" s="17">
        <v>0.261191006187244</v>
      </c>
      <c r="AL10" s="17"/>
      <c r="AM10" s="17">
        <v>0.31165695579746</v>
      </c>
      <c r="AN10" s="17">
        <v>0.295059987754068</v>
      </c>
      <c r="AO10" s="17"/>
      <c r="AP10" s="17">
        <v>0.21126600162072601</v>
      </c>
      <c r="AQ10" s="17">
        <v>0.26908904237033399</v>
      </c>
      <c r="AR10" s="17">
        <v>0.37676988783348098</v>
      </c>
      <c r="AS10" s="17">
        <v>0.41132790362985799</v>
      </c>
      <c r="AT10" s="17">
        <v>0.46557048286121699</v>
      </c>
      <c r="AU10" s="17"/>
      <c r="AV10" s="17">
        <v>0.48722465664575199</v>
      </c>
      <c r="AW10" s="17">
        <v>0.229466583337469</v>
      </c>
      <c r="AX10" s="17">
        <v>0.30276566674709998</v>
      </c>
      <c r="AY10" s="17">
        <v>0.13332118957751499</v>
      </c>
      <c r="AZ10" s="17">
        <v>0.31803317005923898</v>
      </c>
      <c r="BA10" s="17">
        <v>0.198495115405878</v>
      </c>
      <c r="BB10" s="17"/>
      <c r="BC10" s="17">
        <v>0.41011347767192302</v>
      </c>
      <c r="BD10" s="17">
        <v>0.29272478513280897</v>
      </c>
      <c r="BE10" s="17">
        <v>0.27504338476036699</v>
      </c>
      <c r="BF10" s="17"/>
      <c r="BG10" s="17">
        <v>0.28641652995126898</v>
      </c>
      <c r="BH10" s="17">
        <v>0.34770824096894798</v>
      </c>
      <c r="BI10" s="17">
        <v>0.33800206012496697</v>
      </c>
      <c r="BJ10" s="17">
        <v>0.26413036451162197</v>
      </c>
      <c r="BK10" s="17">
        <v>0.1155599296973</v>
      </c>
      <c r="BL10" s="17"/>
      <c r="BM10" s="17">
        <v>0.33769262230455599</v>
      </c>
      <c r="BN10" s="17">
        <v>0.14993829965493599</v>
      </c>
    </row>
    <row r="11" spans="2:66" x14ac:dyDescent="0.35">
      <c r="B11" s="18" t="s">
        <v>216</v>
      </c>
      <c r="C11" s="17">
        <v>0.193761882098448</v>
      </c>
      <c r="D11" s="17">
        <v>0.19856640084814101</v>
      </c>
      <c r="E11" s="17">
        <v>0.190032473153327</v>
      </c>
      <c r="F11" s="17"/>
      <c r="G11" s="17">
        <v>0.19116929006955599</v>
      </c>
      <c r="H11" s="17">
        <v>0.16372540006033001</v>
      </c>
      <c r="I11" s="17">
        <v>0.156690415197625</v>
      </c>
      <c r="J11" s="17">
        <v>0.19056050385471801</v>
      </c>
      <c r="K11" s="17">
        <v>0.202328651881577</v>
      </c>
      <c r="L11" s="17">
        <v>0.24687702858393001</v>
      </c>
      <c r="M11" s="17"/>
      <c r="N11" s="17">
        <v>0.158020814277329</v>
      </c>
      <c r="O11" s="17">
        <v>0.19411696514587101</v>
      </c>
      <c r="P11" s="17">
        <v>0.242447981409524</v>
      </c>
      <c r="Q11" s="17">
        <v>0.18836301905453301</v>
      </c>
      <c r="R11" s="17"/>
      <c r="S11" s="17">
        <v>0.21281711769579401</v>
      </c>
      <c r="T11" s="17">
        <v>0.20412794207789201</v>
      </c>
      <c r="U11" s="17">
        <v>0.20017782668044201</v>
      </c>
      <c r="V11" s="17">
        <v>0.18860556367739401</v>
      </c>
      <c r="W11" s="17">
        <v>0.21240851472151201</v>
      </c>
      <c r="X11" s="17">
        <v>0.189464751554306</v>
      </c>
      <c r="Y11" s="17">
        <v>0.16919632224266901</v>
      </c>
      <c r="Z11" s="17">
        <v>0.153738601297285</v>
      </c>
      <c r="AA11" s="17">
        <v>0.19627479934089001</v>
      </c>
      <c r="AB11" s="17">
        <v>0.19502749933813099</v>
      </c>
      <c r="AC11" s="17">
        <v>0.16264080831496999</v>
      </c>
      <c r="AD11" s="17">
        <v>0.18550998889974499</v>
      </c>
      <c r="AE11" s="17"/>
      <c r="AF11" s="17">
        <v>0.16273746665396299</v>
      </c>
      <c r="AG11" s="17">
        <v>0.207403916443863</v>
      </c>
      <c r="AH11" s="17">
        <v>0.197097950750417</v>
      </c>
      <c r="AI11" s="17">
        <v>0.21732203916050999</v>
      </c>
      <c r="AJ11" s="17">
        <v>0.177113301563639</v>
      </c>
      <c r="AK11" s="17">
        <v>0.21700670924342899</v>
      </c>
      <c r="AL11" s="17"/>
      <c r="AM11" s="17">
        <v>0.20547536896024399</v>
      </c>
      <c r="AN11" s="17">
        <v>0.17851581964895699</v>
      </c>
      <c r="AO11" s="17"/>
      <c r="AP11" s="17">
        <v>0.227247446848762</v>
      </c>
      <c r="AQ11" s="17">
        <v>0.176197825240305</v>
      </c>
      <c r="AR11" s="17">
        <v>0.19935234540837299</v>
      </c>
      <c r="AS11" s="17">
        <v>0.16201734257817299</v>
      </c>
      <c r="AT11" s="17">
        <v>8.1232909033840506E-2</v>
      </c>
      <c r="AU11" s="17"/>
      <c r="AV11" s="17">
        <v>0.113572546604765</v>
      </c>
      <c r="AW11" s="17">
        <v>0.26894828223996098</v>
      </c>
      <c r="AX11" s="17">
        <v>0.25388894359658898</v>
      </c>
      <c r="AY11" s="17">
        <v>0.25304943954547499</v>
      </c>
      <c r="AZ11" s="17">
        <v>0.23256465605357299</v>
      </c>
      <c r="BA11" s="17">
        <v>0.15083857479787799</v>
      </c>
      <c r="BB11" s="17"/>
      <c r="BC11" s="17">
        <v>0.13816263823210601</v>
      </c>
      <c r="BD11" s="17">
        <v>0.20448333117981299</v>
      </c>
      <c r="BE11" s="17">
        <v>0.222327292241288</v>
      </c>
      <c r="BF11" s="17"/>
      <c r="BG11" s="17">
        <v>0.176598817664401</v>
      </c>
      <c r="BH11" s="17">
        <v>0.19626940585364799</v>
      </c>
      <c r="BI11" s="17">
        <v>0.177254482112463</v>
      </c>
      <c r="BJ11" s="17">
        <v>0.22357073308353401</v>
      </c>
      <c r="BK11" s="17">
        <v>0.27661043710688399</v>
      </c>
      <c r="BL11" s="17"/>
      <c r="BM11" s="17">
        <v>0.19305505424008401</v>
      </c>
      <c r="BN11" s="17">
        <v>0.26433734542725701</v>
      </c>
    </row>
    <row r="12" spans="2:66" x14ac:dyDescent="0.35">
      <c r="B12" s="18" t="s">
        <v>217</v>
      </c>
      <c r="C12" s="17">
        <v>0.13196230517413701</v>
      </c>
      <c r="D12" s="17">
        <v>0.14327527265048901</v>
      </c>
      <c r="E12" s="17">
        <v>0.120555647127007</v>
      </c>
      <c r="F12" s="17"/>
      <c r="G12" s="17">
        <v>6.4791192231130695E-2</v>
      </c>
      <c r="H12" s="17">
        <v>8.5730285520561098E-2</v>
      </c>
      <c r="I12" s="17">
        <v>0.13167923165936901</v>
      </c>
      <c r="J12" s="17">
        <v>0.13347610429288301</v>
      </c>
      <c r="K12" s="17">
        <v>0.171944345537003</v>
      </c>
      <c r="L12" s="17">
        <v>0.18653792154013399</v>
      </c>
      <c r="M12" s="17"/>
      <c r="N12" s="17">
        <v>0.109823115903096</v>
      </c>
      <c r="O12" s="17">
        <v>0.11509249558154699</v>
      </c>
      <c r="P12" s="17">
        <v>0.15950924030605501</v>
      </c>
      <c r="Q12" s="17">
        <v>0.15136534352758199</v>
      </c>
      <c r="R12" s="17"/>
      <c r="S12" s="17">
        <v>5.98713846492143E-2</v>
      </c>
      <c r="T12" s="17">
        <v>0.123771245795644</v>
      </c>
      <c r="U12" s="17">
        <v>0.18057735886801701</v>
      </c>
      <c r="V12" s="17">
        <v>0.17684604610457599</v>
      </c>
      <c r="W12" s="17">
        <v>0.14421542187043401</v>
      </c>
      <c r="X12" s="17">
        <v>0.116426768032229</v>
      </c>
      <c r="Y12" s="17">
        <v>0.16302329968872001</v>
      </c>
      <c r="Z12" s="17">
        <v>0.13036799093155499</v>
      </c>
      <c r="AA12" s="17">
        <v>0.133297310191068</v>
      </c>
      <c r="AB12" s="17">
        <v>0.11496255857799</v>
      </c>
      <c r="AC12" s="17">
        <v>0.18104837884550601</v>
      </c>
      <c r="AD12" s="17">
        <v>0.13987937394549299</v>
      </c>
      <c r="AE12" s="17"/>
      <c r="AF12" s="17">
        <v>8.7007315459945098E-2</v>
      </c>
      <c r="AG12" s="17">
        <v>0.12620997103449799</v>
      </c>
      <c r="AH12" s="17">
        <v>0.14238168516500299</v>
      </c>
      <c r="AI12" s="17">
        <v>0.14812488415472</v>
      </c>
      <c r="AJ12" s="17">
        <v>0.21076276281387801</v>
      </c>
      <c r="AK12" s="17">
        <v>0.13681878479508999</v>
      </c>
      <c r="AL12" s="17"/>
      <c r="AM12" s="17">
        <v>0.13213430811530799</v>
      </c>
      <c r="AN12" s="17">
        <v>0.13265402974253501</v>
      </c>
      <c r="AO12" s="17"/>
      <c r="AP12" s="17">
        <v>0.140618685853551</v>
      </c>
      <c r="AQ12" s="17">
        <v>0.158731187087325</v>
      </c>
      <c r="AR12" s="17">
        <v>0.110052809028965</v>
      </c>
      <c r="AS12" s="17">
        <v>9.5460439412743903E-2</v>
      </c>
      <c r="AT12" s="17">
        <v>6.5799868803410197E-2</v>
      </c>
      <c r="AU12" s="17"/>
      <c r="AV12" s="17">
        <v>2.7536650027701001E-2</v>
      </c>
      <c r="AW12" s="17">
        <v>0.22524077993115799</v>
      </c>
      <c r="AX12" s="17">
        <v>6.3016887021655393E-2</v>
      </c>
      <c r="AY12" s="17">
        <v>0.36769688076108997</v>
      </c>
      <c r="AZ12" s="17">
        <v>8.0928831026068099E-2</v>
      </c>
      <c r="BA12" s="17">
        <v>7.1434516470249204E-2</v>
      </c>
      <c r="BB12" s="17"/>
      <c r="BC12" s="17">
        <v>4.46283695930937E-2</v>
      </c>
      <c r="BD12" s="17">
        <v>0.11210995208794799</v>
      </c>
      <c r="BE12" s="17">
        <v>0.234514049842484</v>
      </c>
      <c r="BF12" s="17"/>
      <c r="BG12" s="17">
        <v>0.19303833011774901</v>
      </c>
      <c r="BH12" s="17">
        <v>9.6589817857211505E-2</v>
      </c>
      <c r="BI12" s="17">
        <v>9.0066825517846394E-2</v>
      </c>
      <c r="BJ12" s="17">
        <v>0.13395166688990701</v>
      </c>
      <c r="BK12" s="17">
        <v>0.38176429311551202</v>
      </c>
      <c r="BL12" s="17"/>
      <c r="BM12" s="17">
        <v>0.11235037509260699</v>
      </c>
      <c r="BN12" s="17">
        <v>0.32442183359316801</v>
      </c>
    </row>
    <row r="13" spans="2:66" x14ac:dyDescent="0.35">
      <c r="B13" s="18" t="s">
        <v>117</v>
      </c>
      <c r="C13" s="19">
        <v>0.29910381171497902</v>
      </c>
      <c r="D13" s="19">
        <v>0.211588547243688</v>
      </c>
      <c r="E13" s="19">
        <v>0.383955040796706</v>
      </c>
      <c r="F13" s="19"/>
      <c r="G13" s="19">
        <v>0.32547035195657098</v>
      </c>
      <c r="H13" s="19">
        <v>0.198446653455289</v>
      </c>
      <c r="I13" s="19">
        <v>0.273621248407377</v>
      </c>
      <c r="J13" s="19">
        <v>0.34355564678863998</v>
      </c>
      <c r="K13" s="19">
        <v>0.34086113429676401</v>
      </c>
      <c r="L13" s="19">
        <v>0.320332476150683</v>
      </c>
      <c r="M13" s="19"/>
      <c r="N13" s="19">
        <v>0.24497627108796</v>
      </c>
      <c r="O13" s="19">
        <v>0.31901587151320498</v>
      </c>
      <c r="P13" s="19">
        <v>0.28412864492817702</v>
      </c>
      <c r="Q13" s="19">
        <v>0.34714298023177098</v>
      </c>
      <c r="R13" s="19"/>
      <c r="S13" s="19">
        <v>0.19456104127802701</v>
      </c>
      <c r="T13" s="19">
        <v>0.33929936254877102</v>
      </c>
      <c r="U13" s="19">
        <v>0.29186806881319499</v>
      </c>
      <c r="V13" s="19">
        <v>0.26054290710593297</v>
      </c>
      <c r="W13" s="19">
        <v>0.26345838366931601</v>
      </c>
      <c r="X13" s="19">
        <v>0.32989723946031102</v>
      </c>
      <c r="Y13" s="19">
        <v>0.40593586533385501</v>
      </c>
      <c r="Z13" s="19">
        <v>0.29456809314466698</v>
      </c>
      <c r="AA13" s="19">
        <v>0.28481536594236301</v>
      </c>
      <c r="AB13" s="19">
        <v>0.31078182989346498</v>
      </c>
      <c r="AC13" s="19">
        <v>0.377389046225726</v>
      </c>
      <c r="AD13" s="19">
        <v>0.34529290862716699</v>
      </c>
      <c r="AE13" s="19"/>
      <c r="AF13" s="19">
        <v>0.221700987710202</v>
      </c>
      <c r="AG13" s="19">
        <v>0.307945788500186</v>
      </c>
      <c r="AH13" s="19">
        <v>0.34909411260041601</v>
      </c>
      <c r="AI13" s="19">
        <v>0.30732842860780402</v>
      </c>
      <c r="AJ13" s="19">
        <v>0.37220209108720298</v>
      </c>
      <c r="AK13" s="19">
        <v>0.31741684978593998</v>
      </c>
      <c r="AL13" s="19"/>
      <c r="AM13" s="19">
        <v>0.27609513715380402</v>
      </c>
      <c r="AN13" s="19">
        <v>0.32915198373502103</v>
      </c>
      <c r="AO13" s="19"/>
      <c r="AP13" s="19">
        <v>0.36809097591419898</v>
      </c>
      <c r="AQ13" s="19">
        <v>0.34828832656459102</v>
      </c>
      <c r="AR13" s="19">
        <v>0.244812026188163</v>
      </c>
      <c r="AS13" s="19">
        <v>0.201808949567922</v>
      </c>
      <c r="AT13" s="19">
        <v>0.18259456088624901</v>
      </c>
      <c r="AU13" s="19"/>
      <c r="AV13" s="19">
        <v>0.23080331019394701</v>
      </c>
      <c r="AW13" s="19">
        <v>0.230913414745363</v>
      </c>
      <c r="AX13" s="19">
        <v>0.323046174728915</v>
      </c>
      <c r="AY13" s="19">
        <v>0.20962391078006201</v>
      </c>
      <c r="AZ13" s="19">
        <v>0.32812231376736301</v>
      </c>
      <c r="BA13" s="19">
        <v>0.57239454745944196</v>
      </c>
      <c r="BB13" s="19"/>
      <c r="BC13" s="19">
        <v>0.29309880043064201</v>
      </c>
      <c r="BD13" s="19">
        <v>0.34849787499173102</v>
      </c>
      <c r="BE13" s="19">
        <v>0.187109428933179</v>
      </c>
      <c r="BF13" s="19"/>
      <c r="BG13" s="19">
        <v>0.24402508385965699</v>
      </c>
      <c r="BH13" s="19">
        <v>0.28328094866453002</v>
      </c>
      <c r="BI13" s="19">
        <v>0.330158607657352</v>
      </c>
      <c r="BJ13" s="19">
        <v>0.26278881797932102</v>
      </c>
      <c r="BK13" s="19">
        <v>0.19835365840366101</v>
      </c>
      <c r="BL13" s="19"/>
      <c r="BM13" s="19">
        <v>0.276866186118365</v>
      </c>
      <c r="BN13" s="19">
        <v>0.21326359493941799</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221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214</v>
      </c>
      <c r="C9" s="17">
        <v>6.3311703028627805E-2</v>
      </c>
      <c r="D9" s="17">
        <v>8.0300109642044995E-2</v>
      </c>
      <c r="E9" s="17">
        <v>4.7059939558284303E-2</v>
      </c>
      <c r="F9" s="17"/>
      <c r="G9" s="17">
        <v>9.5119670957528102E-2</v>
      </c>
      <c r="H9" s="17">
        <v>0.125281033784541</v>
      </c>
      <c r="I9" s="17">
        <v>5.8576059051598801E-2</v>
      </c>
      <c r="J9" s="17">
        <v>3.8335889678078203E-2</v>
      </c>
      <c r="K9" s="17">
        <v>3.5611389426076598E-2</v>
      </c>
      <c r="L9" s="17">
        <v>3.4228034968553603E-2</v>
      </c>
      <c r="M9" s="17"/>
      <c r="N9" s="17">
        <v>8.1173173895401005E-2</v>
      </c>
      <c r="O9" s="17">
        <v>6.7019102622112497E-2</v>
      </c>
      <c r="P9" s="17">
        <v>5.4503401316634399E-2</v>
      </c>
      <c r="Q9" s="17">
        <v>4.70095110832787E-2</v>
      </c>
      <c r="R9" s="17"/>
      <c r="S9" s="17">
        <v>0.108606586591702</v>
      </c>
      <c r="T9" s="17">
        <v>4.5037413125758E-2</v>
      </c>
      <c r="U9" s="17">
        <v>4.9174938269428502E-2</v>
      </c>
      <c r="V9" s="17">
        <v>6.0440773710031599E-2</v>
      </c>
      <c r="W9" s="17">
        <v>6.3395801621990197E-2</v>
      </c>
      <c r="X9" s="17">
        <v>7.6198178084932594E-2</v>
      </c>
      <c r="Y9" s="17">
        <v>3.6876838518573499E-2</v>
      </c>
      <c r="Z9" s="17">
        <v>6.9407305952866302E-2</v>
      </c>
      <c r="AA9" s="17">
        <v>8.0661258537042202E-2</v>
      </c>
      <c r="AB9" s="17">
        <v>5.6411858459143503E-2</v>
      </c>
      <c r="AC9" s="17">
        <v>3.8376616807269399E-2</v>
      </c>
      <c r="AD9" s="17">
        <v>0</v>
      </c>
      <c r="AE9" s="17"/>
      <c r="AF9" s="17">
        <v>0.116527881824405</v>
      </c>
      <c r="AG9" s="17">
        <v>4.4480052406973898E-2</v>
      </c>
      <c r="AH9" s="17">
        <v>5.8679150647911099E-2</v>
      </c>
      <c r="AI9" s="17">
        <v>3.7204476541509497E-2</v>
      </c>
      <c r="AJ9" s="17">
        <v>5.4886399591267003E-2</v>
      </c>
      <c r="AK9" s="17">
        <v>2.8164599418838001E-2</v>
      </c>
      <c r="AL9" s="17"/>
      <c r="AM9" s="17">
        <v>6.9262959997327095E-2</v>
      </c>
      <c r="AN9" s="17">
        <v>5.5316520477521003E-2</v>
      </c>
      <c r="AO9" s="17"/>
      <c r="AP9" s="17">
        <v>4.0934379143088902E-2</v>
      </c>
      <c r="AQ9" s="17">
        <v>2.8511155730973899E-2</v>
      </c>
      <c r="AR9" s="17">
        <v>7.2910062911618001E-2</v>
      </c>
      <c r="AS9" s="17">
        <v>0.125128504629685</v>
      </c>
      <c r="AT9" s="17">
        <v>0.24330699284285201</v>
      </c>
      <c r="AU9" s="17"/>
      <c r="AV9" s="17">
        <v>0.12383246065525801</v>
      </c>
      <c r="AW9" s="17">
        <v>4.89329908910872E-2</v>
      </c>
      <c r="AX9" s="17">
        <v>3.73467541112672E-2</v>
      </c>
      <c r="AY9" s="17">
        <v>8.1196677770934492E-3</v>
      </c>
      <c r="AZ9" s="17">
        <v>6.3523011128553006E-2</v>
      </c>
      <c r="BA9" s="17">
        <v>6.5735897826325797E-3</v>
      </c>
      <c r="BB9" s="17"/>
      <c r="BC9" s="17">
        <v>8.9819829884896299E-2</v>
      </c>
      <c r="BD9" s="17">
        <v>3.5500696252805497E-2</v>
      </c>
      <c r="BE9" s="17">
        <v>8.2714608476415305E-2</v>
      </c>
      <c r="BF9" s="17"/>
      <c r="BG9" s="17">
        <v>6.0322224149438698E-2</v>
      </c>
      <c r="BH9" s="17">
        <v>6.8068272210978401E-2</v>
      </c>
      <c r="BI9" s="17">
        <v>7.1748838279514296E-2</v>
      </c>
      <c r="BJ9" s="17">
        <v>0.116808239058796</v>
      </c>
      <c r="BK9" s="17">
        <v>2.2413760806388398E-2</v>
      </c>
      <c r="BL9" s="17"/>
      <c r="BM9" s="17">
        <v>6.6802498058939203E-2</v>
      </c>
      <c r="BN9" s="17">
        <v>4.42561165844743E-2</v>
      </c>
    </row>
    <row r="10" spans="2:66" x14ac:dyDescent="0.35">
      <c r="B10" s="18" t="s">
        <v>215</v>
      </c>
      <c r="C10" s="17">
        <v>0.28732617014675499</v>
      </c>
      <c r="D10" s="17">
        <v>0.29878218622979602</v>
      </c>
      <c r="E10" s="17">
        <v>0.27659712867939601</v>
      </c>
      <c r="F10" s="17"/>
      <c r="G10" s="17">
        <v>0.36089924796489797</v>
      </c>
      <c r="H10" s="17">
        <v>0.40119053784998199</v>
      </c>
      <c r="I10" s="17">
        <v>0.32458288682402803</v>
      </c>
      <c r="J10" s="17">
        <v>0.26170168024853302</v>
      </c>
      <c r="K10" s="17">
        <v>0.221352212912339</v>
      </c>
      <c r="L10" s="17">
        <v>0.18031303968154699</v>
      </c>
      <c r="M10" s="17"/>
      <c r="N10" s="17">
        <v>0.37556197725671697</v>
      </c>
      <c r="O10" s="17">
        <v>0.28544238122211302</v>
      </c>
      <c r="P10" s="17">
        <v>0.22709231386833001</v>
      </c>
      <c r="Q10" s="17">
        <v>0.24748227666834499</v>
      </c>
      <c r="R10" s="17"/>
      <c r="S10" s="17">
        <v>0.40867995332088097</v>
      </c>
      <c r="T10" s="17">
        <v>0.26065038281189201</v>
      </c>
      <c r="U10" s="17">
        <v>0.26201804024319297</v>
      </c>
      <c r="V10" s="17">
        <v>0.27753092171921101</v>
      </c>
      <c r="W10" s="17">
        <v>0.25962119723892302</v>
      </c>
      <c r="X10" s="17">
        <v>0.27179997247220899</v>
      </c>
      <c r="Y10" s="17">
        <v>0.22506577957426899</v>
      </c>
      <c r="Z10" s="17">
        <v>0.31504848542438701</v>
      </c>
      <c r="AA10" s="17">
        <v>0.27592578321650402</v>
      </c>
      <c r="AB10" s="17">
        <v>0.28611202611509301</v>
      </c>
      <c r="AC10" s="17">
        <v>0.25144663202904499</v>
      </c>
      <c r="AD10" s="17">
        <v>0.28073777273670503</v>
      </c>
      <c r="AE10" s="17"/>
      <c r="AF10" s="17">
        <v>0.36993904902848301</v>
      </c>
      <c r="AG10" s="17">
        <v>0.30515385581246701</v>
      </c>
      <c r="AH10" s="17">
        <v>0.237060958812218</v>
      </c>
      <c r="AI10" s="17">
        <v>0.26322742022817303</v>
      </c>
      <c r="AJ10" s="17">
        <v>0.13307658198663999</v>
      </c>
      <c r="AK10" s="17">
        <v>0.326414438955137</v>
      </c>
      <c r="AL10" s="17"/>
      <c r="AM10" s="17">
        <v>0.28850715866105903</v>
      </c>
      <c r="AN10" s="17">
        <v>0.286495677288784</v>
      </c>
      <c r="AO10" s="17"/>
      <c r="AP10" s="17">
        <v>0.19068705518854201</v>
      </c>
      <c r="AQ10" s="17">
        <v>0.27493611132054702</v>
      </c>
      <c r="AR10" s="17">
        <v>0.34723586940972301</v>
      </c>
      <c r="AS10" s="17">
        <v>0.42504815237201299</v>
      </c>
      <c r="AT10" s="17">
        <v>0.31039332574741801</v>
      </c>
      <c r="AU10" s="17"/>
      <c r="AV10" s="17">
        <v>0.47083724243353098</v>
      </c>
      <c r="AW10" s="17">
        <v>0.21704564050691999</v>
      </c>
      <c r="AX10" s="17">
        <v>0.28953410270873398</v>
      </c>
      <c r="AY10" s="17">
        <v>0.13170985390079901</v>
      </c>
      <c r="AZ10" s="17">
        <v>0.264390290742894</v>
      </c>
      <c r="BA10" s="17">
        <v>0.135379484398714</v>
      </c>
      <c r="BB10" s="17"/>
      <c r="BC10" s="17">
        <v>0.39987192665020999</v>
      </c>
      <c r="BD10" s="17">
        <v>0.26521331276589699</v>
      </c>
      <c r="BE10" s="17">
        <v>0.25647736041911201</v>
      </c>
      <c r="BF10" s="17"/>
      <c r="BG10" s="17">
        <v>0.27780150406391402</v>
      </c>
      <c r="BH10" s="17">
        <v>0.32101479890387402</v>
      </c>
      <c r="BI10" s="17">
        <v>0.33422170464409001</v>
      </c>
      <c r="BJ10" s="17">
        <v>0.32344759220213198</v>
      </c>
      <c r="BK10" s="17">
        <v>4.5103292583283799E-2</v>
      </c>
      <c r="BL10" s="17"/>
      <c r="BM10" s="17">
        <v>0.31395335657892198</v>
      </c>
      <c r="BN10" s="17">
        <v>0.10951061103701901</v>
      </c>
    </row>
    <row r="11" spans="2:66" x14ac:dyDescent="0.35">
      <c r="B11" s="18" t="s">
        <v>216</v>
      </c>
      <c r="C11" s="17">
        <v>0.194028018035966</v>
      </c>
      <c r="D11" s="17">
        <v>0.224628289406684</v>
      </c>
      <c r="E11" s="17">
        <v>0.16514887419601901</v>
      </c>
      <c r="F11" s="17"/>
      <c r="G11" s="17">
        <v>0.16495028415971599</v>
      </c>
      <c r="H11" s="17">
        <v>0.17479787513255499</v>
      </c>
      <c r="I11" s="17">
        <v>0.15524592860049299</v>
      </c>
      <c r="J11" s="17">
        <v>0.19146832811344999</v>
      </c>
      <c r="K11" s="17">
        <v>0.213083263856162</v>
      </c>
      <c r="L11" s="17">
        <v>0.24975545732223201</v>
      </c>
      <c r="M11" s="17"/>
      <c r="N11" s="17">
        <v>0.16708234335839101</v>
      </c>
      <c r="O11" s="17">
        <v>0.17515147965382</v>
      </c>
      <c r="P11" s="17">
        <v>0.23998525257454201</v>
      </c>
      <c r="Q11" s="17">
        <v>0.20363623539867001</v>
      </c>
      <c r="R11" s="17"/>
      <c r="S11" s="17">
        <v>0.17278787460300399</v>
      </c>
      <c r="T11" s="17">
        <v>0.184480662627135</v>
      </c>
      <c r="U11" s="17">
        <v>0.226573985878019</v>
      </c>
      <c r="V11" s="17">
        <v>0.19952948434706699</v>
      </c>
      <c r="W11" s="17">
        <v>0.26365218818135799</v>
      </c>
      <c r="X11" s="17">
        <v>0.156752131008844</v>
      </c>
      <c r="Y11" s="17">
        <v>0.18032646519523099</v>
      </c>
      <c r="Z11" s="17">
        <v>0.21144862654417601</v>
      </c>
      <c r="AA11" s="17">
        <v>0.21670163054477401</v>
      </c>
      <c r="AB11" s="17">
        <v>0.21280076631676501</v>
      </c>
      <c r="AC11" s="17">
        <v>0.14358612204027901</v>
      </c>
      <c r="AD11" s="17">
        <v>0.13823694709885401</v>
      </c>
      <c r="AE11" s="17"/>
      <c r="AF11" s="17">
        <v>0.194160918681544</v>
      </c>
      <c r="AG11" s="17">
        <v>0.17712030461940501</v>
      </c>
      <c r="AH11" s="17">
        <v>0.21625854256119001</v>
      </c>
      <c r="AI11" s="17">
        <v>0.20475133406662099</v>
      </c>
      <c r="AJ11" s="17">
        <v>0.22885832872453499</v>
      </c>
      <c r="AK11" s="17">
        <v>0.122576858512103</v>
      </c>
      <c r="AL11" s="17"/>
      <c r="AM11" s="17">
        <v>0.201486720590517</v>
      </c>
      <c r="AN11" s="17">
        <v>0.18365894343606801</v>
      </c>
      <c r="AO11" s="17"/>
      <c r="AP11" s="17">
        <v>0.231180808112392</v>
      </c>
      <c r="AQ11" s="17">
        <v>0.17245674709655301</v>
      </c>
      <c r="AR11" s="17">
        <v>0.19135683833226499</v>
      </c>
      <c r="AS11" s="17">
        <v>0.161855012018678</v>
      </c>
      <c r="AT11" s="17">
        <v>0.220513104973552</v>
      </c>
      <c r="AU11" s="17"/>
      <c r="AV11" s="17">
        <v>0.11748078589784799</v>
      </c>
      <c r="AW11" s="17">
        <v>0.271819006361811</v>
      </c>
      <c r="AX11" s="17">
        <v>0.25408198337895099</v>
      </c>
      <c r="AY11" s="17">
        <v>0.28485969540032002</v>
      </c>
      <c r="AZ11" s="17">
        <v>0.18572267810751</v>
      </c>
      <c r="BA11" s="17">
        <v>0.15227316824393999</v>
      </c>
      <c r="BB11" s="17"/>
      <c r="BC11" s="17">
        <v>0.14277083663182299</v>
      </c>
      <c r="BD11" s="17">
        <v>0.20689126499500299</v>
      </c>
      <c r="BE11" s="17">
        <v>0.2296754763321</v>
      </c>
      <c r="BF11" s="17"/>
      <c r="BG11" s="17">
        <v>0.191567487956531</v>
      </c>
      <c r="BH11" s="17">
        <v>0.20935656313414699</v>
      </c>
      <c r="BI11" s="17">
        <v>0.16281371240332501</v>
      </c>
      <c r="BJ11" s="17">
        <v>0.33117777016998501</v>
      </c>
      <c r="BK11" s="17">
        <v>0.22125353932230499</v>
      </c>
      <c r="BL11" s="17"/>
      <c r="BM11" s="17">
        <v>0.206449667725079</v>
      </c>
      <c r="BN11" s="17">
        <v>0.24668939323303099</v>
      </c>
    </row>
    <row r="12" spans="2:66" x14ac:dyDescent="0.35">
      <c r="B12" s="18" t="s">
        <v>217</v>
      </c>
      <c r="C12" s="17">
        <v>0.12689387552210399</v>
      </c>
      <c r="D12" s="17">
        <v>0.145118527621274</v>
      </c>
      <c r="E12" s="17">
        <v>0.10872329288303099</v>
      </c>
      <c r="F12" s="17"/>
      <c r="G12" s="17">
        <v>5.01467663004911E-2</v>
      </c>
      <c r="H12" s="17">
        <v>8.1833618552507995E-2</v>
      </c>
      <c r="I12" s="17">
        <v>0.139884802574894</v>
      </c>
      <c r="J12" s="17">
        <v>0.12517375809974099</v>
      </c>
      <c r="K12" s="17">
        <v>0.17022351610418601</v>
      </c>
      <c r="L12" s="17">
        <v>0.17650225108494699</v>
      </c>
      <c r="M12" s="17"/>
      <c r="N12" s="17">
        <v>0.100653083078414</v>
      </c>
      <c r="O12" s="17">
        <v>0.12079879035732401</v>
      </c>
      <c r="P12" s="17">
        <v>0.154343266038381</v>
      </c>
      <c r="Q12" s="17">
        <v>0.139512330041906</v>
      </c>
      <c r="R12" s="17"/>
      <c r="S12" s="17">
        <v>8.0920692009459103E-2</v>
      </c>
      <c r="T12" s="17">
        <v>0.11716051038622501</v>
      </c>
      <c r="U12" s="17">
        <v>0.14560319616877401</v>
      </c>
      <c r="V12" s="17">
        <v>0.16546237811161299</v>
      </c>
      <c r="W12" s="17">
        <v>0.11494665290719</v>
      </c>
      <c r="X12" s="17">
        <v>0.13267626851508499</v>
      </c>
      <c r="Y12" s="17">
        <v>0.16329747861893401</v>
      </c>
      <c r="Z12" s="17">
        <v>0.10715989035119</v>
      </c>
      <c r="AA12" s="17">
        <v>0.106458348347635</v>
      </c>
      <c r="AB12" s="17">
        <v>0.121077795242025</v>
      </c>
      <c r="AC12" s="17">
        <v>0.18247589087716301</v>
      </c>
      <c r="AD12" s="17">
        <v>0.15643036451492501</v>
      </c>
      <c r="AE12" s="17"/>
      <c r="AF12" s="17">
        <v>7.5437603781985094E-2</v>
      </c>
      <c r="AG12" s="17">
        <v>0.13525653228231199</v>
      </c>
      <c r="AH12" s="17">
        <v>0.13987427856116</v>
      </c>
      <c r="AI12" s="17">
        <v>0.13318908589186201</v>
      </c>
      <c r="AJ12" s="17">
        <v>0.20206412120748199</v>
      </c>
      <c r="AK12" s="17">
        <v>0.121044167418992</v>
      </c>
      <c r="AL12" s="17"/>
      <c r="AM12" s="17">
        <v>0.12979816119663901</v>
      </c>
      <c r="AN12" s="17">
        <v>0.123672867332371</v>
      </c>
      <c r="AO12" s="17"/>
      <c r="AP12" s="17">
        <v>0.15680626848976201</v>
      </c>
      <c r="AQ12" s="17">
        <v>0.142208141450713</v>
      </c>
      <c r="AR12" s="17">
        <v>9.9584059050698906E-2</v>
      </c>
      <c r="AS12" s="17">
        <v>8.5421183078918106E-2</v>
      </c>
      <c r="AT12" s="17">
        <v>8.5948580226293203E-2</v>
      </c>
      <c r="AU12" s="17"/>
      <c r="AV12" s="17">
        <v>2.4999449135235802E-2</v>
      </c>
      <c r="AW12" s="17">
        <v>0.20002973736034499</v>
      </c>
      <c r="AX12" s="17">
        <v>4.9777597239365999E-2</v>
      </c>
      <c r="AY12" s="17">
        <v>0.36267098668292602</v>
      </c>
      <c r="AZ12" s="17">
        <v>0.12871023678392499</v>
      </c>
      <c r="BA12" s="17">
        <v>5.0225083226717301E-2</v>
      </c>
      <c r="BB12" s="17"/>
      <c r="BC12" s="17">
        <v>4.45360689518427E-2</v>
      </c>
      <c r="BD12" s="17">
        <v>0.10697102106798501</v>
      </c>
      <c r="BE12" s="17">
        <v>0.22280910475086099</v>
      </c>
      <c r="BF12" s="17"/>
      <c r="BG12" s="17">
        <v>0.191832754719761</v>
      </c>
      <c r="BH12" s="17">
        <v>7.9527650760694499E-2</v>
      </c>
      <c r="BI12" s="17">
        <v>8.5833341103772595E-2</v>
      </c>
      <c r="BJ12" s="17">
        <v>9.7670800034912006E-2</v>
      </c>
      <c r="BK12" s="17">
        <v>0.45326478193951802</v>
      </c>
      <c r="BL12" s="17"/>
      <c r="BM12" s="17">
        <v>9.7879318166331802E-2</v>
      </c>
      <c r="BN12" s="17">
        <v>0.370982317868496</v>
      </c>
    </row>
    <row r="13" spans="2:66" x14ac:dyDescent="0.35">
      <c r="B13" s="18" t="s">
        <v>117</v>
      </c>
      <c r="C13" s="19">
        <v>0.32844023326654698</v>
      </c>
      <c r="D13" s="19">
        <v>0.25117088710020102</v>
      </c>
      <c r="E13" s="19">
        <v>0.40247076468327098</v>
      </c>
      <c r="F13" s="19"/>
      <c r="G13" s="19">
        <v>0.32888403061736599</v>
      </c>
      <c r="H13" s="19">
        <v>0.21689693468041399</v>
      </c>
      <c r="I13" s="19">
        <v>0.32171032294898599</v>
      </c>
      <c r="J13" s="19">
        <v>0.38332034386019698</v>
      </c>
      <c r="K13" s="19">
        <v>0.35972961770123602</v>
      </c>
      <c r="L13" s="19">
        <v>0.35920121694272</v>
      </c>
      <c r="M13" s="19"/>
      <c r="N13" s="19">
        <v>0.27552942241107597</v>
      </c>
      <c r="O13" s="19">
        <v>0.35158824614463102</v>
      </c>
      <c r="P13" s="19">
        <v>0.32407576620211298</v>
      </c>
      <c r="Q13" s="19">
        <v>0.36235964680779897</v>
      </c>
      <c r="R13" s="19"/>
      <c r="S13" s="19">
        <v>0.22900489347495301</v>
      </c>
      <c r="T13" s="19">
        <v>0.39267103104898998</v>
      </c>
      <c r="U13" s="19">
        <v>0.31662983944058598</v>
      </c>
      <c r="V13" s="19">
        <v>0.29703644211207803</v>
      </c>
      <c r="W13" s="19">
        <v>0.29838416005054003</v>
      </c>
      <c r="X13" s="19">
        <v>0.36257344991892998</v>
      </c>
      <c r="Y13" s="19">
        <v>0.39443343809299197</v>
      </c>
      <c r="Z13" s="19">
        <v>0.29693569172738199</v>
      </c>
      <c r="AA13" s="19">
        <v>0.32025297935404601</v>
      </c>
      <c r="AB13" s="19">
        <v>0.32359755386697397</v>
      </c>
      <c r="AC13" s="19">
        <v>0.38411473824624498</v>
      </c>
      <c r="AD13" s="19">
        <v>0.42459491564951601</v>
      </c>
      <c r="AE13" s="19"/>
      <c r="AF13" s="19">
        <v>0.243934546683582</v>
      </c>
      <c r="AG13" s="19">
        <v>0.33798925487884302</v>
      </c>
      <c r="AH13" s="19">
        <v>0.34812706941751997</v>
      </c>
      <c r="AI13" s="19">
        <v>0.36162768327183498</v>
      </c>
      <c r="AJ13" s="19">
        <v>0.38111456849007702</v>
      </c>
      <c r="AK13" s="19">
        <v>0.40179993569493</v>
      </c>
      <c r="AL13" s="19"/>
      <c r="AM13" s="19">
        <v>0.31094499955445698</v>
      </c>
      <c r="AN13" s="19">
        <v>0.35085599146525598</v>
      </c>
      <c r="AO13" s="19"/>
      <c r="AP13" s="19">
        <v>0.38039148906621401</v>
      </c>
      <c r="AQ13" s="19">
        <v>0.38188784440121298</v>
      </c>
      <c r="AR13" s="19">
        <v>0.28891317029569502</v>
      </c>
      <c r="AS13" s="19">
        <v>0.20254714790070499</v>
      </c>
      <c r="AT13" s="19">
        <v>0.13983799620988399</v>
      </c>
      <c r="AU13" s="19"/>
      <c r="AV13" s="19">
        <v>0.26285006187812698</v>
      </c>
      <c r="AW13" s="19">
        <v>0.262172624879836</v>
      </c>
      <c r="AX13" s="19">
        <v>0.36925956256168202</v>
      </c>
      <c r="AY13" s="19">
        <v>0.21263979623886201</v>
      </c>
      <c r="AZ13" s="19">
        <v>0.35765378323711799</v>
      </c>
      <c r="BA13" s="19">
        <v>0.65554867434799602</v>
      </c>
      <c r="BB13" s="19"/>
      <c r="BC13" s="19">
        <v>0.32300133788122698</v>
      </c>
      <c r="BD13" s="19">
        <v>0.38542370491830902</v>
      </c>
      <c r="BE13" s="19">
        <v>0.20832345002151101</v>
      </c>
      <c r="BF13" s="19"/>
      <c r="BG13" s="19">
        <v>0.27847602911035502</v>
      </c>
      <c r="BH13" s="19">
        <v>0.322032714990306</v>
      </c>
      <c r="BI13" s="19">
        <v>0.345382403569298</v>
      </c>
      <c r="BJ13" s="19">
        <v>0.13089559853417501</v>
      </c>
      <c r="BK13" s="19">
        <v>0.25796462534850501</v>
      </c>
      <c r="BL13" s="19"/>
      <c r="BM13" s="19">
        <v>0.31491515947072801</v>
      </c>
      <c r="BN13" s="19">
        <v>0.22856156127697999</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222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214</v>
      </c>
      <c r="C9" s="17">
        <v>5.74252364698562E-2</v>
      </c>
      <c r="D9" s="17">
        <v>7.7164465970262094E-2</v>
      </c>
      <c r="E9" s="17">
        <v>3.8462386882098798E-2</v>
      </c>
      <c r="F9" s="17"/>
      <c r="G9" s="17">
        <v>8.4020877432260305E-2</v>
      </c>
      <c r="H9" s="17">
        <v>9.2057763825775199E-2</v>
      </c>
      <c r="I9" s="17">
        <v>5.4660361813904101E-2</v>
      </c>
      <c r="J9" s="17">
        <v>4.1091738640862699E-2</v>
      </c>
      <c r="K9" s="17">
        <v>3.5053421263080801E-2</v>
      </c>
      <c r="L9" s="17">
        <v>4.19549460905628E-2</v>
      </c>
      <c r="M9" s="17"/>
      <c r="N9" s="17">
        <v>6.46187692604102E-2</v>
      </c>
      <c r="O9" s="17">
        <v>4.6851959456224203E-2</v>
      </c>
      <c r="P9" s="17">
        <v>5.2707081637504399E-2</v>
      </c>
      <c r="Q9" s="17">
        <v>6.3852705828567002E-2</v>
      </c>
      <c r="R9" s="17"/>
      <c r="S9" s="17">
        <v>6.95733213988039E-2</v>
      </c>
      <c r="T9" s="17">
        <v>3.0140326186944798E-2</v>
      </c>
      <c r="U9" s="17">
        <v>4.2896852047878901E-2</v>
      </c>
      <c r="V9" s="17">
        <v>4.8198548161772901E-2</v>
      </c>
      <c r="W9" s="17">
        <v>6.3525877847053505E-2</v>
      </c>
      <c r="X9" s="17">
        <v>5.9171609620664499E-2</v>
      </c>
      <c r="Y9" s="17">
        <v>4.2664633712138501E-2</v>
      </c>
      <c r="Z9" s="17">
        <v>6.9902026252404895E-2</v>
      </c>
      <c r="AA9" s="17">
        <v>9.7403992205481599E-2</v>
      </c>
      <c r="AB9" s="17">
        <v>5.1087735692813802E-2</v>
      </c>
      <c r="AC9" s="17">
        <v>7.5989698238286496E-2</v>
      </c>
      <c r="AD9" s="17">
        <v>3.0087565106410901E-2</v>
      </c>
      <c r="AE9" s="17"/>
      <c r="AF9" s="17">
        <v>8.6821514284774998E-2</v>
      </c>
      <c r="AG9" s="17">
        <v>4.8923920225818603E-2</v>
      </c>
      <c r="AH9" s="17">
        <v>4.6910459302140002E-2</v>
      </c>
      <c r="AI9" s="17">
        <v>4.4863729287106698E-2</v>
      </c>
      <c r="AJ9" s="17">
        <v>4.0761754316616501E-2</v>
      </c>
      <c r="AK9" s="17">
        <v>6.6595782317021499E-2</v>
      </c>
      <c r="AL9" s="17"/>
      <c r="AM9" s="17">
        <v>6.2764367894724601E-2</v>
      </c>
      <c r="AN9" s="17">
        <v>5.02568464809054E-2</v>
      </c>
      <c r="AO9" s="17"/>
      <c r="AP9" s="17">
        <v>4.0881526806526701E-2</v>
      </c>
      <c r="AQ9" s="17">
        <v>4.8606985297853601E-2</v>
      </c>
      <c r="AR9" s="17">
        <v>6.2330411892232498E-2</v>
      </c>
      <c r="AS9" s="17">
        <v>8.7192550509176597E-2</v>
      </c>
      <c r="AT9" s="17">
        <v>0.16341404383668401</v>
      </c>
      <c r="AU9" s="17"/>
      <c r="AV9" s="17">
        <v>0.10757824880752</v>
      </c>
      <c r="AW9" s="17">
        <v>5.60750640460018E-2</v>
      </c>
      <c r="AX9" s="17">
        <v>2.6585779808913201E-2</v>
      </c>
      <c r="AY9" s="17">
        <v>1.9395390293701801E-2</v>
      </c>
      <c r="AZ9" s="17">
        <v>1.52900842082654E-2</v>
      </c>
      <c r="BA9" s="17">
        <v>6.5735897826325797E-3</v>
      </c>
      <c r="BB9" s="17"/>
      <c r="BC9" s="17">
        <v>8.9852633501369794E-2</v>
      </c>
      <c r="BD9" s="17">
        <v>3.4224806185328097E-2</v>
      </c>
      <c r="BE9" s="17">
        <v>6.9813038029510097E-2</v>
      </c>
      <c r="BF9" s="17"/>
      <c r="BG9" s="17">
        <v>6.4980115546717704E-2</v>
      </c>
      <c r="BH9" s="17">
        <v>5.4251467058592302E-2</v>
      </c>
      <c r="BI9" s="17">
        <v>6.6885321385961802E-2</v>
      </c>
      <c r="BJ9" s="17">
        <v>0.15557092993778299</v>
      </c>
      <c r="BK9" s="17">
        <v>2.2684109505686501E-2</v>
      </c>
      <c r="BL9" s="17"/>
      <c r="BM9" s="17">
        <v>5.60046250347234E-2</v>
      </c>
      <c r="BN9" s="17">
        <v>5.3433378571352802E-2</v>
      </c>
    </row>
    <row r="10" spans="2:66" x14ac:dyDescent="0.35">
      <c r="B10" s="18" t="s">
        <v>215</v>
      </c>
      <c r="C10" s="17">
        <v>0.25799232086115398</v>
      </c>
      <c r="D10" s="17">
        <v>0.287402871308927</v>
      </c>
      <c r="E10" s="17">
        <v>0.229612894202431</v>
      </c>
      <c r="F10" s="17"/>
      <c r="G10" s="17">
        <v>0.321578155309796</v>
      </c>
      <c r="H10" s="17">
        <v>0.36546598157620402</v>
      </c>
      <c r="I10" s="17">
        <v>0.30583117514485603</v>
      </c>
      <c r="J10" s="17">
        <v>0.221388414182903</v>
      </c>
      <c r="K10" s="17">
        <v>0.207373265290764</v>
      </c>
      <c r="L10" s="17">
        <v>0.15284760425032701</v>
      </c>
      <c r="M10" s="17"/>
      <c r="N10" s="17">
        <v>0.35056556015905499</v>
      </c>
      <c r="O10" s="17">
        <v>0.27876230804083602</v>
      </c>
      <c r="P10" s="17">
        <v>0.18607145431630201</v>
      </c>
      <c r="Q10" s="17">
        <v>0.20360398899284499</v>
      </c>
      <c r="R10" s="17"/>
      <c r="S10" s="17">
        <v>0.41861906881049699</v>
      </c>
      <c r="T10" s="17">
        <v>0.26069189212322702</v>
      </c>
      <c r="U10" s="17">
        <v>0.24447472351872199</v>
      </c>
      <c r="V10" s="17">
        <v>0.18768007474342499</v>
      </c>
      <c r="W10" s="17">
        <v>0.287855032930595</v>
      </c>
      <c r="X10" s="17">
        <v>0.212048839886776</v>
      </c>
      <c r="Y10" s="17">
        <v>0.15139519743149801</v>
      </c>
      <c r="Z10" s="17">
        <v>0.30572904793713002</v>
      </c>
      <c r="AA10" s="17">
        <v>0.24284100753819399</v>
      </c>
      <c r="AB10" s="17">
        <v>0.24616005471732999</v>
      </c>
      <c r="AC10" s="17">
        <v>0.18346823430075701</v>
      </c>
      <c r="AD10" s="17">
        <v>0.25025272268509902</v>
      </c>
      <c r="AE10" s="17"/>
      <c r="AF10" s="17">
        <v>0.371613544102883</v>
      </c>
      <c r="AG10" s="17">
        <v>0.26071442593428701</v>
      </c>
      <c r="AH10" s="17">
        <v>0.20963050704255601</v>
      </c>
      <c r="AI10" s="17">
        <v>0.20825786953195399</v>
      </c>
      <c r="AJ10" s="17">
        <v>0.16553841503608299</v>
      </c>
      <c r="AK10" s="17">
        <v>0.18636653783396301</v>
      </c>
      <c r="AL10" s="17"/>
      <c r="AM10" s="17">
        <v>0.258626656452833</v>
      </c>
      <c r="AN10" s="17">
        <v>0.25892175861635502</v>
      </c>
      <c r="AO10" s="17"/>
      <c r="AP10" s="17">
        <v>0.177847506427253</v>
      </c>
      <c r="AQ10" s="17">
        <v>0.196416858420666</v>
      </c>
      <c r="AR10" s="17">
        <v>0.32753702053176498</v>
      </c>
      <c r="AS10" s="17">
        <v>0.404234751867106</v>
      </c>
      <c r="AT10" s="17">
        <v>0.44851299369769898</v>
      </c>
      <c r="AU10" s="17"/>
      <c r="AV10" s="17">
        <v>0.467596256797018</v>
      </c>
      <c r="AW10" s="17">
        <v>0.14147737773994401</v>
      </c>
      <c r="AX10" s="17">
        <v>0.30884079077843801</v>
      </c>
      <c r="AY10" s="17">
        <v>4.3480734348303102E-2</v>
      </c>
      <c r="AZ10" s="17">
        <v>0.264090835258247</v>
      </c>
      <c r="BA10" s="17">
        <v>0.10010660149494401</v>
      </c>
      <c r="BB10" s="17"/>
      <c r="BC10" s="17">
        <v>0.39007809277317101</v>
      </c>
      <c r="BD10" s="17">
        <v>0.227313530673415</v>
      </c>
      <c r="BE10" s="17">
        <v>0.22226019303629499</v>
      </c>
      <c r="BF10" s="17"/>
      <c r="BG10" s="17">
        <v>0.26458099765182502</v>
      </c>
      <c r="BH10" s="17">
        <v>0.290524211576137</v>
      </c>
      <c r="BI10" s="17">
        <v>0.28318407863255601</v>
      </c>
      <c r="BJ10" s="17">
        <v>0.224825833518529</v>
      </c>
      <c r="BK10" s="17">
        <v>7.8776867558557298E-2</v>
      </c>
      <c r="BL10" s="17"/>
      <c r="BM10" s="17">
        <v>0.28628485631454698</v>
      </c>
      <c r="BN10" s="17">
        <v>0.112571783686905</v>
      </c>
    </row>
    <row r="11" spans="2:66" x14ac:dyDescent="0.35">
      <c r="B11" s="18" t="s">
        <v>216</v>
      </c>
      <c r="C11" s="17">
        <v>0.212596548687665</v>
      </c>
      <c r="D11" s="17">
        <v>0.19866843825443301</v>
      </c>
      <c r="E11" s="17">
        <v>0.227224423686748</v>
      </c>
      <c r="F11" s="17"/>
      <c r="G11" s="17">
        <v>0.21300408694453099</v>
      </c>
      <c r="H11" s="17">
        <v>0.23611419639761</v>
      </c>
      <c r="I11" s="17">
        <v>0.17498402765561799</v>
      </c>
      <c r="J11" s="17">
        <v>0.21559341464396101</v>
      </c>
      <c r="K11" s="17">
        <v>0.164342570066696</v>
      </c>
      <c r="L11" s="17">
        <v>0.25358048454679299</v>
      </c>
      <c r="M11" s="17"/>
      <c r="N11" s="17">
        <v>0.21249350315155799</v>
      </c>
      <c r="O11" s="17">
        <v>0.23437398293961001</v>
      </c>
      <c r="P11" s="17">
        <v>0.19391698395118501</v>
      </c>
      <c r="Q11" s="17">
        <v>0.20985551921431</v>
      </c>
      <c r="R11" s="17"/>
      <c r="S11" s="17">
        <v>0.213846322514853</v>
      </c>
      <c r="T11" s="17">
        <v>0.21417339870152</v>
      </c>
      <c r="U11" s="17">
        <v>0.21116472249071799</v>
      </c>
      <c r="V11" s="17">
        <v>0.24209278246705801</v>
      </c>
      <c r="W11" s="17">
        <v>0.199273662254557</v>
      </c>
      <c r="X11" s="17">
        <v>0.250352873588639</v>
      </c>
      <c r="Y11" s="17">
        <v>0.199955608207281</v>
      </c>
      <c r="Z11" s="17">
        <v>0.18637807398136999</v>
      </c>
      <c r="AA11" s="17">
        <v>0.19829147737146099</v>
      </c>
      <c r="AB11" s="17">
        <v>0.20800040832237901</v>
      </c>
      <c r="AC11" s="17">
        <v>0.22004856076280799</v>
      </c>
      <c r="AD11" s="17">
        <v>0.15507200797708801</v>
      </c>
      <c r="AE11" s="17"/>
      <c r="AF11" s="17">
        <v>0.202044577040911</v>
      </c>
      <c r="AG11" s="17">
        <v>0.205645954291344</v>
      </c>
      <c r="AH11" s="17">
        <v>0.21408799698917899</v>
      </c>
      <c r="AI11" s="17">
        <v>0.242460605134243</v>
      </c>
      <c r="AJ11" s="17">
        <v>0.21815695796165699</v>
      </c>
      <c r="AK11" s="17">
        <v>0.18789962467065099</v>
      </c>
      <c r="AL11" s="17"/>
      <c r="AM11" s="17">
        <v>0.219658428900704</v>
      </c>
      <c r="AN11" s="17">
        <v>0.20172988561282701</v>
      </c>
      <c r="AO11" s="17"/>
      <c r="AP11" s="17">
        <v>0.21631407510325201</v>
      </c>
      <c r="AQ11" s="17">
        <v>0.20184777344698501</v>
      </c>
      <c r="AR11" s="17">
        <v>0.245326443898636</v>
      </c>
      <c r="AS11" s="17">
        <v>0.16978519977265499</v>
      </c>
      <c r="AT11" s="17">
        <v>0.161634067281171</v>
      </c>
      <c r="AU11" s="17"/>
      <c r="AV11" s="17">
        <v>0.16619069059498201</v>
      </c>
      <c r="AW11" s="17">
        <v>0.26651750907718103</v>
      </c>
      <c r="AX11" s="17">
        <v>0.29545670266122098</v>
      </c>
      <c r="AY11" s="17">
        <v>0.16554465403219801</v>
      </c>
      <c r="AZ11" s="17">
        <v>0.309197312464145</v>
      </c>
      <c r="BA11" s="17">
        <v>0.197752236957595</v>
      </c>
      <c r="BB11" s="17"/>
      <c r="BC11" s="17">
        <v>0.19443266123519001</v>
      </c>
      <c r="BD11" s="17">
        <v>0.24275400204889</v>
      </c>
      <c r="BE11" s="17">
        <v>0.20298255798901901</v>
      </c>
      <c r="BF11" s="17"/>
      <c r="BG11" s="17">
        <v>0.16189761557440099</v>
      </c>
      <c r="BH11" s="17">
        <v>0.23830034628032701</v>
      </c>
      <c r="BI11" s="17">
        <v>0.21484336395312101</v>
      </c>
      <c r="BJ11" s="17">
        <v>0.25629528874346702</v>
      </c>
      <c r="BK11" s="17">
        <v>0.138898586916441</v>
      </c>
      <c r="BL11" s="17"/>
      <c r="BM11" s="17">
        <v>0.225815450640066</v>
      </c>
      <c r="BN11" s="17">
        <v>0.16606352893373899</v>
      </c>
    </row>
    <row r="12" spans="2:66" x14ac:dyDescent="0.35">
      <c r="B12" s="18" t="s">
        <v>217</v>
      </c>
      <c r="C12" s="17">
        <v>0.26503000805438198</v>
      </c>
      <c r="D12" s="17">
        <v>0.27592877032056701</v>
      </c>
      <c r="E12" s="17">
        <v>0.25468307973618098</v>
      </c>
      <c r="F12" s="17"/>
      <c r="G12" s="17">
        <v>9.1740078474777997E-2</v>
      </c>
      <c r="H12" s="17">
        <v>0.15364676398660501</v>
      </c>
      <c r="I12" s="17">
        <v>0.23570967371181101</v>
      </c>
      <c r="J12" s="17">
        <v>0.27284164865460803</v>
      </c>
      <c r="K12" s="17">
        <v>0.393344711350891</v>
      </c>
      <c r="L12" s="17">
        <v>0.402464798412349</v>
      </c>
      <c r="M12" s="17"/>
      <c r="N12" s="17">
        <v>0.18996596619904199</v>
      </c>
      <c r="O12" s="17">
        <v>0.22134404554819101</v>
      </c>
      <c r="P12" s="17">
        <v>0.38701945203424598</v>
      </c>
      <c r="Q12" s="17">
        <v>0.28491157622657798</v>
      </c>
      <c r="R12" s="17"/>
      <c r="S12" s="17">
        <v>0.136133653546961</v>
      </c>
      <c r="T12" s="17">
        <v>0.26768541351094699</v>
      </c>
      <c r="U12" s="17">
        <v>0.28885349796389498</v>
      </c>
      <c r="V12" s="17">
        <v>0.35434869845470002</v>
      </c>
      <c r="W12" s="17">
        <v>0.23513892940081099</v>
      </c>
      <c r="X12" s="17">
        <v>0.22851169853424499</v>
      </c>
      <c r="Y12" s="17">
        <v>0.33921526476107</v>
      </c>
      <c r="Z12" s="17">
        <v>0.294607997700155</v>
      </c>
      <c r="AA12" s="17">
        <v>0.30025784198257199</v>
      </c>
      <c r="AB12" s="17">
        <v>0.25897634257733798</v>
      </c>
      <c r="AC12" s="17">
        <v>0.32768040731439102</v>
      </c>
      <c r="AD12" s="17">
        <v>0.24868274138892199</v>
      </c>
      <c r="AE12" s="17"/>
      <c r="AF12" s="17">
        <v>0.150752871320286</v>
      </c>
      <c r="AG12" s="17">
        <v>0.27984506403728199</v>
      </c>
      <c r="AH12" s="17">
        <v>0.29207140059044601</v>
      </c>
      <c r="AI12" s="17">
        <v>0.29892898824299102</v>
      </c>
      <c r="AJ12" s="17">
        <v>0.37376137469034398</v>
      </c>
      <c r="AK12" s="17">
        <v>0.32739675713676403</v>
      </c>
      <c r="AL12" s="17"/>
      <c r="AM12" s="17">
        <v>0.29013226995949498</v>
      </c>
      <c r="AN12" s="17">
        <v>0.23129221119785301</v>
      </c>
      <c r="AO12" s="17"/>
      <c r="AP12" s="17">
        <v>0.36423233942880201</v>
      </c>
      <c r="AQ12" s="17">
        <v>0.29394665924014202</v>
      </c>
      <c r="AR12" s="17">
        <v>0.18642593529885501</v>
      </c>
      <c r="AS12" s="17">
        <v>0.15043917888338701</v>
      </c>
      <c r="AT12" s="17">
        <v>0.10641906417960301</v>
      </c>
      <c r="AU12" s="17"/>
      <c r="AV12" s="17">
        <v>5.3724120406220897E-2</v>
      </c>
      <c r="AW12" s="17">
        <v>0.43107833320776101</v>
      </c>
      <c r="AX12" s="17">
        <v>0.15954925793327901</v>
      </c>
      <c r="AY12" s="17">
        <v>0.74332756148948698</v>
      </c>
      <c r="AZ12" s="17">
        <v>0.124686478779826</v>
      </c>
      <c r="BA12" s="17">
        <v>0.22209416908626201</v>
      </c>
      <c r="BB12" s="17"/>
      <c r="BC12" s="17">
        <v>6.9769603346650305E-2</v>
      </c>
      <c r="BD12" s="17">
        <v>0.25826342223232102</v>
      </c>
      <c r="BE12" s="17">
        <v>0.43075214391811401</v>
      </c>
      <c r="BF12" s="17"/>
      <c r="BG12" s="17">
        <v>0.36488250484471701</v>
      </c>
      <c r="BH12" s="17">
        <v>0.20412248253719301</v>
      </c>
      <c r="BI12" s="17">
        <v>0.20577689220925899</v>
      </c>
      <c r="BJ12" s="17">
        <v>0.230556731716069</v>
      </c>
      <c r="BK12" s="17">
        <v>0.67796425310053798</v>
      </c>
      <c r="BL12" s="17"/>
      <c r="BM12" s="17">
        <v>0.230392120848429</v>
      </c>
      <c r="BN12" s="17">
        <v>0.57443664808809303</v>
      </c>
    </row>
    <row r="13" spans="2:66" x14ac:dyDescent="0.35">
      <c r="B13" s="18" t="s">
        <v>117</v>
      </c>
      <c r="C13" s="19">
        <v>0.206955885926943</v>
      </c>
      <c r="D13" s="19">
        <v>0.16083545414581099</v>
      </c>
      <c r="E13" s="19">
        <v>0.25001721549254002</v>
      </c>
      <c r="F13" s="19"/>
      <c r="G13" s="19">
        <v>0.28965680183863501</v>
      </c>
      <c r="H13" s="19">
        <v>0.152715294213806</v>
      </c>
      <c r="I13" s="19">
        <v>0.22881476167381101</v>
      </c>
      <c r="J13" s="19">
        <v>0.249084783877665</v>
      </c>
      <c r="K13" s="19">
        <v>0.199886032028569</v>
      </c>
      <c r="L13" s="19">
        <v>0.149152166699968</v>
      </c>
      <c r="M13" s="19"/>
      <c r="N13" s="19">
        <v>0.18235620122993601</v>
      </c>
      <c r="O13" s="19">
        <v>0.21866770401513899</v>
      </c>
      <c r="P13" s="19">
        <v>0.18028502806076299</v>
      </c>
      <c r="Q13" s="19">
        <v>0.2377762097377</v>
      </c>
      <c r="R13" s="19"/>
      <c r="S13" s="19">
        <v>0.16182763372888501</v>
      </c>
      <c r="T13" s="19">
        <v>0.22730896947736101</v>
      </c>
      <c r="U13" s="19">
        <v>0.21261020397878599</v>
      </c>
      <c r="V13" s="19">
        <v>0.16767989617304399</v>
      </c>
      <c r="W13" s="19">
        <v>0.21420649756698301</v>
      </c>
      <c r="X13" s="19">
        <v>0.24991497836967599</v>
      </c>
      <c r="Y13" s="19">
        <v>0.26676929588801301</v>
      </c>
      <c r="Z13" s="19">
        <v>0.143382854128939</v>
      </c>
      <c r="AA13" s="19">
        <v>0.16120568090229201</v>
      </c>
      <c r="AB13" s="19">
        <v>0.23577545869013899</v>
      </c>
      <c r="AC13" s="19">
        <v>0.19281309938375801</v>
      </c>
      <c r="AD13" s="19">
        <v>0.31590496284247899</v>
      </c>
      <c r="AE13" s="19"/>
      <c r="AF13" s="19">
        <v>0.188767493251145</v>
      </c>
      <c r="AG13" s="19">
        <v>0.204870635511268</v>
      </c>
      <c r="AH13" s="19">
        <v>0.237299636075679</v>
      </c>
      <c r="AI13" s="19">
        <v>0.20548880780370499</v>
      </c>
      <c r="AJ13" s="19">
        <v>0.20178149799529899</v>
      </c>
      <c r="AK13" s="19">
        <v>0.23174129804160001</v>
      </c>
      <c r="AL13" s="19"/>
      <c r="AM13" s="19">
        <v>0.16881827679224401</v>
      </c>
      <c r="AN13" s="19">
        <v>0.25779929809205898</v>
      </c>
      <c r="AO13" s="19"/>
      <c r="AP13" s="19">
        <v>0.20072455223416599</v>
      </c>
      <c r="AQ13" s="19">
        <v>0.25918172359435299</v>
      </c>
      <c r="AR13" s="19">
        <v>0.17838018837851199</v>
      </c>
      <c r="AS13" s="19">
        <v>0.18834831896767501</v>
      </c>
      <c r="AT13" s="19">
        <v>0.12001983100484299</v>
      </c>
      <c r="AU13" s="19"/>
      <c r="AV13" s="19">
        <v>0.204910683394259</v>
      </c>
      <c r="AW13" s="19">
        <v>0.10485171592911199</v>
      </c>
      <c r="AX13" s="19">
        <v>0.209567468818149</v>
      </c>
      <c r="AY13" s="19">
        <v>2.8251659836310599E-2</v>
      </c>
      <c r="AZ13" s="19">
        <v>0.28673528928951703</v>
      </c>
      <c r="BA13" s="19">
        <v>0.47347340267856702</v>
      </c>
      <c r="BB13" s="19"/>
      <c r="BC13" s="19">
        <v>0.25586700914361898</v>
      </c>
      <c r="BD13" s="19">
        <v>0.23744423886004601</v>
      </c>
      <c r="BE13" s="19">
        <v>7.41920670270622E-2</v>
      </c>
      <c r="BF13" s="19"/>
      <c r="BG13" s="19">
        <v>0.14365876638233999</v>
      </c>
      <c r="BH13" s="19">
        <v>0.21280149254775099</v>
      </c>
      <c r="BI13" s="19">
        <v>0.22931034381910201</v>
      </c>
      <c r="BJ13" s="19">
        <v>0.132751216084151</v>
      </c>
      <c r="BK13" s="19">
        <v>8.1676182918777193E-2</v>
      </c>
      <c r="BL13" s="19"/>
      <c r="BM13" s="19">
        <v>0.20150294716223399</v>
      </c>
      <c r="BN13" s="19">
        <v>9.3494660719910402E-2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223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214</v>
      </c>
      <c r="C9" s="17">
        <v>6.1360511419017202E-2</v>
      </c>
      <c r="D9" s="17">
        <v>8.4694076178485206E-2</v>
      </c>
      <c r="E9" s="17">
        <v>3.8912555333635003E-2</v>
      </c>
      <c r="F9" s="17"/>
      <c r="G9" s="17">
        <v>7.7194186444784402E-2</v>
      </c>
      <c r="H9" s="17">
        <v>0.13057009561523</v>
      </c>
      <c r="I9" s="17">
        <v>5.2708499141819999E-2</v>
      </c>
      <c r="J9" s="17">
        <v>3.5972913766020798E-2</v>
      </c>
      <c r="K9" s="17">
        <v>3.2217763759008498E-2</v>
      </c>
      <c r="L9" s="17">
        <v>4.1465861065106101E-2</v>
      </c>
      <c r="M9" s="17"/>
      <c r="N9" s="17">
        <v>8.2144303996847801E-2</v>
      </c>
      <c r="O9" s="17">
        <v>5.9519482677478398E-2</v>
      </c>
      <c r="P9" s="17">
        <v>5.2877075004834698E-2</v>
      </c>
      <c r="Q9" s="17">
        <v>4.7360729179571397E-2</v>
      </c>
      <c r="R9" s="17"/>
      <c r="S9" s="17">
        <v>8.6252101005402496E-2</v>
      </c>
      <c r="T9" s="17">
        <v>4.5743407348361298E-2</v>
      </c>
      <c r="U9" s="17">
        <v>4.8893860442481701E-2</v>
      </c>
      <c r="V9" s="17">
        <v>7.8052141722928695E-2</v>
      </c>
      <c r="W9" s="17">
        <v>4.8198716882359501E-2</v>
      </c>
      <c r="X9" s="17">
        <v>2.11371700272164E-2</v>
      </c>
      <c r="Y9" s="17">
        <v>2.4953215594926598E-2</v>
      </c>
      <c r="Z9" s="17">
        <v>8.1578542599741996E-2</v>
      </c>
      <c r="AA9" s="17">
        <v>9.8020183002769004E-2</v>
      </c>
      <c r="AB9" s="17">
        <v>6.9857047720260301E-2</v>
      </c>
      <c r="AC9" s="17">
        <v>7.65131357445515E-2</v>
      </c>
      <c r="AD9" s="17">
        <v>3.2740556914902297E-2</v>
      </c>
      <c r="AE9" s="17"/>
      <c r="AF9" s="17">
        <v>9.5173903959927406E-2</v>
      </c>
      <c r="AG9" s="17">
        <v>6.0230764717520903E-2</v>
      </c>
      <c r="AH9" s="17">
        <v>3.3312411318236E-2</v>
      </c>
      <c r="AI9" s="17">
        <v>5.0997892081386699E-2</v>
      </c>
      <c r="AJ9" s="17">
        <v>4.0806752676758901E-2</v>
      </c>
      <c r="AK9" s="17">
        <v>5.6513956775422397E-2</v>
      </c>
      <c r="AL9" s="17"/>
      <c r="AM9" s="17">
        <v>6.3905061655160897E-2</v>
      </c>
      <c r="AN9" s="17">
        <v>5.6992905809323001E-2</v>
      </c>
      <c r="AO9" s="17"/>
      <c r="AP9" s="17">
        <v>3.7225945759150898E-2</v>
      </c>
      <c r="AQ9" s="17">
        <v>4.6862075562883999E-2</v>
      </c>
      <c r="AR9" s="17">
        <v>6.0220201267328299E-2</v>
      </c>
      <c r="AS9" s="17">
        <v>0.100701553482355</v>
      </c>
      <c r="AT9" s="17">
        <v>0.24549617337801599</v>
      </c>
      <c r="AU9" s="17"/>
      <c r="AV9" s="17">
        <v>0.123533973026295</v>
      </c>
      <c r="AW9" s="17">
        <v>5.1411317873215602E-2</v>
      </c>
      <c r="AX9" s="17">
        <v>1.86175443708274E-2</v>
      </c>
      <c r="AY9" s="17">
        <v>1.17991152534467E-2</v>
      </c>
      <c r="AZ9" s="17">
        <v>3.9901740730703503E-2</v>
      </c>
      <c r="BA9" s="17">
        <v>1.97865253461127E-2</v>
      </c>
      <c r="BB9" s="17"/>
      <c r="BC9" s="17">
        <v>9.8558533891033306E-2</v>
      </c>
      <c r="BD9" s="17">
        <v>3.72075210974483E-2</v>
      </c>
      <c r="BE9" s="17">
        <v>7.69150479800675E-2</v>
      </c>
      <c r="BF9" s="17"/>
      <c r="BG9" s="17">
        <v>7.6418942802712206E-2</v>
      </c>
      <c r="BH9" s="17">
        <v>6.8313158647671304E-2</v>
      </c>
      <c r="BI9" s="17">
        <v>5.8591055340265298E-2</v>
      </c>
      <c r="BJ9" s="17">
        <v>0.17318661616091499</v>
      </c>
      <c r="BK9" s="17">
        <v>1.1102647338455099E-2</v>
      </c>
      <c r="BL9" s="17"/>
      <c r="BM9" s="17">
        <v>6.9637716923574899E-2</v>
      </c>
      <c r="BN9" s="17">
        <v>4.8607973693220299E-2</v>
      </c>
    </row>
    <row r="10" spans="2:66" x14ac:dyDescent="0.35">
      <c r="B10" s="18" t="s">
        <v>215</v>
      </c>
      <c r="C10" s="17">
        <v>0.29694293504471297</v>
      </c>
      <c r="D10" s="17">
        <v>0.35792611925450002</v>
      </c>
      <c r="E10" s="17">
        <v>0.23797194401290001</v>
      </c>
      <c r="F10" s="17"/>
      <c r="G10" s="17">
        <v>0.35358272057974999</v>
      </c>
      <c r="H10" s="17">
        <v>0.38557220838932099</v>
      </c>
      <c r="I10" s="17">
        <v>0.31878265558754898</v>
      </c>
      <c r="J10" s="17">
        <v>0.29055828100393799</v>
      </c>
      <c r="K10" s="17">
        <v>0.23303155368086501</v>
      </c>
      <c r="L10" s="17">
        <v>0.21731664890909499</v>
      </c>
      <c r="M10" s="17"/>
      <c r="N10" s="17">
        <v>0.401219828386979</v>
      </c>
      <c r="O10" s="17">
        <v>0.30304042356490901</v>
      </c>
      <c r="P10" s="17">
        <v>0.22940536505609199</v>
      </c>
      <c r="Q10" s="17">
        <v>0.24194590196103999</v>
      </c>
      <c r="R10" s="17"/>
      <c r="S10" s="17">
        <v>0.44607272247520002</v>
      </c>
      <c r="T10" s="17">
        <v>0.30226918129014002</v>
      </c>
      <c r="U10" s="17">
        <v>0.27312968720452102</v>
      </c>
      <c r="V10" s="17">
        <v>0.24199921652700801</v>
      </c>
      <c r="W10" s="17">
        <v>0.31109090882257001</v>
      </c>
      <c r="X10" s="17">
        <v>0.27354514037366201</v>
      </c>
      <c r="Y10" s="17">
        <v>0.224402349781022</v>
      </c>
      <c r="Z10" s="17">
        <v>0.32819773566159199</v>
      </c>
      <c r="AA10" s="17">
        <v>0.27784478650404898</v>
      </c>
      <c r="AB10" s="17">
        <v>0.27838130419833301</v>
      </c>
      <c r="AC10" s="17">
        <v>0.222661604887012</v>
      </c>
      <c r="AD10" s="17">
        <v>0.24684955377554399</v>
      </c>
      <c r="AE10" s="17"/>
      <c r="AF10" s="17">
        <v>0.398800915882497</v>
      </c>
      <c r="AG10" s="17">
        <v>0.30385340513284398</v>
      </c>
      <c r="AH10" s="17">
        <v>0.23300810483241899</v>
      </c>
      <c r="AI10" s="17">
        <v>0.28693778563285099</v>
      </c>
      <c r="AJ10" s="17">
        <v>0.17446284963815001</v>
      </c>
      <c r="AK10" s="17">
        <v>0.22828548914570501</v>
      </c>
      <c r="AL10" s="17"/>
      <c r="AM10" s="17">
        <v>0.30029094460268502</v>
      </c>
      <c r="AN10" s="17">
        <v>0.294298193438987</v>
      </c>
      <c r="AO10" s="17"/>
      <c r="AP10" s="17">
        <v>0.216943891366259</v>
      </c>
      <c r="AQ10" s="17">
        <v>0.248009337040248</v>
      </c>
      <c r="AR10" s="17">
        <v>0.38342608468857903</v>
      </c>
      <c r="AS10" s="17">
        <v>0.43867684050149902</v>
      </c>
      <c r="AT10" s="17">
        <v>0.42320514842936802</v>
      </c>
      <c r="AU10" s="17"/>
      <c r="AV10" s="17">
        <v>0.49632157301348301</v>
      </c>
      <c r="AW10" s="17">
        <v>0.17714849027903901</v>
      </c>
      <c r="AX10" s="17">
        <v>0.34854920228098302</v>
      </c>
      <c r="AY10" s="17">
        <v>0.12129558454870699</v>
      </c>
      <c r="AZ10" s="17">
        <v>0.31199262388322002</v>
      </c>
      <c r="BA10" s="17">
        <v>0.14314245691862201</v>
      </c>
      <c r="BB10" s="17"/>
      <c r="BC10" s="17">
        <v>0.39943945875424502</v>
      </c>
      <c r="BD10" s="17">
        <v>0.25907981782780798</v>
      </c>
      <c r="BE10" s="17">
        <v>0.29721695641621199</v>
      </c>
      <c r="BF10" s="17"/>
      <c r="BG10" s="17">
        <v>0.27499464202492102</v>
      </c>
      <c r="BH10" s="17">
        <v>0.33240301430744101</v>
      </c>
      <c r="BI10" s="17">
        <v>0.330305894923692</v>
      </c>
      <c r="BJ10" s="17">
        <v>0.353714229478578</v>
      </c>
      <c r="BK10" s="17">
        <v>9.1818935417207301E-2</v>
      </c>
      <c r="BL10" s="17"/>
      <c r="BM10" s="17">
        <v>0.32302196823484403</v>
      </c>
      <c r="BN10" s="17">
        <v>0.15242004573002299</v>
      </c>
    </row>
    <row r="11" spans="2:66" x14ac:dyDescent="0.35">
      <c r="B11" s="18" t="s">
        <v>216</v>
      </c>
      <c r="C11" s="17">
        <v>0.19034276605841</v>
      </c>
      <c r="D11" s="17">
        <v>0.177836269844897</v>
      </c>
      <c r="E11" s="17">
        <v>0.203474870300274</v>
      </c>
      <c r="F11" s="17"/>
      <c r="G11" s="17">
        <v>0.172405020862059</v>
      </c>
      <c r="H11" s="17">
        <v>0.17034070731907</v>
      </c>
      <c r="I11" s="17">
        <v>0.170991350314253</v>
      </c>
      <c r="J11" s="17">
        <v>0.17577396366482001</v>
      </c>
      <c r="K11" s="17">
        <v>0.196775340323598</v>
      </c>
      <c r="L11" s="17">
        <v>0.24176246766814499</v>
      </c>
      <c r="M11" s="17"/>
      <c r="N11" s="17">
        <v>0.16796397378855299</v>
      </c>
      <c r="O11" s="17">
        <v>0.18914388485795999</v>
      </c>
      <c r="P11" s="17">
        <v>0.21197710079542001</v>
      </c>
      <c r="Q11" s="17">
        <v>0.19593274077987199</v>
      </c>
      <c r="R11" s="17"/>
      <c r="S11" s="17">
        <v>0.18180678864455399</v>
      </c>
      <c r="T11" s="17">
        <v>0.19248154841771201</v>
      </c>
      <c r="U11" s="17">
        <v>0.181142035266074</v>
      </c>
      <c r="V11" s="17">
        <v>0.21275258916644399</v>
      </c>
      <c r="W11" s="17">
        <v>0.178570737180476</v>
      </c>
      <c r="X11" s="17">
        <v>0.16782974623672001</v>
      </c>
      <c r="Y11" s="17">
        <v>0.18044688704025799</v>
      </c>
      <c r="Z11" s="17">
        <v>0.18669008282132801</v>
      </c>
      <c r="AA11" s="17">
        <v>0.21688967762837599</v>
      </c>
      <c r="AB11" s="17">
        <v>0.20103923974936899</v>
      </c>
      <c r="AC11" s="17">
        <v>0.20145379647225201</v>
      </c>
      <c r="AD11" s="17">
        <v>0.15638742316812501</v>
      </c>
      <c r="AE11" s="17"/>
      <c r="AF11" s="17">
        <v>0.178579369480381</v>
      </c>
      <c r="AG11" s="17">
        <v>0.18506967244072201</v>
      </c>
      <c r="AH11" s="17">
        <v>0.22004480977167301</v>
      </c>
      <c r="AI11" s="17">
        <v>0.19100993576884601</v>
      </c>
      <c r="AJ11" s="17">
        <v>0.20796391877717399</v>
      </c>
      <c r="AK11" s="17">
        <v>0.16184563472588001</v>
      </c>
      <c r="AL11" s="17"/>
      <c r="AM11" s="17">
        <v>0.199689514209927</v>
      </c>
      <c r="AN11" s="17">
        <v>0.17843058468371201</v>
      </c>
      <c r="AO11" s="17"/>
      <c r="AP11" s="17">
        <v>0.22314575690448399</v>
      </c>
      <c r="AQ11" s="17">
        <v>0.209932203595037</v>
      </c>
      <c r="AR11" s="17">
        <v>0.17425966707766699</v>
      </c>
      <c r="AS11" s="17">
        <v>0.13523752110284801</v>
      </c>
      <c r="AT11" s="17">
        <v>0.16464490526824699</v>
      </c>
      <c r="AU11" s="17"/>
      <c r="AV11" s="17">
        <v>0.107817663373783</v>
      </c>
      <c r="AW11" s="17">
        <v>0.30235456213767298</v>
      </c>
      <c r="AX11" s="17">
        <v>0.25864560615323101</v>
      </c>
      <c r="AY11" s="17">
        <v>0.230805458657795</v>
      </c>
      <c r="AZ11" s="17">
        <v>0.1711773648646</v>
      </c>
      <c r="BA11" s="17">
        <v>0.19225625724644099</v>
      </c>
      <c r="BB11" s="17"/>
      <c r="BC11" s="17">
        <v>0.15290792285164101</v>
      </c>
      <c r="BD11" s="17">
        <v>0.20529490135855</v>
      </c>
      <c r="BE11" s="17">
        <v>0.20607563254019101</v>
      </c>
      <c r="BF11" s="17"/>
      <c r="BG11" s="17">
        <v>0.22415328896013301</v>
      </c>
      <c r="BH11" s="17">
        <v>0.18903055931999799</v>
      </c>
      <c r="BI11" s="17">
        <v>0.177548029652009</v>
      </c>
      <c r="BJ11" s="17">
        <v>0.20289927361073501</v>
      </c>
      <c r="BK11" s="17">
        <v>0.238295435654759</v>
      </c>
      <c r="BL11" s="17"/>
      <c r="BM11" s="17">
        <v>0.19476993028366199</v>
      </c>
      <c r="BN11" s="17">
        <v>0.23010496118148499</v>
      </c>
    </row>
    <row r="12" spans="2:66" x14ac:dyDescent="0.35">
      <c r="B12" s="18" t="s">
        <v>217</v>
      </c>
      <c r="C12" s="17">
        <v>0.16326117133992701</v>
      </c>
      <c r="D12" s="17">
        <v>0.17590913468111599</v>
      </c>
      <c r="E12" s="17">
        <v>0.15070715140392499</v>
      </c>
      <c r="F12" s="17"/>
      <c r="G12" s="17">
        <v>6.1506200359888803E-2</v>
      </c>
      <c r="H12" s="17">
        <v>0.115525029312392</v>
      </c>
      <c r="I12" s="17">
        <v>0.17939759993896601</v>
      </c>
      <c r="J12" s="17">
        <v>0.17638507485733801</v>
      </c>
      <c r="K12" s="17">
        <v>0.224158503284317</v>
      </c>
      <c r="L12" s="17">
        <v>0.205313810788291</v>
      </c>
      <c r="M12" s="17"/>
      <c r="N12" s="17">
        <v>0.11778199341214</v>
      </c>
      <c r="O12" s="17">
        <v>0.15491062182125601</v>
      </c>
      <c r="P12" s="17">
        <v>0.21703019392219</v>
      </c>
      <c r="Q12" s="17">
        <v>0.176466353325297</v>
      </c>
      <c r="R12" s="17"/>
      <c r="S12" s="17">
        <v>7.7357660294095701E-2</v>
      </c>
      <c r="T12" s="17">
        <v>0.165431686085934</v>
      </c>
      <c r="U12" s="17">
        <v>0.19894991963646899</v>
      </c>
      <c r="V12" s="17">
        <v>0.20676433908057701</v>
      </c>
      <c r="W12" s="17">
        <v>0.158111981972961</v>
      </c>
      <c r="X12" s="17">
        <v>0.17178286965798401</v>
      </c>
      <c r="Y12" s="17">
        <v>0.21852711254894799</v>
      </c>
      <c r="Z12" s="17">
        <v>0.13127208253013301</v>
      </c>
      <c r="AA12" s="17">
        <v>0.14146914350343501</v>
      </c>
      <c r="AB12" s="17">
        <v>0.17154573848530399</v>
      </c>
      <c r="AC12" s="17">
        <v>0.21076804605944</v>
      </c>
      <c r="AD12" s="17">
        <v>0.18505804168530701</v>
      </c>
      <c r="AE12" s="17"/>
      <c r="AF12" s="17">
        <v>0.121073150089463</v>
      </c>
      <c r="AG12" s="17">
        <v>0.151131511031631</v>
      </c>
      <c r="AH12" s="17">
        <v>0.18332219531375499</v>
      </c>
      <c r="AI12" s="17">
        <v>0.17866969307455799</v>
      </c>
      <c r="AJ12" s="17">
        <v>0.224381183270629</v>
      </c>
      <c r="AK12" s="17">
        <v>0.20230545176301501</v>
      </c>
      <c r="AL12" s="17"/>
      <c r="AM12" s="17">
        <v>0.170071197932779</v>
      </c>
      <c r="AN12" s="17">
        <v>0.1535943172792</v>
      </c>
      <c r="AO12" s="17"/>
      <c r="AP12" s="17">
        <v>0.205334054837534</v>
      </c>
      <c r="AQ12" s="17">
        <v>0.18317114711108501</v>
      </c>
      <c r="AR12" s="17">
        <v>0.13277201450692799</v>
      </c>
      <c r="AS12" s="17">
        <v>0.116924134220595</v>
      </c>
      <c r="AT12" s="17">
        <v>4.4544249454554201E-2</v>
      </c>
      <c r="AU12" s="17"/>
      <c r="AV12" s="17">
        <v>3.3194963502863599E-2</v>
      </c>
      <c r="AW12" s="17">
        <v>0.24442416518349799</v>
      </c>
      <c r="AX12" s="17">
        <v>9.6039020810504E-2</v>
      </c>
      <c r="AY12" s="17">
        <v>0.48834553285841098</v>
      </c>
      <c r="AZ12" s="17">
        <v>0.12989005027688799</v>
      </c>
      <c r="BA12" s="17">
        <v>7.7296339704770706E-2</v>
      </c>
      <c r="BB12" s="17"/>
      <c r="BC12" s="17">
        <v>6.27869281595856E-2</v>
      </c>
      <c r="BD12" s="17">
        <v>0.14880549987847</v>
      </c>
      <c r="BE12" s="17">
        <v>0.265629360718727</v>
      </c>
      <c r="BF12" s="17"/>
      <c r="BG12" s="17">
        <v>0.21423257517793201</v>
      </c>
      <c r="BH12" s="17">
        <v>0.119307794839905</v>
      </c>
      <c r="BI12" s="17">
        <v>0.123868641932316</v>
      </c>
      <c r="BJ12" s="17">
        <v>7.8080557657099398E-2</v>
      </c>
      <c r="BK12" s="17">
        <v>0.472290864118179</v>
      </c>
      <c r="BL12" s="17"/>
      <c r="BM12" s="17">
        <v>0.13481936052931101</v>
      </c>
      <c r="BN12" s="17">
        <v>0.38107279792910598</v>
      </c>
    </row>
    <row r="13" spans="2:66" x14ac:dyDescent="0.35">
      <c r="B13" s="18" t="s">
        <v>117</v>
      </c>
      <c r="C13" s="19">
        <v>0.28809261613793202</v>
      </c>
      <c r="D13" s="19">
        <v>0.203634400041001</v>
      </c>
      <c r="E13" s="19">
        <v>0.36893347894926598</v>
      </c>
      <c r="F13" s="19"/>
      <c r="G13" s="19">
        <v>0.33531187175351701</v>
      </c>
      <c r="H13" s="19">
        <v>0.197991959363987</v>
      </c>
      <c r="I13" s="19">
        <v>0.27811989501741202</v>
      </c>
      <c r="J13" s="19">
        <v>0.32130976670788303</v>
      </c>
      <c r="K13" s="19">
        <v>0.31381683895221202</v>
      </c>
      <c r="L13" s="19">
        <v>0.29414121156936301</v>
      </c>
      <c r="M13" s="19"/>
      <c r="N13" s="19">
        <v>0.23088990041548099</v>
      </c>
      <c r="O13" s="19">
        <v>0.29338558707839602</v>
      </c>
      <c r="P13" s="19">
        <v>0.28871026522146398</v>
      </c>
      <c r="Q13" s="19">
        <v>0.33829427475421903</v>
      </c>
      <c r="R13" s="19"/>
      <c r="S13" s="19">
        <v>0.20851072758074801</v>
      </c>
      <c r="T13" s="19">
        <v>0.29407417685785298</v>
      </c>
      <c r="U13" s="19">
        <v>0.29788449745045498</v>
      </c>
      <c r="V13" s="19">
        <v>0.26043171350304301</v>
      </c>
      <c r="W13" s="19">
        <v>0.30402765514163399</v>
      </c>
      <c r="X13" s="19">
        <v>0.36570507370441901</v>
      </c>
      <c r="Y13" s="19">
        <v>0.35167043503484502</v>
      </c>
      <c r="Z13" s="19">
        <v>0.27226155638720401</v>
      </c>
      <c r="AA13" s="19">
        <v>0.26577620936137097</v>
      </c>
      <c r="AB13" s="19">
        <v>0.279176669846734</v>
      </c>
      <c r="AC13" s="19">
        <v>0.28860341683674401</v>
      </c>
      <c r="AD13" s="19">
        <v>0.378964424456121</v>
      </c>
      <c r="AE13" s="19"/>
      <c r="AF13" s="19">
        <v>0.20637266058773199</v>
      </c>
      <c r="AG13" s="19">
        <v>0.29971464667728198</v>
      </c>
      <c r="AH13" s="19">
        <v>0.330312478763918</v>
      </c>
      <c r="AI13" s="19">
        <v>0.29238469344235901</v>
      </c>
      <c r="AJ13" s="19">
        <v>0.35238529563728799</v>
      </c>
      <c r="AK13" s="19">
        <v>0.35104946758997801</v>
      </c>
      <c r="AL13" s="19"/>
      <c r="AM13" s="19">
        <v>0.26604328159944801</v>
      </c>
      <c r="AN13" s="19">
        <v>0.31668399878877701</v>
      </c>
      <c r="AO13" s="19"/>
      <c r="AP13" s="19">
        <v>0.31735035113257198</v>
      </c>
      <c r="AQ13" s="19">
        <v>0.312025236690745</v>
      </c>
      <c r="AR13" s="19">
        <v>0.24932203245949899</v>
      </c>
      <c r="AS13" s="19">
        <v>0.20845995069270401</v>
      </c>
      <c r="AT13" s="19">
        <v>0.122109523469815</v>
      </c>
      <c r="AU13" s="19"/>
      <c r="AV13" s="19">
        <v>0.239131827083574</v>
      </c>
      <c r="AW13" s="19">
        <v>0.22466146452657401</v>
      </c>
      <c r="AX13" s="19">
        <v>0.27814862638445398</v>
      </c>
      <c r="AY13" s="19">
        <v>0.14775430868164</v>
      </c>
      <c r="AZ13" s="19">
        <v>0.34703822024458802</v>
      </c>
      <c r="BA13" s="19">
        <v>0.56751842078405301</v>
      </c>
      <c r="BB13" s="19"/>
      <c r="BC13" s="19">
        <v>0.28630715634349602</v>
      </c>
      <c r="BD13" s="19">
        <v>0.34961225983772498</v>
      </c>
      <c r="BE13" s="19">
        <v>0.15416300234480301</v>
      </c>
      <c r="BF13" s="19"/>
      <c r="BG13" s="19">
        <v>0.21020055103430199</v>
      </c>
      <c r="BH13" s="19">
        <v>0.29094547288498401</v>
      </c>
      <c r="BI13" s="19">
        <v>0.30968637815171801</v>
      </c>
      <c r="BJ13" s="19">
        <v>0.19211932309267299</v>
      </c>
      <c r="BK13" s="19">
        <v>0.18649211747139999</v>
      </c>
      <c r="BL13" s="19"/>
      <c r="BM13" s="19">
        <v>0.27775102402860802</v>
      </c>
      <c r="BN13" s="19">
        <v>0.18779422146616601</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N28"/>
  <sheetViews>
    <sheetView showGridLines="0" topLeftCell="A21" workbookViewId="0">
      <pane xSplit="2" topLeftCell="C1" activePane="topRight" state="frozen"/>
      <selection pane="topRight" activeCell="B26" sqref="B26"/>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238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ht="29" x14ac:dyDescent="0.35">
      <c r="B9" s="18" t="s">
        <v>224</v>
      </c>
      <c r="C9" s="17">
        <v>0.38440881002828498</v>
      </c>
      <c r="D9" s="17">
        <v>0.41006896829596701</v>
      </c>
      <c r="E9" s="17">
        <v>0.360321008553186</v>
      </c>
      <c r="F9" s="17"/>
      <c r="G9" s="17">
        <v>0.32062965646913</v>
      </c>
      <c r="H9" s="17">
        <v>0.37161501368814798</v>
      </c>
      <c r="I9" s="17">
        <v>0.35037473663815899</v>
      </c>
      <c r="J9" s="17">
        <v>0.39124877212889497</v>
      </c>
      <c r="K9" s="17">
        <v>0.40984559185820701</v>
      </c>
      <c r="L9" s="17">
        <v>0.44221682442103899</v>
      </c>
      <c r="M9" s="17"/>
      <c r="N9" s="17">
        <v>0.395643624592317</v>
      </c>
      <c r="O9" s="17">
        <v>0.37316193279221499</v>
      </c>
      <c r="P9" s="17">
        <v>0.393734886798074</v>
      </c>
      <c r="Q9" s="17">
        <v>0.37602585877002298</v>
      </c>
      <c r="R9" s="17"/>
      <c r="S9" s="17">
        <v>0.36532894715551401</v>
      </c>
      <c r="T9" s="17">
        <v>0.36771880677462399</v>
      </c>
      <c r="U9" s="17">
        <v>0.355983093812544</v>
      </c>
      <c r="V9" s="17">
        <v>0.357338625386034</v>
      </c>
      <c r="W9" s="17">
        <v>0.45282821792289202</v>
      </c>
      <c r="X9" s="17">
        <v>0.40112676060471197</v>
      </c>
      <c r="Y9" s="17">
        <v>0.35183007493667201</v>
      </c>
      <c r="Z9" s="17">
        <v>0.328079744160298</v>
      </c>
      <c r="AA9" s="17">
        <v>0.39223375892599299</v>
      </c>
      <c r="AB9" s="17">
        <v>0.42804434166357702</v>
      </c>
      <c r="AC9" s="17">
        <v>0.40015925975685501</v>
      </c>
      <c r="AD9" s="17">
        <v>0.468514833665581</v>
      </c>
      <c r="AE9" s="17"/>
      <c r="AF9" s="17">
        <v>0.36636271987821201</v>
      </c>
      <c r="AG9" s="17">
        <v>0.391286136990523</v>
      </c>
      <c r="AH9" s="17">
        <v>0.35692885694162402</v>
      </c>
      <c r="AI9" s="17">
        <v>0.41230960410162198</v>
      </c>
      <c r="AJ9" s="17">
        <v>0.379861402689537</v>
      </c>
      <c r="AK9" s="17">
        <v>0.42495290594115398</v>
      </c>
      <c r="AL9" s="17"/>
      <c r="AM9" s="17">
        <v>0.400951743721705</v>
      </c>
      <c r="AN9" s="17">
        <v>0.36004963188299799</v>
      </c>
      <c r="AO9" s="17"/>
      <c r="AP9" s="17">
        <v>0.37908183115961802</v>
      </c>
      <c r="AQ9" s="17">
        <v>0.36079665543636302</v>
      </c>
      <c r="AR9" s="17">
        <v>0.402753046968091</v>
      </c>
      <c r="AS9" s="17">
        <v>0.41369461119732798</v>
      </c>
      <c r="AT9" s="17">
        <v>0.44060018515336702</v>
      </c>
      <c r="AU9" s="17"/>
      <c r="AV9" s="17">
        <v>0.406235714748025</v>
      </c>
      <c r="AW9" s="17">
        <v>0.37718780401081198</v>
      </c>
      <c r="AX9" s="17">
        <v>0.43916796827048399</v>
      </c>
      <c r="AY9" s="17">
        <v>0.38192391206126902</v>
      </c>
      <c r="AZ9" s="17">
        <v>0.29982434004026498</v>
      </c>
      <c r="BA9" s="17">
        <v>0.40140126799397702</v>
      </c>
      <c r="BB9" s="17"/>
      <c r="BC9" s="17">
        <v>0.43616946490729702</v>
      </c>
      <c r="BD9" s="17">
        <v>0.36639083129862798</v>
      </c>
      <c r="BE9" s="17">
        <v>0.36571230751927097</v>
      </c>
      <c r="BF9" s="17"/>
      <c r="BG9" s="17">
        <v>0.32433323336386399</v>
      </c>
      <c r="BH9" s="17">
        <v>0.409976457493611</v>
      </c>
      <c r="BI9" s="17">
        <v>0.41910310723097599</v>
      </c>
      <c r="BJ9" s="17">
        <v>0.36104118059278401</v>
      </c>
      <c r="BK9" s="17">
        <v>0.29389060583636201</v>
      </c>
      <c r="BL9" s="17"/>
      <c r="BM9" s="17">
        <v>0.39598158184353899</v>
      </c>
      <c r="BN9" s="17">
        <v>0.30942887429959498</v>
      </c>
    </row>
    <row r="10" spans="2:66" ht="58" x14ac:dyDescent="0.35">
      <c r="B10" s="18" t="s">
        <v>225</v>
      </c>
      <c r="C10" s="17">
        <v>0.34505504287866301</v>
      </c>
      <c r="D10" s="17">
        <v>0.37777511610233899</v>
      </c>
      <c r="E10" s="17">
        <v>0.31382661240596699</v>
      </c>
      <c r="F10" s="17"/>
      <c r="G10" s="17">
        <v>0.34478094697316802</v>
      </c>
      <c r="H10" s="17">
        <v>0.30397533955307099</v>
      </c>
      <c r="I10" s="17">
        <v>0.32808179621893802</v>
      </c>
      <c r="J10" s="17">
        <v>0.321104020144793</v>
      </c>
      <c r="K10" s="17">
        <v>0.37429849447774899</v>
      </c>
      <c r="L10" s="17">
        <v>0.39228305577505601</v>
      </c>
      <c r="M10" s="17"/>
      <c r="N10" s="17">
        <v>0.41183964441733101</v>
      </c>
      <c r="O10" s="17">
        <v>0.34592755691745303</v>
      </c>
      <c r="P10" s="17">
        <v>0.289673843889172</v>
      </c>
      <c r="Q10" s="17">
        <v>0.31775887003352898</v>
      </c>
      <c r="R10" s="17"/>
      <c r="S10" s="17">
        <v>0.32069929510272899</v>
      </c>
      <c r="T10" s="17">
        <v>0.35585977947859099</v>
      </c>
      <c r="U10" s="17">
        <v>0.38012284291336101</v>
      </c>
      <c r="V10" s="17">
        <v>0.27938703635871498</v>
      </c>
      <c r="W10" s="17">
        <v>0.414124686807613</v>
      </c>
      <c r="X10" s="17">
        <v>0.42144683084300399</v>
      </c>
      <c r="Y10" s="17">
        <v>0.33905926907199802</v>
      </c>
      <c r="Z10" s="17">
        <v>0.40798261519811602</v>
      </c>
      <c r="AA10" s="17">
        <v>0.31464032675996301</v>
      </c>
      <c r="AB10" s="17">
        <v>0.32313976725550497</v>
      </c>
      <c r="AC10" s="17">
        <v>0.28792161279941803</v>
      </c>
      <c r="AD10" s="17">
        <v>0.32978392062015</v>
      </c>
      <c r="AE10" s="17"/>
      <c r="AF10" s="17">
        <v>0.32305714212849901</v>
      </c>
      <c r="AG10" s="17">
        <v>0.36348951510653799</v>
      </c>
      <c r="AH10" s="17">
        <v>0.35522271705048197</v>
      </c>
      <c r="AI10" s="17">
        <v>0.33446812943672699</v>
      </c>
      <c r="AJ10" s="17">
        <v>0.36283493138732698</v>
      </c>
      <c r="AK10" s="17">
        <v>0.31688768926062</v>
      </c>
      <c r="AL10" s="17"/>
      <c r="AM10" s="17">
        <v>0.341474715612339</v>
      </c>
      <c r="AN10" s="17">
        <v>0.34905479333074602</v>
      </c>
      <c r="AO10" s="17"/>
      <c r="AP10" s="17">
        <v>0.32902589740694099</v>
      </c>
      <c r="AQ10" s="17">
        <v>0.300171781916097</v>
      </c>
      <c r="AR10" s="17">
        <v>0.36715782930996899</v>
      </c>
      <c r="AS10" s="17">
        <v>0.41305756663890603</v>
      </c>
      <c r="AT10" s="17">
        <v>0.33359903205621999</v>
      </c>
      <c r="AU10" s="17"/>
      <c r="AV10" s="17">
        <v>0.39516388780733502</v>
      </c>
      <c r="AW10" s="17">
        <v>0.32035559674134101</v>
      </c>
      <c r="AX10" s="17">
        <v>0.41618785904078398</v>
      </c>
      <c r="AY10" s="17">
        <v>0.241440731171947</v>
      </c>
      <c r="AZ10" s="17">
        <v>0.35883103265812399</v>
      </c>
      <c r="BA10" s="17">
        <v>0.40275610648620802</v>
      </c>
      <c r="BB10" s="17"/>
      <c r="BC10" s="17">
        <v>0.44461017092022498</v>
      </c>
      <c r="BD10" s="17">
        <v>0.311159999661141</v>
      </c>
      <c r="BE10" s="17">
        <v>0.32725011672436199</v>
      </c>
      <c r="BF10" s="17"/>
      <c r="BG10" s="17">
        <v>0.29546849635808398</v>
      </c>
      <c r="BH10" s="17">
        <v>0.36784128023569701</v>
      </c>
      <c r="BI10" s="17">
        <v>0.42021832586214902</v>
      </c>
      <c r="BJ10" s="17">
        <v>0.24386240510323601</v>
      </c>
      <c r="BK10" s="17">
        <v>0.17390849011873399</v>
      </c>
      <c r="BL10" s="17"/>
      <c r="BM10" s="17">
        <v>0.356014914272614</v>
      </c>
      <c r="BN10" s="17">
        <v>0.19009543587498601</v>
      </c>
    </row>
    <row r="11" spans="2:66" ht="29" x14ac:dyDescent="0.35">
      <c r="B11" s="18" t="s">
        <v>226</v>
      </c>
      <c r="C11" s="17">
        <v>0.33492746500294202</v>
      </c>
      <c r="D11" s="17">
        <v>0.31474562252888699</v>
      </c>
      <c r="E11" s="17">
        <v>0.355280281603499</v>
      </c>
      <c r="F11" s="17"/>
      <c r="G11" s="17">
        <v>0.25820171886905902</v>
      </c>
      <c r="H11" s="17">
        <v>0.33412281568444802</v>
      </c>
      <c r="I11" s="17">
        <v>0.316516161118649</v>
      </c>
      <c r="J11" s="17">
        <v>0.32524146636213003</v>
      </c>
      <c r="K11" s="17">
        <v>0.36195492769557502</v>
      </c>
      <c r="L11" s="17">
        <v>0.39122275122628702</v>
      </c>
      <c r="M11" s="17"/>
      <c r="N11" s="17">
        <v>0.31062489387553699</v>
      </c>
      <c r="O11" s="17">
        <v>0.31549534066227097</v>
      </c>
      <c r="P11" s="17">
        <v>0.344615246955562</v>
      </c>
      <c r="Q11" s="17">
        <v>0.37642627432025799</v>
      </c>
      <c r="R11" s="17"/>
      <c r="S11" s="17">
        <v>0.34493421871903601</v>
      </c>
      <c r="T11" s="17">
        <v>0.33543166444023798</v>
      </c>
      <c r="U11" s="17">
        <v>0.33247053722881098</v>
      </c>
      <c r="V11" s="17">
        <v>0.36515793586908202</v>
      </c>
      <c r="W11" s="17">
        <v>0.27061979231320898</v>
      </c>
      <c r="X11" s="17">
        <v>0.34996143301267402</v>
      </c>
      <c r="Y11" s="17">
        <v>0.368941895585577</v>
      </c>
      <c r="Z11" s="17">
        <v>0.26078433760950898</v>
      </c>
      <c r="AA11" s="17">
        <v>0.34152525899472902</v>
      </c>
      <c r="AB11" s="17">
        <v>0.35835228838564198</v>
      </c>
      <c r="AC11" s="17">
        <v>0.32706203090901798</v>
      </c>
      <c r="AD11" s="17">
        <v>0.23297074195367201</v>
      </c>
      <c r="AE11" s="17"/>
      <c r="AF11" s="17">
        <v>0.34066123011167798</v>
      </c>
      <c r="AG11" s="17">
        <v>0.344802665425893</v>
      </c>
      <c r="AH11" s="17">
        <v>0.33806170896231502</v>
      </c>
      <c r="AI11" s="17">
        <v>0.31518164390666298</v>
      </c>
      <c r="AJ11" s="17">
        <v>0.31281875966795503</v>
      </c>
      <c r="AK11" s="17">
        <v>0.36108336707083799</v>
      </c>
      <c r="AL11" s="17"/>
      <c r="AM11" s="17">
        <v>0.36473010433023201</v>
      </c>
      <c r="AN11" s="17">
        <v>0.295016039309345</v>
      </c>
      <c r="AO11" s="17"/>
      <c r="AP11" s="17">
        <v>0.371550408762157</v>
      </c>
      <c r="AQ11" s="17">
        <v>0.33956742847787902</v>
      </c>
      <c r="AR11" s="17">
        <v>0.32179925153250599</v>
      </c>
      <c r="AS11" s="17">
        <v>0.27524779254374299</v>
      </c>
      <c r="AT11" s="17">
        <v>0.34228162108961402</v>
      </c>
      <c r="AU11" s="17"/>
      <c r="AV11" s="17">
        <v>0.31888997357057702</v>
      </c>
      <c r="AW11" s="17">
        <v>0.41070933907573298</v>
      </c>
      <c r="AX11" s="17">
        <v>0.32155186431724597</v>
      </c>
      <c r="AY11" s="17">
        <v>0.35084907484044803</v>
      </c>
      <c r="AZ11" s="17">
        <v>0.33037486718262798</v>
      </c>
      <c r="BA11" s="17">
        <v>0.34243592195542799</v>
      </c>
      <c r="BB11" s="17"/>
      <c r="BC11" s="17">
        <v>0.28221656847508803</v>
      </c>
      <c r="BD11" s="17">
        <v>0.36840090140894299</v>
      </c>
      <c r="BE11" s="17">
        <v>0.346103159097219</v>
      </c>
      <c r="BF11" s="17"/>
      <c r="BG11" s="17">
        <v>0.29878555104809401</v>
      </c>
      <c r="BH11" s="17">
        <v>0.34340795792072898</v>
      </c>
      <c r="BI11" s="17">
        <v>0.34672648254246602</v>
      </c>
      <c r="BJ11" s="17">
        <v>0.37552729653882899</v>
      </c>
      <c r="BK11" s="17">
        <v>0.341119861555017</v>
      </c>
      <c r="BL11" s="17"/>
      <c r="BM11" s="17">
        <v>0.336116253974093</v>
      </c>
      <c r="BN11" s="17">
        <v>0.34908155010122799</v>
      </c>
    </row>
    <row r="12" spans="2:66" x14ac:dyDescent="0.35">
      <c r="B12" s="18" t="s">
        <v>227</v>
      </c>
      <c r="C12" s="17">
        <v>0.239377940482492</v>
      </c>
      <c r="D12" s="17">
        <v>0.22904393586447999</v>
      </c>
      <c r="E12" s="17">
        <v>0.24965808996127101</v>
      </c>
      <c r="F12" s="17"/>
      <c r="G12" s="17">
        <v>0.24719256075818599</v>
      </c>
      <c r="H12" s="17">
        <v>0.251961671808141</v>
      </c>
      <c r="I12" s="17">
        <v>0.235728189629337</v>
      </c>
      <c r="J12" s="17">
        <v>0.24285793668369299</v>
      </c>
      <c r="K12" s="17">
        <v>0.28945732468514401</v>
      </c>
      <c r="L12" s="17">
        <v>0.19038965051249901</v>
      </c>
      <c r="M12" s="17"/>
      <c r="N12" s="17">
        <v>0.22502839246240799</v>
      </c>
      <c r="O12" s="17">
        <v>0.21547645973757901</v>
      </c>
      <c r="P12" s="17">
        <v>0.28820384748046501</v>
      </c>
      <c r="Q12" s="17">
        <v>0.240672743265927</v>
      </c>
      <c r="R12" s="17"/>
      <c r="S12" s="17">
        <v>0.21755948380896001</v>
      </c>
      <c r="T12" s="17">
        <v>0.25066832641187198</v>
      </c>
      <c r="U12" s="17">
        <v>0.23637603709194399</v>
      </c>
      <c r="V12" s="17">
        <v>0.24448825470770399</v>
      </c>
      <c r="W12" s="17">
        <v>0.22723945566477799</v>
      </c>
      <c r="X12" s="17">
        <v>0.25428629107422401</v>
      </c>
      <c r="Y12" s="17">
        <v>0.18709464090373101</v>
      </c>
      <c r="Z12" s="17">
        <v>0.247737663273151</v>
      </c>
      <c r="AA12" s="17">
        <v>0.231088372682455</v>
      </c>
      <c r="AB12" s="17">
        <v>0.23927889258100801</v>
      </c>
      <c r="AC12" s="17">
        <v>0.26309796721209999</v>
      </c>
      <c r="AD12" s="17">
        <v>0.388593177266567</v>
      </c>
      <c r="AE12" s="17"/>
      <c r="AF12" s="17">
        <v>0.229042532976833</v>
      </c>
      <c r="AG12" s="17">
        <v>0.21133851724132499</v>
      </c>
      <c r="AH12" s="17">
        <v>0.229643362686585</v>
      </c>
      <c r="AI12" s="17">
        <v>0.25937654012205502</v>
      </c>
      <c r="AJ12" s="17">
        <v>0.275083036236069</v>
      </c>
      <c r="AK12" s="17">
        <v>0.32581001802590998</v>
      </c>
      <c r="AL12" s="17"/>
      <c r="AM12" s="17">
        <v>0.233776065699278</v>
      </c>
      <c r="AN12" s="17">
        <v>0.24783152891546301</v>
      </c>
      <c r="AO12" s="17"/>
      <c r="AP12" s="17">
        <v>0.26683494178419798</v>
      </c>
      <c r="AQ12" s="17">
        <v>0.25953282154461799</v>
      </c>
      <c r="AR12" s="17">
        <v>0.23749976782969101</v>
      </c>
      <c r="AS12" s="17">
        <v>0.206382650026499</v>
      </c>
      <c r="AT12" s="17">
        <v>0.17739879178418499</v>
      </c>
      <c r="AU12" s="17"/>
      <c r="AV12" s="17">
        <v>0.206282108553623</v>
      </c>
      <c r="AW12" s="17">
        <v>0.24069887321022901</v>
      </c>
      <c r="AX12" s="17">
        <v>0.23350950328547199</v>
      </c>
      <c r="AY12" s="17">
        <v>0.35734897248165498</v>
      </c>
      <c r="AZ12" s="17">
        <v>0.248182960204272</v>
      </c>
      <c r="BA12" s="17">
        <v>0.20836609436185399</v>
      </c>
      <c r="BB12" s="17"/>
      <c r="BC12" s="17">
        <v>0.22649970797973201</v>
      </c>
      <c r="BD12" s="17">
        <v>0.239204126170521</v>
      </c>
      <c r="BE12" s="17">
        <v>0.25713716828974098</v>
      </c>
      <c r="BF12" s="17"/>
      <c r="BG12" s="17">
        <v>0.22382406778945699</v>
      </c>
      <c r="BH12" s="17">
        <v>0.254852680326072</v>
      </c>
      <c r="BI12" s="17">
        <v>0.23507134944077199</v>
      </c>
      <c r="BJ12" s="17">
        <v>0.30386989857344299</v>
      </c>
      <c r="BK12" s="17">
        <v>0.233732711233928</v>
      </c>
      <c r="BL12" s="17"/>
      <c r="BM12" s="17">
        <v>0.24978232504161499</v>
      </c>
      <c r="BN12" s="17">
        <v>0.24996206519092001</v>
      </c>
    </row>
    <row r="13" spans="2:66" ht="43.5" x14ac:dyDescent="0.35">
      <c r="B13" s="18" t="s">
        <v>228</v>
      </c>
      <c r="C13" s="17">
        <v>0.20962135097231699</v>
      </c>
      <c r="D13" s="17">
        <v>0.191573724455154</v>
      </c>
      <c r="E13" s="17">
        <v>0.22722425909597499</v>
      </c>
      <c r="F13" s="17"/>
      <c r="G13" s="17">
        <v>0.242961811658777</v>
      </c>
      <c r="H13" s="17">
        <v>0.22075200229410799</v>
      </c>
      <c r="I13" s="17">
        <v>0.149193254960854</v>
      </c>
      <c r="J13" s="17">
        <v>0.24121816312182701</v>
      </c>
      <c r="K13" s="17">
        <v>0.177398077083741</v>
      </c>
      <c r="L13" s="17">
        <v>0.22335136509792</v>
      </c>
      <c r="M13" s="17"/>
      <c r="N13" s="17">
        <v>0.201443785842359</v>
      </c>
      <c r="O13" s="17">
        <v>0.26391917942710702</v>
      </c>
      <c r="P13" s="17">
        <v>0.18082699884289899</v>
      </c>
      <c r="Q13" s="17">
        <v>0.18263298165331199</v>
      </c>
      <c r="R13" s="17"/>
      <c r="S13" s="17">
        <v>0.25139106317132798</v>
      </c>
      <c r="T13" s="17">
        <v>0.211131688679975</v>
      </c>
      <c r="U13" s="17">
        <v>0.22836694989452999</v>
      </c>
      <c r="V13" s="17">
        <v>0.17733292420350999</v>
      </c>
      <c r="W13" s="17">
        <v>0.15648472365087099</v>
      </c>
      <c r="X13" s="17">
        <v>0.15369478033857101</v>
      </c>
      <c r="Y13" s="17">
        <v>0.23213054915921399</v>
      </c>
      <c r="Z13" s="17">
        <v>0.26236341236264299</v>
      </c>
      <c r="AA13" s="17">
        <v>0.20902873455801699</v>
      </c>
      <c r="AB13" s="17">
        <v>0.22355916222399999</v>
      </c>
      <c r="AC13" s="17">
        <v>0.17424450755939</v>
      </c>
      <c r="AD13" s="17">
        <v>0.23712693505989699</v>
      </c>
      <c r="AE13" s="17"/>
      <c r="AF13" s="17">
        <v>0.215866169669897</v>
      </c>
      <c r="AG13" s="17">
        <v>0.222488683067955</v>
      </c>
      <c r="AH13" s="17">
        <v>0.23576386716777101</v>
      </c>
      <c r="AI13" s="17">
        <v>0.17543927755747399</v>
      </c>
      <c r="AJ13" s="17">
        <v>0.21949634085827499</v>
      </c>
      <c r="AK13" s="17">
        <v>0.140618636413334</v>
      </c>
      <c r="AL13" s="17"/>
      <c r="AM13" s="17">
        <v>0.19083793496708201</v>
      </c>
      <c r="AN13" s="17">
        <v>0.236518457356615</v>
      </c>
      <c r="AO13" s="17"/>
      <c r="AP13" s="17">
        <v>0.16676679712457201</v>
      </c>
      <c r="AQ13" s="17">
        <v>0.25070180322374003</v>
      </c>
      <c r="AR13" s="17">
        <v>0.23966453786858799</v>
      </c>
      <c r="AS13" s="17">
        <v>0.20600049799314901</v>
      </c>
      <c r="AT13" s="17">
        <v>0.16596356555018901</v>
      </c>
      <c r="AU13" s="17"/>
      <c r="AV13" s="17">
        <v>0.23934081939546301</v>
      </c>
      <c r="AW13" s="17">
        <v>0.19272301916634099</v>
      </c>
      <c r="AX13" s="17">
        <v>0.17679389847573401</v>
      </c>
      <c r="AY13" s="17">
        <v>0.15272716622584501</v>
      </c>
      <c r="AZ13" s="17">
        <v>0.240088305602008</v>
      </c>
      <c r="BA13" s="17">
        <v>0.21393051887916101</v>
      </c>
      <c r="BB13" s="17"/>
      <c r="BC13" s="17">
        <v>0.27505358399088897</v>
      </c>
      <c r="BD13" s="17">
        <v>0.201989194826798</v>
      </c>
      <c r="BE13" s="17">
        <v>0.16979724113285199</v>
      </c>
      <c r="BF13" s="17"/>
      <c r="BG13" s="17">
        <v>0.209908923422121</v>
      </c>
      <c r="BH13" s="17">
        <v>0.23629774040943699</v>
      </c>
      <c r="BI13" s="17">
        <v>0.201622552212019</v>
      </c>
      <c r="BJ13" s="17">
        <v>0.14720013097182599</v>
      </c>
      <c r="BK13" s="17">
        <v>0.15103207101905899</v>
      </c>
      <c r="BL13" s="17"/>
      <c r="BM13" s="17">
        <v>0.23198556958632</v>
      </c>
      <c r="BN13" s="17">
        <v>0.15014538146494999</v>
      </c>
    </row>
    <row r="14" spans="2:66" ht="43.5" x14ac:dyDescent="0.35">
      <c r="B14" s="18" t="s">
        <v>229</v>
      </c>
      <c r="C14" s="17">
        <v>0.20735755254507199</v>
      </c>
      <c r="D14" s="17">
        <v>0.17753796738781499</v>
      </c>
      <c r="E14" s="17">
        <v>0.235451505378208</v>
      </c>
      <c r="F14" s="17"/>
      <c r="G14" s="17">
        <v>0.16979322119947099</v>
      </c>
      <c r="H14" s="17">
        <v>0.236470105910352</v>
      </c>
      <c r="I14" s="17">
        <v>0.22762424789333399</v>
      </c>
      <c r="J14" s="17">
        <v>0.19113239054970499</v>
      </c>
      <c r="K14" s="17">
        <v>0.191083136865455</v>
      </c>
      <c r="L14" s="17">
        <v>0.216237723207128</v>
      </c>
      <c r="M14" s="17"/>
      <c r="N14" s="17">
        <v>0.20569757858836099</v>
      </c>
      <c r="O14" s="17">
        <v>0.24447681241212099</v>
      </c>
      <c r="P14" s="17">
        <v>0.20578981009764799</v>
      </c>
      <c r="Q14" s="17">
        <v>0.17329544693311999</v>
      </c>
      <c r="R14" s="17"/>
      <c r="S14" s="17">
        <v>0.229463695877166</v>
      </c>
      <c r="T14" s="17">
        <v>0.21992149153630899</v>
      </c>
      <c r="U14" s="17">
        <v>0.206946052229383</v>
      </c>
      <c r="V14" s="17">
        <v>0.211337326943938</v>
      </c>
      <c r="W14" s="17">
        <v>0.242792779850872</v>
      </c>
      <c r="X14" s="17">
        <v>0.23364670837941601</v>
      </c>
      <c r="Y14" s="17">
        <v>0.16518477789703501</v>
      </c>
      <c r="Z14" s="17">
        <v>0.20043418660408099</v>
      </c>
      <c r="AA14" s="17">
        <v>0.155254052129527</v>
      </c>
      <c r="AB14" s="17">
        <v>0.17723434384345599</v>
      </c>
      <c r="AC14" s="17">
        <v>0.23331501392214499</v>
      </c>
      <c r="AD14" s="17">
        <v>0.23712569599918801</v>
      </c>
      <c r="AE14" s="17"/>
      <c r="AF14" s="17">
        <v>0.21157889276691999</v>
      </c>
      <c r="AG14" s="17">
        <v>0.20003130019344201</v>
      </c>
      <c r="AH14" s="17">
        <v>0.17122506760498399</v>
      </c>
      <c r="AI14" s="17">
        <v>0.24280074295370399</v>
      </c>
      <c r="AJ14" s="17">
        <v>0.208467475120652</v>
      </c>
      <c r="AK14" s="17">
        <v>0.20222112412165399</v>
      </c>
      <c r="AL14" s="17"/>
      <c r="AM14" s="17">
        <v>0.20988684215593001</v>
      </c>
      <c r="AN14" s="17">
        <v>0.204059749893958</v>
      </c>
      <c r="AO14" s="17"/>
      <c r="AP14" s="17">
        <v>0.18422600379283899</v>
      </c>
      <c r="AQ14" s="17">
        <v>0.19443473437803599</v>
      </c>
      <c r="AR14" s="17">
        <v>0.21999588135504899</v>
      </c>
      <c r="AS14" s="17">
        <v>0.23293941562897999</v>
      </c>
      <c r="AT14" s="17">
        <v>0.20321511848322599</v>
      </c>
      <c r="AU14" s="17"/>
      <c r="AV14" s="17">
        <v>0.23532165802702201</v>
      </c>
      <c r="AW14" s="17">
        <v>0.17336768826063001</v>
      </c>
      <c r="AX14" s="17">
        <v>0.21493832858598599</v>
      </c>
      <c r="AY14" s="17">
        <v>0.17250227071976801</v>
      </c>
      <c r="AZ14" s="17">
        <v>0.26513511735253698</v>
      </c>
      <c r="BA14" s="17">
        <v>0.168522965593977</v>
      </c>
      <c r="BB14" s="17"/>
      <c r="BC14" s="17">
        <v>0.25233533199243902</v>
      </c>
      <c r="BD14" s="17">
        <v>0.19441768531279199</v>
      </c>
      <c r="BE14" s="17">
        <v>0.20539130657899299</v>
      </c>
      <c r="BF14" s="17"/>
      <c r="BG14" s="17">
        <v>0.21453540650210501</v>
      </c>
      <c r="BH14" s="17">
        <v>0.22248372569314601</v>
      </c>
      <c r="BI14" s="17">
        <v>0.22049309874150799</v>
      </c>
      <c r="BJ14" s="17">
        <v>0.18469646443296001</v>
      </c>
      <c r="BK14" s="17">
        <v>0.115103639600303</v>
      </c>
      <c r="BL14" s="17"/>
      <c r="BM14" s="17">
        <v>0.22118489861329199</v>
      </c>
      <c r="BN14" s="17">
        <v>0.13120703110941501</v>
      </c>
    </row>
    <row r="15" spans="2:66" ht="43.5" x14ac:dyDescent="0.35">
      <c r="B15" s="18" t="s">
        <v>230</v>
      </c>
      <c r="C15" s="17">
        <v>0.178084816711604</v>
      </c>
      <c r="D15" s="17">
        <v>0.18025722336928901</v>
      </c>
      <c r="E15" s="17">
        <v>0.175868922960914</v>
      </c>
      <c r="F15" s="17"/>
      <c r="G15" s="17">
        <v>0.143509841002226</v>
      </c>
      <c r="H15" s="17">
        <v>0.17301064337620101</v>
      </c>
      <c r="I15" s="17">
        <v>0.16892275574932999</v>
      </c>
      <c r="J15" s="17">
        <v>0.148207543455807</v>
      </c>
      <c r="K15" s="17">
        <v>0.201530935751985</v>
      </c>
      <c r="L15" s="17">
        <v>0.22109821975376501</v>
      </c>
      <c r="M15" s="17"/>
      <c r="N15" s="17">
        <v>0.17132993461193499</v>
      </c>
      <c r="O15" s="17">
        <v>0.158248602454025</v>
      </c>
      <c r="P15" s="17">
        <v>0.21567920357978901</v>
      </c>
      <c r="Q15" s="17">
        <v>0.171536060425758</v>
      </c>
      <c r="R15" s="17"/>
      <c r="S15" s="17">
        <v>0.21100680153773499</v>
      </c>
      <c r="T15" s="17">
        <v>0.170367232028312</v>
      </c>
      <c r="U15" s="17">
        <v>0.13304735823061101</v>
      </c>
      <c r="V15" s="17">
        <v>0.20109706596884599</v>
      </c>
      <c r="W15" s="17">
        <v>0.143257227361858</v>
      </c>
      <c r="X15" s="17">
        <v>0.169512485312941</v>
      </c>
      <c r="Y15" s="17">
        <v>0.14984467270325699</v>
      </c>
      <c r="Z15" s="17">
        <v>0.222768298510371</v>
      </c>
      <c r="AA15" s="17">
        <v>0.17740153613950699</v>
      </c>
      <c r="AB15" s="17">
        <v>0.200430335774098</v>
      </c>
      <c r="AC15" s="17">
        <v>0.18298037698664801</v>
      </c>
      <c r="AD15" s="17">
        <v>0.15975355756762299</v>
      </c>
      <c r="AE15" s="17"/>
      <c r="AF15" s="17">
        <v>0.190732169399495</v>
      </c>
      <c r="AG15" s="17">
        <v>0.19491294986011601</v>
      </c>
      <c r="AH15" s="17">
        <v>0.172058014585318</v>
      </c>
      <c r="AI15" s="17">
        <v>0.13932594893056399</v>
      </c>
      <c r="AJ15" s="17">
        <v>0.17547021960878201</v>
      </c>
      <c r="AK15" s="17">
        <v>0.168992643976562</v>
      </c>
      <c r="AL15" s="17"/>
      <c r="AM15" s="17">
        <v>0.195672906307612</v>
      </c>
      <c r="AN15" s="17">
        <v>0.154392206625967</v>
      </c>
      <c r="AO15" s="17"/>
      <c r="AP15" s="17">
        <v>0.214281927342307</v>
      </c>
      <c r="AQ15" s="17">
        <v>0.135447637421583</v>
      </c>
      <c r="AR15" s="17">
        <v>0.173970619555331</v>
      </c>
      <c r="AS15" s="17">
        <v>0.14684087660636699</v>
      </c>
      <c r="AT15" s="17">
        <v>0.20410658723670799</v>
      </c>
      <c r="AU15" s="17"/>
      <c r="AV15" s="17">
        <v>0.16462965349136599</v>
      </c>
      <c r="AW15" s="17">
        <v>0.20362600219278601</v>
      </c>
      <c r="AX15" s="17">
        <v>0.12524831748108101</v>
      </c>
      <c r="AY15" s="17">
        <v>0.26091069085017898</v>
      </c>
      <c r="AZ15" s="17">
        <v>0.15037877769333499</v>
      </c>
      <c r="BA15" s="17">
        <v>0.163663854859802</v>
      </c>
      <c r="BB15" s="17"/>
      <c r="BC15" s="17">
        <v>0.13107591469841601</v>
      </c>
      <c r="BD15" s="17">
        <v>0.17400986880984601</v>
      </c>
      <c r="BE15" s="17">
        <v>0.22999885404891801</v>
      </c>
      <c r="BF15" s="17"/>
      <c r="BG15" s="17">
        <v>0.24624073759774801</v>
      </c>
      <c r="BH15" s="17">
        <v>0.14704672503913399</v>
      </c>
      <c r="BI15" s="17">
        <v>0.180940695932885</v>
      </c>
      <c r="BJ15" s="17">
        <v>0.225346035656215</v>
      </c>
      <c r="BK15" s="17">
        <v>0.25184815963017698</v>
      </c>
      <c r="BL15" s="17"/>
      <c r="BM15" s="17">
        <v>0.16325592179807899</v>
      </c>
      <c r="BN15" s="17">
        <v>0.245715715959411</v>
      </c>
    </row>
    <row r="16" spans="2:66" ht="43.5" x14ac:dyDescent="0.35">
      <c r="B16" s="18" t="s">
        <v>231</v>
      </c>
      <c r="C16" s="17">
        <v>0.17150755224575201</v>
      </c>
      <c r="D16" s="17">
        <v>0.16082824993127401</v>
      </c>
      <c r="E16" s="17">
        <v>0.18081430086290001</v>
      </c>
      <c r="F16" s="17"/>
      <c r="G16" s="17">
        <v>0.22903244073943399</v>
      </c>
      <c r="H16" s="17">
        <v>0.20189966557043501</v>
      </c>
      <c r="I16" s="17">
        <v>0.20474923068154999</v>
      </c>
      <c r="J16" s="17">
        <v>0.17709337751995899</v>
      </c>
      <c r="K16" s="17">
        <v>0.13749625731640699</v>
      </c>
      <c r="L16" s="17">
        <v>9.9826564991942299E-2</v>
      </c>
      <c r="M16" s="17"/>
      <c r="N16" s="17">
        <v>0.18707005222957401</v>
      </c>
      <c r="O16" s="17">
        <v>0.18185834220223601</v>
      </c>
      <c r="P16" s="17">
        <v>0.177623226311968</v>
      </c>
      <c r="Q16" s="17">
        <v>0.13936729425900399</v>
      </c>
      <c r="R16" s="17"/>
      <c r="S16" s="17">
        <v>0.189387646354469</v>
      </c>
      <c r="T16" s="17">
        <v>0.17412632202330999</v>
      </c>
      <c r="U16" s="17">
        <v>0.20117481484317101</v>
      </c>
      <c r="V16" s="17">
        <v>0.14875976923919301</v>
      </c>
      <c r="W16" s="17">
        <v>0.172807804546807</v>
      </c>
      <c r="X16" s="17">
        <v>0.16211634978237599</v>
      </c>
      <c r="Y16" s="17">
        <v>0.140792946872804</v>
      </c>
      <c r="Z16" s="17">
        <v>0.221671898577709</v>
      </c>
      <c r="AA16" s="17">
        <v>0.18259452400785101</v>
      </c>
      <c r="AB16" s="17">
        <v>0.184409947209939</v>
      </c>
      <c r="AC16" s="17">
        <v>8.5330093587026798E-2</v>
      </c>
      <c r="AD16" s="17">
        <v>0.171545691780324</v>
      </c>
      <c r="AE16" s="17"/>
      <c r="AF16" s="17">
        <v>0.17643893687766199</v>
      </c>
      <c r="AG16" s="17">
        <v>0.179555800887753</v>
      </c>
      <c r="AH16" s="17">
        <v>0.176267433000902</v>
      </c>
      <c r="AI16" s="17">
        <v>0.15119666323526099</v>
      </c>
      <c r="AJ16" s="17">
        <v>0.159253733434746</v>
      </c>
      <c r="AK16" s="17">
        <v>0.18712961219346599</v>
      </c>
      <c r="AL16" s="17"/>
      <c r="AM16" s="17">
        <v>0.15895408809825001</v>
      </c>
      <c r="AN16" s="17">
        <v>0.19053565892949101</v>
      </c>
      <c r="AO16" s="17"/>
      <c r="AP16" s="17">
        <v>0.13606160398012301</v>
      </c>
      <c r="AQ16" s="17">
        <v>0.187654161042412</v>
      </c>
      <c r="AR16" s="17">
        <v>0.185416018449373</v>
      </c>
      <c r="AS16" s="17">
        <v>0.18212312457742999</v>
      </c>
      <c r="AT16" s="17">
        <v>0.26933976008444899</v>
      </c>
      <c r="AU16" s="17"/>
      <c r="AV16" s="17">
        <v>0.17589751805048701</v>
      </c>
      <c r="AW16" s="17">
        <v>0.17315437176566301</v>
      </c>
      <c r="AX16" s="17">
        <v>0.16523780837372901</v>
      </c>
      <c r="AY16" s="17">
        <v>0.129902698220937</v>
      </c>
      <c r="AZ16" s="17">
        <v>0.232751070621528</v>
      </c>
      <c r="BA16" s="17">
        <v>0.15592507210732601</v>
      </c>
      <c r="BB16" s="17"/>
      <c r="BC16" s="17">
        <v>0.18454298326048299</v>
      </c>
      <c r="BD16" s="17">
        <v>0.17228528848455801</v>
      </c>
      <c r="BE16" s="17">
        <v>0.168456115942928</v>
      </c>
      <c r="BF16" s="17"/>
      <c r="BG16" s="17">
        <v>0.18093091842780701</v>
      </c>
      <c r="BH16" s="17">
        <v>0.18220560824837401</v>
      </c>
      <c r="BI16" s="17">
        <v>0.189180761862523</v>
      </c>
      <c r="BJ16" s="17">
        <v>7.45394333095451E-2</v>
      </c>
      <c r="BK16" s="17">
        <v>0.104960700900451</v>
      </c>
      <c r="BL16" s="17"/>
      <c r="BM16" s="17">
        <v>0.18199731242914799</v>
      </c>
      <c r="BN16" s="17">
        <v>9.7921389255926999E-2</v>
      </c>
    </row>
    <row r="17" spans="2:66" ht="58" x14ac:dyDescent="0.35">
      <c r="B17" s="18" t="s">
        <v>232</v>
      </c>
      <c r="C17" s="17">
        <v>0.15197783306339699</v>
      </c>
      <c r="D17" s="17">
        <v>0.17528736321723601</v>
      </c>
      <c r="E17" s="17">
        <v>0.12903628341566001</v>
      </c>
      <c r="F17" s="17"/>
      <c r="G17" s="17">
        <v>0.20616404502306701</v>
      </c>
      <c r="H17" s="17">
        <v>0.176057234408806</v>
      </c>
      <c r="I17" s="17">
        <v>0.160530046897321</v>
      </c>
      <c r="J17" s="17">
        <v>0.14583039762129199</v>
      </c>
      <c r="K17" s="17">
        <v>0.104094189179785</v>
      </c>
      <c r="L17" s="17">
        <v>0.12649602947779801</v>
      </c>
      <c r="M17" s="17"/>
      <c r="N17" s="17">
        <v>0.16181055342883499</v>
      </c>
      <c r="O17" s="17">
        <v>0.17120896212401601</v>
      </c>
      <c r="P17" s="17">
        <v>0.14133671843423601</v>
      </c>
      <c r="Q17" s="17">
        <v>0.131235835940755</v>
      </c>
      <c r="R17" s="17"/>
      <c r="S17" s="17">
        <v>0.20036798487072999</v>
      </c>
      <c r="T17" s="17">
        <v>0.13618852833383399</v>
      </c>
      <c r="U17" s="17">
        <v>0.15688123175465801</v>
      </c>
      <c r="V17" s="17">
        <v>0.184197454898685</v>
      </c>
      <c r="W17" s="17">
        <v>0.100353678568067</v>
      </c>
      <c r="X17" s="17">
        <v>0.17746953416393901</v>
      </c>
      <c r="Y17" s="17">
        <v>0.146439467896509</v>
      </c>
      <c r="Z17" s="17">
        <v>0.16516208177036401</v>
      </c>
      <c r="AA17" s="17">
        <v>0.15927233995815199</v>
      </c>
      <c r="AB17" s="17">
        <v>0.12852783533281301</v>
      </c>
      <c r="AC17" s="17">
        <v>9.6543094628858697E-2</v>
      </c>
      <c r="AD17" s="17">
        <v>6.27501932504516E-2</v>
      </c>
      <c r="AE17" s="17"/>
      <c r="AF17" s="17">
        <v>0.19594398181243</v>
      </c>
      <c r="AG17" s="17">
        <v>0.14605908256104699</v>
      </c>
      <c r="AH17" s="17">
        <v>0.17503213464161901</v>
      </c>
      <c r="AI17" s="17">
        <v>0.14108669499437301</v>
      </c>
      <c r="AJ17" s="17">
        <v>7.8209273530712206E-2</v>
      </c>
      <c r="AK17" s="17">
        <v>0.10325598643568901</v>
      </c>
      <c r="AL17" s="17"/>
      <c r="AM17" s="17">
        <v>0.151373287315786</v>
      </c>
      <c r="AN17" s="17">
        <v>0.15161414028631101</v>
      </c>
      <c r="AO17" s="17"/>
      <c r="AP17" s="17">
        <v>0.120398943264679</v>
      </c>
      <c r="AQ17" s="17">
        <v>0.15294635453057101</v>
      </c>
      <c r="AR17" s="17">
        <v>0.15668597223060199</v>
      </c>
      <c r="AS17" s="17">
        <v>0.16575533895608299</v>
      </c>
      <c r="AT17" s="17">
        <v>0.252383674418037</v>
      </c>
      <c r="AU17" s="17"/>
      <c r="AV17" s="17">
        <v>0.18423077773181001</v>
      </c>
      <c r="AW17" s="17">
        <v>0.143218791963444</v>
      </c>
      <c r="AX17" s="17">
        <v>0.214895061909784</v>
      </c>
      <c r="AY17" s="17">
        <v>9.8430188715267306E-2</v>
      </c>
      <c r="AZ17" s="17">
        <v>0.14754751294555399</v>
      </c>
      <c r="BA17" s="17">
        <v>0.10676163733968</v>
      </c>
      <c r="BB17" s="17"/>
      <c r="BC17" s="17">
        <v>0.15600356816477301</v>
      </c>
      <c r="BD17" s="17">
        <v>0.13750095389571601</v>
      </c>
      <c r="BE17" s="17">
        <v>0.175564585008089</v>
      </c>
      <c r="BF17" s="17"/>
      <c r="BG17" s="17">
        <v>0.164828697905814</v>
      </c>
      <c r="BH17" s="17">
        <v>0.16860561066736901</v>
      </c>
      <c r="BI17" s="17">
        <v>0.15574776542266</v>
      </c>
      <c r="BJ17" s="17">
        <v>0.17001428819716199</v>
      </c>
      <c r="BK17" s="17">
        <v>7.9130481385109197E-2</v>
      </c>
      <c r="BL17" s="17"/>
      <c r="BM17" s="17">
        <v>0.167988429040028</v>
      </c>
      <c r="BN17" s="17">
        <v>0.100160487372827</v>
      </c>
    </row>
    <row r="18" spans="2:66" ht="29" x14ac:dyDescent="0.35">
      <c r="B18" s="18" t="s">
        <v>233</v>
      </c>
      <c r="C18" s="17">
        <v>0.129571893036664</v>
      </c>
      <c r="D18" s="17">
        <v>0.14495984682443899</v>
      </c>
      <c r="E18" s="17">
        <v>0.11520717219398301</v>
      </c>
      <c r="F18" s="17"/>
      <c r="G18" s="17">
        <v>0.112918956526051</v>
      </c>
      <c r="H18" s="17">
        <v>0.15882338887286199</v>
      </c>
      <c r="I18" s="17">
        <v>0.13563094952551799</v>
      </c>
      <c r="J18" s="17">
        <v>0.130575779656813</v>
      </c>
      <c r="K18" s="17">
        <v>9.8024031889732896E-2</v>
      </c>
      <c r="L18" s="17">
        <v>0.132240710503499</v>
      </c>
      <c r="M18" s="17"/>
      <c r="N18" s="17">
        <v>0.15716886764629401</v>
      </c>
      <c r="O18" s="17">
        <v>0.114275471407148</v>
      </c>
      <c r="P18" s="17">
        <v>0.117664865278824</v>
      </c>
      <c r="Q18" s="17">
        <v>0.128202172562487</v>
      </c>
      <c r="R18" s="17"/>
      <c r="S18" s="17">
        <v>0.139342021110199</v>
      </c>
      <c r="T18" s="17">
        <v>0.12025713291034699</v>
      </c>
      <c r="U18" s="17">
        <v>0.128907802892298</v>
      </c>
      <c r="V18" s="17">
        <v>9.33672260802767E-2</v>
      </c>
      <c r="W18" s="17">
        <v>0.12575394947711099</v>
      </c>
      <c r="X18" s="17">
        <v>0.120018212733916</v>
      </c>
      <c r="Y18" s="17">
        <v>0.13951515988004501</v>
      </c>
      <c r="Z18" s="17">
        <v>0.129883333690236</v>
      </c>
      <c r="AA18" s="17">
        <v>0.14063798709021</v>
      </c>
      <c r="AB18" s="17">
        <v>0.12710748638020899</v>
      </c>
      <c r="AC18" s="17">
        <v>0.18100794388104499</v>
      </c>
      <c r="AD18" s="17">
        <v>0.12610479917568301</v>
      </c>
      <c r="AE18" s="17"/>
      <c r="AF18" s="17">
        <v>0.14628098776375201</v>
      </c>
      <c r="AG18" s="17">
        <v>0.136407547730442</v>
      </c>
      <c r="AH18" s="17">
        <v>0.10776474946772099</v>
      </c>
      <c r="AI18" s="17">
        <v>0.14112412574768099</v>
      </c>
      <c r="AJ18" s="17">
        <v>9.6750252021660293E-2</v>
      </c>
      <c r="AK18" s="17">
        <v>0.100312483289064</v>
      </c>
      <c r="AL18" s="17"/>
      <c r="AM18" s="17">
        <v>0.13306786995040101</v>
      </c>
      <c r="AN18" s="17">
        <v>0.12553033429471999</v>
      </c>
      <c r="AO18" s="17"/>
      <c r="AP18" s="17">
        <v>0.12414686176751701</v>
      </c>
      <c r="AQ18" s="17">
        <v>0.120098518868298</v>
      </c>
      <c r="AR18" s="17">
        <v>0.113823222056245</v>
      </c>
      <c r="AS18" s="17">
        <v>0.17709249917881201</v>
      </c>
      <c r="AT18" s="17">
        <v>0.26915831843035098</v>
      </c>
      <c r="AU18" s="17"/>
      <c r="AV18" s="17">
        <v>0.13788178310729801</v>
      </c>
      <c r="AW18" s="17">
        <v>0.12772958362582101</v>
      </c>
      <c r="AX18" s="17">
        <v>0.169440983121107</v>
      </c>
      <c r="AY18" s="17">
        <v>0.121477403926119</v>
      </c>
      <c r="AZ18" s="17">
        <v>0.176249828998882</v>
      </c>
      <c r="BA18" s="17">
        <v>9.9446088217171796E-2</v>
      </c>
      <c r="BB18" s="17"/>
      <c r="BC18" s="17">
        <v>0.14535830696520399</v>
      </c>
      <c r="BD18" s="17">
        <v>0.113571891320251</v>
      </c>
      <c r="BE18" s="17">
        <v>0.14182292460174001</v>
      </c>
      <c r="BF18" s="17"/>
      <c r="BG18" s="17">
        <v>0.122080207415042</v>
      </c>
      <c r="BH18" s="17">
        <v>0.130283556724057</v>
      </c>
      <c r="BI18" s="17">
        <v>0.15790602514544</v>
      </c>
      <c r="BJ18" s="17">
        <v>0.16920012979228699</v>
      </c>
      <c r="BK18" s="17">
        <v>5.6057430395299701E-2</v>
      </c>
      <c r="BL18" s="17"/>
      <c r="BM18" s="17">
        <v>0.12894305542158599</v>
      </c>
      <c r="BN18" s="17">
        <v>8.2238019977179999E-2</v>
      </c>
    </row>
    <row r="19" spans="2:66" ht="43.5" x14ac:dyDescent="0.35">
      <c r="B19" s="18" t="s">
        <v>234</v>
      </c>
      <c r="C19" s="17">
        <v>0.10056423733043</v>
      </c>
      <c r="D19" s="17">
        <v>0.101554690460659</v>
      </c>
      <c r="E19" s="17">
        <v>0.10009420880495699</v>
      </c>
      <c r="F19" s="17"/>
      <c r="G19" s="17">
        <v>0.16032156199370401</v>
      </c>
      <c r="H19" s="17">
        <v>0.121555451730604</v>
      </c>
      <c r="I19" s="17">
        <v>0.10470910521693801</v>
      </c>
      <c r="J19" s="17">
        <v>8.3692849082138296E-2</v>
      </c>
      <c r="K19" s="17">
        <v>5.5497562411164901E-2</v>
      </c>
      <c r="L19" s="17">
        <v>8.4262262299563004E-2</v>
      </c>
      <c r="M19" s="17"/>
      <c r="N19" s="17">
        <v>0.115599404372044</v>
      </c>
      <c r="O19" s="17">
        <v>0.113291927007607</v>
      </c>
      <c r="P19" s="17">
        <v>7.8139350173196398E-2</v>
      </c>
      <c r="Q19" s="17">
        <v>9.0298175359914606E-2</v>
      </c>
      <c r="R19" s="17"/>
      <c r="S19" s="17">
        <v>0.108519095384567</v>
      </c>
      <c r="T19" s="17">
        <v>0.130739289012897</v>
      </c>
      <c r="U19" s="17">
        <v>0.102923906556266</v>
      </c>
      <c r="V19" s="17">
        <v>7.0426125531252506E-2</v>
      </c>
      <c r="W19" s="17">
        <v>0.141794030808049</v>
      </c>
      <c r="X19" s="17">
        <v>9.7930067069581003E-2</v>
      </c>
      <c r="Y19" s="17">
        <v>6.0945106241410203E-2</v>
      </c>
      <c r="Z19" s="17">
        <v>5.8452983178938697E-2</v>
      </c>
      <c r="AA19" s="17">
        <v>0.121319590025582</v>
      </c>
      <c r="AB19" s="17">
        <v>8.2588671796666499E-2</v>
      </c>
      <c r="AC19" s="17">
        <v>7.6659128370919802E-2</v>
      </c>
      <c r="AD19" s="17">
        <v>0.108148555966301</v>
      </c>
      <c r="AE19" s="17"/>
      <c r="AF19" s="17">
        <v>0.11400473271279001</v>
      </c>
      <c r="AG19" s="17">
        <v>0.108352490471933</v>
      </c>
      <c r="AH19" s="17">
        <v>7.9977844789332703E-2</v>
      </c>
      <c r="AI19" s="17">
        <v>7.67674770986565E-2</v>
      </c>
      <c r="AJ19" s="17">
        <v>0.103333634326624</v>
      </c>
      <c r="AK19" s="17">
        <v>0.123107807622715</v>
      </c>
      <c r="AL19" s="17"/>
      <c r="AM19" s="17">
        <v>9.8734258349700899E-2</v>
      </c>
      <c r="AN19" s="17">
        <v>0.103873889994042</v>
      </c>
      <c r="AO19" s="17"/>
      <c r="AP19" s="17">
        <v>6.7941235421786705E-2</v>
      </c>
      <c r="AQ19" s="17">
        <v>0.105737244795548</v>
      </c>
      <c r="AR19" s="17">
        <v>0.12541981897743501</v>
      </c>
      <c r="AS19" s="17">
        <v>0.109837094275408</v>
      </c>
      <c r="AT19" s="17">
        <v>0.12063696294335299</v>
      </c>
      <c r="AU19" s="17"/>
      <c r="AV19" s="17">
        <v>0.114138468774753</v>
      </c>
      <c r="AW19" s="17">
        <v>9.5461660656687694E-2</v>
      </c>
      <c r="AX19" s="17">
        <v>0.139091937875367</v>
      </c>
      <c r="AY19" s="17">
        <v>5.8618571073735297E-2</v>
      </c>
      <c r="AZ19" s="17">
        <v>0.11309532954790499</v>
      </c>
      <c r="BA19" s="17">
        <v>9.32001945450327E-2</v>
      </c>
      <c r="BB19" s="17"/>
      <c r="BC19" s="17">
        <v>9.5815810194071704E-2</v>
      </c>
      <c r="BD19" s="17">
        <v>0.10040322756494099</v>
      </c>
      <c r="BE19" s="17">
        <v>0.107738361242325</v>
      </c>
      <c r="BF19" s="17"/>
      <c r="BG19" s="17">
        <v>8.3295973468786297E-2</v>
      </c>
      <c r="BH19" s="17">
        <v>0.118220572740453</v>
      </c>
      <c r="BI19" s="17">
        <v>9.5299400868754602E-2</v>
      </c>
      <c r="BJ19" s="17">
        <v>0.20835160939250799</v>
      </c>
      <c r="BK19" s="17">
        <v>5.2033138947656099E-2</v>
      </c>
      <c r="BL19" s="17"/>
      <c r="BM19" s="17">
        <v>0.112513578066886</v>
      </c>
      <c r="BN19" s="17">
        <v>8.8204361135173798E-2</v>
      </c>
    </row>
    <row r="20" spans="2:66" ht="43.5" x14ac:dyDescent="0.35">
      <c r="B20" s="18" t="s">
        <v>235</v>
      </c>
      <c r="C20" s="17">
        <v>9.7514801966794004E-2</v>
      </c>
      <c r="D20" s="17">
        <v>9.0005587242021706E-2</v>
      </c>
      <c r="E20" s="17">
        <v>0.10435331047879901</v>
      </c>
      <c r="F20" s="17"/>
      <c r="G20" s="17">
        <v>0.15277225402122699</v>
      </c>
      <c r="H20" s="17">
        <v>0.12056099063037599</v>
      </c>
      <c r="I20" s="17">
        <v>0.100900771343439</v>
      </c>
      <c r="J20" s="17">
        <v>7.6393528489460294E-2</v>
      </c>
      <c r="K20" s="17">
        <v>8.3861449137942107E-2</v>
      </c>
      <c r="L20" s="17">
        <v>6.5477560987419595E-2</v>
      </c>
      <c r="M20" s="17"/>
      <c r="N20" s="17">
        <v>0.112997472562156</v>
      </c>
      <c r="O20" s="17">
        <v>0.10050320061922199</v>
      </c>
      <c r="P20" s="17">
        <v>8.7442483452549805E-2</v>
      </c>
      <c r="Q20" s="17">
        <v>8.1911931204532704E-2</v>
      </c>
      <c r="R20" s="17"/>
      <c r="S20" s="17">
        <v>0.10821253624635099</v>
      </c>
      <c r="T20" s="17">
        <v>8.3111557512360698E-2</v>
      </c>
      <c r="U20" s="17">
        <v>0.114834005177972</v>
      </c>
      <c r="V20" s="17">
        <v>8.29058973033696E-2</v>
      </c>
      <c r="W20" s="17">
        <v>7.1026151663461601E-2</v>
      </c>
      <c r="X20" s="17">
        <v>9.1781988978674206E-2</v>
      </c>
      <c r="Y20" s="17">
        <v>7.8464376667717106E-2</v>
      </c>
      <c r="Z20" s="17">
        <v>9.2828035983719207E-2</v>
      </c>
      <c r="AA20" s="17">
        <v>9.8354923031117703E-2</v>
      </c>
      <c r="AB20" s="17">
        <v>0.140411785031301</v>
      </c>
      <c r="AC20" s="17">
        <v>0.11883640020509</v>
      </c>
      <c r="AD20" s="17">
        <v>7.6160140524134695E-2</v>
      </c>
      <c r="AE20" s="17"/>
      <c r="AF20" s="17">
        <v>0.118582995494143</v>
      </c>
      <c r="AG20" s="17">
        <v>9.7941926345799707E-2</v>
      </c>
      <c r="AH20" s="17">
        <v>9.14559855727263E-2</v>
      </c>
      <c r="AI20" s="17">
        <v>8.5126365747510299E-2</v>
      </c>
      <c r="AJ20" s="17">
        <v>7.5596225521136998E-2</v>
      </c>
      <c r="AK20" s="17">
        <v>8.6397600454901594E-2</v>
      </c>
      <c r="AL20" s="17"/>
      <c r="AM20" s="17">
        <v>8.5246987468967195E-2</v>
      </c>
      <c r="AN20" s="17">
        <v>0.114506027101291</v>
      </c>
      <c r="AO20" s="17"/>
      <c r="AP20" s="17">
        <v>8.35793541721494E-2</v>
      </c>
      <c r="AQ20" s="17">
        <v>0.1003801067158</v>
      </c>
      <c r="AR20" s="17">
        <v>0.12086265954471399</v>
      </c>
      <c r="AS20" s="17">
        <v>8.9361817360492493E-2</v>
      </c>
      <c r="AT20" s="17">
        <v>2.1152920373118701E-2</v>
      </c>
      <c r="AU20" s="17"/>
      <c r="AV20" s="17">
        <v>0.131197409453333</v>
      </c>
      <c r="AW20" s="17">
        <v>6.3897840959634994E-2</v>
      </c>
      <c r="AX20" s="17">
        <v>8.9704445687568704E-2</v>
      </c>
      <c r="AY20" s="17">
        <v>8.3872614181755706E-2</v>
      </c>
      <c r="AZ20" s="17">
        <v>0.16704220053219099</v>
      </c>
      <c r="BA20" s="17">
        <v>6.4106552670211606E-2</v>
      </c>
      <c r="BB20" s="17"/>
      <c r="BC20" s="17">
        <v>0.132073271922791</v>
      </c>
      <c r="BD20" s="17">
        <v>8.3157357319760095E-2</v>
      </c>
      <c r="BE20" s="17">
        <v>8.5595259450243794E-2</v>
      </c>
      <c r="BF20" s="17"/>
      <c r="BG20" s="17">
        <v>0.10157643291686901</v>
      </c>
      <c r="BH20" s="17">
        <v>0.117866986130993</v>
      </c>
      <c r="BI20" s="17">
        <v>9.9033923853420205E-2</v>
      </c>
      <c r="BJ20" s="17">
        <v>0.114927386077414</v>
      </c>
      <c r="BK20" s="17">
        <v>1.06151613189797E-2</v>
      </c>
      <c r="BL20" s="17"/>
      <c r="BM20" s="17">
        <v>0.115204962733121</v>
      </c>
      <c r="BN20" s="17">
        <v>3.4752428321875098E-2</v>
      </c>
    </row>
    <row r="21" spans="2:66" x14ac:dyDescent="0.35">
      <c r="B21" s="18" t="s">
        <v>117</v>
      </c>
      <c r="C21" s="17">
        <v>5.1591522306615401E-2</v>
      </c>
      <c r="D21" s="17">
        <v>4.2414509186078697E-2</v>
      </c>
      <c r="E21" s="17">
        <v>5.98060946372828E-2</v>
      </c>
      <c r="F21" s="17"/>
      <c r="G21" s="17">
        <v>4.3460741007992298E-2</v>
      </c>
      <c r="H21" s="17">
        <v>4.4742397145499699E-2</v>
      </c>
      <c r="I21" s="17">
        <v>6.2512329322826798E-2</v>
      </c>
      <c r="J21" s="17">
        <v>6.5679034117526E-2</v>
      </c>
      <c r="K21" s="17">
        <v>5.2970090359613899E-2</v>
      </c>
      <c r="L21" s="17">
        <v>4.14100332951877E-2</v>
      </c>
      <c r="M21" s="17"/>
      <c r="N21" s="17">
        <v>3.1540141452322902E-2</v>
      </c>
      <c r="O21" s="17">
        <v>5.3811434768477003E-2</v>
      </c>
      <c r="P21" s="17">
        <v>4.8555712135700299E-2</v>
      </c>
      <c r="Q21" s="17">
        <v>7.4470944913011206E-2</v>
      </c>
      <c r="R21" s="17"/>
      <c r="S21" s="17">
        <v>3.4767446910335197E-2</v>
      </c>
      <c r="T21" s="17">
        <v>4.1483969459342102E-2</v>
      </c>
      <c r="U21" s="17">
        <v>4.3567563997322402E-2</v>
      </c>
      <c r="V21" s="17">
        <v>5.9718812464683697E-2</v>
      </c>
      <c r="W21" s="17">
        <v>5.0649244402305303E-2</v>
      </c>
      <c r="X21" s="17">
        <v>5.3168841381542299E-2</v>
      </c>
      <c r="Y21" s="17">
        <v>6.6365796519617798E-2</v>
      </c>
      <c r="Z21" s="17">
        <v>5.9594734624949901E-2</v>
      </c>
      <c r="AA21" s="17">
        <v>4.4500506146050098E-2</v>
      </c>
      <c r="AB21" s="17">
        <v>4.4464893367797499E-2</v>
      </c>
      <c r="AC21" s="17">
        <v>0.11388312067779301</v>
      </c>
      <c r="AD21" s="17">
        <v>6.1232606887619202E-2</v>
      </c>
      <c r="AE21" s="17"/>
      <c r="AF21" s="17">
        <v>4.2195335021702703E-2</v>
      </c>
      <c r="AG21" s="17">
        <v>4.5536580365256298E-2</v>
      </c>
      <c r="AH21" s="17">
        <v>5.9833995068923E-2</v>
      </c>
      <c r="AI21" s="17">
        <v>6.2007570904372401E-2</v>
      </c>
      <c r="AJ21" s="17">
        <v>6.0347805728149698E-2</v>
      </c>
      <c r="AK21" s="17">
        <v>5.5209394444095998E-2</v>
      </c>
      <c r="AL21" s="17"/>
      <c r="AM21" s="17">
        <v>4.7574868928536303E-2</v>
      </c>
      <c r="AN21" s="17">
        <v>5.5284785011248602E-2</v>
      </c>
      <c r="AO21" s="17"/>
      <c r="AP21" s="17">
        <v>6.5959966910625195E-2</v>
      </c>
      <c r="AQ21" s="17">
        <v>7.4429161367056795E-2</v>
      </c>
      <c r="AR21" s="17">
        <v>3.9588426877656901E-2</v>
      </c>
      <c r="AS21" s="17">
        <v>2.5771559105658402E-2</v>
      </c>
      <c r="AT21" s="17">
        <v>0</v>
      </c>
      <c r="AU21" s="17"/>
      <c r="AV21" s="17">
        <v>3.2308448083241299E-2</v>
      </c>
      <c r="AW21" s="17">
        <v>3.9846683258078303E-2</v>
      </c>
      <c r="AX21" s="17">
        <v>3.7924554157071098E-2</v>
      </c>
      <c r="AY21" s="17">
        <v>4.8170748245742398E-2</v>
      </c>
      <c r="AZ21" s="17">
        <v>2.29810627300766E-2</v>
      </c>
      <c r="BA21" s="17">
        <v>0.110723411204055</v>
      </c>
      <c r="BB21" s="17"/>
      <c r="BC21" s="17">
        <v>2.73559637246263E-2</v>
      </c>
      <c r="BD21" s="17">
        <v>5.9818334338526298E-2</v>
      </c>
      <c r="BE21" s="17">
        <v>3.6965046870301201E-2</v>
      </c>
      <c r="BF21" s="17"/>
      <c r="BG21" s="17">
        <v>6.1804511867025402E-2</v>
      </c>
      <c r="BH21" s="17">
        <v>3.0741141426588701E-2</v>
      </c>
      <c r="BI21" s="17">
        <v>2.9810993543089099E-2</v>
      </c>
      <c r="BJ21" s="17">
        <v>5.8093510520900601E-2</v>
      </c>
      <c r="BK21" s="17">
        <v>6.2697431949539903E-2</v>
      </c>
      <c r="BL21" s="17"/>
      <c r="BM21" s="17">
        <v>3.5817176466178498E-2</v>
      </c>
      <c r="BN21" s="17">
        <v>6.1632110209535199E-2</v>
      </c>
    </row>
    <row r="22" spans="2:66" ht="29" x14ac:dyDescent="0.35">
      <c r="B22" s="18" t="s">
        <v>236</v>
      </c>
      <c r="C22" s="17">
        <v>3.4183420142877799E-2</v>
      </c>
      <c r="D22" s="17">
        <v>4.2244332404576902E-2</v>
      </c>
      <c r="E22" s="17">
        <v>2.64924584502511E-2</v>
      </c>
      <c r="F22" s="17"/>
      <c r="G22" s="17">
        <v>1.14299174136591E-2</v>
      </c>
      <c r="H22" s="17">
        <v>1.09700520024637E-2</v>
      </c>
      <c r="I22" s="17">
        <v>3.9950343093491401E-2</v>
      </c>
      <c r="J22" s="17">
        <v>3.5291947001388803E-2</v>
      </c>
      <c r="K22" s="17">
        <v>5.5397962170563503E-2</v>
      </c>
      <c r="L22" s="17">
        <v>4.8452415547509897E-2</v>
      </c>
      <c r="M22" s="17"/>
      <c r="N22" s="17">
        <v>2.06163753285784E-2</v>
      </c>
      <c r="O22" s="17">
        <v>2.4347609446105301E-2</v>
      </c>
      <c r="P22" s="17">
        <v>5.7052432795214297E-2</v>
      </c>
      <c r="Q22" s="17">
        <v>3.95340809662168E-2</v>
      </c>
      <c r="R22" s="17"/>
      <c r="S22" s="17">
        <v>1.0658178740082101E-2</v>
      </c>
      <c r="T22" s="17">
        <v>4.5637333089725E-2</v>
      </c>
      <c r="U22" s="17">
        <v>3.5595278549004399E-2</v>
      </c>
      <c r="V22" s="17">
        <v>4.0602950585169897E-2</v>
      </c>
      <c r="W22" s="17">
        <v>2.81217188840918E-2</v>
      </c>
      <c r="X22" s="17">
        <v>2.0646859203897399E-2</v>
      </c>
      <c r="Y22" s="17">
        <v>9.0172005708938796E-2</v>
      </c>
      <c r="Z22" s="17">
        <v>0</v>
      </c>
      <c r="AA22" s="17">
        <v>3.5459864752025699E-2</v>
      </c>
      <c r="AB22" s="17">
        <v>3.2470791795742797E-2</v>
      </c>
      <c r="AC22" s="17">
        <v>2.9550440015050201E-2</v>
      </c>
      <c r="AD22" s="17">
        <v>3.00479613122768E-2</v>
      </c>
      <c r="AE22" s="17"/>
      <c r="AF22" s="17">
        <v>2.42295429191767E-2</v>
      </c>
      <c r="AG22" s="17">
        <v>3.1543725714561301E-2</v>
      </c>
      <c r="AH22" s="17">
        <v>3.5759343792702299E-2</v>
      </c>
      <c r="AI22" s="17">
        <v>4.0989484298069902E-2</v>
      </c>
      <c r="AJ22" s="17">
        <v>5.8978386972872401E-2</v>
      </c>
      <c r="AK22" s="17">
        <v>1.90324028285071E-2</v>
      </c>
      <c r="AL22" s="17"/>
      <c r="AM22" s="17">
        <v>3.61721507403827E-2</v>
      </c>
      <c r="AN22" s="17">
        <v>3.1604045744239397E-2</v>
      </c>
      <c r="AO22" s="17"/>
      <c r="AP22" s="17">
        <v>4.70796077542966E-2</v>
      </c>
      <c r="AQ22" s="17">
        <v>2.48651872141585E-2</v>
      </c>
      <c r="AR22" s="17">
        <v>1.9173540528236499E-2</v>
      </c>
      <c r="AS22" s="17">
        <v>3.1128556092713301E-2</v>
      </c>
      <c r="AT22" s="17">
        <v>1.9007790310474601E-2</v>
      </c>
      <c r="AU22" s="17"/>
      <c r="AV22" s="17">
        <v>8.6279849801243706E-3</v>
      </c>
      <c r="AW22" s="17">
        <v>4.1883859177630198E-2</v>
      </c>
      <c r="AX22" s="17">
        <v>0</v>
      </c>
      <c r="AY22" s="17">
        <v>6.9349001352017506E-2</v>
      </c>
      <c r="AZ22" s="17">
        <v>7.5805159942868702E-3</v>
      </c>
      <c r="BA22" s="17">
        <v>3.3754118871159498E-2</v>
      </c>
      <c r="BB22" s="17"/>
      <c r="BC22" s="17">
        <v>6.17921347325896E-3</v>
      </c>
      <c r="BD22" s="17">
        <v>4.6998372250141703E-2</v>
      </c>
      <c r="BE22" s="17">
        <v>3.5088881248715197E-2</v>
      </c>
      <c r="BF22" s="17"/>
      <c r="BG22" s="17">
        <v>3.3078745567682102E-2</v>
      </c>
      <c r="BH22" s="17">
        <v>1.09120249344831E-2</v>
      </c>
      <c r="BI22" s="17">
        <v>4.87585996551077E-3</v>
      </c>
      <c r="BJ22" s="17">
        <v>0</v>
      </c>
      <c r="BK22" s="17">
        <v>0.21716118675141899</v>
      </c>
      <c r="BL22" s="17"/>
      <c r="BM22" s="17">
        <v>1.4534267113987399E-2</v>
      </c>
      <c r="BN22" s="17">
        <v>0.166911299363595</v>
      </c>
    </row>
    <row r="23" spans="2:66" x14ac:dyDescent="0.35">
      <c r="B23" s="18" t="s">
        <v>237</v>
      </c>
      <c r="C23" s="19">
        <v>1.32060172373419E-2</v>
      </c>
      <c r="D23" s="19">
        <v>1.46861369403362E-2</v>
      </c>
      <c r="E23" s="19">
        <v>1.1827980810806001E-2</v>
      </c>
      <c r="F23" s="19"/>
      <c r="G23" s="19">
        <v>0</v>
      </c>
      <c r="H23" s="19">
        <v>1.1060840523686E-2</v>
      </c>
      <c r="I23" s="19">
        <v>1.8732289010044201E-2</v>
      </c>
      <c r="J23" s="19">
        <v>1.8137294813900601E-2</v>
      </c>
      <c r="K23" s="19">
        <v>2.1318012573215799E-2</v>
      </c>
      <c r="L23" s="19">
        <v>9.8214738324739793E-3</v>
      </c>
      <c r="M23" s="19"/>
      <c r="N23" s="19">
        <v>2.0087679007004301E-2</v>
      </c>
      <c r="O23" s="19">
        <v>1.05333863087766E-2</v>
      </c>
      <c r="P23" s="19">
        <v>8.9563464828682892E-3</v>
      </c>
      <c r="Q23" s="19">
        <v>1.24959471698663E-2</v>
      </c>
      <c r="R23" s="19"/>
      <c r="S23" s="19">
        <v>7.0408616661411204E-3</v>
      </c>
      <c r="T23" s="19">
        <v>1.14301726936077E-2</v>
      </c>
      <c r="U23" s="19">
        <v>0</v>
      </c>
      <c r="V23" s="19">
        <v>2.3902490989332101E-2</v>
      </c>
      <c r="W23" s="19">
        <v>2.1350620179634301E-2</v>
      </c>
      <c r="X23" s="19">
        <v>5.45155893411969E-3</v>
      </c>
      <c r="Y23" s="19">
        <v>1.8423145249272199E-2</v>
      </c>
      <c r="Z23" s="19">
        <v>1.15537116940391E-2</v>
      </c>
      <c r="AA23" s="19">
        <v>1.8066442384493901E-2</v>
      </c>
      <c r="AB23" s="19">
        <v>1.8962442229845201E-2</v>
      </c>
      <c r="AC23" s="19">
        <v>1.9245962580549902E-2</v>
      </c>
      <c r="AD23" s="19">
        <v>0</v>
      </c>
      <c r="AE23" s="19"/>
      <c r="AF23" s="19">
        <v>5.9875761495034197E-3</v>
      </c>
      <c r="AG23" s="19">
        <v>1.2754425222010099E-2</v>
      </c>
      <c r="AH23" s="19">
        <v>1.4544292590556699E-2</v>
      </c>
      <c r="AI23" s="19">
        <v>2.40566790709816E-2</v>
      </c>
      <c r="AJ23" s="19">
        <v>1.84306027862359E-2</v>
      </c>
      <c r="AK23" s="19">
        <v>0</v>
      </c>
      <c r="AL23" s="19"/>
      <c r="AM23" s="19">
        <v>1.0722251736283399E-2</v>
      </c>
      <c r="AN23" s="19">
        <v>1.6823838566482199E-2</v>
      </c>
      <c r="AO23" s="19"/>
      <c r="AP23" s="19">
        <v>8.8306054883567804E-3</v>
      </c>
      <c r="AQ23" s="19">
        <v>1.13957274725658E-2</v>
      </c>
      <c r="AR23" s="19">
        <v>1.1408380285697101E-2</v>
      </c>
      <c r="AS23" s="19">
        <v>2.1030264894206799E-2</v>
      </c>
      <c r="AT23" s="19">
        <v>4.4543907085206398E-2</v>
      </c>
      <c r="AU23" s="19"/>
      <c r="AV23" s="19">
        <v>8.4414525244911505E-3</v>
      </c>
      <c r="AW23" s="19">
        <v>1.63043126064095E-2</v>
      </c>
      <c r="AX23" s="19">
        <v>0</v>
      </c>
      <c r="AY23" s="19">
        <v>2.86149132890017E-2</v>
      </c>
      <c r="AZ23" s="19">
        <v>3.4347813446222203E-2</v>
      </c>
      <c r="BA23" s="19">
        <v>5.8516169968737203E-3</v>
      </c>
      <c r="BB23" s="19"/>
      <c r="BC23" s="19">
        <v>1.9209247324678699E-2</v>
      </c>
      <c r="BD23" s="19">
        <v>8.6786342490286997E-3</v>
      </c>
      <c r="BE23" s="19">
        <v>1.2285249645256501E-2</v>
      </c>
      <c r="BF23" s="19"/>
      <c r="BG23" s="19">
        <v>2.46593124354063E-2</v>
      </c>
      <c r="BH23" s="19">
        <v>7.7043511961120597E-3</v>
      </c>
      <c r="BI23" s="19">
        <v>1.1596184500313999E-2</v>
      </c>
      <c r="BJ23" s="19">
        <v>1.7974296040652999E-2</v>
      </c>
      <c r="BK23" s="19">
        <v>3.4513427797873003E-2</v>
      </c>
      <c r="BL23" s="19"/>
      <c r="BM23" s="19">
        <v>1.04749448607812E-2</v>
      </c>
      <c r="BN23" s="19">
        <v>3.0686364957016401E-2</v>
      </c>
    </row>
    <row r="24" spans="2:66" x14ac:dyDescent="0.35">
      <c r="B24" s="16"/>
    </row>
    <row r="25" spans="2:66" x14ac:dyDescent="0.35">
      <c r="B25" t="s">
        <v>102</v>
      </c>
    </row>
    <row r="26" spans="2:66" x14ac:dyDescent="0.35">
      <c r="B26" t="s">
        <v>103</v>
      </c>
    </row>
    <row r="28" spans="2:66" x14ac:dyDescent="0.35">
      <c r="B2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M18"/>
  <sheetViews>
    <sheetView showGridLines="0" workbookViewId="0">
      <pane xSplit="2" topLeftCell="C1" activePane="topRight" state="frozen"/>
      <selection pane="topRight" activeCell="B14" sqref="B14"/>
    </sheetView>
  </sheetViews>
  <sheetFormatPr defaultColWidth="11.453125" defaultRowHeight="14.5" x14ac:dyDescent="0.35"/>
  <cols>
    <col min="2" max="2" width="25.7265625" customWidth="1"/>
    <col min="3" max="13" width="20.7265625" customWidth="1"/>
  </cols>
  <sheetData>
    <row r="2" spans="2:13" ht="40" customHeight="1" x14ac:dyDescent="0.35">
      <c r="D2" s="32" t="s">
        <v>252</v>
      </c>
      <c r="E2" s="28"/>
      <c r="F2" s="28"/>
      <c r="G2" s="28"/>
      <c r="H2" s="28"/>
      <c r="I2" s="28"/>
      <c r="J2" s="28"/>
      <c r="K2" s="28"/>
      <c r="L2" s="28"/>
      <c r="M2" s="28"/>
    </row>
    <row r="6" spans="2:13" ht="50.15" customHeight="1" x14ac:dyDescent="0.35">
      <c r="B6" s="20" t="s">
        <v>14</v>
      </c>
      <c r="C6" s="20" t="s">
        <v>239</v>
      </c>
      <c r="D6" s="20" t="s">
        <v>240</v>
      </c>
      <c r="E6" s="20" t="s">
        <v>241</v>
      </c>
      <c r="F6" s="20" t="s">
        <v>242</v>
      </c>
      <c r="G6" s="20" t="s">
        <v>243</v>
      </c>
      <c r="H6" s="20" t="s">
        <v>108</v>
      </c>
      <c r="I6" s="20" t="s">
        <v>244</v>
      </c>
      <c r="J6" s="20" t="s">
        <v>245</v>
      </c>
      <c r="K6" s="20" t="s">
        <v>246</v>
      </c>
      <c r="L6" s="20" t="s">
        <v>247</v>
      </c>
    </row>
    <row r="7" spans="2:13" x14ac:dyDescent="0.35">
      <c r="B7" s="18" t="s">
        <v>248</v>
      </c>
      <c r="C7" s="17">
        <v>0.43868107040967602</v>
      </c>
      <c r="D7" s="17">
        <v>0.31064004229624498</v>
      </c>
      <c r="E7" s="17">
        <v>0.217971709585593</v>
      </c>
      <c r="F7" s="17">
        <v>0.254524611850933</v>
      </c>
      <c r="G7" s="17">
        <v>0.168923488901985</v>
      </c>
      <c r="H7" s="17">
        <v>0.3659710256548</v>
      </c>
      <c r="I7" s="17">
        <v>0.276188613819212</v>
      </c>
      <c r="J7" s="17">
        <v>0.43341687422166902</v>
      </c>
      <c r="K7" s="17">
        <v>0.16021468854191201</v>
      </c>
      <c r="L7" s="17">
        <v>0.61189046911268996</v>
      </c>
    </row>
    <row r="8" spans="2:13" x14ac:dyDescent="0.35">
      <c r="B8" s="18" t="s">
        <v>249</v>
      </c>
      <c r="C8" s="17">
        <v>0.30539768284245</v>
      </c>
      <c r="D8" s="17">
        <v>0.38162456298400599</v>
      </c>
      <c r="E8" s="17">
        <v>0.37646749877450503</v>
      </c>
      <c r="F8" s="17">
        <v>0.41500121829894898</v>
      </c>
      <c r="G8" s="17">
        <v>0.31198311879457202</v>
      </c>
      <c r="H8" s="17">
        <v>0.37519664068130698</v>
      </c>
      <c r="I8" s="17">
        <v>0.35726985840489001</v>
      </c>
      <c r="J8" s="17">
        <v>0.29574224412009897</v>
      </c>
      <c r="K8" s="17">
        <v>0.37544351168387202</v>
      </c>
      <c r="L8" s="17">
        <v>0.22391619125317999</v>
      </c>
    </row>
    <row r="9" spans="2:13" x14ac:dyDescent="0.35">
      <c r="B9" s="18" t="s">
        <v>250</v>
      </c>
      <c r="C9" s="17">
        <v>0.153687988084379</v>
      </c>
      <c r="D9" s="17">
        <v>0.1675235919769</v>
      </c>
      <c r="E9" s="17">
        <v>0.28248387074797399</v>
      </c>
      <c r="F9" s="17">
        <v>0.21272888333866299</v>
      </c>
      <c r="G9" s="17">
        <v>0.29283321062362599</v>
      </c>
      <c r="H9" s="17">
        <v>0.15692159348750101</v>
      </c>
      <c r="I9" s="17">
        <v>0.195003728036966</v>
      </c>
      <c r="J9" s="17">
        <v>0.154409411103449</v>
      </c>
      <c r="K9" s="17">
        <v>0.28148331226281398</v>
      </c>
      <c r="L9" s="17">
        <v>8.3307104342837196E-2</v>
      </c>
    </row>
    <row r="10" spans="2:13" x14ac:dyDescent="0.35">
      <c r="B10" s="18" t="s">
        <v>251</v>
      </c>
      <c r="C10" s="17">
        <v>6.2412989063557002E-2</v>
      </c>
      <c r="D10" s="17">
        <v>5.1232535121323301E-2</v>
      </c>
      <c r="E10" s="17">
        <v>6.6747448224848197E-2</v>
      </c>
      <c r="F10" s="17">
        <v>5.29627135483468E-2</v>
      </c>
      <c r="G10" s="17">
        <v>0.112655826103207</v>
      </c>
      <c r="H10" s="17">
        <v>4.1908053595121002E-2</v>
      </c>
      <c r="I10" s="17">
        <v>6.8938109129087793E-2</v>
      </c>
      <c r="J10" s="17">
        <v>4.4465088315449298E-2</v>
      </c>
      <c r="K10" s="17">
        <v>0.112498063387043</v>
      </c>
      <c r="L10" s="17">
        <v>2.9547934640706899E-2</v>
      </c>
    </row>
    <row r="11" spans="2:13" x14ac:dyDescent="0.35">
      <c r="B11" s="18" t="s">
        <v>117</v>
      </c>
      <c r="C11" s="17">
        <v>3.9820269599937799E-2</v>
      </c>
      <c r="D11" s="17">
        <v>8.8979267621526095E-2</v>
      </c>
      <c r="E11" s="17">
        <v>5.6329472667080403E-2</v>
      </c>
      <c r="F11" s="17">
        <v>6.4782572963108395E-2</v>
      </c>
      <c r="G11" s="17">
        <v>0.11360435557661</v>
      </c>
      <c r="H11" s="17">
        <v>6.0002686581270802E-2</v>
      </c>
      <c r="I11" s="17">
        <v>0.102599690609844</v>
      </c>
      <c r="J11" s="17">
        <v>7.1966382239334395E-2</v>
      </c>
      <c r="K11" s="17">
        <v>7.0360424124359999E-2</v>
      </c>
      <c r="L11" s="17">
        <v>5.1338300650585499E-2</v>
      </c>
    </row>
    <row r="12" spans="2:13" x14ac:dyDescent="0.35">
      <c r="B12" s="16"/>
      <c r="C12" s="16"/>
      <c r="D12" s="16"/>
      <c r="E12" s="16"/>
      <c r="F12" s="16"/>
      <c r="G12" s="16"/>
      <c r="H12" s="16"/>
      <c r="I12" s="16"/>
      <c r="J12" s="16"/>
      <c r="K12" s="16"/>
      <c r="L12" s="16"/>
    </row>
    <row r="13" spans="2:13" x14ac:dyDescent="0.35">
      <c r="B13" t="s">
        <v>102</v>
      </c>
    </row>
    <row r="14" spans="2:13" x14ac:dyDescent="0.35">
      <c r="B14" t="s">
        <v>103</v>
      </c>
    </row>
    <row r="18" spans="2:2" x14ac:dyDescent="0.35">
      <c r="B18"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N18"/>
  <sheetViews>
    <sheetView showGridLines="0" topLeftCell="A6" workbookViewId="0">
      <pane xSplit="2" topLeftCell="C1" activePane="topRight" state="frozen"/>
      <selection pane="topRight" activeCell="G14" sqref="G14:L14"/>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253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248</v>
      </c>
      <c r="C9" s="17">
        <v>0.43868107040967602</v>
      </c>
      <c r="D9" s="17">
        <v>0.43949251245038701</v>
      </c>
      <c r="E9" s="17">
        <v>0.43804981166088902</v>
      </c>
      <c r="F9" s="17"/>
      <c r="G9" s="17">
        <v>0.40027904559295102</v>
      </c>
      <c r="H9" s="17">
        <v>0.45895170731346402</v>
      </c>
      <c r="I9" s="17">
        <v>0.424092577578422</v>
      </c>
      <c r="J9" s="17">
        <v>0.49531542044729898</v>
      </c>
      <c r="K9" s="17">
        <v>0.44791789606838001</v>
      </c>
      <c r="L9" s="17">
        <v>0.40740474198269999</v>
      </c>
      <c r="M9" s="17"/>
      <c r="N9" s="17">
        <v>0.45402896252369801</v>
      </c>
      <c r="O9" s="17">
        <v>0.45369266727473501</v>
      </c>
      <c r="P9" s="17">
        <v>0.41533654403006098</v>
      </c>
      <c r="Q9" s="17">
        <v>0.42625237565781399</v>
      </c>
      <c r="R9" s="17"/>
      <c r="S9" s="17">
        <v>0.39345284475347603</v>
      </c>
      <c r="T9" s="17">
        <v>0.48926024937993101</v>
      </c>
      <c r="U9" s="17">
        <v>0.45971552720992598</v>
      </c>
      <c r="V9" s="17">
        <v>0.39095925227984801</v>
      </c>
      <c r="W9" s="17">
        <v>0.449701721300237</v>
      </c>
      <c r="X9" s="17">
        <v>0.46589721265533601</v>
      </c>
      <c r="Y9" s="17">
        <v>0.42918758398615903</v>
      </c>
      <c r="Z9" s="17">
        <v>0.40930907299066599</v>
      </c>
      <c r="AA9" s="17">
        <v>0.48345932727662599</v>
      </c>
      <c r="AB9" s="17">
        <v>0.39226975221334298</v>
      </c>
      <c r="AC9" s="17">
        <v>0.42446395676826498</v>
      </c>
      <c r="AD9" s="17">
        <v>0.47359605870482802</v>
      </c>
      <c r="AE9" s="17"/>
      <c r="AF9" s="17">
        <v>0.43255832755429802</v>
      </c>
      <c r="AG9" s="17">
        <v>0.45258709144585502</v>
      </c>
      <c r="AH9" s="17">
        <v>0.42230705405459901</v>
      </c>
      <c r="AI9" s="17">
        <v>0.44066940205135202</v>
      </c>
      <c r="AJ9" s="17">
        <v>0.445867339540437</v>
      </c>
      <c r="AK9" s="17">
        <v>0.420152747214594</v>
      </c>
      <c r="AL9" s="17"/>
      <c r="AM9" s="17">
        <v>0.40673410497532703</v>
      </c>
      <c r="AN9" s="17">
        <v>0.48123945437332299</v>
      </c>
      <c r="AO9" s="17"/>
      <c r="AP9" s="17">
        <v>0.39924111331985002</v>
      </c>
      <c r="AQ9" s="17">
        <v>0.43801778321763601</v>
      </c>
      <c r="AR9" s="17">
        <v>0.47311694929051401</v>
      </c>
      <c r="AS9" s="17">
        <v>0.47807320600671399</v>
      </c>
      <c r="AT9" s="17">
        <v>0.34708824670252603</v>
      </c>
      <c r="AU9" s="17"/>
      <c r="AV9" s="17">
        <v>0.47229065252142099</v>
      </c>
      <c r="AW9" s="17">
        <v>0.38308943997831302</v>
      </c>
      <c r="AX9" s="17">
        <v>0.48762511794674801</v>
      </c>
      <c r="AY9" s="17">
        <v>0.30054659154037799</v>
      </c>
      <c r="AZ9" s="17">
        <v>0.57248359891760903</v>
      </c>
      <c r="BA9" s="17">
        <v>0.48545650615319502</v>
      </c>
      <c r="BB9" s="17"/>
      <c r="BC9" s="17">
        <v>0.593426260542123</v>
      </c>
      <c r="BD9" s="17">
        <v>0.40826249660626701</v>
      </c>
      <c r="BE9" s="17">
        <v>0.37824019035855999</v>
      </c>
      <c r="BF9" s="17"/>
      <c r="BG9" s="17">
        <v>0.48663571887607698</v>
      </c>
      <c r="BH9" s="17">
        <v>0.49725662834470402</v>
      </c>
      <c r="BI9" s="17">
        <v>0.48210623983047501</v>
      </c>
      <c r="BJ9" s="17">
        <v>0.33407876792657099</v>
      </c>
      <c r="BK9" s="17">
        <v>9.6940314828226501E-2</v>
      </c>
      <c r="BL9" s="17"/>
      <c r="BM9" s="17">
        <v>0.49552107589657501</v>
      </c>
      <c r="BN9" s="17">
        <v>0.15181283022461101</v>
      </c>
    </row>
    <row r="10" spans="2:66" x14ac:dyDescent="0.35">
      <c r="B10" s="18" t="s">
        <v>249</v>
      </c>
      <c r="C10" s="17">
        <v>0.30539768284245</v>
      </c>
      <c r="D10" s="17">
        <v>0.315056856554908</v>
      </c>
      <c r="E10" s="17">
        <v>0.29554597767413898</v>
      </c>
      <c r="F10" s="17"/>
      <c r="G10" s="17">
        <v>0.32920620716291499</v>
      </c>
      <c r="H10" s="17">
        <v>0.28562562843440098</v>
      </c>
      <c r="I10" s="17">
        <v>0.33472364082203598</v>
      </c>
      <c r="J10" s="17">
        <v>0.26207562361998898</v>
      </c>
      <c r="K10" s="17">
        <v>0.29353486663462602</v>
      </c>
      <c r="L10" s="17">
        <v>0.325019146484332</v>
      </c>
      <c r="M10" s="17"/>
      <c r="N10" s="17">
        <v>0.34407231645012898</v>
      </c>
      <c r="O10" s="17">
        <v>0.31625488507335903</v>
      </c>
      <c r="P10" s="17">
        <v>0.25898230294670399</v>
      </c>
      <c r="Q10" s="17">
        <v>0.29366864360940698</v>
      </c>
      <c r="R10" s="17"/>
      <c r="S10" s="17">
        <v>0.33967879936031697</v>
      </c>
      <c r="T10" s="17">
        <v>0.30230366562090799</v>
      </c>
      <c r="U10" s="17">
        <v>0.28527930737738999</v>
      </c>
      <c r="V10" s="17">
        <v>0.27878484867270897</v>
      </c>
      <c r="W10" s="17">
        <v>0.29973167894883002</v>
      </c>
      <c r="X10" s="17">
        <v>0.26201343024871299</v>
      </c>
      <c r="Y10" s="17">
        <v>0.29896819475097403</v>
      </c>
      <c r="Z10" s="17">
        <v>0.34348853973792998</v>
      </c>
      <c r="AA10" s="17">
        <v>0.28922366161905599</v>
      </c>
      <c r="AB10" s="17">
        <v>0.360251947138156</v>
      </c>
      <c r="AC10" s="17">
        <v>0.316985483346515</v>
      </c>
      <c r="AD10" s="17">
        <v>0.277807630376669</v>
      </c>
      <c r="AE10" s="17"/>
      <c r="AF10" s="17">
        <v>0.33067844894003201</v>
      </c>
      <c r="AG10" s="17">
        <v>0.30441060618106103</v>
      </c>
      <c r="AH10" s="17">
        <v>0.29094898123362201</v>
      </c>
      <c r="AI10" s="17">
        <v>0.29325853871441399</v>
      </c>
      <c r="AJ10" s="17">
        <v>0.291259844543938</v>
      </c>
      <c r="AK10" s="17">
        <v>0.28939531628374798</v>
      </c>
      <c r="AL10" s="17"/>
      <c r="AM10" s="17">
        <v>0.32502450209963502</v>
      </c>
      <c r="AN10" s="17">
        <v>0.27971515900539901</v>
      </c>
      <c r="AO10" s="17"/>
      <c r="AP10" s="17">
        <v>0.27121042191735001</v>
      </c>
      <c r="AQ10" s="17">
        <v>0.33019810878613198</v>
      </c>
      <c r="AR10" s="17">
        <v>0.31640935010760601</v>
      </c>
      <c r="AS10" s="17">
        <v>0.33294096736319201</v>
      </c>
      <c r="AT10" s="17">
        <v>0.386738268544286</v>
      </c>
      <c r="AU10" s="17"/>
      <c r="AV10" s="17">
        <v>0.33035661183908899</v>
      </c>
      <c r="AW10" s="17">
        <v>0.33274789236889102</v>
      </c>
      <c r="AX10" s="17">
        <v>0.36034322015157799</v>
      </c>
      <c r="AY10" s="17">
        <v>0.28366036538350198</v>
      </c>
      <c r="AZ10" s="17">
        <v>0.226914494226995</v>
      </c>
      <c r="BA10" s="17">
        <v>0.26238172107100699</v>
      </c>
      <c r="BB10" s="17"/>
      <c r="BC10" s="17">
        <v>0.269614035526341</v>
      </c>
      <c r="BD10" s="17">
        <v>0.29840122741036001</v>
      </c>
      <c r="BE10" s="17">
        <v>0.34205960198511898</v>
      </c>
      <c r="BF10" s="17"/>
      <c r="BG10" s="17">
        <v>0.28122894325770298</v>
      </c>
      <c r="BH10" s="17">
        <v>0.30812571477700301</v>
      </c>
      <c r="BI10" s="17">
        <v>0.34253569433811798</v>
      </c>
      <c r="BJ10" s="17">
        <v>0.32588886298631498</v>
      </c>
      <c r="BK10" s="17">
        <v>0.21273133110600501</v>
      </c>
      <c r="BL10" s="17"/>
      <c r="BM10" s="17">
        <v>0.30373053959967899</v>
      </c>
      <c r="BN10" s="17">
        <v>0.23891535284179699</v>
      </c>
    </row>
    <row r="11" spans="2:66" x14ac:dyDescent="0.35">
      <c r="B11" s="18" t="s">
        <v>250</v>
      </c>
      <c r="C11" s="17">
        <v>0.153687988084379</v>
      </c>
      <c r="D11" s="17">
        <v>0.14453501467618601</v>
      </c>
      <c r="E11" s="17">
        <v>0.16238234420140699</v>
      </c>
      <c r="F11" s="17"/>
      <c r="G11" s="17">
        <v>0.16591536391405201</v>
      </c>
      <c r="H11" s="17">
        <v>0.13958504783234199</v>
      </c>
      <c r="I11" s="17">
        <v>0.13045217837527101</v>
      </c>
      <c r="J11" s="17">
        <v>0.13232283634591499</v>
      </c>
      <c r="K11" s="17">
        <v>0.166852807988317</v>
      </c>
      <c r="L11" s="17">
        <v>0.18435141527520299</v>
      </c>
      <c r="M11" s="17"/>
      <c r="N11" s="17">
        <v>0.134327272042085</v>
      </c>
      <c r="O11" s="17">
        <v>0.13535820222169001</v>
      </c>
      <c r="P11" s="17">
        <v>0.203516873157122</v>
      </c>
      <c r="Q11" s="17">
        <v>0.15026682157287999</v>
      </c>
      <c r="R11" s="17"/>
      <c r="S11" s="17">
        <v>0.15236797181182399</v>
      </c>
      <c r="T11" s="17">
        <v>0.15062722942315601</v>
      </c>
      <c r="U11" s="17">
        <v>0.16445065533850001</v>
      </c>
      <c r="V11" s="17">
        <v>0.20609565913000399</v>
      </c>
      <c r="W11" s="17">
        <v>0.164149835154424</v>
      </c>
      <c r="X11" s="17">
        <v>0.17102308318756601</v>
      </c>
      <c r="Y11" s="17">
        <v>0.120463578558602</v>
      </c>
      <c r="Z11" s="17">
        <v>0.141304276696017</v>
      </c>
      <c r="AA11" s="17">
        <v>0.133268788367462</v>
      </c>
      <c r="AB11" s="17">
        <v>0.13220758224227599</v>
      </c>
      <c r="AC11" s="17">
        <v>0.14297754114557801</v>
      </c>
      <c r="AD11" s="17">
        <v>0.17303994403107401</v>
      </c>
      <c r="AE11" s="17"/>
      <c r="AF11" s="17">
        <v>0.135545397764371</v>
      </c>
      <c r="AG11" s="17">
        <v>0.14746319557368201</v>
      </c>
      <c r="AH11" s="17">
        <v>0.17392286078015501</v>
      </c>
      <c r="AI11" s="17">
        <v>0.153864399801527</v>
      </c>
      <c r="AJ11" s="17">
        <v>0.161355820011091</v>
      </c>
      <c r="AK11" s="17">
        <v>0.20554632040527299</v>
      </c>
      <c r="AL11" s="17"/>
      <c r="AM11" s="17">
        <v>0.17170563398716099</v>
      </c>
      <c r="AN11" s="17">
        <v>0.128003077913624</v>
      </c>
      <c r="AO11" s="17"/>
      <c r="AP11" s="17">
        <v>0.18528773056852399</v>
      </c>
      <c r="AQ11" s="17">
        <v>0.156933808755082</v>
      </c>
      <c r="AR11" s="17">
        <v>0.132476768193386</v>
      </c>
      <c r="AS11" s="17">
        <v>0.10625596133751899</v>
      </c>
      <c r="AT11" s="17">
        <v>0.14102209072454799</v>
      </c>
      <c r="AU11" s="17"/>
      <c r="AV11" s="17">
        <v>0.119727160362959</v>
      </c>
      <c r="AW11" s="17">
        <v>0.207662180505092</v>
      </c>
      <c r="AX11" s="17">
        <v>9.5981483717578905E-2</v>
      </c>
      <c r="AY11" s="17">
        <v>0.25339028256488699</v>
      </c>
      <c r="AZ11" s="17">
        <v>0.121036942031853</v>
      </c>
      <c r="BA11" s="17">
        <v>9.9439255532165302E-2</v>
      </c>
      <c r="BB11" s="17"/>
      <c r="BC11" s="17">
        <v>8.4448911488335804E-2</v>
      </c>
      <c r="BD11" s="17">
        <v>0.17823453234402101</v>
      </c>
      <c r="BE11" s="17">
        <v>0.172841422902696</v>
      </c>
      <c r="BF11" s="17"/>
      <c r="BG11" s="17">
        <v>0.14564274011067399</v>
      </c>
      <c r="BH11" s="17">
        <v>0.129731089750284</v>
      </c>
      <c r="BI11" s="17">
        <v>0.127132269707153</v>
      </c>
      <c r="BJ11" s="17">
        <v>0.241850240170115</v>
      </c>
      <c r="BK11" s="17">
        <v>0.31616661014629499</v>
      </c>
      <c r="BL11" s="17"/>
      <c r="BM11" s="17">
        <v>0.13233119700271201</v>
      </c>
      <c r="BN11" s="17">
        <v>0.29897021663676099</v>
      </c>
    </row>
    <row r="12" spans="2:66" x14ac:dyDescent="0.35">
      <c r="B12" s="18" t="s">
        <v>251</v>
      </c>
      <c r="C12" s="17">
        <v>6.2412989063557002E-2</v>
      </c>
      <c r="D12" s="17">
        <v>7.7188382695666205E-2</v>
      </c>
      <c r="E12" s="17">
        <v>4.8314499699120099E-2</v>
      </c>
      <c r="F12" s="17"/>
      <c r="G12" s="17">
        <v>6.8751394555633796E-2</v>
      </c>
      <c r="H12" s="17">
        <v>6.8150433486639697E-2</v>
      </c>
      <c r="I12" s="17">
        <v>5.6714209033500697E-2</v>
      </c>
      <c r="J12" s="17">
        <v>5.9909183083024897E-2</v>
      </c>
      <c r="K12" s="17">
        <v>5.5723966188301201E-2</v>
      </c>
      <c r="L12" s="17">
        <v>6.4649738578091601E-2</v>
      </c>
      <c r="M12" s="17"/>
      <c r="N12" s="17">
        <v>5.6663244951621297E-2</v>
      </c>
      <c r="O12" s="17">
        <v>5.4323795744922597E-2</v>
      </c>
      <c r="P12" s="17">
        <v>7.7416314467411998E-2</v>
      </c>
      <c r="Q12" s="17">
        <v>6.29815702542115E-2</v>
      </c>
      <c r="R12" s="17"/>
      <c r="S12" s="17">
        <v>6.9616357192280001E-2</v>
      </c>
      <c r="T12" s="17">
        <v>4.2640477286315502E-2</v>
      </c>
      <c r="U12" s="17">
        <v>4.6919185254164102E-2</v>
      </c>
      <c r="V12" s="17">
        <v>7.6477313108357398E-2</v>
      </c>
      <c r="W12" s="17">
        <v>4.28671889385389E-2</v>
      </c>
      <c r="X12" s="17">
        <v>6.4295573993591301E-2</v>
      </c>
      <c r="Y12" s="17">
        <v>9.0884687792058494E-2</v>
      </c>
      <c r="Z12" s="17">
        <v>8.2660003508992094E-2</v>
      </c>
      <c r="AA12" s="17">
        <v>4.9482056999824497E-2</v>
      </c>
      <c r="AB12" s="17">
        <v>8.3279087855001696E-2</v>
      </c>
      <c r="AC12" s="17">
        <v>4.7898397876088399E-2</v>
      </c>
      <c r="AD12" s="17">
        <v>5.9837765423033401E-2</v>
      </c>
      <c r="AE12" s="17"/>
      <c r="AF12" s="17">
        <v>6.8962645471733697E-2</v>
      </c>
      <c r="AG12" s="17">
        <v>6.5726532027670995E-2</v>
      </c>
      <c r="AH12" s="17">
        <v>6.0284020793302098E-2</v>
      </c>
      <c r="AI12" s="17">
        <v>6.1915362799616298E-2</v>
      </c>
      <c r="AJ12" s="17">
        <v>4.9353017187512102E-2</v>
      </c>
      <c r="AK12" s="17">
        <v>4.8216448058215601E-2</v>
      </c>
      <c r="AL12" s="17"/>
      <c r="AM12" s="17">
        <v>5.7906095272760402E-2</v>
      </c>
      <c r="AN12" s="17">
        <v>6.9250332620090893E-2</v>
      </c>
      <c r="AO12" s="17"/>
      <c r="AP12" s="17">
        <v>7.2682799076356497E-2</v>
      </c>
      <c r="AQ12" s="17">
        <v>4.5040829657230198E-2</v>
      </c>
      <c r="AR12" s="17">
        <v>5.4892427647772003E-2</v>
      </c>
      <c r="AS12" s="17">
        <v>6.9305958631478606E-2</v>
      </c>
      <c r="AT12" s="17">
        <v>8.4959380727207906E-2</v>
      </c>
      <c r="AU12" s="17"/>
      <c r="AV12" s="17">
        <v>4.5260921580002403E-2</v>
      </c>
      <c r="AW12" s="17">
        <v>6.1281308322097397E-2</v>
      </c>
      <c r="AX12" s="17">
        <v>3.7578374975890803E-2</v>
      </c>
      <c r="AY12" s="17">
        <v>0.13016856952645101</v>
      </c>
      <c r="AZ12" s="17">
        <v>4.8630779765630697E-2</v>
      </c>
      <c r="BA12" s="17">
        <v>5.2835286432408902E-2</v>
      </c>
      <c r="BB12" s="17"/>
      <c r="BC12" s="17">
        <v>3.3805019322911099E-2</v>
      </c>
      <c r="BD12" s="17">
        <v>5.8376179815710201E-2</v>
      </c>
      <c r="BE12" s="17">
        <v>9.3275068676463305E-2</v>
      </c>
      <c r="BF12" s="17"/>
      <c r="BG12" s="17">
        <v>4.6720699929003101E-2</v>
      </c>
      <c r="BH12" s="17">
        <v>4.1916653036974297E-2</v>
      </c>
      <c r="BI12" s="17">
        <v>2.37164511700775E-2</v>
      </c>
      <c r="BJ12" s="17">
        <v>7.7887063880033802E-2</v>
      </c>
      <c r="BK12" s="17">
        <v>0.31113370051211298</v>
      </c>
      <c r="BL12" s="17"/>
      <c r="BM12" s="17">
        <v>4.2701677649887103E-2</v>
      </c>
      <c r="BN12" s="17">
        <v>0.25716172973923701</v>
      </c>
    </row>
    <row r="13" spans="2:66" x14ac:dyDescent="0.35">
      <c r="B13" s="18" t="s">
        <v>117</v>
      </c>
      <c r="C13" s="19">
        <v>3.9820269599937799E-2</v>
      </c>
      <c r="D13" s="19">
        <v>2.3727233622851999E-2</v>
      </c>
      <c r="E13" s="19">
        <v>5.5707366764443898E-2</v>
      </c>
      <c r="F13" s="19"/>
      <c r="G13" s="19">
        <v>3.5847988774447302E-2</v>
      </c>
      <c r="H13" s="19">
        <v>4.7687182933153799E-2</v>
      </c>
      <c r="I13" s="19">
        <v>5.4017394190769903E-2</v>
      </c>
      <c r="J13" s="19">
        <v>5.0376936503771598E-2</v>
      </c>
      <c r="K13" s="19">
        <v>3.59704631203751E-2</v>
      </c>
      <c r="L13" s="19">
        <v>1.8574957679673602E-2</v>
      </c>
      <c r="M13" s="19"/>
      <c r="N13" s="19">
        <v>1.09082040324663E-2</v>
      </c>
      <c r="O13" s="19">
        <v>4.0370449685293901E-2</v>
      </c>
      <c r="P13" s="19">
        <v>4.4747965398701302E-2</v>
      </c>
      <c r="Q13" s="19">
        <v>6.6830588905687993E-2</v>
      </c>
      <c r="R13" s="19"/>
      <c r="S13" s="19">
        <v>4.4884026882102301E-2</v>
      </c>
      <c r="T13" s="19">
        <v>1.51683782896901E-2</v>
      </c>
      <c r="U13" s="19">
        <v>4.3635324820019403E-2</v>
      </c>
      <c r="V13" s="19">
        <v>4.7682926809081198E-2</v>
      </c>
      <c r="W13" s="19">
        <v>4.3549575657969603E-2</v>
      </c>
      <c r="X13" s="19">
        <v>3.6770699914793897E-2</v>
      </c>
      <c r="Y13" s="19">
        <v>6.0495954912206898E-2</v>
      </c>
      <c r="Z13" s="19">
        <v>2.32381070663947E-2</v>
      </c>
      <c r="AA13" s="19">
        <v>4.45661657370316E-2</v>
      </c>
      <c r="AB13" s="19">
        <v>3.1991630551223303E-2</v>
      </c>
      <c r="AC13" s="19">
        <v>6.7674620863552706E-2</v>
      </c>
      <c r="AD13" s="19">
        <v>1.5718601464395701E-2</v>
      </c>
      <c r="AE13" s="19"/>
      <c r="AF13" s="19">
        <v>3.2255180269565802E-2</v>
      </c>
      <c r="AG13" s="19">
        <v>2.9812574771730702E-2</v>
      </c>
      <c r="AH13" s="19">
        <v>5.2537083138321797E-2</v>
      </c>
      <c r="AI13" s="19">
        <v>5.0292296633091503E-2</v>
      </c>
      <c r="AJ13" s="19">
        <v>5.2163978717022899E-2</v>
      </c>
      <c r="AK13" s="19">
        <v>3.6689168038168997E-2</v>
      </c>
      <c r="AL13" s="19"/>
      <c r="AM13" s="19">
        <v>3.8629663665116103E-2</v>
      </c>
      <c r="AN13" s="19">
        <v>4.1791976087562799E-2</v>
      </c>
      <c r="AO13" s="19"/>
      <c r="AP13" s="19">
        <v>7.1577935117919697E-2</v>
      </c>
      <c r="AQ13" s="19">
        <v>2.9809469583919099E-2</v>
      </c>
      <c r="AR13" s="19">
        <v>2.3104504760722001E-2</v>
      </c>
      <c r="AS13" s="19">
        <v>1.3423906661096699E-2</v>
      </c>
      <c r="AT13" s="19">
        <v>4.0192013301431601E-2</v>
      </c>
      <c r="AU13" s="19"/>
      <c r="AV13" s="19">
        <v>3.2364653696528203E-2</v>
      </c>
      <c r="AW13" s="19">
        <v>1.52191788256065E-2</v>
      </c>
      <c r="AX13" s="19">
        <v>1.8471803208204199E-2</v>
      </c>
      <c r="AY13" s="19">
        <v>3.2234190984782599E-2</v>
      </c>
      <c r="AZ13" s="19">
        <v>3.0934185057911599E-2</v>
      </c>
      <c r="BA13" s="19">
        <v>9.9887230811223998E-2</v>
      </c>
      <c r="BB13" s="19"/>
      <c r="BC13" s="19">
        <v>1.87057731202896E-2</v>
      </c>
      <c r="BD13" s="19">
        <v>5.6725563823642002E-2</v>
      </c>
      <c r="BE13" s="19">
        <v>1.35837160771617E-2</v>
      </c>
      <c r="BF13" s="19"/>
      <c r="BG13" s="19">
        <v>3.97718978265428E-2</v>
      </c>
      <c r="BH13" s="19">
        <v>2.29699140910345E-2</v>
      </c>
      <c r="BI13" s="19">
        <v>2.4509344954176299E-2</v>
      </c>
      <c r="BJ13" s="19">
        <v>2.0295065036965501E-2</v>
      </c>
      <c r="BK13" s="19">
        <v>6.3028043407360901E-2</v>
      </c>
      <c r="BL13" s="19"/>
      <c r="BM13" s="19">
        <v>2.5715509851146699E-2</v>
      </c>
      <c r="BN13" s="19">
        <v>5.3139870557593401E-2</v>
      </c>
    </row>
    <row r="14" spans="2:66" x14ac:dyDescent="0.35">
      <c r="B14" s="16"/>
      <c r="G14" s="25">
        <f>SUM(G9:G10)</f>
        <v>0.72948525275586595</v>
      </c>
      <c r="H14" s="25">
        <f t="shared" ref="H14:L14" si="0">SUM(H9:H10)</f>
        <v>0.744577335747865</v>
      </c>
      <c r="I14" s="25">
        <f t="shared" si="0"/>
        <v>0.75881621840045799</v>
      </c>
      <c r="J14" s="25">
        <f t="shared" si="0"/>
        <v>0.75739104406728797</v>
      </c>
      <c r="K14" s="25">
        <f t="shared" si="0"/>
        <v>0.74145276270300609</v>
      </c>
      <c r="L14" s="25">
        <f t="shared" si="0"/>
        <v>0.73242388846703199</v>
      </c>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N18"/>
  <sheetViews>
    <sheetView showGridLines="0" topLeftCell="A6" workbookViewId="0">
      <pane xSplit="2" topLeftCell="C1" activePane="topRight" state="frozen"/>
      <selection pane="topRight" activeCell="G14" sqref="G14:L14"/>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254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248</v>
      </c>
      <c r="C9" s="17">
        <v>0.31064004229624498</v>
      </c>
      <c r="D9" s="17">
        <v>0.307490793172708</v>
      </c>
      <c r="E9" s="17">
        <v>0.31323938558991898</v>
      </c>
      <c r="F9" s="17"/>
      <c r="G9" s="17">
        <v>0.34572418598036803</v>
      </c>
      <c r="H9" s="17">
        <v>0.33751820666919002</v>
      </c>
      <c r="I9" s="17">
        <v>0.30862150605205302</v>
      </c>
      <c r="J9" s="17">
        <v>0.32916320142063998</v>
      </c>
      <c r="K9" s="17">
        <v>0.31713505714846302</v>
      </c>
      <c r="L9" s="17">
        <v>0.24761696660211899</v>
      </c>
      <c r="M9" s="17"/>
      <c r="N9" s="17">
        <v>0.360751266118435</v>
      </c>
      <c r="O9" s="17">
        <v>0.31146977160388301</v>
      </c>
      <c r="P9" s="17">
        <v>0.262785921313685</v>
      </c>
      <c r="Q9" s="17">
        <v>0.29448188843074802</v>
      </c>
      <c r="R9" s="17"/>
      <c r="S9" s="17">
        <v>0.32922593490350899</v>
      </c>
      <c r="T9" s="17">
        <v>0.33170447721603402</v>
      </c>
      <c r="U9" s="17">
        <v>0.233582258584384</v>
      </c>
      <c r="V9" s="17">
        <v>0.30772890805305397</v>
      </c>
      <c r="W9" s="17">
        <v>0.365208344035238</v>
      </c>
      <c r="X9" s="17">
        <v>0.30256084853103699</v>
      </c>
      <c r="Y9" s="17">
        <v>0.255126274435513</v>
      </c>
      <c r="Z9" s="17">
        <v>0.26921893681318199</v>
      </c>
      <c r="AA9" s="17">
        <v>0.338032415545096</v>
      </c>
      <c r="AB9" s="17">
        <v>0.27456741644634902</v>
      </c>
      <c r="AC9" s="17">
        <v>0.37567550072962103</v>
      </c>
      <c r="AD9" s="17">
        <v>0.34629962058785502</v>
      </c>
      <c r="AE9" s="17"/>
      <c r="AF9" s="17">
        <v>0.35191780121333299</v>
      </c>
      <c r="AG9" s="17">
        <v>0.317415973550216</v>
      </c>
      <c r="AH9" s="17">
        <v>0.30462238655887502</v>
      </c>
      <c r="AI9" s="17">
        <v>0.27793196356127797</v>
      </c>
      <c r="AJ9" s="17">
        <v>0.277048184265208</v>
      </c>
      <c r="AK9" s="17">
        <v>0.26383339964093899</v>
      </c>
      <c r="AL9" s="17"/>
      <c r="AM9" s="17">
        <v>0.28798813344979202</v>
      </c>
      <c r="AN9" s="17">
        <v>0.340263795719772</v>
      </c>
      <c r="AO9" s="17"/>
      <c r="AP9" s="17">
        <v>0.22820476058741199</v>
      </c>
      <c r="AQ9" s="17">
        <v>0.30675685914117901</v>
      </c>
      <c r="AR9" s="17">
        <v>0.35202822868476802</v>
      </c>
      <c r="AS9" s="17">
        <v>0.35136543267105402</v>
      </c>
      <c r="AT9" s="17">
        <v>0.41336140473128302</v>
      </c>
      <c r="AU9" s="17"/>
      <c r="AV9" s="17">
        <v>0.36466348350906203</v>
      </c>
      <c r="AW9" s="17">
        <v>0.23493615609508001</v>
      </c>
      <c r="AX9" s="17">
        <v>0.31476703442395298</v>
      </c>
      <c r="AY9" s="17">
        <v>0.23088792939667699</v>
      </c>
      <c r="AZ9" s="17">
        <v>0.46721448907520902</v>
      </c>
      <c r="BA9" s="17">
        <v>0.32389087150041901</v>
      </c>
      <c r="BB9" s="17"/>
      <c r="BC9" s="17">
        <v>0.414021320508008</v>
      </c>
      <c r="BD9" s="17">
        <v>0.28743935453085401</v>
      </c>
      <c r="BE9" s="17">
        <v>0.26627288394297499</v>
      </c>
      <c r="BF9" s="17"/>
      <c r="BG9" s="17">
        <v>0.359755553533186</v>
      </c>
      <c r="BH9" s="17">
        <v>0.35946801435652698</v>
      </c>
      <c r="BI9" s="17">
        <v>0.32060177401385997</v>
      </c>
      <c r="BJ9" s="17">
        <v>0.31490012770412901</v>
      </c>
      <c r="BK9" s="17">
        <v>6.9447998102271702E-2</v>
      </c>
      <c r="BL9" s="17"/>
      <c r="BM9" s="17">
        <v>0.359515000852689</v>
      </c>
      <c r="BN9" s="17">
        <v>0.126244251871658</v>
      </c>
    </row>
    <row r="10" spans="2:66" x14ac:dyDescent="0.35">
      <c r="B10" s="18" t="s">
        <v>249</v>
      </c>
      <c r="C10" s="17">
        <v>0.38162456298400599</v>
      </c>
      <c r="D10" s="17">
        <v>0.38437291531614398</v>
      </c>
      <c r="E10" s="17">
        <v>0.37986221588112601</v>
      </c>
      <c r="F10" s="17"/>
      <c r="G10" s="17">
        <v>0.33181775770169603</v>
      </c>
      <c r="H10" s="17">
        <v>0.40999238250551101</v>
      </c>
      <c r="I10" s="17">
        <v>0.390760488054197</v>
      </c>
      <c r="J10" s="17">
        <v>0.41217397767585601</v>
      </c>
      <c r="K10" s="17">
        <v>0.348019826841308</v>
      </c>
      <c r="L10" s="17">
        <v>0.38202591785905599</v>
      </c>
      <c r="M10" s="17"/>
      <c r="N10" s="17">
        <v>0.39614783442998103</v>
      </c>
      <c r="O10" s="17">
        <v>0.38589123624819099</v>
      </c>
      <c r="P10" s="17">
        <v>0.37105561457297398</v>
      </c>
      <c r="Q10" s="17">
        <v>0.37103678989075001</v>
      </c>
      <c r="R10" s="17"/>
      <c r="S10" s="17">
        <v>0.33578360589973899</v>
      </c>
      <c r="T10" s="17">
        <v>0.41894576543185702</v>
      </c>
      <c r="U10" s="17">
        <v>0.43775881401636202</v>
      </c>
      <c r="V10" s="17">
        <v>0.39571050875022501</v>
      </c>
      <c r="W10" s="17">
        <v>0.32022347200620799</v>
      </c>
      <c r="X10" s="17">
        <v>0.419113341556341</v>
      </c>
      <c r="Y10" s="17">
        <v>0.39269383518327999</v>
      </c>
      <c r="Z10" s="17">
        <v>0.37985351737162998</v>
      </c>
      <c r="AA10" s="17">
        <v>0.38659019005224199</v>
      </c>
      <c r="AB10" s="17">
        <v>0.39074360911980599</v>
      </c>
      <c r="AC10" s="17">
        <v>0.27888913101287299</v>
      </c>
      <c r="AD10" s="17">
        <v>0.37184948192928202</v>
      </c>
      <c r="AE10" s="17"/>
      <c r="AF10" s="17">
        <v>0.36118190429960101</v>
      </c>
      <c r="AG10" s="17">
        <v>0.36762433329590899</v>
      </c>
      <c r="AH10" s="17">
        <v>0.37569716172711098</v>
      </c>
      <c r="AI10" s="17">
        <v>0.42860374633770898</v>
      </c>
      <c r="AJ10" s="17">
        <v>0.376514957799994</v>
      </c>
      <c r="AK10" s="17">
        <v>0.42647230702292599</v>
      </c>
      <c r="AL10" s="17"/>
      <c r="AM10" s="17">
        <v>0.397120627514428</v>
      </c>
      <c r="AN10" s="17">
        <v>0.36234364278979297</v>
      </c>
      <c r="AO10" s="17"/>
      <c r="AP10" s="17">
        <v>0.40337381492108398</v>
      </c>
      <c r="AQ10" s="17">
        <v>0.37415649779756999</v>
      </c>
      <c r="AR10" s="17">
        <v>0.36717771982098402</v>
      </c>
      <c r="AS10" s="17">
        <v>0.41499253021157501</v>
      </c>
      <c r="AT10" s="17">
        <v>0.27887146459873002</v>
      </c>
      <c r="AU10" s="17"/>
      <c r="AV10" s="17">
        <v>0.401926229752053</v>
      </c>
      <c r="AW10" s="17">
        <v>0.44009001241361001</v>
      </c>
      <c r="AX10" s="17">
        <v>0.432110811531348</v>
      </c>
      <c r="AY10" s="17">
        <v>0.33346840302361103</v>
      </c>
      <c r="AZ10" s="17">
        <v>0.31598284533965099</v>
      </c>
      <c r="BA10" s="17">
        <v>0.31641685708551598</v>
      </c>
      <c r="BB10" s="17"/>
      <c r="BC10" s="17">
        <v>0.372114563848986</v>
      </c>
      <c r="BD10" s="17">
        <v>0.37472396450388801</v>
      </c>
      <c r="BE10" s="17">
        <v>0.41742226714084102</v>
      </c>
      <c r="BF10" s="17"/>
      <c r="BG10" s="17">
        <v>0.35640170762453199</v>
      </c>
      <c r="BH10" s="17">
        <v>0.42988774684855202</v>
      </c>
      <c r="BI10" s="17">
        <v>0.392848469728039</v>
      </c>
      <c r="BJ10" s="17">
        <v>0.32861664120362599</v>
      </c>
      <c r="BK10" s="17">
        <v>0.21488135488523899</v>
      </c>
      <c r="BL10" s="17"/>
      <c r="BM10" s="17">
        <v>0.41787946491607297</v>
      </c>
      <c r="BN10" s="17">
        <v>0.24119906577555</v>
      </c>
    </row>
    <row r="11" spans="2:66" x14ac:dyDescent="0.35">
      <c r="B11" s="18" t="s">
        <v>250</v>
      </c>
      <c r="C11" s="17">
        <v>0.1675235919769</v>
      </c>
      <c r="D11" s="17">
        <v>0.18642703462252599</v>
      </c>
      <c r="E11" s="17">
        <v>0.14894276114256699</v>
      </c>
      <c r="F11" s="17"/>
      <c r="G11" s="17">
        <v>0.207363734656594</v>
      </c>
      <c r="H11" s="17">
        <v>0.13708617739514101</v>
      </c>
      <c r="I11" s="17">
        <v>0.141197285079807</v>
      </c>
      <c r="J11" s="17">
        <v>0.126754482252774</v>
      </c>
      <c r="K11" s="17">
        <v>0.19973838294376101</v>
      </c>
      <c r="L11" s="17">
        <v>0.19857827615974599</v>
      </c>
      <c r="M11" s="17"/>
      <c r="N11" s="17">
        <v>0.1505487583174</v>
      </c>
      <c r="O11" s="17">
        <v>0.173823893709667</v>
      </c>
      <c r="P11" s="17">
        <v>0.19535635831613299</v>
      </c>
      <c r="Q11" s="17">
        <v>0.15751299068404301</v>
      </c>
      <c r="R11" s="17"/>
      <c r="S11" s="17">
        <v>0.206632251841912</v>
      </c>
      <c r="T11" s="17">
        <v>0.109891409704683</v>
      </c>
      <c r="U11" s="17">
        <v>0.21401339960815299</v>
      </c>
      <c r="V11" s="17">
        <v>0.117473675377092</v>
      </c>
      <c r="W11" s="17">
        <v>0.18527427831295101</v>
      </c>
      <c r="X11" s="17">
        <v>0.15553792001781599</v>
      </c>
      <c r="Y11" s="17">
        <v>0.15814092859319301</v>
      </c>
      <c r="Z11" s="17">
        <v>0.22298681327695299</v>
      </c>
      <c r="AA11" s="17">
        <v>0.14634374250157001</v>
      </c>
      <c r="AB11" s="17">
        <v>0.195704991036973</v>
      </c>
      <c r="AC11" s="17">
        <v>0.191582516473531</v>
      </c>
      <c r="AD11" s="17">
        <v>0.159438796156851</v>
      </c>
      <c r="AE11" s="17"/>
      <c r="AF11" s="17">
        <v>0.176426560978273</v>
      </c>
      <c r="AG11" s="17">
        <v>0.18205165830018299</v>
      </c>
      <c r="AH11" s="17">
        <v>0.157811239966967</v>
      </c>
      <c r="AI11" s="17">
        <v>0.15194912620131201</v>
      </c>
      <c r="AJ11" s="17">
        <v>0.155333583111194</v>
      </c>
      <c r="AK11" s="17">
        <v>0.15170591235481401</v>
      </c>
      <c r="AL11" s="17"/>
      <c r="AM11" s="17">
        <v>0.17694574234187399</v>
      </c>
      <c r="AN11" s="17">
        <v>0.15534260733355201</v>
      </c>
      <c r="AO11" s="17"/>
      <c r="AP11" s="17">
        <v>0.17452748463006401</v>
      </c>
      <c r="AQ11" s="17">
        <v>0.194769234420127</v>
      </c>
      <c r="AR11" s="17">
        <v>0.16947566886899601</v>
      </c>
      <c r="AS11" s="17">
        <v>0.11818766214753</v>
      </c>
      <c r="AT11" s="17">
        <v>0.16236536108359101</v>
      </c>
      <c r="AU11" s="17"/>
      <c r="AV11" s="17">
        <v>0.150752869935142</v>
      </c>
      <c r="AW11" s="17">
        <v>0.190446599379578</v>
      </c>
      <c r="AX11" s="17">
        <v>0.17171984328178699</v>
      </c>
      <c r="AY11" s="17">
        <v>0.218506591604753</v>
      </c>
      <c r="AZ11" s="17">
        <v>0.130367000174513</v>
      </c>
      <c r="BA11" s="17">
        <v>0.11254240690079299</v>
      </c>
      <c r="BB11" s="17"/>
      <c r="BC11" s="17">
        <v>0.14300730249173799</v>
      </c>
      <c r="BD11" s="17">
        <v>0.17980381375015</v>
      </c>
      <c r="BE11" s="17">
        <v>0.178523366161976</v>
      </c>
      <c r="BF11" s="17"/>
      <c r="BG11" s="17">
        <v>0.19600630872045199</v>
      </c>
      <c r="BH11" s="17">
        <v>0.126599036396561</v>
      </c>
      <c r="BI11" s="17">
        <v>0.17828935680692501</v>
      </c>
      <c r="BJ11" s="17">
        <v>0.185925523754741</v>
      </c>
      <c r="BK11" s="17">
        <v>0.30202754982419999</v>
      </c>
      <c r="BL11" s="17"/>
      <c r="BM11" s="17">
        <v>0.13794081101158501</v>
      </c>
      <c r="BN11" s="17">
        <v>0.27516218855608998</v>
      </c>
    </row>
    <row r="12" spans="2:66" x14ac:dyDescent="0.35">
      <c r="B12" s="18" t="s">
        <v>251</v>
      </c>
      <c r="C12" s="17">
        <v>5.1232535121323301E-2</v>
      </c>
      <c r="D12" s="17">
        <v>6.0682667783797599E-2</v>
      </c>
      <c r="E12" s="17">
        <v>4.2271106706031902E-2</v>
      </c>
      <c r="F12" s="17"/>
      <c r="G12" s="17">
        <v>4.3528806762541103E-2</v>
      </c>
      <c r="H12" s="17">
        <v>4.5184321742640199E-2</v>
      </c>
      <c r="I12" s="17">
        <v>5.8569051970719099E-2</v>
      </c>
      <c r="J12" s="17">
        <v>3.8332190551169799E-2</v>
      </c>
      <c r="K12" s="17">
        <v>4.5985761258287003E-2</v>
      </c>
      <c r="L12" s="17">
        <v>6.9330230633975198E-2</v>
      </c>
      <c r="M12" s="17"/>
      <c r="N12" s="17">
        <v>4.4578241971147597E-2</v>
      </c>
      <c r="O12" s="17">
        <v>4.4341324589014901E-2</v>
      </c>
      <c r="P12" s="17">
        <v>6.4320388742531195E-2</v>
      </c>
      <c r="Q12" s="17">
        <v>5.4915531059757099E-2</v>
      </c>
      <c r="R12" s="17"/>
      <c r="S12" s="17">
        <v>4.8713320534234099E-2</v>
      </c>
      <c r="T12" s="17">
        <v>4.1522968169598398E-2</v>
      </c>
      <c r="U12" s="17">
        <v>5.3486728021531101E-2</v>
      </c>
      <c r="V12" s="17">
        <v>5.2550020130717801E-2</v>
      </c>
      <c r="W12" s="17">
        <v>3.6346904016528403E-2</v>
      </c>
      <c r="X12" s="17">
        <v>5.4014947577341099E-2</v>
      </c>
      <c r="Y12" s="17">
        <v>8.4784218246369503E-2</v>
      </c>
      <c r="Z12" s="17">
        <v>4.6517996150278802E-2</v>
      </c>
      <c r="AA12" s="17">
        <v>4.4747098243166403E-2</v>
      </c>
      <c r="AB12" s="17">
        <v>6.3612916241697598E-2</v>
      </c>
      <c r="AC12" s="17">
        <v>3.92396634459697E-2</v>
      </c>
      <c r="AD12" s="17">
        <v>4.4820019490438297E-2</v>
      </c>
      <c r="AE12" s="17"/>
      <c r="AF12" s="17">
        <v>4.0382900472348597E-2</v>
      </c>
      <c r="AG12" s="17">
        <v>5.5041833713283299E-2</v>
      </c>
      <c r="AH12" s="17">
        <v>5.9416350778743798E-2</v>
      </c>
      <c r="AI12" s="17">
        <v>5.1101081636624801E-2</v>
      </c>
      <c r="AJ12" s="17">
        <v>5.88152236467301E-2</v>
      </c>
      <c r="AK12" s="17">
        <v>4.6922434774527802E-2</v>
      </c>
      <c r="AL12" s="17"/>
      <c r="AM12" s="17">
        <v>4.8399512681070303E-2</v>
      </c>
      <c r="AN12" s="17">
        <v>5.5615566676785001E-2</v>
      </c>
      <c r="AO12" s="17"/>
      <c r="AP12" s="17">
        <v>6.21960412860222E-2</v>
      </c>
      <c r="AQ12" s="17">
        <v>3.3321486163063803E-2</v>
      </c>
      <c r="AR12" s="17">
        <v>4.8710453473710801E-2</v>
      </c>
      <c r="AS12" s="17">
        <v>6.5248861815250803E-2</v>
      </c>
      <c r="AT12" s="17">
        <v>6.4028074662034001E-2</v>
      </c>
      <c r="AU12" s="17"/>
      <c r="AV12" s="17">
        <v>3.0489418699300299E-2</v>
      </c>
      <c r="AW12" s="17">
        <v>5.81459680763253E-2</v>
      </c>
      <c r="AX12" s="17">
        <v>2.5010447719717499E-2</v>
      </c>
      <c r="AY12" s="17">
        <v>0.113990782412387</v>
      </c>
      <c r="AZ12" s="17">
        <v>3.8334999851730001E-2</v>
      </c>
      <c r="BA12" s="17">
        <v>6.4389883706506307E-2</v>
      </c>
      <c r="BB12" s="17"/>
      <c r="BC12" s="17">
        <v>2.5007195398838E-2</v>
      </c>
      <c r="BD12" s="17">
        <v>5.0084495235869601E-2</v>
      </c>
      <c r="BE12" s="17">
        <v>7.8774341063511194E-2</v>
      </c>
      <c r="BF12" s="17"/>
      <c r="BG12" s="17">
        <v>2.42075687923883E-2</v>
      </c>
      <c r="BH12" s="17">
        <v>2.2709493662417101E-2</v>
      </c>
      <c r="BI12" s="17">
        <v>3.2470916793743199E-2</v>
      </c>
      <c r="BJ12" s="17">
        <v>5.9591674704640801E-2</v>
      </c>
      <c r="BK12" s="17">
        <v>0.29784598046454702</v>
      </c>
      <c r="BL12" s="17"/>
      <c r="BM12" s="17">
        <v>2.2954292656983798E-2</v>
      </c>
      <c r="BN12" s="17">
        <v>0.24271526298599599</v>
      </c>
    </row>
    <row r="13" spans="2:66" x14ac:dyDescent="0.35">
      <c r="B13" s="18" t="s">
        <v>117</v>
      </c>
      <c r="C13" s="19">
        <v>8.8979267621526095E-2</v>
      </c>
      <c r="D13" s="19">
        <v>6.1026589104824697E-2</v>
      </c>
      <c r="E13" s="19">
        <v>0.115684530680356</v>
      </c>
      <c r="F13" s="19"/>
      <c r="G13" s="19">
        <v>7.1565514898800794E-2</v>
      </c>
      <c r="H13" s="19">
        <v>7.0218911687516899E-2</v>
      </c>
      <c r="I13" s="19">
        <v>0.100851668843224</v>
      </c>
      <c r="J13" s="19">
        <v>9.3576148099559803E-2</v>
      </c>
      <c r="K13" s="19">
        <v>8.9120971808180696E-2</v>
      </c>
      <c r="L13" s="19">
        <v>0.102448608745104</v>
      </c>
      <c r="M13" s="19"/>
      <c r="N13" s="19">
        <v>4.7973899163036397E-2</v>
      </c>
      <c r="O13" s="19">
        <v>8.4473773849244205E-2</v>
      </c>
      <c r="P13" s="19">
        <v>0.106481717054676</v>
      </c>
      <c r="Q13" s="19">
        <v>0.122052799934702</v>
      </c>
      <c r="R13" s="19"/>
      <c r="S13" s="19">
        <v>7.9644886820605595E-2</v>
      </c>
      <c r="T13" s="19">
        <v>9.79353794778276E-2</v>
      </c>
      <c r="U13" s="19">
        <v>6.1158799769569998E-2</v>
      </c>
      <c r="V13" s="19">
        <v>0.126536887688911</v>
      </c>
      <c r="W13" s="19">
        <v>9.2947001629073905E-2</v>
      </c>
      <c r="X13" s="19">
        <v>6.8772942317464905E-2</v>
      </c>
      <c r="Y13" s="19">
        <v>0.10925474354164499</v>
      </c>
      <c r="Z13" s="19">
        <v>8.1422736387956496E-2</v>
      </c>
      <c r="AA13" s="19">
        <v>8.4286553657925894E-2</v>
      </c>
      <c r="AB13" s="19">
        <v>7.5371067155174207E-2</v>
      </c>
      <c r="AC13" s="19">
        <v>0.114613188338006</v>
      </c>
      <c r="AD13" s="19">
        <v>7.7592081835574006E-2</v>
      </c>
      <c r="AE13" s="19"/>
      <c r="AF13" s="19">
        <v>7.0090833036444394E-2</v>
      </c>
      <c r="AG13" s="19">
        <v>7.7866201140408306E-2</v>
      </c>
      <c r="AH13" s="19">
        <v>0.102452860968304</v>
      </c>
      <c r="AI13" s="19">
        <v>9.0414082263076401E-2</v>
      </c>
      <c r="AJ13" s="19">
        <v>0.132288051176875</v>
      </c>
      <c r="AK13" s="19">
        <v>0.111065946206794</v>
      </c>
      <c r="AL13" s="19"/>
      <c r="AM13" s="19">
        <v>8.9545984012835395E-2</v>
      </c>
      <c r="AN13" s="19">
        <v>8.6434387480097699E-2</v>
      </c>
      <c r="AO13" s="19"/>
      <c r="AP13" s="19">
        <v>0.131697898575417</v>
      </c>
      <c r="AQ13" s="19">
        <v>9.0995922478060196E-2</v>
      </c>
      <c r="AR13" s="19">
        <v>6.2607929151540898E-2</v>
      </c>
      <c r="AS13" s="19">
        <v>5.0205513154590597E-2</v>
      </c>
      <c r="AT13" s="19">
        <v>8.1373694924362097E-2</v>
      </c>
      <c r="AU13" s="19"/>
      <c r="AV13" s="19">
        <v>5.2167998104442698E-2</v>
      </c>
      <c r="AW13" s="19">
        <v>7.6381264035406807E-2</v>
      </c>
      <c r="AX13" s="19">
        <v>5.63918630431944E-2</v>
      </c>
      <c r="AY13" s="19">
        <v>0.103146293562571</v>
      </c>
      <c r="AZ13" s="19">
        <v>4.81006655588972E-2</v>
      </c>
      <c r="BA13" s="19">
        <v>0.182759980806766</v>
      </c>
      <c r="BB13" s="19"/>
      <c r="BC13" s="19">
        <v>4.5849617752430398E-2</v>
      </c>
      <c r="BD13" s="19">
        <v>0.107948371979237</v>
      </c>
      <c r="BE13" s="19">
        <v>5.9007141690695701E-2</v>
      </c>
      <c r="BF13" s="19"/>
      <c r="BG13" s="19">
        <v>6.3628861329441996E-2</v>
      </c>
      <c r="BH13" s="19">
        <v>6.1335708735941998E-2</v>
      </c>
      <c r="BI13" s="19">
        <v>7.57894826574326E-2</v>
      </c>
      <c r="BJ13" s="19">
        <v>0.110966032632864</v>
      </c>
      <c r="BK13" s="19">
        <v>0.115797116723742</v>
      </c>
      <c r="BL13" s="19"/>
      <c r="BM13" s="19">
        <v>6.1710430562668797E-2</v>
      </c>
      <c r="BN13" s="19">
        <v>0.114679230810705</v>
      </c>
    </row>
    <row r="14" spans="2:66" x14ac:dyDescent="0.35">
      <c r="B14" s="16"/>
      <c r="G14" s="25">
        <f>SUM(G9:G10)</f>
        <v>0.677541943682064</v>
      </c>
      <c r="H14" s="25">
        <f t="shared" ref="H14:L14" si="0">SUM(H9:H10)</f>
        <v>0.74751058917470103</v>
      </c>
      <c r="I14" s="25">
        <f t="shared" si="0"/>
        <v>0.69938199410625002</v>
      </c>
      <c r="J14" s="25">
        <f t="shared" si="0"/>
        <v>0.74133717909649599</v>
      </c>
      <c r="K14" s="25">
        <f t="shared" si="0"/>
        <v>0.66515488398977096</v>
      </c>
      <c r="L14" s="25">
        <f t="shared" si="0"/>
        <v>0.629642884461175</v>
      </c>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N18"/>
  <sheetViews>
    <sheetView showGridLines="0" topLeftCell="A11" workbookViewId="0">
      <pane xSplit="2" topLeftCell="C1" activePane="topRight" state="frozen"/>
      <selection pane="topRight" activeCell="G14" sqref="G14:L14"/>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255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248</v>
      </c>
      <c r="C9" s="17">
        <v>0.217971709585593</v>
      </c>
      <c r="D9" s="17">
        <v>0.226736247430916</v>
      </c>
      <c r="E9" s="17">
        <v>0.20952513203870199</v>
      </c>
      <c r="F9" s="17"/>
      <c r="G9" s="17">
        <v>0.228221752609649</v>
      </c>
      <c r="H9" s="17">
        <v>0.239761434256895</v>
      </c>
      <c r="I9" s="17">
        <v>0.206741860968464</v>
      </c>
      <c r="J9" s="17">
        <v>0.24090776659969099</v>
      </c>
      <c r="K9" s="17">
        <v>0.215533702824412</v>
      </c>
      <c r="L9" s="17">
        <v>0.185512706715972</v>
      </c>
      <c r="M9" s="17"/>
      <c r="N9" s="17">
        <v>0.219865173095219</v>
      </c>
      <c r="O9" s="17">
        <v>0.207302386065146</v>
      </c>
      <c r="P9" s="17">
        <v>0.205161294360762</v>
      </c>
      <c r="Q9" s="17">
        <v>0.23771192919378301</v>
      </c>
      <c r="R9" s="17"/>
      <c r="S9" s="17">
        <v>0.248926787905831</v>
      </c>
      <c r="T9" s="17">
        <v>0.19269658112931801</v>
      </c>
      <c r="U9" s="17">
        <v>0.218344206448946</v>
      </c>
      <c r="V9" s="17">
        <v>0.2310587742769</v>
      </c>
      <c r="W9" s="17">
        <v>0.21453879407909701</v>
      </c>
      <c r="X9" s="17">
        <v>0.20858810416763399</v>
      </c>
      <c r="Y9" s="17">
        <v>0.17548307826079701</v>
      </c>
      <c r="Z9" s="17">
        <v>0.23416538709496801</v>
      </c>
      <c r="AA9" s="17">
        <v>0.23945778277253901</v>
      </c>
      <c r="AB9" s="17">
        <v>0.20725342041321099</v>
      </c>
      <c r="AC9" s="17">
        <v>0.21233140270049</v>
      </c>
      <c r="AD9" s="17">
        <v>0.234021919330898</v>
      </c>
      <c r="AE9" s="17"/>
      <c r="AF9" s="17">
        <v>0.22672288269645399</v>
      </c>
      <c r="AG9" s="17">
        <v>0.22469381708195199</v>
      </c>
      <c r="AH9" s="17">
        <v>0.20858961747195201</v>
      </c>
      <c r="AI9" s="17">
        <v>0.23356947621531499</v>
      </c>
      <c r="AJ9" s="17">
        <v>0.18322119787138699</v>
      </c>
      <c r="AK9" s="17">
        <v>0.186377671876057</v>
      </c>
      <c r="AL9" s="17"/>
      <c r="AM9" s="17">
        <v>0.22716465316126799</v>
      </c>
      <c r="AN9" s="17">
        <v>0.20405337353039599</v>
      </c>
      <c r="AO9" s="17"/>
      <c r="AP9" s="17">
        <v>0.166201546186074</v>
      </c>
      <c r="AQ9" s="17">
        <v>0.20721176964141899</v>
      </c>
      <c r="AR9" s="17">
        <v>0.197080711781246</v>
      </c>
      <c r="AS9" s="17">
        <v>0.29945108189685998</v>
      </c>
      <c r="AT9" s="17">
        <v>0.30426658824861202</v>
      </c>
      <c r="AU9" s="17"/>
      <c r="AV9" s="17">
        <v>0.25451491879206001</v>
      </c>
      <c r="AW9" s="17">
        <v>0.17921541543014299</v>
      </c>
      <c r="AX9" s="17">
        <v>0.188685880245926</v>
      </c>
      <c r="AY9" s="17">
        <v>0.18533544360014101</v>
      </c>
      <c r="AZ9" s="17">
        <v>0.27173927458813102</v>
      </c>
      <c r="BA9" s="17">
        <v>0.228510215089503</v>
      </c>
      <c r="BB9" s="17"/>
      <c r="BC9" s="17">
        <v>0.23812905131444301</v>
      </c>
      <c r="BD9" s="17">
        <v>0.219405769651662</v>
      </c>
      <c r="BE9" s="17">
        <v>0.202446866530125</v>
      </c>
      <c r="BF9" s="17"/>
      <c r="BG9" s="17">
        <v>0.239608109915427</v>
      </c>
      <c r="BH9" s="17">
        <v>0.25533323895343502</v>
      </c>
      <c r="BI9" s="17">
        <v>0.209799653048719</v>
      </c>
      <c r="BJ9" s="17">
        <v>0.24221940057022601</v>
      </c>
      <c r="BK9" s="17">
        <v>9.0232560062870698E-2</v>
      </c>
      <c r="BL9" s="17"/>
      <c r="BM9" s="17">
        <v>0.25276361096821498</v>
      </c>
      <c r="BN9" s="17">
        <v>0.125401467242716</v>
      </c>
    </row>
    <row r="10" spans="2:66" x14ac:dyDescent="0.35">
      <c r="B10" s="18" t="s">
        <v>249</v>
      </c>
      <c r="C10" s="17">
        <v>0.37646749877450503</v>
      </c>
      <c r="D10" s="17">
        <v>0.36971646797531799</v>
      </c>
      <c r="E10" s="17">
        <v>0.38392982878163701</v>
      </c>
      <c r="F10" s="17"/>
      <c r="G10" s="17">
        <v>0.32291390949565402</v>
      </c>
      <c r="H10" s="17">
        <v>0.39798945629659499</v>
      </c>
      <c r="I10" s="17">
        <v>0.377853874424808</v>
      </c>
      <c r="J10" s="17">
        <v>0.373702642569814</v>
      </c>
      <c r="K10" s="17">
        <v>0.41509677376806497</v>
      </c>
      <c r="L10" s="17">
        <v>0.369678370885341</v>
      </c>
      <c r="M10" s="17"/>
      <c r="N10" s="17">
        <v>0.42149762903430799</v>
      </c>
      <c r="O10" s="17">
        <v>0.37384584228870199</v>
      </c>
      <c r="P10" s="17">
        <v>0.353838640915285</v>
      </c>
      <c r="Q10" s="17">
        <v>0.35253315637434801</v>
      </c>
      <c r="R10" s="17"/>
      <c r="S10" s="17">
        <v>0.37997996933412098</v>
      </c>
      <c r="T10" s="17">
        <v>0.39215677305555502</v>
      </c>
      <c r="U10" s="17">
        <v>0.368159734928169</v>
      </c>
      <c r="V10" s="17">
        <v>0.32449324283956199</v>
      </c>
      <c r="W10" s="17">
        <v>0.391491002302502</v>
      </c>
      <c r="X10" s="17">
        <v>0.37273941131606297</v>
      </c>
      <c r="Y10" s="17">
        <v>0.41813155490264298</v>
      </c>
      <c r="Z10" s="17">
        <v>0.340802412083411</v>
      </c>
      <c r="AA10" s="17">
        <v>0.37308763505888698</v>
      </c>
      <c r="AB10" s="17">
        <v>0.388348670087931</v>
      </c>
      <c r="AC10" s="17">
        <v>0.39410212733774902</v>
      </c>
      <c r="AD10" s="17">
        <v>0.32942573586713098</v>
      </c>
      <c r="AE10" s="17"/>
      <c r="AF10" s="17">
        <v>0.36670786384041498</v>
      </c>
      <c r="AG10" s="17">
        <v>0.40333904826577899</v>
      </c>
      <c r="AH10" s="17">
        <v>0.37842930032678601</v>
      </c>
      <c r="AI10" s="17">
        <v>0.34254177533313701</v>
      </c>
      <c r="AJ10" s="17">
        <v>0.35222132278042201</v>
      </c>
      <c r="AK10" s="17">
        <v>0.44022524362996901</v>
      </c>
      <c r="AL10" s="17"/>
      <c r="AM10" s="17">
        <v>0.383111721373532</v>
      </c>
      <c r="AN10" s="17">
        <v>0.36860286497815598</v>
      </c>
      <c r="AO10" s="17"/>
      <c r="AP10" s="17">
        <v>0.373467178149409</v>
      </c>
      <c r="AQ10" s="17">
        <v>0.38456724404439901</v>
      </c>
      <c r="AR10" s="17">
        <v>0.40234593946220998</v>
      </c>
      <c r="AS10" s="17">
        <v>0.332119487654572</v>
      </c>
      <c r="AT10" s="17">
        <v>0.382706362329015</v>
      </c>
      <c r="AU10" s="17"/>
      <c r="AV10" s="17">
        <v>0.43368512213881</v>
      </c>
      <c r="AW10" s="17">
        <v>0.41008225495700401</v>
      </c>
      <c r="AX10" s="17">
        <v>0.44833713153092403</v>
      </c>
      <c r="AY10" s="17">
        <v>0.29856994880747201</v>
      </c>
      <c r="AZ10" s="17">
        <v>0.29991745226333899</v>
      </c>
      <c r="BA10" s="17">
        <v>0.30374177480130299</v>
      </c>
      <c r="BB10" s="17"/>
      <c r="BC10" s="17">
        <v>0.41796875849300003</v>
      </c>
      <c r="BD10" s="17">
        <v>0.37433653589357602</v>
      </c>
      <c r="BE10" s="17">
        <v>0.37262016464111403</v>
      </c>
      <c r="BF10" s="17"/>
      <c r="BG10" s="17">
        <v>0.38825429227420399</v>
      </c>
      <c r="BH10" s="17">
        <v>0.40745224032073502</v>
      </c>
      <c r="BI10" s="17">
        <v>0.429877182167061</v>
      </c>
      <c r="BJ10" s="17">
        <v>0.267222328744675</v>
      </c>
      <c r="BK10" s="17">
        <v>0.14966771046574401</v>
      </c>
      <c r="BL10" s="17"/>
      <c r="BM10" s="17">
        <v>0.40431512237150002</v>
      </c>
      <c r="BN10" s="17">
        <v>0.176869193469227</v>
      </c>
    </row>
    <row r="11" spans="2:66" x14ac:dyDescent="0.35">
      <c r="B11" s="18" t="s">
        <v>250</v>
      </c>
      <c r="C11" s="17">
        <v>0.28248387074797399</v>
      </c>
      <c r="D11" s="17">
        <v>0.286750609788408</v>
      </c>
      <c r="E11" s="17">
        <v>0.27868924161251402</v>
      </c>
      <c r="F11" s="17"/>
      <c r="G11" s="17">
        <v>0.33627454951323399</v>
      </c>
      <c r="H11" s="17">
        <v>0.25221221498575702</v>
      </c>
      <c r="I11" s="17">
        <v>0.27615698321318499</v>
      </c>
      <c r="J11" s="17">
        <v>0.25779821552333698</v>
      </c>
      <c r="K11" s="17">
        <v>0.25595768163572102</v>
      </c>
      <c r="L11" s="17">
        <v>0.31436645181460598</v>
      </c>
      <c r="M11" s="17"/>
      <c r="N11" s="17">
        <v>0.26994764069003302</v>
      </c>
      <c r="O11" s="17">
        <v>0.30171971395353803</v>
      </c>
      <c r="P11" s="17">
        <v>0.30090018327293599</v>
      </c>
      <c r="Q11" s="17">
        <v>0.25816455595425097</v>
      </c>
      <c r="R11" s="17"/>
      <c r="S11" s="17">
        <v>0.25860436776423501</v>
      </c>
      <c r="T11" s="17">
        <v>0.336100338245229</v>
      </c>
      <c r="U11" s="17">
        <v>0.278756623964039</v>
      </c>
      <c r="V11" s="17">
        <v>0.302593787149668</v>
      </c>
      <c r="W11" s="17">
        <v>0.27876877211391599</v>
      </c>
      <c r="X11" s="17">
        <v>0.279434937846403</v>
      </c>
      <c r="Y11" s="17">
        <v>0.23663583667042101</v>
      </c>
      <c r="Z11" s="17">
        <v>0.28275322147518001</v>
      </c>
      <c r="AA11" s="17">
        <v>0.267041568986913</v>
      </c>
      <c r="AB11" s="17">
        <v>0.28375661150085302</v>
      </c>
      <c r="AC11" s="17">
        <v>0.25758594288206199</v>
      </c>
      <c r="AD11" s="17">
        <v>0.34590507108961299</v>
      </c>
      <c r="AE11" s="17"/>
      <c r="AF11" s="17">
        <v>0.288037494874885</v>
      </c>
      <c r="AG11" s="17">
        <v>0.25305819818512099</v>
      </c>
      <c r="AH11" s="17">
        <v>0.269099910794317</v>
      </c>
      <c r="AI11" s="17">
        <v>0.32700885466570101</v>
      </c>
      <c r="AJ11" s="17">
        <v>0.30256674033674402</v>
      </c>
      <c r="AK11" s="17">
        <v>0.250780680678234</v>
      </c>
      <c r="AL11" s="17"/>
      <c r="AM11" s="17">
        <v>0.26827437102226798</v>
      </c>
      <c r="AN11" s="17">
        <v>0.30345635207645699</v>
      </c>
      <c r="AO11" s="17"/>
      <c r="AP11" s="17">
        <v>0.29891670697348099</v>
      </c>
      <c r="AQ11" s="17">
        <v>0.301423366535639</v>
      </c>
      <c r="AR11" s="17">
        <v>0.29629251882200602</v>
      </c>
      <c r="AS11" s="17">
        <v>0.252927938387077</v>
      </c>
      <c r="AT11" s="17">
        <v>0.194448029839171</v>
      </c>
      <c r="AU11" s="17"/>
      <c r="AV11" s="17">
        <v>0.23169172095406601</v>
      </c>
      <c r="AW11" s="17">
        <v>0.290807508110215</v>
      </c>
      <c r="AX11" s="17">
        <v>0.29226458472809502</v>
      </c>
      <c r="AY11" s="17">
        <v>0.33082313241317102</v>
      </c>
      <c r="AZ11" s="17">
        <v>0.33558150208176002</v>
      </c>
      <c r="BA11" s="17">
        <v>0.28973417662224898</v>
      </c>
      <c r="BB11" s="17"/>
      <c r="BC11" s="17">
        <v>0.28489050245046099</v>
      </c>
      <c r="BD11" s="17">
        <v>0.26593681521379697</v>
      </c>
      <c r="BE11" s="17">
        <v>0.29313724004605501</v>
      </c>
      <c r="BF11" s="17"/>
      <c r="BG11" s="17">
        <v>0.236630726977266</v>
      </c>
      <c r="BH11" s="17">
        <v>0.27227155162439698</v>
      </c>
      <c r="BI11" s="17">
        <v>0.29401888446728303</v>
      </c>
      <c r="BJ11" s="17">
        <v>0.338243626653495</v>
      </c>
      <c r="BK11" s="17">
        <v>0.31434398397904301</v>
      </c>
      <c r="BL11" s="17"/>
      <c r="BM11" s="17">
        <v>0.26644751926140497</v>
      </c>
      <c r="BN11" s="17">
        <v>0.31987422799256099</v>
      </c>
    </row>
    <row r="12" spans="2:66" x14ac:dyDescent="0.35">
      <c r="B12" s="18" t="s">
        <v>251</v>
      </c>
      <c r="C12" s="17">
        <v>6.6747448224848197E-2</v>
      </c>
      <c r="D12" s="17">
        <v>7.7727578244639897E-2</v>
      </c>
      <c r="E12" s="17">
        <v>5.5407061938811099E-2</v>
      </c>
      <c r="F12" s="17"/>
      <c r="G12" s="17">
        <v>6.5012062875783302E-2</v>
      </c>
      <c r="H12" s="17">
        <v>5.69998808675296E-2</v>
      </c>
      <c r="I12" s="17">
        <v>6.9978995193536106E-2</v>
      </c>
      <c r="J12" s="17">
        <v>6.7866256453007298E-2</v>
      </c>
      <c r="K12" s="17">
        <v>5.31898506079155E-2</v>
      </c>
      <c r="L12" s="17">
        <v>8.1448195695622505E-2</v>
      </c>
      <c r="M12" s="17"/>
      <c r="N12" s="17">
        <v>6.1534157741655097E-2</v>
      </c>
      <c r="O12" s="17">
        <v>6.0075938697182099E-2</v>
      </c>
      <c r="P12" s="17">
        <v>7.3046073082185498E-2</v>
      </c>
      <c r="Q12" s="17">
        <v>7.2987847906530304E-2</v>
      </c>
      <c r="R12" s="17"/>
      <c r="S12" s="17">
        <v>6.7251317141289596E-2</v>
      </c>
      <c r="T12" s="17">
        <v>3.76105083703311E-2</v>
      </c>
      <c r="U12" s="17">
        <v>8.5133410473677895E-2</v>
      </c>
      <c r="V12" s="17">
        <v>6.98949739621465E-2</v>
      </c>
      <c r="W12" s="17">
        <v>4.3750210037293999E-2</v>
      </c>
      <c r="X12" s="17">
        <v>6.4358604640289294E-2</v>
      </c>
      <c r="Y12" s="17">
        <v>0.114849108082273</v>
      </c>
      <c r="Z12" s="17">
        <v>8.2687049662953205E-2</v>
      </c>
      <c r="AA12" s="17">
        <v>6.2611442795612801E-2</v>
      </c>
      <c r="AB12" s="17">
        <v>7.6152723582268503E-2</v>
      </c>
      <c r="AC12" s="17">
        <v>4.9047278144067202E-2</v>
      </c>
      <c r="AD12" s="17">
        <v>5.9910926315367E-2</v>
      </c>
      <c r="AE12" s="17"/>
      <c r="AF12" s="17">
        <v>6.5799402869721899E-2</v>
      </c>
      <c r="AG12" s="17">
        <v>7.1363188928198304E-2</v>
      </c>
      <c r="AH12" s="17">
        <v>8.4164996565920899E-2</v>
      </c>
      <c r="AI12" s="17">
        <v>4.29004487069366E-2</v>
      </c>
      <c r="AJ12" s="17">
        <v>7.3915100513067405E-2</v>
      </c>
      <c r="AK12" s="17">
        <v>6.7108575139580698E-2</v>
      </c>
      <c r="AL12" s="17"/>
      <c r="AM12" s="17">
        <v>6.5186292152271397E-2</v>
      </c>
      <c r="AN12" s="17">
        <v>6.9435869401907699E-2</v>
      </c>
      <c r="AO12" s="17"/>
      <c r="AP12" s="17">
        <v>7.0580958008099201E-2</v>
      </c>
      <c r="AQ12" s="17">
        <v>5.9459364998592203E-2</v>
      </c>
      <c r="AR12" s="17">
        <v>6.2696814291845801E-2</v>
      </c>
      <c r="AS12" s="17">
        <v>8.9963272990293899E-2</v>
      </c>
      <c r="AT12" s="17">
        <v>5.8903181074291197E-2</v>
      </c>
      <c r="AU12" s="17"/>
      <c r="AV12" s="17">
        <v>3.7597472793865799E-2</v>
      </c>
      <c r="AW12" s="17">
        <v>9.3526790766996604E-2</v>
      </c>
      <c r="AX12" s="17">
        <v>3.9594177029550801E-2</v>
      </c>
      <c r="AY12" s="17">
        <v>0.15338122947310601</v>
      </c>
      <c r="AZ12" s="17">
        <v>5.4065658280277901E-2</v>
      </c>
      <c r="BA12" s="17">
        <v>4.0271992494445998E-2</v>
      </c>
      <c r="BB12" s="17"/>
      <c r="BC12" s="17">
        <v>2.9700176204524299E-2</v>
      </c>
      <c r="BD12" s="17">
        <v>5.6628562587321199E-2</v>
      </c>
      <c r="BE12" s="17">
        <v>0.111692753600332</v>
      </c>
      <c r="BF12" s="17"/>
      <c r="BG12" s="17">
        <v>6.7006573560408803E-2</v>
      </c>
      <c r="BH12" s="17">
        <v>3.6153506965417401E-2</v>
      </c>
      <c r="BI12" s="17">
        <v>2.50445490282648E-2</v>
      </c>
      <c r="BJ12" s="17">
        <v>0.113925240674842</v>
      </c>
      <c r="BK12" s="17">
        <v>0.35440939090570001</v>
      </c>
      <c r="BL12" s="17"/>
      <c r="BM12" s="17">
        <v>4.1195176458921699E-2</v>
      </c>
      <c r="BN12" s="17">
        <v>0.29876269985363002</v>
      </c>
    </row>
    <row r="13" spans="2:66" x14ac:dyDescent="0.35">
      <c r="B13" s="18" t="s">
        <v>117</v>
      </c>
      <c r="C13" s="19">
        <v>5.6329472667080403E-2</v>
      </c>
      <c r="D13" s="19">
        <v>3.9069096560717803E-2</v>
      </c>
      <c r="E13" s="19">
        <v>7.2448735628335606E-2</v>
      </c>
      <c r="F13" s="19"/>
      <c r="G13" s="19">
        <v>4.7577725505679402E-2</v>
      </c>
      <c r="H13" s="19">
        <v>5.3037013593222902E-2</v>
      </c>
      <c r="I13" s="19">
        <v>6.9268286200007495E-2</v>
      </c>
      <c r="J13" s="19">
        <v>5.9725118854151299E-2</v>
      </c>
      <c r="K13" s="19">
        <v>6.0221991163886303E-2</v>
      </c>
      <c r="L13" s="19">
        <v>4.89942748884587E-2</v>
      </c>
      <c r="M13" s="19"/>
      <c r="N13" s="19">
        <v>2.71553994387848E-2</v>
      </c>
      <c r="O13" s="19">
        <v>5.7056118995432101E-2</v>
      </c>
      <c r="P13" s="19">
        <v>6.7053808368830403E-2</v>
      </c>
      <c r="Q13" s="19">
        <v>7.86025105710869E-2</v>
      </c>
      <c r="R13" s="19"/>
      <c r="S13" s="19">
        <v>4.5237557854522797E-2</v>
      </c>
      <c r="T13" s="19">
        <v>4.1435799199567303E-2</v>
      </c>
      <c r="U13" s="19">
        <v>4.9606024185168601E-2</v>
      </c>
      <c r="V13" s="19">
        <v>7.1959221771723703E-2</v>
      </c>
      <c r="W13" s="19">
        <v>7.1451221467190504E-2</v>
      </c>
      <c r="X13" s="19">
        <v>7.4878942029610707E-2</v>
      </c>
      <c r="Y13" s="19">
        <v>5.4900422083866397E-2</v>
      </c>
      <c r="Z13" s="19">
        <v>5.95919296834879E-2</v>
      </c>
      <c r="AA13" s="19">
        <v>5.78015703860476E-2</v>
      </c>
      <c r="AB13" s="19">
        <v>4.4488574415736802E-2</v>
      </c>
      <c r="AC13" s="19">
        <v>8.6933248935631396E-2</v>
      </c>
      <c r="AD13" s="19">
        <v>3.0736347396990799E-2</v>
      </c>
      <c r="AE13" s="19"/>
      <c r="AF13" s="19">
        <v>5.2732355718524498E-2</v>
      </c>
      <c r="AG13" s="19">
        <v>4.7545747538949003E-2</v>
      </c>
      <c r="AH13" s="19">
        <v>5.9716174841024101E-2</v>
      </c>
      <c r="AI13" s="19">
        <v>5.3979445078910102E-2</v>
      </c>
      <c r="AJ13" s="19">
        <v>8.8075638498378697E-2</v>
      </c>
      <c r="AK13" s="19">
        <v>5.5507828676159499E-2</v>
      </c>
      <c r="AL13" s="19"/>
      <c r="AM13" s="19">
        <v>5.6262962290660398E-2</v>
      </c>
      <c r="AN13" s="19">
        <v>5.4451540013083097E-2</v>
      </c>
      <c r="AO13" s="19"/>
      <c r="AP13" s="19">
        <v>9.08336106829363E-2</v>
      </c>
      <c r="AQ13" s="19">
        <v>4.7338254779951502E-2</v>
      </c>
      <c r="AR13" s="19">
        <v>4.15840156426927E-2</v>
      </c>
      <c r="AS13" s="19">
        <v>2.5538219071197001E-2</v>
      </c>
      <c r="AT13" s="19">
        <v>5.9675838508911297E-2</v>
      </c>
      <c r="AU13" s="19"/>
      <c r="AV13" s="19">
        <v>4.2510765321197699E-2</v>
      </c>
      <c r="AW13" s="19">
        <v>2.63680307356416E-2</v>
      </c>
      <c r="AX13" s="19">
        <v>3.1118226465503999E-2</v>
      </c>
      <c r="AY13" s="19">
        <v>3.1890245706111001E-2</v>
      </c>
      <c r="AZ13" s="19">
        <v>3.8696112786491703E-2</v>
      </c>
      <c r="BA13" s="19">
        <v>0.137741840992499</v>
      </c>
      <c r="BB13" s="19"/>
      <c r="BC13" s="19">
        <v>2.93115115375722E-2</v>
      </c>
      <c r="BD13" s="19">
        <v>8.3692316653643503E-2</v>
      </c>
      <c r="BE13" s="19">
        <v>2.0102975182374801E-2</v>
      </c>
      <c r="BF13" s="19"/>
      <c r="BG13" s="19">
        <v>6.8500297272693897E-2</v>
      </c>
      <c r="BH13" s="19">
        <v>2.8789462136015399E-2</v>
      </c>
      <c r="BI13" s="19">
        <v>4.1259731288672698E-2</v>
      </c>
      <c r="BJ13" s="19">
        <v>3.8389403356761602E-2</v>
      </c>
      <c r="BK13" s="19">
        <v>9.1346354586641504E-2</v>
      </c>
      <c r="BL13" s="19"/>
      <c r="BM13" s="19">
        <v>3.5278570939957503E-2</v>
      </c>
      <c r="BN13" s="19">
        <v>7.9092411441865698E-2</v>
      </c>
    </row>
    <row r="14" spans="2:66" x14ac:dyDescent="0.35">
      <c r="B14" s="16"/>
      <c r="G14" s="25">
        <f>SUM(G9:G10)</f>
        <v>0.55113566210530296</v>
      </c>
      <c r="H14" s="25">
        <f t="shared" ref="H14:L14" si="0">SUM(H9:H10)</f>
        <v>0.63775089055348999</v>
      </c>
      <c r="I14" s="25">
        <f t="shared" si="0"/>
        <v>0.58459573539327203</v>
      </c>
      <c r="J14" s="25">
        <f t="shared" si="0"/>
        <v>0.61461040916950505</v>
      </c>
      <c r="K14" s="25">
        <f t="shared" si="0"/>
        <v>0.63063047659247695</v>
      </c>
      <c r="L14" s="25">
        <f t="shared" si="0"/>
        <v>0.55519107760131303</v>
      </c>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N18"/>
  <sheetViews>
    <sheetView showGridLines="0" topLeftCell="A5" workbookViewId="0">
      <pane xSplit="2" topLeftCell="C1" activePane="topRight" state="frozen"/>
      <selection pane="topRight" activeCell="G14" sqref="G14:L14"/>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256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248</v>
      </c>
      <c r="C9" s="17">
        <v>0.254524611850933</v>
      </c>
      <c r="D9" s="17">
        <v>0.27634765048402099</v>
      </c>
      <c r="E9" s="17">
        <v>0.233526066332715</v>
      </c>
      <c r="F9" s="17"/>
      <c r="G9" s="17">
        <v>0.29317480614760399</v>
      </c>
      <c r="H9" s="17">
        <v>0.30423905095786802</v>
      </c>
      <c r="I9" s="17">
        <v>0.27005456277983603</v>
      </c>
      <c r="J9" s="17">
        <v>0.26364539034600099</v>
      </c>
      <c r="K9" s="17">
        <v>0.20352529833716701</v>
      </c>
      <c r="L9" s="17">
        <v>0.20251760254940901</v>
      </c>
      <c r="M9" s="17"/>
      <c r="N9" s="17">
        <v>0.30056151675202403</v>
      </c>
      <c r="O9" s="17">
        <v>0.27257513412095102</v>
      </c>
      <c r="P9" s="17">
        <v>0.20226017330102899</v>
      </c>
      <c r="Q9" s="17">
        <v>0.232030465763855</v>
      </c>
      <c r="R9" s="17"/>
      <c r="S9" s="17">
        <v>0.26757302157372498</v>
      </c>
      <c r="T9" s="17">
        <v>0.25615499451882201</v>
      </c>
      <c r="U9" s="17">
        <v>0.26510336538403401</v>
      </c>
      <c r="V9" s="17">
        <v>0.23755004919532099</v>
      </c>
      <c r="W9" s="17">
        <v>0.26561595653095399</v>
      </c>
      <c r="X9" s="17">
        <v>0.28253425347458899</v>
      </c>
      <c r="Y9" s="17">
        <v>0.26087059123586598</v>
      </c>
      <c r="Z9" s="17">
        <v>0.18742463913469401</v>
      </c>
      <c r="AA9" s="17">
        <v>0.25819564471019701</v>
      </c>
      <c r="AB9" s="17">
        <v>0.203619542175314</v>
      </c>
      <c r="AC9" s="17">
        <v>0.27986570763547203</v>
      </c>
      <c r="AD9" s="17">
        <v>0.26840453606245801</v>
      </c>
      <c r="AE9" s="17"/>
      <c r="AF9" s="17">
        <v>0.30607393535406502</v>
      </c>
      <c r="AG9" s="17">
        <v>0.24498995913558599</v>
      </c>
      <c r="AH9" s="17">
        <v>0.22801419468926601</v>
      </c>
      <c r="AI9" s="17">
        <v>0.238117920210595</v>
      </c>
      <c r="AJ9" s="17">
        <v>0.20304346054601</v>
      </c>
      <c r="AK9" s="17">
        <v>0.29087250239694701</v>
      </c>
      <c r="AL9" s="17"/>
      <c r="AM9" s="17">
        <v>0.24489313708184701</v>
      </c>
      <c r="AN9" s="17">
        <v>0.26638283351478798</v>
      </c>
      <c r="AO9" s="17"/>
      <c r="AP9" s="17">
        <v>0.19292498339858299</v>
      </c>
      <c r="AQ9" s="17">
        <v>0.217080325418396</v>
      </c>
      <c r="AR9" s="17">
        <v>0.29216509699201798</v>
      </c>
      <c r="AS9" s="17">
        <v>0.34619068126379499</v>
      </c>
      <c r="AT9" s="17">
        <v>0.32782482017091102</v>
      </c>
      <c r="AU9" s="17"/>
      <c r="AV9" s="17">
        <v>0.31137001115988899</v>
      </c>
      <c r="AW9" s="17">
        <v>0.17958663498160199</v>
      </c>
      <c r="AX9" s="17">
        <v>0.30192490357303298</v>
      </c>
      <c r="AY9" s="17">
        <v>0.163444592677401</v>
      </c>
      <c r="AZ9" s="17">
        <v>0.36147114437593197</v>
      </c>
      <c r="BA9" s="17">
        <v>0.231839785934185</v>
      </c>
      <c r="BB9" s="17"/>
      <c r="BC9" s="17">
        <v>0.393681713381758</v>
      </c>
      <c r="BD9" s="17">
        <v>0.210541479386428</v>
      </c>
      <c r="BE9" s="17">
        <v>0.22293095940104199</v>
      </c>
      <c r="BF9" s="17"/>
      <c r="BG9" s="17">
        <v>0.337487186602066</v>
      </c>
      <c r="BH9" s="17">
        <v>0.290298142583928</v>
      </c>
      <c r="BI9" s="17">
        <v>0.25449060240431198</v>
      </c>
      <c r="BJ9" s="17">
        <v>0.20448429328622</v>
      </c>
      <c r="BK9" s="17">
        <v>6.82630102754027E-2</v>
      </c>
      <c r="BL9" s="17"/>
      <c r="BM9" s="17">
        <v>0.29800925820095803</v>
      </c>
      <c r="BN9" s="17">
        <v>9.9783855383667297E-2</v>
      </c>
    </row>
    <row r="10" spans="2:66" x14ac:dyDescent="0.35">
      <c r="B10" s="18" t="s">
        <v>249</v>
      </c>
      <c r="C10" s="17">
        <v>0.41500121829894898</v>
      </c>
      <c r="D10" s="17">
        <v>0.42208752078254402</v>
      </c>
      <c r="E10" s="17">
        <v>0.40813511559858301</v>
      </c>
      <c r="F10" s="17"/>
      <c r="G10" s="17">
        <v>0.39285431655978698</v>
      </c>
      <c r="H10" s="17">
        <v>0.43726747847506697</v>
      </c>
      <c r="I10" s="17">
        <v>0.367849549733545</v>
      </c>
      <c r="J10" s="17">
        <v>0.42749243896928302</v>
      </c>
      <c r="K10" s="17">
        <v>0.47931474842872901</v>
      </c>
      <c r="L10" s="17">
        <v>0.39640667878694702</v>
      </c>
      <c r="M10" s="17"/>
      <c r="N10" s="17">
        <v>0.44960656989528303</v>
      </c>
      <c r="O10" s="17">
        <v>0.419810210960396</v>
      </c>
      <c r="P10" s="17">
        <v>0.40752843896844398</v>
      </c>
      <c r="Q10" s="17">
        <v>0.377590944492041</v>
      </c>
      <c r="R10" s="17"/>
      <c r="S10" s="17">
        <v>0.41644403158462601</v>
      </c>
      <c r="T10" s="17">
        <v>0.45006846663237099</v>
      </c>
      <c r="U10" s="17">
        <v>0.44756779568183402</v>
      </c>
      <c r="V10" s="17">
        <v>0.35093783505570098</v>
      </c>
      <c r="W10" s="17">
        <v>0.40523456318701701</v>
      </c>
      <c r="X10" s="17">
        <v>0.395982259554789</v>
      </c>
      <c r="Y10" s="17">
        <v>0.41828761304907103</v>
      </c>
      <c r="Z10" s="17">
        <v>0.424103289670683</v>
      </c>
      <c r="AA10" s="17">
        <v>0.42087411602948299</v>
      </c>
      <c r="AB10" s="17">
        <v>0.441216485407813</v>
      </c>
      <c r="AC10" s="17">
        <v>0.36451844614673001</v>
      </c>
      <c r="AD10" s="17">
        <v>0.40516336712420697</v>
      </c>
      <c r="AE10" s="17"/>
      <c r="AF10" s="17">
        <v>0.41767474599493398</v>
      </c>
      <c r="AG10" s="17">
        <v>0.43687166930382798</v>
      </c>
      <c r="AH10" s="17">
        <v>0.38802355928912102</v>
      </c>
      <c r="AI10" s="17">
        <v>0.40943646913363402</v>
      </c>
      <c r="AJ10" s="17">
        <v>0.42656330861359298</v>
      </c>
      <c r="AK10" s="17">
        <v>0.34487983366356401</v>
      </c>
      <c r="AL10" s="17"/>
      <c r="AM10" s="17">
        <v>0.41224107931565401</v>
      </c>
      <c r="AN10" s="17">
        <v>0.42075353133265198</v>
      </c>
      <c r="AO10" s="17"/>
      <c r="AP10" s="17">
        <v>0.39445377050422498</v>
      </c>
      <c r="AQ10" s="17">
        <v>0.43873154750876597</v>
      </c>
      <c r="AR10" s="17">
        <v>0.41662113307343701</v>
      </c>
      <c r="AS10" s="17">
        <v>0.41574702600359098</v>
      </c>
      <c r="AT10" s="17">
        <v>0.37066526135109001</v>
      </c>
      <c r="AU10" s="17"/>
      <c r="AV10" s="17">
        <v>0.44071622192207099</v>
      </c>
      <c r="AW10" s="17">
        <v>0.41935952882263999</v>
      </c>
      <c r="AX10" s="17">
        <v>0.48700354187846701</v>
      </c>
      <c r="AY10" s="17">
        <v>0.35917650862304601</v>
      </c>
      <c r="AZ10" s="17">
        <v>0.37527177629651998</v>
      </c>
      <c r="BA10" s="17">
        <v>0.45255755648864299</v>
      </c>
      <c r="BB10" s="17"/>
      <c r="BC10" s="17">
        <v>0.405894869782779</v>
      </c>
      <c r="BD10" s="17">
        <v>0.438464236446025</v>
      </c>
      <c r="BE10" s="17">
        <v>0.39671117996558702</v>
      </c>
      <c r="BF10" s="17"/>
      <c r="BG10" s="17">
        <v>0.34459492175683198</v>
      </c>
      <c r="BH10" s="17">
        <v>0.45952724650653798</v>
      </c>
      <c r="BI10" s="17">
        <v>0.46468713189529898</v>
      </c>
      <c r="BJ10" s="17">
        <v>0.32278088610213901</v>
      </c>
      <c r="BK10" s="17">
        <v>0.19555371208019001</v>
      </c>
      <c r="BL10" s="17"/>
      <c r="BM10" s="17">
        <v>0.440746267516197</v>
      </c>
      <c r="BN10" s="17">
        <v>0.224993370533485</v>
      </c>
    </row>
    <row r="11" spans="2:66" x14ac:dyDescent="0.35">
      <c r="B11" s="18" t="s">
        <v>250</v>
      </c>
      <c r="C11" s="17">
        <v>0.21272888333866299</v>
      </c>
      <c r="D11" s="17">
        <v>0.20961018781070201</v>
      </c>
      <c r="E11" s="17">
        <v>0.21585448168267399</v>
      </c>
      <c r="F11" s="17"/>
      <c r="G11" s="17">
        <v>0.17996230243643299</v>
      </c>
      <c r="H11" s="17">
        <v>0.15756965752130001</v>
      </c>
      <c r="I11" s="17">
        <v>0.23842086583254199</v>
      </c>
      <c r="J11" s="17">
        <v>0.18005652446762199</v>
      </c>
      <c r="K11" s="17">
        <v>0.217484800597848</v>
      </c>
      <c r="L11" s="17">
        <v>0.28203308684063899</v>
      </c>
      <c r="M11" s="17"/>
      <c r="N11" s="17">
        <v>0.18331537285555499</v>
      </c>
      <c r="O11" s="17">
        <v>0.18984242975827101</v>
      </c>
      <c r="P11" s="17">
        <v>0.251033012481919</v>
      </c>
      <c r="Q11" s="17">
        <v>0.23420906362185301</v>
      </c>
      <c r="R11" s="17"/>
      <c r="S11" s="17">
        <v>0.18675480894743199</v>
      </c>
      <c r="T11" s="17">
        <v>0.21075819409150301</v>
      </c>
      <c r="U11" s="17">
        <v>0.214186709095257</v>
      </c>
      <c r="V11" s="17">
        <v>0.23966000233156401</v>
      </c>
      <c r="W11" s="17">
        <v>0.19341115833957001</v>
      </c>
      <c r="X11" s="17">
        <v>0.22010873022740399</v>
      </c>
      <c r="Y11" s="17">
        <v>0.193302330626657</v>
      </c>
      <c r="Z11" s="17">
        <v>0.25769966018188301</v>
      </c>
      <c r="AA11" s="17">
        <v>0.19993976803222199</v>
      </c>
      <c r="AB11" s="17">
        <v>0.24803144906499699</v>
      </c>
      <c r="AC11" s="17">
        <v>0.21065518043207301</v>
      </c>
      <c r="AD11" s="17">
        <v>0.217166322199008</v>
      </c>
      <c r="AE11" s="17"/>
      <c r="AF11" s="17">
        <v>0.173894180701786</v>
      </c>
      <c r="AG11" s="17">
        <v>0.20573474329847999</v>
      </c>
      <c r="AH11" s="17">
        <v>0.243444629157853</v>
      </c>
      <c r="AI11" s="17">
        <v>0.23616166948749401</v>
      </c>
      <c r="AJ11" s="17">
        <v>0.21748927698291901</v>
      </c>
      <c r="AK11" s="17">
        <v>0.268861373581195</v>
      </c>
      <c r="AL11" s="17"/>
      <c r="AM11" s="17">
        <v>0.23294046685588099</v>
      </c>
      <c r="AN11" s="17">
        <v>0.18555951010970301</v>
      </c>
      <c r="AO11" s="17"/>
      <c r="AP11" s="17">
        <v>0.25472780025147601</v>
      </c>
      <c r="AQ11" s="17">
        <v>0.228594096765522</v>
      </c>
      <c r="AR11" s="17">
        <v>0.20469840076423601</v>
      </c>
      <c r="AS11" s="17">
        <v>0.15632262719411599</v>
      </c>
      <c r="AT11" s="17">
        <v>0.184107703008274</v>
      </c>
      <c r="AU11" s="17"/>
      <c r="AV11" s="17">
        <v>0.159267960794585</v>
      </c>
      <c r="AW11" s="17">
        <v>0.30419987634085599</v>
      </c>
      <c r="AX11" s="17">
        <v>0.16042246093349</v>
      </c>
      <c r="AY11" s="17">
        <v>0.296254542429988</v>
      </c>
      <c r="AZ11" s="17">
        <v>0.153644449214973</v>
      </c>
      <c r="BA11" s="17">
        <v>0.16186486496847499</v>
      </c>
      <c r="BB11" s="17"/>
      <c r="BC11" s="17">
        <v>0.139003533186766</v>
      </c>
      <c r="BD11" s="17">
        <v>0.214640216190712</v>
      </c>
      <c r="BE11" s="17">
        <v>0.26602170058032398</v>
      </c>
      <c r="BF11" s="17"/>
      <c r="BG11" s="17">
        <v>0.220831143943298</v>
      </c>
      <c r="BH11" s="17">
        <v>0.18232721775315999</v>
      </c>
      <c r="BI11" s="17">
        <v>0.21041563567455901</v>
      </c>
      <c r="BJ11" s="17">
        <v>0.32071263589749499</v>
      </c>
      <c r="BK11" s="17">
        <v>0.34918682948930302</v>
      </c>
      <c r="BL11" s="17"/>
      <c r="BM11" s="17">
        <v>0.18861910674433299</v>
      </c>
      <c r="BN11" s="17">
        <v>0.34259805990827602</v>
      </c>
    </row>
    <row r="12" spans="2:66" x14ac:dyDescent="0.35">
      <c r="B12" s="18" t="s">
        <v>251</v>
      </c>
      <c r="C12" s="17">
        <v>5.29627135483468E-2</v>
      </c>
      <c r="D12" s="17">
        <v>5.4202550179947399E-2</v>
      </c>
      <c r="E12" s="17">
        <v>5.2014911417169699E-2</v>
      </c>
      <c r="F12" s="17"/>
      <c r="G12" s="17">
        <v>6.5679638279068503E-2</v>
      </c>
      <c r="H12" s="17">
        <v>4.4813893226750501E-2</v>
      </c>
      <c r="I12" s="17">
        <v>4.8914122638101798E-2</v>
      </c>
      <c r="J12" s="17">
        <v>5.35000941438507E-2</v>
      </c>
      <c r="K12" s="17">
        <v>4.2425853298665203E-2</v>
      </c>
      <c r="L12" s="17">
        <v>6.1081320223246902E-2</v>
      </c>
      <c r="M12" s="17"/>
      <c r="N12" s="17">
        <v>4.6275329503107199E-2</v>
      </c>
      <c r="O12" s="17">
        <v>4.95988279659276E-2</v>
      </c>
      <c r="P12" s="17">
        <v>6.0689591285942798E-2</v>
      </c>
      <c r="Q12" s="17">
        <v>5.7751382869865898E-2</v>
      </c>
      <c r="R12" s="17"/>
      <c r="S12" s="17">
        <v>6.35812624793263E-2</v>
      </c>
      <c r="T12" s="17">
        <v>1.5299705332533E-2</v>
      </c>
      <c r="U12" s="17">
        <v>3.0275343047805301E-2</v>
      </c>
      <c r="V12" s="17">
        <v>8.1921597067948396E-2</v>
      </c>
      <c r="W12" s="17">
        <v>6.4094260509958506E-2</v>
      </c>
      <c r="X12" s="17">
        <v>5.3945366585856601E-2</v>
      </c>
      <c r="Y12" s="17">
        <v>7.2480973918125899E-2</v>
      </c>
      <c r="Z12" s="17">
        <v>0.106822418871712</v>
      </c>
      <c r="AA12" s="17">
        <v>4.4774095127746598E-2</v>
      </c>
      <c r="AB12" s="17">
        <v>5.6764825147527502E-2</v>
      </c>
      <c r="AC12" s="17">
        <v>3.8698327202274403E-2</v>
      </c>
      <c r="AD12" s="17">
        <v>3.00479613122768E-2</v>
      </c>
      <c r="AE12" s="17"/>
      <c r="AF12" s="17">
        <v>5.0078502575173399E-2</v>
      </c>
      <c r="AG12" s="17">
        <v>5.6964953878894602E-2</v>
      </c>
      <c r="AH12" s="17">
        <v>6.7017935060704206E-2</v>
      </c>
      <c r="AI12" s="17">
        <v>3.7358405914236302E-2</v>
      </c>
      <c r="AJ12" s="17">
        <v>5.8843891633072701E-2</v>
      </c>
      <c r="AK12" s="17">
        <v>4.9557548657616399E-2</v>
      </c>
      <c r="AL12" s="17"/>
      <c r="AM12" s="17">
        <v>5.0073268207968397E-2</v>
      </c>
      <c r="AN12" s="17">
        <v>5.7438071749285197E-2</v>
      </c>
      <c r="AO12" s="17"/>
      <c r="AP12" s="17">
        <v>4.9275239939609201E-2</v>
      </c>
      <c r="AQ12" s="17">
        <v>4.57755129558719E-2</v>
      </c>
      <c r="AR12" s="17">
        <v>4.3397101034310798E-2</v>
      </c>
      <c r="AS12" s="17">
        <v>5.6153817557107299E-2</v>
      </c>
      <c r="AT12" s="17">
        <v>7.7210202168293496E-2</v>
      </c>
      <c r="AU12" s="17"/>
      <c r="AV12" s="17">
        <v>3.29695874012308E-2</v>
      </c>
      <c r="AW12" s="17">
        <v>6.5294910993559399E-2</v>
      </c>
      <c r="AX12" s="17">
        <v>7.1391104684878403E-3</v>
      </c>
      <c r="AY12" s="17">
        <v>0.117552375521344</v>
      </c>
      <c r="AZ12" s="17">
        <v>6.2631261958913803E-2</v>
      </c>
      <c r="BA12" s="17">
        <v>4.7244189716651203E-2</v>
      </c>
      <c r="BB12" s="17"/>
      <c r="BC12" s="17">
        <v>2.34951299202459E-2</v>
      </c>
      <c r="BD12" s="17">
        <v>4.5087691945408501E-2</v>
      </c>
      <c r="BE12" s="17">
        <v>8.9277811072100102E-2</v>
      </c>
      <c r="BF12" s="17"/>
      <c r="BG12" s="17">
        <v>3.32565179137587E-2</v>
      </c>
      <c r="BH12" s="17">
        <v>2.3735731656849401E-2</v>
      </c>
      <c r="BI12" s="17">
        <v>3.1182476833064202E-2</v>
      </c>
      <c r="BJ12" s="17">
        <v>3.8698059367984601E-2</v>
      </c>
      <c r="BK12" s="17">
        <v>0.31227226616098602</v>
      </c>
      <c r="BL12" s="17"/>
      <c r="BM12" s="17">
        <v>2.5291514044893298E-2</v>
      </c>
      <c r="BN12" s="17">
        <v>0.24896872058174099</v>
      </c>
    </row>
    <row r="13" spans="2:66" x14ac:dyDescent="0.35">
      <c r="B13" s="18" t="s">
        <v>117</v>
      </c>
      <c r="C13" s="19">
        <v>6.4782572963108395E-2</v>
      </c>
      <c r="D13" s="19">
        <v>3.7752090742786001E-2</v>
      </c>
      <c r="E13" s="19">
        <v>9.0469424968857501E-2</v>
      </c>
      <c r="F13" s="19"/>
      <c r="G13" s="19">
        <v>6.83289365771068E-2</v>
      </c>
      <c r="H13" s="19">
        <v>5.61099198190151E-2</v>
      </c>
      <c r="I13" s="19">
        <v>7.4760899015975699E-2</v>
      </c>
      <c r="J13" s="19">
        <v>7.5305552073244006E-2</v>
      </c>
      <c r="K13" s="19">
        <v>5.7249299337591403E-2</v>
      </c>
      <c r="L13" s="19">
        <v>5.7961311599758099E-2</v>
      </c>
      <c r="M13" s="19"/>
      <c r="N13" s="19">
        <v>2.0241210994030801E-2</v>
      </c>
      <c r="O13" s="19">
        <v>6.8173397194455101E-2</v>
      </c>
      <c r="P13" s="19">
        <v>7.8488783962665995E-2</v>
      </c>
      <c r="Q13" s="19">
        <v>9.8418143252386001E-2</v>
      </c>
      <c r="R13" s="19"/>
      <c r="S13" s="19">
        <v>6.5646875414891198E-2</v>
      </c>
      <c r="T13" s="19">
        <v>6.7718639424770105E-2</v>
      </c>
      <c r="U13" s="19">
        <v>4.2866786791070102E-2</v>
      </c>
      <c r="V13" s="19">
        <v>8.9930516349465195E-2</v>
      </c>
      <c r="W13" s="19">
        <v>7.1644061432500794E-2</v>
      </c>
      <c r="X13" s="19">
        <v>4.7429390157361397E-2</v>
      </c>
      <c r="Y13" s="19">
        <v>5.5058491170280402E-2</v>
      </c>
      <c r="Z13" s="19">
        <v>2.3949992141029001E-2</v>
      </c>
      <c r="AA13" s="19">
        <v>7.6216376100350897E-2</v>
      </c>
      <c r="AB13" s="19">
        <v>5.0367698204348797E-2</v>
      </c>
      <c r="AC13" s="19">
        <v>0.10626233858344999</v>
      </c>
      <c r="AD13" s="19">
        <v>7.9217813302050494E-2</v>
      </c>
      <c r="AE13" s="19"/>
      <c r="AF13" s="19">
        <v>5.2278635374041801E-2</v>
      </c>
      <c r="AG13" s="19">
        <v>5.5438674383211602E-2</v>
      </c>
      <c r="AH13" s="19">
        <v>7.3499681803055897E-2</v>
      </c>
      <c r="AI13" s="19">
        <v>7.8925535254041501E-2</v>
      </c>
      <c r="AJ13" s="19">
        <v>9.4060062224404994E-2</v>
      </c>
      <c r="AK13" s="19">
        <v>4.5828741700677703E-2</v>
      </c>
      <c r="AL13" s="19"/>
      <c r="AM13" s="19">
        <v>5.9852048538649401E-2</v>
      </c>
      <c r="AN13" s="19">
        <v>6.9866053293571803E-2</v>
      </c>
      <c r="AO13" s="19"/>
      <c r="AP13" s="19">
        <v>0.108618205906107</v>
      </c>
      <c r="AQ13" s="19">
        <v>6.9818517351443607E-2</v>
      </c>
      <c r="AR13" s="19">
        <v>4.3118268135998297E-2</v>
      </c>
      <c r="AS13" s="19">
        <v>2.5585847981391002E-2</v>
      </c>
      <c r="AT13" s="19">
        <v>4.0192013301431601E-2</v>
      </c>
      <c r="AU13" s="19"/>
      <c r="AV13" s="19">
        <v>5.56762187222236E-2</v>
      </c>
      <c r="AW13" s="19">
        <v>3.1559048861342101E-2</v>
      </c>
      <c r="AX13" s="19">
        <v>4.3509983146523198E-2</v>
      </c>
      <c r="AY13" s="19">
        <v>6.357198074822E-2</v>
      </c>
      <c r="AZ13" s="19">
        <v>4.6981368153661697E-2</v>
      </c>
      <c r="BA13" s="19">
        <v>0.106493602892045</v>
      </c>
      <c r="BB13" s="19"/>
      <c r="BC13" s="19">
        <v>3.7924753728451902E-2</v>
      </c>
      <c r="BD13" s="19">
        <v>9.1266376031426802E-2</v>
      </c>
      <c r="BE13" s="19">
        <v>2.50583489809467E-2</v>
      </c>
      <c r="BF13" s="19"/>
      <c r="BG13" s="19">
        <v>6.3830229784044804E-2</v>
      </c>
      <c r="BH13" s="19">
        <v>4.4111661499524397E-2</v>
      </c>
      <c r="BI13" s="19">
        <v>3.9224153192765003E-2</v>
      </c>
      <c r="BJ13" s="19">
        <v>0.113324125346161</v>
      </c>
      <c r="BK13" s="19">
        <v>7.4724181994118399E-2</v>
      </c>
      <c r="BL13" s="19"/>
      <c r="BM13" s="19">
        <v>4.7333853493619002E-2</v>
      </c>
      <c r="BN13" s="19">
        <v>8.3655993592831004E-2</v>
      </c>
    </row>
    <row r="14" spans="2:66" x14ac:dyDescent="0.35">
      <c r="B14" s="16"/>
      <c r="G14" s="25">
        <f>SUM(G9:G10)</f>
        <v>0.68602912270739091</v>
      </c>
      <c r="H14" s="25">
        <f t="shared" ref="H14:L14" si="0">SUM(H9:H10)</f>
        <v>0.74150652943293505</v>
      </c>
      <c r="I14" s="25">
        <f t="shared" si="0"/>
        <v>0.63790411251338108</v>
      </c>
      <c r="J14" s="25">
        <f t="shared" si="0"/>
        <v>0.691137829315284</v>
      </c>
      <c r="K14" s="25">
        <f t="shared" si="0"/>
        <v>0.68284004676589605</v>
      </c>
      <c r="L14" s="25">
        <f t="shared" si="0"/>
        <v>0.598924281336356</v>
      </c>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N18"/>
  <sheetViews>
    <sheetView showGridLines="0" topLeftCell="A5" workbookViewId="0">
      <pane xSplit="2" topLeftCell="C1" activePane="topRight" state="frozen"/>
      <selection pane="topRight" activeCell="G14" sqref="G14:L14"/>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257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248</v>
      </c>
      <c r="C9" s="17">
        <v>0.168923488901985</v>
      </c>
      <c r="D9" s="17">
        <v>0.186375390178601</v>
      </c>
      <c r="E9" s="17">
        <v>0.152740364081729</v>
      </c>
      <c r="F9" s="17"/>
      <c r="G9" s="17">
        <v>0.119824316944121</v>
      </c>
      <c r="H9" s="17">
        <v>0.132138521718693</v>
      </c>
      <c r="I9" s="17">
        <v>0.15541454211681399</v>
      </c>
      <c r="J9" s="17">
        <v>0.15303058160972099</v>
      </c>
      <c r="K9" s="17">
        <v>0.207185025961275</v>
      </c>
      <c r="L9" s="17">
        <v>0.22973138952135999</v>
      </c>
      <c r="M9" s="17"/>
      <c r="N9" s="17">
        <v>0.16262378701642399</v>
      </c>
      <c r="O9" s="17">
        <v>0.146879431598821</v>
      </c>
      <c r="P9" s="17">
        <v>0.19486942020135301</v>
      </c>
      <c r="Q9" s="17">
        <v>0.176701592803791</v>
      </c>
      <c r="R9" s="17"/>
      <c r="S9" s="17">
        <v>0.18510564023352999</v>
      </c>
      <c r="T9" s="17">
        <v>0.139139728711209</v>
      </c>
      <c r="U9" s="17">
        <v>0.150715352201819</v>
      </c>
      <c r="V9" s="17">
        <v>0.181269612646205</v>
      </c>
      <c r="W9" s="17">
        <v>0.14230384902832499</v>
      </c>
      <c r="X9" s="17">
        <v>0.17747371123473599</v>
      </c>
      <c r="Y9" s="17">
        <v>0.14962786796683999</v>
      </c>
      <c r="Z9" s="17">
        <v>0.27010331055607201</v>
      </c>
      <c r="AA9" s="17">
        <v>0.18654245613734999</v>
      </c>
      <c r="AB9" s="17">
        <v>0.14373359155558199</v>
      </c>
      <c r="AC9" s="17">
        <v>0.20271166525020701</v>
      </c>
      <c r="AD9" s="17">
        <v>0.142271189833652</v>
      </c>
      <c r="AE9" s="17"/>
      <c r="AF9" s="17">
        <v>0.16274052321360599</v>
      </c>
      <c r="AG9" s="17">
        <v>0.165477436461789</v>
      </c>
      <c r="AH9" s="17">
        <v>0.191553711696372</v>
      </c>
      <c r="AI9" s="17">
        <v>0.17189146908365799</v>
      </c>
      <c r="AJ9" s="17">
        <v>0.15164910133467199</v>
      </c>
      <c r="AK9" s="17">
        <v>0.18489340615481001</v>
      </c>
      <c r="AL9" s="17"/>
      <c r="AM9" s="17">
        <v>0.181179339092432</v>
      </c>
      <c r="AN9" s="17">
        <v>0.15273174092025199</v>
      </c>
      <c r="AO9" s="17"/>
      <c r="AP9" s="17">
        <v>0.191555084774819</v>
      </c>
      <c r="AQ9" s="17">
        <v>0.14472709503438499</v>
      </c>
      <c r="AR9" s="17">
        <v>0.144038314671562</v>
      </c>
      <c r="AS9" s="17">
        <v>0.17886430944949699</v>
      </c>
      <c r="AT9" s="17">
        <v>0.19790382257155001</v>
      </c>
      <c r="AU9" s="17"/>
      <c r="AV9" s="17">
        <v>0.14721623141984</v>
      </c>
      <c r="AW9" s="17">
        <v>0.23032704142133401</v>
      </c>
      <c r="AX9" s="17">
        <v>0.18069474654579401</v>
      </c>
      <c r="AY9" s="17">
        <v>0.203965553483482</v>
      </c>
      <c r="AZ9" s="17">
        <v>0.109737114444585</v>
      </c>
      <c r="BA9" s="17">
        <v>0.12534131915854299</v>
      </c>
      <c r="BB9" s="17"/>
      <c r="BC9" s="17">
        <v>0.106908817238228</v>
      </c>
      <c r="BD9" s="17">
        <v>0.169789204572138</v>
      </c>
      <c r="BE9" s="17">
        <v>0.22428048902561401</v>
      </c>
      <c r="BF9" s="17"/>
      <c r="BG9" s="17">
        <v>0.224029817025336</v>
      </c>
      <c r="BH9" s="17">
        <v>0.17875742393983901</v>
      </c>
      <c r="BI9" s="17">
        <v>0.16803153776879201</v>
      </c>
      <c r="BJ9" s="17">
        <v>0.150337104496023</v>
      </c>
      <c r="BK9" s="17">
        <v>0.11788529838950999</v>
      </c>
      <c r="BL9" s="17"/>
      <c r="BM9" s="17">
        <v>0.18615534149900101</v>
      </c>
      <c r="BN9" s="17">
        <v>0.125394465321123</v>
      </c>
    </row>
    <row r="10" spans="2:66" x14ac:dyDescent="0.35">
      <c r="B10" s="18" t="s">
        <v>249</v>
      </c>
      <c r="C10" s="17">
        <v>0.31198311879457202</v>
      </c>
      <c r="D10" s="17">
        <v>0.32898805418809701</v>
      </c>
      <c r="E10" s="17">
        <v>0.29596537208403301</v>
      </c>
      <c r="F10" s="17"/>
      <c r="G10" s="17">
        <v>0.275859438598625</v>
      </c>
      <c r="H10" s="17">
        <v>0.26873212515174999</v>
      </c>
      <c r="I10" s="17">
        <v>0.32157799966267497</v>
      </c>
      <c r="J10" s="17">
        <v>0.35844563368441201</v>
      </c>
      <c r="K10" s="17">
        <v>0.31691004313162902</v>
      </c>
      <c r="L10" s="17">
        <v>0.32261294368627302</v>
      </c>
      <c r="M10" s="17"/>
      <c r="N10" s="17">
        <v>0.35608456140264599</v>
      </c>
      <c r="O10" s="17">
        <v>0.29403312948075699</v>
      </c>
      <c r="P10" s="17">
        <v>0.292462705963078</v>
      </c>
      <c r="Q10" s="17">
        <v>0.300636912215133</v>
      </c>
      <c r="R10" s="17"/>
      <c r="S10" s="17">
        <v>0.34821666875620699</v>
      </c>
      <c r="T10" s="17">
        <v>0.29433682947404799</v>
      </c>
      <c r="U10" s="17">
        <v>0.277479098450924</v>
      </c>
      <c r="V10" s="17">
        <v>0.29703476621488101</v>
      </c>
      <c r="W10" s="17">
        <v>0.32731077893300597</v>
      </c>
      <c r="X10" s="17">
        <v>0.33698159925061399</v>
      </c>
      <c r="Y10" s="17">
        <v>0.31421058270407398</v>
      </c>
      <c r="Z10" s="17">
        <v>0.32724833678287901</v>
      </c>
      <c r="AA10" s="17">
        <v>0.32104706241998598</v>
      </c>
      <c r="AB10" s="17">
        <v>0.30434586300878202</v>
      </c>
      <c r="AC10" s="17">
        <v>0.224269352038766</v>
      </c>
      <c r="AD10" s="17">
        <v>0.35635811691735703</v>
      </c>
      <c r="AE10" s="17"/>
      <c r="AF10" s="17">
        <v>0.317791824151063</v>
      </c>
      <c r="AG10" s="17">
        <v>0.334073828537234</v>
      </c>
      <c r="AH10" s="17">
        <v>0.323169281268957</v>
      </c>
      <c r="AI10" s="17">
        <v>0.28415103823461402</v>
      </c>
      <c r="AJ10" s="17">
        <v>0.284513351473344</v>
      </c>
      <c r="AK10" s="17">
        <v>0.27856981980275403</v>
      </c>
      <c r="AL10" s="17"/>
      <c r="AM10" s="17">
        <v>0.341384478313628</v>
      </c>
      <c r="AN10" s="17">
        <v>0.268951172126906</v>
      </c>
      <c r="AO10" s="17"/>
      <c r="AP10" s="17">
        <v>0.32138736049599298</v>
      </c>
      <c r="AQ10" s="17">
        <v>0.29859281912989999</v>
      </c>
      <c r="AR10" s="17">
        <v>0.30010053584515101</v>
      </c>
      <c r="AS10" s="17">
        <v>0.322653876148773</v>
      </c>
      <c r="AT10" s="17">
        <v>0.39484680903333402</v>
      </c>
      <c r="AU10" s="17"/>
      <c r="AV10" s="17">
        <v>0.35016393391643202</v>
      </c>
      <c r="AW10" s="17">
        <v>0.33217965726598198</v>
      </c>
      <c r="AX10" s="17">
        <v>0.31618853160763599</v>
      </c>
      <c r="AY10" s="17">
        <v>0.28455630507115598</v>
      </c>
      <c r="AZ10" s="17">
        <v>0.28857481103660798</v>
      </c>
      <c r="BA10" s="17">
        <v>0.26418627588129101</v>
      </c>
      <c r="BB10" s="17"/>
      <c r="BC10" s="17">
        <v>0.31240104768073002</v>
      </c>
      <c r="BD10" s="17">
        <v>0.29941442061923101</v>
      </c>
      <c r="BE10" s="17">
        <v>0.34429460892027902</v>
      </c>
      <c r="BF10" s="17"/>
      <c r="BG10" s="17">
        <v>0.254486779461362</v>
      </c>
      <c r="BH10" s="17">
        <v>0.33014748498194302</v>
      </c>
      <c r="BI10" s="17">
        <v>0.34331227796588498</v>
      </c>
      <c r="BJ10" s="17">
        <v>0.41948728061512403</v>
      </c>
      <c r="BK10" s="17">
        <v>0.22730429983720399</v>
      </c>
      <c r="BL10" s="17"/>
      <c r="BM10" s="17">
        <v>0.317783842952854</v>
      </c>
      <c r="BN10" s="17">
        <v>0.27177436967984703</v>
      </c>
    </row>
    <row r="11" spans="2:66" x14ac:dyDescent="0.35">
      <c r="B11" s="18" t="s">
        <v>250</v>
      </c>
      <c r="C11" s="17">
        <v>0.29283321062362599</v>
      </c>
      <c r="D11" s="17">
        <v>0.30062097603932197</v>
      </c>
      <c r="E11" s="17">
        <v>0.284681117108114</v>
      </c>
      <c r="F11" s="17"/>
      <c r="G11" s="17">
        <v>0.37275812143008802</v>
      </c>
      <c r="H11" s="17">
        <v>0.32977967890069898</v>
      </c>
      <c r="I11" s="17">
        <v>0.29106612957669498</v>
      </c>
      <c r="J11" s="17">
        <v>0.27706678994755701</v>
      </c>
      <c r="K11" s="17">
        <v>0.28199267412462198</v>
      </c>
      <c r="L11" s="17">
        <v>0.230980774674274</v>
      </c>
      <c r="M11" s="17"/>
      <c r="N11" s="17">
        <v>0.29374056559459499</v>
      </c>
      <c r="O11" s="17">
        <v>0.34902343785296103</v>
      </c>
      <c r="P11" s="17">
        <v>0.23923239765033</v>
      </c>
      <c r="Q11" s="17">
        <v>0.283285452612484</v>
      </c>
      <c r="R11" s="17"/>
      <c r="S11" s="17">
        <v>0.24254317884912699</v>
      </c>
      <c r="T11" s="17">
        <v>0.339022480891147</v>
      </c>
      <c r="U11" s="17">
        <v>0.31755493579486699</v>
      </c>
      <c r="V11" s="17">
        <v>0.28551872996911298</v>
      </c>
      <c r="W11" s="17">
        <v>0.30196187196684598</v>
      </c>
      <c r="X11" s="17">
        <v>0.23794424800724201</v>
      </c>
      <c r="Y11" s="17">
        <v>0.32445459149857497</v>
      </c>
      <c r="Z11" s="17">
        <v>0.202451904548094</v>
      </c>
      <c r="AA11" s="17">
        <v>0.301355408005897</v>
      </c>
      <c r="AB11" s="17">
        <v>0.31835955992611797</v>
      </c>
      <c r="AC11" s="17">
        <v>0.36273448233612698</v>
      </c>
      <c r="AD11" s="17">
        <v>0.23675660438743601</v>
      </c>
      <c r="AE11" s="17"/>
      <c r="AF11" s="17">
        <v>0.31952536134352399</v>
      </c>
      <c r="AG11" s="17">
        <v>0.27297000925722098</v>
      </c>
      <c r="AH11" s="17">
        <v>0.250323939026732</v>
      </c>
      <c r="AI11" s="17">
        <v>0.32147085033917</v>
      </c>
      <c r="AJ11" s="17">
        <v>0.28684961329841902</v>
      </c>
      <c r="AK11" s="17">
        <v>0.30220685155702198</v>
      </c>
      <c r="AL11" s="17"/>
      <c r="AM11" s="17">
        <v>0.26970035061432401</v>
      </c>
      <c r="AN11" s="17">
        <v>0.32654029162891901</v>
      </c>
      <c r="AO11" s="17"/>
      <c r="AP11" s="17">
        <v>0.231091087212209</v>
      </c>
      <c r="AQ11" s="17">
        <v>0.29050363200667101</v>
      </c>
      <c r="AR11" s="17">
        <v>0.34710730248803101</v>
      </c>
      <c r="AS11" s="17">
        <v>0.33862955247938697</v>
      </c>
      <c r="AT11" s="17">
        <v>0.244746685553034</v>
      </c>
      <c r="AU11" s="17"/>
      <c r="AV11" s="17">
        <v>0.31601440194664998</v>
      </c>
      <c r="AW11" s="17">
        <v>0.24220230201500301</v>
      </c>
      <c r="AX11" s="17">
        <v>0.30590420731352902</v>
      </c>
      <c r="AY11" s="17">
        <v>0.244534875966849</v>
      </c>
      <c r="AZ11" s="17">
        <v>0.38790065773118598</v>
      </c>
      <c r="BA11" s="17">
        <v>0.29568720501671197</v>
      </c>
      <c r="BB11" s="17"/>
      <c r="BC11" s="17">
        <v>0.37785715411342702</v>
      </c>
      <c r="BD11" s="17">
        <v>0.28313391287172501</v>
      </c>
      <c r="BE11" s="17">
        <v>0.238298849005291</v>
      </c>
      <c r="BF11" s="17"/>
      <c r="BG11" s="17">
        <v>0.28900941810359398</v>
      </c>
      <c r="BH11" s="17">
        <v>0.29475876062387901</v>
      </c>
      <c r="BI11" s="17">
        <v>0.30939180093552998</v>
      </c>
      <c r="BJ11" s="17">
        <v>0.27905734744043798</v>
      </c>
      <c r="BK11" s="17">
        <v>0.22835122573774</v>
      </c>
      <c r="BL11" s="17"/>
      <c r="BM11" s="17">
        <v>0.29381926617515097</v>
      </c>
      <c r="BN11" s="17">
        <v>0.24008433948403099</v>
      </c>
    </row>
    <row r="12" spans="2:66" x14ac:dyDescent="0.35">
      <c r="B12" s="18" t="s">
        <v>251</v>
      </c>
      <c r="C12" s="17">
        <v>0.112655826103207</v>
      </c>
      <c r="D12" s="17">
        <v>0.125619487835092</v>
      </c>
      <c r="E12" s="17">
        <v>9.9607759492537404E-2</v>
      </c>
      <c r="F12" s="17"/>
      <c r="G12" s="17">
        <v>0.15274075905981699</v>
      </c>
      <c r="H12" s="17">
        <v>0.15739221764151301</v>
      </c>
      <c r="I12" s="17">
        <v>0.122558230773605</v>
      </c>
      <c r="J12" s="17">
        <v>8.8219205281167001E-2</v>
      </c>
      <c r="K12" s="17">
        <v>7.7025026847712202E-2</v>
      </c>
      <c r="L12" s="17">
        <v>8.5174918150174E-2</v>
      </c>
      <c r="M12" s="17"/>
      <c r="N12" s="17">
        <v>0.132561607782268</v>
      </c>
      <c r="O12" s="17">
        <v>0.109518602713793</v>
      </c>
      <c r="P12" s="17">
        <v>0.117997083934632</v>
      </c>
      <c r="Q12" s="17">
        <v>8.5741183518980704E-2</v>
      </c>
      <c r="R12" s="17"/>
      <c r="S12" s="17">
        <v>0.13458342395403899</v>
      </c>
      <c r="T12" s="17">
        <v>0.110532947468983</v>
      </c>
      <c r="U12" s="17">
        <v>0.12655433593651999</v>
      </c>
      <c r="V12" s="17">
        <v>8.7416747992936097E-2</v>
      </c>
      <c r="W12" s="17">
        <v>0.12876439800961001</v>
      </c>
      <c r="X12" s="17">
        <v>0.124724098735043</v>
      </c>
      <c r="Y12" s="17">
        <v>0.114847237363956</v>
      </c>
      <c r="Z12" s="17">
        <v>0.118394736959995</v>
      </c>
      <c r="AA12" s="17">
        <v>7.4873701414831406E-2</v>
      </c>
      <c r="AB12" s="17">
        <v>0.10216397798174599</v>
      </c>
      <c r="AC12" s="17">
        <v>0.104904169400045</v>
      </c>
      <c r="AD12" s="17">
        <v>0.154065119215158</v>
      </c>
      <c r="AE12" s="17"/>
      <c r="AF12" s="17">
        <v>0.11500776804977</v>
      </c>
      <c r="AG12" s="17">
        <v>0.11424608220679799</v>
      </c>
      <c r="AH12" s="17">
        <v>0.113283935376175</v>
      </c>
      <c r="AI12" s="17">
        <v>0.104876516125167</v>
      </c>
      <c r="AJ12" s="17">
        <v>0.101132615244832</v>
      </c>
      <c r="AK12" s="17">
        <v>0.14161431231836999</v>
      </c>
      <c r="AL12" s="17"/>
      <c r="AM12" s="17">
        <v>9.3489892826806906E-2</v>
      </c>
      <c r="AN12" s="17">
        <v>0.14064892523876099</v>
      </c>
      <c r="AO12" s="17"/>
      <c r="AP12" s="17">
        <v>7.8904071323004296E-2</v>
      </c>
      <c r="AQ12" s="17">
        <v>0.12872707582912199</v>
      </c>
      <c r="AR12" s="17">
        <v>0.142137206667208</v>
      </c>
      <c r="AS12" s="17">
        <v>0.10166046804913</v>
      </c>
      <c r="AT12" s="17">
        <v>0.101658866922418</v>
      </c>
      <c r="AU12" s="17"/>
      <c r="AV12" s="17">
        <v>0.10662283252589</v>
      </c>
      <c r="AW12" s="17">
        <v>0.10446406709192201</v>
      </c>
      <c r="AX12" s="17">
        <v>9.0906855705460005E-2</v>
      </c>
      <c r="AY12" s="17">
        <v>0.16375472972739899</v>
      </c>
      <c r="AZ12" s="17">
        <v>0.13551141004030001</v>
      </c>
      <c r="BA12" s="17">
        <v>7.5916933235531295E-2</v>
      </c>
      <c r="BB12" s="17"/>
      <c r="BC12" s="17">
        <v>0.12772060602388399</v>
      </c>
      <c r="BD12" s="17">
        <v>0.102536787801407</v>
      </c>
      <c r="BE12" s="17">
        <v>0.123495991970449</v>
      </c>
      <c r="BF12" s="17"/>
      <c r="BG12" s="17">
        <v>0.12907402919390101</v>
      </c>
      <c r="BH12" s="17">
        <v>0.106405421861516</v>
      </c>
      <c r="BI12" s="17">
        <v>7.8854151404880696E-2</v>
      </c>
      <c r="BJ12" s="17">
        <v>1.75641443869613E-2</v>
      </c>
      <c r="BK12" s="17">
        <v>0.31518665565565901</v>
      </c>
      <c r="BL12" s="17"/>
      <c r="BM12" s="17">
        <v>0.110109676856592</v>
      </c>
      <c r="BN12" s="17">
        <v>0.246318466551256</v>
      </c>
    </row>
    <row r="13" spans="2:66" x14ac:dyDescent="0.35">
      <c r="B13" s="18" t="s">
        <v>117</v>
      </c>
      <c r="C13" s="19">
        <v>0.11360435557661</v>
      </c>
      <c r="D13" s="19">
        <v>5.8396091758888602E-2</v>
      </c>
      <c r="E13" s="19">
        <v>0.16700538723358599</v>
      </c>
      <c r="F13" s="19"/>
      <c r="G13" s="19">
        <v>7.8817363967349202E-2</v>
      </c>
      <c r="H13" s="19">
        <v>0.111957456587344</v>
      </c>
      <c r="I13" s="19">
        <v>0.10938309787021</v>
      </c>
      <c r="J13" s="19">
        <v>0.12323778947714301</v>
      </c>
      <c r="K13" s="19">
        <v>0.116887229934761</v>
      </c>
      <c r="L13" s="19">
        <v>0.13149997396791799</v>
      </c>
      <c r="M13" s="19"/>
      <c r="N13" s="19">
        <v>5.4989478204067403E-2</v>
      </c>
      <c r="O13" s="19">
        <v>0.100545398353669</v>
      </c>
      <c r="P13" s="19">
        <v>0.15543839225060799</v>
      </c>
      <c r="Q13" s="19">
        <v>0.15363485884961101</v>
      </c>
      <c r="R13" s="19"/>
      <c r="S13" s="19">
        <v>8.9551088207097895E-2</v>
      </c>
      <c r="T13" s="19">
        <v>0.116968013454613</v>
      </c>
      <c r="U13" s="19">
        <v>0.12769627761587099</v>
      </c>
      <c r="V13" s="19">
        <v>0.14876014317686601</v>
      </c>
      <c r="W13" s="19">
        <v>9.9659102062212707E-2</v>
      </c>
      <c r="X13" s="19">
        <v>0.122876342772365</v>
      </c>
      <c r="Y13" s="19">
        <v>9.6859720466555693E-2</v>
      </c>
      <c r="Z13" s="19">
        <v>8.1801711152959297E-2</v>
      </c>
      <c r="AA13" s="19">
        <v>0.116181372021936</v>
      </c>
      <c r="AB13" s="19">
        <v>0.131397007527773</v>
      </c>
      <c r="AC13" s="19">
        <v>0.105380330974855</v>
      </c>
      <c r="AD13" s="19">
        <v>0.110548969646397</v>
      </c>
      <c r="AE13" s="19"/>
      <c r="AF13" s="19">
        <v>8.4934523242036597E-2</v>
      </c>
      <c r="AG13" s="19">
        <v>0.113232643536958</v>
      </c>
      <c r="AH13" s="19">
        <v>0.121669132631764</v>
      </c>
      <c r="AI13" s="19">
        <v>0.117610126217391</v>
      </c>
      <c r="AJ13" s="19">
        <v>0.17585531864873399</v>
      </c>
      <c r="AK13" s="19">
        <v>9.2715610167043702E-2</v>
      </c>
      <c r="AL13" s="19"/>
      <c r="AM13" s="19">
        <v>0.11424593915280901</v>
      </c>
      <c r="AN13" s="19">
        <v>0.11112787008516101</v>
      </c>
      <c r="AO13" s="19"/>
      <c r="AP13" s="19">
        <v>0.17706239619397399</v>
      </c>
      <c r="AQ13" s="19">
        <v>0.13744937799992299</v>
      </c>
      <c r="AR13" s="19">
        <v>6.66166403280474E-2</v>
      </c>
      <c r="AS13" s="19">
        <v>5.8191793873212702E-2</v>
      </c>
      <c r="AT13" s="19">
        <v>6.0843815919663598E-2</v>
      </c>
      <c r="AU13" s="19"/>
      <c r="AV13" s="19">
        <v>7.9982600191188205E-2</v>
      </c>
      <c r="AW13" s="19">
        <v>9.0826932205758895E-2</v>
      </c>
      <c r="AX13" s="19">
        <v>0.106305658827581</v>
      </c>
      <c r="AY13" s="19">
        <v>0.103188535751115</v>
      </c>
      <c r="AZ13" s="19">
        <v>7.8276006747321297E-2</v>
      </c>
      <c r="BA13" s="19">
        <v>0.23886826670792299</v>
      </c>
      <c r="BB13" s="19"/>
      <c r="BC13" s="19">
        <v>7.51123749437312E-2</v>
      </c>
      <c r="BD13" s="19">
        <v>0.14512567413550001</v>
      </c>
      <c r="BE13" s="19">
        <v>6.9630061078367098E-2</v>
      </c>
      <c r="BF13" s="19"/>
      <c r="BG13" s="19">
        <v>0.103399956215807</v>
      </c>
      <c r="BH13" s="19">
        <v>8.99309085928226E-2</v>
      </c>
      <c r="BI13" s="19">
        <v>0.100410231924911</v>
      </c>
      <c r="BJ13" s="19">
        <v>0.13355412306145301</v>
      </c>
      <c r="BK13" s="19">
        <v>0.111272520379887</v>
      </c>
      <c r="BL13" s="19"/>
      <c r="BM13" s="19">
        <v>9.2131872516401703E-2</v>
      </c>
      <c r="BN13" s="19">
        <v>0.116428358963743</v>
      </c>
    </row>
    <row r="14" spans="2:66" x14ac:dyDescent="0.35">
      <c r="B14" s="16"/>
      <c r="G14" s="25">
        <f>SUM(G9:G10)</f>
        <v>0.39568375554274599</v>
      </c>
      <c r="H14" s="25">
        <f t="shared" ref="H14:L14" si="0">SUM(H9:H10)</f>
        <v>0.40087064687044299</v>
      </c>
      <c r="I14" s="25">
        <f t="shared" si="0"/>
        <v>0.47699254177948897</v>
      </c>
      <c r="J14" s="25">
        <f t="shared" si="0"/>
        <v>0.51147621529413301</v>
      </c>
      <c r="K14" s="25">
        <f t="shared" si="0"/>
        <v>0.52409506909290404</v>
      </c>
      <c r="L14" s="25">
        <f t="shared" si="0"/>
        <v>0.55234433320763299</v>
      </c>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N18"/>
  <sheetViews>
    <sheetView showGridLines="0" topLeftCell="A6" workbookViewId="0">
      <pane xSplit="2" topLeftCell="C1" activePane="topRight" state="frozen"/>
      <selection pane="topRight" activeCell="G14" sqref="G14:L14"/>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258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248</v>
      </c>
      <c r="C9" s="17">
        <v>0.3659710256548</v>
      </c>
      <c r="D9" s="17">
        <v>0.37976345484118801</v>
      </c>
      <c r="E9" s="17">
        <v>0.35038561645438199</v>
      </c>
      <c r="F9" s="17"/>
      <c r="G9" s="17">
        <v>0.37983818067240599</v>
      </c>
      <c r="H9" s="17">
        <v>0.44601294775887201</v>
      </c>
      <c r="I9" s="17">
        <v>0.355398181482318</v>
      </c>
      <c r="J9" s="17">
        <v>0.37359800606826798</v>
      </c>
      <c r="K9" s="17">
        <v>0.38423625131024097</v>
      </c>
      <c r="L9" s="17">
        <v>0.281494341368347</v>
      </c>
      <c r="M9" s="17"/>
      <c r="N9" s="17">
        <v>0.39175490685247</v>
      </c>
      <c r="O9" s="17">
        <v>0.391055069809016</v>
      </c>
      <c r="P9" s="17">
        <v>0.32321797907975103</v>
      </c>
      <c r="Q9" s="17">
        <v>0.34517115484660998</v>
      </c>
      <c r="R9" s="17"/>
      <c r="S9" s="17">
        <v>0.34645222228900402</v>
      </c>
      <c r="T9" s="17">
        <v>0.36610965224148601</v>
      </c>
      <c r="U9" s="17">
        <v>0.394382535867707</v>
      </c>
      <c r="V9" s="17">
        <v>0.32010802558556301</v>
      </c>
      <c r="W9" s="17">
        <v>0.38652557670788501</v>
      </c>
      <c r="X9" s="17">
        <v>0.34220638754696597</v>
      </c>
      <c r="Y9" s="17">
        <v>0.35104749199901703</v>
      </c>
      <c r="Z9" s="17">
        <v>0.340380599485966</v>
      </c>
      <c r="AA9" s="17">
        <v>0.36470044474290703</v>
      </c>
      <c r="AB9" s="17">
        <v>0.40985508818204203</v>
      </c>
      <c r="AC9" s="17">
        <v>0.38529511016228701</v>
      </c>
      <c r="AD9" s="17">
        <v>0.456062292401961</v>
      </c>
      <c r="AE9" s="17"/>
      <c r="AF9" s="17">
        <v>0.40525724578244199</v>
      </c>
      <c r="AG9" s="17">
        <v>0.36262025108330598</v>
      </c>
      <c r="AH9" s="17">
        <v>0.34929249333107898</v>
      </c>
      <c r="AI9" s="17">
        <v>0.38764506334215398</v>
      </c>
      <c r="AJ9" s="17">
        <v>0.26841681728257599</v>
      </c>
      <c r="AK9" s="17">
        <v>0.35910820404662902</v>
      </c>
      <c r="AL9" s="17"/>
      <c r="AM9" s="17">
        <v>0.349110288023322</v>
      </c>
      <c r="AN9" s="17">
        <v>0.38901099768296499</v>
      </c>
      <c r="AO9" s="17"/>
      <c r="AP9" s="17">
        <v>0.30049776624873797</v>
      </c>
      <c r="AQ9" s="17">
        <v>0.34373989272871502</v>
      </c>
      <c r="AR9" s="17">
        <v>0.43014607195986898</v>
      </c>
      <c r="AS9" s="17">
        <v>0.417038953765418</v>
      </c>
      <c r="AT9" s="17">
        <v>0.28286651196642199</v>
      </c>
      <c r="AU9" s="17"/>
      <c r="AV9" s="17">
        <v>0.42764933472299199</v>
      </c>
      <c r="AW9" s="17">
        <v>0.26096305710742301</v>
      </c>
      <c r="AX9" s="17">
        <v>0.40544026184514698</v>
      </c>
      <c r="AY9" s="17">
        <v>0.27522030676787301</v>
      </c>
      <c r="AZ9" s="17">
        <v>0.55992631353753297</v>
      </c>
      <c r="BA9" s="17">
        <v>0.33982030309753702</v>
      </c>
      <c r="BB9" s="17"/>
      <c r="BC9" s="17">
        <v>0.52168121629031206</v>
      </c>
      <c r="BD9" s="17">
        <v>0.34791882259708801</v>
      </c>
      <c r="BE9" s="17">
        <v>0.28238278385612398</v>
      </c>
      <c r="BF9" s="17"/>
      <c r="BG9" s="17">
        <v>0.41632220153175697</v>
      </c>
      <c r="BH9" s="17">
        <v>0.42820871945487099</v>
      </c>
      <c r="BI9" s="17">
        <v>0.36327784915584199</v>
      </c>
      <c r="BJ9" s="17">
        <v>0.31807704714900498</v>
      </c>
      <c r="BK9" s="17">
        <v>0.10786710770213</v>
      </c>
      <c r="BL9" s="17"/>
      <c r="BM9" s="17">
        <v>0.42626635516468098</v>
      </c>
      <c r="BN9" s="17">
        <v>0.15650851523458201</v>
      </c>
    </row>
    <row r="10" spans="2:66" x14ac:dyDescent="0.35">
      <c r="B10" s="18" t="s">
        <v>249</v>
      </c>
      <c r="C10" s="17">
        <v>0.37519664068130698</v>
      </c>
      <c r="D10" s="17">
        <v>0.37678678698356299</v>
      </c>
      <c r="E10" s="17">
        <v>0.37549554101404697</v>
      </c>
      <c r="F10" s="17"/>
      <c r="G10" s="17">
        <v>0.37353125944305299</v>
      </c>
      <c r="H10" s="17">
        <v>0.32402834138097403</v>
      </c>
      <c r="I10" s="17">
        <v>0.398009518375192</v>
      </c>
      <c r="J10" s="17">
        <v>0.37630120243607601</v>
      </c>
      <c r="K10" s="17">
        <v>0.35508743551694499</v>
      </c>
      <c r="L10" s="17">
        <v>0.41222987773066699</v>
      </c>
      <c r="M10" s="17"/>
      <c r="N10" s="17">
        <v>0.39044681245616603</v>
      </c>
      <c r="O10" s="17">
        <v>0.35899884110755098</v>
      </c>
      <c r="P10" s="17">
        <v>0.39493372758163697</v>
      </c>
      <c r="Q10" s="17">
        <v>0.35845092649551302</v>
      </c>
      <c r="R10" s="17"/>
      <c r="S10" s="17">
        <v>0.39313674033872997</v>
      </c>
      <c r="T10" s="17">
        <v>0.396180958033027</v>
      </c>
      <c r="U10" s="17">
        <v>0.38152550824714399</v>
      </c>
      <c r="V10" s="17">
        <v>0.36183070508382298</v>
      </c>
      <c r="W10" s="17">
        <v>0.40639175706149</v>
      </c>
      <c r="X10" s="17">
        <v>0.37467123658698198</v>
      </c>
      <c r="Y10" s="17">
        <v>0.36203800105338002</v>
      </c>
      <c r="Z10" s="17">
        <v>0.35547889611847699</v>
      </c>
      <c r="AA10" s="17">
        <v>0.39910184066924997</v>
      </c>
      <c r="AB10" s="17">
        <v>0.32937358037027498</v>
      </c>
      <c r="AC10" s="17">
        <v>0.34707274799487198</v>
      </c>
      <c r="AD10" s="17">
        <v>0.31070434311377598</v>
      </c>
      <c r="AE10" s="17"/>
      <c r="AF10" s="17">
        <v>0.37049300092749998</v>
      </c>
      <c r="AG10" s="17">
        <v>0.36480878781431902</v>
      </c>
      <c r="AH10" s="17">
        <v>0.37373897873635598</v>
      </c>
      <c r="AI10" s="17">
        <v>0.36273864572089298</v>
      </c>
      <c r="AJ10" s="17">
        <v>0.43511219755286701</v>
      </c>
      <c r="AK10" s="17">
        <v>0.38081996798412199</v>
      </c>
      <c r="AL10" s="17"/>
      <c r="AM10" s="17">
        <v>0.37772852002138002</v>
      </c>
      <c r="AN10" s="17">
        <v>0.37302395759595097</v>
      </c>
      <c r="AO10" s="17"/>
      <c r="AP10" s="17">
        <v>0.38035657346879798</v>
      </c>
      <c r="AQ10" s="17">
        <v>0.42185398045946898</v>
      </c>
      <c r="AR10" s="17">
        <v>0.33286109165070799</v>
      </c>
      <c r="AS10" s="17">
        <v>0.39483296101744098</v>
      </c>
      <c r="AT10" s="17">
        <v>0.462352162517981</v>
      </c>
      <c r="AU10" s="17"/>
      <c r="AV10" s="17">
        <v>0.37904821825472801</v>
      </c>
      <c r="AW10" s="17">
        <v>0.43189315710403497</v>
      </c>
      <c r="AX10" s="17">
        <v>0.44994538497587599</v>
      </c>
      <c r="AY10" s="17">
        <v>0.326056692424534</v>
      </c>
      <c r="AZ10" s="17">
        <v>0.27345184486923801</v>
      </c>
      <c r="BA10" s="17">
        <v>0.33159358054744598</v>
      </c>
      <c r="BB10" s="17"/>
      <c r="BC10" s="17">
        <v>0.33564813008335198</v>
      </c>
      <c r="BD10" s="17">
        <v>0.38351587807306498</v>
      </c>
      <c r="BE10" s="17">
        <v>0.40290376745697798</v>
      </c>
      <c r="BF10" s="17"/>
      <c r="BG10" s="17">
        <v>0.34297363423697502</v>
      </c>
      <c r="BH10" s="17">
        <v>0.38777787086240301</v>
      </c>
      <c r="BI10" s="17">
        <v>0.42453035889386997</v>
      </c>
      <c r="BJ10" s="17">
        <v>0.267288097066055</v>
      </c>
      <c r="BK10" s="17">
        <v>0.27737959375465898</v>
      </c>
      <c r="BL10" s="17"/>
      <c r="BM10" s="17">
        <v>0.380456454293366</v>
      </c>
      <c r="BN10" s="17">
        <v>0.27504447770670098</v>
      </c>
    </row>
    <row r="11" spans="2:66" x14ac:dyDescent="0.35">
      <c r="B11" s="18" t="s">
        <v>250</v>
      </c>
      <c r="C11" s="17">
        <v>0.15692159348750101</v>
      </c>
      <c r="D11" s="17">
        <v>0.170367313341176</v>
      </c>
      <c r="E11" s="17">
        <v>0.14458536865466601</v>
      </c>
      <c r="F11" s="17"/>
      <c r="G11" s="17">
        <v>0.15604154072554</v>
      </c>
      <c r="H11" s="17">
        <v>0.13168458915325301</v>
      </c>
      <c r="I11" s="17">
        <v>0.13856481216466601</v>
      </c>
      <c r="J11" s="17">
        <v>0.13653352141063399</v>
      </c>
      <c r="K11" s="17">
        <v>0.17216988877921599</v>
      </c>
      <c r="L11" s="17">
        <v>0.19925362434954599</v>
      </c>
      <c r="M11" s="17"/>
      <c r="N11" s="17">
        <v>0.14437739955904699</v>
      </c>
      <c r="O11" s="17">
        <v>0.150189480114158</v>
      </c>
      <c r="P11" s="17">
        <v>0.18395605160908701</v>
      </c>
      <c r="Q11" s="17">
        <v>0.15622969580191501</v>
      </c>
      <c r="R11" s="17"/>
      <c r="S11" s="17">
        <v>0.15199627831311899</v>
      </c>
      <c r="T11" s="17">
        <v>0.17269688357327401</v>
      </c>
      <c r="U11" s="17">
        <v>0.13950507153241201</v>
      </c>
      <c r="V11" s="17">
        <v>0.21086828867195301</v>
      </c>
      <c r="W11" s="17">
        <v>8.5696171043852506E-2</v>
      </c>
      <c r="X11" s="17">
        <v>0.18201689451762401</v>
      </c>
      <c r="Y11" s="17">
        <v>0.14671230369226601</v>
      </c>
      <c r="Z11" s="17">
        <v>0.174077810323648</v>
      </c>
      <c r="AA11" s="17">
        <v>0.124919020841375</v>
      </c>
      <c r="AB11" s="17">
        <v>0.165644242851577</v>
      </c>
      <c r="AC11" s="17">
        <v>0.16270922021432299</v>
      </c>
      <c r="AD11" s="17">
        <v>0.17339559906122901</v>
      </c>
      <c r="AE11" s="17"/>
      <c r="AF11" s="17">
        <v>0.128311668000678</v>
      </c>
      <c r="AG11" s="17">
        <v>0.16957931308396801</v>
      </c>
      <c r="AH11" s="17">
        <v>0.184519508425946</v>
      </c>
      <c r="AI11" s="17">
        <v>0.14201538591771101</v>
      </c>
      <c r="AJ11" s="17">
        <v>0.166680705006303</v>
      </c>
      <c r="AK11" s="17">
        <v>0.18505329380355101</v>
      </c>
      <c r="AL11" s="17"/>
      <c r="AM11" s="17">
        <v>0.17593286159632299</v>
      </c>
      <c r="AN11" s="17">
        <v>0.131059585129564</v>
      </c>
      <c r="AO11" s="17"/>
      <c r="AP11" s="17">
        <v>0.18134118966410001</v>
      </c>
      <c r="AQ11" s="17">
        <v>0.14423689679931201</v>
      </c>
      <c r="AR11" s="17">
        <v>0.156379179274027</v>
      </c>
      <c r="AS11" s="17">
        <v>0.10395007641083499</v>
      </c>
      <c r="AT11" s="17">
        <v>0.136454105692984</v>
      </c>
      <c r="AU11" s="17"/>
      <c r="AV11" s="17">
        <v>0.119564673606835</v>
      </c>
      <c r="AW11" s="17">
        <v>0.20698379177777501</v>
      </c>
      <c r="AX11" s="17">
        <v>0.10601631584968101</v>
      </c>
      <c r="AY11" s="17">
        <v>0.24402845301186701</v>
      </c>
      <c r="AZ11" s="17">
        <v>0.104898528143091</v>
      </c>
      <c r="BA11" s="17">
        <v>0.138253292761124</v>
      </c>
      <c r="BB11" s="17"/>
      <c r="BC11" s="17">
        <v>9.3260385513099897E-2</v>
      </c>
      <c r="BD11" s="17">
        <v>0.152085440751448</v>
      </c>
      <c r="BE11" s="17">
        <v>0.21047075179466099</v>
      </c>
      <c r="BF11" s="17"/>
      <c r="BG11" s="17">
        <v>0.16733175424192601</v>
      </c>
      <c r="BH11" s="17">
        <v>0.12453699263135599</v>
      </c>
      <c r="BI11" s="17">
        <v>0.15313722281678799</v>
      </c>
      <c r="BJ11" s="17">
        <v>0.28022638712429299</v>
      </c>
      <c r="BK11" s="17">
        <v>0.28927847199197398</v>
      </c>
      <c r="BL11" s="17"/>
      <c r="BM11" s="17">
        <v>0.131530042849866</v>
      </c>
      <c r="BN11" s="17">
        <v>0.28718387004201001</v>
      </c>
    </row>
    <row r="12" spans="2:66" x14ac:dyDescent="0.35">
      <c r="B12" s="18" t="s">
        <v>251</v>
      </c>
      <c r="C12" s="17">
        <v>4.1908053595121002E-2</v>
      </c>
      <c r="D12" s="17">
        <v>4.2748280892652597E-2</v>
      </c>
      <c r="E12" s="17">
        <v>4.1295386224979899E-2</v>
      </c>
      <c r="F12" s="17"/>
      <c r="G12" s="17">
        <v>3.7041578032310001E-2</v>
      </c>
      <c r="H12" s="17">
        <v>4.1884279729142E-2</v>
      </c>
      <c r="I12" s="17">
        <v>4.5838665761549803E-2</v>
      </c>
      <c r="J12" s="17">
        <v>4.4640183515101399E-2</v>
      </c>
      <c r="K12" s="17">
        <v>3.8966394480280102E-2</v>
      </c>
      <c r="L12" s="17">
        <v>4.1744690841116899E-2</v>
      </c>
      <c r="M12" s="17"/>
      <c r="N12" s="17">
        <v>4.24774244367387E-2</v>
      </c>
      <c r="O12" s="17">
        <v>4.4009140488197603E-2</v>
      </c>
      <c r="P12" s="17">
        <v>3.3120435572137702E-2</v>
      </c>
      <c r="Q12" s="17">
        <v>4.7506294519652E-2</v>
      </c>
      <c r="R12" s="17"/>
      <c r="S12" s="17">
        <v>3.92637696239998E-2</v>
      </c>
      <c r="T12" s="17">
        <v>2.3051402762744901E-2</v>
      </c>
      <c r="U12" s="17">
        <v>3.52813766212524E-2</v>
      </c>
      <c r="V12" s="17">
        <v>4.7389960001024897E-2</v>
      </c>
      <c r="W12" s="17">
        <v>3.6002189337015801E-2</v>
      </c>
      <c r="X12" s="17">
        <v>3.6877006440362001E-2</v>
      </c>
      <c r="Y12" s="17">
        <v>6.6961632361579496E-2</v>
      </c>
      <c r="Z12" s="17">
        <v>5.9751098679935798E-2</v>
      </c>
      <c r="AA12" s="17">
        <v>4.4668447501863197E-2</v>
      </c>
      <c r="AB12" s="17">
        <v>4.5178690617201499E-2</v>
      </c>
      <c r="AC12" s="17">
        <v>4.8303027588080499E-2</v>
      </c>
      <c r="AD12" s="17">
        <v>4.4820019490438297E-2</v>
      </c>
      <c r="AE12" s="17"/>
      <c r="AF12" s="17">
        <v>4.5950072985575401E-2</v>
      </c>
      <c r="AG12" s="17">
        <v>4.6841558285160102E-2</v>
      </c>
      <c r="AH12" s="17">
        <v>2.95608426275859E-2</v>
      </c>
      <c r="AI12" s="17">
        <v>4.25876164026242E-2</v>
      </c>
      <c r="AJ12" s="17">
        <v>4.1046167296206103E-2</v>
      </c>
      <c r="AK12" s="17">
        <v>2.85616462037666E-2</v>
      </c>
      <c r="AL12" s="17"/>
      <c r="AM12" s="17">
        <v>3.9924216333346599E-2</v>
      </c>
      <c r="AN12" s="17">
        <v>4.5020068025006799E-2</v>
      </c>
      <c r="AO12" s="17"/>
      <c r="AP12" s="17">
        <v>3.1676109129081698E-2</v>
      </c>
      <c r="AQ12" s="17">
        <v>3.8340266701108197E-2</v>
      </c>
      <c r="AR12" s="17">
        <v>4.1870840083480597E-2</v>
      </c>
      <c r="AS12" s="17">
        <v>5.1377194673231603E-2</v>
      </c>
      <c r="AT12" s="17">
        <v>5.7483403902948198E-2</v>
      </c>
      <c r="AU12" s="17"/>
      <c r="AV12" s="17">
        <v>3.1684439507630099E-2</v>
      </c>
      <c r="AW12" s="17">
        <v>4.5416371141639697E-2</v>
      </c>
      <c r="AX12" s="17">
        <v>0</v>
      </c>
      <c r="AY12" s="17">
        <v>0.110993999118255</v>
      </c>
      <c r="AZ12" s="17">
        <v>2.31528522730747E-2</v>
      </c>
      <c r="BA12" s="17">
        <v>4.6772252555011599E-2</v>
      </c>
      <c r="BB12" s="17"/>
      <c r="BC12" s="17">
        <v>1.8289211296462601E-2</v>
      </c>
      <c r="BD12" s="17">
        <v>3.80147538130313E-2</v>
      </c>
      <c r="BE12" s="17">
        <v>6.7627152524204107E-2</v>
      </c>
      <c r="BF12" s="17"/>
      <c r="BG12" s="17">
        <v>1.6587842210726199E-2</v>
      </c>
      <c r="BH12" s="17">
        <v>2.4342592359942999E-2</v>
      </c>
      <c r="BI12" s="17">
        <v>1.4930453705457E-2</v>
      </c>
      <c r="BJ12" s="17">
        <v>7.8937347681346803E-2</v>
      </c>
      <c r="BK12" s="17">
        <v>0.24427892264432399</v>
      </c>
      <c r="BL12" s="17"/>
      <c r="BM12" s="17">
        <v>2.3075396208251501E-2</v>
      </c>
      <c r="BN12" s="17">
        <v>0.20601980439809101</v>
      </c>
    </row>
    <row r="13" spans="2:66" x14ac:dyDescent="0.35">
      <c r="B13" s="18" t="s">
        <v>117</v>
      </c>
      <c r="C13" s="19">
        <v>6.0002686581270802E-2</v>
      </c>
      <c r="D13" s="19">
        <v>3.0334163941420599E-2</v>
      </c>
      <c r="E13" s="19">
        <v>8.8238087651923799E-2</v>
      </c>
      <c r="F13" s="19"/>
      <c r="G13" s="19">
        <v>5.35474411266917E-2</v>
      </c>
      <c r="H13" s="19">
        <v>5.6389841977758898E-2</v>
      </c>
      <c r="I13" s="19">
        <v>6.2188822216274101E-2</v>
      </c>
      <c r="J13" s="19">
        <v>6.8927086569920207E-2</v>
      </c>
      <c r="K13" s="19">
        <v>4.95400299133174E-2</v>
      </c>
      <c r="L13" s="19">
        <v>6.5277465710323307E-2</v>
      </c>
      <c r="M13" s="19"/>
      <c r="N13" s="19">
        <v>3.0943456695578998E-2</v>
      </c>
      <c r="O13" s="19">
        <v>5.5747468481076798E-2</v>
      </c>
      <c r="P13" s="19">
        <v>6.4771806157387105E-2</v>
      </c>
      <c r="Q13" s="19">
        <v>9.2641928336309506E-2</v>
      </c>
      <c r="R13" s="19"/>
      <c r="S13" s="19">
        <v>6.9150989435147595E-2</v>
      </c>
      <c r="T13" s="19">
        <v>4.1961103389467999E-2</v>
      </c>
      <c r="U13" s="19">
        <v>4.9305507731485003E-2</v>
      </c>
      <c r="V13" s="19">
        <v>5.9803020657635597E-2</v>
      </c>
      <c r="W13" s="19">
        <v>8.5384305849756495E-2</v>
      </c>
      <c r="X13" s="19">
        <v>6.42284749080657E-2</v>
      </c>
      <c r="Y13" s="19">
        <v>7.3240570893758003E-2</v>
      </c>
      <c r="Z13" s="19">
        <v>7.0311595391973597E-2</v>
      </c>
      <c r="AA13" s="19">
        <v>6.6610246244604099E-2</v>
      </c>
      <c r="AB13" s="19">
        <v>4.9948397978905199E-2</v>
      </c>
      <c r="AC13" s="19">
        <v>5.6619894040437102E-2</v>
      </c>
      <c r="AD13" s="19">
        <v>1.5017745932595101E-2</v>
      </c>
      <c r="AE13" s="19"/>
      <c r="AF13" s="19">
        <v>4.9988012303804903E-2</v>
      </c>
      <c r="AG13" s="19">
        <v>5.6150089733246797E-2</v>
      </c>
      <c r="AH13" s="19">
        <v>6.2888176879032198E-2</v>
      </c>
      <c r="AI13" s="19">
        <v>6.5013288616617398E-2</v>
      </c>
      <c r="AJ13" s="19">
        <v>8.8744112862047905E-2</v>
      </c>
      <c r="AK13" s="19">
        <v>4.6456887961931197E-2</v>
      </c>
      <c r="AL13" s="19"/>
      <c r="AM13" s="19">
        <v>5.7304114025628697E-2</v>
      </c>
      <c r="AN13" s="19">
        <v>6.1885391566512599E-2</v>
      </c>
      <c r="AO13" s="19"/>
      <c r="AP13" s="19">
        <v>0.10612836148928199</v>
      </c>
      <c r="AQ13" s="19">
        <v>5.1828963311395602E-2</v>
      </c>
      <c r="AR13" s="19">
        <v>3.8742817031915601E-2</v>
      </c>
      <c r="AS13" s="19">
        <v>3.2800814133074903E-2</v>
      </c>
      <c r="AT13" s="19">
        <v>6.0843815919663598E-2</v>
      </c>
      <c r="AU13" s="19"/>
      <c r="AV13" s="19">
        <v>4.2053333907815203E-2</v>
      </c>
      <c r="AW13" s="19">
        <v>5.4743622869127803E-2</v>
      </c>
      <c r="AX13" s="19">
        <v>3.8598037329296099E-2</v>
      </c>
      <c r="AY13" s="19">
        <v>4.37005486774708E-2</v>
      </c>
      <c r="AZ13" s="19">
        <v>3.8570461177064003E-2</v>
      </c>
      <c r="BA13" s="19">
        <v>0.14356057103888101</v>
      </c>
      <c r="BB13" s="19"/>
      <c r="BC13" s="19">
        <v>3.1121056816774299E-2</v>
      </c>
      <c r="BD13" s="19">
        <v>7.8465104765367694E-2</v>
      </c>
      <c r="BE13" s="19">
        <v>3.6615544368033298E-2</v>
      </c>
      <c r="BF13" s="19"/>
      <c r="BG13" s="19">
        <v>5.6784567778616797E-2</v>
      </c>
      <c r="BH13" s="19">
        <v>3.5133824691427201E-2</v>
      </c>
      <c r="BI13" s="19">
        <v>4.4124115428043703E-2</v>
      </c>
      <c r="BJ13" s="19">
        <v>5.5471120979300098E-2</v>
      </c>
      <c r="BK13" s="19">
        <v>8.1195903906912198E-2</v>
      </c>
      <c r="BL13" s="19"/>
      <c r="BM13" s="19">
        <v>3.8671751483835698E-2</v>
      </c>
      <c r="BN13" s="19">
        <v>7.5243332618616501E-2</v>
      </c>
    </row>
    <row r="14" spans="2:66" x14ac:dyDescent="0.35">
      <c r="B14" s="16"/>
      <c r="G14" s="25">
        <f>SUM(G9:G10)</f>
        <v>0.75336944011545892</v>
      </c>
      <c r="H14" s="25">
        <f t="shared" ref="H14:L14" si="0">SUM(H9:H10)</f>
        <v>0.77004128913984604</v>
      </c>
      <c r="I14" s="25">
        <f t="shared" si="0"/>
        <v>0.75340769985750999</v>
      </c>
      <c r="J14" s="25">
        <f t="shared" si="0"/>
        <v>0.74989920850434399</v>
      </c>
      <c r="K14" s="25">
        <f t="shared" si="0"/>
        <v>0.73932368682718597</v>
      </c>
      <c r="L14" s="25">
        <f t="shared" si="0"/>
        <v>0.69372421909901405</v>
      </c>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N18"/>
  <sheetViews>
    <sheetView showGridLines="0" topLeftCell="A6" workbookViewId="0">
      <pane xSplit="2" topLeftCell="C1" activePane="topRight" state="frozen"/>
      <selection pane="topRight" activeCell="G14" sqref="G14:L14"/>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259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248</v>
      </c>
      <c r="C9" s="17">
        <v>0.276188613819212</v>
      </c>
      <c r="D9" s="17">
        <v>0.27362360223128601</v>
      </c>
      <c r="E9" s="17">
        <v>0.27708484314269599</v>
      </c>
      <c r="F9" s="17"/>
      <c r="G9" s="17">
        <v>0.28362899638336603</v>
      </c>
      <c r="H9" s="17">
        <v>0.32805315632840798</v>
      </c>
      <c r="I9" s="17">
        <v>0.27092052072988199</v>
      </c>
      <c r="J9" s="17">
        <v>0.29237848874625399</v>
      </c>
      <c r="K9" s="17">
        <v>0.26168147666515201</v>
      </c>
      <c r="L9" s="17">
        <v>0.22978538449446101</v>
      </c>
      <c r="M9" s="17"/>
      <c r="N9" s="17">
        <v>0.29518486472781302</v>
      </c>
      <c r="O9" s="17">
        <v>0.32504633364270102</v>
      </c>
      <c r="P9" s="17">
        <v>0.23405812585301</v>
      </c>
      <c r="Q9" s="17">
        <v>0.242488960156582</v>
      </c>
      <c r="R9" s="17"/>
      <c r="S9" s="17">
        <v>0.25176350094556299</v>
      </c>
      <c r="T9" s="17">
        <v>0.32154286759307299</v>
      </c>
      <c r="U9" s="17">
        <v>0.26026133287000203</v>
      </c>
      <c r="V9" s="17">
        <v>0.237472339008273</v>
      </c>
      <c r="W9" s="17">
        <v>0.30150538873660498</v>
      </c>
      <c r="X9" s="17">
        <v>0.29748823679161102</v>
      </c>
      <c r="Y9" s="17">
        <v>0.23689753568383201</v>
      </c>
      <c r="Z9" s="17">
        <v>0.22264512665309899</v>
      </c>
      <c r="AA9" s="17">
        <v>0.26250986002975801</v>
      </c>
      <c r="AB9" s="17">
        <v>0.28422758260146702</v>
      </c>
      <c r="AC9" s="17">
        <v>0.30865296899311101</v>
      </c>
      <c r="AD9" s="17">
        <v>0.377217773746514</v>
      </c>
      <c r="AE9" s="17"/>
      <c r="AF9" s="17">
        <v>0.30551190060631001</v>
      </c>
      <c r="AG9" s="17">
        <v>0.26575302579771698</v>
      </c>
      <c r="AH9" s="17">
        <v>0.26597101871884998</v>
      </c>
      <c r="AI9" s="17">
        <v>0.28093323535322001</v>
      </c>
      <c r="AJ9" s="17">
        <v>0.23729773112080099</v>
      </c>
      <c r="AK9" s="17">
        <v>0.28523831864959398</v>
      </c>
      <c r="AL9" s="17"/>
      <c r="AM9" s="17">
        <v>0.25265795568620503</v>
      </c>
      <c r="AN9" s="17">
        <v>0.30681490679696599</v>
      </c>
      <c r="AO9" s="17"/>
      <c r="AP9" s="17">
        <v>0.20800782177424099</v>
      </c>
      <c r="AQ9" s="17">
        <v>0.25363814381753103</v>
      </c>
      <c r="AR9" s="17">
        <v>0.33708296587965703</v>
      </c>
      <c r="AS9" s="17">
        <v>0.31014685699815098</v>
      </c>
      <c r="AT9" s="17">
        <v>0.20685329946521799</v>
      </c>
      <c r="AU9" s="17"/>
      <c r="AV9" s="17">
        <v>0.33499095961870201</v>
      </c>
      <c r="AW9" s="17">
        <v>0.190196406757667</v>
      </c>
      <c r="AX9" s="17">
        <v>0.29146842124538702</v>
      </c>
      <c r="AY9" s="17">
        <v>0.16217874011858199</v>
      </c>
      <c r="AZ9" s="17">
        <v>0.51400193102240299</v>
      </c>
      <c r="BA9" s="17">
        <v>0.26210062881027502</v>
      </c>
      <c r="BB9" s="17"/>
      <c r="BC9" s="17">
        <v>0.47048414096316099</v>
      </c>
      <c r="BD9" s="17">
        <v>0.24719244494477699</v>
      </c>
      <c r="BE9" s="17">
        <v>0.17757899052873499</v>
      </c>
      <c r="BF9" s="17"/>
      <c r="BG9" s="17">
        <v>0.33510882372213802</v>
      </c>
      <c r="BH9" s="17">
        <v>0.32473296291747999</v>
      </c>
      <c r="BI9" s="17">
        <v>0.27120928449396098</v>
      </c>
      <c r="BJ9" s="17">
        <v>0.22289446818098901</v>
      </c>
      <c r="BK9" s="17">
        <v>8.9104250641577801E-2</v>
      </c>
      <c r="BL9" s="17"/>
      <c r="BM9" s="17">
        <v>0.32642847220264798</v>
      </c>
      <c r="BN9" s="17">
        <v>0.120062560759138</v>
      </c>
    </row>
    <row r="10" spans="2:66" x14ac:dyDescent="0.35">
      <c r="B10" s="18" t="s">
        <v>249</v>
      </c>
      <c r="C10" s="17">
        <v>0.35726985840489001</v>
      </c>
      <c r="D10" s="17">
        <v>0.37014084793045199</v>
      </c>
      <c r="E10" s="17">
        <v>0.345505952568604</v>
      </c>
      <c r="F10" s="17"/>
      <c r="G10" s="17">
        <v>0.36287195701187203</v>
      </c>
      <c r="H10" s="17">
        <v>0.38919097760586602</v>
      </c>
      <c r="I10" s="17">
        <v>0.386142806427761</v>
      </c>
      <c r="J10" s="17">
        <v>0.342398868971379</v>
      </c>
      <c r="K10" s="17">
        <v>0.33358450341363999</v>
      </c>
      <c r="L10" s="17">
        <v>0.332052878986488</v>
      </c>
      <c r="M10" s="17"/>
      <c r="N10" s="17">
        <v>0.39115684496247399</v>
      </c>
      <c r="O10" s="17">
        <v>0.35051288293966898</v>
      </c>
      <c r="P10" s="17">
        <v>0.333407026411421</v>
      </c>
      <c r="Q10" s="17">
        <v>0.34805796888906798</v>
      </c>
      <c r="R10" s="17"/>
      <c r="S10" s="17">
        <v>0.388966637092239</v>
      </c>
      <c r="T10" s="17">
        <v>0.318113879736732</v>
      </c>
      <c r="U10" s="17">
        <v>0.37426477647935502</v>
      </c>
      <c r="V10" s="17">
        <v>0.34768707186856301</v>
      </c>
      <c r="W10" s="17">
        <v>0.37560800659246002</v>
      </c>
      <c r="X10" s="17">
        <v>0.31610989439293002</v>
      </c>
      <c r="Y10" s="17">
        <v>0.36374849658599601</v>
      </c>
      <c r="Z10" s="17">
        <v>0.435786518932963</v>
      </c>
      <c r="AA10" s="17">
        <v>0.36463008475945602</v>
      </c>
      <c r="AB10" s="17">
        <v>0.36862419585330403</v>
      </c>
      <c r="AC10" s="17">
        <v>0.30756028070147101</v>
      </c>
      <c r="AD10" s="17">
        <v>0.34384332558213099</v>
      </c>
      <c r="AE10" s="17"/>
      <c r="AF10" s="17">
        <v>0.37700047933605702</v>
      </c>
      <c r="AG10" s="17">
        <v>0.38432147783703002</v>
      </c>
      <c r="AH10" s="17">
        <v>0.34141811573634301</v>
      </c>
      <c r="AI10" s="17">
        <v>0.333420957026755</v>
      </c>
      <c r="AJ10" s="17">
        <v>0.302738676626434</v>
      </c>
      <c r="AK10" s="17">
        <v>0.34334658247185301</v>
      </c>
      <c r="AL10" s="17"/>
      <c r="AM10" s="17">
        <v>0.36547925999698999</v>
      </c>
      <c r="AN10" s="17">
        <v>0.34815515998587998</v>
      </c>
      <c r="AO10" s="17"/>
      <c r="AP10" s="17">
        <v>0.32461649500401302</v>
      </c>
      <c r="AQ10" s="17">
        <v>0.36762109284078198</v>
      </c>
      <c r="AR10" s="17">
        <v>0.35490385834553001</v>
      </c>
      <c r="AS10" s="17">
        <v>0.40956007732569</v>
      </c>
      <c r="AT10" s="17">
        <v>0.49243640890491602</v>
      </c>
      <c r="AU10" s="17"/>
      <c r="AV10" s="17">
        <v>0.40518238344617502</v>
      </c>
      <c r="AW10" s="17">
        <v>0.34705541991385103</v>
      </c>
      <c r="AX10" s="17">
        <v>0.40264676571880498</v>
      </c>
      <c r="AY10" s="17">
        <v>0.31980526864124698</v>
      </c>
      <c r="AZ10" s="17">
        <v>0.32747025126038198</v>
      </c>
      <c r="BA10" s="17">
        <v>0.32942641023529601</v>
      </c>
      <c r="BB10" s="17"/>
      <c r="BC10" s="17">
        <v>0.33861990135772402</v>
      </c>
      <c r="BD10" s="17">
        <v>0.34221918676047403</v>
      </c>
      <c r="BE10" s="17">
        <v>0.41641195815635701</v>
      </c>
      <c r="BF10" s="17"/>
      <c r="BG10" s="17">
        <v>0.31995776147469202</v>
      </c>
      <c r="BH10" s="17">
        <v>0.409021605518682</v>
      </c>
      <c r="BI10" s="17">
        <v>0.36886978409706001</v>
      </c>
      <c r="BJ10" s="17">
        <v>0.28434887824592298</v>
      </c>
      <c r="BK10" s="17">
        <v>0.18828951097016899</v>
      </c>
      <c r="BL10" s="17"/>
      <c r="BM10" s="17">
        <v>0.39446776970763497</v>
      </c>
      <c r="BN10" s="17">
        <v>0.21051711278226301</v>
      </c>
    </row>
    <row r="11" spans="2:66" x14ac:dyDescent="0.35">
      <c r="B11" s="18" t="s">
        <v>250</v>
      </c>
      <c r="C11" s="17">
        <v>0.195003728036966</v>
      </c>
      <c r="D11" s="17">
        <v>0.212054206595547</v>
      </c>
      <c r="E11" s="17">
        <v>0.17934054003012101</v>
      </c>
      <c r="F11" s="17"/>
      <c r="G11" s="17">
        <v>0.21943082971255701</v>
      </c>
      <c r="H11" s="17">
        <v>0.14140315437593901</v>
      </c>
      <c r="I11" s="17">
        <v>0.160260375881974</v>
      </c>
      <c r="J11" s="17">
        <v>0.18708280228024199</v>
      </c>
      <c r="K11" s="17">
        <v>0.22903611064850099</v>
      </c>
      <c r="L11" s="17">
        <v>0.234213206249275</v>
      </c>
      <c r="M11" s="17"/>
      <c r="N11" s="17">
        <v>0.203436534477724</v>
      </c>
      <c r="O11" s="17">
        <v>0.18482157085588299</v>
      </c>
      <c r="P11" s="17">
        <v>0.214518863082863</v>
      </c>
      <c r="Q11" s="17">
        <v>0.17834677932503601</v>
      </c>
      <c r="R11" s="17"/>
      <c r="S11" s="17">
        <v>0.20572570867783399</v>
      </c>
      <c r="T11" s="17">
        <v>0.195789689783509</v>
      </c>
      <c r="U11" s="17">
        <v>0.20655313582481899</v>
      </c>
      <c r="V11" s="17">
        <v>0.220396570856909</v>
      </c>
      <c r="W11" s="17">
        <v>0.15182846446610701</v>
      </c>
      <c r="X11" s="17">
        <v>0.19981370132349699</v>
      </c>
      <c r="Y11" s="17">
        <v>0.18203678388408401</v>
      </c>
      <c r="Z11" s="17">
        <v>0.17644551665778099</v>
      </c>
      <c r="AA11" s="17">
        <v>0.20695293981687801</v>
      </c>
      <c r="AB11" s="17">
        <v>0.196173628210673</v>
      </c>
      <c r="AC11" s="17">
        <v>0.200545191014074</v>
      </c>
      <c r="AD11" s="17">
        <v>0.123467056981874</v>
      </c>
      <c r="AE11" s="17"/>
      <c r="AF11" s="17">
        <v>0.17315553156580299</v>
      </c>
      <c r="AG11" s="17">
        <v>0.19311648246319901</v>
      </c>
      <c r="AH11" s="17">
        <v>0.19804370379597599</v>
      </c>
      <c r="AI11" s="17">
        <v>0.201524939451527</v>
      </c>
      <c r="AJ11" s="17">
        <v>0.23291318340860201</v>
      </c>
      <c r="AK11" s="17">
        <v>0.20441621495180001</v>
      </c>
      <c r="AL11" s="17"/>
      <c r="AM11" s="17">
        <v>0.20873543575786299</v>
      </c>
      <c r="AN11" s="17">
        <v>0.17690285124229199</v>
      </c>
      <c r="AO11" s="17"/>
      <c r="AP11" s="17">
        <v>0.22155829831287999</v>
      </c>
      <c r="AQ11" s="17">
        <v>0.22008525513327801</v>
      </c>
      <c r="AR11" s="17">
        <v>0.17386279199284899</v>
      </c>
      <c r="AS11" s="17">
        <v>0.16438051807267801</v>
      </c>
      <c r="AT11" s="17">
        <v>0.14027782892568699</v>
      </c>
      <c r="AU11" s="17"/>
      <c r="AV11" s="17">
        <v>0.15080578804655201</v>
      </c>
      <c r="AW11" s="17">
        <v>0.26581009471421402</v>
      </c>
      <c r="AX11" s="17">
        <v>0.19398703917724799</v>
      </c>
      <c r="AY11" s="17">
        <v>0.27377604877712303</v>
      </c>
      <c r="AZ11" s="17">
        <v>7.9961722722958706E-2</v>
      </c>
      <c r="BA11" s="17">
        <v>0.142747158148748</v>
      </c>
      <c r="BB11" s="17"/>
      <c r="BC11" s="17">
        <v>0.11950899658455</v>
      </c>
      <c r="BD11" s="17">
        <v>0.218934973903881</v>
      </c>
      <c r="BE11" s="17">
        <v>0.21734596518924201</v>
      </c>
      <c r="BF11" s="17"/>
      <c r="BG11" s="17">
        <v>0.190033295353121</v>
      </c>
      <c r="BH11" s="17">
        <v>0.15692306926980201</v>
      </c>
      <c r="BI11" s="17">
        <v>0.237655089217709</v>
      </c>
      <c r="BJ11" s="17">
        <v>0.31663208637134299</v>
      </c>
      <c r="BK11" s="17">
        <v>0.23894731814359499</v>
      </c>
      <c r="BL11" s="17"/>
      <c r="BM11" s="17">
        <v>0.16233357899185299</v>
      </c>
      <c r="BN11" s="17">
        <v>0.25692314022114698</v>
      </c>
    </row>
    <row r="12" spans="2:66" x14ac:dyDescent="0.35">
      <c r="B12" s="18" t="s">
        <v>251</v>
      </c>
      <c r="C12" s="17">
        <v>6.8938109129087793E-2</v>
      </c>
      <c r="D12" s="17">
        <v>8.0665431423545694E-2</v>
      </c>
      <c r="E12" s="17">
        <v>5.7843673141613899E-2</v>
      </c>
      <c r="F12" s="17"/>
      <c r="G12" s="17">
        <v>5.08750919510692E-2</v>
      </c>
      <c r="H12" s="17">
        <v>5.9205234267845797E-2</v>
      </c>
      <c r="I12" s="17">
        <v>7.4908906832038796E-2</v>
      </c>
      <c r="J12" s="17">
        <v>6.81728630538012E-2</v>
      </c>
      <c r="K12" s="17">
        <v>7.3996328169997794E-2</v>
      </c>
      <c r="L12" s="17">
        <v>8.1287433402249296E-2</v>
      </c>
      <c r="M12" s="17"/>
      <c r="N12" s="17">
        <v>7.1724928228521903E-2</v>
      </c>
      <c r="O12" s="17">
        <v>5.5088657619293997E-2</v>
      </c>
      <c r="P12" s="17">
        <v>7.4573955151635798E-2</v>
      </c>
      <c r="Q12" s="17">
        <v>7.6497364582928301E-2</v>
      </c>
      <c r="R12" s="17"/>
      <c r="S12" s="17">
        <v>5.5770548475215301E-2</v>
      </c>
      <c r="T12" s="17">
        <v>6.3458239090316296E-2</v>
      </c>
      <c r="U12" s="17">
        <v>5.4314982443032997E-2</v>
      </c>
      <c r="V12" s="17">
        <v>8.73548778037119E-2</v>
      </c>
      <c r="W12" s="17">
        <v>6.4462649367451996E-2</v>
      </c>
      <c r="X12" s="17">
        <v>6.5162970330627304E-2</v>
      </c>
      <c r="Y12" s="17">
        <v>0.109165061765226</v>
      </c>
      <c r="Z12" s="17">
        <v>7.1265264694684194E-2</v>
      </c>
      <c r="AA12" s="17">
        <v>4.9292219715617799E-2</v>
      </c>
      <c r="AB12" s="17">
        <v>6.3382078545814693E-2</v>
      </c>
      <c r="AC12" s="17">
        <v>9.6187903652320605E-2</v>
      </c>
      <c r="AD12" s="17">
        <v>9.2215257660346495E-2</v>
      </c>
      <c r="AE12" s="17"/>
      <c r="AF12" s="17">
        <v>7.1924903172585194E-2</v>
      </c>
      <c r="AG12" s="17">
        <v>6.57145363797315E-2</v>
      </c>
      <c r="AH12" s="17">
        <v>6.9567913278674703E-2</v>
      </c>
      <c r="AI12" s="17">
        <v>6.8824307377314903E-2</v>
      </c>
      <c r="AJ12" s="17">
        <v>8.5586636051011702E-2</v>
      </c>
      <c r="AK12" s="17">
        <v>3.8061950770402697E-2</v>
      </c>
      <c r="AL12" s="17"/>
      <c r="AM12" s="17">
        <v>6.6108217710906705E-2</v>
      </c>
      <c r="AN12" s="17">
        <v>7.3442252650407797E-2</v>
      </c>
      <c r="AO12" s="17"/>
      <c r="AP12" s="17">
        <v>7.9357685260356303E-2</v>
      </c>
      <c r="AQ12" s="17">
        <v>5.08618718011608E-2</v>
      </c>
      <c r="AR12" s="17">
        <v>7.2577513450856196E-2</v>
      </c>
      <c r="AS12" s="17">
        <v>6.3750965460507403E-2</v>
      </c>
      <c r="AT12" s="17">
        <v>9.9710570398049397E-2</v>
      </c>
      <c r="AU12" s="17"/>
      <c r="AV12" s="17">
        <v>3.7327726137793303E-2</v>
      </c>
      <c r="AW12" s="17">
        <v>0.10558467787819199</v>
      </c>
      <c r="AX12" s="17">
        <v>3.6979081476734801E-2</v>
      </c>
      <c r="AY12" s="17">
        <v>0.15379708112544899</v>
      </c>
      <c r="AZ12" s="17">
        <v>3.1556001358594502E-2</v>
      </c>
      <c r="BA12" s="17">
        <v>5.2361661457314503E-2</v>
      </c>
      <c r="BB12" s="17"/>
      <c r="BC12" s="17">
        <v>2.0565272018765401E-2</v>
      </c>
      <c r="BD12" s="17">
        <v>6.2265404563692103E-2</v>
      </c>
      <c r="BE12" s="17">
        <v>0.120476128336177</v>
      </c>
      <c r="BF12" s="17"/>
      <c r="BG12" s="17">
        <v>4.98507542681417E-2</v>
      </c>
      <c r="BH12" s="17">
        <v>3.9003341392674397E-2</v>
      </c>
      <c r="BI12" s="17">
        <v>2.67587196648413E-2</v>
      </c>
      <c r="BJ12" s="17">
        <v>7.9611338560546502E-2</v>
      </c>
      <c r="BK12" s="17">
        <v>0.39292493122924199</v>
      </c>
      <c r="BL12" s="17"/>
      <c r="BM12" s="17">
        <v>4.0775906541403201E-2</v>
      </c>
      <c r="BN12" s="17">
        <v>0.32042591340660398</v>
      </c>
    </row>
    <row r="13" spans="2:66" x14ac:dyDescent="0.35">
      <c r="B13" s="18" t="s">
        <v>117</v>
      </c>
      <c r="C13" s="19">
        <v>0.102599690609844</v>
      </c>
      <c r="D13" s="19">
        <v>6.3515911819169296E-2</v>
      </c>
      <c r="E13" s="19">
        <v>0.14022499111696499</v>
      </c>
      <c r="F13" s="19"/>
      <c r="G13" s="19">
        <v>8.3193124941135899E-2</v>
      </c>
      <c r="H13" s="19">
        <v>8.2147477421940701E-2</v>
      </c>
      <c r="I13" s="19">
        <v>0.10776739012834501</v>
      </c>
      <c r="J13" s="19">
        <v>0.109966976948324</v>
      </c>
      <c r="K13" s="19">
        <v>0.10170158110271001</v>
      </c>
      <c r="L13" s="19">
        <v>0.12266109686752701</v>
      </c>
      <c r="M13" s="19"/>
      <c r="N13" s="19">
        <v>3.8496827603468002E-2</v>
      </c>
      <c r="O13" s="19">
        <v>8.4530554942452901E-2</v>
      </c>
      <c r="P13" s="19">
        <v>0.14344202950107099</v>
      </c>
      <c r="Q13" s="19">
        <v>0.15460892704638399</v>
      </c>
      <c r="R13" s="19"/>
      <c r="S13" s="19">
        <v>9.7773604809148804E-2</v>
      </c>
      <c r="T13" s="19">
        <v>0.10109532379637</v>
      </c>
      <c r="U13" s="19">
        <v>0.10460577238279101</v>
      </c>
      <c r="V13" s="19">
        <v>0.107089140462543</v>
      </c>
      <c r="W13" s="19">
        <v>0.106595490837376</v>
      </c>
      <c r="X13" s="19">
        <v>0.121425197161335</v>
      </c>
      <c r="Y13" s="19">
        <v>0.108152122080863</v>
      </c>
      <c r="Z13" s="19">
        <v>9.3857573061472799E-2</v>
      </c>
      <c r="AA13" s="19">
        <v>0.116614895678289</v>
      </c>
      <c r="AB13" s="19">
        <v>8.7592514788741596E-2</v>
      </c>
      <c r="AC13" s="19">
        <v>8.7053655639024494E-2</v>
      </c>
      <c r="AD13" s="19">
        <v>6.3256586029133602E-2</v>
      </c>
      <c r="AE13" s="19"/>
      <c r="AF13" s="19">
        <v>7.2407185319244602E-2</v>
      </c>
      <c r="AG13" s="19">
        <v>9.1094477522322706E-2</v>
      </c>
      <c r="AH13" s="19">
        <v>0.124999248470157</v>
      </c>
      <c r="AI13" s="19">
        <v>0.115296560791184</v>
      </c>
      <c r="AJ13" s="19">
        <v>0.141463772793152</v>
      </c>
      <c r="AK13" s="19">
        <v>0.12893693315634899</v>
      </c>
      <c r="AL13" s="19"/>
      <c r="AM13" s="19">
        <v>0.10701913084803601</v>
      </c>
      <c r="AN13" s="19">
        <v>9.4684829324453795E-2</v>
      </c>
      <c r="AO13" s="19"/>
      <c r="AP13" s="19">
        <v>0.16645969964851001</v>
      </c>
      <c r="AQ13" s="19">
        <v>0.107793636407248</v>
      </c>
      <c r="AR13" s="19">
        <v>6.1572870331107601E-2</v>
      </c>
      <c r="AS13" s="19">
        <v>5.2161582142973499E-2</v>
      </c>
      <c r="AT13" s="19">
        <v>6.07218923061301E-2</v>
      </c>
      <c r="AU13" s="19"/>
      <c r="AV13" s="19">
        <v>7.1693142750777594E-2</v>
      </c>
      <c r="AW13" s="19">
        <v>9.1353400736076104E-2</v>
      </c>
      <c r="AX13" s="19">
        <v>7.4918692381825996E-2</v>
      </c>
      <c r="AY13" s="19">
        <v>9.0442861337599101E-2</v>
      </c>
      <c r="AZ13" s="19">
        <v>4.70100936356617E-2</v>
      </c>
      <c r="BA13" s="19">
        <v>0.21336414134836701</v>
      </c>
      <c r="BB13" s="19"/>
      <c r="BC13" s="19">
        <v>5.0821689075799599E-2</v>
      </c>
      <c r="BD13" s="19">
        <v>0.129387989827175</v>
      </c>
      <c r="BE13" s="19">
        <v>6.8186957789488897E-2</v>
      </c>
      <c r="BF13" s="19"/>
      <c r="BG13" s="19">
        <v>0.10504936518190799</v>
      </c>
      <c r="BH13" s="19">
        <v>7.0319020901361703E-2</v>
      </c>
      <c r="BI13" s="19">
        <v>9.5507122526428706E-2</v>
      </c>
      <c r="BJ13" s="19">
        <v>9.6513228641199197E-2</v>
      </c>
      <c r="BK13" s="19">
        <v>9.0733989015415406E-2</v>
      </c>
      <c r="BL13" s="19"/>
      <c r="BM13" s="19">
        <v>7.5994272556461503E-2</v>
      </c>
      <c r="BN13" s="19">
        <v>9.2071272830848302E-2</v>
      </c>
    </row>
    <row r="14" spans="2:66" x14ac:dyDescent="0.35">
      <c r="B14" s="16"/>
      <c r="G14" s="25">
        <f>SUM(G9:G10)</f>
        <v>0.64650095339523805</v>
      </c>
      <c r="H14" s="25">
        <f t="shared" ref="H14:L14" si="0">SUM(H9:H10)</f>
        <v>0.717244133934274</v>
      </c>
      <c r="I14" s="25">
        <f t="shared" si="0"/>
        <v>0.65706332715764293</v>
      </c>
      <c r="J14" s="25">
        <f t="shared" si="0"/>
        <v>0.634777357717633</v>
      </c>
      <c r="K14" s="25">
        <f t="shared" si="0"/>
        <v>0.59526598007879206</v>
      </c>
      <c r="L14" s="25">
        <f t="shared" si="0"/>
        <v>0.56183826348094901</v>
      </c>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N18"/>
  <sheetViews>
    <sheetView showGridLines="0" topLeftCell="A6" workbookViewId="0">
      <pane xSplit="2" topLeftCell="C1" activePane="topRight" state="frozen"/>
      <selection pane="topRight" activeCell="G14" sqref="G14:L14"/>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260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248</v>
      </c>
      <c r="C9" s="17">
        <v>0.43341687422166902</v>
      </c>
      <c r="D9" s="17">
        <v>0.46493734102665801</v>
      </c>
      <c r="E9" s="17">
        <v>0.40185447536619101</v>
      </c>
      <c r="F9" s="17"/>
      <c r="G9" s="17">
        <v>0.45682517048881399</v>
      </c>
      <c r="H9" s="17">
        <v>0.48717525092917402</v>
      </c>
      <c r="I9" s="17">
        <v>0.46623119760877402</v>
      </c>
      <c r="J9" s="17">
        <v>0.44053533257857003</v>
      </c>
      <c r="K9" s="17">
        <v>0.42417802405326499</v>
      </c>
      <c r="L9" s="17">
        <v>0.34780916255905597</v>
      </c>
      <c r="M9" s="17"/>
      <c r="N9" s="17">
        <v>0.47999404916337302</v>
      </c>
      <c r="O9" s="17">
        <v>0.47094283677968601</v>
      </c>
      <c r="P9" s="17">
        <v>0.352913907293183</v>
      </c>
      <c r="Q9" s="17">
        <v>0.41146181285766298</v>
      </c>
      <c r="R9" s="17"/>
      <c r="S9" s="17">
        <v>0.452296514536146</v>
      </c>
      <c r="T9" s="17">
        <v>0.45393928831230101</v>
      </c>
      <c r="U9" s="17">
        <v>0.42347317065013601</v>
      </c>
      <c r="V9" s="17">
        <v>0.36841970645732097</v>
      </c>
      <c r="W9" s="17">
        <v>0.44397133260231803</v>
      </c>
      <c r="X9" s="17">
        <v>0.42241740300886499</v>
      </c>
      <c r="Y9" s="17">
        <v>0.39280793512596002</v>
      </c>
      <c r="Z9" s="17">
        <v>0.45980127823565897</v>
      </c>
      <c r="AA9" s="17">
        <v>0.449521010177657</v>
      </c>
      <c r="AB9" s="17">
        <v>0.384956560787868</v>
      </c>
      <c r="AC9" s="17">
        <v>0.49970986495321601</v>
      </c>
      <c r="AD9" s="17">
        <v>0.535879857636822</v>
      </c>
      <c r="AE9" s="17"/>
      <c r="AF9" s="17">
        <v>0.46879502195498601</v>
      </c>
      <c r="AG9" s="17">
        <v>0.42966913629575298</v>
      </c>
      <c r="AH9" s="17">
        <v>0.43977177561309</v>
      </c>
      <c r="AI9" s="17">
        <v>0.45282730424519801</v>
      </c>
      <c r="AJ9" s="17">
        <v>0.352657000832311</v>
      </c>
      <c r="AK9" s="17">
        <v>0.36250895993043197</v>
      </c>
      <c r="AL9" s="17"/>
      <c r="AM9" s="17">
        <v>0.39682198177844902</v>
      </c>
      <c r="AN9" s="17">
        <v>0.48369473939158703</v>
      </c>
      <c r="AO9" s="17"/>
      <c r="AP9" s="17">
        <v>0.33630034340814102</v>
      </c>
      <c r="AQ9" s="17">
        <v>0.42382142984289101</v>
      </c>
      <c r="AR9" s="17">
        <v>0.51313682220904699</v>
      </c>
      <c r="AS9" s="17">
        <v>0.51038562337798099</v>
      </c>
      <c r="AT9" s="17">
        <v>0.428758946927075</v>
      </c>
      <c r="AU9" s="17"/>
      <c r="AV9" s="17">
        <v>0.52008003617555598</v>
      </c>
      <c r="AW9" s="17">
        <v>0.33078465263096002</v>
      </c>
      <c r="AX9" s="17">
        <v>0.49015100771638098</v>
      </c>
      <c r="AY9" s="17">
        <v>0.26551911898159403</v>
      </c>
      <c r="AZ9" s="17">
        <v>0.61769904381767204</v>
      </c>
      <c r="BA9" s="17">
        <v>0.43573178955415998</v>
      </c>
      <c r="BB9" s="17"/>
      <c r="BC9" s="17">
        <v>0.63298659713866701</v>
      </c>
      <c r="BD9" s="17">
        <v>0.38739825352418999</v>
      </c>
      <c r="BE9" s="17">
        <v>0.354168852949449</v>
      </c>
      <c r="BF9" s="17"/>
      <c r="BG9" s="17">
        <v>0.44198719920125801</v>
      </c>
      <c r="BH9" s="17">
        <v>0.51582862291974196</v>
      </c>
      <c r="BI9" s="17">
        <v>0.46138561470540701</v>
      </c>
      <c r="BJ9" s="17">
        <v>0.31963455720004902</v>
      </c>
      <c r="BK9" s="17">
        <v>4.5414950591673102E-2</v>
      </c>
      <c r="BL9" s="17"/>
      <c r="BM9" s="17">
        <v>0.50376226795394896</v>
      </c>
      <c r="BN9" s="17">
        <v>0.10886783808844901</v>
      </c>
    </row>
    <row r="10" spans="2:66" x14ac:dyDescent="0.35">
      <c r="B10" s="18" t="s">
        <v>249</v>
      </c>
      <c r="C10" s="17">
        <v>0.29574224412009897</v>
      </c>
      <c r="D10" s="17">
        <v>0.30555255169184897</v>
      </c>
      <c r="E10" s="17">
        <v>0.28567189092815798</v>
      </c>
      <c r="F10" s="17"/>
      <c r="G10" s="17">
        <v>0.31182803553194199</v>
      </c>
      <c r="H10" s="17">
        <v>0.31081008689185502</v>
      </c>
      <c r="I10" s="17">
        <v>0.28381935677168102</v>
      </c>
      <c r="J10" s="17">
        <v>0.31733377347373198</v>
      </c>
      <c r="K10" s="17">
        <v>0.26503909680244903</v>
      </c>
      <c r="L10" s="17">
        <v>0.28553339124833099</v>
      </c>
      <c r="M10" s="17"/>
      <c r="N10" s="17">
        <v>0.29926892037311698</v>
      </c>
      <c r="O10" s="17">
        <v>0.31233201922752502</v>
      </c>
      <c r="P10" s="17">
        <v>0.30813606301825702</v>
      </c>
      <c r="Q10" s="17">
        <v>0.26470944965457699</v>
      </c>
      <c r="R10" s="17"/>
      <c r="S10" s="17">
        <v>0.343927959163837</v>
      </c>
      <c r="T10" s="17">
        <v>0.32756591511443001</v>
      </c>
      <c r="U10" s="17">
        <v>0.328303817691528</v>
      </c>
      <c r="V10" s="17">
        <v>0.30674107203280798</v>
      </c>
      <c r="W10" s="17">
        <v>0.23610819027895399</v>
      </c>
      <c r="X10" s="17">
        <v>0.30563408193074099</v>
      </c>
      <c r="Y10" s="17">
        <v>0.32864200567518598</v>
      </c>
      <c r="Z10" s="17">
        <v>0.293551214679584</v>
      </c>
      <c r="AA10" s="17">
        <v>0.24883333097684801</v>
      </c>
      <c r="AB10" s="17">
        <v>0.26830841077558698</v>
      </c>
      <c r="AC10" s="17">
        <v>0.211777001609224</v>
      </c>
      <c r="AD10" s="17">
        <v>0.23300219047903001</v>
      </c>
      <c r="AE10" s="17"/>
      <c r="AF10" s="17">
        <v>0.314055795286936</v>
      </c>
      <c r="AG10" s="17">
        <v>0.29783746317090798</v>
      </c>
      <c r="AH10" s="17">
        <v>0.230232720555193</v>
      </c>
      <c r="AI10" s="17">
        <v>0.30567236228067701</v>
      </c>
      <c r="AJ10" s="17">
        <v>0.32579133803372501</v>
      </c>
      <c r="AK10" s="17">
        <v>0.27704795872469301</v>
      </c>
      <c r="AL10" s="17"/>
      <c r="AM10" s="17">
        <v>0.30569579683184001</v>
      </c>
      <c r="AN10" s="17">
        <v>0.28250668511997601</v>
      </c>
      <c r="AO10" s="17"/>
      <c r="AP10" s="17">
        <v>0.28451796348213898</v>
      </c>
      <c r="AQ10" s="17">
        <v>0.32157007022969802</v>
      </c>
      <c r="AR10" s="17">
        <v>0.27915377629156601</v>
      </c>
      <c r="AS10" s="17">
        <v>0.30118160018378898</v>
      </c>
      <c r="AT10" s="17">
        <v>0.32965213874572002</v>
      </c>
      <c r="AU10" s="17"/>
      <c r="AV10" s="17">
        <v>0.27058776281626301</v>
      </c>
      <c r="AW10" s="17">
        <v>0.34705989611175603</v>
      </c>
      <c r="AX10" s="17">
        <v>0.35556208999951</v>
      </c>
      <c r="AY10" s="17">
        <v>0.29119713601307101</v>
      </c>
      <c r="AZ10" s="17">
        <v>0.248118919279361</v>
      </c>
      <c r="BA10" s="17">
        <v>0.28233349224692</v>
      </c>
      <c r="BB10" s="17"/>
      <c r="BC10" s="17">
        <v>0.23195237775243399</v>
      </c>
      <c r="BD10" s="17">
        <v>0.30862352112466201</v>
      </c>
      <c r="BE10" s="17">
        <v>0.33071190626478097</v>
      </c>
      <c r="BF10" s="17"/>
      <c r="BG10" s="17">
        <v>0.30233365655399402</v>
      </c>
      <c r="BH10" s="17">
        <v>0.30556573985636798</v>
      </c>
      <c r="BI10" s="17">
        <v>0.321586181997424</v>
      </c>
      <c r="BJ10" s="17">
        <v>0.282375759235027</v>
      </c>
      <c r="BK10" s="17">
        <v>0.21880408919778399</v>
      </c>
      <c r="BL10" s="17"/>
      <c r="BM10" s="17">
        <v>0.305037588279089</v>
      </c>
      <c r="BN10" s="17">
        <v>0.23351421907050399</v>
      </c>
    </row>
    <row r="11" spans="2:66" x14ac:dyDescent="0.35">
      <c r="B11" s="18" t="s">
        <v>250</v>
      </c>
      <c r="C11" s="17">
        <v>0.154409411103449</v>
      </c>
      <c r="D11" s="17">
        <v>0.14926749900701999</v>
      </c>
      <c r="E11" s="17">
        <v>0.160183880496239</v>
      </c>
      <c r="F11" s="17"/>
      <c r="G11" s="17">
        <v>0.14803043618233799</v>
      </c>
      <c r="H11" s="17">
        <v>0.111226146745941</v>
      </c>
      <c r="I11" s="17">
        <v>0.106929820816749</v>
      </c>
      <c r="J11" s="17">
        <v>0.12628464055741101</v>
      </c>
      <c r="K11" s="17">
        <v>0.189128390426653</v>
      </c>
      <c r="L11" s="17">
        <v>0.23182624848889299</v>
      </c>
      <c r="M11" s="17"/>
      <c r="N11" s="17">
        <v>0.14307829009176901</v>
      </c>
      <c r="O11" s="17">
        <v>0.116667479613431</v>
      </c>
      <c r="P11" s="17">
        <v>0.20048569452470699</v>
      </c>
      <c r="Q11" s="17">
        <v>0.16590968416723401</v>
      </c>
      <c r="R11" s="17"/>
      <c r="S11" s="17">
        <v>0.12372081937307999</v>
      </c>
      <c r="T11" s="17">
        <v>0.11658879931353</v>
      </c>
      <c r="U11" s="17">
        <v>0.14557679110121799</v>
      </c>
      <c r="V11" s="17">
        <v>0.17752389533593399</v>
      </c>
      <c r="W11" s="17">
        <v>0.184120721269625</v>
      </c>
      <c r="X11" s="17">
        <v>0.149226276230535</v>
      </c>
      <c r="Y11" s="17">
        <v>0.157587908562034</v>
      </c>
      <c r="Z11" s="17">
        <v>0.128630941853251</v>
      </c>
      <c r="AA11" s="17">
        <v>0.150550755331465</v>
      </c>
      <c r="AB11" s="17">
        <v>0.226953751517525</v>
      </c>
      <c r="AC11" s="17">
        <v>0.172132499961484</v>
      </c>
      <c r="AD11" s="17">
        <v>0.153738677507432</v>
      </c>
      <c r="AE11" s="17"/>
      <c r="AF11" s="17">
        <v>0.12443591066078399</v>
      </c>
      <c r="AG11" s="17">
        <v>0.159056833114465</v>
      </c>
      <c r="AH11" s="17">
        <v>0.163619168428598</v>
      </c>
      <c r="AI11" s="17">
        <v>0.136628386057465</v>
      </c>
      <c r="AJ11" s="17">
        <v>0.18256922385628299</v>
      </c>
      <c r="AK11" s="17">
        <v>0.25077121135956798</v>
      </c>
      <c r="AL11" s="17"/>
      <c r="AM11" s="17">
        <v>0.18269663422972901</v>
      </c>
      <c r="AN11" s="17">
        <v>0.115368087351875</v>
      </c>
      <c r="AO11" s="17"/>
      <c r="AP11" s="17">
        <v>0.19775973942525699</v>
      </c>
      <c r="AQ11" s="17">
        <v>0.15956902113871599</v>
      </c>
      <c r="AR11" s="17">
        <v>0.118618044949185</v>
      </c>
      <c r="AS11" s="17">
        <v>0.11316870446293199</v>
      </c>
      <c r="AT11" s="17">
        <v>0.16314552256971401</v>
      </c>
      <c r="AU11" s="17"/>
      <c r="AV11" s="17">
        <v>0.13768128291734899</v>
      </c>
      <c r="AW11" s="17">
        <v>0.20802607461407599</v>
      </c>
      <c r="AX11" s="17">
        <v>8.5318330711324802E-2</v>
      </c>
      <c r="AY11" s="17">
        <v>0.25358305082591098</v>
      </c>
      <c r="AZ11" s="17">
        <v>5.6270648344106201E-2</v>
      </c>
      <c r="BA11" s="17">
        <v>9.8875573748260295E-2</v>
      </c>
      <c r="BB11" s="17"/>
      <c r="BC11" s="17">
        <v>8.3109676393153795E-2</v>
      </c>
      <c r="BD11" s="17">
        <v>0.16261510055753001</v>
      </c>
      <c r="BE11" s="17">
        <v>0.20593407998576699</v>
      </c>
      <c r="BF11" s="17"/>
      <c r="BG11" s="17">
        <v>0.17567530472430401</v>
      </c>
      <c r="BH11" s="17">
        <v>0.105739419274888</v>
      </c>
      <c r="BI11" s="17">
        <v>0.155017869330663</v>
      </c>
      <c r="BJ11" s="17">
        <v>0.30282845389273</v>
      </c>
      <c r="BK11" s="17">
        <v>0.33126259065821201</v>
      </c>
      <c r="BL11" s="17"/>
      <c r="BM11" s="17">
        <v>0.117167574044721</v>
      </c>
      <c r="BN11" s="17">
        <v>0.32468309000337803</v>
      </c>
    </row>
    <row r="12" spans="2:66" x14ac:dyDescent="0.35">
      <c r="B12" s="18" t="s">
        <v>251</v>
      </c>
      <c r="C12" s="17">
        <v>4.4465088315449298E-2</v>
      </c>
      <c r="D12" s="17">
        <v>4.7712583711996902E-2</v>
      </c>
      <c r="E12" s="17">
        <v>4.1517920372666502E-2</v>
      </c>
      <c r="F12" s="17"/>
      <c r="G12" s="17">
        <v>2.5528644544660101E-2</v>
      </c>
      <c r="H12" s="17">
        <v>3.7094970260763298E-2</v>
      </c>
      <c r="I12" s="17">
        <v>4.8989765882637697E-2</v>
      </c>
      <c r="J12" s="17">
        <v>4.4350598821796601E-2</v>
      </c>
      <c r="K12" s="17">
        <v>3.6298217801121399E-2</v>
      </c>
      <c r="L12" s="17">
        <v>6.4996623069897896E-2</v>
      </c>
      <c r="M12" s="17"/>
      <c r="N12" s="17">
        <v>4.3165644887826399E-2</v>
      </c>
      <c r="O12" s="17">
        <v>3.8015680827968697E-2</v>
      </c>
      <c r="P12" s="17">
        <v>5.5538377012651699E-2</v>
      </c>
      <c r="Q12" s="17">
        <v>4.3558316065601198E-2</v>
      </c>
      <c r="R12" s="17"/>
      <c r="S12" s="17">
        <v>2.8000549855360799E-2</v>
      </c>
      <c r="T12" s="17">
        <v>2.6328020037241301E-2</v>
      </c>
      <c r="U12" s="17">
        <v>4.1314552894768403E-2</v>
      </c>
      <c r="V12" s="17">
        <v>5.8029501722582998E-2</v>
      </c>
      <c r="W12" s="17">
        <v>3.5920419710957399E-2</v>
      </c>
      <c r="X12" s="17">
        <v>5.3743804667254001E-2</v>
      </c>
      <c r="Y12" s="17">
        <v>6.0277729351245903E-2</v>
      </c>
      <c r="Z12" s="17">
        <v>3.6249194786338902E-2</v>
      </c>
      <c r="AA12" s="17">
        <v>5.3416682717264699E-2</v>
      </c>
      <c r="AB12" s="17">
        <v>6.3846729288018794E-2</v>
      </c>
      <c r="AC12" s="17">
        <v>3.9335543473434702E-2</v>
      </c>
      <c r="AD12" s="17">
        <v>4.5814465763916103E-2</v>
      </c>
      <c r="AE12" s="17"/>
      <c r="AF12" s="17">
        <v>4.0239410101515001E-2</v>
      </c>
      <c r="AG12" s="17">
        <v>4.4671811020885001E-2</v>
      </c>
      <c r="AH12" s="17">
        <v>6.0135245200656398E-2</v>
      </c>
      <c r="AI12" s="17">
        <v>3.1824024907663999E-2</v>
      </c>
      <c r="AJ12" s="17">
        <v>5.4490272797114901E-2</v>
      </c>
      <c r="AK12" s="17">
        <v>4.5050887976918197E-2</v>
      </c>
      <c r="AL12" s="17"/>
      <c r="AM12" s="17">
        <v>3.7190983802128097E-2</v>
      </c>
      <c r="AN12" s="17">
        <v>5.5101508998595998E-2</v>
      </c>
      <c r="AO12" s="17"/>
      <c r="AP12" s="17">
        <v>3.8795740668575503E-2</v>
      </c>
      <c r="AQ12" s="17">
        <v>3.3731959401832302E-2</v>
      </c>
      <c r="AR12" s="17">
        <v>4.8330299163112399E-2</v>
      </c>
      <c r="AS12" s="17">
        <v>4.2640457919067301E-2</v>
      </c>
      <c r="AT12" s="17">
        <v>3.82513784560592E-2</v>
      </c>
      <c r="AU12" s="17"/>
      <c r="AV12" s="17">
        <v>1.95303676682093E-2</v>
      </c>
      <c r="AW12" s="17">
        <v>5.3153663125592603E-2</v>
      </c>
      <c r="AX12" s="17">
        <v>1.2010870105101599E-2</v>
      </c>
      <c r="AY12" s="17">
        <v>0.13021581168416199</v>
      </c>
      <c r="AZ12" s="17">
        <v>3.9190933690632597E-2</v>
      </c>
      <c r="BA12" s="17">
        <v>4.6286776926057101E-2</v>
      </c>
      <c r="BB12" s="17"/>
      <c r="BC12" s="17">
        <v>1.0513590617572901E-2</v>
      </c>
      <c r="BD12" s="17">
        <v>4.4359610679711198E-2</v>
      </c>
      <c r="BE12" s="17">
        <v>7.2245983997430693E-2</v>
      </c>
      <c r="BF12" s="17"/>
      <c r="BG12" s="17">
        <v>1.7085877441940601E-2</v>
      </c>
      <c r="BH12" s="17">
        <v>2.4306274147217598E-2</v>
      </c>
      <c r="BI12" s="17">
        <v>9.6199463781369305E-3</v>
      </c>
      <c r="BJ12" s="17">
        <v>3.78167659457408E-2</v>
      </c>
      <c r="BK12" s="17">
        <v>0.297233707060229</v>
      </c>
      <c r="BL12" s="17"/>
      <c r="BM12" s="17">
        <v>2.3126396170164199E-2</v>
      </c>
      <c r="BN12" s="17">
        <v>0.23720607379619399</v>
      </c>
    </row>
    <row r="13" spans="2:66" x14ac:dyDescent="0.35">
      <c r="B13" s="18" t="s">
        <v>117</v>
      </c>
      <c r="C13" s="19">
        <v>7.1966382239334395E-2</v>
      </c>
      <c r="D13" s="19">
        <v>3.25300245624758E-2</v>
      </c>
      <c r="E13" s="19">
        <v>0.11077183283674601</v>
      </c>
      <c r="F13" s="19"/>
      <c r="G13" s="19">
        <v>5.7787713252245902E-2</v>
      </c>
      <c r="H13" s="19">
        <v>5.3693545172266301E-2</v>
      </c>
      <c r="I13" s="19">
        <v>9.4029858920158096E-2</v>
      </c>
      <c r="J13" s="19">
        <v>7.1495654568490802E-2</v>
      </c>
      <c r="K13" s="19">
        <v>8.53562709165121E-2</v>
      </c>
      <c r="L13" s="19">
        <v>6.9834574633822394E-2</v>
      </c>
      <c r="M13" s="19"/>
      <c r="N13" s="19">
        <v>3.4493095483914597E-2</v>
      </c>
      <c r="O13" s="19">
        <v>6.2041983551388499E-2</v>
      </c>
      <c r="P13" s="19">
        <v>8.2925958151201795E-2</v>
      </c>
      <c r="Q13" s="19">
        <v>0.114360737254924</v>
      </c>
      <c r="R13" s="19"/>
      <c r="S13" s="19">
        <v>5.20541570715762E-2</v>
      </c>
      <c r="T13" s="19">
        <v>7.5577977222498399E-2</v>
      </c>
      <c r="U13" s="19">
        <v>6.1331667662349702E-2</v>
      </c>
      <c r="V13" s="19">
        <v>8.9285824451353593E-2</v>
      </c>
      <c r="W13" s="19">
        <v>9.9879336138145799E-2</v>
      </c>
      <c r="X13" s="19">
        <v>6.8978434162605406E-2</v>
      </c>
      <c r="Y13" s="19">
        <v>6.0684421285574497E-2</v>
      </c>
      <c r="Z13" s="19">
        <v>8.1767370445166895E-2</v>
      </c>
      <c r="AA13" s="19">
        <v>9.7678220796764997E-2</v>
      </c>
      <c r="AB13" s="19">
        <v>5.5934547631002501E-2</v>
      </c>
      <c r="AC13" s="19">
        <v>7.7045090002640496E-2</v>
      </c>
      <c r="AD13" s="19">
        <v>3.1564808612800303E-2</v>
      </c>
      <c r="AE13" s="19"/>
      <c r="AF13" s="19">
        <v>5.2473861995778297E-2</v>
      </c>
      <c r="AG13" s="19">
        <v>6.8764756397988694E-2</v>
      </c>
      <c r="AH13" s="19">
        <v>0.106241090202463</v>
      </c>
      <c r="AI13" s="19">
        <v>7.3047922508996194E-2</v>
      </c>
      <c r="AJ13" s="19">
        <v>8.4492164480565998E-2</v>
      </c>
      <c r="AK13" s="19">
        <v>6.46209820083882E-2</v>
      </c>
      <c r="AL13" s="19"/>
      <c r="AM13" s="19">
        <v>7.7594603357853495E-2</v>
      </c>
      <c r="AN13" s="19">
        <v>6.3328979137966396E-2</v>
      </c>
      <c r="AO13" s="19"/>
      <c r="AP13" s="19">
        <v>0.14262621301588799</v>
      </c>
      <c r="AQ13" s="19">
        <v>6.1307519386862998E-2</v>
      </c>
      <c r="AR13" s="19">
        <v>4.07610573870896E-2</v>
      </c>
      <c r="AS13" s="19">
        <v>3.2623614056230002E-2</v>
      </c>
      <c r="AT13" s="19">
        <v>4.0192013301431601E-2</v>
      </c>
      <c r="AU13" s="19"/>
      <c r="AV13" s="19">
        <v>5.2120550422622501E-2</v>
      </c>
      <c r="AW13" s="19">
        <v>6.0975713517616E-2</v>
      </c>
      <c r="AX13" s="19">
        <v>5.6957701467682698E-2</v>
      </c>
      <c r="AY13" s="19">
        <v>5.9484882495261002E-2</v>
      </c>
      <c r="AZ13" s="19">
        <v>3.8720454868227998E-2</v>
      </c>
      <c r="BA13" s="19">
        <v>0.13677236752460301</v>
      </c>
      <c r="BB13" s="19"/>
      <c r="BC13" s="19">
        <v>4.1437758098172399E-2</v>
      </c>
      <c r="BD13" s="19">
        <v>9.7003514113906994E-2</v>
      </c>
      <c r="BE13" s="19">
        <v>3.6939176802571701E-2</v>
      </c>
      <c r="BF13" s="19"/>
      <c r="BG13" s="19">
        <v>6.2917962078502906E-2</v>
      </c>
      <c r="BH13" s="19">
        <v>4.8559943801784397E-2</v>
      </c>
      <c r="BI13" s="19">
        <v>5.2390387588370203E-2</v>
      </c>
      <c r="BJ13" s="19">
        <v>5.7344463726453097E-2</v>
      </c>
      <c r="BK13" s="19">
        <v>0.107284662492102</v>
      </c>
      <c r="BL13" s="19"/>
      <c r="BM13" s="19">
        <v>5.0906173552076397E-2</v>
      </c>
      <c r="BN13" s="19">
        <v>9.5728779041474796E-2</v>
      </c>
    </row>
    <row r="14" spans="2:66" x14ac:dyDescent="0.35">
      <c r="B14" s="16"/>
      <c r="G14" s="25">
        <f>SUM(G9:G10)</f>
        <v>0.76865320602075604</v>
      </c>
      <c r="H14" s="25">
        <f t="shared" ref="H14:L14" si="0">SUM(H9:H10)</f>
        <v>0.79798533782102909</v>
      </c>
      <c r="I14" s="25">
        <f t="shared" si="0"/>
        <v>0.75005055438045498</v>
      </c>
      <c r="J14" s="25">
        <f t="shared" si="0"/>
        <v>0.75786910605230196</v>
      </c>
      <c r="K14" s="25">
        <f t="shared" si="0"/>
        <v>0.68921712085571407</v>
      </c>
      <c r="L14" s="25">
        <f t="shared" si="0"/>
        <v>0.63334255380738691</v>
      </c>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N18"/>
  <sheetViews>
    <sheetView showGridLines="0" topLeftCell="A6" workbookViewId="0">
      <pane xSplit="2" topLeftCell="C1" activePane="topRight" state="frozen"/>
      <selection pane="topRight" activeCell="G14" sqref="G14:L14"/>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261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248</v>
      </c>
      <c r="C9" s="17">
        <v>0.16021468854191201</v>
      </c>
      <c r="D9" s="17">
        <v>0.17233522074759</v>
      </c>
      <c r="E9" s="17">
        <v>0.14718435934705301</v>
      </c>
      <c r="F9" s="17"/>
      <c r="G9" s="17">
        <v>0.18621825734523301</v>
      </c>
      <c r="H9" s="17">
        <v>0.217426182889222</v>
      </c>
      <c r="I9" s="17">
        <v>0.16670478092482899</v>
      </c>
      <c r="J9" s="17">
        <v>0.153044541904197</v>
      </c>
      <c r="K9" s="17">
        <v>0.12656992390990099</v>
      </c>
      <c r="L9" s="17">
        <v>0.11935584557536</v>
      </c>
      <c r="M9" s="17"/>
      <c r="N9" s="17">
        <v>0.17710192576567099</v>
      </c>
      <c r="O9" s="17">
        <v>0.16584986144967001</v>
      </c>
      <c r="P9" s="17">
        <v>0.145561448994042</v>
      </c>
      <c r="Q9" s="17">
        <v>0.14910579286331299</v>
      </c>
      <c r="R9" s="17"/>
      <c r="S9" s="17">
        <v>0.15741391061389601</v>
      </c>
      <c r="T9" s="17">
        <v>0.163767974240073</v>
      </c>
      <c r="U9" s="17">
        <v>0.138444949340641</v>
      </c>
      <c r="V9" s="17">
        <v>0.114613902960353</v>
      </c>
      <c r="W9" s="17">
        <v>0.15812238466348799</v>
      </c>
      <c r="X9" s="17">
        <v>0.18893833799159801</v>
      </c>
      <c r="Y9" s="17">
        <v>0.132742286770032</v>
      </c>
      <c r="Z9" s="17">
        <v>0.15227040192871599</v>
      </c>
      <c r="AA9" s="17">
        <v>0.21368982608745199</v>
      </c>
      <c r="AB9" s="17">
        <v>0.13237237200108501</v>
      </c>
      <c r="AC9" s="17">
        <v>0.18251146330811399</v>
      </c>
      <c r="AD9" s="17">
        <v>0.205940074104042</v>
      </c>
      <c r="AE9" s="17"/>
      <c r="AF9" s="17">
        <v>0.20228295094993701</v>
      </c>
      <c r="AG9" s="17">
        <v>0.174776359261651</v>
      </c>
      <c r="AH9" s="17">
        <v>0.10977107220639901</v>
      </c>
      <c r="AI9" s="17">
        <v>0.13654030203281201</v>
      </c>
      <c r="AJ9" s="17">
        <v>0.137939495065246</v>
      </c>
      <c r="AK9" s="17">
        <v>0.128395430730045</v>
      </c>
      <c r="AL9" s="17"/>
      <c r="AM9" s="17">
        <v>0.14521493738833</v>
      </c>
      <c r="AN9" s="17">
        <v>0.180347376332887</v>
      </c>
      <c r="AO9" s="17"/>
      <c r="AP9" s="17">
        <v>0.11682834841309001</v>
      </c>
      <c r="AQ9" s="17">
        <v>0.143202904332106</v>
      </c>
      <c r="AR9" s="17">
        <v>0.17283774369437199</v>
      </c>
      <c r="AS9" s="17">
        <v>0.22761510292432</v>
      </c>
      <c r="AT9" s="17">
        <v>0.21712289956754499</v>
      </c>
      <c r="AU9" s="17"/>
      <c r="AV9" s="17">
        <v>0.21403765117468301</v>
      </c>
      <c r="AW9" s="17">
        <v>8.0184297934846396E-2</v>
      </c>
      <c r="AX9" s="17">
        <v>0.16369369939047901</v>
      </c>
      <c r="AY9" s="17">
        <v>0.12083294836741899</v>
      </c>
      <c r="AZ9" s="17">
        <v>0.222410000956799</v>
      </c>
      <c r="BA9" s="17">
        <v>0.16446573663822001</v>
      </c>
      <c r="BB9" s="17"/>
      <c r="BC9" s="17">
        <v>0.23604053620624499</v>
      </c>
      <c r="BD9" s="17">
        <v>0.134702461175536</v>
      </c>
      <c r="BE9" s="17">
        <v>0.13808309514610001</v>
      </c>
      <c r="BF9" s="17"/>
      <c r="BG9" s="17">
        <v>0.17892859565517</v>
      </c>
      <c r="BH9" s="17">
        <v>0.17693226974106499</v>
      </c>
      <c r="BI9" s="17">
        <v>0.170095142560895</v>
      </c>
      <c r="BJ9" s="17">
        <v>0.170541287624386</v>
      </c>
      <c r="BK9" s="17">
        <v>4.3625654757351202E-2</v>
      </c>
      <c r="BL9" s="17"/>
      <c r="BM9" s="17">
        <v>0.17725848740987399</v>
      </c>
      <c r="BN9" s="17">
        <v>7.2993224325033801E-2</v>
      </c>
    </row>
    <row r="10" spans="2:66" x14ac:dyDescent="0.35">
      <c r="B10" s="18" t="s">
        <v>249</v>
      </c>
      <c r="C10" s="17">
        <v>0.37544351168387202</v>
      </c>
      <c r="D10" s="17">
        <v>0.37931084649984098</v>
      </c>
      <c r="E10" s="17">
        <v>0.37158423393715401</v>
      </c>
      <c r="F10" s="17"/>
      <c r="G10" s="17">
        <v>0.38962044663314199</v>
      </c>
      <c r="H10" s="17">
        <v>0.421719942506598</v>
      </c>
      <c r="I10" s="17">
        <v>0.39620734595920998</v>
      </c>
      <c r="J10" s="17">
        <v>0.40150764755879398</v>
      </c>
      <c r="K10" s="17">
        <v>0.35180724545761399</v>
      </c>
      <c r="L10" s="17">
        <v>0.30617345934213502</v>
      </c>
      <c r="M10" s="17"/>
      <c r="N10" s="17">
        <v>0.42521625982193101</v>
      </c>
      <c r="O10" s="17">
        <v>0.41510628063178101</v>
      </c>
      <c r="P10" s="17">
        <v>0.30545215139071402</v>
      </c>
      <c r="Q10" s="17">
        <v>0.34398851136712399</v>
      </c>
      <c r="R10" s="17"/>
      <c r="S10" s="17">
        <v>0.386728481841075</v>
      </c>
      <c r="T10" s="17">
        <v>0.39980591772103202</v>
      </c>
      <c r="U10" s="17">
        <v>0.40098415100323698</v>
      </c>
      <c r="V10" s="17">
        <v>0.343160104402641</v>
      </c>
      <c r="W10" s="17">
        <v>0.386359840229762</v>
      </c>
      <c r="X10" s="17">
        <v>0.336818169521033</v>
      </c>
      <c r="Y10" s="17">
        <v>0.40132055321274601</v>
      </c>
      <c r="Z10" s="17">
        <v>0.38831996140679598</v>
      </c>
      <c r="AA10" s="17">
        <v>0.38301694333028602</v>
      </c>
      <c r="AB10" s="17">
        <v>0.34983970790867203</v>
      </c>
      <c r="AC10" s="17">
        <v>0.33873355902814001</v>
      </c>
      <c r="AD10" s="17">
        <v>0.360887365795935</v>
      </c>
      <c r="AE10" s="17"/>
      <c r="AF10" s="17">
        <v>0.39542280925817902</v>
      </c>
      <c r="AG10" s="17">
        <v>0.37515344866970102</v>
      </c>
      <c r="AH10" s="17">
        <v>0.34853565083937899</v>
      </c>
      <c r="AI10" s="17">
        <v>0.412131955230368</v>
      </c>
      <c r="AJ10" s="17">
        <v>0.325470207913167</v>
      </c>
      <c r="AK10" s="17">
        <v>0.33591492748450003</v>
      </c>
      <c r="AL10" s="17"/>
      <c r="AM10" s="17">
        <v>0.36613589317199402</v>
      </c>
      <c r="AN10" s="17">
        <v>0.39007144912958103</v>
      </c>
      <c r="AO10" s="17"/>
      <c r="AP10" s="17">
        <v>0.29962850460347301</v>
      </c>
      <c r="AQ10" s="17">
        <v>0.40213720826034</v>
      </c>
      <c r="AR10" s="17">
        <v>0.40750767910539198</v>
      </c>
      <c r="AS10" s="17">
        <v>0.43308692293534401</v>
      </c>
      <c r="AT10" s="17">
        <v>0.39045990055319302</v>
      </c>
      <c r="AU10" s="17"/>
      <c r="AV10" s="17">
        <v>0.42084698313243601</v>
      </c>
      <c r="AW10" s="17">
        <v>0.364769220753423</v>
      </c>
      <c r="AX10" s="17">
        <v>0.43694249713090799</v>
      </c>
      <c r="AY10" s="17">
        <v>0.28343684311652301</v>
      </c>
      <c r="AZ10" s="17">
        <v>0.436733541444011</v>
      </c>
      <c r="BA10" s="17">
        <v>0.33691203930344898</v>
      </c>
      <c r="BB10" s="17"/>
      <c r="BC10" s="17">
        <v>0.45506152809907102</v>
      </c>
      <c r="BD10" s="17">
        <v>0.36900275702487001</v>
      </c>
      <c r="BE10" s="17">
        <v>0.33849916490737603</v>
      </c>
      <c r="BF10" s="17"/>
      <c r="BG10" s="17">
        <v>0.42258431236129701</v>
      </c>
      <c r="BH10" s="17">
        <v>0.42835197848343598</v>
      </c>
      <c r="BI10" s="17">
        <v>0.40660625060872602</v>
      </c>
      <c r="BJ10" s="17">
        <v>0.320493092053314</v>
      </c>
      <c r="BK10" s="17">
        <v>7.9505365973010098E-2</v>
      </c>
      <c r="BL10" s="17"/>
      <c r="BM10" s="17">
        <v>0.42740948979281601</v>
      </c>
      <c r="BN10" s="17">
        <v>0.13526858166792399</v>
      </c>
    </row>
    <row r="11" spans="2:66" x14ac:dyDescent="0.35">
      <c r="B11" s="18" t="s">
        <v>250</v>
      </c>
      <c r="C11" s="17">
        <v>0.28148331226281398</v>
      </c>
      <c r="D11" s="17">
        <v>0.26655866478525497</v>
      </c>
      <c r="E11" s="17">
        <v>0.29643498226273501</v>
      </c>
      <c r="F11" s="17"/>
      <c r="G11" s="17">
        <v>0.27512183596254203</v>
      </c>
      <c r="H11" s="17">
        <v>0.20887744784468101</v>
      </c>
      <c r="I11" s="17">
        <v>0.25111259221920801</v>
      </c>
      <c r="J11" s="17">
        <v>0.26208457998446399</v>
      </c>
      <c r="K11" s="17">
        <v>0.31125843996935698</v>
      </c>
      <c r="L11" s="17">
        <v>0.36531157416349402</v>
      </c>
      <c r="M11" s="17"/>
      <c r="N11" s="17">
        <v>0.25742935779898601</v>
      </c>
      <c r="O11" s="17">
        <v>0.26582363212717702</v>
      </c>
      <c r="P11" s="17">
        <v>0.32314299951889403</v>
      </c>
      <c r="Q11" s="17">
        <v>0.28585317788533698</v>
      </c>
      <c r="R11" s="17"/>
      <c r="S11" s="17">
        <v>0.24667651579261099</v>
      </c>
      <c r="T11" s="17">
        <v>0.27414087363671802</v>
      </c>
      <c r="U11" s="17">
        <v>0.32652613174266798</v>
      </c>
      <c r="V11" s="17">
        <v>0.34164347718916299</v>
      </c>
      <c r="W11" s="17">
        <v>0.25476172184122098</v>
      </c>
      <c r="X11" s="17">
        <v>0.30670293203535698</v>
      </c>
      <c r="Y11" s="17">
        <v>0.266693083547967</v>
      </c>
      <c r="Z11" s="17">
        <v>0.330573188992696</v>
      </c>
      <c r="AA11" s="17">
        <v>0.230155207533005</v>
      </c>
      <c r="AB11" s="17">
        <v>0.309194678898146</v>
      </c>
      <c r="AC11" s="17">
        <v>0.28529188154120799</v>
      </c>
      <c r="AD11" s="17">
        <v>0.23404671672896499</v>
      </c>
      <c r="AE11" s="17"/>
      <c r="AF11" s="17">
        <v>0.22708969164427401</v>
      </c>
      <c r="AG11" s="17">
        <v>0.29437780258353802</v>
      </c>
      <c r="AH11" s="17">
        <v>0.30830026983800701</v>
      </c>
      <c r="AI11" s="17">
        <v>0.28543797879357602</v>
      </c>
      <c r="AJ11" s="17">
        <v>0.30121889500344101</v>
      </c>
      <c r="AK11" s="17">
        <v>0.35070623980665699</v>
      </c>
      <c r="AL11" s="17"/>
      <c r="AM11" s="17">
        <v>0.29391580280171897</v>
      </c>
      <c r="AN11" s="17">
        <v>0.26462931536801898</v>
      </c>
      <c r="AO11" s="17"/>
      <c r="AP11" s="17">
        <v>0.324709892543595</v>
      </c>
      <c r="AQ11" s="17">
        <v>0.28310101079811101</v>
      </c>
      <c r="AR11" s="17">
        <v>0.25039225594694298</v>
      </c>
      <c r="AS11" s="17">
        <v>0.24441280961971901</v>
      </c>
      <c r="AT11" s="17">
        <v>0.21477776208319099</v>
      </c>
      <c r="AU11" s="17"/>
      <c r="AV11" s="17">
        <v>0.22358933678833701</v>
      </c>
      <c r="AW11" s="17">
        <v>0.357771864394201</v>
      </c>
      <c r="AX11" s="17">
        <v>0.32834906919332502</v>
      </c>
      <c r="AY11" s="17">
        <v>0.32292118945752402</v>
      </c>
      <c r="AZ11" s="17">
        <v>0.25567225526376403</v>
      </c>
      <c r="BA11" s="17">
        <v>0.25865112085498299</v>
      </c>
      <c r="BB11" s="17"/>
      <c r="BC11" s="17">
        <v>0.19553943375024399</v>
      </c>
      <c r="BD11" s="17">
        <v>0.30905286413824701</v>
      </c>
      <c r="BE11" s="17">
        <v>0.309748282604009</v>
      </c>
      <c r="BF11" s="17"/>
      <c r="BG11" s="17">
        <v>0.22913996662760799</v>
      </c>
      <c r="BH11" s="17">
        <v>0.27980197575360199</v>
      </c>
      <c r="BI11" s="17">
        <v>0.301264342676138</v>
      </c>
      <c r="BJ11" s="17">
        <v>0.33809671966534599</v>
      </c>
      <c r="BK11" s="17">
        <v>0.27099464875881002</v>
      </c>
      <c r="BL11" s="17"/>
      <c r="BM11" s="17">
        <v>0.27152334629860903</v>
      </c>
      <c r="BN11" s="17">
        <v>0.28652169370171199</v>
      </c>
    </row>
    <row r="12" spans="2:66" x14ac:dyDescent="0.35">
      <c r="B12" s="18" t="s">
        <v>251</v>
      </c>
      <c r="C12" s="17">
        <v>0.112498063387043</v>
      </c>
      <c r="D12" s="17">
        <v>0.13466151215542199</v>
      </c>
      <c r="E12" s="17">
        <v>9.1443030498551695E-2</v>
      </c>
      <c r="F12" s="17"/>
      <c r="G12" s="17">
        <v>9.83843693844626E-2</v>
      </c>
      <c r="H12" s="17">
        <v>9.3082351926471907E-2</v>
      </c>
      <c r="I12" s="17">
        <v>9.3559190138513604E-2</v>
      </c>
      <c r="J12" s="17">
        <v>9.9563921709127104E-2</v>
      </c>
      <c r="K12" s="17">
        <v>0.120956475663547</v>
      </c>
      <c r="L12" s="17">
        <v>0.157875448191793</v>
      </c>
      <c r="M12" s="17"/>
      <c r="N12" s="17">
        <v>0.107413438332097</v>
      </c>
      <c r="O12" s="17">
        <v>8.8039456995028506E-2</v>
      </c>
      <c r="P12" s="17">
        <v>0.13856317509081501</v>
      </c>
      <c r="Q12" s="17">
        <v>0.118460389775345</v>
      </c>
      <c r="R12" s="17"/>
      <c r="S12" s="17">
        <v>0.13938412679288001</v>
      </c>
      <c r="T12" s="17">
        <v>9.7518943469899602E-2</v>
      </c>
      <c r="U12" s="17">
        <v>8.4041606284262202E-2</v>
      </c>
      <c r="V12" s="17">
        <v>0.134462764094256</v>
      </c>
      <c r="W12" s="17">
        <v>0.121623265540599</v>
      </c>
      <c r="X12" s="17">
        <v>9.2670077693914693E-2</v>
      </c>
      <c r="Y12" s="17">
        <v>0.13206541828895299</v>
      </c>
      <c r="Z12" s="17">
        <v>7.1592612847602904E-2</v>
      </c>
      <c r="AA12" s="17">
        <v>7.5108801931470501E-2</v>
      </c>
      <c r="AB12" s="17">
        <v>0.13911052986237599</v>
      </c>
      <c r="AC12" s="17">
        <v>0.116763808997665</v>
      </c>
      <c r="AD12" s="17">
        <v>0.15247012793332901</v>
      </c>
      <c r="AE12" s="17"/>
      <c r="AF12" s="17">
        <v>0.116568672841097</v>
      </c>
      <c r="AG12" s="17">
        <v>9.7310767144678095E-2</v>
      </c>
      <c r="AH12" s="17">
        <v>0.13042032542902501</v>
      </c>
      <c r="AI12" s="17">
        <v>8.2997257433588503E-2</v>
      </c>
      <c r="AJ12" s="17">
        <v>0.150978014591542</v>
      </c>
      <c r="AK12" s="17">
        <v>0.14864714162612899</v>
      </c>
      <c r="AL12" s="17"/>
      <c r="AM12" s="17">
        <v>0.12377513176310501</v>
      </c>
      <c r="AN12" s="17">
        <v>9.6102659368664203E-2</v>
      </c>
      <c r="AO12" s="17"/>
      <c r="AP12" s="17">
        <v>0.12634278011605901</v>
      </c>
      <c r="AQ12" s="17">
        <v>9.7037958831645593E-2</v>
      </c>
      <c r="AR12" s="17">
        <v>0.12056483156174</v>
      </c>
      <c r="AS12" s="17">
        <v>6.87767350755841E-2</v>
      </c>
      <c r="AT12" s="17">
        <v>0.13744742449464001</v>
      </c>
      <c r="AU12" s="17"/>
      <c r="AV12" s="17">
        <v>8.1979102285112002E-2</v>
      </c>
      <c r="AW12" s="17">
        <v>0.16035578913801601</v>
      </c>
      <c r="AX12" s="17">
        <v>3.9712742354759897E-2</v>
      </c>
      <c r="AY12" s="17">
        <v>0.20935944498179301</v>
      </c>
      <c r="AZ12" s="17">
        <v>4.6108706317046298E-2</v>
      </c>
      <c r="BA12" s="17">
        <v>0.101535687462631</v>
      </c>
      <c r="BB12" s="17"/>
      <c r="BC12" s="17">
        <v>7.5945075584360394E-2</v>
      </c>
      <c r="BD12" s="17">
        <v>8.9683404873337202E-2</v>
      </c>
      <c r="BE12" s="17">
        <v>0.180288361718385</v>
      </c>
      <c r="BF12" s="17"/>
      <c r="BG12" s="17">
        <v>0.10008948156936499</v>
      </c>
      <c r="BH12" s="17">
        <v>6.9949100853355595E-2</v>
      </c>
      <c r="BI12" s="17">
        <v>6.8976393039877903E-2</v>
      </c>
      <c r="BJ12" s="17">
        <v>0.13191307269892999</v>
      </c>
      <c r="BK12" s="17">
        <v>0.50156185863046099</v>
      </c>
      <c r="BL12" s="17"/>
      <c r="BM12" s="17">
        <v>7.48743110430998E-2</v>
      </c>
      <c r="BN12" s="17">
        <v>0.41602719129892102</v>
      </c>
    </row>
    <row r="13" spans="2:66" x14ac:dyDescent="0.35">
      <c r="B13" s="18" t="s">
        <v>117</v>
      </c>
      <c r="C13" s="19">
        <v>7.0360424124359999E-2</v>
      </c>
      <c r="D13" s="19">
        <v>4.71337558118924E-2</v>
      </c>
      <c r="E13" s="19">
        <v>9.3353393954506494E-2</v>
      </c>
      <c r="F13" s="19"/>
      <c r="G13" s="19">
        <v>5.0655090674619298E-2</v>
      </c>
      <c r="H13" s="19">
        <v>5.8894074833027298E-2</v>
      </c>
      <c r="I13" s="19">
        <v>9.2416090758239394E-2</v>
      </c>
      <c r="J13" s="19">
        <v>8.37993088434177E-2</v>
      </c>
      <c r="K13" s="19">
        <v>8.9407914999581395E-2</v>
      </c>
      <c r="L13" s="19">
        <v>5.1283672727218801E-2</v>
      </c>
      <c r="M13" s="19"/>
      <c r="N13" s="19">
        <v>3.2839018281315802E-2</v>
      </c>
      <c r="O13" s="19">
        <v>6.5180768796343797E-2</v>
      </c>
      <c r="P13" s="19">
        <v>8.7280225005536102E-2</v>
      </c>
      <c r="Q13" s="19">
        <v>0.10259212810888201</v>
      </c>
      <c r="R13" s="19"/>
      <c r="S13" s="19">
        <v>6.9796964959537994E-2</v>
      </c>
      <c r="T13" s="19">
        <v>6.4766290932276593E-2</v>
      </c>
      <c r="U13" s="19">
        <v>5.0003161629192203E-2</v>
      </c>
      <c r="V13" s="19">
        <v>6.6119751353587997E-2</v>
      </c>
      <c r="W13" s="19">
        <v>7.9132787724930001E-2</v>
      </c>
      <c r="X13" s="19">
        <v>7.4870482758097101E-2</v>
      </c>
      <c r="Y13" s="19">
        <v>6.7178658180301998E-2</v>
      </c>
      <c r="Z13" s="19">
        <v>5.7243834824188697E-2</v>
      </c>
      <c r="AA13" s="19">
        <v>9.8029221117786294E-2</v>
      </c>
      <c r="AB13" s="19">
        <v>6.9482711329722197E-2</v>
      </c>
      <c r="AC13" s="19">
        <v>7.6699287124872895E-2</v>
      </c>
      <c r="AD13" s="19">
        <v>4.6655715437728902E-2</v>
      </c>
      <c r="AE13" s="19"/>
      <c r="AF13" s="19">
        <v>5.8635875306513402E-2</v>
      </c>
      <c r="AG13" s="19">
        <v>5.8381622340432197E-2</v>
      </c>
      <c r="AH13" s="19">
        <v>0.10297268168719</v>
      </c>
      <c r="AI13" s="19">
        <v>8.2892506509655295E-2</v>
      </c>
      <c r="AJ13" s="19">
        <v>8.4393387426603295E-2</v>
      </c>
      <c r="AK13" s="19">
        <v>3.6336260352668501E-2</v>
      </c>
      <c r="AL13" s="19"/>
      <c r="AM13" s="19">
        <v>7.0958234874851006E-2</v>
      </c>
      <c r="AN13" s="19">
        <v>6.8849199800847902E-2</v>
      </c>
      <c r="AO13" s="19"/>
      <c r="AP13" s="19">
        <v>0.132490474323784</v>
      </c>
      <c r="AQ13" s="19">
        <v>7.4520917777797499E-2</v>
      </c>
      <c r="AR13" s="19">
        <v>4.8697489691552999E-2</v>
      </c>
      <c r="AS13" s="19">
        <v>2.6108429445032801E-2</v>
      </c>
      <c r="AT13" s="19">
        <v>4.0192013301431601E-2</v>
      </c>
      <c r="AU13" s="19"/>
      <c r="AV13" s="19">
        <v>5.9546926619432103E-2</v>
      </c>
      <c r="AW13" s="19">
        <v>3.6918827779513101E-2</v>
      </c>
      <c r="AX13" s="19">
        <v>3.1301991930527497E-2</v>
      </c>
      <c r="AY13" s="19">
        <v>6.34495740767404E-2</v>
      </c>
      <c r="AZ13" s="19">
        <v>3.90754960183805E-2</v>
      </c>
      <c r="BA13" s="19">
        <v>0.13843541574071699</v>
      </c>
      <c r="BB13" s="19"/>
      <c r="BC13" s="19">
        <v>3.74134263600805E-2</v>
      </c>
      <c r="BD13" s="19">
        <v>9.7558512788009394E-2</v>
      </c>
      <c r="BE13" s="19">
        <v>3.3381095624130601E-2</v>
      </c>
      <c r="BF13" s="19"/>
      <c r="BG13" s="19">
        <v>6.9257643786560796E-2</v>
      </c>
      <c r="BH13" s="19">
        <v>4.4964675168541399E-2</v>
      </c>
      <c r="BI13" s="19">
        <v>5.3057871114362103E-2</v>
      </c>
      <c r="BJ13" s="19">
        <v>3.8955827958024498E-2</v>
      </c>
      <c r="BK13" s="19">
        <v>0.104312471880368</v>
      </c>
      <c r="BL13" s="19"/>
      <c r="BM13" s="19">
        <v>4.8934365455600599E-2</v>
      </c>
      <c r="BN13" s="19">
        <v>8.9189309006409506E-2</v>
      </c>
    </row>
    <row r="14" spans="2:66" x14ac:dyDescent="0.35">
      <c r="B14" s="16"/>
      <c r="G14" s="25">
        <f>SUM(G9:G10)</f>
        <v>0.575838703978375</v>
      </c>
      <c r="H14" s="25">
        <f t="shared" ref="H14:L14" si="0">SUM(H9:H10)</f>
        <v>0.63914612539581994</v>
      </c>
      <c r="I14" s="25">
        <f t="shared" si="0"/>
        <v>0.56291212688403891</v>
      </c>
      <c r="J14" s="25">
        <f t="shared" si="0"/>
        <v>0.55455218946299101</v>
      </c>
      <c r="K14" s="25">
        <f t="shared" si="0"/>
        <v>0.47837716936751495</v>
      </c>
      <c r="L14" s="25">
        <f t="shared" si="0"/>
        <v>0.42552930491749502</v>
      </c>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N18"/>
  <sheetViews>
    <sheetView showGridLines="0" topLeftCell="A6" workbookViewId="0">
      <pane xSplit="2" topLeftCell="D1" activePane="topRight" state="frozen"/>
      <selection pane="topRight" activeCell="G14" sqref="G14:L14"/>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262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248</v>
      </c>
      <c r="C9" s="17">
        <v>0.61189046911268996</v>
      </c>
      <c r="D9" s="17">
        <v>0.62624129876030399</v>
      </c>
      <c r="E9" s="17">
        <v>0.59794826898716402</v>
      </c>
      <c r="F9" s="17"/>
      <c r="G9" s="17">
        <v>0.50942705380430797</v>
      </c>
      <c r="H9" s="17">
        <v>0.587460097924836</v>
      </c>
      <c r="I9" s="17">
        <v>0.57012809191320701</v>
      </c>
      <c r="J9" s="17">
        <v>0.59268703848430604</v>
      </c>
      <c r="K9" s="17">
        <v>0.68086382121773603</v>
      </c>
      <c r="L9" s="17">
        <v>0.70303778000546302</v>
      </c>
      <c r="M9" s="17"/>
      <c r="N9" s="17">
        <v>0.63673423194248602</v>
      </c>
      <c r="O9" s="17">
        <v>0.60979646668024901</v>
      </c>
      <c r="P9" s="17">
        <v>0.62540049603334102</v>
      </c>
      <c r="Q9" s="17">
        <v>0.574850498523651</v>
      </c>
      <c r="R9" s="17"/>
      <c r="S9" s="17">
        <v>0.52797726977505499</v>
      </c>
      <c r="T9" s="17">
        <v>0.61247123499894496</v>
      </c>
      <c r="U9" s="17">
        <v>0.64734537947734905</v>
      </c>
      <c r="V9" s="17">
        <v>0.62072025022913402</v>
      </c>
      <c r="W9" s="17">
        <v>0.64688766675826204</v>
      </c>
      <c r="X9" s="17">
        <v>0.58312121382293203</v>
      </c>
      <c r="Y9" s="17">
        <v>0.61046450421737097</v>
      </c>
      <c r="Z9" s="17">
        <v>0.63626698243561497</v>
      </c>
      <c r="AA9" s="17">
        <v>0.61549582040877504</v>
      </c>
      <c r="AB9" s="17">
        <v>0.62359753958475805</v>
      </c>
      <c r="AC9" s="17">
        <v>0.62668583750478701</v>
      </c>
      <c r="AD9" s="17">
        <v>0.78276915742029296</v>
      </c>
      <c r="AE9" s="17"/>
      <c r="AF9" s="17">
        <v>0.55307615906949104</v>
      </c>
      <c r="AG9" s="17">
        <v>0.63983738727999995</v>
      </c>
      <c r="AH9" s="17">
        <v>0.60576936456032104</v>
      </c>
      <c r="AI9" s="17">
        <v>0.63932152064226699</v>
      </c>
      <c r="AJ9" s="17">
        <v>0.62162898922330101</v>
      </c>
      <c r="AK9" s="17">
        <v>0.64217581634072496</v>
      </c>
      <c r="AL9" s="17"/>
      <c r="AM9" s="17">
        <v>0.59673014424140203</v>
      </c>
      <c r="AN9" s="17">
        <v>0.63412765379708902</v>
      </c>
      <c r="AO9" s="17"/>
      <c r="AP9" s="17">
        <v>0.58764987598821705</v>
      </c>
      <c r="AQ9" s="17">
        <v>0.58589218671479204</v>
      </c>
      <c r="AR9" s="17">
        <v>0.64798527212888402</v>
      </c>
      <c r="AS9" s="17">
        <v>0.60698243106755301</v>
      </c>
      <c r="AT9" s="17">
        <v>0.53436503200552099</v>
      </c>
      <c r="AU9" s="17"/>
      <c r="AV9" s="17">
        <v>0.59663471322830597</v>
      </c>
      <c r="AW9" s="17">
        <v>0.625291256519942</v>
      </c>
      <c r="AX9" s="17">
        <v>0.68294952400539399</v>
      </c>
      <c r="AY9" s="17">
        <v>0.57697583435028099</v>
      </c>
      <c r="AZ9" s="17">
        <v>0.67207661402089702</v>
      </c>
      <c r="BA9" s="17">
        <v>0.60911237881866098</v>
      </c>
      <c r="BB9" s="17"/>
      <c r="BC9" s="17">
        <v>0.72011169289274202</v>
      </c>
      <c r="BD9" s="17">
        <v>0.585005044321532</v>
      </c>
      <c r="BE9" s="17">
        <v>0.58738860006820004</v>
      </c>
      <c r="BF9" s="17"/>
      <c r="BG9" s="17">
        <v>0.60742780351306802</v>
      </c>
      <c r="BH9" s="17">
        <v>0.65900884168357399</v>
      </c>
      <c r="BI9" s="17">
        <v>0.65786839079753601</v>
      </c>
      <c r="BJ9" s="17">
        <v>0.43651514103743899</v>
      </c>
      <c r="BK9" s="17">
        <v>0.39976852427203002</v>
      </c>
      <c r="BL9" s="17"/>
      <c r="BM9" s="17">
        <v>0.65058003458957403</v>
      </c>
      <c r="BN9" s="17">
        <v>0.40827148643561001</v>
      </c>
    </row>
    <row r="10" spans="2:66" x14ac:dyDescent="0.35">
      <c r="B10" s="18" t="s">
        <v>249</v>
      </c>
      <c r="C10" s="17">
        <v>0.22391619125317999</v>
      </c>
      <c r="D10" s="17">
        <v>0.227311541375081</v>
      </c>
      <c r="E10" s="17">
        <v>0.221709359382118</v>
      </c>
      <c r="F10" s="17"/>
      <c r="G10" s="17">
        <v>0.26941288122472401</v>
      </c>
      <c r="H10" s="17">
        <v>0.22862987517827199</v>
      </c>
      <c r="I10" s="17">
        <v>0.23996597609938999</v>
      </c>
      <c r="J10" s="17">
        <v>0.23606313728016001</v>
      </c>
      <c r="K10" s="17">
        <v>0.19951214607293799</v>
      </c>
      <c r="L10" s="17">
        <v>0.183359777466955</v>
      </c>
      <c r="M10" s="17"/>
      <c r="N10" s="17">
        <v>0.242938490738557</v>
      </c>
      <c r="O10" s="17">
        <v>0.214937403906484</v>
      </c>
      <c r="P10" s="17">
        <v>0.20689208061587899</v>
      </c>
      <c r="Q10" s="17">
        <v>0.22549622960356899</v>
      </c>
      <c r="R10" s="17"/>
      <c r="S10" s="17">
        <v>0.27033313060219699</v>
      </c>
      <c r="T10" s="17">
        <v>0.25920368188118098</v>
      </c>
      <c r="U10" s="17">
        <v>0.193217009992289</v>
      </c>
      <c r="V10" s="17">
        <v>0.23025158958823799</v>
      </c>
      <c r="W10" s="17">
        <v>0.18668547107735001</v>
      </c>
      <c r="X10" s="17">
        <v>0.243833390805337</v>
      </c>
      <c r="Y10" s="17">
        <v>0.230749752537596</v>
      </c>
      <c r="Z10" s="17">
        <v>0.222698421831548</v>
      </c>
      <c r="AA10" s="17">
        <v>0.209813236416212</v>
      </c>
      <c r="AB10" s="17">
        <v>0.204402861464234</v>
      </c>
      <c r="AC10" s="17">
        <v>0.191513686131389</v>
      </c>
      <c r="AD10" s="17">
        <v>9.2477134378498305E-2</v>
      </c>
      <c r="AE10" s="17"/>
      <c r="AF10" s="17">
        <v>0.27348861193410801</v>
      </c>
      <c r="AG10" s="17">
        <v>0.210817343648942</v>
      </c>
      <c r="AH10" s="17">
        <v>0.21491328816845601</v>
      </c>
      <c r="AI10" s="17">
        <v>0.19499782813622599</v>
      </c>
      <c r="AJ10" s="17">
        <v>0.19712671258077899</v>
      </c>
      <c r="AK10" s="17">
        <v>0.23476501594958099</v>
      </c>
      <c r="AL10" s="17"/>
      <c r="AM10" s="17">
        <v>0.238550786530663</v>
      </c>
      <c r="AN10" s="17">
        <v>0.203632369976676</v>
      </c>
      <c r="AO10" s="17"/>
      <c r="AP10" s="17">
        <v>0.202941829014221</v>
      </c>
      <c r="AQ10" s="17">
        <v>0.26065099169683598</v>
      </c>
      <c r="AR10" s="17">
        <v>0.20071442410252099</v>
      </c>
      <c r="AS10" s="17">
        <v>0.26046976142212003</v>
      </c>
      <c r="AT10" s="17">
        <v>0.321341671446782</v>
      </c>
      <c r="AU10" s="17"/>
      <c r="AV10" s="17">
        <v>0.246846965182935</v>
      </c>
      <c r="AW10" s="17">
        <v>0.22231982637175601</v>
      </c>
      <c r="AX10" s="17">
        <v>0.231666310072703</v>
      </c>
      <c r="AY10" s="17">
        <v>0.22682430680058799</v>
      </c>
      <c r="AZ10" s="17">
        <v>0.21073565399617</v>
      </c>
      <c r="BA10" s="17">
        <v>0.200512875404846</v>
      </c>
      <c r="BB10" s="17"/>
      <c r="BC10" s="17">
        <v>0.186253651896188</v>
      </c>
      <c r="BD10" s="17">
        <v>0.217287391868032</v>
      </c>
      <c r="BE10" s="17">
        <v>0.25678957448768802</v>
      </c>
      <c r="BF10" s="17"/>
      <c r="BG10" s="17">
        <v>0.245190274241774</v>
      </c>
      <c r="BH10" s="17">
        <v>0.22559995896323701</v>
      </c>
      <c r="BI10" s="17">
        <v>0.20908790561010901</v>
      </c>
      <c r="BJ10" s="17">
        <v>0.30090250018525</v>
      </c>
      <c r="BK10" s="17">
        <v>0.239740719736213</v>
      </c>
      <c r="BL10" s="17"/>
      <c r="BM10" s="17">
        <v>0.228801193258824</v>
      </c>
      <c r="BN10" s="17">
        <v>0.25389321459949199</v>
      </c>
    </row>
    <row r="11" spans="2:66" x14ac:dyDescent="0.35">
      <c r="B11" s="18" t="s">
        <v>250</v>
      </c>
      <c r="C11" s="17">
        <v>8.3307104342837196E-2</v>
      </c>
      <c r="D11" s="17">
        <v>8.10786897368731E-2</v>
      </c>
      <c r="E11" s="17">
        <v>8.4914894051564702E-2</v>
      </c>
      <c r="F11" s="17"/>
      <c r="G11" s="17">
        <v>0.124868272161839</v>
      </c>
      <c r="H11" s="17">
        <v>9.6841725432290596E-2</v>
      </c>
      <c r="I11" s="17">
        <v>9.9457310950180206E-2</v>
      </c>
      <c r="J11" s="17">
        <v>7.5900594667171001E-2</v>
      </c>
      <c r="K11" s="17">
        <v>5.9921608901201698E-2</v>
      </c>
      <c r="L11" s="17">
        <v>5.3239643008381098E-2</v>
      </c>
      <c r="M11" s="17"/>
      <c r="N11" s="17">
        <v>7.06511930204448E-2</v>
      </c>
      <c r="O11" s="17">
        <v>9.4447491945171103E-2</v>
      </c>
      <c r="P11" s="17">
        <v>7.8452647969450201E-2</v>
      </c>
      <c r="Q11" s="17">
        <v>9.0997351790099601E-2</v>
      </c>
      <c r="R11" s="17"/>
      <c r="S11" s="17">
        <v>0.103658972339077</v>
      </c>
      <c r="T11" s="17">
        <v>7.9360390174162396E-2</v>
      </c>
      <c r="U11" s="17">
        <v>8.5757212329881205E-2</v>
      </c>
      <c r="V11" s="17">
        <v>6.5264824310374697E-2</v>
      </c>
      <c r="W11" s="17">
        <v>6.5223046135127902E-2</v>
      </c>
      <c r="X11" s="17">
        <v>9.2320489862145805E-2</v>
      </c>
      <c r="Y11" s="17">
        <v>7.9265036425200899E-2</v>
      </c>
      <c r="Z11" s="17">
        <v>5.8657723167832201E-2</v>
      </c>
      <c r="AA11" s="17">
        <v>7.5955137595991998E-2</v>
      </c>
      <c r="AB11" s="17">
        <v>9.6339257023959707E-2</v>
      </c>
      <c r="AC11" s="17">
        <v>9.5248808287724002E-2</v>
      </c>
      <c r="AD11" s="17">
        <v>7.9688000956337199E-2</v>
      </c>
      <c r="AE11" s="17"/>
      <c r="AF11" s="17">
        <v>0.10219927942320201</v>
      </c>
      <c r="AG11" s="17">
        <v>6.9889250136857303E-2</v>
      </c>
      <c r="AH11" s="17">
        <v>9.0073691529947597E-2</v>
      </c>
      <c r="AI11" s="17">
        <v>8.6369537979406899E-2</v>
      </c>
      <c r="AJ11" s="17">
        <v>7.0020755932022699E-2</v>
      </c>
      <c r="AK11" s="17">
        <v>6.5500094854066604E-2</v>
      </c>
      <c r="AL11" s="17"/>
      <c r="AM11" s="17">
        <v>8.6982114545037306E-2</v>
      </c>
      <c r="AN11" s="17">
        <v>7.8683443351702603E-2</v>
      </c>
      <c r="AO11" s="17"/>
      <c r="AP11" s="17">
        <v>9.68003405241529E-2</v>
      </c>
      <c r="AQ11" s="17">
        <v>8.4079323023007593E-2</v>
      </c>
      <c r="AR11" s="17">
        <v>8.2543070793972897E-2</v>
      </c>
      <c r="AS11" s="17">
        <v>6.5093153308265497E-2</v>
      </c>
      <c r="AT11" s="17">
        <v>6.56096677283112E-2</v>
      </c>
      <c r="AU11" s="17"/>
      <c r="AV11" s="17">
        <v>9.3170720131131202E-2</v>
      </c>
      <c r="AW11" s="17">
        <v>0.10763547930661101</v>
      </c>
      <c r="AX11" s="17">
        <v>5.3774062642996501E-2</v>
      </c>
      <c r="AY11" s="17">
        <v>8.0340772003275093E-2</v>
      </c>
      <c r="AZ11" s="17">
        <v>4.0216552716819801E-2</v>
      </c>
      <c r="BA11" s="17">
        <v>5.6940088338049998E-2</v>
      </c>
      <c r="BB11" s="17"/>
      <c r="BC11" s="17">
        <v>4.68938683700807E-2</v>
      </c>
      <c r="BD11" s="17">
        <v>9.7004414508132894E-2</v>
      </c>
      <c r="BE11" s="17">
        <v>9.6903175314902001E-2</v>
      </c>
      <c r="BF11" s="17"/>
      <c r="BG11" s="17">
        <v>9.5989638994784895E-2</v>
      </c>
      <c r="BH11" s="17">
        <v>6.7919111155795006E-2</v>
      </c>
      <c r="BI11" s="17">
        <v>7.9878765029416501E-2</v>
      </c>
      <c r="BJ11" s="17">
        <v>0.18818010321752801</v>
      </c>
      <c r="BK11" s="17">
        <v>0.13241023379171499</v>
      </c>
      <c r="BL11" s="17"/>
      <c r="BM11" s="17">
        <v>7.2506088707497196E-2</v>
      </c>
      <c r="BN11" s="17">
        <v>0.14531507051785</v>
      </c>
    </row>
    <row r="12" spans="2:66" x14ac:dyDescent="0.35">
      <c r="B12" s="18" t="s">
        <v>251</v>
      </c>
      <c r="C12" s="17">
        <v>2.9547934640706899E-2</v>
      </c>
      <c r="D12" s="17">
        <v>3.8626214361735203E-2</v>
      </c>
      <c r="E12" s="17">
        <v>2.0842184449003601E-2</v>
      </c>
      <c r="F12" s="17"/>
      <c r="G12" s="17">
        <v>3.4330402606695697E-2</v>
      </c>
      <c r="H12" s="17">
        <v>3.08477196199302E-2</v>
      </c>
      <c r="I12" s="17">
        <v>3.4139203915880899E-2</v>
      </c>
      <c r="J12" s="17">
        <v>3.2136472451726399E-2</v>
      </c>
      <c r="K12" s="17">
        <v>2.4047540458276201E-2</v>
      </c>
      <c r="L12" s="17">
        <v>2.31854633805888E-2</v>
      </c>
      <c r="M12" s="17"/>
      <c r="N12" s="17">
        <v>2.9166094869721E-2</v>
      </c>
      <c r="O12" s="17">
        <v>3.6330970378555399E-2</v>
      </c>
      <c r="P12" s="17">
        <v>3.1023706718583802E-2</v>
      </c>
      <c r="Q12" s="17">
        <v>2.2067249559795301E-2</v>
      </c>
      <c r="R12" s="17"/>
      <c r="S12" s="17">
        <v>3.1313689500785599E-2</v>
      </c>
      <c r="T12" s="17">
        <v>1.5301422041918899E-2</v>
      </c>
      <c r="U12" s="17">
        <v>2.3639488868255901E-2</v>
      </c>
      <c r="V12" s="17">
        <v>2.9864762867165901E-2</v>
      </c>
      <c r="W12" s="17">
        <v>2.2103419817892999E-2</v>
      </c>
      <c r="X12" s="17">
        <v>3.8699510128553598E-2</v>
      </c>
      <c r="Y12" s="17">
        <v>4.9198184328566999E-2</v>
      </c>
      <c r="Z12" s="17">
        <v>2.3671306954221601E-2</v>
      </c>
      <c r="AA12" s="17">
        <v>4.1237513232588098E-2</v>
      </c>
      <c r="AB12" s="17">
        <v>1.9483393780324099E-2</v>
      </c>
      <c r="AC12" s="17">
        <v>2.9805645352403799E-2</v>
      </c>
      <c r="AD12" s="17">
        <v>3.00479613122768E-2</v>
      </c>
      <c r="AE12" s="17"/>
      <c r="AF12" s="17">
        <v>2.4335682991430099E-2</v>
      </c>
      <c r="AG12" s="17">
        <v>3.5814903005028903E-2</v>
      </c>
      <c r="AH12" s="17">
        <v>3.3391559759183599E-2</v>
      </c>
      <c r="AI12" s="17">
        <v>2.3129004452506301E-2</v>
      </c>
      <c r="AJ12" s="17">
        <v>4.09706191885022E-2</v>
      </c>
      <c r="AK12" s="17">
        <v>9.7035248149264508E-3</v>
      </c>
      <c r="AL12" s="17"/>
      <c r="AM12" s="17">
        <v>2.4161413288339401E-2</v>
      </c>
      <c r="AN12" s="17">
        <v>3.7400313284910301E-2</v>
      </c>
      <c r="AO12" s="17"/>
      <c r="AP12" s="17">
        <v>2.13469131788021E-2</v>
      </c>
      <c r="AQ12" s="17">
        <v>2.1170782359675799E-2</v>
      </c>
      <c r="AR12" s="17">
        <v>3.5433323082577899E-2</v>
      </c>
      <c r="AS12" s="17">
        <v>4.7135152875855298E-2</v>
      </c>
      <c r="AT12" s="17">
        <v>3.8491615517954297E-2</v>
      </c>
      <c r="AU12" s="17"/>
      <c r="AV12" s="17">
        <v>2.0815731372272502E-2</v>
      </c>
      <c r="AW12" s="17">
        <v>2.3658232665255401E-2</v>
      </c>
      <c r="AX12" s="17">
        <v>0</v>
      </c>
      <c r="AY12" s="17">
        <v>9.1677871949690806E-2</v>
      </c>
      <c r="AZ12" s="17">
        <v>3.04033076279214E-2</v>
      </c>
      <c r="BA12" s="17">
        <v>2.03476879059903E-2</v>
      </c>
      <c r="BB12" s="17"/>
      <c r="BC12" s="17">
        <v>1.7599829520515298E-2</v>
      </c>
      <c r="BD12" s="17">
        <v>3.0451351993367601E-2</v>
      </c>
      <c r="BE12" s="17">
        <v>4.0467896373184098E-2</v>
      </c>
      <c r="BF12" s="17"/>
      <c r="BG12" s="17">
        <v>1.13149144722492E-2</v>
      </c>
      <c r="BH12" s="17">
        <v>1.66386355250411E-2</v>
      </c>
      <c r="BI12" s="17">
        <v>2.0471433259988799E-2</v>
      </c>
      <c r="BJ12" s="17">
        <v>3.66537396598881E-2</v>
      </c>
      <c r="BK12" s="17">
        <v>0.158952895741545</v>
      </c>
      <c r="BL12" s="17"/>
      <c r="BM12" s="17">
        <v>1.5768691464824201E-2</v>
      </c>
      <c r="BN12" s="17">
        <v>0.130653553153388</v>
      </c>
    </row>
    <row r="13" spans="2:66" x14ac:dyDescent="0.35">
      <c r="B13" s="18" t="s">
        <v>117</v>
      </c>
      <c r="C13" s="19">
        <v>5.1338300650585499E-2</v>
      </c>
      <c r="D13" s="19">
        <v>2.67422557660064E-2</v>
      </c>
      <c r="E13" s="19">
        <v>7.4585293130149305E-2</v>
      </c>
      <c r="F13" s="19"/>
      <c r="G13" s="19">
        <v>6.1961390202432499E-2</v>
      </c>
      <c r="H13" s="19">
        <v>5.6220581844670998E-2</v>
      </c>
      <c r="I13" s="19">
        <v>5.6309417121341403E-2</v>
      </c>
      <c r="J13" s="19">
        <v>6.3212757116637305E-2</v>
      </c>
      <c r="K13" s="19">
        <v>3.5654883349847899E-2</v>
      </c>
      <c r="L13" s="19">
        <v>3.7177336138612897E-2</v>
      </c>
      <c r="M13" s="19"/>
      <c r="N13" s="19">
        <v>2.0509989428791401E-2</v>
      </c>
      <c r="O13" s="19">
        <v>4.4487667089539801E-2</v>
      </c>
      <c r="P13" s="19">
        <v>5.8231068662745598E-2</v>
      </c>
      <c r="Q13" s="19">
        <v>8.6588670522884603E-2</v>
      </c>
      <c r="R13" s="19"/>
      <c r="S13" s="19">
        <v>6.6716937782885802E-2</v>
      </c>
      <c r="T13" s="19">
        <v>3.3663270903792702E-2</v>
      </c>
      <c r="U13" s="19">
        <v>5.0040909332224701E-2</v>
      </c>
      <c r="V13" s="19">
        <v>5.3898573005087297E-2</v>
      </c>
      <c r="W13" s="19">
        <v>7.91003962113669E-2</v>
      </c>
      <c r="X13" s="19">
        <v>4.20253953810312E-2</v>
      </c>
      <c r="Y13" s="19">
        <v>3.0322522491264998E-2</v>
      </c>
      <c r="Z13" s="19">
        <v>5.8705565610783002E-2</v>
      </c>
      <c r="AA13" s="19">
        <v>5.7498292346433097E-2</v>
      </c>
      <c r="AB13" s="19">
        <v>5.6176948146724699E-2</v>
      </c>
      <c r="AC13" s="19">
        <v>5.6746022723695798E-2</v>
      </c>
      <c r="AD13" s="19">
        <v>1.5017745932595101E-2</v>
      </c>
      <c r="AE13" s="19"/>
      <c r="AF13" s="19">
        <v>4.69002665817689E-2</v>
      </c>
      <c r="AG13" s="19">
        <v>4.3641115929171297E-2</v>
      </c>
      <c r="AH13" s="19">
        <v>5.5852095982092002E-2</v>
      </c>
      <c r="AI13" s="19">
        <v>5.6182108789593302E-2</v>
      </c>
      <c r="AJ13" s="19">
        <v>7.0252923075394699E-2</v>
      </c>
      <c r="AK13" s="19">
        <v>4.7855548040700399E-2</v>
      </c>
      <c r="AL13" s="19"/>
      <c r="AM13" s="19">
        <v>5.3575541394557898E-2</v>
      </c>
      <c r="AN13" s="19">
        <v>4.6156219589621898E-2</v>
      </c>
      <c r="AO13" s="19"/>
      <c r="AP13" s="19">
        <v>9.1261041294607007E-2</v>
      </c>
      <c r="AQ13" s="19">
        <v>4.8206716205688602E-2</v>
      </c>
      <c r="AR13" s="19">
        <v>3.3323909892044402E-2</v>
      </c>
      <c r="AS13" s="19">
        <v>2.0319501326206201E-2</v>
      </c>
      <c r="AT13" s="19">
        <v>4.0192013301431601E-2</v>
      </c>
      <c r="AU13" s="19"/>
      <c r="AV13" s="19">
        <v>4.25318700853555E-2</v>
      </c>
      <c r="AW13" s="19">
        <v>2.1095205136436E-2</v>
      </c>
      <c r="AX13" s="19">
        <v>3.1610103278906801E-2</v>
      </c>
      <c r="AY13" s="19">
        <v>2.41812148961651E-2</v>
      </c>
      <c r="AZ13" s="19">
        <v>4.6567871638192197E-2</v>
      </c>
      <c r="BA13" s="19">
        <v>0.11308696953245299</v>
      </c>
      <c r="BB13" s="19"/>
      <c r="BC13" s="19">
        <v>2.9140957320474E-2</v>
      </c>
      <c r="BD13" s="19">
        <v>7.0251797308935895E-2</v>
      </c>
      <c r="BE13" s="19">
        <v>1.84507537560256E-2</v>
      </c>
      <c r="BF13" s="19"/>
      <c r="BG13" s="19">
        <v>4.0077368778123498E-2</v>
      </c>
      <c r="BH13" s="19">
        <v>3.08334526723529E-2</v>
      </c>
      <c r="BI13" s="19">
        <v>3.2693505302949198E-2</v>
      </c>
      <c r="BJ13" s="19">
        <v>3.7748515899894398E-2</v>
      </c>
      <c r="BK13" s="19">
        <v>6.9127626458495905E-2</v>
      </c>
      <c r="BL13" s="19"/>
      <c r="BM13" s="19">
        <v>3.2343991979280097E-2</v>
      </c>
      <c r="BN13" s="19">
        <v>6.18666752936603E-2</v>
      </c>
    </row>
    <row r="14" spans="2:66" x14ac:dyDescent="0.35">
      <c r="B14" s="16"/>
      <c r="G14" s="25">
        <f>SUM(G9:G10)</f>
        <v>0.77883993502903204</v>
      </c>
      <c r="H14" s="25">
        <f t="shared" ref="H14:L14" si="0">SUM(H9:H10)</f>
        <v>0.81608997310310794</v>
      </c>
      <c r="I14" s="25">
        <f t="shared" si="0"/>
        <v>0.81009406801259698</v>
      </c>
      <c r="J14" s="25">
        <f t="shared" si="0"/>
        <v>0.82875017576446608</v>
      </c>
      <c r="K14" s="25">
        <f t="shared" si="0"/>
        <v>0.88037596729067402</v>
      </c>
      <c r="L14" s="25">
        <f t="shared" si="0"/>
        <v>0.886397557472418</v>
      </c>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K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1" width="20.7265625" customWidth="1"/>
  </cols>
  <sheetData>
    <row r="2" spans="2:11" ht="40" customHeight="1" x14ac:dyDescent="0.35">
      <c r="D2" s="32" t="s">
        <v>268</v>
      </c>
      <c r="E2" s="28"/>
      <c r="F2" s="28"/>
      <c r="G2" s="28"/>
      <c r="H2" s="28"/>
      <c r="I2" s="28"/>
      <c r="J2" s="28"/>
      <c r="K2" s="28"/>
    </row>
    <row r="6" spans="2:11" ht="50.15" customHeight="1" x14ac:dyDescent="0.35">
      <c r="B6" s="20" t="s">
        <v>14</v>
      </c>
      <c r="C6" s="20" t="s">
        <v>263</v>
      </c>
      <c r="D6" s="20" t="s">
        <v>264</v>
      </c>
      <c r="E6" s="20" t="s">
        <v>108</v>
      </c>
      <c r="F6" s="20" t="s">
        <v>247</v>
      </c>
      <c r="G6" s="20" t="s">
        <v>265</v>
      </c>
      <c r="H6" s="20" t="s">
        <v>243</v>
      </c>
      <c r="I6" s="20" t="s">
        <v>266</v>
      </c>
      <c r="J6" s="20" t="s">
        <v>267</v>
      </c>
    </row>
    <row r="7" spans="2:11" x14ac:dyDescent="0.35">
      <c r="B7" s="18" t="s">
        <v>248</v>
      </c>
      <c r="C7" s="17">
        <v>0.32875512781746702</v>
      </c>
      <c r="D7" s="17">
        <v>0.23625092941352499</v>
      </c>
      <c r="E7" s="17">
        <v>0.45454413996537402</v>
      </c>
      <c r="F7" s="17">
        <v>0.65541891116032103</v>
      </c>
      <c r="G7" s="17">
        <v>0.36252917626871001</v>
      </c>
      <c r="H7" s="17">
        <v>0.20999337440720101</v>
      </c>
      <c r="I7" s="17">
        <v>0.357897560557417</v>
      </c>
      <c r="J7" s="17">
        <v>0.48025970481805502</v>
      </c>
    </row>
    <row r="8" spans="2:11" x14ac:dyDescent="0.35">
      <c r="B8" s="18" t="s">
        <v>249</v>
      </c>
      <c r="C8" s="17">
        <v>0.31128316915048598</v>
      </c>
      <c r="D8" s="17">
        <v>0.34557483093744001</v>
      </c>
      <c r="E8" s="17">
        <v>0.33368498767712801</v>
      </c>
      <c r="F8" s="17">
        <v>0.20582347227342801</v>
      </c>
      <c r="G8" s="17">
        <v>0.384057050085443</v>
      </c>
      <c r="H8" s="17">
        <v>0.337150845433209</v>
      </c>
      <c r="I8" s="17">
        <v>0.35996347870073397</v>
      </c>
      <c r="J8" s="17">
        <v>0.28083536249118002</v>
      </c>
    </row>
    <row r="9" spans="2:11" x14ac:dyDescent="0.35">
      <c r="B9" s="18" t="s">
        <v>250</v>
      </c>
      <c r="C9" s="17">
        <v>0.18279901249949301</v>
      </c>
      <c r="D9" s="17">
        <v>0.29471124929507903</v>
      </c>
      <c r="E9" s="17">
        <v>0.130952971064528</v>
      </c>
      <c r="F9" s="17">
        <v>6.8731541377788197E-2</v>
      </c>
      <c r="G9" s="17">
        <v>0.15496521390260501</v>
      </c>
      <c r="H9" s="17">
        <v>0.294129787608646</v>
      </c>
      <c r="I9" s="17">
        <v>0.16311536306827101</v>
      </c>
      <c r="J9" s="17">
        <v>0.136920288581518</v>
      </c>
    </row>
    <row r="10" spans="2:11" x14ac:dyDescent="0.35">
      <c r="B10" s="18" t="s">
        <v>251</v>
      </c>
      <c r="C10" s="17">
        <v>9.4367049070288506E-2</v>
      </c>
      <c r="D10" s="17">
        <v>7.9266940469621905E-2</v>
      </c>
      <c r="E10" s="17">
        <v>3.5238067105265898E-2</v>
      </c>
      <c r="F10" s="17">
        <v>2.61894742305495E-2</v>
      </c>
      <c r="G10" s="17">
        <v>4.6126506450349998E-2</v>
      </c>
      <c r="H10" s="17">
        <v>8.4583609362811604E-2</v>
      </c>
      <c r="I10" s="17">
        <v>5.3303246686849298E-2</v>
      </c>
      <c r="J10" s="17">
        <v>4.3934798077458398E-2</v>
      </c>
    </row>
    <row r="11" spans="2:11" x14ac:dyDescent="0.35">
      <c r="B11" s="18" t="s">
        <v>117</v>
      </c>
      <c r="C11" s="17">
        <v>8.2795641462265604E-2</v>
      </c>
      <c r="D11" s="17">
        <v>4.4196049884334399E-2</v>
      </c>
      <c r="E11" s="17">
        <v>4.5579834187704199E-2</v>
      </c>
      <c r="F11" s="17">
        <v>4.3836600957912801E-2</v>
      </c>
      <c r="G11" s="17">
        <v>5.2322053292891697E-2</v>
      </c>
      <c r="H11" s="17">
        <v>7.4142383188131294E-2</v>
      </c>
      <c r="I11" s="17">
        <v>6.5720350986729098E-2</v>
      </c>
      <c r="J11" s="17">
        <v>5.8049846031788699E-2</v>
      </c>
    </row>
    <row r="12" spans="2:11" x14ac:dyDescent="0.35">
      <c r="B12" s="16"/>
      <c r="C12" s="16"/>
      <c r="D12" s="16"/>
      <c r="E12" s="16"/>
      <c r="F12" s="16"/>
      <c r="G12" s="16"/>
      <c r="H12" s="16"/>
      <c r="I12" s="16"/>
      <c r="J12" s="16"/>
    </row>
    <row r="13" spans="2:11" x14ac:dyDescent="0.35">
      <c r="B13" t="s">
        <v>102</v>
      </c>
    </row>
    <row r="14" spans="2:11" x14ac:dyDescent="0.35">
      <c r="B14" t="s">
        <v>103</v>
      </c>
    </row>
    <row r="18" spans="2:2" x14ac:dyDescent="0.3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N18"/>
  <sheetViews>
    <sheetView showGridLines="0" topLeftCell="A4" workbookViewId="0">
      <pane xSplit="2" topLeftCell="C1" activePane="topRight" state="frozen"/>
      <selection pane="topRight" activeCell="G14" sqref="G14:L14"/>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269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248</v>
      </c>
      <c r="C9" s="17">
        <v>0.32875512781746702</v>
      </c>
      <c r="D9" s="17">
        <v>0.31931150016425303</v>
      </c>
      <c r="E9" s="17">
        <v>0.33661715268230902</v>
      </c>
      <c r="F9" s="17"/>
      <c r="G9" s="17">
        <v>0.34250227748166301</v>
      </c>
      <c r="H9" s="17">
        <v>0.38036611194773001</v>
      </c>
      <c r="I9" s="17">
        <v>0.33518020456605402</v>
      </c>
      <c r="J9" s="17">
        <v>0.307758537411568</v>
      </c>
      <c r="K9" s="17">
        <v>0.351029507607167</v>
      </c>
      <c r="L9" s="17">
        <v>0.27430176424529601</v>
      </c>
      <c r="M9" s="17"/>
      <c r="N9" s="17">
        <v>0.327972624024084</v>
      </c>
      <c r="O9" s="17">
        <v>0.335425423430877</v>
      </c>
      <c r="P9" s="17">
        <v>0.316752413453467</v>
      </c>
      <c r="Q9" s="17">
        <v>0.33266531913979902</v>
      </c>
      <c r="R9" s="17"/>
      <c r="S9" s="17">
        <v>0.32242743760162001</v>
      </c>
      <c r="T9" s="17">
        <v>0.34353842601277501</v>
      </c>
      <c r="U9" s="17">
        <v>0.31550975342307003</v>
      </c>
      <c r="V9" s="17">
        <v>0.33620282604838603</v>
      </c>
      <c r="W9" s="17">
        <v>0.32078458312576302</v>
      </c>
      <c r="X9" s="17">
        <v>0.35387177380450602</v>
      </c>
      <c r="Y9" s="17">
        <v>0.29106917914793501</v>
      </c>
      <c r="Z9" s="17">
        <v>0.304787472172943</v>
      </c>
      <c r="AA9" s="17">
        <v>0.32918977000906502</v>
      </c>
      <c r="AB9" s="17">
        <v>0.31546606361076701</v>
      </c>
      <c r="AC9" s="17">
        <v>0.37624847047124599</v>
      </c>
      <c r="AD9" s="17">
        <v>0.34171541858341797</v>
      </c>
      <c r="AE9" s="17"/>
      <c r="AF9" s="17">
        <v>0.382388508342972</v>
      </c>
      <c r="AG9" s="17">
        <v>0.31309180076568599</v>
      </c>
      <c r="AH9" s="17">
        <v>0.30576116542376602</v>
      </c>
      <c r="AI9" s="17">
        <v>0.327162774062004</v>
      </c>
      <c r="AJ9" s="17">
        <v>0.29365982777571698</v>
      </c>
      <c r="AK9" s="17">
        <v>0.29783792296780998</v>
      </c>
      <c r="AL9" s="17"/>
      <c r="AM9" s="17">
        <v>0.29841316674253798</v>
      </c>
      <c r="AN9" s="17">
        <v>0.37295866493663798</v>
      </c>
      <c r="AO9" s="17"/>
      <c r="AP9" s="17">
        <v>0.27744261077288102</v>
      </c>
      <c r="AQ9" s="17">
        <v>0.34539466888131098</v>
      </c>
      <c r="AR9" s="17">
        <v>0.33686856382167202</v>
      </c>
      <c r="AS9" s="17">
        <v>0.39896859118029299</v>
      </c>
      <c r="AT9" s="17">
        <v>0.27123689525905698</v>
      </c>
      <c r="AU9" s="17"/>
      <c r="AV9" s="17">
        <v>0.40649354874350202</v>
      </c>
      <c r="AW9" s="17">
        <v>0.236007149272565</v>
      </c>
      <c r="AX9" s="17">
        <v>0.27799445687420399</v>
      </c>
      <c r="AY9" s="17">
        <v>0.26660244735375299</v>
      </c>
      <c r="AZ9" s="17">
        <v>0.55120144572485397</v>
      </c>
      <c r="BA9" s="17">
        <v>0.258222339382157</v>
      </c>
      <c r="BB9" s="17"/>
      <c r="BC9" s="17">
        <v>0.469609916280394</v>
      </c>
      <c r="BD9" s="17">
        <v>0.31687562408667602</v>
      </c>
      <c r="BE9" s="17">
        <v>0.23750763219770801</v>
      </c>
      <c r="BF9" s="17"/>
      <c r="BG9" s="17">
        <v>0.39038135521792</v>
      </c>
      <c r="BH9" s="17">
        <v>0.38003201382817903</v>
      </c>
      <c r="BI9" s="17">
        <v>0.31550007014619103</v>
      </c>
      <c r="BJ9" s="17">
        <v>0.33983809176089902</v>
      </c>
      <c r="BK9" s="17">
        <v>0.13316106024520799</v>
      </c>
      <c r="BL9" s="17"/>
      <c r="BM9" s="17">
        <v>0.38172318960164198</v>
      </c>
      <c r="BN9" s="17">
        <v>0.18098497258734</v>
      </c>
    </row>
    <row r="10" spans="2:66" x14ac:dyDescent="0.35">
      <c r="B10" s="18" t="s">
        <v>249</v>
      </c>
      <c r="C10" s="17">
        <v>0.31128316915048598</v>
      </c>
      <c r="D10" s="17">
        <v>0.33451987442011799</v>
      </c>
      <c r="E10" s="17">
        <v>0.290161494118366</v>
      </c>
      <c r="F10" s="17"/>
      <c r="G10" s="17">
        <v>0.33232462441664601</v>
      </c>
      <c r="H10" s="17">
        <v>0.324004301348645</v>
      </c>
      <c r="I10" s="17">
        <v>0.30678405101212602</v>
      </c>
      <c r="J10" s="17">
        <v>0.34627950469624103</v>
      </c>
      <c r="K10" s="17">
        <v>0.26766801812950902</v>
      </c>
      <c r="L10" s="17">
        <v>0.291498396207233</v>
      </c>
      <c r="M10" s="17"/>
      <c r="N10" s="17">
        <v>0.34084536036436203</v>
      </c>
      <c r="O10" s="17">
        <v>0.33038637904232698</v>
      </c>
      <c r="P10" s="17">
        <v>0.29542171056032301</v>
      </c>
      <c r="Q10" s="17">
        <v>0.27445074008292197</v>
      </c>
      <c r="R10" s="17"/>
      <c r="S10" s="17">
        <v>0.356154033770057</v>
      </c>
      <c r="T10" s="17">
        <v>0.32488235601181098</v>
      </c>
      <c r="U10" s="17">
        <v>0.312888072100314</v>
      </c>
      <c r="V10" s="17">
        <v>0.25071614074462201</v>
      </c>
      <c r="W10" s="17">
        <v>0.298053098222266</v>
      </c>
      <c r="X10" s="17">
        <v>0.32515715360984598</v>
      </c>
      <c r="Y10" s="17">
        <v>0.30810125901910601</v>
      </c>
      <c r="Z10" s="17">
        <v>0.35307160630353202</v>
      </c>
      <c r="AA10" s="17">
        <v>0.292723326588956</v>
      </c>
      <c r="AB10" s="17">
        <v>0.32234433674341501</v>
      </c>
      <c r="AC10" s="17">
        <v>0.28837429054973301</v>
      </c>
      <c r="AD10" s="17">
        <v>0.23603451758410601</v>
      </c>
      <c r="AE10" s="17"/>
      <c r="AF10" s="17">
        <v>0.31929684749353598</v>
      </c>
      <c r="AG10" s="17">
        <v>0.31034881596609099</v>
      </c>
      <c r="AH10" s="17">
        <v>0.31052408334813703</v>
      </c>
      <c r="AI10" s="17">
        <v>0.31918510717092802</v>
      </c>
      <c r="AJ10" s="17">
        <v>0.29546007030932298</v>
      </c>
      <c r="AK10" s="17">
        <v>0.28980814844522002</v>
      </c>
      <c r="AL10" s="17"/>
      <c r="AM10" s="17">
        <v>0.320163836545239</v>
      </c>
      <c r="AN10" s="17">
        <v>0.29734988402228002</v>
      </c>
      <c r="AO10" s="17"/>
      <c r="AP10" s="17">
        <v>0.29310683435873802</v>
      </c>
      <c r="AQ10" s="17">
        <v>0.30579667702382402</v>
      </c>
      <c r="AR10" s="17">
        <v>0.341056863485102</v>
      </c>
      <c r="AS10" s="17">
        <v>0.30721707888005101</v>
      </c>
      <c r="AT10" s="17">
        <v>0.41914170227730002</v>
      </c>
      <c r="AU10" s="17"/>
      <c r="AV10" s="17">
        <v>0.354968381376352</v>
      </c>
      <c r="AW10" s="17">
        <v>0.29068449479017699</v>
      </c>
      <c r="AX10" s="17">
        <v>0.34374981708707603</v>
      </c>
      <c r="AY10" s="17">
        <v>0.24698366513902001</v>
      </c>
      <c r="AZ10" s="17">
        <v>0.25083806897619698</v>
      </c>
      <c r="BA10" s="17">
        <v>0.33176059596019503</v>
      </c>
      <c r="BB10" s="17"/>
      <c r="BC10" s="17">
        <v>0.31081291516112802</v>
      </c>
      <c r="BD10" s="17">
        <v>0.31382618070206197</v>
      </c>
      <c r="BE10" s="17">
        <v>0.31712633138833002</v>
      </c>
      <c r="BF10" s="17"/>
      <c r="BG10" s="17">
        <v>0.26084745840207102</v>
      </c>
      <c r="BH10" s="17">
        <v>0.33319836662317698</v>
      </c>
      <c r="BI10" s="17">
        <v>0.34456435762598497</v>
      </c>
      <c r="BJ10" s="17">
        <v>0.28322870043396597</v>
      </c>
      <c r="BK10" s="17">
        <v>0.158374598153733</v>
      </c>
      <c r="BL10" s="17"/>
      <c r="BM10" s="17">
        <v>0.32137557533976902</v>
      </c>
      <c r="BN10" s="17">
        <v>0.187265141041911</v>
      </c>
    </row>
    <row r="11" spans="2:66" x14ac:dyDescent="0.35">
      <c r="B11" s="18" t="s">
        <v>250</v>
      </c>
      <c r="C11" s="17">
        <v>0.18279901249949301</v>
      </c>
      <c r="D11" s="17">
        <v>0.193114961496507</v>
      </c>
      <c r="E11" s="17">
        <v>0.17364188410418399</v>
      </c>
      <c r="F11" s="17"/>
      <c r="G11" s="17">
        <v>0.193587301506952</v>
      </c>
      <c r="H11" s="17">
        <v>0.176126611234798</v>
      </c>
      <c r="I11" s="17">
        <v>0.17132866156913501</v>
      </c>
      <c r="J11" s="17">
        <v>0.15840907155166301</v>
      </c>
      <c r="K11" s="17">
        <v>0.194338942489303</v>
      </c>
      <c r="L11" s="17">
        <v>0.202364869987536</v>
      </c>
      <c r="M11" s="17"/>
      <c r="N11" s="17">
        <v>0.18975145754645101</v>
      </c>
      <c r="O11" s="17">
        <v>0.18082727004256799</v>
      </c>
      <c r="P11" s="17">
        <v>0.17607714169368499</v>
      </c>
      <c r="Q11" s="17">
        <v>0.184292615580645</v>
      </c>
      <c r="R11" s="17"/>
      <c r="S11" s="17">
        <v>0.17546320942049201</v>
      </c>
      <c r="T11" s="17">
        <v>0.15820678881198599</v>
      </c>
      <c r="U11" s="17">
        <v>0.189131024245552</v>
      </c>
      <c r="V11" s="17">
        <v>0.216936028374308</v>
      </c>
      <c r="W11" s="17">
        <v>0.26707739537368602</v>
      </c>
      <c r="X11" s="17">
        <v>0.154600519844904</v>
      </c>
      <c r="Y11" s="17">
        <v>0.12691898247934899</v>
      </c>
      <c r="Z11" s="17">
        <v>0.129629392715643</v>
      </c>
      <c r="AA11" s="17">
        <v>0.20504356539815399</v>
      </c>
      <c r="AB11" s="17">
        <v>0.17136295472871299</v>
      </c>
      <c r="AC11" s="17">
        <v>0.163239832596142</v>
      </c>
      <c r="AD11" s="17">
        <v>0.29745217184254402</v>
      </c>
      <c r="AE11" s="17"/>
      <c r="AF11" s="17">
        <v>0.16573378324069299</v>
      </c>
      <c r="AG11" s="17">
        <v>0.20491432672224999</v>
      </c>
      <c r="AH11" s="17">
        <v>0.17353086076654001</v>
      </c>
      <c r="AI11" s="17">
        <v>0.18189733799125099</v>
      </c>
      <c r="AJ11" s="17">
        <v>0.17310452745990099</v>
      </c>
      <c r="AK11" s="17">
        <v>0.194627181126245</v>
      </c>
      <c r="AL11" s="17"/>
      <c r="AM11" s="17">
        <v>0.19187648057742199</v>
      </c>
      <c r="AN11" s="17">
        <v>0.17121541363096099</v>
      </c>
      <c r="AO11" s="17"/>
      <c r="AP11" s="17">
        <v>0.20304273859453401</v>
      </c>
      <c r="AQ11" s="17">
        <v>0.18037395354231001</v>
      </c>
      <c r="AR11" s="17">
        <v>0.18768520939046901</v>
      </c>
      <c r="AS11" s="17">
        <v>0.15034625120853201</v>
      </c>
      <c r="AT11" s="17">
        <v>0.14712340504471999</v>
      </c>
      <c r="AU11" s="17"/>
      <c r="AV11" s="17">
        <v>0.12766207107172001</v>
      </c>
      <c r="AW11" s="17">
        <v>0.25847289658543499</v>
      </c>
      <c r="AX11" s="17">
        <v>0.23904077925015099</v>
      </c>
      <c r="AY11" s="17">
        <v>0.21656123547102901</v>
      </c>
      <c r="AZ11" s="17">
        <v>0.104373527702916</v>
      </c>
      <c r="BA11" s="17">
        <v>0.151469955127013</v>
      </c>
      <c r="BB11" s="17"/>
      <c r="BC11" s="17">
        <v>0.123166416729536</v>
      </c>
      <c r="BD11" s="17">
        <v>0.182258493738682</v>
      </c>
      <c r="BE11" s="17">
        <v>0.23526420305843601</v>
      </c>
      <c r="BF11" s="17"/>
      <c r="BG11" s="17">
        <v>0.18872334546900499</v>
      </c>
      <c r="BH11" s="17">
        <v>0.17689450831047401</v>
      </c>
      <c r="BI11" s="17">
        <v>0.180807573103129</v>
      </c>
      <c r="BJ11" s="17">
        <v>0.20730172698844199</v>
      </c>
      <c r="BK11" s="17">
        <v>0.249706471373523</v>
      </c>
      <c r="BL11" s="17"/>
      <c r="BM11" s="17">
        <v>0.178827447043232</v>
      </c>
      <c r="BN11" s="17">
        <v>0.23989425003721701</v>
      </c>
    </row>
    <row r="12" spans="2:66" x14ac:dyDescent="0.35">
      <c r="B12" s="18" t="s">
        <v>251</v>
      </c>
      <c r="C12" s="17">
        <v>9.4367049070288506E-2</v>
      </c>
      <c r="D12" s="17">
        <v>0.10085193219234199</v>
      </c>
      <c r="E12" s="17">
        <v>8.7533823341519101E-2</v>
      </c>
      <c r="F12" s="17"/>
      <c r="G12" s="17">
        <v>5.81630825076873E-2</v>
      </c>
      <c r="H12" s="17">
        <v>6.0086721642995597E-2</v>
      </c>
      <c r="I12" s="17">
        <v>9.1254258725526005E-2</v>
      </c>
      <c r="J12" s="17">
        <v>8.8841234042931497E-2</v>
      </c>
      <c r="K12" s="17">
        <v>0.109059304165866</v>
      </c>
      <c r="L12" s="17">
        <v>0.14357016151268301</v>
      </c>
      <c r="M12" s="17"/>
      <c r="N12" s="17">
        <v>9.5023068192847407E-2</v>
      </c>
      <c r="O12" s="17">
        <v>6.9498751444778795E-2</v>
      </c>
      <c r="P12" s="17">
        <v>0.117990488156988</v>
      </c>
      <c r="Q12" s="17">
        <v>0.10029124889429</v>
      </c>
      <c r="R12" s="17"/>
      <c r="S12" s="17">
        <v>6.9061118256362394E-2</v>
      </c>
      <c r="T12" s="17">
        <v>7.8702421603923101E-2</v>
      </c>
      <c r="U12" s="17">
        <v>8.4050244706178404E-2</v>
      </c>
      <c r="V12" s="17">
        <v>0.123992961997737</v>
      </c>
      <c r="W12" s="17">
        <v>5.67712673747423E-2</v>
      </c>
      <c r="X12" s="17">
        <v>0.10272293631787099</v>
      </c>
      <c r="Y12" s="17">
        <v>0.17631040448862001</v>
      </c>
      <c r="Z12" s="17">
        <v>0.119356627672337</v>
      </c>
      <c r="AA12" s="17">
        <v>7.9621764641030796E-2</v>
      </c>
      <c r="AB12" s="17">
        <v>0.101186231692572</v>
      </c>
      <c r="AC12" s="17">
        <v>0.104899066744295</v>
      </c>
      <c r="AD12" s="17">
        <v>4.53230383715457E-2</v>
      </c>
      <c r="AE12" s="17"/>
      <c r="AF12" s="17">
        <v>6.3230423296741195E-2</v>
      </c>
      <c r="AG12" s="17">
        <v>9.7960453554419694E-2</v>
      </c>
      <c r="AH12" s="17">
        <v>0.117617868164458</v>
      </c>
      <c r="AI12" s="17">
        <v>8.6793034670743605E-2</v>
      </c>
      <c r="AJ12" s="17">
        <v>0.13079012749046401</v>
      </c>
      <c r="AK12" s="17">
        <v>0.114931571961342</v>
      </c>
      <c r="AL12" s="17"/>
      <c r="AM12" s="17">
        <v>0.10449446880846</v>
      </c>
      <c r="AN12" s="17">
        <v>7.9504655180470701E-2</v>
      </c>
      <c r="AO12" s="17"/>
      <c r="AP12" s="17">
        <v>9.4054841988208598E-2</v>
      </c>
      <c r="AQ12" s="17">
        <v>9.4096621587973106E-2</v>
      </c>
      <c r="AR12" s="17">
        <v>7.8410013859933306E-2</v>
      </c>
      <c r="AS12" s="17">
        <v>8.9293094636888407E-2</v>
      </c>
      <c r="AT12" s="17">
        <v>0.10080613830702299</v>
      </c>
      <c r="AU12" s="17"/>
      <c r="AV12" s="17">
        <v>4.6382234198083003E-2</v>
      </c>
      <c r="AW12" s="17">
        <v>0.15910571740923601</v>
      </c>
      <c r="AX12" s="17">
        <v>5.9183963377528799E-2</v>
      </c>
      <c r="AY12" s="17">
        <v>0.201838985244783</v>
      </c>
      <c r="AZ12" s="17">
        <v>7.0457025405076895E-2</v>
      </c>
      <c r="BA12" s="17">
        <v>6.4037890411976495E-2</v>
      </c>
      <c r="BB12" s="17"/>
      <c r="BC12" s="17">
        <v>4.86815962404775E-2</v>
      </c>
      <c r="BD12" s="17">
        <v>8.1129838321847295E-2</v>
      </c>
      <c r="BE12" s="17">
        <v>0.155763250496397</v>
      </c>
      <c r="BF12" s="17"/>
      <c r="BG12" s="17">
        <v>8.4969005905164097E-2</v>
      </c>
      <c r="BH12" s="17">
        <v>5.7190144472828303E-2</v>
      </c>
      <c r="BI12" s="17">
        <v>7.8660323927740805E-2</v>
      </c>
      <c r="BJ12" s="17">
        <v>0.13235698442643801</v>
      </c>
      <c r="BK12" s="17">
        <v>0.34834655431336697</v>
      </c>
      <c r="BL12" s="17"/>
      <c r="BM12" s="17">
        <v>6.1729461101744099E-2</v>
      </c>
      <c r="BN12" s="17">
        <v>0.29836777253323998</v>
      </c>
    </row>
    <row r="13" spans="2:66" x14ac:dyDescent="0.35">
      <c r="B13" s="18" t="s">
        <v>117</v>
      </c>
      <c r="C13" s="19">
        <v>8.2795641462265604E-2</v>
      </c>
      <c r="D13" s="19">
        <v>5.2201731726780498E-2</v>
      </c>
      <c r="E13" s="19">
        <v>0.112045645753621</v>
      </c>
      <c r="F13" s="19"/>
      <c r="G13" s="19">
        <v>7.3422714087051505E-2</v>
      </c>
      <c r="H13" s="19">
        <v>5.9416253825830698E-2</v>
      </c>
      <c r="I13" s="19">
        <v>9.54528241271594E-2</v>
      </c>
      <c r="J13" s="19">
        <v>9.8711652297596306E-2</v>
      </c>
      <c r="K13" s="19">
        <v>7.7904227608154505E-2</v>
      </c>
      <c r="L13" s="19">
        <v>8.8264808047252299E-2</v>
      </c>
      <c r="M13" s="19"/>
      <c r="N13" s="19">
        <v>4.6407489872256798E-2</v>
      </c>
      <c r="O13" s="19">
        <v>8.3862176039448094E-2</v>
      </c>
      <c r="P13" s="19">
        <v>9.3758246135537696E-2</v>
      </c>
      <c r="Q13" s="19">
        <v>0.10830007630234401</v>
      </c>
      <c r="R13" s="19"/>
      <c r="S13" s="19">
        <v>7.6894200951468497E-2</v>
      </c>
      <c r="T13" s="19">
        <v>9.4670007559505095E-2</v>
      </c>
      <c r="U13" s="19">
        <v>9.8420905524886595E-2</v>
      </c>
      <c r="V13" s="19">
        <v>7.2152042834947097E-2</v>
      </c>
      <c r="W13" s="19">
        <v>5.7313655903542302E-2</v>
      </c>
      <c r="X13" s="19">
        <v>6.36476164228717E-2</v>
      </c>
      <c r="Y13" s="19">
        <v>9.7600174864990299E-2</v>
      </c>
      <c r="Z13" s="19">
        <v>9.3154901135545101E-2</v>
      </c>
      <c r="AA13" s="19">
        <v>9.3421573362794302E-2</v>
      </c>
      <c r="AB13" s="19">
        <v>8.9640413224533394E-2</v>
      </c>
      <c r="AC13" s="19">
        <v>6.7238339638584194E-2</v>
      </c>
      <c r="AD13" s="19">
        <v>7.9474853618386396E-2</v>
      </c>
      <c r="AE13" s="19"/>
      <c r="AF13" s="19">
        <v>6.9350437626057193E-2</v>
      </c>
      <c r="AG13" s="19">
        <v>7.3684602991553799E-2</v>
      </c>
      <c r="AH13" s="19">
        <v>9.2566022297098302E-2</v>
      </c>
      <c r="AI13" s="19">
        <v>8.4961746105073399E-2</v>
      </c>
      <c r="AJ13" s="19">
        <v>0.106985446964595</v>
      </c>
      <c r="AK13" s="19">
        <v>0.102795175499384</v>
      </c>
      <c r="AL13" s="19"/>
      <c r="AM13" s="19">
        <v>8.5052047326340599E-2</v>
      </c>
      <c r="AN13" s="19">
        <v>7.8971382229650097E-2</v>
      </c>
      <c r="AO13" s="19"/>
      <c r="AP13" s="19">
        <v>0.132352974285638</v>
      </c>
      <c r="AQ13" s="19">
        <v>7.4338078964581902E-2</v>
      </c>
      <c r="AR13" s="19">
        <v>5.5979349442823699E-2</v>
      </c>
      <c r="AS13" s="19">
        <v>5.4174984094235303E-2</v>
      </c>
      <c r="AT13" s="19">
        <v>6.1691859111900199E-2</v>
      </c>
      <c r="AU13" s="19"/>
      <c r="AV13" s="19">
        <v>6.4493764610342494E-2</v>
      </c>
      <c r="AW13" s="19">
        <v>5.5729741942587299E-2</v>
      </c>
      <c r="AX13" s="19">
        <v>8.0030983411041395E-2</v>
      </c>
      <c r="AY13" s="19">
        <v>6.8013666791414601E-2</v>
      </c>
      <c r="AZ13" s="19">
        <v>2.3129932190956499E-2</v>
      </c>
      <c r="BA13" s="19">
        <v>0.19450921911865801</v>
      </c>
      <c r="BB13" s="19"/>
      <c r="BC13" s="19">
        <v>4.77291555884653E-2</v>
      </c>
      <c r="BD13" s="19">
        <v>0.105909863150733</v>
      </c>
      <c r="BE13" s="19">
        <v>5.43385828591278E-2</v>
      </c>
      <c r="BF13" s="19"/>
      <c r="BG13" s="19">
        <v>7.5078835005840103E-2</v>
      </c>
      <c r="BH13" s="19">
        <v>5.2684966765341401E-2</v>
      </c>
      <c r="BI13" s="19">
        <v>8.04676751969544E-2</v>
      </c>
      <c r="BJ13" s="19">
        <v>3.7274496390256699E-2</v>
      </c>
      <c r="BK13" s="19">
        <v>0.110411315914169</v>
      </c>
      <c r="BL13" s="19"/>
      <c r="BM13" s="19">
        <v>5.6344326913612901E-2</v>
      </c>
      <c r="BN13" s="19">
        <v>9.3487863800292503E-2</v>
      </c>
    </row>
    <row r="14" spans="2:66" x14ac:dyDescent="0.35">
      <c r="B14" s="16"/>
      <c r="G14" s="25">
        <f>SUM(G9:G10)</f>
        <v>0.67482690189830907</v>
      </c>
      <c r="H14" s="25">
        <f t="shared" ref="H14:L14" si="0">SUM(H9:H10)</f>
        <v>0.70437041329637506</v>
      </c>
      <c r="I14" s="25">
        <f t="shared" si="0"/>
        <v>0.64196425557818004</v>
      </c>
      <c r="J14" s="25">
        <f t="shared" si="0"/>
        <v>0.65403804210780903</v>
      </c>
      <c r="K14" s="25">
        <f t="shared" si="0"/>
        <v>0.61869752573667602</v>
      </c>
      <c r="L14" s="25">
        <f t="shared" si="0"/>
        <v>0.56580016045252901</v>
      </c>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N18"/>
  <sheetViews>
    <sheetView showGridLines="0" topLeftCell="A5" workbookViewId="0">
      <pane xSplit="2" topLeftCell="C1" activePane="topRight" state="frozen"/>
      <selection pane="topRight" activeCell="G14" sqref="G14:L14"/>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270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248</v>
      </c>
      <c r="C9" s="17">
        <v>0.23625092941352499</v>
      </c>
      <c r="D9" s="17">
        <v>0.241032492971959</v>
      </c>
      <c r="E9" s="17">
        <v>0.23275332596713999</v>
      </c>
      <c r="F9" s="17"/>
      <c r="G9" s="17">
        <v>0.17273032537601901</v>
      </c>
      <c r="H9" s="17">
        <v>0.274397397923895</v>
      </c>
      <c r="I9" s="17">
        <v>0.215436384143981</v>
      </c>
      <c r="J9" s="17">
        <v>0.270047090457393</v>
      </c>
      <c r="K9" s="17">
        <v>0.25366253691545498</v>
      </c>
      <c r="L9" s="17">
        <v>0.22513728632456101</v>
      </c>
      <c r="M9" s="17"/>
      <c r="N9" s="17">
        <v>0.230377392489268</v>
      </c>
      <c r="O9" s="17">
        <v>0.25365603988186702</v>
      </c>
      <c r="P9" s="17">
        <v>0.213604130283538</v>
      </c>
      <c r="Q9" s="17">
        <v>0.23966468309073499</v>
      </c>
      <c r="R9" s="17"/>
      <c r="S9" s="17">
        <v>0.22050478451890401</v>
      </c>
      <c r="T9" s="17">
        <v>0.24139182997025399</v>
      </c>
      <c r="U9" s="17">
        <v>0.22851737038508299</v>
      </c>
      <c r="V9" s="17">
        <v>0.23638689180230599</v>
      </c>
      <c r="W9" s="17">
        <v>0.25405668583477897</v>
      </c>
      <c r="X9" s="17">
        <v>0.25902210549881299</v>
      </c>
      <c r="Y9" s="17">
        <v>0.21860903207440699</v>
      </c>
      <c r="Z9" s="17">
        <v>0.20903367764354899</v>
      </c>
      <c r="AA9" s="17">
        <v>0.22167058963512501</v>
      </c>
      <c r="AB9" s="17">
        <v>0.247919702712212</v>
      </c>
      <c r="AC9" s="17">
        <v>0.273284332697451</v>
      </c>
      <c r="AD9" s="17">
        <v>0.23715999295513199</v>
      </c>
      <c r="AE9" s="17"/>
      <c r="AF9" s="17">
        <v>0.25532566148660302</v>
      </c>
      <c r="AG9" s="17">
        <v>0.230371883028402</v>
      </c>
      <c r="AH9" s="17">
        <v>0.24113224330205699</v>
      </c>
      <c r="AI9" s="17">
        <v>0.21841524454348399</v>
      </c>
      <c r="AJ9" s="17">
        <v>0.22267036597269099</v>
      </c>
      <c r="AK9" s="17">
        <v>0.242448253010801</v>
      </c>
      <c r="AL9" s="17"/>
      <c r="AM9" s="17">
        <v>0.24534604443206001</v>
      </c>
      <c r="AN9" s="17">
        <v>0.22264956723575</v>
      </c>
      <c r="AO9" s="17"/>
      <c r="AP9" s="17">
        <v>0.203490897655275</v>
      </c>
      <c r="AQ9" s="17">
        <v>0.23445244782611799</v>
      </c>
      <c r="AR9" s="17">
        <v>0.232053997375643</v>
      </c>
      <c r="AS9" s="17">
        <v>0.279425320102689</v>
      </c>
      <c r="AT9" s="17">
        <v>0.26553924907476401</v>
      </c>
      <c r="AU9" s="17"/>
      <c r="AV9" s="17">
        <v>0.27881014469522403</v>
      </c>
      <c r="AW9" s="17">
        <v>0.218532780175898</v>
      </c>
      <c r="AX9" s="17">
        <v>0.23990250615783201</v>
      </c>
      <c r="AY9" s="17">
        <v>0.18422103891184399</v>
      </c>
      <c r="AZ9" s="17">
        <v>0.206513100946217</v>
      </c>
      <c r="BA9" s="17">
        <v>0.264147882368366</v>
      </c>
      <c r="BB9" s="17"/>
      <c r="BC9" s="17">
        <v>0.25125260890032503</v>
      </c>
      <c r="BD9" s="17">
        <v>0.25029815920265303</v>
      </c>
      <c r="BE9" s="17">
        <v>0.203921546387002</v>
      </c>
      <c r="BF9" s="17"/>
      <c r="BG9" s="17">
        <v>0.20906955865717999</v>
      </c>
      <c r="BH9" s="17">
        <v>0.282474934217255</v>
      </c>
      <c r="BI9" s="17">
        <v>0.243314936534581</v>
      </c>
      <c r="BJ9" s="17">
        <v>0.283204307447119</v>
      </c>
      <c r="BK9" s="17">
        <v>5.09831906302722E-2</v>
      </c>
      <c r="BL9" s="17"/>
      <c r="BM9" s="17">
        <v>0.27047983345535798</v>
      </c>
      <c r="BN9" s="17">
        <v>0.104717861837787</v>
      </c>
    </row>
    <row r="10" spans="2:66" x14ac:dyDescent="0.35">
      <c r="B10" s="18" t="s">
        <v>249</v>
      </c>
      <c r="C10" s="17">
        <v>0.34557483093744001</v>
      </c>
      <c r="D10" s="17">
        <v>0.32857623949810899</v>
      </c>
      <c r="E10" s="17">
        <v>0.36287643433914601</v>
      </c>
      <c r="F10" s="17"/>
      <c r="G10" s="17">
        <v>0.36346352391896303</v>
      </c>
      <c r="H10" s="17">
        <v>0.343421320114907</v>
      </c>
      <c r="I10" s="17">
        <v>0.353397448409068</v>
      </c>
      <c r="J10" s="17">
        <v>0.34080901610124098</v>
      </c>
      <c r="K10" s="17">
        <v>0.340855490973893</v>
      </c>
      <c r="L10" s="17">
        <v>0.33612925899059298</v>
      </c>
      <c r="M10" s="17"/>
      <c r="N10" s="17">
        <v>0.37146338576395799</v>
      </c>
      <c r="O10" s="17">
        <v>0.35949570680523202</v>
      </c>
      <c r="P10" s="17">
        <v>0.30553909830007098</v>
      </c>
      <c r="Q10" s="17">
        <v>0.34194124113069202</v>
      </c>
      <c r="R10" s="17"/>
      <c r="S10" s="17">
        <v>0.374014650855368</v>
      </c>
      <c r="T10" s="17">
        <v>0.374101068037762</v>
      </c>
      <c r="U10" s="17">
        <v>0.33850379835392902</v>
      </c>
      <c r="V10" s="17">
        <v>0.29636644192316303</v>
      </c>
      <c r="W10" s="17">
        <v>0.364612028731502</v>
      </c>
      <c r="X10" s="17">
        <v>0.298678380968117</v>
      </c>
      <c r="Y10" s="17">
        <v>0.358180935896796</v>
      </c>
      <c r="Z10" s="17">
        <v>0.37515674062017601</v>
      </c>
      <c r="AA10" s="17">
        <v>0.41910610195777798</v>
      </c>
      <c r="AB10" s="17">
        <v>0.29245161856298102</v>
      </c>
      <c r="AC10" s="17">
        <v>0.30836022495233401</v>
      </c>
      <c r="AD10" s="17">
        <v>0.23139430508757899</v>
      </c>
      <c r="AE10" s="17"/>
      <c r="AF10" s="17">
        <v>0.347338971206341</v>
      </c>
      <c r="AG10" s="17">
        <v>0.36613413393131899</v>
      </c>
      <c r="AH10" s="17">
        <v>0.32095700344853201</v>
      </c>
      <c r="AI10" s="17">
        <v>0.37632852956244101</v>
      </c>
      <c r="AJ10" s="17">
        <v>0.29327673109582097</v>
      </c>
      <c r="AK10" s="17">
        <v>0.29969384142576699</v>
      </c>
      <c r="AL10" s="17"/>
      <c r="AM10" s="17">
        <v>0.34558356045837801</v>
      </c>
      <c r="AN10" s="17">
        <v>0.344503327781427</v>
      </c>
      <c r="AO10" s="17"/>
      <c r="AP10" s="17">
        <v>0.31008928987370199</v>
      </c>
      <c r="AQ10" s="17">
        <v>0.36845738266311701</v>
      </c>
      <c r="AR10" s="17">
        <v>0.36173793933773302</v>
      </c>
      <c r="AS10" s="17">
        <v>0.36061137063235998</v>
      </c>
      <c r="AT10" s="17">
        <v>0.349038051417699</v>
      </c>
      <c r="AU10" s="17"/>
      <c r="AV10" s="17">
        <v>0.38556759137890001</v>
      </c>
      <c r="AW10" s="17">
        <v>0.35988471391414201</v>
      </c>
      <c r="AX10" s="17">
        <v>0.373069758168114</v>
      </c>
      <c r="AY10" s="17">
        <v>0.26229723150286899</v>
      </c>
      <c r="AZ10" s="17">
        <v>0.35433010139200699</v>
      </c>
      <c r="BA10" s="17">
        <v>0.32663587087288798</v>
      </c>
      <c r="BB10" s="17"/>
      <c r="BC10" s="17">
        <v>0.38447917341084797</v>
      </c>
      <c r="BD10" s="17">
        <v>0.33217854394381702</v>
      </c>
      <c r="BE10" s="17">
        <v>0.343043234957291</v>
      </c>
      <c r="BF10" s="17"/>
      <c r="BG10" s="17">
        <v>0.34245377246373498</v>
      </c>
      <c r="BH10" s="17">
        <v>0.35693346470066201</v>
      </c>
      <c r="BI10" s="17">
        <v>0.41410072360838202</v>
      </c>
      <c r="BJ10" s="17">
        <v>0.37629875432969301</v>
      </c>
      <c r="BK10" s="17">
        <v>0.11243890941782</v>
      </c>
      <c r="BL10" s="17"/>
      <c r="BM10" s="17">
        <v>0.35456735232731001</v>
      </c>
      <c r="BN10" s="17">
        <v>0.17349460584007001</v>
      </c>
    </row>
    <row r="11" spans="2:66" x14ac:dyDescent="0.35">
      <c r="B11" s="18" t="s">
        <v>250</v>
      </c>
      <c r="C11" s="17">
        <v>0.29471124929507903</v>
      </c>
      <c r="D11" s="17">
        <v>0.303865813917433</v>
      </c>
      <c r="E11" s="17">
        <v>0.28523567941428901</v>
      </c>
      <c r="F11" s="17"/>
      <c r="G11" s="17">
        <v>0.32715032046752801</v>
      </c>
      <c r="H11" s="17">
        <v>0.27586265312313502</v>
      </c>
      <c r="I11" s="17">
        <v>0.30356292398646101</v>
      </c>
      <c r="J11" s="17">
        <v>0.26915399026383002</v>
      </c>
      <c r="K11" s="17">
        <v>0.292275437302015</v>
      </c>
      <c r="L11" s="17">
        <v>0.30369457435144398</v>
      </c>
      <c r="M11" s="17"/>
      <c r="N11" s="17">
        <v>0.320175992685307</v>
      </c>
      <c r="O11" s="17">
        <v>0.25414538458733599</v>
      </c>
      <c r="P11" s="17">
        <v>0.33812693703156799</v>
      </c>
      <c r="Q11" s="17">
        <v>0.27032935187085899</v>
      </c>
      <c r="R11" s="17"/>
      <c r="S11" s="17">
        <v>0.283713192825504</v>
      </c>
      <c r="T11" s="17">
        <v>0.32340415613831702</v>
      </c>
      <c r="U11" s="17">
        <v>0.28674983528671499</v>
      </c>
      <c r="V11" s="17">
        <v>0.31417677748350198</v>
      </c>
      <c r="W11" s="17">
        <v>0.27275962491303302</v>
      </c>
      <c r="X11" s="17">
        <v>0.30372172468287301</v>
      </c>
      <c r="Y11" s="17">
        <v>0.26607792635717098</v>
      </c>
      <c r="Z11" s="17">
        <v>0.27168937142868199</v>
      </c>
      <c r="AA11" s="17">
        <v>0.23825548270980701</v>
      </c>
      <c r="AB11" s="17">
        <v>0.307032024278451</v>
      </c>
      <c r="AC11" s="17">
        <v>0.30375958546404602</v>
      </c>
      <c r="AD11" s="17">
        <v>0.47138323419775602</v>
      </c>
      <c r="AE11" s="17"/>
      <c r="AF11" s="17">
        <v>0.282130712310946</v>
      </c>
      <c r="AG11" s="17">
        <v>0.29569553983093699</v>
      </c>
      <c r="AH11" s="17">
        <v>0.290558130327711</v>
      </c>
      <c r="AI11" s="17">
        <v>0.28789140048810702</v>
      </c>
      <c r="AJ11" s="17">
        <v>0.33483062852668899</v>
      </c>
      <c r="AK11" s="17">
        <v>0.30453842267317599</v>
      </c>
      <c r="AL11" s="17"/>
      <c r="AM11" s="17">
        <v>0.28976742240232201</v>
      </c>
      <c r="AN11" s="17">
        <v>0.30381583342032198</v>
      </c>
      <c r="AO11" s="17"/>
      <c r="AP11" s="17">
        <v>0.32258153434867298</v>
      </c>
      <c r="AQ11" s="17">
        <v>0.28794945723220899</v>
      </c>
      <c r="AR11" s="17">
        <v>0.299178774629421</v>
      </c>
      <c r="AS11" s="17">
        <v>0.25705448032900502</v>
      </c>
      <c r="AT11" s="17">
        <v>0.30569301689093298</v>
      </c>
      <c r="AU11" s="17"/>
      <c r="AV11" s="17">
        <v>0.25086159752640103</v>
      </c>
      <c r="AW11" s="17">
        <v>0.302813941104839</v>
      </c>
      <c r="AX11" s="17">
        <v>0.32972875518394401</v>
      </c>
      <c r="AY11" s="17">
        <v>0.332476694002104</v>
      </c>
      <c r="AZ11" s="17">
        <v>0.35299402956960002</v>
      </c>
      <c r="BA11" s="17">
        <v>0.262523674024849</v>
      </c>
      <c r="BB11" s="17"/>
      <c r="BC11" s="17">
        <v>0.29041839910150802</v>
      </c>
      <c r="BD11" s="17">
        <v>0.30323297235151497</v>
      </c>
      <c r="BE11" s="17">
        <v>0.29634551285599098</v>
      </c>
      <c r="BF11" s="17"/>
      <c r="BG11" s="17">
        <v>0.29962295107409997</v>
      </c>
      <c r="BH11" s="17">
        <v>0.30385097250562298</v>
      </c>
      <c r="BI11" s="17">
        <v>0.280699721505491</v>
      </c>
      <c r="BJ11" s="17">
        <v>0.18749613344971999</v>
      </c>
      <c r="BK11" s="17">
        <v>0.343893267026603</v>
      </c>
      <c r="BL11" s="17"/>
      <c r="BM11" s="17">
        <v>0.30316007565089498</v>
      </c>
      <c r="BN11" s="17">
        <v>0.30770384262908002</v>
      </c>
    </row>
    <row r="12" spans="2:66" x14ac:dyDescent="0.35">
      <c r="B12" s="18" t="s">
        <v>251</v>
      </c>
      <c r="C12" s="17">
        <v>7.9266940469621905E-2</v>
      </c>
      <c r="D12" s="17">
        <v>9.5371379823140603E-2</v>
      </c>
      <c r="E12" s="17">
        <v>6.2992022520945198E-2</v>
      </c>
      <c r="F12" s="17"/>
      <c r="G12" s="17">
        <v>8.6964847182732202E-2</v>
      </c>
      <c r="H12" s="17">
        <v>6.35102217214083E-2</v>
      </c>
      <c r="I12" s="17">
        <v>6.9426867949620705E-2</v>
      </c>
      <c r="J12" s="17">
        <v>6.8917310335506105E-2</v>
      </c>
      <c r="K12" s="17">
        <v>6.3494277961956294E-2</v>
      </c>
      <c r="L12" s="17">
        <v>0.11396535256633</v>
      </c>
      <c r="M12" s="17"/>
      <c r="N12" s="17">
        <v>5.9518548495337602E-2</v>
      </c>
      <c r="O12" s="17">
        <v>8.1407498127620395E-2</v>
      </c>
      <c r="P12" s="17">
        <v>0.10043748198948101</v>
      </c>
      <c r="Q12" s="17">
        <v>8.1042434016201398E-2</v>
      </c>
      <c r="R12" s="17"/>
      <c r="S12" s="17">
        <v>8.0204946736706695E-2</v>
      </c>
      <c r="T12" s="17">
        <v>4.2029718591925599E-2</v>
      </c>
      <c r="U12" s="17">
        <v>9.6505136862675506E-2</v>
      </c>
      <c r="V12" s="17">
        <v>9.8573344323474796E-2</v>
      </c>
      <c r="W12" s="17">
        <v>5.7427541582713001E-2</v>
      </c>
      <c r="X12" s="17">
        <v>0.107256092202904</v>
      </c>
      <c r="Y12" s="17">
        <v>9.0320380906351694E-2</v>
      </c>
      <c r="Z12" s="17">
        <v>9.6670034857427894E-2</v>
      </c>
      <c r="AA12" s="17">
        <v>7.6305139606588607E-2</v>
      </c>
      <c r="AB12" s="17">
        <v>9.5179027997119095E-2</v>
      </c>
      <c r="AC12" s="17">
        <v>6.6965179701273705E-2</v>
      </c>
      <c r="AD12" s="17">
        <v>3.00479613122768E-2</v>
      </c>
      <c r="AE12" s="17"/>
      <c r="AF12" s="17">
        <v>7.8388062355475796E-2</v>
      </c>
      <c r="AG12" s="17">
        <v>6.9236005156363301E-2</v>
      </c>
      <c r="AH12" s="17">
        <v>9.1786708170843195E-2</v>
      </c>
      <c r="AI12" s="17">
        <v>6.5641041335388103E-2</v>
      </c>
      <c r="AJ12" s="17">
        <v>0.10082422275816399</v>
      </c>
      <c r="AK12" s="17">
        <v>0.106649096679456</v>
      </c>
      <c r="AL12" s="17"/>
      <c r="AM12" s="17">
        <v>7.7145992588688594E-2</v>
      </c>
      <c r="AN12" s="17">
        <v>8.2838419847734407E-2</v>
      </c>
      <c r="AO12" s="17"/>
      <c r="AP12" s="17">
        <v>8.5312558972787902E-2</v>
      </c>
      <c r="AQ12" s="17">
        <v>6.6322298317158093E-2</v>
      </c>
      <c r="AR12" s="17">
        <v>8.0806000313019197E-2</v>
      </c>
      <c r="AS12" s="17">
        <v>6.8214292725899295E-2</v>
      </c>
      <c r="AT12" s="17">
        <v>5.9910241431560901E-2</v>
      </c>
      <c r="AU12" s="17"/>
      <c r="AV12" s="17">
        <v>4.7791197202095501E-2</v>
      </c>
      <c r="AW12" s="17">
        <v>0.105793172063958</v>
      </c>
      <c r="AX12" s="17">
        <v>4.4950875965032402E-2</v>
      </c>
      <c r="AY12" s="17">
        <v>0.17737398865346601</v>
      </c>
      <c r="AZ12" s="17">
        <v>7.0819105711536504E-2</v>
      </c>
      <c r="BA12" s="17">
        <v>4.6479484532195303E-2</v>
      </c>
      <c r="BB12" s="17"/>
      <c r="BC12" s="17">
        <v>4.8663013311414503E-2</v>
      </c>
      <c r="BD12" s="17">
        <v>6.0612851736595003E-2</v>
      </c>
      <c r="BE12" s="17">
        <v>0.13158787001018199</v>
      </c>
      <c r="BF12" s="17"/>
      <c r="BG12" s="17">
        <v>8.60435797215236E-2</v>
      </c>
      <c r="BH12" s="17">
        <v>3.8642000828621501E-2</v>
      </c>
      <c r="BI12" s="17">
        <v>3.5727316535384697E-2</v>
      </c>
      <c r="BJ12" s="17">
        <v>0.112485137555142</v>
      </c>
      <c r="BK12" s="17">
        <v>0.40565415665189197</v>
      </c>
      <c r="BL12" s="17"/>
      <c r="BM12" s="17">
        <v>4.6387846562059201E-2</v>
      </c>
      <c r="BN12" s="17">
        <v>0.33781648079652099</v>
      </c>
    </row>
    <row r="13" spans="2:66" x14ac:dyDescent="0.35">
      <c r="B13" s="18" t="s">
        <v>117</v>
      </c>
      <c r="C13" s="19">
        <v>4.4196049884334399E-2</v>
      </c>
      <c r="D13" s="19">
        <v>3.11540737893585E-2</v>
      </c>
      <c r="E13" s="19">
        <v>5.6142537758480299E-2</v>
      </c>
      <c r="F13" s="19"/>
      <c r="G13" s="19">
        <v>4.9690983054757498E-2</v>
      </c>
      <c r="H13" s="19">
        <v>4.2808407116655199E-2</v>
      </c>
      <c r="I13" s="19">
        <v>5.8176375510869197E-2</v>
      </c>
      <c r="J13" s="19">
        <v>5.1072592842030202E-2</v>
      </c>
      <c r="K13" s="19">
        <v>4.9712256846680798E-2</v>
      </c>
      <c r="L13" s="19">
        <v>2.1073527767072799E-2</v>
      </c>
      <c r="M13" s="19"/>
      <c r="N13" s="19">
        <v>1.84646805661292E-2</v>
      </c>
      <c r="O13" s="19">
        <v>5.1295370597944798E-2</v>
      </c>
      <c r="P13" s="19">
        <v>4.2292352395342001E-2</v>
      </c>
      <c r="Q13" s="19">
        <v>6.7022289891513001E-2</v>
      </c>
      <c r="R13" s="19"/>
      <c r="S13" s="19">
        <v>4.1562425063517101E-2</v>
      </c>
      <c r="T13" s="19">
        <v>1.9073227261741599E-2</v>
      </c>
      <c r="U13" s="19">
        <v>4.9723859111597601E-2</v>
      </c>
      <c r="V13" s="19">
        <v>5.4496544467554101E-2</v>
      </c>
      <c r="W13" s="19">
        <v>5.1144118937973201E-2</v>
      </c>
      <c r="X13" s="19">
        <v>3.1321696647293999E-2</v>
      </c>
      <c r="Y13" s="19">
        <v>6.68117247652735E-2</v>
      </c>
      <c r="Z13" s="19">
        <v>4.7450175450165201E-2</v>
      </c>
      <c r="AA13" s="19">
        <v>4.4662686090700898E-2</v>
      </c>
      <c r="AB13" s="19">
        <v>5.7417626449237098E-2</v>
      </c>
      <c r="AC13" s="19">
        <v>4.7630677184895102E-2</v>
      </c>
      <c r="AD13" s="19">
        <v>3.0014506447255999E-2</v>
      </c>
      <c r="AE13" s="19"/>
      <c r="AF13" s="19">
        <v>3.6816592640632903E-2</v>
      </c>
      <c r="AG13" s="19">
        <v>3.8562438052978397E-2</v>
      </c>
      <c r="AH13" s="19">
        <v>5.5565914750856801E-2</v>
      </c>
      <c r="AI13" s="19">
        <v>5.1723784070579197E-2</v>
      </c>
      <c r="AJ13" s="19">
        <v>4.8398051646634799E-2</v>
      </c>
      <c r="AK13" s="19">
        <v>4.6670386210799102E-2</v>
      </c>
      <c r="AL13" s="19"/>
      <c r="AM13" s="19">
        <v>4.2156980118550999E-2</v>
      </c>
      <c r="AN13" s="19">
        <v>4.6192851714766697E-2</v>
      </c>
      <c r="AO13" s="19"/>
      <c r="AP13" s="19">
        <v>7.8525719149561801E-2</v>
      </c>
      <c r="AQ13" s="19">
        <v>4.2818413961398197E-2</v>
      </c>
      <c r="AR13" s="19">
        <v>2.62232883441831E-2</v>
      </c>
      <c r="AS13" s="19">
        <v>3.4694536210045999E-2</v>
      </c>
      <c r="AT13" s="19">
        <v>1.98194411850438E-2</v>
      </c>
      <c r="AU13" s="19"/>
      <c r="AV13" s="19">
        <v>3.6969469197379597E-2</v>
      </c>
      <c r="AW13" s="19">
        <v>1.29753927411628E-2</v>
      </c>
      <c r="AX13" s="19">
        <v>1.2348104525078001E-2</v>
      </c>
      <c r="AY13" s="19">
        <v>4.3631046929716498E-2</v>
      </c>
      <c r="AZ13" s="19">
        <v>1.53436623806401E-2</v>
      </c>
      <c r="BA13" s="19">
        <v>0.10021308820170099</v>
      </c>
      <c r="BB13" s="19"/>
      <c r="BC13" s="19">
        <v>2.51868052759044E-2</v>
      </c>
      <c r="BD13" s="19">
        <v>5.3677472765419898E-2</v>
      </c>
      <c r="BE13" s="19">
        <v>2.5101835789533899E-2</v>
      </c>
      <c r="BF13" s="19"/>
      <c r="BG13" s="19">
        <v>6.2810138083460795E-2</v>
      </c>
      <c r="BH13" s="19">
        <v>1.8098627747838901E-2</v>
      </c>
      <c r="BI13" s="19">
        <v>2.6157301816161601E-2</v>
      </c>
      <c r="BJ13" s="19">
        <v>4.0515667218326799E-2</v>
      </c>
      <c r="BK13" s="19">
        <v>8.7030476273413399E-2</v>
      </c>
      <c r="BL13" s="19"/>
      <c r="BM13" s="19">
        <v>2.5404892004378E-2</v>
      </c>
      <c r="BN13" s="19">
        <v>7.6267208896541996E-2</v>
      </c>
    </row>
    <row r="14" spans="2:66" x14ac:dyDescent="0.35">
      <c r="B14" s="16"/>
      <c r="G14" s="25">
        <f>SUM(G9:G10)</f>
        <v>0.53619384929498204</v>
      </c>
      <c r="H14" s="25">
        <f t="shared" ref="H14:L14" si="0">SUM(H9:H10)</f>
        <v>0.61781871803880195</v>
      </c>
      <c r="I14" s="25">
        <f t="shared" si="0"/>
        <v>0.56883383255304898</v>
      </c>
      <c r="J14" s="25">
        <f t="shared" si="0"/>
        <v>0.61085610655863398</v>
      </c>
      <c r="K14" s="25">
        <f t="shared" si="0"/>
        <v>0.59451802788934804</v>
      </c>
      <c r="L14" s="25">
        <f t="shared" si="0"/>
        <v>0.56126654531515396</v>
      </c>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271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248</v>
      </c>
      <c r="C9" s="17">
        <v>0.45454413996537402</v>
      </c>
      <c r="D9" s="17">
        <v>0.45376590309924397</v>
      </c>
      <c r="E9" s="17">
        <v>0.45457734644727299</v>
      </c>
      <c r="F9" s="17"/>
      <c r="G9" s="17">
        <v>0.43496171571602099</v>
      </c>
      <c r="H9" s="17">
        <v>0.49732160591710201</v>
      </c>
      <c r="I9" s="17">
        <v>0.440378746811521</v>
      </c>
      <c r="J9" s="17">
        <v>0.47733444490581101</v>
      </c>
      <c r="K9" s="17">
        <v>0.48748376293902601</v>
      </c>
      <c r="L9" s="17">
        <v>0.40351576491782298</v>
      </c>
      <c r="M9" s="17"/>
      <c r="N9" s="17">
        <v>0.45796004718449801</v>
      </c>
      <c r="O9" s="17">
        <v>0.46254725972399502</v>
      </c>
      <c r="P9" s="17">
        <v>0.44362647280977302</v>
      </c>
      <c r="Q9" s="17">
        <v>0.45164685901045798</v>
      </c>
      <c r="R9" s="17"/>
      <c r="S9" s="17">
        <v>0.44924107922420398</v>
      </c>
      <c r="T9" s="17">
        <v>0.52205111990126196</v>
      </c>
      <c r="U9" s="17">
        <v>0.45342536221857799</v>
      </c>
      <c r="V9" s="17">
        <v>0.37732773815444498</v>
      </c>
      <c r="W9" s="17">
        <v>0.505457464846782</v>
      </c>
      <c r="X9" s="17">
        <v>0.46785713714153698</v>
      </c>
      <c r="Y9" s="17">
        <v>0.43658133843809699</v>
      </c>
      <c r="Z9" s="17">
        <v>0.41166735882708899</v>
      </c>
      <c r="AA9" s="17">
        <v>0.45160377125775703</v>
      </c>
      <c r="AB9" s="17">
        <v>0.38635185221268997</v>
      </c>
      <c r="AC9" s="17">
        <v>0.50270914082581597</v>
      </c>
      <c r="AD9" s="17">
        <v>0.50258195025693397</v>
      </c>
      <c r="AE9" s="17"/>
      <c r="AF9" s="17">
        <v>0.49324837291736701</v>
      </c>
      <c r="AG9" s="17">
        <v>0.45770112251940898</v>
      </c>
      <c r="AH9" s="17">
        <v>0.43400490980979101</v>
      </c>
      <c r="AI9" s="17">
        <v>0.46838619964140299</v>
      </c>
      <c r="AJ9" s="17">
        <v>0.37767500874982501</v>
      </c>
      <c r="AK9" s="17">
        <v>0.42267793898414102</v>
      </c>
      <c r="AL9" s="17"/>
      <c r="AM9" s="17">
        <v>0.43626263360610801</v>
      </c>
      <c r="AN9" s="17">
        <v>0.48133498834139199</v>
      </c>
      <c r="AO9" s="17"/>
      <c r="AP9" s="17">
        <v>0.42192942639446701</v>
      </c>
      <c r="AQ9" s="17">
        <v>0.43930572703548099</v>
      </c>
      <c r="AR9" s="17">
        <v>0.48274745349923898</v>
      </c>
      <c r="AS9" s="17">
        <v>0.51724267344664798</v>
      </c>
      <c r="AT9" s="17">
        <v>0.30488242113595299</v>
      </c>
      <c r="AU9" s="17"/>
      <c r="AV9" s="17">
        <v>0.52264133448443895</v>
      </c>
      <c r="AW9" s="17">
        <v>0.36859760288167598</v>
      </c>
      <c r="AX9" s="17">
        <v>0.48215483334021098</v>
      </c>
      <c r="AY9" s="17">
        <v>0.36473417059625302</v>
      </c>
      <c r="AZ9" s="17">
        <v>0.63942683646159404</v>
      </c>
      <c r="BA9" s="17">
        <v>0.444215278938141</v>
      </c>
      <c r="BB9" s="17"/>
      <c r="BC9" s="17">
        <v>0.61204221386872704</v>
      </c>
      <c r="BD9" s="17">
        <v>0.44760531525990099</v>
      </c>
      <c r="BE9" s="17">
        <v>0.354937167347185</v>
      </c>
      <c r="BF9" s="17"/>
      <c r="BG9" s="17">
        <v>0.52692325769826898</v>
      </c>
      <c r="BH9" s="17">
        <v>0.50926524244432603</v>
      </c>
      <c r="BI9" s="17">
        <v>0.46881038568602401</v>
      </c>
      <c r="BJ9" s="17">
        <v>0.35245533247213001</v>
      </c>
      <c r="BK9" s="17">
        <v>0.16549900540857801</v>
      </c>
      <c r="BL9" s="17"/>
      <c r="BM9" s="17">
        <v>0.51215072147920704</v>
      </c>
      <c r="BN9" s="17">
        <v>0.20875965673361599</v>
      </c>
    </row>
    <row r="10" spans="2:66" x14ac:dyDescent="0.35">
      <c r="B10" s="18" t="s">
        <v>249</v>
      </c>
      <c r="C10" s="17">
        <v>0.33368498767712801</v>
      </c>
      <c r="D10" s="17">
        <v>0.33155261007077302</v>
      </c>
      <c r="E10" s="17">
        <v>0.33740876938134101</v>
      </c>
      <c r="F10" s="17"/>
      <c r="G10" s="17">
        <v>0.342062363199301</v>
      </c>
      <c r="H10" s="17">
        <v>0.30082987897956898</v>
      </c>
      <c r="I10" s="17">
        <v>0.34234407062571198</v>
      </c>
      <c r="J10" s="17">
        <v>0.30356641041667898</v>
      </c>
      <c r="K10" s="17">
        <v>0.300050899990433</v>
      </c>
      <c r="L10" s="17">
        <v>0.394927538992355</v>
      </c>
      <c r="M10" s="17"/>
      <c r="N10" s="17">
        <v>0.361386815132404</v>
      </c>
      <c r="O10" s="17">
        <v>0.34685007231007903</v>
      </c>
      <c r="P10" s="17">
        <v>0.33375307188357001</v>
      </c>
      <c r="Q10" s="17">
        <v>0.28943825042726901</v>
      </c>
      <c r="R10" s="17"/>
      <c r="S10" s="17">
        <v>0.34021180171771798</v>
      </c>
      <c r="T10" s="17">
        <v>0.30055157388534298</v>
      </c>
      <c r="U10" s="17">
        <v>0.35786293569101502</v>
      </c>
      <c r="V10" s="17">
        <v>0.37365800106365199</v>
      </c>
      <c r="W10" s="17">
        <v>0.30080201186088701</v>
      </c>
      <c r="X10" s="17">
        <v>0.33447556993101701</v>
      </c>
      <c r="Y10" s="17">
        <v>0.29036234345914202</v>
      </c>
      <c r="Z10" s="17">
        <v>0.411867265753731</v>
      </c>
      <c r="AA10" s="17">
        <v>0.33834799349268702</v>
      </c>
      <c r="AB10" s="17">
        <v>0.37102251618978299</v>
      </c>
      <c r="AC10" s="17">
        <v>0.27839124279253102</v>
      </c>
      <c r="AD10" s="17">
        <v>0.31202522383074099</v>
      </c>
      <c r="AE10" s="17"/>
      <c r="AF10" s="17">
        <v>0.30143277024774601</v>
      </c>
      <c r="AG10" s="17">
        <v>0.33122812203690399</v>
      </c>
      <c r="AH10" s="17">
        <v>0.34082912432481899</v>
      </c>
      <c r="AI10" s="17">
        <v>0.34287699019415102</v>
      </c>
      <c r="AJ10" s="17">
        <v>0.38974936221332601</v>
      </c>
      <c r="AK10" s="17">
        <v>0.34078465136175401</v>
      </c>
      <c r="AL10" s="17"/>
      <c r="AM10" s="17">
        <v>0.34704399875409703</v>
      </c>
      <c r="AN10" s="17">
        <v>0.31474861782067798</v>
      </c>
      <c r="AO10" s="17"/>
      <c r="AP10" s="17">
        <v>0.29347353272380999</v>
      </c>
      <c r="AQ10" s="17">
        <v>0.377065169458983</v>
      </c>
      <c r="AR10" s="17">
        <v>0.338252268349092</v>
      </c>
      <c r="AS10" s="17">
        <v>0.33019767724670801</v>
      </c>
      <c r="AT10" s="17">
        <v>0.33108240282929802</v>
      </c>
      <c r="AU10" s="17"/>
      <c r="AV10" s="17">
        <v>0.32615304827484398</v>
      </c>
      <c r="AW10" s="17">
        <v>0.38238135096345499</v>
      </c>
      <c r="AX10" s="17">
        <v>0.41478834179945501</v>
      </c>
      <c r="AY10" s="17">
        <v>0.29923377050294098</v>
      </c>
      <c r="AZ10" s="17">
        <v>0.22543153249786901</v>
      </c>
      <c r="BA10" s="17">
        <v>0.32041698835934501</v>
      </c>
      <c r="BB10" s="17"/>
      <c r="BC10" s="17">
        <v>0.29694188742225303</v>
      </c>
      <c r="BD10" s="17">
        <v>0.33578252965685501</v>
      </c>
      <c r="BE10" s="17">
        <v>0.364696765079216</v>
      </c>
      <c r="BF10" s="17"/>
      <c r="BG10" s="17">
        <v>0.27967684138500098</v>
      </c>
      <c r="BH10" s="17">
        <v>0.34992910115071502</v>
      </c>
      <c r="BI10" s="17">
        <v>0.36173219979986798</v>
      </c>
      <c r="BJ10" s="17">
        <v>0.248025633787719</v>
      </c>
      <c r="BK10" s="17">
        <v>0.27313961284613902</v>
      </c>
      <c r="BL10" s="17"/>
      <c r="BM10" s="17">
        <v>0.33844924796269998</v>
      </c>
      <c r="BN10" s="17">
        <v>0.26732837816638799</v>
      </c>
    </row>
    <row r="11" spans="2:66" x14ac:dyDescent="0.35">
      <c r="B11" s="18" t="s">
        <v>250</v>
      </c>
      <c r="C11" s="17">
        <v>0.130952971064528</v>
      </c>
      <c r="D11" s="17">
        <v>0.140114364741249</v>
      </c>
      <c r="E11" s="17">
        <v>0.121690456194324</v>
      </c>
      <c r="F11" s="17"/>
      <c r="G11" s="17">
        <v>0.12780299122848199</v>
      </c>
      <c r="H11" s="17">
        <v>0.13432835393577</v>
      </c>
      <c r="I11" s="17">
        <v>0.13435629708351901</v>
      </c>
      <c r="J11" s="17">
        <v>0.119974924272737</v>
      </c>
      <c r="K11" s="17">
        <v>0.130949627051613</v>
      </c>
      <c r="L11" s="17">
        <v>0.13643099955976001</v>
      </c>
      <c r="M11" s="17"/>
      <c r="N11" s="17">
        <v>0.12470771532724099</v>
      </c>
      <c r="O11" s="17">
        <v>0.10926261186135</v>
      </c>
      <c r="P11" s="17">
        <v>0.14923851063278701</v>
      </c>
      <c r="Q11" s="17">
        <v>0.146315664778948</v>
      </c>
      <c r="R11" s="17"/>
      <c r="S11" s="17">
        <v>0.144585716486443</v>
      </c>
      <c r="T11" s="17">
        <v>0.116464143855083</v>
      </c>
      <c r="U11" s="17">
        <v>0.115100247105801</v>
      </c>
      <c r="V11" s="17">
        <v>0.14039188321952201</v>
      </c>
      <c r="W11" s="17">
        <v>0.11443019249438301</v>
      </c>
      <c r="X11" s="17">
        <v>0.11323635840676299</v>
      </c>
      <c r="Y11" s="17">
        <v>0.17528506780463801</v>
      </c>
      <c r="Z11" s="17">
        <v>9.3789720888040495E-2</v>
      </c>
      <c r="AA11" s="17">
        <v>0.13381542685283199</v>
      </c>
      <c r="AB11" s="17">
        <v>0.145616045056776</v>
      </c>
      <c r="AC11" s="17">
        <v>0.143132190252514</v>
      </c>
      <c r="AD11" s="17">
        <v>9.18197955962613E-2</v>
      </c>
      <c r="AE11" s="17"/>
      <c r="AF11" s="17">
        <v>0.14469687889357999</v>
      </c>
      <c r="AG11" s="17">
        <v>0.12914142128668099</v>
      </c>
      <c r="AH11" s="17">
        <v>0.135755827246823</v>
      </c>
      <c r="AI11" s="17">
        <v>0.11158318075057599</v>
      </c>
      <c r="AJ11" s="17">
        <v>0.12531292287345699</v>
      </c>
      <c r="AK11" s="17">
        <v>0.14022355044504101</v>
      </c>
      <c r="AL11" s="17"/>
      <c r="AM11" s="17">
        <v>0.14851853523457101</v>
      </c>
      <c r="AN11" s="17">
        <v>0.106958098582557</v>
      </c>
      <c r="AO11" s="17"/>
      <c r="AP11" s="17">
        <v>0.17606682750049699</v>
      </c>
      <c r="AQ11" s="17">
        <v>0.10922247069134</v>
      </c>
      <c r="AR11" s="17">
        <v>0.109016028509111</v>
      </c>
      <c r="AS11" s="17">
        <v>9.1126361591597399E-2</v>
      </c>
      <c r="AT11" s="17">
        <v>0.304556141920999</v>
      </c>
      <c r="AU11" s="17"/>
      <c r="AV11" s="17">
        <v>0.105462535484209</v>
      </c>
      <c r="AW11" s="17">
        <v>0.17719582145771301</v>
      </c>
      <c r="AX11" s="17">
        <v>9.0708720335255497E-2</v>
      </c>
      <c r="AY11" s="17">
        <v>0.20416708507682799</v>
      </c>
      <c r="AZ11" s="17">
        <v>8.1174159374647795E-2</v>
      </c>
      <c r="BA11" s="17">
        <v>0.11901707404636901</v>
      </c>
      <c r="BB11" s="17"/>
      <c r="BC11" s="17">
        <v>6.6031824892620494E-2</v>
      </c>
      <c r="BD11" s="17">
        <v>0.122420489260246</v>
      </c>
      <c r="BE11" s="17">
        <v>0.19386745060976299</v>
      </c>
      <c r="BF11" s="17"/>
      <c r="BG11" s="17">
        <v>0.12939325043379499</v>
      </c>
      <c r="BH11" s="17">
        <v>0.110825598857485</v>
      </c>
      <c r="BI11" s="17">
        <v>0.123279009333538</v>
      </c>
      <c r="BJ11" s="17">
        <v>0.30322168252987802</v>
      </c>
      <c r="BK11" s="17">
        <v>0.220742542674458</v>
      </c>
      <c r="BL11" s="17"/>
      <c r="BM11" s="17">
        <v>0.113859720675817</v>
      </c>
      <c r="BN11" s="17">
        <v>0.239827755605826</v>
      </c>
    </row>
    <row r="12" spans="2:66" x14ac:dyDescent="0.35">
      <c r="B12" s="18" t="s">
        <v>251</v>
      </c>
      <c r="C12" s="17">
        <v>3.5238067105265898E-2</v>
      </c>
      <c r="D12" s="17">
        <v>4.2332650116662499E-2</v>
      </c>
      <c r="E12" s="17">
        <v>2.8494481711840301E-2</v>
      </c>
      <c r="F12" s="17"/>
      <c r="G12" s="17">
        <v>2.9463192371274899E-2</v>
      </c>
      <c r="H12" s="17">
        <v>2.8513060736831301E-2</v>
      </c>
      <c r="I12" s="17">
        <v>3.4412112141746699E-2</v>
      </c>
      <c r="J12" s="17">
        <v>4.5325035770128398E-2</v>
      </c>
      <c r="K12" s="17">
        <v>4.2433121628239298E-2</v>
      </c>
      <c r="L12" s="17">
        <v>3.2234450812510501E-2</v>
      </c>
      <c r="M12" s="17"/>
      <c r="N12" s="17">
        <v>3.1929146517483298E-2</v>
      </c>
      <c r="O12" s="17">
        <v>3.8438257490395401E-2</v>
      </c>
      <c r="P12" s="17">
        <v>2.6392612861867299E-2</v>
      </c>
      <c r="Q12" s="17">
        <v>4.3831529607816597E-2</v>
      </c>
      <c r="R12" s="17"/>
      <c r="S12" s="17">
        <v>3.1567275636815099E-2</v>
      </c>
      <c r="T12" s="17">
        <v>1.9105309012627601E-2</v>
      </c>
      <c r="U12" s="17">
        <v>2.9673610062888298E-2</v>
      </c>
      <c r="V12" s="17">
        <v>3.5878592994709503E-2</v>
      </c>
      <c r="W12" s="17">
        <v>4.3364871961699601E-2</v>
      </c>
      <c r="X12" s="17">
        <v>4.7993834904860401E-2</v>
      </c>
      <c r="Y12" s="17">
        <v>4.25796247995665E-2</v>
      </c>
      <c r="Z12" s="17">
        <v>3.5225479080974099E-2</v>
      </c>
      <c r="AA12" s="17">
        <v>2.6963146466037001E-2</v>
      </c>
      <c r="AB12" s="17">
        <v>5.80632674082011E-2</v>
      </c>
      <c r="AC12" s="17">
        <v>1.94098984091262E-2</v>
      </c>
      <c r="AD12" s="17">
        <v>4.6595023992481999E-2</v>
      </c>
      <c r="AE12" s="17"/>
      <c r="AF12" s="17">
        <v>2.615033451834E-2</v>
      </c>
      <c r="AG12" s="17">
        <v>3.9777909080008902E-2</v>
      </c>
      <c r="AH12" s="17">
        <v>3.2839116782015697E-2</v>
      </c>
      <c r="AI12" s="17">
        <v>3.19769283570654E-2</v>
      </c>
      <c r="AJ12" s="17">
        <v>5.57288755510243E-2</v>
      </c>
      <c r="AK12" s="17">
        <v>3.0160315111501201E-2</v>
      </c>
      <c r="AL12" s="17"/>
      <c r="AM12" s="17">
        <v>2.77849827901776E-2</v>
      </c>
      <c r="AN12" s="17">
        <v>4.4901064989571499E-2</v>
      </c>
      <c r="AO12" s="17"/>
      <c r="AP12" s="17">
        <v>4.07011010586006E-2</v>
      </c>
      <c r="AQ12" s="17">
        <v>2.0607499878297599E-2</v>
      </c>
      <c r="AR12" s="17">
        <v>4.4202853405774602E-2</v>
      </c>
      <c r="AS12" s="17">
        <v>3.1665973918632698E-2</v>
      </c>
      <c r="AT12" s="17">
        <v>1.9007790310474601E-2</v>
      </c>
      <c r="AU12" s="17"/>
      <c r="AV12" s="17">
        <v>1.7839593403684E-2</v>
      </c>
      <c r="AW12" s="17">
        <v>5.3298948817190703E-2</v>
      </c>
      <c r="AX12" s="17">
        <v>0</v>
      </c>
      <c r="AY12" s="17">
        <v>8.7926108878740805E-2</v>
      </c>
      <c r="AZ12" s="17">
        <v>3.8623809285248299E-2</v>
      </c>
      <c r="BA12" s="17">
        <v>2.0898998532358801E-2</v>
      </c>
      <c r="BB12" s="17"/>
      <c r="BC12" s="17">
        <v>1.2661689233271E-2</v>
      </c>
      <c r="BD12" s="17">
        <v>3.05647586360464E-2</v>
      </c>
      <c r="BE12" s="17">
        <v>5.95898558072952E-2</v>
      </c>
      <c r="BF12" s="17"/>
      <c r="BG12" s="17">
        <v>6.0211449666626197E-3</v>
      </c>
      <c r="BH12" s="17">
        <v>1.0789982719736101E-2</v>
      </c>
      <c r="BI12" s="17">
        <v>1.8356702255848002E-2</v>
      </c>
      <c r="BJ12" s="17">
        <v>5.7571905570597597E-2</v>
      </c>
      <c r="BK12" s="17">
        <v>0.231352255020389</v>
      </c>
      <c r="BL12" s="17"/>
      <c r="BM12" s="17">
        <v>1.00107115978488E-2</v>
      </c>
      <c r="BN12" s="17">
        <v>0.191140451425557</v>
      </c>
    </row>
    <row r="13" spans="2:66" x14ac:dyDescent="0.35">
      <c r="B13" s="18" t="s">
        <v>117</v>
      </c>
      <c r="C13" s="19">
        <v>4.5579834187704199E-2</v>
      </c>
      <c r="D13" s="19">
        <v>3.2234471972071202E-2</v>
      </c>
      <c r="E13" s="19">
        <v>5.7828946265221698E-2</v>
      </c>
      <c r="F13" s="19"/>
      <c r="G13" s="19">
        <v>6.5709737484921996E-2</v>
      </c>
      <c r="H13" s="19">
        <v>3.9007100430727498E-2</v>
      </c>
      <c r="I13" s="19">
        <v>4.8508773337501303E-2</v>
      </c>
      <c r="J13" s="19">
        <v>5.3799184634644198E-2</v>
      </c>
      <c r="K13" s="19">
        <v>3.9082588390689801E-2</v>
      </c>
      <c r="L13" s="19">
        <v>3.2891245717550498E-2</v>
      </c>
      <c r="M13" s="19"/>
      <c r="N13" s="19">
        <v>2.40162758383736E-2</v>
      </c>
      <c r="O13" s="19">
        <v>4.2901798614179698E-2</v>
      </c>
      <c r="P13" s="19">
        <v>4.6989331812003099E-2</v>
      </c>
      <c r="Q13" s="19">
        <v>6.8767696175508403E-2</v>
      </c>
      <c r="R13" s="19"/>
      <c r="S13" s="19">
        <v>3.4394126934819198E-2</v>
      </c>
      <c r="T13" s="19">
        <v>4.1827853345683501E-2</v>
      </c>
      <c r="U13" s="19">
        <v>4.3937844921717498E-2</v>
      </c>
      <c r="V13" s="19">
        <v>7.2743784567671194E-2</v>
      </c>
      <c r="W13" s="19">
        <v>3.5945458836248202E-2</v>
      </c>
      <c r="X13" s="19">
        <v>3.64370996158217E-2</v>
      </c>
      <c r="Y13" s="19">
        <v>5.5191625498556399E-2</v>
      </c>
      <c r="Z13" s="19">
        <v>4.7450175450165201E-2</v>
      </c>
      <c r="AA13" s="19">
        <v>4.9269661930686701E-2</v>
      </c>
      <c r="AB13" s="19">
        <v>3.8946319132549603E-2</v>
      </c>
      <c r="AC13" s="19">
        <v>5.6357527720013303E-2</v>
      </c>
      <c r="AD13" s="19">
        <v>4.6978006323581602E-2</v>
      </c>
      <c r="AE13" s="19"/>
      <c r="AF13" s="19">
        <v>3.4471643422966297E-2</v>
      </c>
      <c r="AG13" s="19">
        <v>4.2151425076996901E-2</v>
      </c>
      <c r="AH13" s="19">
        <v>5.6571021836551799E-2</v>
      </c>
      <c r="AI13" s="19">
        <v>4.5176701056804901E-2</v>
      </c>
      <c r="AJ13" s="19">
        <v>5.1533830612368201E-2</v>
      </c>
      <c r="AK13" s="19">
        <v>6.6153544097562397E-2</v>
      </c>
      <c r="AL13" s="19"/>
      <c r="AM13" s="19">
        <v>4.0389849615046602E-2</v>
      </c>
      <c r="AN13" s="19">
        <v>5.2057230265801703E-2</v>
      </c>
      <c r="AO13" s="19"/>
      <c r="AP13" s="19">
        <v>6.7829112322625798E-2</v>
      </c>
      <c r="AQ13" s="19">
        <v>5.3799132935897699E-2</v>
      </c>
      <c r="AR13" s="19">
        <v>2.5781396236782699E-2</v>
      </c>
      <c r="AS13" s="19">
        <v>2.97673137964138E-2</v>
      </c>
      <c r="AT13" s="19">
        <v>4.0471243803275797E-2</v>
      </c>
      <c r="AU13" s="19"/>
      <c r="AV13" s="19">
        <v>2.7903488352823198E-2</v>
      </c>
      <c r="AW13" s="19">
        <v>1.8526275879964998E-2</v>
      </c>
      <c r="AX13" s="19">
        <v>1.2348104525078001E-2</v>
      </c>
      <c r="AY13" s="19">
        <v>4.39388649452368E-2</v>
      </c>
      <c r="AZ13" s="19">
        <v>1.53436623806401E-2</v>
      </c>
      <c r="BA13" s="19">
        <v>9.54516601237866E-2</v>
      </c>
      <c r="BB13" s="19"/>
      <c r="BC13" s="19">
        <v>1.2322384583127901E-2</v>
      </c>
      <c r="BD13" s="19">
        <v>6.36269071869522E-2</v>
      </c>
      <c r="BE13" s="19">
        <v>2.6908761156541301E-2</v>
      </c>
      <c r="BF13" s="19"/>
      <c r="BG13" s="19">
        <v>5.79855055162724E-2</v>
      </c>
      <c r="BH13" s="19">
        <v>1.9190074827736901E-2</v>
      </c>
      <c r="BI13" s="19">
        <v>2.7821702924722299E-2</v>
      </c>
      <c r="BJ13" s="19">
        <v>3.8725445639675803E-2</v>
      </c>
      <c r="BK13" s="19">
        <v>0.109266584050436</v>
      </c>
      <c r="BL13" s="19"/>
      <c r="BM13" s="19">
        <v>2.55295982844264E-2</v>
      </c>
      <c r="BN13" s="19">
        <v>9.2943758068613005E-2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272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248</v>
      </c>
      <c r="C9" s="17">
        <v>0.65541891116032103</v>
      </c>
      <c r="D9" s="17">
        <v>0.67783890999665497</v>
      </c>
      <c r="E9" s="17">
        <v>0.63382375940273095</v>
      </c>
      <c r="F9" s="17"/>
      <c r="G9" s="17">
        <v>0.55217301862249601</v>
      </c>
      <c r="H9" s="17">
        <v>0.61763069056166897</v>
      </c>
      <c r="I9" s="17">
        <v>0.59511280259801302</v>
      </c>
      <c r="J9" s="17">
        <v>0.63432682590440803</v>
      </c>
      <c r="K9" s="17">
        <v>0.71385823360654099</v>
      </c>
      <c r="L9" s="17">
        <v>0.78162233916307899</v>
      </c>
      <c r="M9" s="17"/>
      <c r="N9" s="17">
        <v>0.67170254436691301</v>
      </c>
      <c r="O9" s="17">
        <v>0.65344532000588196</v>
      </c>
      <c r="P9" s="17">
        <v>0.66951664690461798</v>
      </c>
      <c r="Q9" s="17">
        <v>0.62436053778870304</v>
      </c>
      <c r="R9" s="17"/>
      <c r="S9" s="17">
        <v>0.617301274171703</v>
      </c>
      <c r="T9" s="17">
        <v>0.69511796283267202</v>
      </c>
      <c r="U9" s="17">
        <v>0.63551241542826797</v>
      </c>
      <c r="V9" s="17">
        <v>0.638844071113153</v>
      </c>
      <c r="W9" s="17">
        <v>0.66154235551790397</v>
      </c>
      <c r="X9" s="17">
        <v>0.68484382798464305</v>
      </c>
      <c r="Y9" s="17">
        <v>0.62943629888256702</v>
      </c>
      <c r="Z9" s="17">
        <v>0.63274148414853304</v>
      </c>
      <c r="AA9" s="17">
        <v>0.66480284650832799</v>
      </c>
      <c r="AB9" s="17">
        <v>0.642628797128592</v>
      </c>
      <c r="AC9" s="17">
        <v>0.64596636884374004</v>
      </c>
      <c r="AD9" s="17">
        <v>0.78130289159606903</v>
      </c>
      <c r="AE9" s="17"/>
      <c r="AF9" s="17">
        <v>0.62142191823619197</v>
      </c>
      <c r="AG9" s="17">
        <v>0.67988463113348396</v>
      </c>
      <c r="AH9" s="17">
        <v>0.63033749571544995</v>
      </c>
      <c r="AI9" s="17">
        <v>0.68455880753712794</v>
      </c>
      <c r="AJ9" s="17">
        <v>0.670393692670608</v>
      </c>
      <c r="AK9" s="17">
        <v>0.63188903233670402</v>
      </c>
      <c r="AL9" s="17"/>
      <c r="AM9" s="17">
        <v>0.64263782735092001</v>
      </c>
      <c r="AN9" s="17">
        <v>0.67348202296751103</v>
      </c>
      <c r="AO9" s="17"/>
      <c r="AP9" s="17">
        <v>0.64004672283295705</v>
      </c>
      <c r="AQ9" s="17">
        <v>0.66880229330965202</v>
      </c>
      <c r="AR9" s="17">
        <v>0.66975423840789605</v>
      </c>
      <c r="AS9" s="17">
        <v>0.64328923860438803</v>
      </c>
      <c r="AT9" s="17">
        <v>0.45582471661889401</v>
      </c>
      <c r="AU9" s="17"/>
      <c r="AV9" s="17">
        <v>0.64109554494968202</v>
      </c>
      <c r="AW9" s="17">
        <v>0.69243399296987096</v>
      </c>
      <c r="AX9" s="17">
        <v>0.75962690188439697</v>
      </c>
      <c r="AY9" s="17">
        <v>0.61648566268444505</v>
      </c>
      <c r="AZ9" s="17">
        <v>0.71897647163944001</v>
      </c>
      <c r="BA9" s="17">
        <v>0.62541360889923103</v>
      </c>
      <c r="BB9" s="17"/>
      <c r="BC9" s="17">
        <v>0.751838826566671</v>
      </c>
      <c r="BD9" s="17">
        <v>0.62417910203709903</v>
      </c>
      <c r="BE9" s="17">
        <v>0.64454804473556104</v>
      </c>
      <c r="BF9" s="17"/>
      <c r="BG9" s="17">
        <v>0.67336802737247903</v>
      </c>
      <c r="BH9" s="17">
        <v>0.70927053370635196</v>
      </c>
      <c r="BI9" s="17">
        <v>0.67354458298065201</v>
      </c>
      <c r="BJ9" s="17">
        <v>0.53332842424877003</v>
      </c>
      <c r="BK9" s="17">
        <v>0.44069728078688503</v>
      </c>
      <c r="BL9" s="17"/>
      <c r="BM9" s="17">
        <v>0.70340374019438301</v>
      </c>
      <c r="BN9" s="17">
        <v>0.46213161072952402</v>
      </c>
    </row>
    <row r="10" spans="2:66" x14ac:dyDescent="0.35">
      <c r="B10" s="18" t="s">
        <v>249</v>
      </c>
      <c r="C10" s="17">
        <v>0.20582347227342801</v>
      </c>
      <c r="D10" s="17">
        <v>0.19696788943723501</v>
      </c>
      <c r="E10" s="17">
        <v>0.21547221214989801</v>
      </c>
      <c r="F10" s="17"/>
      <c r="G10" s="17">
        <v>0.266483205121686</v>
      </c>
      <c r="H10" s="17">
        <v>0.22700515456970199</v>
      </c>
      <c r="I10" s="17">
        <v>0.27462108093426402</v>
      </c>
      <c r="J10" s="17">
        <v>0.20297454855373301</v>
      </c>
      <c r="K10" s="17">
        <v>0.15221797791977401</v>
      </c>
      <c r="L10" s="17">
        <v>0.130779694655657</v>
      </c>
      <c r="M10" s="17"/>
      <c r="N10" s="17">
        <v>0.220170580206659</v>
      </c>
      <c r="O10" s="17">
        <v>0.20721582786503001</v>
      </c>
      <c r="P10" s="17">
        <v>0.203196985359402</v>
      </c>
      <c r="Q10" s="17">
        <v>0.19445355100394199</v>
      </c>
      <c r="R10" s="17"/>
      <c r="S10" s="17">
        <v>0.232226816221767</v>
      </c>
      <c r="T10" s="17">
        <v>0.19993509117827299</v>
      </c>
      <c r="U10" s="17">
        <v>0.21267854785899401</v>
      </c>
      <c r="V10" s="17">
        <v>0.21292726710757601</v>
      </c>
      <c r="W10" s="17">
        <v>0.23035227049958801</v>
      </c>
      <c r="X10" s="17">
        <v>0.19197966108335901</v>
      </c>
      <c r="Y10" s="17">
        <v>0.206987356275143</v>
      </c>
      <c r="Z10" s="17">
        <v>0.213933632941577</v>
      </c>
      <c r="AA10" s="17">
        <v>0.20165275248937301</v>
      </c>
      <c r="AB10" s="17">
        <v>0.18444786022298201</v>
      </c>
      <c r="AC10" s="17">
        <v>0.20162151865463601</v>
      </c>
      <c r="AD10" s="17">
        <v>0.12512407808786699</v>
      </c>
      <c r="AE10" s="17"/>
      <c r="AF10" s="17">
        <v>0.24800364442954001</v>
      </c>
      <c r="AG10" s="17">
        <v>0.18602858915033399</v>
      </c>
      <c r="AH10" s="17">
        <v>0.21049077771472299</v>
      </c>
      <c r="AI10" s="17">
        <v>0.199324241367656</v>
      </c>
      <c r="AJ10" s="17">
        <v>0.17027344308199199</v>
      </c>
      <c r="AK10" s="17">
        <v>0.195197798369529</v>
      </c>
      <c r="AL10" s="17"/>
      <c r="AM10" s="17">
        <v>0.21644927690353799</v>
      </c>
      <c r="AN10" s="17">
        <v>0.19220623602017001</v>
      </c>
      <c r="AO10" s="17"/>
      <c r="AP10" s="17">
        <v>0.17728391627655801</v>
      </c>
      <c r="AQ10" s="17">
        <v>0.21027891429739201</v>
      </c>
      <c r="AR10" s="17">
        <v>0.21311002750953101</v>
      </c>
      <c r="AS10" s="17">
        <v>0.23176853994077601</v>
      </c>
      <c r="AT10" s="17">
        <v>0.32657865009904702</v>
      </c>
      <c r="AU10" s="17"/>
      <c r="AV10" s="17">
        <v>0.232677875643196</v>
      </c>
      <c r="AW10" s="17">
        <v>0.18125384372014899</v>
      </c>
      <c r="AX10" s="17">
        <v>0.18835033062592099</v>
      </c>
      <c r="AY10" s="17">
        <v>0.188160300544154</v>
      </c>
      <c r="AZ10" s="17">
        <v>0.20314869197119201</v>
      </c>
      <c r="BA10" s="17">
        <v>0.20217107521477701</v>
      </c>
      <c r="BB10" s="17"/>
      <c r="BC10" s="17">
        <v>0.189044922543261</v>
      </c>
      <c r="BD10" s="17">
        <v>0.20624185870994999</v>
      </c>
      <c r="BE10" s="17">
        <v>0.21080281900780001</v>
      </c>
      <c r="BF10" s="17"/>
      <c r="BG10" s="17">
        <v>0.204084459352913</v>
      </c>
      <c r="BH10" s="17">
        <v>0.19961485276975999</v>
      </c>
      <c r="BI10" s="17">
        <v>0.218647941067451</v>
      </c>
      <c r="BJ10" s="17">
        <v>0.28342280692364902</v>
      </c>
      <c r="BK10" s="17">
        <v>0.20896523648443299</v>
      </c>
      <c r="BL10" s="17"/>
      <c r="BM10" s="17">
        <v>0.20034522681827999</v>
      </c>
      <c r="BN10" s="17">
        <v>0.226194302993562</v>
      </c>
    </row>
    <row r="11" spans="2:66" x14ac:dyDescent="0.35">
      <c r="B11" s="18" t="s">
        <v>250</v>
      </c>
      <c r="C11" s="17">
        <v>6.8731541377788197E-2</v>
      </c>
      <c r="D11" s="17">
        <v>6.8863739567076601E-2</v>
      </c>
      <c r="E11" s="17">
        <v>6.8941417678195394E-2</v>
      </c>
      <c r="F11" s="17"/>
      <c r="G11" s="17">
        <v>0.104398577041598</v>
      </c>
      <c r="H11" s="17">
        <v>9.0926133532825595E-2</v>
      </c>
      <c r="I11" s="17">
        <v>5.6901917902448501E-2</v>
      </c>
      <c r="J11" s="17">
        <v>7.0058698621385002E-2</v>
      </c>
      <c r="K11" s="17">
        <v>6.6990735016486003E-2</v>
      </c>
      <c r="L11" s="17">
        <v>3.6555886734738197E-2</v>
      </c>
      <c r="M11" s="17"/>
      <c r="N11" s="17">
        <v>6.0396121693977303E-2</v>
      </c>
      <c r="O11" s="17">
        <v>7.4516467360972394E-2</v>
      </c>
      <c r="P11" s="17">
        <v>4.8960325669891502E-2</v>
      </c>
      <c r="Q11" s="17">
        <v>8.7797606434783196E-2</v>
      </c>
      <c r="R11" s="17"/>
      <c r="S11" s="17">
        <v>9.8516660525632904E-2</v>
      </c>
      <c r="T11" s="17">
        <v>6.7264956596309003E-2</v>
      </c>
      <c r="U11" s="17">
        <v>6.6708343948872095E-2</v>
      </c>
      <c r="V11" s="17">
        <v>7.0122363219307607E-2</v>
      </c>
      <c r="W11" s="17">
        <v>3.6161710185894903E-2</v>
      </c>
      <c r="X11" s="17">
        <v>5.8410454152876802E-2</v>
      </c>
      <c r="Y11" s="17">
        <v>7.2118170199287596E-2</v>
      </c>
      <c r="Z11" s="17">
        <v>7.0027444231869101E-2</v>
      </c>
      <c r="AA11" s="17">
        <v>5.3121225922166698E-2</v>
      </c>
      <c r="AB11" s="17">
        <v>8.3709260542953898E-2</v>
      </c>
      <c r="AC11" s="17">
        <v>8.60151555115721E-2</v>
      </c>
      <c r="AD11" s="17">
        <v>1.6963499876325599E-2</v>
      </c>
      <c r="AE11" s="17"/>
      <c r="AF11" s="17">
        <v>7.8910841116154401E-2</v>
      </c>
      <c r="AG11" s="17">
        <v>6.4589407427837503E-2</v>
      </c>
      <c r="AH11" s="17">
        <v>8.4659883808056502E-2</v>
      </c>
      <c r="AI11" s="17">
        <v>5.5493107092612598E-2</v>
      </c>
      <c r="AJ11" s="17">
        <v>4.8062859317601701E-2</v>
      </c>
      <c r="AK11" s="17">
        <v>7.6403287681553994E-2</v>
      </c>
      <c r="AL11" s="17"/>
      <c r="AM11" s="17">
        <v>7.5242217447350504E-2</v>
      </c>
      <c r="AN11" s="17">
        <v>5.9981041600753897E-2</v>
      </c>
      <c r="AO11" s="17"/>
      <c r="AP11" s="17">
        <v>8.3295986548381606E-2</v>
      </c>
      <c r="AQ11" s="17">
        <v>6.1526484416687698E-2</v>
      </c>
      <c r="AR11" s="17">
        <v>5.6022270973507197E-2</v>
      </c>
      <c r="AS11" s="17">
        <v>6.40634002799262E-2</v>
      </c>
      <c r="AT11" s="17">
        <v>0.159525813640957</v>
      </c>
      <c r="AU11" s="17"/>
      <c r="AV11" s="17">
        <v>7.0753262040296194E-2</v>
      </c>
      <c r="AW11" s="17">
        <v>7.6203448141439395E-2</v>
      </c>
      <c r="AX11" s="17">
        <v>1.96791612528684E-2</v>
      </c>
      <c r="AY11" s="17">
        <v>8.8006580219258002E-2</v>
      </c>
      <c r="AZ11" s="17">
        <v>4.7214964036465801E-2</v>
      </c>
      <c r="BA11" s="17">
        <v>6.31811969933673E-2</v>
      </c>
      <c r="BB11" s="17"/>
      <c r="BC11" s="17">
        <v>2.9902057727774298E-2</v>
      </c>
      <c r="BD11" s="17">
        <v>8.6288812260579995E-2</v>
      </c>
      <c r="BE11" s="17">
        <v>7.9587600230964006E-2</v>
      </c>
      <c r="BF11" s="17"/>
      <c r="BG11" s="17">
        <v>7.68316161509566E-2</v>
      </c>
      <c r="BH11" s="17">
        <v>5.9147514609841099E-2</v>
      </c>
      <c r="BI11" s="17">
        <v>6.7742533996923607E-2</v>
      </c>
      <c r="BJ11" s="17">
        <v>0.12751552729654</v>
      </c>
      <c r="BK11" s="17">
        <v>0.103480255625906</v>
      </c>
      <c r="BL11" s="17"/>
      <c r="BM11" s="17">
        <v>6.20372563794436E-2</v>
      </c>
      <c r="BN11" s="17">
        <v>0.10904188343266299</v>
      </c>
    </row>
    <row r="12" spans="2:66" x14ac:dyDescent="0.35">
      <c r="B12" s="18" t="s">
        <v>251</v>
      </c>
      <c r="C12" s="17">
        <v>2.61894742305495E-2</v>
      </c>
      <c r="D12" s="17">
        <v>3.0081922431346102E-2</v>
      </c>
      <c r="E12" s="17">
        <v>2.15478513730104E-2</v>
      </c>
      <c r="F12" s="17"/>
      <c r="G12" s="17">
        <v>2.63364798669334E-2</v>
      </c>
      <c r="H12" s="17">
        <v>3.0899641427433101E-2</v>
      </c>
      <c r="I12" s="17">
        <v>2.39312276751571E-2</v>
      </c>
      <c r="J12" s="17">
        <v>3.2299441053167302E-2</v>
      </c>
      <c r="K12" s="17">
        <v>2.4144469269218798E-2</v>
      </c>
      <c r="L12" s="17">
        <v>2.0498868665950101E-2</v>
      </c>
      <c r="M12" s="17"/>
      <c r="N12" s="17">
        <v>2.9305130275859799E-2</v>
      </c>
      <c r="O12" s="17">
        <v>2.1777748213567202E-2</v>
      </c>
      <c r="P12" s="17">
        <v>3.0900045029292101E-2</v>
      </c>
      <c r="Q12" s="17">
        <v>2.36890821840147E-2</v>
      </c>
      <c r="R12" s="17"/>
      <c r="S12" s="17">
        <v>2.7781317690448702E-2</v>
      </c>
      <c r="T12" s="17">
        <v>1.12190153788965E-2</v>
      </c>
      <c r="U12" s="17">
        <v>3.5433116314378003E-2</v>
      </c>
      <c r="V12" s="17">
        <v>1.81777253571208E-2</v>
      </c>
      <c r="W12" s="17">
        <v>2.2080094600953001E-2</v>
      </c>
      <c r="X12" s="17">
        <v>3.2884672370303999E-2</v>
      </c>
      <c r="Y12" s="17">
        <v>4.2234605689740502E-2</v>
      </c>
      <c r="Z12" s="17">
        <v>2.4027060137499601E-2</v>
      </c>
      <c r="AA12" s="17">
        <v>3.1153513149445901E-2</v>
      </c>
      <c r="AB12" s="17">
        <v>1.9244785487832299E-2</v>
      </c>
      <c r="AC12" s="17">
        <v>1.94098984091262E-2</v>
      </c>
      <c r="AD12" s="17">
        <v>4.6595023992481999E-2</v>
      </c>
      <c r="AE12" s="17"/>
      <c r="AF12" s="17">
        <v>2.6091175964834901E-2</v>
      </c>
      <c r="AG12" s="17">
        <v>2.78241467142952E-2</v>
      </c>
      <c r="AH12" s="17">
        <v>2.5527897018418899E-2</v>
      </c>
      <c r="AI12" s="17">
        <v>1.11861892549263E-2</v>
      </c>
      <c r="AJ12" s="17">
        <v>4.1040943399406199E-2</v>
      </c>
      <c r="AK12" s="17">
        <v>3.9618251699956399E-2</v>
      </c>
      <c r="AL12" s="17"/>
      <c r="AM12" s="17">
        <v>2.0668293458317499E-2</v>
      </c>
      <c r="AN12" s="17">
        <v>3.3047159999483398E-2</v>
      </c>
      <c r="AO12" s="17"/>
      <c r="AP12" s="17">
        <v>2.1052210422494499E-2</v>
      </c>
      <c r="AQ12" s="17">
        <v>1.6274875815407201E-2</v>
      </c>
      <c r="AR12" s="17">
        <v>3.5201659507181897E-2</v>
      </c>
      <c r="AS12" s="17">
        <v>2.8968583957316298E-2</v>
      </c>
      <c r="AT12" s="17">
        <v>3.82513784560592E-2</v>
      </c>
      <c r="AU12" s="17"/>
      <c r="AV12" s="17">
        <v>2.2804565263145501E-2</v>
      </c>
      <c r="AW12" s="17">
        <v>2.6179719696711502E-2</v>
      </c>
      <c r="AX12" s="17">
        <v>1.31383000707026E-2</v>
      </c>
      <c r="AY12" s="17">
        <v>7.0957382880262002E-2</v>
      </c>
      <c r="AZ12" s="17">
        <v>1.5316209972263E-2</v>
      </c>
      <c r="BA12" s="17">
        <v>1.4061752665805999E-2</v>
      </c>
      <c r="BB12" s="17"/>
      <c r="BC12" s="17">
        <v>1.26137792481948E-2</v>
      </c>
      <c r="BD12" s="17">
        <v>2.3214463695916499E-2</v>
      </c>
      <c r="BE12" s="17">
        <v>4.4682390802114003E-2</v>
      </c>
      <c r="BF12" s="17"/>
      <c r="BG12" s="17">
        <v>5.2310952815698801E-3</v>
      </c>
      <c r="BH12" s="17">
        <v>1.31460028073365E-2</v>
      </c>
      <c r="BI12" s="17">
        <v>1.1674175311159799E-2</v>
      </c>
      <c r="BJ12" s="17">
        <v>3.76389032112453E-2</v>
      </c>
      <c r="BK12" s="17">
        <v>0.16386913331301201</v>
      </c>
      <c r="BL12" s="17"/>
      <c r="BM12" s="17">
        <v>1.18526354950888E-2</v>
      </c>
      <c r="BN12" s="17">
        <v>0.13466016212234699</v>
      </c>
    </row>
    <row r="13" spans="2:66" x14ac:dyDescent="0.35">
      <c r="B13" s="18" t="s">
        <v>117</v>
      </c>
      <c r="C13" s="19">
        <v>4.3836600957912801E-2</v>
      </c>
      <c r="D13" s="19">
        <v>2.6247538567688099E-2</v>
      </c>
      <c r="E13" s="19">
        <v>6.0214759396165503E-2</v>
      </c>
      <c r="F13" s="19"/>
      <c r="G13" s="19">
        <v>5.0608719347287001E-2</v>
      </c>
      <c r="H13" s="19">
        <v>3.3538379908369602E-2</v>
      </c>
      <c r="I13" s="19">
        <v>4.94329708901175E-2</v>
      </c>
      <c r="J13" s="19">
        <v>6.0340485867306497E-2</v>
      </c>
      <c r="K13" s="19">
        <v>4.27885841879799E-2</v>
      </c>
      <c r="L13" s="19">
        <v>3.0543210780575501E-2</v>
      </c>
      <c r="M13" s="19"/>
      <c r="N13" s="19">
        <v>1.8425623456590799E-2</v>
      </c>
      <c r="O13" s="19">
        <v>4.3044636554549098E-2</v>
      </c>
      <c r="P13" s="19">
        <v>4.7425997036796799E-2</v>
      </c>
      <c r="Q13" s="19">
        <v>6.9699222588556806E-2</v>
      </c>
      <c r="R13" s="19"/>
      <c r="S13" s="19">
        <v>2.4173931390447899E-2</v>
      </c>
      <c r="T13" s="19">
        <v>2.6462974013849401E-2</v>
      </c>
      <c r="U13" s="19">
        <v>4.9667576449487702E-2</v>
      </c>
      <c r="V13" s="19">
        <v>5.99285732028427E-2</v>
      </c>
      <c r="W13" s="19">
        <v>4.9863569195659999E-2</v>
      </c>
      <c r="X13" s="19">
        <v>3.1881384408817298E-2</v>
      </c>
      <c r="Y13" s="19">
        <v>4.9223568953262402E-2</v>
      </c>
      <c r="Z13" s="19">
        <v>5.9270378540522001E-2</v>
      </c>
      <c r="AA13" s="19">
        <v>4.9269661930686701E-2</v>
      </c>
      <c r="AB13" s="19">
        <v>6.9969296617640703E-2</v>
      </c>
      <c r="AC13" s="19">
        <v>4.6987058580925403E-2</v>
      </c>
      <c r="AD13" s="19">
        <v>3.0014506447255999E-2</v>
      </c>
      <c r="AE13" s="19"/>
      <c r="AF13" s="19">
        <v>2.5572420253278799E-2</v>
      </c>
      <c r="AG13" s="19">
        <v>4.1673225574049302E-2</v>
      </c>
      <c r="AH13" s="19">
        <v>4.8983945743351701E-2</v>
      </c>
      <c r="AI13" s="19">
        <v>4.9437654747676703E-2</v>
      </c>
      <c r="AJ13" s="19">
        <v>7.0229061530391601E-2</v>
      </c>
      <c r="AK13" s="19">
        <v>5.6891629912256603E-2</v>
      </c>
      <c r="AL13" s="19"/>
      <c r="AM13" s="19">
        <v>4.5002384839873399E-2</v>
      </c>
      <c r="AN13" s="19">
        <v>4.1283539412081502E-2</v>
      </c>
      <c r="AO13" s="19"/>
      <c r="AP13" s="19">
        <v>7.8321163919608597E-2</v>
      </c>
      <c r="AQ13" s="19">
        <v>4.3117432160861002E-2</v>
      </c>
      <c r="AR13" s="19">
        <v>2.5911803601883901E-2</v>
      </c>
      <c r="AS13" s="19">
        <v>3.1910237217592501E-2</v>
      </c>
      <c r="AT13" s="19">
        <v>1.98194411850438E-2</v>
      </c>
      <c r="AU13" s="19"/>
      <c r="AV13" s="19">
        <v>3.2668752103680102E-2</v>
      </c>
      <c r="AW13" s="19">
        <v>2.3928995471829299E-2</v>
      </c>
      <c r="AX13" s="19">
        <v>1.92053061661107E-2</v>
      </c>
      <c r="AY13" s="19">
        <v>3.63900736718804E-2</v>
      </c>
      <c r="AZ13" s="19">
        <v>1.53436623806401E-2</v>
      </c>
      <c r="BA13" s="19">
        <v>9.5172366226818697E-2</v>
      </c>
      <c r="BB13" s="19"/>
      <c r="BC13" s="19">
        <v>1.6600413914099599E-2</v>
      </c>
      <c r="BD13" s="19">
        <v>6.0075763296454497E-2</v>
      </c>
      <c r="BE13" s="19">
        <v>2.03791452235608E-2</v>
      </c>
      <c r="BF13" s="19"/>
      <c r="BG13" s="19">
        <v>4.0484801842080899E-2</v>
      </c>
      <c r="BH13" s="19">
        <v>1.8821096106710199E-2</v>
      </c>
      <c r="BI13" s="19">
        <v>2.8390766643813299E-2</v>
      </c>
      <c r="BJ13" s="19">
        <v>1.8094338319796101E-2</v>
      </c>
      <c r="BK13" s="19">
        <v>8.2988093789763906E-2</v>
      </c>
      <c r="BL13" s="19"/>
      <c r="BM13" s="19">
        <v>2.2361141112803799E-2</v>
      </c>
      <c r="BN13" s="19">
        <v>6.7972040721903604E-2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273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248</v>
      </c>
      <c r="C9" s="17">
        <v>0.36252917626871001</v>
      </c>
      <c r="D9" s="17">
        <v>0.399929925744203</v>
      </c>
      <c r="E9" s="17">
        <v>0.326874592316172</v>
      </c>
      <c r="F9" s="17"/>
      <c r="G9" s="17">
        <v>0.37323499388679898</v>
      </c>
      <c r="H9" s="17">
        <v>0.41857420075962298</v>
      </c>
      <c r="I9" s="17">
        <v>0.35812359821703399</v>
      </c>
      <c r="J9" s="17">
        <v>0.36104480904861802</v>
      </c>
      <c r="K9" s="17">
        <v>0.36103318602590301</v>
      </c>
      <c r="L9" s="17">
        <v>0.31541607062524102</v>
      </c>
      <c r="M9" s="17"/>
      <c r="N9" s="17">
        <v>0.42825760814494901</v>
      </c>
      <c r="O9" s="17">
        <v>0.38370861517899801</v>
      </c>
      <c r="P9" s="17">
        <v>0.285502939358658</v>
      </c>
      <c r="Q9" s="17">
        <v>0.33510771471037099</v>
      </c>
      <c r="R9" s="17"/>
      <c r="S9" s="17">
        <v>0.361149267525252</v>
      </c>
      <c r="T9" s="17">
        <v>0.41287679669552402</v>
      </c>
      <c r="U9" s="17">
        <v>0.38722744911171803</v>
      </c>
      <c r="V9" s="17">
        <v>0.32120976737353701</v>
      </c>
      <c r="W9" s="17">
        <v>0.33433852478392201</v>
      </c>
      <c r="X9" s="17">
        <v>0.37493976901246601</v>
      </c>
      <c r="Y9" s="17">
        <v>0.31633190469597899</v>
      </c>
      <c r="Z9" s="17">
        <v>0.340409592037967</v>
      </c>
      <c r="AA9" s="17">
        <v>0.38240499362245001</v>
      </c>
      <c r="AB9" s="17">
        <v>0.30920854712763002</v>
      </c>
      <c r="AC9" s="17">
        <v>0.38650787694257099</v>
      </c>
      <c r="AD9" s="17">
        <v>0.437856426527169</v>
      </c>
      <c r="AE9" s="17"/>
      <c r="AF9" s="17">
        <v>0.39806964853532201</v>
      </c>
      <c r="AG9" s="17">
        <v>0.37360655415708699</v>
      </c>
      <c r="AH9" s="17">
        <v>0.324063752838045</v>
      </c>
      <c r="AI9" s="17">
        <v>0.38513018019454898</v>
      </c>
      <c r="AJ9" s="17">
        <v>0.29071896326853802</v>
      </c>
      <c r="AK9" s="17">
        <v>0.30971664281134498</v>
      </c>
      <c r="AL9" s="17"/>
      <c r="AM9" s="17">
        <v>0.34485467291479299</v>
      </c>
      <c r="AN9" s="17">
        <v>0.38656540625182401</v>
      </c>
      <c r="AO9" s="17"/>
      <c r="AP9" s="17">
        <v>0.29885071871001101</v>
      </c>
      <c r="AQ9" s="17">
        <v>0.34494691498307101</v>
      </c>
      <c r="AR9" s="17">
        <v>0.40004203677308597</v>
      </c>
      <c r="AS9" s="17">
        <v>0.44644127477741502</v>
      </c>
      <c r="AT9" s="17">
        <v>0.36717993585201703</v>
      </c>
      <c r="AU9" s="17"/>
      <c r="AV9" s="17">
        <v>0.42139920403533099</v>
      </c>
      <c r="AW9" s="17">
        <v>0.32588498034444102</v>
      </c>
      <c r="AX9" s="17">
        <v>0.39233528111194599</v>
      </c>
      <c r="AY9" s="17">
        <v>0.21466590283418799</v>
      </c>
      <c r="AZ9" s="17">
        <v>0.49696457114032699</v>
      </c>
      <c r="BA9" s="17">
        <v>0.395370354801375</v>
      </c>
      <c r="BB9" s="17"/>
      <c r="BC9" s="17">
        <v>0.49633879243968398</v>
      </c>
      <c r="BD9" s="17">
        <v>0.33791141829492999</v>
      </c>
      <c r="BE9" s="17">
        <v>0.30303235004943602</v>
      </c>
      <c r="BF9" s="17"/>
      <c r="BG9" s="17">
        <v>0.39185508674121899</v>
      </c>
      <c r="BH9" s="17">
        <v>0.41677027018281299</v>
      </c>
      <c r="BI9" s="17">
        <v>0.37220150398985402</v>
      </c>
      <c r="BJ9" s="17">
        <v>0.41749122100839903</v>
      </c>
      <c r="BK9" s="17">
        <v>8.5461276277359693E-2</v>
      </c>
      <c r="BL9" s="17"/>
      <c r="BM9" s="17">
        <v>0.41269890437883999</v>
      </c>
      <c r="BN9" s="17">
        <v>0.162291153575914</v>
      </c>
    </row>
    <row r="10" spans="2:66" x14ac:dyDescent="0.35">
      <c r="B10" s="18" t="s">
        <v>249</v>
      </c>
      <c r="C10" s="17">
        <v>0.384057050085443</v>
      </c>
      <c r="D10" s="17">
        <v>0.36980546126466302</v>
      </c>
      <c r="E10" s="17">
        <v>0.39785489825141401</v>
      </c>
      <c r="F10" s="17"/>
      <c r="G10" s="17">
        <v>0.39919537288853801</v>
      </c>
      <c r="H10" s="17">
        <v>0.35269038772734201</v>
      </c>
      <c r="I10" s="17">
        <v>0.40888798799664799</v>
      </c>
      <c r="J10" s="17">
        <v>0.39011844855558098</v>
      </c>
      <c r="K10" s="17">
        <v>0.35198419823192101</v>
      </c>
      <c r="L10" s="17">
        <v>0.39613054189532698</v>
      </c>
      <c r="M10" s="17"/>
      <c r="N10" s="17">
        <v>0.37657565493942502</v>
      </c>
      <c r="O10" s="17">
        <v>0.40705253111454598</v>
      </c>
      <c r="P10" s="17">
        <v>0.40207339744461001</v>
      </c>
      <c r="Q10" s="17">
        <v>0.35460081192994702</v>
      </c>
      <c r="R10" s="17"/>
      <c r="S10" s="17">
        <v>0.44337085564504602</v>
      </c>
      <c r="T10" s="17">
        <v>0.36931947399971299</v>
      </c>
      <c r="U10" s="17">
        <v>0.36784989050023098</v>
      </c>
      <c r="V10" s="17">
        <v>0.34899446774507198</v>
      </c>
      <c r="W10" s="17">
        <v>0.43740413597966599</v>
      </c>
      <c r="X10" s="17">
        <v>0.36445940528043602</v>
      </c>
      <c r="Y10" s="17">
        <v>0.369882095717739</v>
      </c>
      <c r="Z10" s="17">
        <v>0.37888592402313798</v>
      </c>
      <c r="AA10" s="17">
        <v>0.35484773936169001</v>
      </c>
      <c r="AB10" s="17">
        <v>0.435883246049457</v>
      </c>
      <c r="AC10" s="17">
        <v>0.326777953512976</v>
      </c>
      <c r="AD10" s="17">
        <v>0.34598859116588698</v>
      </c>
      <c r="AE10" s="17"/>
      <c r="AF10" s="17">
        <v>0.40198796863347702</v>
      </c>
      <c r="AG10" s="17">
        <v>0.37347053957099702</v>
      </c>
      <c r="AH10" s="17">
        <v>0.39688790218679698</v>
      </c>
      <c r="AI10" s="17">
        <v>0.33624724726212801</v>
      </c>
      <c r="AJ10" s="17">
        <v>0.43594469372051298</v>
      </c>
      <c r="AK10" s="17">
        <v>0.38042271737132499</v>
      </c>
      <c r="AL10" s="17"/>
      <c r="AM10" s="17">
        <v>0.39236890958238402</v>
      </c>
      <c r="AN10" s="17">
        <v>0.37388005291306298</v>
      </c>
      <c r="AO10" s="17"/>
      <c r="AP10" s="17">
        <v>0.35626534664378201</v>
      </c>
      <c r="AQ10" s="17">
        <v>0.418167020216823</v>
      </c>
      <c r="AR10" s="17">
        <v>0.39007408957110401</v>
      </c>
      <c r="AS10" s="17">
        <v>0.40334944775286002</v>
      </c>
      <c r="AT10" s="17">
        <v>0.31095450453675999</v>
      </c>
      <c r="AU10" s="17"/>
      <c r="AV10" s="17">
        <v>0.40932647737231898</v>
      </c>
      <c r="AW10" s="17">
        <v>0.37046572771979502</v>
      </c>
      <c r="AX10" s="17">
        <v>0.45602198511125802</v>
      </c>
      <c r="AY10" s="17">
        <v>0.369119462100928</v>
      </c>
      <c r="AZ10" s="17">
        <v>0.33128737966973898</v>
      </c>
      <c r="BA10" s="17">
        <v>0.30878923140104703</v>
      </c>
      <c r="BB10" s="17"/>
      <c r="BC10" s="17">
        <v>0.38466873790316602</v>
      </c>
      <c r="BD10" s="17">
        <v>0.37256606267640002</v>
      </c>
      <c r="BE10" s="17">
        <v>0.410026083434887</v>
      </c>
      <c r="BF10" s="17"/>
      <c r="BG10" s="17">
        <v>0.37555129615626198</v>
      </c>
      <c r="BH10" s="17">
        <v>0.41189554052757599</v>
      </c>
      <c r="BI10" s="17">
        <v>0.42860040519401998</v>
      </c>
      <c r="BJ10" s="17">
        <v>0.28491117206609201</v>
      </c>
      <c r="BK10" s="17">
        <v>0.19605366706204999</v>
      </c>
      <c r="BL10" s="17"/>
      <c r="BM10" s="17">
        <v>0.40595656303413402</v>
      </c>
      <c r="BN10" s="17">
        <v>0.21661479811318499</v>
      </c>
    </row>
    <row r="11" spans="2:66" x14ac:dyDescent="0.35">
      <c r="B11" s="18" t="s">
        <v>250</v>
      </c>
      <c r="C11" s="17">
        <v>0.15496521390260501</v>
      </c>
      <c r="D11" s="17">
        <v>0.15635790039697001</v>
      </c>
      <c r="E11" s="17">
        <v>0.15339559891223201</v>
      </c>
      <c r="F11" s="17"/>
      <c r="G11" s="17">
        <v>0.155229127878317</v>
      </c>
      <c r="H11" s="17">
        <v>0.13532420876324</v>
      </c>
      <c r="I11" s="17">
        <v>0.133910888138458</v>
      </c>
      <c r="J11" s="17">
        <v>0.120285220124196</v>
      </c>
      <c r="K11" s="17">
        <v>0.179880564210082</v>
      </c>
      <c r="L11" s="17">
        <v>0.19923320538688499</v>
      </c>
      <c r="M11" s="17"/>
      <c r="N11" s="17">
        <v>0.134872188448908</v>
      </c>
      <c r="O11" s="17">
        <v>0.11492251301119701</v>
      </c>
      <c r="P11" s="17">
        <v>0.20754816853369701</v>
      </c>
      <c r="Q11" s="17">
        <v>0.17033502694076999</v>
      </c>
      <c r="R11" s="17"/>
      <c r="S11" s="17">
        <v>0.13360012573375499</v>
      </c>
      <c r="T11" s="17">
        <v>0.134185700565464</v>
      </c>
      <c r="U11" s="17">
        <v>0.15313664054388501</v>
      </c>
      <c r="V11" s="17">
        <v>0.210248944331309</v>
      </c>
      <c r="W11" s="17">
        <v>0.13501343293388099</v>
      </c>
      <c r="X11" s="17">
        <v>0.17511521895757701</v>
      </c>
      <c r="Y11" s="17">
        <v>0.17432266231899399</v>
      </c>
      <c r="Z11" s="17">
        <v>0.18533086395211601</v>
      </c>
      <c r="AA11" s="17">
        <v>0.14596664804812101</v>
      </c>
      <c r="AB11" s="17">
        <v>0.14101681710700101</v>
      </c>
      <c r="AC11" s="17">
        <v>0.162654418363506</v>
      </c>
      <c r="AD11" s="17">
        <v>0.13954545186720499</v>
      </c>
      <c r="AE11" s="17"/>
      <c r="AF11" s="17">
        <v>0.12711761321836201</v>
      </c>
      <c r="AG11" s="17">
        <v>0.150600600786923</v>
      </c>
      <c r="AH11" s="17">
        <v>0.168029737730787</v>
      </c>
      <c r="AI11" s="17">
        <v>0.17529442175242099</v>
      </c>
      <c r="AJ11" s="17">
        <v>0.15294545071208801</v>
      </c>
      <c r="AK11" s="17">
        <v>0.20271944414556101</v>
      </c>
      <c r="AL11" s="17"/>
      <c r="AM11" s="17">
        <v>0.16860856380408901</v>
      </c>
      <c r="AN11" s="17">
        <v>0.13670578375329001</v>
      </c>
      <c r="AO11" s="17"/>
      <c r="AP11" s="17">
        <v>0.188503480250794</v>
      </c>
      <c r="AQ11" s="17">
        <v>0.14745617126690899</v>
      </c>
      <c r="AR11" s="17">
        <v>0.14073124748326299</v>
      </c>
      <c r="AS11" s="17">
        <v>8.4777286261271997E-2</v>
      </c>
      <c r="AT11" s="17">
        <v>0.26355450290822502</v>
      </c>
      <c r="AU11" s="17"/>
      <c r="AV11" s="17">
        <v>0.11208054390824899</v>
      </c>
      <c r="AW11" s="17">
        <v>0.21438058694516701</v>
      </c>
      <c r="AX11" s="17">
        <v>0.126746240622296</v>
      </c>
      <c r="AY11" s="17">
        <v>0.24304962341011299</v>
      </c>
      <c r="AZ11" s="17">
        <v>0.101996669575401</v>
      </c>
      <c r="BA11" s="17">
        <v>0.155708325412905</v>
      </c>
      <c r="BB11" s="17"/>
      <c r="BC11" s="17">
        <v>8.0602388219953899E-2</v>
      </c>
      <c r="BD11" s="17">
        <v>0.17192320242221701</v>
      </c>
      <c r="BE11" s="17">
        <v>0.19023384859508499</v>
      </c>
      <c r="BF11" s="17"/>
      <c r="BG11" s="17">
        <v>0.151453728054017</v>
      </c>
      <c r="BH11" s="17">
        <v>0.114666326098879</v>
      </c>
      <c r="BI11" s="17">
        <v>0.150267203256682</v>
      </c>
      <c r="BJ11" s="17">
        <v>0.26094280186139501</v>
      </c>
      <c r="BK11" s="17">
        <v>0.33402188495255197</v>
      </c>
      <c r="BL11" s="17"/>
      <c r="BM11" s="17">
        <v>0.12067771954048299</v>
      </c>
      <c r="BN11" s="17">
        <v>0.31711179272718798</v>
      </c>
    </row>
    <row r="12" spans="2:66" x14ac:dyDescent="0.35">
      <c r="B12" s="18" t="s">
        <v>251</v>
      </c>
      <c r="C12" s="17">
        <v>4.6126506450349998E-2</v>
      </c>
      <c r="D12" s="17">
        <v>4.7378851305671502E-2</v>
      </c>
      <c r="E12" s="17">
        <v>4.5132813768247598E-2</v>
      </c>
      <c r="F12" s="17"/>
      <c r="G12" s="17">
        <v>3.3133097281313403E-2</v>
      </c>
      <c r="H12" s="17">
        <v>4.8878401707441801E-2</v>
      </c>
      <c r="I12" s="17">
        <v>4.2747789362885001E-2</v>
      </c>
      <c r="J12" s="17">
        <v>5.39222944606539E-2</v>
      </c>
      <c r="K12" s="17">
        <v>4.5969455539871501E-2</v>
      </c>
      <c r="L12" s="17">
        <v>4.90497931751721E-2</v>
      </c>
      <c r="M12" s="17"/>
      <c r="N12" s="17">
        <v>3.4038858163522298E-2</v>
      </c>
      <c r="O12" s="17">
        <v>4.4268978661794203E-2</v>
      </c>
      <c r="P12" s="17">
        <v>5.3850323501790899E-2</v>
      </c>
      <c r="Q12" s="17">
        <v>5.5081950950310203E-2</v>
      </c>
      <c r="R12" s="17"/>
      <c r="S12" s="17">
        <v>3.8000740802591797E-2</v>
      </c>
      <c r="T12" s="17">
        <v>2.30101888054937E-2</v>
      </c>
      <c r="U12" s="17">
        <v>4.2062160732568403E-2</v>
      </c>
      <c r="V12" s="17">
        <v>5.30981769586438E-2</v>
      </c>
      <c r="W12" s="17">
        <v>3.5671152646403297E-2</v>
      </c>
      <c r="X12" s="17">
        <v>3.8255073423852301E-2</v>
      </c>
      <c r="Y12" s="17">
        <v>7.8378539161323202E-2</v>
      </c>
      <c r="Z12" s="17">
        <v>4.7923444536614998E-2</v>
      </c>
      <c r="AA12" s="17">
        <v>4.9983221724159602E-2</v>
      </c>
      <c r="AB12" s="17">
        <v>6.9787659558574494E-2</v>
      </c>
      <c r="AC12" s="17">
        <v>5.7034828812172297E-2</v>
      </c>
      <c r="AD12" s="17">
        <v>3.00479613122768E-2</v>
      </c>
      <c r="AE12" s="17"/>
      <c r="AF12" s="17">
        <v>4.0106178455541597E-2</v>
      </c>
      <c r="AG12" s="17">
        <v>4.7674885885637598E-2</v>
      </c>
      <c r="AH12" s="17">
        <v>4.5047116335956698E-2</v>
      </c>
      <c r="AI12" s="17">
        <v>4.1311505400742597E-2</v>
      </c>
      <c r="AJ12" s="17">
        <v>6.4408380910438101E-2</v>
      </c>
      <c r="AK12" s="17">
        <v>4.8694733425666797E-2</v>
      </c>
      <c r="AL12" s="17"/>
      <c r="AM12" s="17">
        <v>3.9234899741580502E-2</v>
      </c>
      <c r="AN12" s="17">
        <v>5.5070045505717397E-2</v>
      </c>
      <c r="AO12" s="17"/>
      <c r="AP12" s="17">
        <v>5.1868157229430098E-2</v>
      </c>
      <c r="AQ12" s="17">
        <v>3.8125430224557E-2</v>
      </c>
      <c r="AR12" s="17">
        <v>4.3419624005114697E-2</v>
      </c>
      <c r="AS12" s="17">
        <v>4.0555965361416701E-2</v>
      </c>
      <c r="AT12" s="17">
        <v>3.8491615517954297E-2</v>
      </c>
      <c r="AU12" s="17"/>
      <c r="AV12" s="17">
        <v>2.9679518039793799E-2</v>
      </c>
      <c r="AW12" s="17">
        <v>5.6612103155763399E-2</v>
      </c>
      <c r="AX12" s="17">
        <v>6.549199027207E-3</v>
      </c>
      <c r="AY12" s="17">
        <v>0.10946227078689</v>
      </c>
      <c r="AZ12" s="17">
        <v>3.8560003913449603E-2</v>
      </c>
      <c r="BA12" s="17">
        <v>2.6852529938213798E-2</v>
      </c>
      <c r="BB12" s="17"/>
      <c r="BC12" s="17">
        <v>1.7799418292235001E-2</v>
      </c>
      <c r="BD12" s="17">
        <v>4.4815351800340401E-2</v>
      </c>
      <c r="BE12" s="17">
        <v>6.9360857742381002E-2</v>
      </c>
      <c r="BF12" s="17"/>
      <c r="BG12" s="17">
        <v>2.2661114350070701E-2</v>
      </c>
      <c r="BH12" s="17">
        <v>2.2704081238245199E-2</v>
      </c>
      <c r="BI12" s="17">
        <v>1.9759605574888001E-2</v>
      </c>
      <c r="BJ12" s="17">
        <v>3.6654805064113803E-2</v>
      </c>
      <c r="BK12" s="17">
        <v>0.291222479802903</v>
      </c>
      <c r="BL12" s="17"/>
      <c r="BM12" s="17">
        <v>2.26970600609929E-2</v>
      </c>
      <c r="BN12" s="17">
        <v>0.23231693973120099</v>
      </c>
    </row>
    <row r="13" spans="2:66" x14ac:dyDescent="0.35">
      <c r="B13" s="18" t="s">
        <v>117</v>
      </c>
      <c r="C13" s="19">
        <v>5.2322053292891697E-2</v>
      </c>
      <c r="D13" s="19">
        <v>2.6527861288492102E-2</v>
      </c>
      <c r="E13" s="19">
        <v>7.6742096751934302E-2</v>
      </c>
      <c r="F13" s="19"/>
      <c r="G13" s="19">
        <v>3.9207408065032E-2</v>
      </c>
      <c r="H13" s="19">
        <v>4.4532801042353097E-2</v>
      </c>
      <c r="I13" s="19">
        <v>5.6329736284974903E-2</v>
      </c>
      <c r="J13" s="19">
        <v>7.4629227810951604E-2</v>
      </c>
      <c r="K13" s="19">
        <v>6.1132595992222503E-2</v>
      </c>
      <c r="L13" s="19">
        <v>4.0170388917374698E-2</v>
      </c>
      <c r="M13" s="19"/>
      <c r="N13" s="19">
        <v>2.62556903031958E-2</v>
      </c>
      <c r="O13" s="19">
        <v>5.00473620334645E-2</v>
      </c>
      <c r="P13" s="19">
        <v>5.1025171161243603E-2</v>
      </c>
      <c r="Q13" s="19">
        <v>8.4874495468602207E-2</v>
      </c>
      <c r="R13" s="19"/>
      <c r="S13" s="19">
        <v>2.3879010293355599E-2</v>
      </c>
      <c r="T13" s="19">
        <v>6.06078399338046E-2</v>
      </c>
      <c r="U13" s="19">
        <v>4.9723859111597601E-2</v>
      </c>
      <c r="V13" s="19">
        <v>6.6448643591438594E-2</v>
      </c>
      <c r="W13" s="19">
        <v>5.7572753656127802E-2</v>
      </c>
      <c r="X13" s="19">
        <v>4.7230533325667699E-2</v>
      </c>
      <c r="Y13" s="19">
        <v>6.10847981059644E-2</v>
      </c>
      <c r="Z13" s="19">
        <v>4.7450175450165201E-2</v>
      </c>
      <c r="AA13" s="19">
        <v>6.6797397243580206E-2</v>
      </c>
      <c r="AB13" s="19">
        <v>4.4103730157337602E-2</v>
      </c>
      <c r="AC13" s="19">
        <v>6.7024922368775594E-2</v>
      </c>
      <c r="AD13" s="19">
        <v>4.6561569127461101E-2</v>
      </c>
      <c r="AE13" s="19"/>
      <c r="AF13" s="19">
        <v>3.2718591157297798E-2</v>
      </c>
      <c r="AG13" s="19">
        <v>5.46474195993557E-2</v>
      </c>
      <c r="AH13" s="19">
        <v>6.5971490908414296E-2</v>
      </c>
      <c r="AI13" s="19">
        <v>6.2016645390160101E-2</v>
      </c>
      <c r="AJ13" s="19">
        <v>5.59825113884228E-2</v>
      </c>
      <c r="AK13" s="19">
        <v>5.8446462246101998E-2</v>
      </c>
      <c r="AL13" s="19"/>
      <c r="AM13" s="19">
        <v>5.49329539571538E-2</v>
      </c>
      <c r="AN13" s="19">
        <v>4.7778711576105602E-2</v>
      </c>
      <c r="AO13" s="19"/>
      <c r="AP13" s="19">
        <v>0.104512297165982</v>
      </c>
      <c r="AQ13" s="19">
        <v>5.1304463308639803E-2</v>
      </c>
      <c r="AR13" s="19">
        <v>2.5733002167431799E-2</v>
      </c>
      <c r="AS13" s="19">
        <v>2.4876025847036101E-2</v>
      </c>
      <c r="AT13" s="19">
        <v>1.98194411850438E-2</v>
      </c>
      <c r="AU13" s="19"/>
      <c r="AV13" s="19">
        <v>2.75142566443068E-2</v>
      </c>
      <c r="AW13" s="19">
        <v>3.2656601834833501E-2</v>
      </c>
      <c r="AX13" s="19">
        <v>1.8347294127292801E-2</v>
      </c>
      <c r="AY13" s="19">
        <v>6.3702740867880497E-2</v>
      </c>
      <c r="AZ13" s="19">
        <v>3.11913757010834E-2</v>
      </c>
      <c r="BA13" s="19">
        <v>0.11327955844646</v>
      </c>
      <c r="BB13" s="19"/>
      <c r="BC13" s="19">
        <v>2.0590663144960698E-2</v>
      </c>
      <c r="BD13" s="19">
        <v>7.2783964806113502E-2</v>
      </c>
      <c r="BE13" s="19">
        <v>2.73468601782106E-2</v>
      </c>
      <c r="BF13" s="19"/>
      <c r="BG13" s="19">
        <v>5.8478774698431199E-2</v>
      </c>
      <c r="BH13" s="19">
        <v>3.3963781952486199E-2</v>
      </c>
      <c r="BI13" s="19">
        <v>2.91712819845561E-2</v>
      </c>
      <c r="BJ13" s="19">
        <v>0</v>
      </c>
      <c r="BK13" s="19">
        <v>9.3240691905135301E-2</v>
      </c>
      <c r="BL13" s="19"/>
      <c r="BM13" s="19">
        <v>3.7969752985549499E-2</v>
      </c>
      <c r="BN13" s="19">
        <v>7.1665315852512207E-2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274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248</v>
      </c>
      <c r="C9" s="17">
        <v>0.20999337440720101</v>
      </c>
      <c r="D9" s="17">
        <v>0.22784705731555199</v>
      </c>
      <c r="E9" s="17">
        <v>0.193620938691866</v>
      </c>
      <c r="F9" s="17"/>
      <c r="G9" s="17">
        <v>0.18019691219812201</v>
      </c>
      <c r="H9" s="17">
        <v>0.20329963401746801</v>
      </c>
      <c r="I9" s="17">
        <v>0.17121947206316601</v>
      </c>
      <c r="J9" s="17">
        <v>0.18728942792836401</v>
      </c>
      <c r="K9" s="17">
        <v>0.24618251484026299</v>
      </c>
      <c r="L9" s="17">
        <v>0.260760401160471</v>
      </c>
      <c r="M9" s="17"/>
      <c r="N9" s="17">
        <v>0.215146193975952</v>
      </c>
      <c r="O9" s="17">
        <v>0.18332131218233999</v>
      </c>
      <c r="P9" s="17">
        <v>0.22602968955043201</v>
      </c>
      <c r="Q9" s="17">
        <v>0.21937956205306899</v>
      </c>
      <c r="R9" s="17"/>
      <c r="S9" s="17">
        <v>0.236870612903304</v>
      </c>
      <c r="T9" s="17">
        <v>0.17672238060113399</v>
      </c>
      <c r="U9" s="17">
        <v>0.16914693470495501</v>
      </c>
      <c r="V9" s="17">
        <v>0.24697882746344099</v>
      </c>
      <c r="W9" s="17">
        <v>0.24153254021875301</v>
      </c>
      <c r="X9" s="17">
        <v>0.22530445865073401</v>
      </c>
      <c r="Y9" s="17">
        <v>0.15098872446199299</v>
      </c>
      <c r="Z9" s="17">
        <v>0.26952137070137999</v>
      </c>
      <c r="AA9" s="17">
        <v>0.21838739221029199</v>
      </c>
      <c r="AB9" s="17">
        <v>0.201906591681008</v>
      </c>
      <c r="AC9" s="17">
        <v>0.20424079396981501</v>
      </c>
      <c r="AD9" s="17">
        <v>0.18879288121437501</v>
      </c>
      <c r="AE9" s="17"/>
      <c r="AF9" s="17">
        <v>0.230417404995888</v>
      </c>
      <c r="AG9" s="17">
        <v>0.21587475810929299</v>
      </c>
      <c r="AH9" s="17">
        <v>0.19011181100744401</v>
      </c>
      <c r="AI9" s="17">
        <v>0.209599903155061</v>
      </c>
      <c r="AJ9" s="17">
        <v>0.166559864571552</v>
      </c>
      <c r="AK9" s="17">
        <v>0.224888397477817</v>
      </c>
      <c r="AL9" s="17"/>
      <c r="AM9" s="17">
        <v>0.20467965420710199</v>
      </c>
      <c r="AN9" s="17">
        <v>0.21902203908871901</v>
      </c>
      <c r="AO9" s="17"/>
      <c r="AP9" s="17">
        <v>0.211633533966121</v>
      </c>
      <c r="AQ9" s="17">
        <v>0.19111310162374701</v>
      </c>
      <c r="AR9" s="17">
        <v>0.189764144756883</v>
      </c>
      <c r="AS9" s="17">
        <v>0.218792914400088</v>
      </c>
      <c r="AT9" s="17">
        <v>0.24648337767568801</v>
      </c>
      <c r="AU9" s="17"/>
      <c r="AV9" s="17">
        <v>0.216241207425964</v>
      </c>
      <c r="AW9" s="17">
        <v>0.26421336338201001</v>
      </c>
      <c r="AX9" s="17">
        <v>0.22449655086086401</v>
      </c>
      <c r="AY9" s="17">
        <v>0.205998113963378</v>
      </c>
      <c r="AZ9" s="17">
        <v>0.14944590015551901</v>
      </c>
      <c r="BA9" s="17">
        <v>0.15598903270686601</v>
      </c>
      <c r="BB9" s="17"/>
      <c r="BC9" s="17">
        <v>0.16020255943478401</v>
      </c>
      <c r="BD9" s="17">
        <v>0.22123134475498901</v>
      </c>
      <c r="BE9" s="17">
        <v>0.236227032440713</v>
      </c>
      <c r="BF9" s="17"/>
      <c r="BG9" s="17">
        <v>0.28237699671475402</v>
      </c>
      <c r="BH9" s="17">
        <v>0.211623609933974</v>
      </c>
      <c r="BI9" s="17">
        <v>0.22250204573776799</v>
      </c>
      <c r="BJ9" s="17">
        <v>0.24390815976055399</v>
      </c>
      <c r="BK9" s="17">
        <v>0.108410155469588</v>
      </c>
      <c r="BL9" s="17"/>
      <c r="BM9" s="17">
        <v>0.22318535179832</v>
      </c>
      <c r="BN9" s="17">
        <v>0.139763637916199</v>
      </c>
    </row>
    <row r="10" spans="2:66" x14ac:dyDescent="0.35">
      <c r="B10" s="18" t="s">
        <v>249</v>
      </c>
      <c r="C10" s="17">
        <v>0.337150845433209</v>
      </c>
      <c r="D10" s="17">
        <v>0.34569716065564998</v>
      </c>
      <c r="E10" s="17">
        <v>0.33047990671317201</v>
      </c>
      <c r="F10" s="17"/>
      <c r="G10" s="17">
        <v>0.31716260700256099</v>
      </c>
      <c r="H10" s="17">
        <v>0.32442517739253901</v>
      </c>
      <c r="I10" s="17">
        <v>0.33279881174091602</v>
      </c>
      <c r="J10" s="17">
        <v>0.37095398048189498</v>
      </c>
      <c r="K10" s="17">
        <v>0.33416849002825599</v>
      </c>
      <c r="L10" s="17">
        <v>0.33898518149044599</v>
      </c>
      <c r="M10" s="17"/>
      <c r="N10" s="17">
        <v>0.36100240017732499</v>
      </c>
      <c r="O10" s="17">
        <v>0.38170903541242102</v>
      </c>
      <c r="P10" s="17">
        <v>0.29255975402384099</v>
      </c>
      <c r="Q10" s="17">
        <v>0.305659452031255</v>
      </c>
      <c r="R10" s="17"/>
      <c r="S10" s="17">
        <v>0.39687288214588101</v>
      </c>
      <c r="T10" s="17">
        <v>0.37735130045461202</v>
      </c>
      <c r="U10" s="17">
        <v>0.37654026947514402</v>
      </c>
      <c r="V10" s="17">
        <v>0.27961822506690998</v>
      </c>
      <c r="W10" s="17">
        <v>0.34275432389515698</v>
      </c>
      <c r="X10" s="17">
        <v>0.31605686597749399</v>
      </c>
      <c r="Y10" s="17">
        <v>0.32003064739209902</v>
      </c>
      <c r="Z10" s="17">
        <v>0.37513482132723203</v>
      </c>
      <c r="AA10" s="17">
        <v>0.339819908769395</v>
      </c>
      <c r="AB10" s="17">
        <v>0.24622304093467501</v>
      </c>
      <c r="AC10" s="17">
        <v>0.30762091104289702</v>
      </c>
      <c r="AD10" s="17">
        <v>0.31046545470812098</v>
      </c>
      <c r="AE10" s="17"/>
      <c r="AF10" s="17">
        <v>0.35769001308822002</v>
      </c>
      <c r="AG10" s="17">
        <v>0.33595945959992801</v>
      </c>
      <c r="AH10" s="17">
        <v>0.34026588374807798</v>
      </c>
      <c r="AI10" s="17">
        <v>0.33302856482353999</v>
      </c>
      <c r="AJ10" s="17">
        <v>0.31673119211749401</v>
      </c>
      <c r="AK10" s="17">
        <v>0.29740321379780899</v>
      </c>
      <c r="AL10" s="17"/>
      <c r="AM10" s="17">
        <v>0.360496383825334</v>
      </c>
      <c r="AN10" s="17">
        <v>0.30169756763442102</v>
      </c>
      <c r="AO10" s="17"/>
      <c r="AP10" s="17">
        <v>0.32245624827193597</v>
      </c>
      <c r="AQ10" s="17">
        <v>0.35274609412728303</v>
      </c>
      <c r="AR10" s="17">
        <v>0.34162801458667402</v>
      </c>
      <c r="AS10" s="17">
        <v>0.32988686034200398</v>
      </c>
      <c r="AT10" s="17">
        <v>0.36807260765057398</v>
      </c>
      <c r="AU10" s="17"/>
      <c r="AV10" s="17">
        <v>0.367011770117388</v>
      </c>
      <c r="AW10" s="17">
        <v>0.34913775374481798</v>
      </c>
      <c r="AX10" s="17">
        <v>0.36703465009373099</v>
      </c>
      <c r="AY10" s="17">
        <v>0.283794027613407</v>
      </c>
      <c r="AZ10" s="17">
        <v>0.305296929226409</v>
      </c>
      <c r="BA10" s="17">
        <v>0.34127993537006901</v>
      </c>
      <c r="BB10" s="17"/>
      <c r="BC10" s="17">
        <v>0.36870855488514498</v>
      </c>
      <c r="BD10" s="17">
        <v>0.32002020444295998</v>
      </c>
      <c r="BE10" s="17">
        <v>0.35014421323283101</v>
      </c>
      <c r="BF10" s="17"/>
      <c r="BG10" s="17">
        <v>0.28770123280848803</v>
      </c>
      <c r="BH10" s="17">
        <v>0.36735341430680202</v>
      </c>
      <c r="BI10" s="17">
        <v>0.37136857629736802</v>
      </c>
      <c r="BJ10" s="17">
        <v>0.43479231978274102</v>
      </c>
      <c r="BK10" s="17">
        <v>0.18232378314214001</v>
      </c>
      <c r="BL10" s="17"/>
      <c r="BM10" s="17">
        <v>0.35433752908467298</v>
      </c>
      <c r="BN10" s="17">
        <v>0.24074359436595999</v>
      </c>
    </row>
    <row r="11" spans="2:66" x14ac:dyDescent="0.35">
      <c r="B11" s="18" t="s">
        <v>250</v>
      </c>
      <c r="C11" s="17">
        <v>0.294129787608646</v>
      </c>
      <c r="D11" s="17">
        <v>0.28657497816421701</v>
      </c>
      <c r="E11" s="17">
        <v>0.29996766433226602</v>
      </c>
      <c r="F11" s="17"/>
      <c r="G11" s="17">
        <v>0.32580262926421499</v>
      </c>
      <c r="H11" s="17">
        <v>0.309903691071586</v>
      </c>
      <c r="I11" s="17">
        <v>0.328166668524563</v>
      </c>
      <c r="J11" s="17">
        <v>0.25556200232260701</v>
      </c>
      <c r="K11" s="17">
        <v>0.28596612631910401</v>
      </c>
      <c r="L11" s="17">
        <v>0.26933981559077902</v>
      </c>
      <c r="M11" s="17"/>
      <c r="N11" s="17">
        <v>0.29200029783403603</v>
      </c>
      <c r="O11" s="17">
        <v>0.27100426534905198</v>
      </c>
      <c r="P11" s="17">
        <v>0.31664893976306002</v>
      </c>
      <c r="Q11" s="17">
        <v>0.29981283624421201</v>
      </c>
      <c r="R11" s="17"/>
      <c r="S11" s="17">
        <v>0.236693982337429</v>
      </c>
      <c r="T11" s="17">
        <v>0.30570577952584099</v>
      </c>
      <c r="U11" s="17">
        <v>0.29002267430293099</v>
      </c>
      <c r="V11" s="17">
        <v>0.312326743353743</v>
      </c>
      <c r="W11" s="17">
        <v>0.27963229819393798</v>
      </c>
      <c r="X11" s="17">
        <v>0.284518444703794</v>
      </c>
      <c r="Y11" s="17">
        <v>0.341668804277375</v>
      </c>
      <c r="Z11" s="17">
        <v>0.22413449162737401</v>
      </c>
      <c r="AA11" s="17">
        <v>0.29038061706342799</v>
      </c>
      <c r="AB11" s="17">
        <v>0.34739239985882803</v>
      </c>
      <c r="AC11" s="17">
        <v>0.33455041395097601</v>
      </c>
      <c r="AD11" s="17">
        <v>0.282699573607541</v>
      </c>
      <c r="AE11" s="17"/>
      <c r="AF11" s="17">
        <v>0.29200960273305099</v>
      </c>
      <c r="AG11" s="17">
        <v>0.27637187519231998</v>
      </c>
      <c r="AH11" s="17">
        <v>0.30045592372088697</v>
      </c>
      <c r="AI11" s="17">
        <v>0.30792341875238199</v>
      </c>
      <c r="AJ11" s="17">
        <v>0.31532001256158299</v>
      </c>
      <c r="AK11" s="17">
        <v>0.29685932619858801</v>
      </c>
      <c r="AL11" s="17"/>
      <c r="AM11" s="17">
        <v>0.29809767520230701</v>
      </c>
      <c r="AN11" s="17">
        <v>0.29058556248286899</v>
      </c>
      <c r="AO11" s="17"/>
      <c r="AP11" s="17">
        <v>0.27750645572840099</v>
      </c>
      <c r="AQ11" s="17">
        <v>0.28079526477462002</v>
      </c>
      <c r="AR11" s="17">
        <v>0.32077901494467698</v>
      </c>
      <c r="AS11" s="17">
        <v>0.31121643939730498</v>
      </c>
      <c r="AT11" s="17">
        <v>0.28499229860932801</v>
      </c>
      <c r="AU11" s="17"/>
      <c r="AV11" s="17">
        <v>0.2926048018613</v>
      </c>
      <c r="AW11" s="17">
        <v>0.25940156942792703</v>
      </c>
      <c r="AX11" s="17">
        <v>0.28560425048819299</v>
      </c>
      <c r="AY11" s="17">
        <v>0.31340665669083501</v>
      </c>
      <c r="AZ11" s="17">
        <v>0.41920334500266099</v>
      </c>
      <c r="BA11" s="17">
        <v>0.27552121773921401</v>
      </c>
      <c r="BB11" s="17"/>
      <c r="BC11" s="17">
        <v>0.33225719280469002</v>
      </c>
      <c r="BD11" s="17">
        <v>0.28661665207078002</v>
      </c>
      <c r="BE11" s="17">
        <v>0.28115658182987002</v>
      </c>
      <c r="BF11" s="17"/>
      <c r="BG11" s="17">
        <v>0.32741393565211102</v>
      </c>
      <c r="BH11" s="17">
        <v>0.29195178341104799</v>
      </c>
      <c r="BI11" s="17">
        <v>0.29279285819691198</v>
      </c>
      <c r="BJ11" s="17">
        <v>0.22397495041674301</v>
      </c>
      <c r="BK11" s="17">
        <v>0.33068275237640099</v>
      </c>
      <c r="BL11" s="17"/>
      <c r="BM11" s="17">
        <v>0.29774661909058397</v>
      </c>
      <c r="BN11" s="17">
        <v>0.30599116217058397</v>
      </c>
    </row>
    <row r="12" spans="2:66" x14ac:dyDescent="0.35">
      <c r="B12" s="18" t="s">
        <v>251</v>
      </c>
      <c r="C12" s="17">
        <v>8.4583609362811604E-2</v>
      </c>
      <c r="D12" s="17">
        <v>9.5730700486724704E-2</v>
      </c>
      <c r="E12" s="17">
        <v>7.3168347336138598E-2</v>
      </c>
      <c r="F12" s="17"/>
      <c r="G12" s="17">
        <v>0.108594395232273</v>
      </c>
      <c r="H12" s="17">
        <v>0.106299216876723</v>
      </c>
      <c r="I12" s="17">
        <v>8.6397907382362693E-2</v>
      </c>
      <c r="J12" s="17">
        <v>9.2378146271595102E-2</v>
      </c>
      <c r="K12" s="17">
        <v>5.2589393527499001E-2</v>
      </c>
      <c r="L12" s="17">
        <v>6.4592184396238095E-2</v>
      </c>
      <c r="M12" s="17"/>
      <c r="N12" s="17">
        <v>8.9252218170970093E-2</v>
      </c>
      <c r="O12" s="17">
        <v>8.9479018987540598E-2</v>
      </c>
      <c r="P12" s="17">
        <v>7.4933614836747098E-2</v>
      </c>
      <c r="Q12" s="17">
        <v>8.1853150084753995E-2</v>
      </c>
      <c r="R12" s="17"/>
      <c r="S12" s="17">
        <v>8.4392771064317904E-2</v>
      </c>
      <c r="T12" s="17">
        <v>8.00884615505979E-2</v>
      </c>
      <c r="U12" s="17">
        <v>9.0274022528608402E-2</v>
      </c>
      <c r="V12" s="17">
        <v>6.4887868423518694E-2</v>
      </c>
      <c r="W12" s="17">
        <v>6.3844942773833804E-2</v>
      </c>
      <c r="X12" s="17">
        <v>0.10460087679633399</v>
      </c>
      <c r="Y12" s="17">
        <v>0.114782064213258</v>
      </c>
      <c r="Z12" s="17">
        <v>6.0002312474556799E-2</v>
      </c>
      <c r="AA12" s="17">
        <v>6.6960340197311993E-2</v>
      </c>
      <c r="AB12" s="17">
        <v>0.10999870439413401</v>
      </c>
      <c r="AC12" s="17">
        <v>5.7567876662417201E-2</v>
      </c>
      <c r="AD12" s="17">
        <v>0.122947844252995</v>
      </c>
      <c r="AE12" s="17"/>
      <c r="AF12" s="17">
        <v>7.2468291552183497E-2</v>
      </c>
      <c r="AG12" s="17">
        <v>9.2627100279222399E-2</v>
      </c>
      <c r="AH12" s="17">
        <v>8.6524432048523406E-2</v>
      </c>
      <c r="AI12" s="17">
        <v>7.6233198919680306E-2</v>
      </c>
      <c r="AJ12" s="17">
        <v>8.8004630779353096E-2</v>
      </c>
      <c r="AK12" s="17">
        <v>0.104322686780558</v>
      </c>
      <c r="AL12" s="17"/>
      <c r="AM12" s="17">
        <v>6.4522856090798095E-2</v>
      </c>
      <c r="AN12" s="17">
        <v>0.112485343790885</v>
      </c>
      <c r="AO12" s="17"/>
      <c r="AP12" s="17">
        <v>6.48201693886368E-2</v>
      </c>
      <c r="AQ12" s="17">
        <v>8.4930925107902205E-2</v>
      </c>
      <c r="AR12" s="17">
        <v>0.10236954055066</v>
      </c>
      <c r="AS12" s="17">
        <v>9.6987421053807907E-2</v>
      </c>
      <c r="AT12" s="17">
        <v>8.0632274879367097E-2</v>
      </c>
      <c r="AU12" s="17"/>
      <c r="AV12" s="17">
        <v>7.3953908973140595E-2</v>
      </c>
      <c r="AW12" s="17">
        <v>7.0606375075608296E-2</v>
      </c>
      <c r="AX12" s="17">
        <v>7.1023654397210201E-2</v>
      </c>
      <c r="AY12" s="17">
        <v>0.129160245739491</v>
      </c>
      <c r="AZ12" s="17">
        <v>8.7442865816943105E-2</v>
      </c>
      <c r="BA12" s="17">
        <v>5.8157989226328297E-2</v>
      </c>
      <c r="BB12" s="17"/>
      <c r="BC12" s="17">
        <v>9.8487197660843503E-2</v>
      </c>
      <c r="BD12" s="17">
        <v>7.2932018902210793E-2</v>
      </c>
      <c r="BE12" s="17">
        <v>9.3858253150407495E-2</v>
      </c>
      <c r="BF12" s="17"/>
      <c r="BG12" s="17">
        <v>3.7923131082856699E-2</v>
      </c>
      <c r="BH12" s="17">
        <v>8.1987574567667601E-2</v>
      </c>
      <c r="BI12" s="17">
        <v>5.1644730559669901E-2</v>
      </c>
      <c r="BJ12" s="17">
        <v>5.8368742081937597E-2</v>
      </c>
      <c r="BK12" s="17">
        <v>0.274514775485733</v>
      </c>
      <c r="BL12" s="17"/>
      <c r="BM12" s="17">
        <v>7.4787046873552407E-2</v>
      </c>
      <c r="BN12" s="17">
        <v>0.224499788920485</v>
      </c>
    </row>
    <row r="13" spans="2:66" x14ac:dyDescent="0.35">
      <c r="B13" s="18" t="s">
        <v>117</v>
      </c>
      <c r="C13" s="19">
        <v>7.4142383188131294E-2</v>
      </c>
      <c r="D13" s="19">
        <v>4.4150103377856902E-2</v>
      </c>
      <c r="E13" s="19">
        <v>0.102763142926557</v>
      </c>
      <c r="F13" s="19"/>
      <c r="G13" s="19">
        <v>6.8243456302828603E-2</v>
      </c>
      <c r="H13" s="19">
        <v>5.6072280641684603E-2</v>
      </c>
      <c r="I13" s="19">
        <v>8.1417140288992898E-2</v>
      </c>
      <c r="J13" s="19">
        <v>9.3816442995539304E-2</v>
      </c>
      <c r="K13" s="19">
        <v>8.1093475284877994E-2</v>
      </c>
      <c r="L13" s="19">
        <v>6.63224173620654E-2</v>
      </c>
      <c r="M13" s="19"/>
      <c r="N13" s="19">
        <v>4.2598889841716302E-2</v>
      </c>
      <c r="O13" s="19">
        <v>7.44863680686466E-2</v>
      </c>
      <c r="P13" s="19">
        <v>8.9828001825919407E-2</v>
      </c>
      <c r="Q13" s="19">
        <v>9.3294999586709407E-2</v>
      </c>
      <c r="R13" s="19"/>
      <c r="S13" s="19">
        <v>4.5169751549067903E-2</v>
      </c>
      <c r="T13" s="19">
        <v>6.0132077867814201E-2</v>
      </c>
      <c r="U13" s="19">
        <v>7.40160989883617E-2</v>
      </c>
      <c r="V13" s="19">
        <v>9.6188335692386703E-2</v>
      </c>
      <c r="W13" s="19">
        <v>7.2235894918318194E-2</v>
      </c>
      <c r="X13" s="19">
        <v>6.9519353871643805E-2</v>
      </c>
      <c r="Y13" s="19">
        <v>7.2529759655274598E-2</v>
      </c>
      <c r="Z13" s="19">
        <v>7.1207003869456997E-2</v>
      </c>
      <c r="AA13" s="19">
        <v>8.4451741759572402E-2</v>
      </c>
      <c r="AB13" s="19">
        <v>9.4479263131355198E-2</v>
      </c>
      <c r="AC13" s="19">
        <v>9.6020004373894394E-2</v>
      </c>
      <c r="AD13" s="19">
        <v>9.5094246216967299E-2</v>
      </c>
      <c r="AE13" s="19"/>
      <c r="AF13" s="19">
        <v>4.7414687630657502E-2</v>
      </c>
      <c r="AG13" s="19">
        <v>7.9166806819237101E-2</v>
      </c>
      <c r="AH13" s="19">
        <v>8.2641949475068296E-2</v>
      </c>
      <c r="AI13" s="19">
        <v>7.3214914349336302E-2</v>
      </c>
      <c r="AJ13" s="19">
        <v>0.113384299970018</v>
      </c>
      <c r="AK13" s="19">
        <v>7.65263757452284E-2</v>
      </c>
      <c r="AL13" s="19"/>
      <c r="AM13" s="19">
        <v>7.2203430674458696E-2</v>
      </c>
      <c r="AN13" s="19">
        <v>7.6209487003106105E-2</v>
      </c>
      <c r="AO13" s="19"/>
      <c r="AP13" s="19">
        <v>0.123583592644904</v>
      </c>
      <c r="AQ13" s="19">
        <v>9.0414614366447696E-2</v>
      </c>
      <c r="AR13" s="19">
        <v>4.5459285161105603E-2</v>
      </c>
      <c r="AS13" s="19">
        <v>4.3116364806794899E-2</v>
      </c>
      <c r="AT13" s="19">
        <v>1.98194411850438E-2</v>
      </c>
      <c r="AU13" s="19"/>
      <c r="AV13" s="19">
        <v>5.0188311622207403E-2</v>
      </c>
      <c r="AW13" s="19">
        <v>5.6640938369637898E-2</v>
      </c>
      <c r="AX13" s="19">
        <v>5.1840894160002197E-2</v>
      </c>
      <c r="AY13" s="19">
        <v>6.7640955992888996E-2</v>
      </c>
      <c r="AZ13" s="19">
        <v>3.8610959798467799E-2</v>
      </c>
      <c r="BA13" s="19">
        <v>0.16905182495752299</v>
      </c>
      <c r="BB13" s="19"/>
      <c r="BC13" s="19">
        <v>4.0344495214537097E-2</v>
      </c>
      <c r="BD13" s="19">
        <v>9.9199779829060503E-2</v>
      </c>
      <c r="BE13" s="19">
        <v>3.8613919346178097E-2</v>
      </c>
      <c r="BF13" s="19"/>
      <c r="BG13" s="19">
        <v>6.4584703741790706E-2</v>
      </c>
      <c r="BH13" s="19">
        <v>4.7083617780508499E-2</v>
      </c>
      <c r="BI13" s="19">
        <v>6.1691789208282603E-2</v>
      </c>
      <c r="BJ13" s="19">
        <v>3.8955827958024498E-2</v>
      </c>
      <c r="BK13" s="19">
        <v>0.104068533526139</v>
      </c>
      <c r="BL13" s="19"/>
      <c r="BM13" s="19">
        <v>4.9943453152870403E-2</v>
      </c>
      <c r="BN13" s="19">
        <v>8.9001816626771396E-2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275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248</v>
      </c>
      <c r="C9" s="17">
        <v>0.357897560557417</v>
      </c>
      <c r="D9" s="17">
        <v>0.35580861363479299</v>
      </c>
      <c r="E9" s="17">
        <v>0.36072288941389402</v>
      </c>
      <c r="F9" s="17"/>
      <c r="G9" s="17">
        <v>0.35358015554920302</v>
      </c>
      <c r="H9" s="17">
        <v>0.45955280171968599</v>
      </c>
      <c r="I9" s="17">
        <v>0.312414720592605</v>
      </c>
      <c r="J9" s="17">
        <v>0.36456651192957401</v>
      </c>
      <c r="K9" s="17">
        <v>0.379982234991667</v>
      </c>
      <c r="L9" s="17">
        <v>0.29435249395243401</v>
      </c>
      <c r="M9" s="17"/>
      <c r="N9" s="17">
        <v>0.377209851231529</v>
      </c>
      <c r="O9" s="17">
        <v>0.36759804237662902</v>
      </c>
      <c r="P9" s="17">
        <v>0.35989903369697002</v>
      </c>
      <c r="Q9" s="17">
        <v>0.31673726212577702</v>
      </c>
      <c r="R9" s="17"/>
      <c r="S9" s="17">
        <v>0.38236127080787902</v>
      </c>
      <c r="T9" s="17">
        <v>0.37650205945447801</v>
      </c>
      <c r="U9" s="17">
        <v>0.38040892809577898</v>
      </c>
      <c r="V9" s="17">
        <v>0.34799677394976503</v>
      </c>
      <c r="W9" s="17">
        <v>0.36649576991865801</v>
      </c>
      <c r="X9" s="17">
        <v>0.42152394129599902</v>
      </c>
      <c r="Y9" s="17">
        <v>0.29111955024297698</v>
      </c>
      <c r="Z9" s="17">
        <v>0.35468183287113902</v>
      </c>
      <c r="AA9" s="17">
        <v>0.35918487315710201</v>
      </c>
      <c r="AB9" s="17">
        <v>0.288058212180267</v>
      </c>
      <c r="AC9" s="17">
        <v>0.35654409082460198</v>
      </c>
      <c r="AD9" s="17">
        <v>0.31146881179089497</v>
      </c>
      <c r="AE9" s="17"/>
      <c r="AF9" s="17">
        <v>0.39879357487952699</v>
      </c>
      <c r="AG9" s="17">
        <v>0.34360051393715801</v>
      </c>
      <c r="AH9" s="17">
        <v>0.35381020424389698</v>
      </c>
      <c r="AI9" s="17">
        <v>0.335734728613232</v>
      </c>
      <c r="AJ9" s="17">
        <v>0.34042705144881102</v>
      </c>
      <c r="AK9" s="17">
        <v>0.35243356963978301</v>
      </c>
      <c r="AL9" s="17"/>
      <c r="AM9" s="17">
        <v>0.33680103075567103</v>
      </c>
      <c r="AN9" s="17">
        <v>0.38564952661706497</v>
      </c>
      <c r="AO9" s="17"/>
      <c r="AP9" s="17">
        <v>0.31386857888376701</v>
      </c>
      <c r="AQ9" s="17">
        <v>0.35178521558842002</v>
      </c>
      <c r="AR9" s="17">
        <v>0.39053378727358801</v>
      </c>
      <c r="AS9" s="17">
        <v>0.38455652753334402</v>
      </c>
      <c r="AT9" s="17">
        <v>0.266451081919096</v>
      </c>
      <c r="AU9" s="17"/>
      <c r="AV9" s="17">
        <v>0.428399697141231</v>
      </c>
      <c r="AW9" s="17">
        <v>0.32967144616843902</v>
      </c>
      <c r="AX9" s="17">
        <v>0.34181282012091102</v>
      </c>
      <c r="AY9" s="17">
        <v>0.26033343700737399</v>
      </c>
      <c r="AZ9" s="17">
        <v>0.50592450452571402</v>
      </c>
      <c r="BA9" s="17">
        <v>0.321261574387458</v>
      </c>
      <c r="BB9" s="17"/>
      <c r="BC9" s="17">
        <v>0.445798298955776</v>
      </c>
      <c r="BD9" s="17">
        <v>0.35104081174541801</v>
      </c>
      <c r="BE9" s="17">
        <v>0.30318741717883102</v>
      </c>
      <c r="BF9" s="17"/>
      <c r="BG9" s="17">
        <v>0.33301969430032902</v>
      </c>
      <c r="BH9" s="17">
        <v>0.418224121404286</v>
      </c>
      <c r="BI9" s="17">
        <v>0.37431437285131902</v>
      </c>
      <c r="BJ9" s="17">
        <v>0.28122230960786998</v>
      </c>
      <c r="BK9" s="17">
        <v>0.117479469091162</v>
      </c>
      <c r="BL9" s="17"/>
      <c r="BM9" s="17">
        <v>0.40430094914784398</v>
      </c>
      <c r="BN9" s="17">
        <v>0.155368649103544</v>
      </c>
    </row>
    <row r="10" spans="2:66" x14ac:dyDescent="0.35">
      <c r="B10" s="18" t="s">
        <v>249</v>
      </c>
      <c r="C10" s="17">
        <v>0.35996347870073397</v>
      </c>
      <c r="D10" s="17">
        <v>0.36582175315406101</v>
      </c>
      <c r="E10" s="17">
        <v>0.35506216968986398</v>
      </c>
      <c r="F10" s="17"/>
      <c r="G10" s="17">
        <v>0.38068181827670999</v>
      </c>
      <c r="H10" s="17">
        <v>0.32797218415375401</v>
      </c>
      <c r="I10" s="17">
        <v>0.40264296352271201</v>
      </c>
      <c r="J10" s="17">
        <v>0.35126315628280602</v>
      </c>
      <c r="K10" s="17">
        <v>0.34555097765481302</v>
      </c>
      <c r="L10" s="17">
        <v>0.354470367875515</v>
      </c>
      <c r="M10" s="17"/>
      <c r="N10" s="17">
        <v>0.38032669857595502</v>
      </c>
      <c r="O10" s="17">
        <v>0.39285206817556301</v>
      </c>
      <c r="P10" s="17">
        <v>0.31945125509880901</v>
      </c>
      <c r="Q10" s="17">
        <v>0.34319229946462199</v>
      </c>
      <c r="R10" s="17"/>
      <c r="S10" s="17">
        <v>0.35538623324704299</v>
      </c>
      <c r="T10" s="17">
        <v>0.36291655560131703</v>
      </c>
      <c r="U10" s="17">
        <v>0.35176042827716397</v>
      </c>
      <c r="V10" s="17">
        <v>0.33247734811468099</v>
      </c>
      <c r="W10" s="17">
        <v>0.38337594216426601</v>
      </c>
      <c r="X10" s="17">
        <v>0.32656355746877802</v>
      </c>
      <c r="Y10" s="17">
        <v>0.32125335934564098</v>
      </c>
      <c r="Z10" s="17">
        <v>0.398035434619608</v>
      </c>
      <c r="AA10" s="17">
        <v>0.35651466499061502</v>
      </c>
      <c r="AB10" s="17">
        <v>0.45676949426673702</v>
      </c>
      <c r="AC10" s="17">
        <v>0.29080832214920699</v>
      </c>
      <c r="AD10" s="17">
        <v>0.40932685213979902</v>
      </c>
      <c r="AE10" s="17"/>
      <c r="AF10" s="17">
        <v>0.373237009261011</v>
      </c>
      <c r="AG10" s="17">
        <v>0.36361109040141398</v>
      </c>
      <c r="AH10" s="17">
        <v>0.36177292524287102</v>
      </c>
      <c r="AI10" s="17">
        <v>0.36117910601127201</v>
      </c>
      <c r="AJ10" s="17">
        <v>0.33792597502095001</v>
      </c>
      <c r="AK10" s="17">
        <v>0.31810849515477302</v>
      </c>
      <c r="AL10" s="17"/>
      <c r="AM10" s="17">
        <v>0.37216019165243303</v>
      </c>
      <c r="AN10" s="17">
        <v>0.34521035050718601</v>
      </c>
      <c r="AO10" s="17"/>
      <c r="AP10" s="17">
        <v>0.33728092933456899</v>
      </c>
      <c r="AQ10" s="17">
        <v>0.38590589812946302</v>
      </c>
      <c r="AR10" s="17">
        <v>0.35211773094059601</v>
      </c>
      <c r="AS10" s="17">
        <v>0.39854544228004402</v>
      </c>
      <c r="AT10" s="17">
        <v>0.46519895253891802</v>
      </c>
      <c r="AU10" s="17"/>
      <c r="AV10" s="17">
        <v>0.36727916353802798</v>
      </c>
      <c r="AW10" s="17">
        <v>0.34887599782512102</v>
      </c>
      <c r="AX10" s="17">
        <v>0.40006114843020801</v>
      </c>
      <c r="AY10" s="17">
        <v>0.35755116463429598</v>
      </c>
      <c r="AZ10" s="17">
        <v>0.357876519232952</v>
      </c>
      <c r="BA10" s="17">
        <v>0.35732436302190401</v>
      </c>
      <c r="BB10" s="17"/>
      <c r="BC10" s="17">
        <v>0.38112137305983101</v>
      </c>
      <c r="BD10" s="17">
        <v>0.34845456662305602</v>
      </c>
      <c r="BE10" s="17">
        <v>0.37645424857253601</v>
      </c>
      <c r="BF10" s="17"/>
      <c r="BG10" s="17">
        <v>0.36220072095986799</v>
      </c>
      <c r="BH10" s="17">
        <v>0.37248278248924899</v>
      </c>
      <c r="BI10" s="17">
        <v>0.38551205540251299</v>
      </c>
      <c r="BJ10" s="17">
        <v>0.367903227781683</v>
      </c>
      <c r="BK10" s="17">
        <v>0.261408829968162</v>
      </c>
      <c r="BL10" s="17"/>
      <c r="BM10" s="17">
        <v>0.37080260085208799</v>
      </c>
      <c r="BN10" s="17">
        <v>0.28605103964483403</v>
      </c>
    </row>
    <row r="11" spans="2:66" x14ac:dyDescent="0.35">
      <c r="B11" s="18" t="s">
        <v>250</v>
      </c>
      <c r="C11" s="17">
        <v>0.16311536306827101</v>
      </c>
      <c r="D11" s="17">
        <v>0.17173006756363701</v>
      </c>
      <c r="E11" s="17">
        <v>0.15351753853840999</v>
      </c>
      <c r="F11" s="17"/>
      <c r="G11" s="17">
        <v>0.15343629167601799</v>
      </c>
      <c r="H11" s="17">
        <v>0.13079198013305199</v>
      </c>
      <c r="I11" s="17">
        <v>0.16100480390753499</v>
      </c>
      <c r="J11" s="17">
        <v>0.15431716627652201</v>
      </c>
      <c r="K11" s="17">
        <v>0.147430369375491</v>
      </c>
      <c r="L11" s="17">
        <v>0.215326080507662</v>
      </c>
      <c r="M11" s="17"/>
      <c r="N11" s="17">
        <v>0.168588142291585</v>
      </c>
      <c r="O11" s="17">
        <v>0.13644636891711001</v>
      </c>
      <c r="P11" s="17">
        <v>0.16652242609269699</v>
      </c>
      <c r="Q11" s="17">
        <v>0.18459453820175101</v>
      </c>
      <c r="R11" s="17"/>
      <c r="S11" s="17">
        <v>0.160824231689839</v>
      </c>
      <c r="T11" s="17">
        <v>0.15048385254904001</v>
      </c>
      <c r="U11" s="17">
        <v>0.16469423562773799</v>
      </c>
      <c r="V11" s="17">
        <v>0.20066158032447001</v>
      </c>
      <c r="W11" s="17">
        <v>0.164302139986954</v>
      </c>
      <c r="X11" s="17">
        <v>0.15524828817974601</v>
      </c>
      <c r="Y11" s="17">
        <v>0.22493004177314599</v>
      </c>
      <c r="Z11" s="17">
        <v>0.105983140346029</v>
      </c>
      <c r="AA11" s="17">
        <v>0.160477562167158</v>
      </c>
      <c r="AB11" s="17">
        <v>0.10218764832596</v>
      </c>
      <c r="AC11" s="17">
        <v>0.21010757115359199</v>
      </c>
      <c r="AD11" s="17">
        <v>0.15698965459709999</v>
      </c>
      <c r="AE11" s="17"/>
      <c r="AF11" s="17">
        <v>0.14715149115360701</v>
      </c>
      <c r="AG11" s="17">
        <v>0.158154161353906</v>
      </c>
      <c r="AH11" s="17">
        <v>0.15784868330693799</v>
      </c>
      <c r="AI11" s="17">
        <v>0.17928321292352001</v>
      </c>
      <c r="AJ11" s="17">
        <v>0.178387513475396</v>
      </c>
      <c r="AK11" s="17">
        <v>0.195677313019883</v>
      </c>
      <c r="AL11" s="17"/>
      <c r="AM11" s="17">
        <v>0.172514825913023</v>
      </c>
      <c r="AN11" s="17">
        <v>0.150935309555459</v>
      </c>
      <c r="AO11" s="17"/>
      <c r="AP11" s="17">
        <v>0.17933219832115099</v>
      </c>
      <c r="AQ11" s="17">
        <v>0.14304309459407599</v>
      </c>
      <c r="AR11" s="17">
        <v>0.174515774698388</v>
      </c>
      <c r="AS11" s="17">
        <v>0.13372644781366999</v>
      </c>
      <c r="AT11" s="17">
        <v>0.14542686042240499</v>
      </c>
      <c r="AU11" s="17"/>
      <c r="AV11" s="17">
        <v>0.12593462132400501</v>
      </c>
      <c r="AW11" s="17">
        <v>0.21178160736718901</v>
      </c>
      <c r="AX11" s="17">
        <v>0.19471195766074101</v>
      </c>
      <c r="AY11" s="17">
        <v>0.19986570538207901</v>
      </c>
      <c r="AZ11" s="17">
        <v>9.7528032868799297E-2</v>
      </c>
      <c r="BA11" s="17">
        <v>0.173254697000262</v>
      </c>
      <c r="BB11" s="17"/>
      <c r="BC11" s="17">
        <v>0.120140749191536</v>
      </c>
      <c r="BD11" s="17">
        <v>0.16743916401584399</v>
      </c>
      <c r="BE11" s="17">
        <v>0.192370558767335</v>
      </c>
      <c r="BF11" s="17"/>
      <c r="BG11" s="17">
        <v>0.22257954822891399</v>
      </c>
      <c r="BH11" s="17">
        <v>0.13522890279625699</v>
      </c>
      <c r="BI11" s="17">
        <v>0.16773174617330699</v>
      </c>
      <c r="BJ11" s="17">
        <v>0.18179261081134801</v>
      </c>
      <c r="BK11" s="17">
        <v>0.25942999103415398</v>
      </c>
      <c r="BL11" s="17"/>
      <c r="BM11" s="17">
        <v>0.14950278649465201</v>
      </c>
      <c r="BN11" s="17">
        <v>0.24146513427663699</v>
      </c>
    </row>
    <row r="12" spans="2:66" x14ac:dyDescent="0.35">
      <c r="B12" s="18" t="s">
        <v>251</v>
      </c>
      <c r="C12" s="17">
        <v>5.3303246686849298E-2</v>
      </c>
      <c r="D12" s="17">
        <v>6.3857051584793795E-2</v>
      </c>
      <c r="E12" s="17">
        <v>4.3275936123294799E-2</v>
      </c>
      <c r="F12" s="17"/>
      <c r="G12" s="17">
        <v>5.7927508184636697E-2</v>
      </c>
      <c r="H12" s="17">
        <v>3.6436652067655402E-2</v>
      </c>
      <c r="I12" s="17">
        <v>4.8872198790840503E-2</v>
      </c>
      <c r="J12" s="17">
        <v>5.7354738203744697E-2</v>
      </c>
      <c r="K12" s="17">
        <v>5.0102165640555703E-2</v>
      </c>
      <c r="L12" s="17">
        <v>6.6458238658892999E-2</v>
      </c>
      <c r="M12" s="17"/>
      <c r="N12" s="17">
        <v>4.97568539055884E-2</v>
      </c>
      <c r="O12" s="17">
        <v>4.4298302436402003E-2</v>
      </c>
      <c r="P12" s="17">
        <v>6.2477842533016699E-2</v>
      </c>
      <c r="Q12" s="17">
        <v>5.9302803187502001E-2</v>
      </c>
      <c r="R12" s="17"/>
      <c r="S12" s="17">
        <v>4.8101159129079203E-2</v>
      </c>
      <c r="T12" s="17">
        <v>4.2263197899718101E-2</v>
      </c>
      <c r="U12" s="17">
        <v>4.7782213635125297E-2</v>
      </c>
      <c r="V12" s="17">
        <v>3.5242672838928901E-2</v>
      </c>
      <c r="W12" s="17">
        <v>3.57040336754414E-2</v>
      </c>
      <c r="X12" s="17">
        <v>4.40011390916238E-2</v>
      </c>
      <c r="Y12" s="17">
        <v>9.0003045089130304E-2</v>
      </c>
      <c r="Z12" s="17">
        <v>4.7173671280531897E-2</v>
      </c>
      <c r="AA12" s="17">
        <v>5.7249267087304601E-2</v>
      </c>
      <c r="AB12" s="17">
        <v>8.9065615066775697E-2</v>
      </c>
      <c r="AC12" s="17">
        <v>4.7081123491842201E-2</v>
      </c>
      <c r="AD12" s="17">
        <v>6.2137637677822398E-2</v>
      </c>
      <c r="AE12" s="17"/>
      <c r="AF12" s="17">
        <v>3.3794115250829398E-2</v>
      </c>
      <c r="AG12" s="17">
        <v>6.5974660512849906E-2</v>
      </c>
      <c r="AH12" s="17">
        <v>6.3609648621882994E-2</v>
      </c>
      <c r="AI12" s="17">
        <v>5.31960446087648E-2</v>
      </c>
      <c r="AJ12" s="17">
        <v>4.0661787257366099E-2</v>
      </c>
      <c r="AK12" s="17">
        <v>7.8009721111853003E-2</v>
      </c>
      <c r="AL12" s="17"/>
      <c r="AM12" s="17">
        <v>5.3275638597280899E-2</v>
      </c>
      <c r="AN12" s="17">
        <v>5.2558462344522897E-2</v>
      </c>
      <c r="AO12" s="17"/>
      <c r="AP12" s="17">
        <v>5.5485389669170701E-2</v>
      </c>
      <c r="AQ12" s="17">
        <v>4.9725945350244202E-2</v>
      </c>
      <c r="AR12" s="17">
        <v>4.1617181701354103E-2</v>
      </c>
      <c r="AS12" s="17">
        <v>4.72215094866235E-2</v>
      </c>
      <c r="AT12" s="17">
        <v>0.103103663934536</v>
      </c>
      <c r="AU12" s="17"/>
      <c r="AV12" s="17">
        <v>2.5677157937199199E-2</v>
      </c>
      <c r="AW12" s="17">
        <v>6.56270543973895E-2</v>
      </c>
      <c r="AX12" s="17">
        <v>3.8452366544111202E-2</v>
      </c>
      <c r="AY12" s="17">
        <v>0.126519187011014</v>
      </c>
      <c r="AZ12" s="17">
        <v>1.5316209972263E-2</v>
      </c>
      <c r="BA12" s="17">
        <v>2.6749990624557799E-2</v>
      </c>
      <c r="BB12" s="17"/>
      <c r="BC12" s="17">
        <v>2.7431378232988399E-2</v>
      </c>
      <c r="BD12" s="17">
        <v>4.9763184489776902E-2</v>
      </c>
      <c r="BE12" s="17">
        <v>8.10776876229201E-2</v>
      </c>
      <c r="BF12" s="17"/>
      <c r="BG12" s="17">
        <v>1.80935344592459E-2</v>
      </c>
      <c r="BH12" s="17">
        <v>3.4948688165936798E-2</v>
      </c>
      <c r="BI12" s="17">
        <v>2.6155724701455999E-2</v>
      </c>
      <c r="BJ12" s="17">
        <v>9.0994195226166794E-2</v>
      </c>
      <c r="BK12" s="17">
        <v>0.26999240414377301</v>
      </c>
      <c r="BL12" s="17"/>
      <c r="BM12" s="17">
        <v>3.2194403952738197E-2</v>
      </c>
      <c r="BN12" s="17">
        <v>0.22857321697093899</v>
      </c>
    </row>
    <row r="13" spans="2:66" x14ac:dyDescent="0.35">
      <c r="B13" s="18" t="s">
        <v>117</v>
      </c>
      <c r="C13" s="19">
        <v>6.5720350986729098E-2</v>
      </c>
      <c r="D13" s="19">
        <v>4.2782514062714397E-2</v>
      </c>
      <c r="E13" s="19">
        <v>8.7421466234537504E-2</v>
      </c>
      <c r="F13" s="19"/>
      <c r="G13" s="19">
        <v>5.4374226313431903E-2</v>
      </c>
      <c r="H13" s="19">
        <v>4.5246381925853001E-2</v>
      </c>
      <c r="I13" s="19">
        <v>7.50653131863077E-2</v>
      </c>
      <c r="J13" s="19">
        <v>7.24984273073533E-2</v>
      </c>
      <c r="K13" s="19">
        <v>7.6934252337474002E-2</v>
      </c>
      <c r="L13" s="19">
        <v>6.9392819005495598E-2</v>
      </c>
      <c r="M13" s="19"/>
      <c r="N13" s="19">
        <v>2.4118453995342799E-2</v>
      </c>
      <c r="O13" s="19">
        <v>5.8805218094296098E-2</v>
      </c>
      <c r="P13" s="19">
        <v>9.1649442578507406E-2</v>
      </c>
      <c r="Q13" s="19">
        <v>9.6173097020346904E-2</v>
      </c>
      <c r="R13" s="19"/>
      <c r="S13" s="19">
        <v>5.3327105126160498E-2</v>
      </c>
      <c r="T13" s="19">
        <v>6.7834334495446805E-2</v>
      </c>
      <c r="U13" s="19">
        <v>5.5354194364193601E-2</v>
      </c>
      <c r="V13" s="19">
        <v>8.3621624772154804E-2</v>
      </c>
      <c r="W13" s="19">
        <v>5.0122114254680897E-2</v>
      </c>
      <c r="X13" s="19">
        <v>5.2663073963853398E-2</v>
      </c>
      <c r="Y13" s="19">
        <v>7.2694003549105296E-2</v>
      </c>
      <c r="Z13" s="19">
        <v>9.4125920882693198E-2</v>
      </c>
      <c r="AA13" s="19">
        <v>6.6573632597820301E-2</v>
      </c>
      <c r="AB13" s="19">
        <v>6.3919030160260099E-2</v>
      </c>
      <c r="AC13" s="19">
        <v>9.5458892380756999E-2</v>
      </c>
      <c r="AD13" s="19">
        <v>6.00770437943835E-2</v>
      </c>
      <c r="AE13" s="19"/>
      <c r="AF13" s="19">
        <v>4.70238094550256E-2</v>
      </c>
      <c r="AG13" s="19">
        <v>6.8659573794671899E-2</v>
      </c>
      <c r="AH13" s="19">
        <v>6.2958538584411902E-2</v>
      </c>
      <c r="AI13" s="19">
        <v>7.0606907843210595E-2</v>
      </c>
      <c r="AJ13" s="19">
        <v>0.102597672797477</v>
      </c>
      <c r="AK13" s="19">
        <v>5.57709010737081E-2</v>
      </c>
      <c r="AL13" s="19"/>
      <c r="AM13" s="19">
        <v>6.52483130815915E-2</v>
      </c>
      <c r="AN13" s="19">
        <v>6.5646350975766807E-2</v>
      </c>
      <c r="AO13" s="19"/>
      <c r="AP13" s="19">
        <v>0.114032903791342</v>
      </c>
      <c r="AQ13" s="19">
        <v>6.9539846337797598E-2</v>
      </c>
      <c r="AR13" s="19">
        <v>4.1215525386073801E-2</v>
      </c>
      <c r="AS13" s="19">
        <v>3.5950072886318303E-2</v>
      </c>
      <c r="AT13" s="19">
        <v>1.98194411850438E-2</v>
      </c>
      <c r="AU13" s="19"/>
      <c r="AV13" s="19">
        <v>5.2709360059537698E-2</v>
      </c>
      <c r="AW13" s="19">
        <v>4.4043894241860997E-2</v>
      </c>
      <c r="AX13" s="19">
        <v>2.4961707244028401E-2</v>
      </c>
      <c r="AY13" s="19">
        <v>5.5730505965237299E-2</v>
      </c>
      <c r="AZ13" s="19">
        <v>2.3354733400271801E-2</v>
      </c>
      <c r="BA13" s="19">
        <v>0.121409374965818</v>
      </c>
      <c r="BB13" s="19"/>
      <c r="BC13" s="19">
        <v>2.5508200559869101E-2</v>
      </c>
      <c r="BD13" s="19">
        <v>8.3302273125906004E-2</v>
      </c>
      <c r="BE13" s="19">
        <v>4.69100878583791E-2</v>
      </c>
      <c r="BF13" s="19"/>
      <c r="BG13" s="19">
        <v>6.41065020516427E-2</v>
      </c>
      <c r="BH13" s="19">
        <v>3.9115505144271902E-2</v>
      </c>
      <c r="BI13" s="19">
        <v>4.6286100871404501E-2</v>
      </c>
      <c r="BJ13" s="19">
        <v>7.8087656572932193E-2</v>
      </c>
      <c r="BK13" s="19">
        <v>9.1689305762748793E-2</v>
      </c>
      <c r="BL13" s="19"/>
      <c r="BM13" s="19">
        <v>4.3199259552678303E-2</v>
      </c>
      <c r="BN13" s="19">
        <v>8.8541960004045905E-2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N18"/>
  <sheetViews>
    <sheetView showGridLines="0" topLeftCell="A10" workbookViewId="0">
      <pane xSplit="2" topLeftCell="C1" activePane="topRight" state="frozen"/>
      <selection pane="topRight" activeCell="B18" sqref="B18"/>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276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248</v>
      </c>
      <c r="C9" s="17">
        <v>0.48025970481805502</v>
      </c>
      <c r="D9" s="17">
        <v>0.50552985735412403</v>
      </c>
      <c r="E9" s="17">
        <v>0.45502229124708199</v>
      </c>
      <c r="F9" s="17"/>
      <c r="G9" s="17">
        <v>0.451049433952384</v>
      </c>
      <c r="H9" s="17">
        <v>0.53314101891874299</v>
      </c>
      <c r="I9" s="17">
        <v>0.47124808816293101</v>
      </c>
      <c r="J9" s="17">
        <v>0.49744011301379398</v>
      </c>
      <c r="K9" s="17">
        <v>0.53128050255815495</v>
      </c>
      <c r="L9" s="17">
        <v>0.415605919455524</v>
      </c>
      <c r="M9" s="17"/>
      <c r="N9" s="17">
        <v>0.52924034467557601</v>
      </c>
      <c r="O9" s="17">
        <v>0.51590248352309198</v>
      </c>
      <c r="P9" s="17">
        <v>0.41578480702426002</v>
      </c>
      <c r="Q9" s="17">
        <v>0.44673449709236202</v>
      </c>
      <c r="R9" s="17"/>
      <c r="S9" s="17">
        <v>0.51875839831426196</v>
      </c>
      <c r="T9" s="17">
        <v>0.54005413621405596</v>
      </c>
      <c r="U9" s="17">
        <v>0.47699526367657002</v>
      </c>
      <c r="V9" s="17">
        <v>0.39018700299291698</v>
      </c>
      <c r="W9" s="17">
        <v>0.44152798728626802</v>
      </c>
      <c r="X9" s="17">
        <v>0.49851358452403099</v>
      </c>
      <c r="Y9" s="17">
        <v>0.442094171972161</v>
      </c>
      <c r="Z9" s="17">
        <v>0.48437300670203698</v>
      </c>
      <c r="AA9" s="17">
        <v>0.51138374802468201</v>
      </c>
      <c r="AB9" s="17">
        <v>0.38271590683219803</v>
      </c>
      <c r="AC9" s="17">
        <v>0.53032665414498203</v>
      </c>
      <c r="AD9" s="17">
        <v>0.54857453926314603</v>
      </c>
      <c r="AE9" s="17"/>
      <c r="AF9" s="17">
        <v>0.50428309758513201</v>
      </c>
      <c r="AG9" s="17">
        <v>0.49580026651105102</v>
      </c>
      <c r="AH9" s="17">
        <v>0.47347672946879499</v>
      </c>
      <c r="AI9" s="17">
        <v>0.49631027728518601</v>
      </c>
      <c r="AJ9" s="17">
        <v>0.40200094694420502</v>
      </c>
      <c r="AK9" s="17">
        <v>0.41262902133963397</v>
      </c>
      <c r="AL9" s="17"/>
      <c r="AM9" s="17">
        <v>0.45704195282863602</v>
      </c>
      <c r="AN9" s="17">
        <v>0.51188913801310798</v>
      </c>
      <c r="AO9" s="17"/>
      <c r="AP9" s="17">
        <v>0.41199402245710798</v>
      </c>
      <c r="AQ9" s="17">
        <v>0.46550401404797598</v>
      </c>
      <c r="AR9" s="17">
        <v>0.53742730037280595</v>
      </c>
      <c r="AS9" s="17">
        <v>0.54808302724142099</v>
      </c>
      <c r="AT9" s="17">
        <v>0.43649601678315703</v>
      </c>
      <c r="AU9" s="17"/>
      <c r="AV9" s="17">
        <v>0.55946433982724098</v>
      </c>
      <c r="AW9" s="17">
        <v>0.40286397253127698</v>
      </c>
      <c r="AX9" s="17">
        <v>0.51585686803961905</v>
      </c>
      <c r="AY9" s="17">
        <v>0.31578582339093503</v>
      </c>
      <c r="AZ9" s="17">
        <v>0.66418759881989797</v>
      </c>
      <c r="BA9" s="17">
        <v>0.48350831230293501</v>
      </c>
      <c r="BB9" s="17"/>
      <c r="BC9" s="17">
        <v>0.65820505956751796</v>
      </c>
      <c r="BD9" s="17">
        <v>0.45500745480355498</v>
      </c>
      <c r="BE9" s="17">
        <v>0.39528763732644201</v>
      </c>
      <c r="BF9" s="17"/>
      <c r="BG9" s="17">
        <v>0.47279523690647801</v>
      </c>
      <c r="BH9" s="17">
        <v>0.55363786074018895</v>
      </c>
      <c r="BI9" s="17">
        <v>0.519728356669938</v>
      </c>
      <c r="BJ9" s="17">
        <v>0.388220448557345</v>
      </c>
      <c r="BK9" s="17">
        <v>0.119331684863362</v>
      </c>
      <c r="BL9" s="17"/>
      <c r="BM9" s="17">
        <v>0.540427446498143</v>
      </c>
      <c r="BN9" s="17">
        <v>0.18155104504276801</v>
      </c>
    </row>
    <row r="10" spans="2:66" x14ac:dyDescent="0.35">
      <c r="B10" s="18" t="s">
        <v>249</v>
      </c>
      <c r="C10" s="17">
        <v>0.28083536249118002</v>
      </c>
      <c r="D10" s="17">
        <v>0.27999324991183699</v>
      </c>
      <c r="E10" s="17">
        <v>0.28304063618574599</v>
      </c>
      <c r="F10" s="17"/>
      <c r="G10" s="17">
        <v>0.32074338602062402</v>
      </c>
      <c r="H10" s="17">
        <v>0.259047814336127</v>
      </c>
      <c r="I10" s="17">
        <v>0.31396160257796801</v>
      </c>
      <c r="J10" s="17">
        <v>0.28106596344252299</v>
      </c>
      <c r="K10" s="17">
        <v>0.203037286794674</v>
      </c>
      <c r="L10" s="17">
        <v>0.297338377301686</v>
      </c>
      <c r="M10" s="17"/>
      <c r="N10" s="17">
        <v>0.29372136633282198</v>
      </c>
      <c r="O10" s="17">
        <v>0.27632860388728397</v>
      </c>
      <c r="P10" s="17">
        <v>0.29495227104764099</v>
      </c>
      <c r="Q10" s="17">
        <v>0.25789302104619599</v>
      </c>
      <c r="R10" s="17"/>
      <c r="S10" s="17">
        <v>0.29163900002885401</v>
      </c>
      <c r="T10" s="17">
        <v>0.256311197274601</v>
      </c>
      <c r="U10" s="17">
        <v>0.25011324216642999</v>
      </c>
      <c r="V10" s="17">
        <v>0.33791996677598901</v>
      </c>
      <c r="W10" s="17">
        <v>0.32145282990474</v>
      </c>
      <c r="X10" s="17">
        <v>0.27229951409316799</v>
      </c>
      <c r="Y10" s="17">
        <v>0.26834362900154302</v>
      </c>
      <c r="Z10" s="17">
        <v>0.291182941061779</v>
      </c>
      <c r="AA10" s="17">
        <v>0.24027927879407299</v>
      </c>
      <c r="AB10" s="17">
        <v>0.33955221071048902</v>
      </c>
      <c r="AC10" s="17">
        <v>0.26024938311654999</v>
      </c>
      <c r="AD10" s="17">
        <v>0.204086229022377</v>
      </c>
      <c r="AE10" s="17"/>
      <c r="AF10" s="17">
        <v>0.316434245821827</v>
      </c>
      <c r="AG10" s="17">
        <v>0.27416018136514603</v>
      </c>
      <c r="AH10" s="17">
        <v>0.23440207703940999</v>
      </c>
      <c r="AI10" s="17">
        <v>0.276314845023584</v>
      </c>
      <c r="AJ10" s="17">
        <v>0.29857980272269102</v>
      </c>
      <c r="AK10" s="17">
        <v>0.25039760204440797</v>
      </c>
      <c r="AL10" s="17"/>
      <c r="AM10" s="17">
        <v>0.30203707719342998</v>
      </c>
      <c r="AN10" s="17">
        <v>0.25274406788487003</v>
      </c>
      <c r="AO10" s="17"/>
      <c r="AP10" s="17">
        <v>0.25843866063834903</v>
      </c>
      <c r="AQ10" s="17">
        <v>0.30945671497801702</v>
      </c>
      <c r="AR10" s="17">
        <v>0.26771458736224502</v>
      </c>
      <c r="AS10" s="17">
        <v>0.29066209111413399</v>
      </c>
      <c r="AT10" s="17">
        <v>0.32459242739099298</v>
      </c>
      <c r="AU10" s="17"/>
      <c r="AV10" s="17">
        <v>0.26531301814659503</v>
      </c>
      <c r="AW10" s="17">
        <v>0.32020295272355498</v>
      </c>
      <c r="AX10" s="17">
        <v>0.36340696686031598</v>
      </c>
      <c r="AY10" s="17">
        <v>0.28574403548356098</v>
      </c>
      <c r="AZ10" s="17">
        <v>0.19441814563943399</v>
      </c>
      <c r="BA10" s="17">
        <v>0.238116912840832</v>
      </c>
      <c r="BB10" s="17"/>
      <c r="BC10" s="17">
        <v>0.22412903848868301</v>
      </c>
      <c r="BD10" s="17">
        <v>0.29357710775802098</v>
      </c>
      <c r="BE10" s="17">
        <v>0.30509784287624597</v>
      </c>
      <c r="BF10" s="17"/>
      <c r="BG10" s="17">
        <v>0.32540245513938998</v>
      </c>
      <c r="BH10" s="17">
        <v>0.27858733256842599</v>
      </c>
      <c r="BI10" s="17">
        <v>0.30095571919145098</v>
      </c>
      <c r="BJ10" s="17">
        <v>0.32711489215324802</v>
      </c>
      <c r="BK10" s="17">
        <v>0.21730870591256499</v>
      </c>
      <c r="BL10" s="17"/>
      <c r="BM10" s="17">
        <v>0.28623734604679502</v>
      </c>
      <c r="BN10" s="17">
        <v>0.24271724495963101</v>
      </c>
    </row>
    <row r="11" spans="2:66" x14ac:dyDescent="0.35">
      <c r="B11" s="18" t="s">
        <v>250</v>
      </c>
      <c r="C11" s="17">
        <v>0.136920288581518</v>
      </c>
      <c r="D11" s="17">
        <v>0.138528238075736</v>
      </c>
      <c r="E11" s="17">
        <v>0.135051849070465</v>
      </c>
      <c r="F11" s="17"/>
      <c r="G11" s="17">
        <v>0.14112570499746699</v>
      </c>
      <c r="H11" s="17">
        <v>0.133963736692953</v>
      </c>
      <c r="I11" s="17">
        <v>0.10357018493336401</v>
      </c>
      <c r="J11" s="17">
        <v>0.113457494955156</v>
      </c>
      <c r="K11" s="17">
        <v>0.14765197187942999</v>
      </c>
      <c r="L11" s="17">
        <v>0.175344012848268</v>
      </c>
      <c r="M11" s="17"/>
      <c r="N11" s="17">
        <v>0.106802667356308</v>
      </c>
      <c r="O11" s="17">
        <v>0.11839702672407799</v>
      </c>
      <c r="P11" s="17">
        <v>0.170754721384382</v>
      </c>
      <c r="Q11" s="17">
        <v>0.158801876702027</v>
      </c>
      <c r="R11" s="17"/>
      <c r="S11" s="17">
        <v>0.116264511490486</v>
      </c>
      <c r="T11" s="17">
        <v>0.13187942752422199</v>
      </c>
      <c r="U11" s="17">
        <v>0.15063970216316799</v>
      </c>
      <c r="V11" s="17">
        <v>0.15888074498162</v>
      </c>
      <c r="W11" s="17">
        <v>9.3457344665284506E-2</v>
      </c>
      <c r="X11" s="17">
        <v>0.16057387116374</v>
      </c>
      <c r="Y11" s="17">
        <v>0.150616360187317</v>
      </c>
      <c r="Z11" s="17">
        <v>0.140991463997344</v>
      </c>
      <c r="AA11" s="17">
        <v>0.13766369893345201</v>
      </c>
      <c r="AB11" s="17">
        <v>0.138090304502655</v>
      </c>
      <c r="AC11" s="17">
        <v>0.124368444365845</v>
      </c>
      <c r="AD11" s="17">
        <v>0.156000466169811</v>
      </c>
      <c r="AE11" s="17"/>
      <c r="AF11" s="17">
        <v>0.107219992824518</v>
      </c>
      <c r="AG11" s="17">
        <v>0.13197723513266399</v>
      </c>
      <c r="AH11" s="17">
        <v>0.155180493015489</v>
      </c>
      <c r="AI11" s="17">
        <v>0.136373531054304</v>
      </c>
      <c r="AJ11" s="17">
        <v>0.15800116767590699</v>
      </c>
      <c r="AK11" s="17">
        <v>0.205263727696093</v>
      </c>
      <c r="AL11" s="17"/>
      <c r="AM11" s="17">
        <v>0.14519856112017901</v>
      </c>
      <c r="AN11" s="17">
        <v>0.12614531803099099</v>
      </c>
      <c r="AO11" s="17"/>
      <c r="AP11" s="17">
        <v>0.16532843746532699</v>
      </c>
      <c r="AQ11" s="17">
        <v>0.14581535422639499</v>
      </c>
      <c r="AR11" s="17">
        <v>0.10910260089000801</v>
      </c>
      <c r="AS11" s="17">
        <v>8.4156732557327807E-2</v>
      </c>
      <c r="AT11" s="17">
        <v>0.18041829268099699</v>
      </c>
      <c r="AU11" s="17"/>
      <c r="AV11" s="17">
        <v>0.106483142385926</v>
      </c>
      <c r="AW11" s="17">
        <v>0.186255813037633</v>
      </c>
      <c r="AX11" s="17">
        <v>8.2437110387183196E-2</v>
      </c>
      <c r="AY11" s="17">
        <v>0.224166237330888</v>
      </c>
      <c r="AZ11" s="17">
        <v>0.102948113377449</v>
      </c>
      <c r="BA11" s="17">
        <v>0.11496142681773899</v>
      </c>
      <c r="BB11" s="17"/>
      <c r="BC11" s="17">
        <v>6.98955645429859E-2</v>
      </c>
      <c r="BD11" s="17">
        <v>0.13772950946746401</v>
      </c>
      <c r="BE11" s="17">
        <v>0.199964862816433</v>
      </c>
      <c r="BF11" s="17"/>
      <c r="BG11" s="17">
        <v>0.12649806712598699</v>
      </c>
      <c r="BH11" s="17">
        <v>0.121301376189937</v>
      </c>
      <c r="BI11" s="17">
        <v>0.124543450316611</v>
      </c>
      <c r="BJ11" s="17">
        <v>0.20980467782061599</v>
      </c>
      <c r="BK11" s="17">
        <v>0.26740843786752799</v>
      </c>
      <c r="BL11" s="17"/>
      <c r="BM11" s="17">
        <v>0.122150562382784</v>
      </c>
      <c r="BN11" s="17">
        <v>0.25407924908027901</v>
      </c>
    </row>
    <row r="12" spans="2:66" x14ac:dyDescent="0.35">
      <c r="B12" s="18" t="s">
        <v>251</v>
      </c>
      <c r="C12" s="17">
        <v>4.3934798077458398E-2</v>
      </c>
      <c r="D12" s="17">
        <v>4.6830510726893197E-2</v>
      </c>
      <c r="E12" s="17">
        <v>4.1328007130306398E-2</v>
      </c>
      <c r="F12" s="17"/>
      <c r="G12" s="17">
        <v>2.88946575259269E-2</v>
      </c>
      <c r="H12" s="17">
        <v>3.1007224331001001E-2</v>
      </c>
      <c r="I12" s="17">
        <v>3.6900917180062699E-2</v>
      </c>
      <c r="J12" s="17">
        <v>4.1987833849614097E-2</v>
      </c>
      <c r="K12" s="17">
        <v>6.0002892402110097E-2</v>
      </c>
      <c r="L12" s="17">
        <v>6.0974156380506302E-2</v>
      </c>
      <c r="M12" s="17"/>
      <c r="N12" s="17">
        <v>4.6475198920842002E-2</v>
      </c>
      <c r="O12" s="17">
        <v>3.2375669262758901E-2</v>
      </c>
      <c r="P12" s="17">
        <v>5.5650017922125497E-2</v>
      </c>
      <c r="Q12" s="17">
        <v>4.3624259895766598E-2</v>
      </c>
      <c r="R12" s="17"/>
      <c r="S12" s="17">
        <v>3.5209448500340197E-2</v>
      </c>
      <c r="T12" s="17">
        <v>1.9056837747170399E-2</v>
      </c>
      <c r="U12" s="17">
        <v>5.9855080490221299E-2</v>
      </c>
      <c r="V12" s="17">
        <v>4.6617686203156899E-2</v>
      </c>
      <c r="W12" s="17">
        <v>4.9918339553779098E-2</v>
      </c>
      <c r="X12" s="17">
        <v>2.6118856518854799E-2</v>
      </c>
      <c r="Y12" s="17">
        <v>7.7922983154033704E-2</v>
      </c>
      <c r="Z12" s="17">
        <v>2.4065787459740199E-2</v>
      </c>
      <c r="AA12" s="17">
        <v>4.4275402022067797E-2</v>
      </c>
      <c r="AB12" s="17">
        <v>7.0349950341251105E-2</v>
      </c>
      <c r="AC12" s="17">
        <v>4.7598357912728803E-2</v>
      </c>
      <c r="AD12" s="17">
        <v>3.00479613122768E-2</v>
      </c>
      <c r="AE12" s="17"/>
      <c r="AF12" s="17">
        <v>3.3546299486366803E-2</v>
      </c>
      <c r="AG12" s="17">
        <v>4.6449542536198901E-2</v>
      </c>
      <c r="AH12" s="17">
        <v>5.1748054122445403E-2</v>
      </c>
      <c r="AI12" s="17">
        <v>3.18862873093268E-2</v>
      </c>
      <c r="AJ12" s="17">
        <v>7.4758223321071904E-2</v>
      </c>
      <c r="AK12" s="17">
        <v>3.77542879181181E-2</v>
      </c>
      <c r="AL12" s="17"/>
      <c r="AM12" s="17">
        <v>3.5534375726249803E-2</v>
      </c>
      <c r="AN12" s="17">
        <v>5.6165572307062997E-2</v>
      </c>
      <c r="AO12" s="17"/>
      <c r="AP12" s="17">
        <v>5.3184670546589902E-2</v>
      </c>
      <c r="AQ12" s="17">
        <v>3.14105687616218E-2</v>
      </c>
      <c r="AR12" s="17">
        <v>4.9819827497859903E-2</v>
      </c>
      <c r="AS12" s="17">
        <v>3.9792562311024099E-2</v>
      </c>
      <c r="AT12" s="17">
        <v>3.8673821959809701E-2</v>
      </c>
      <c r="AU12" s="17"/>
      <c r="AV12" s="17">
        <v>2.3358221066433101E-2</v>
      </c>
      <c r="AW12" s="17">
        <v>6.3986056431967905E-2</v>
      </c>
      <c r="AX12" s="17">
        <v>6.1005028016796097E-3</v>
      </c>
      <c r="AY12" s="17">
        <v>0.114089560939985</v>
      </c>
      <c r="AZ12" s="17">
        <v>1.5316209972263E-2</v>
      </c>
      <c r="BA12" s="17">
        <v>3.2829782619402399E-2</v>
      </c>
      <c r="BB12" s="17"/>
      <c r="BC12" s="17">
        <v>1.8776697142028599E-2</v>
      </c>
      <c r="BD12" s="17">
        <v>3.54134262716366E-2</v>
      </c>
      <c r="BE12" s="17">
        <v>7.4077517312514399E-2</v>
      </c>
      <c r="BF12" s="17"/>
      <c r="BG12" s="17">
        <v>2.2425954254696401E-2</v>
      </c>
      <c r="BH12" s="17">
        <v>1.3154740082237101E-2</v>
      </c>
      <c r="BI12" s="17">
        <v>1.6638982248292199E-2</v>
      </c>
      <c r="BJ12" s="17">
        <v>3.5904153510766701E-2</v>
      </c>
      <c r="BK12" s="17">
        <v>0.30939352993971603</v>
      </c>
      <c r="BL12" s="17"/>
      <c r="BM12" s="17">
        <v>1.4669740139593501E-2</v>
      </c>
      <c r="BN12" s="17">
        <v>0.24610961363356701</v>
      </c>
    </row>
    <row r="13" spans="2:66" x14ac:dyDescent="0.35">
      <c r="B13" s="18" t="s">
        <v>117</v>
      </c>
      <c r="C13" s="19">
        <v>5.8049846031788699E-2</v>
      </c>
      <c r="D13" s="19">
        <v>2.9118143931409698E-2</v>
      </c>
      <c r="E13" s="19">
        <v>8.5557216366400499E-2</v>
      </c>
      <c r="F13" s="19"/>
      <c r="G13" s="19">
        <v>5.8186817503597797E-2</v>
      </c>
      <c r="H13" s="19">
        <v>4.2840205721175501E-2</v>
      </c>
      <c r="I13" s="19">
        <v>7.4319207145674096E-2</v>
      </c>
      <c r="J13" s="19">
        <v>6.6048594738913599E-2</v>
      </c>
      <c r="K13" s="19">
        <v>5.8027346365631401E-2</v>
      </c>
      <c r="L13" s="19">
        <v>5.0737534014015498E-2</v>
      </c>
      <c r="M13" s="19"/>
      <c r="N13" s="19">
        <v>2.3760422714451699E-2</v>
      </c>
      <c r="O13" s="19">
        <v>5.69962166027881E-2</v>
      </c>
      <c r="P13" s="19">
        <v>6.2858182621590805E-2</v>
      </c>
      <c r="Q13" s="19">
        <v>9.2946345263648894E-2</v>
      </c>
      <c r="R13" s="19"/>
      <c r="S13" s="19">
        <v>3.8128641666056902E-2</v>
      </c>
      <c r="T13" s="19">
        <v>5.2698401239949899E-2</v>
      </c>
      <c r="U13" s="19">
        <v>6.2396711503609897E-2</v>
      </c>
      <c r="V13" s="19">
        <v>6.6394599046316394E-2</v>
      </c>
      <c r="W13" s="19">
        <v>9.3643498589927904E-2</v>
      </c>
      <c r="X13" s="19">
        <v>4.2494173700206202E-2</v>
      </c>
      <c r="Y13" s="19">
        <v>6.10228556849449E-2</v>
      </c>
      <c r="Z13" s="19">
        <v>5.9386800779100198E-2</v>
      </c>
      <c r="AA13" s="19">
        <v>6.6397872225724297E-2</v>
      </c>
      <c r="AB13" s="19">
        <v>6.9291627613407902E-2</v>
      </c>
      <c r="AC13" s="19">
        <v>3.7457160459894598E-2</v>
      </c>
      <c r="AD13" s="19">
        <v>6.1290804232388502E-2</v>
      </c>
      <c r="AE13" s="19"/>
      <c r="AF13" s="19">
        <v>3.8516364282156802E-2</v>
      </c>
      <c r="AG13" s="19">
        <v>5.1612774454941002E-2</v>
      </c>
      <c r="AH13" s="19">
        <v>8.5192646353859494E-2</v>
      </c>
      <c r="AI13" s="19">
        <v>5.9115059327599098E-2</v>
      </c>
      <c r="AJ13" s="19">
        <v>6.6659859336124297E-2</v>
      </c>
      <c r="AK13" s="19">
        <v>9.3955361001746202E-2</v>
      </c>
      <c r="AL13" s="19"/>
      <c r="AM13" s="19">
        <v>6.0188033131505003E-2</v>
      </c>
      <c r="AN13" s="19">
        <v>5.3055903763967703E-2</v>
      </c>
      <c r="AO13" s="19"/>
      <c r="AP13" s="19">
        <v>0.111054208892626</v>
      </c>
      <c r="AQ13" s="19">
        <v>4.7813347985990198E-2</v>
      </c>
      <c r="AR13" s="19">
        <v>3.5935683877081202E-2</v>
      </c>
      <c r="AS13" s="19">
        <v>3.7305586776092997E-2</v>
      </c>
      <c r="AT13" s="19">
        <v>1.98194411850438E-2</v>
      </c>
      <c r="AU13" s="19"/>
      <c r="AV13" s="19">
        <v>4.5381278573804397E-2</v>
      </c>
      <c r="AW13" s="19">
        <v>2.6691205275567599E-2</v>
      </c>
      <c r="AX13" s="19">
        <v>3.2198551911202598E-2</v>
      </c>
      <c r="AY13" s="19">
        <v>6.0214342854630398E-2</v>
      </c>
      <c r="AZ13" s="19">
        <v>2.3129932190956499E-2</v>
      </c>
      <c r="BA13" s="19">
        <v>0.130583565419092</v>
      </c>
      <c r="BB13" s="19"/>
      <c r="BC13" s="19">
        <v>2.8993640258784099E-2</v>
      </c>
      <c r="BD13" s="19">
        <v>7.8272501699323899E-2</v>
      </c>
      <c r="BE13" s="19">
        <v>2.55721396683646E-2</v>
      </c>
      <c r="BF13" s="19"/>
      <c r="BG13" s="19">
        <v>5.2878286573447897E-2</v>
      </c>
      <c r="BH13" s="19">
        <v>3.3318690419210498E-2</v>
      </c>
      <c r="BI13" s="19">
        <v>3.8133491573708003E-2</v>
      </c>
      <c r="BJ13" s="19">
        <v>3.8955827958024498E-2</v>
      </c>
      <c r="BK13" s="19">
        <v>8.6557641416829506E-2</v>
      </c>
      <c r="BL13" s="19"/>
      <c r="BM13" s="19">
        <v>3.6514904932684202E-2</v>
      </c>
      <c r="BN13" s="19">
        <v>7.5542847283754502E-2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N19"/>
  <sheetViews>
    <sheetView showGridLines="0" topLeftCell="A6" zoomScale="105" workbookViewId="0">
      <pane xSplit="2" topLeftCell="C1" activePane="topRight" state="frozen"/>
      <selection pane="topRight" activeCell="D15" sqref="D15"/>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283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ht="72.5" x14ac:dyDescent="0.35">
      <c r="B9" s="18" t="s">
        <v>277</v>
      </c>
      <c r="C9" s="17">
        <v>8.8204945342790095E-2</v>
      </c>
      <c r="D9" s="17">
        <v>9.7261917987896407E-2</v>
      </c>
      <c r="E9" s="17">
        <v>7.9809083906797196E-2</v>
      </c>
      <c r="F9" s="17"/>
      <c r="G9" s="17">
        <v>0.100647118070776</v>
      </c>
      <c r="H9" s="17">
        <v>7.8783529347616704E-2</v>
      </c>
      <c r="I9" s="17">
        <v>8.6739683461346404E-2</v>
      </c>
      <c r="J9" s="17">
        <v>0.112403429177955</v>
      </c>
      <c r="K9" s="17">
        <v>7.4330912944329405E-2</v>
      </c>
      <c r="L9" s="17">
        <v>7.8528159658589503E-2</v>
      </c>
      <c r="M9" s="17"/>
      <c r="N9" s="17">
        <v>6.4674971365485806E-2</v>
      </c>
      <c r="O9" s="17">
        <v>9.7233566118761702E-2</v>
      </c>
      <c r="P9" s="17">
        <v>7.0551652047963001E-2</v>
      </c>
      <c r="Q9" s="17">
        <v>0.121202731562603</v>
      </c>
      <c r="R9" s="17"/>
      <c r="S9" s="17">
        <v>8.5037731383595105E-2</v>
      </c>
      <c r="T9" s="17">
        <v>8.6048512620120393E-2</v>
      </c>
      <c r="U9" s="17">
        <v>7.3332791259804603E-2</v>
      </c>
      <c r="V9" s="17">
        <v>7.7390540748043302E-2</v>
      </c>
      <c r="W9" s="17">
        <v>5.7180675297867301E-2</v>
      </c>
      <c r="X9" s="17">
        <v>9.6108510760474497E-2</v>
      </c>
      <c r="Y9" s="17">
        <v>0.12816359287300599</v>
      </c>
      <c r="Z9" s="17">
        <v>8.3355214442995706E-2</v>
      </c>
      <c r="AA9" s="17">
        <v>0.12880500292048</v>
      </c>
      <c r="AB9" s="17">
        <v>6.4015296957457293E-2</v>
      </c>
      <c r="AC9" s="17">
        <v>7.5864642228391593E-2</v>
      </c>
      <c r="AD9" s="17">
        <v>7.7540676105807796E-2</v>
      </c>
      <c r="AE9" s="17"/>
      <c r="AF9" s="17">
        <v>8.5519161679710201E-2</v>
      </c>
      <c r="AG9" s="17">
        <v>7.1088648516780803E-2</v>
      </c>
      <c r="AH9" s="17">
        <v>9.7285395992395607E-2</v>
      </c>
      <c r="AI9" s="17">
        <v>9.9372242727716095E-2</v>
      </c>
      <c r="AJ9" s="17">
        <v>9.2626693244915001E-2</v>
      </c>
      <c r="AK9" s="17">
        <v>0.123078768274421</v>
      </c>
      <c r="AL9" s="17"/>
      <c r="AM9" s="17">
        <v>8.1540861953917299E-2</v>
      </c>
      <c r="AN9" s="17">
        <v>9.8285986967681094E-2</v>
      </c>
      <c r="AO9" s="17"/>
      <c r="AP9" s="17">
        <v>9.33547677881853E-2</v>
      </c>
      <c r="AQ9" s="17">
        <v>9.3892346730572201E-2</v>
      </c>
      <c r="AR9" s="17">
        <v>7.0580988437264097E-2</v>
      </c>
      <c r="AS9" s="17">
        <v>8.1598529482088497E-2</v>
      </c>
      <c r="AT9" s="17">
        <v>0.14599946260841501</v>
      </c>
      <c r="AU9" s="17"/>
      <c r="AV9" s="17">
        <v>9.4327985476943599E-2</v>
      </c>
      <c r="AW9" s="17">
        <v>7.3330195740139298E-2</v>
      </c>
      <c r="AX9" s="17">
        <v>5.01027398853666E-2</v>
      </c>
      <c r="AY9" s="17">
        <v>0.11725638793622099</v>
      </c>
      <c r="AZ9" s="17">
        <v>8.3787843755409E-2</v>
      </c>
      <c r="BA9" s="17">
        <v>5.7030692948503298E-2</v>
      </c>
      <c r="BB9" s="17"/>
      <c r="BC9" s="17">
        <v>8.2490751449794397E-2</v>
      </c>
      <c r="BD9" s="17">
        <v>9.3947958843735704E-2</v>
      </c>
      <c r="BE9" s="17">
        <v>8.1052991203957994E-2</v>
      </c>
      <c r="BF9" s="17"/>
      <c r="BG9" s="17">
        <v>1</v>
      </c>
      <c r="BH9" s="17">
        <v>0</v>
      </c>
      <c r="BI9" s="17">
        <v>0</v>
      </c>
      <c r="BJ9" s="17">
        <v>0</v>
      </c>
      <c r="BK9" s="17">
        <v>0</v>
      </c>
      <c r="BL9" s="17"/>
      <c r="BM9" s="17">
        <v>0.16340902379936401</v>
      </c>
      <c r="BN9" s="17">
        <v>0</v>
      </c>
    </row>
    <row r="10" spans="2:66" ht="87" x14ac:dyDescent="0.35">
      <c r="B10" s="18" t="s">
        <v>278</v>
      </c>
      <c r="C10" s="17">
        <v>0.45157519220389303</v>
      </c>
      <c r="D10" s="17">
        <v>0.43742854780554702</v>
      </c>
      <c r="E10" s="17">
        <v>0.46467937770478901</v>
      </c>
      <c r="F10" s="17"/>
      <c r="G10" s="17">
        <v>0.53119754608293002</v>
      </c>
      <c r="H10" s="17">
        <v>0.53007676481266497</v>
      </c>
      <c r="I10" s="17">
        <v>0.47186804685762301</v>
      </c>
      <c r="J10" s="17">
        <v>0.424951686771322</v>
      </c>
      <c r="K10" s="17">
        <v>0.37582179253876402</v>
      </c>
      <c r="L10" s="17">
        <v>0.39053565466813001</v>
      </c>
      <c r="M10" s="17"/>
      <c r="N10" s="17">
        <v>0.477356321627811</v>
      </c>
      <c r="O10" s="17">
        <v>0.47692218774278</v>
      </c>
      <c r="P10" s="17">
        <v>0.44221883763278802</v>
      </c>
      <c r="Q10" s="17">
        <v>0.39873774956392599</v>
      </c>
      <c r="R10" s="17"/>
      <c r="S10" s="17">
        <v>0.50041974052045401</v>
      </c>
      <c r="T10" s="17">
        <v>0.47795617321476902</v>
      </c>
      <c r="U10" s="17">
        <v>0.47223370051235802</v>
      </c>
      <c r="V10" s="17">
        <v>0.45543494677882401</v>
      </c>
      <c r="W10" s="17">
        <v>0.46508339033993301</v>
      </c>
      <c r="X10" s="17">
        <v>0.466956919892827</v>
      </c>
      <c r="Y10" s="17">
        <v>0.32307048907167002</v>
      </c>
      <c r="Z10" s="17">
        <v>0.386006373647515</v>
      </c>
      <c r="AA10" s="17">
        <v>0.456169888074418</v>
      </c>
      <c r="AB10" s="17">
        <v>0.46260584785880698</v>
      </c>
      <c r="AC10" s="17">
        <v>0.377459035254123</v>
      </c>
      <c r="AD10" s="17">
        <v>0.46966364045589898</v>
      </c>
      <c r="AE10" s="17"/>
      <c r="AF10" s="17">
        <v>0.50382022588923503</v>
      </c>
      <c r="AG10" s="17">
        <v>0.431257335710447</v>
      </c>
      <c r="AH10" s="17">
        <v>0.43352103695675998</v>
      </c>
      <c r="AI10" s="17">
        <v>0.46351598795188698</v>
      </c>
      <c r="AJ10" s="17">
        <v>0.393836638240534</v>
      </c>
      <c r="AK10" s="17">
        <v>0.42994977930137601</v>
      </c>
      <c r="AL10" s="17"/>
      <c r="AM10" s="17">
        <v>0.44208462665460602</v>
      </c>
      <c r="AN10" s="17">
        <v>0.46470339388319398</v>
      </c>
      <c r="AO10" s="17"/>
      <c r="AP10" s="17">
        <v>0.39269569899463402</v>
      </c>
      <c r="AQ10" s="17">
        <v>0.45850379309123701</v>
      </c>
      <c r="AR10" s="17">
        <v>0.49025804520845401</v>
      </c>
      <c r="AS10" s="17">
        <v>0.493872603013575</v>
      </c>
      <c r="AT10" s="17">
        <v>0.45578757835783801</v>
      </c>
      <c r="AU10" s="17"/>
      <c r="AV10" s="17">
        <v>0.48839741143599602</v>
      </c>
      <c r="AW10" s="17">
        <v>0.40648419812576198</v>
      </c>
      <c r="AX10" s="17">
        <v>0.53664223276456602</v>
      </c>
      <c r="AY10" s="17">
        <v>0.31900958538978302</v>
      </c>
      <c r="AZ10" s="17">
        <v>0.58159492608838503</v>
      </c>
      <c r="BA10" s="17">
        <v>0.47817740030479899</v>
      </c>
      <c r="BB10" s="17"/>
      <c r="BC10" s="17">
        <v>0.52109406080964304</v>
      </c>
      <c r="BD10" s="17">
        <v>0.435549567166445</v>
      </c>
      <c r="BE10" s="17">
        <v>0.43275169552312798</v>
      </c>
      <c r="BF10" s="17"/>
      <c r="BG10" s="17">
        <v>0</v>
      </c>
      <c r="BH10" s="17">
        <v>1</v>
      </c>
      <c r="BI10" s="17">
        <v>0</v>
      </c>
      <c r="BJ10" s="17">
        <v>0</v>
      </c>
      <c r="BK10" s="17">
        <v>0</v>
      </c>
      <c r="BL10" s="17"/>
      <c r="BM10" s="17">
        <v>0.83659097620063605</v>
      </c>
      <c r="BN10" s="17">
        <v>0</v>
      </c>
    </row>
    <row r="11" spans="2:66" ht="72.5" x14ac:dyDescent="0.35">
      <c r="B11" s="18" t="s">
        <v>279</v>
      </c>
      <c r="C11" s="17">
        <v>0.302194830756017</v>
      </c>
      <c r="D11" s="17">
        <v>0.28802274442599601</v>
      </c>
      <c r="E11" s="17">
        <v>0.31647534386569298</v>
      </c>
      <c r="F11" s="17"/>
      <c r="G11" s="17">
        <v>0.23181838524849499</v>
      </c>
      <c r="H11" s="17">
        <v>0.30657360023744301</v>
      </c>
      <c r="I11" s="17">
        <v>0.29058049624118698</v>
      </c>
      <c r="J11" s="17">
        <v>0.30899525186548898</v>
      </c>
      <c r="K11" s="17">
        <v>0.32464447202869201</v>
      </c>
      <c r="L11" s="17">
        <v>0.33424907815872201</v>
      </c>
      <c r="M11" s="17"/>
      <c r="N11" s="17">
        <v>0.33175559597855703</v>
      </c>
      <c r="O11" s="17">
        <v>0.29887936036879698</v>
      </c>
      <c r="P11" s="17">
        <v>0.29540068031780198</v>
      </c>
      <c r="Q11" s="17">
        <v>0.282468258956037</v>
      </c>
      <c r="R11" s="17"/>
      <c r="S11" s="17">
        <v>0.29178564330122803</v>
      </c>
      <c r="T11" s="17">
        <v>0.30703070292940299</v>
      </c>
      <c r="U11" s="17">
        <v>0.29055257528053202</v>
      </c>
      <c r="V11" s="17">
        <v>0.28478628299505399</v>
      </c>
      <c r="W11" s="17">
        <v>0.34304970603491097</v>
      </c>
      <c r="X11" s="17">
        <v>0.30892959120414099</v>
      </c>
      <c r="Y11" s="17">
        <v>0.30213983241679698</v>
      </c>
      <c r="Z11" s="17">
        <v>0.38739846197267502</v>
      </c>
      <c r="AA11" s="17">
        <v>0.26752924835117597</v>
      </c>
      <c r="AB11" s="17">
        <v>0.30883498694761902</v>
      </c>
      <c r="AC11" s="17">
        <v>0.30623335281694603</v>
      </c>
      <c r="AD11" s="17">
        <v>0.28469208167906102</v>
      </c>
      <c r="AE11" s="17"/>
      <c r="AF11" s="17">
        <v>0.27429939558517602</v>
      </c>
      <c r="AG11" s="17">
        <v>0.34682491478460298</v>
      </c>
      <c r="AH11" s="17">
        <v>0.29383639001567202</v>
      </c>
      <c r="AI11" s="17">
        <v>0.30603389004724901</v>
      </c>
      <c r="AJ11" s="17">
        <v>0.27309898369222402</v>
      </c>
      <c r="AK11" s="17">
        <v>0.26859490292522098</v>
      </c>
      <c r="AL11" s="17"/>
      <c r="AM11" s="17">
        <v>0.31517574595356601</v>
      </c>
      <c r="AN11" s="17">
        <v>0.284739901613283</v>
      </c>
      <c r="AO11" s="17"/>
      <c r="AP11" s="17">
        <v>0.30400802423040502</v>
      </c>
      <c r="AQ11" s="17">
        <v>0.289671951813537</v>
      </c>
      <c r="AR11" s="17">
        <v>0.31256400481597202</v>
      </c>
      <c r="AS11" s="17">
        <v>0.33179081903789898</v>
      </c>
      <c r="AT11" s="17">
        <v>0.29805689960514098</v>
      </c>
      <c r="AU11" s="17"/>
      <c r="AV11" s="17">
        <v>0.33443954583700097</v>
      </c>
      <c r="AW11" s="17">
        <v>0.31744164717652601</v>
      </c>
      <c r="AX11" s="17">
        <v>0.31770981315093499</v>
      </c>
      <c r="AY11" s="17">
        <v>0.24492066064148901</v>
      </c>
      <c r="AZ11" s="17">
        <v>0.287614747119324</v>
      </c>
      <c r="BA11" s="17">
        <v>0.30583661006803797</v>
      </c>
      <c r="BB11" s="17"/>
      <c r="BC11" s="17">
        <v>0.339457232048128</v>
      </c>
      <c r="BD11" s="17">
        <v>0.302947928646144</v>
      </c>
      <c r="BE11" s="17">
        <v>0.28571206227697499</v>
      </c>
      <c r="BF11" s="17"/>
      <c r="BG11" s="17">
        <v>0</v>
      </c>
      <c r="BH11" s="17">
        <v>0</v>
      </c>
      <c r="BI11" s="17">
        <v>1</v>
      </c>
      <c r="BJ11" s="17">
        <v>0</v>
      </c>
      <c r="BK11" s="17">
        <v>0</v>
      </c>
      <c r="BL11" s="17"/>
      <c r="BM11" s="17">
        <v>0</v>
      </c>
      <c r="BN11" s="17">
        <v>0</v>
      </c>
    </row>
    <row r="12" spans="2:66" ht="72.5" x14ac:dyDescent="0.35">
      <c r="B12" s="18" t="s">
        <v>280</v>
      </c>
      <c r="C12" s="17">
        <v>2.6300049249811899E-2</v>
      </c>
      <c r="D12" s="17">
        <v>3.13827566180215E-2</v>
      </c>
      <c r="E12" s="17">
        <v>2.14740027143898E-2</v>
      </c>
      <c r="F12" s="17"/>
      <c r="G12" s="17">
        <v>5.0345138816726302E-2</v>
      </c>
      <c r="H12" s="17">
        <v>2.30461367240745E-2</v>
      </c>
      <c r="I12" s="17">
        <v>1.22509901844081E-2</v>
      </c>
      <c r="J12" s="17">
        <v>2.6230266905739399E-2</v>
      </c>
      <c r="K12" s="17">
        <v>2.7610938126911701E-2</v>
      </c>
      <c r="L12" s="17">
        <v>2.35159788370101E-2</v>
      </c>
      <c r="M12" s="17"/>
      <c r="N12" s="17">
        <v>2.9091615315783401E-2</v>
      </c>
      <c r="O12" s="17">
        <v>2.1890281968675401E-2</v>
      </c>
      <c r="P12" s="17">
        <v>2.19569652644304E-2</v>
      </c>
      <c r="Q12" s="17">
        <v>3.2117266968507398E-2</v>
      </c>
      <c r="R12" s="17"/>
      <c r="S12" s="17">
        <v>4.49493286609653E-2</v>
      </c>
      <c r="T12" s="17">
        <v>3.4570967826444199E-2</v>
      </c>
      <c r="U12" s="17">
        <v>1.2167909781654799E-2</v>
      </c>
      <c r="V12" s="17">
        <v>1.8100273408977401E-2</v>
      </c>
      <c r="W12" s="17">
        <v>1.37387335178262E-2</v>
      </c>
      <c r="X12" s="17">
        <v>1.6116907400129301E-2</v>
      </c>
      <c r="Y12" s="17">
        <v>2.40391738456141E-2</v>
      </c>
      <c r="Z12" s="17">
        <v>0</v>
      </c>
      <c r="AA12" s="17">
        <v>4.5114025678969098E-2</v>
      </c>
      <c r="AB12" s="17">
        <v>1.8593438543659399E-2</v>
      </c>
      <c r="AC12" s="17">
        <v>3.8776073767933898E-2</v>
      </c>
      <c r="AD12" s="17">
        <v>0</v>
      </c>
      <c r="AE12" s="17"/>
      <c r="AF12" s="17">
        <v>3.1420635234259003E-2</v>
      </c>
      <c r="AG12" s="17">
        <v>3.2026179671988897E-2</v>
      </c>
      <c r="AH12" s="17">
        <v>2.95497961886334E-2</v>
      </c>
      <c r="AI12" s="17">
        <v>1.41144790975141E-2</v>
      </c>
      <c r="AJ12" s="17">
        <v>1.8985134608395699E-2</v>
      </c>
      <c r="AK12" s="17">
        <v>1.88484259336687E-2</v>
      </c>
      <c r="AL12" s="17"/>
      <c r="AM12" s="17">
        <v>2.5248356139881301E-2</v>
      </c>
      <c r="AN12" s="17">
        <v>2.7978779438190202E-2</v>
      </c>
      <c r="AO12" s="17"/>
      <c r="AP12" s="17">
        <v>3.1903517174115298E-2</v>
      </c>
      <c r="AQ12" s="17">
        <v>2.23641094337877E-2</v>
      </c>
      <c r="AR12" s="17">
        <v>2.6084795255946001E-2</v>
      </c>
      <c r="AS12" s="17">
        <v>2.38999300539629E-2</v>
      </c>
      <c r="AT12" s="17">
        <v>6.1328827933087603E-2</v>
      </c>
      <c r="AU12" s="17"/>
      <c r="AV12" s="17">
        <v>2.7636840195375802E-2</v>
      </c>
      <c r="AW12" s="17">
        <v>3.9158690507278597E-2</v>
      </c>
      <c r="AX12" s="17">
        <v>2.4695581833184901E-2</v>
      </c>
      <c r="AY12" s="17">
        <v>2.3623230532156099E-2</v>
      </c>
      <c r="AZ12" s="17">
        <v>0</v>
      </c>
      <c r="BA12" s="17">
        <v>1.88508048996077E-2</v>
      </c>
      <c r="BB12" s="17"/>
      <c r="BC12" s="17">
        <v>1.5048305060002499E-2</v>
      </c>
      <c r="BD12" s="17">
        <v>3.19046906209694E-2</v>
      </c>
      <c r="BE12" s="17">
        <v>2.80421395932802E-2</v>
      </c>
      <c r="BF12" s="17"/>
      <c r="BG12" s="17">
        <v>0</v>
      </c>
      <c r="BH12" s="17">
        <v>0</v>
      </c>
      <c r="BI12" s="17">
        <v>0</v>
      </c>
      <c r="BJ12" s="17">
        <v>1</v>
      </c>
      <c r="BK12" s="17">
        <v>0</v>
      </c>
      <c r="BL12" s="17"/>
      <c r="BM12" s="17">
        <v>0</v>
      </c>
      <c r="BN12" s="17">
        <v>0.23139442245424699</v>
      </c>
    </row>
    <row r="13" spans="2:66" ht="43.5" x14ac:dyDescent="0.35">
      <c r="B13" s="18" t="s">
        <v>281</v>
      </c>
      <c r="C13" s="17">
        <v>8.7358910075416102E-2</v>
      </c>
      <c r="D13" s="17">
        <v>0.106778105705711</v>
      </c>
      <c r="E13" s="17">
        <v>6.8855635752591599E-2</v>
      </c>
      <c r="F13" s="17"/>
      <c r="G13" s="17">
        <v>3.6955119411856703E-2</v>
      </c>
      <c r="H13" s="17">
        <v>2.8258219580299601E-2</v>
      </c>
      <c r="I13" s="17">
        <v>9.7333730061610599E-2</v>
      </c>
      <c r="J13" s="17">
        <v>8.89241578217215E-2</v>
      </c>
      <c r="K13" s="17">
        <v>0.14922516294197699</v>
      </c>
      <c r="L13" s="17">
        <v>0.118234137177851</v>
      </c>
      <c r="M13" s="17"/>
      <c r="N13" s="17">
        <v>7.9132192820935601E-2</v>
      </c>
      <c r="O13" s="17">
        <v>6.4741269935413098E-2</v>
      </c>
      <c r="P13" s="17">
        <v>0.123511440436067</v>
      </c>
      <c r="Q13" s="17">
        <v>8.9411315014481199E-2</v>
      </c>
      <c r="R13" s="17"/>
      <c r="S13" s="17">
        <v>4.2033537550652998E-2</v>
      </c>
      <c r="T13" s="17">
        <v>5.6915414494458597E-2</v>
      </c>
      <c r="U13" s="17">
        <v>0.10280040119572199</v>
      </c>
      <c r="V13" s="17">
        <v>0.10504442215158</v>
      </c>
      <c r="W13" s="17">
        <v>9.9329914558715204E-2</v>
      </c>
      <c r="X13" s="17">
        <v>5.4145514183916998E-2</v>
      </c>
      <c r="Y13" s="17">
        <v>0.17450956329640399</v>
      </c>
      <c r="Z13" s="17">
        <v>8.3002216130606807E-2</v>
      </c>
      <c r="AA13" s="17">
        <v>6.6087390711933106E-2</v>
      </c>
      <c r="AB13" s="17">
        <v>0.127064610359157</v>
      </c>
      <c r="AC13" s="17">
        <v>9.7466432156303504E-2</v>
      </c>
      <c r="AD13" s="17">
        <v>0.122756101327739</v>
      </c>
      <c r="AE13" s="17"/>
      <c r="AF13" s="17">
        <v>5.4634946896674398E-2</v>
      </c>
      <c r="AG13" s="17">
        <v>8.7086666510113694E-2</v>
      </c>
      <c r="AH13" s="17">
        <v>0.106070694291394</v>
      </c>
      <c r="AI13" s="17">
        <v>8.1013961562721004E-2</v>
      </c>
      <c r="AJ13" s="17">
        <v>0.139229775399729</v>
      </c>
      <c r="AK13" s="17">
        <v>0.112261541639311</v>
      </c>
      <c r="AL13" s="17"/>
      <c r="AM13" s="17">
        <v>9.83896414154381E-2</v>
      </c>
      <c r="AN13" s="17">
        <v>7.2327068976413694E-2</v>
      </c>
      <c r="AO13" s="17"/>
      <c r="AP13" s="17">
        <v>0.11257695687642801</v>
      </c>
      <c r="AQ13" s="17">
        <v>7.6995576588787196E-2</v>
      </c>
      <c r="AR13" s="17">
        <v>7.2670098518099094E-2</v>
      </c>
      <c r="AS13" s="17">
        <v>5.3044101837588502E-2</v>
      </c>
      <c r="AT13" s="17">
        <v>1.9007790310474601E-2</v>
      </c>
      <c r="AU13" s="17"/>
      <c r="AV13" s="17">
        <v>2.6883844956562802E-2</v>
      </c>
      <c r="AW13" s="17">
        <v>0.12802715613004201</v>
      </c>
      <c r="AX13" s="17">
        <v>4.5476095481247897E-2</v>
      </c>
      <c r="AY13" s="17">
        <v>0.25606775359537798</v>
      </c>
      <c r="AZ13" s="17">
        <v>7.63275945959429E-3</v>
      </c>
      <c r="BA13" s="17">
        <v>4.6049693091892899E-2</v>
      </c>
      <c r="BB13" s="17"/>
      <c r="BC13" s="17">
        <v>2.1060024191195698E-2</v>
      </c>
      <c r="BD13" s="17">
        <v>7.3487186792202494E-2</v>
      </c>
      <c r="BE13" s="17">
        <v>0.15266399173435399</v>
      </c>
      <c r="BF13" s="17"/>
      <c r="BG13" s="17">
        <v>0</v>
      </c>
      <c r="BH13" s="17">
        <v>0</v>
      </c>
      <c r="BI13" s="17">
        <v>0</v>
      </c>
      <c r="BJ13" s="17">
        <v>0</v>
      </c>
      <c r="BK13" s="17">
        <v>1</v>
      </c>
      <c r="BL13" s="17"/>
      <c r="BM13" s="17">
        <v>0</v>
      </c>
      <c r="BN13" s="17">
        <v>0.76860557754575298</v>
      </c>
    </row>
    <row r="14" spans="2:66" x14ac:dyDescent="0.35">
      <c r="B14" s="18" t="s">
        <v>282</v>
      </c>
      <c r="C14" s="19">
        <v>4.4366072372072601E-2</v>
      </c>
      <c r="D14" s="19">
        <v>3.9125927456828503E-2</v>
      </c>
      <c r="E14" s="19">
        <v>4.8706556055739501E-2</v>
      </c>
      <c r="F14" s="19"/>
      <c r="G14" s="19">
        <v>4.9036692369215602E-2</v>
      </c>
      <c r="H14" s="19">
        <v>3.32617492979006E-2</v>
      </c>
      <c r="I14" s="19">
        <v>4.12270531938254E-2</v>
      </c>
      <c r="J14" s="19">
        <v>3.8495207457772601E-2</v>
      </c>
      <c r="K14" s="19">
        <v>4.83667214193262E-2</v>
      </c>
      <c r="L14" s="19">
        <v>5.4936991499697302E-2</v>
      </c>
      <c r="M14" s="19"/>
      <c r="N14" s="19">
        <v>1.7989302891426698E-2</v>
      </c>
      <c r="O14" s="19">
        <v>4.03333338655723E-2</v>
      </c>
      <c r="P14" s="19">
        <v>4.6360424300949901E-2</v>
      </c>
      <c r="Q14" s="19">
        <v>7.6062677934445697E-2</v>
      </c>
      <c r="R14" s="19"/>
      <c r="S14" s="19">
        <v>3.5774018583104798E-2</v>
      </c>
      <c r="T14" s="19">
        <v>3.7478228914805102E-2</v>
      </c>
      <c r="U14" s="19">
        <v>4.8912621969928897E-2</v>
      </c>
      <c r="V14" s="19">
        <v>5.9243533917521199E-2</v>
      </c>
      <c r="W14" s="19">
        <v>2.1617580250747399E-2</v>
      </c>
      <c r="X14" s="19">
        <v>5.7742556558510502E-2</v>
      </c>
      <c r="Y14" s="19">
        <v>4.8077348496509097E-2</v>
      </c>
      <c r="Z14" s="19">
        <v>6.0237733806206901E-2</v>
      </c>
      <c r="AA14" s="19">
        <v>3.6294444263024798E-2</v>
      </c>
      <c r="AB14" s="19">
        <v>1.8885819333300798E-2</v>
      </c>
      <c r="AC14" s="19">
        <v>0.104200463776301</v>
      </c>
      <c r="AD14" s="19">
        <v>4.5347500431493597E-2</v>
      </c>
      <c r="AE14" s="19"/>
      <c r="AF14" s="19">
        <v>5.0305634714945202E-2</v>
      </c>
      <c r="AG14" s="19">
        <v>3.17162548060669E-2</v>
      </c>
      <c r="AH14" s="19">
        <v>3.9736686555144902E-2</v>
      </c>
      <c r="AI14" s="19">
        <v>3.5949438612912103E-2</v>
      </c>
      <c r="AJ14" s="19">
        <v>8.2222774814201802E-2</v>
      </c>
      <c r="AK14" s="19">
        <v>4.7266581926002298E-2</v>
      </c>
      <c r="AL14" s="19"/>
      <c r="AM14" s="19">
        <v>3.7560767882591301E-2</v>
      </c>
      <c r="AN14" s="19">
        <v>5.1964869121238003E-2</v>
      </c>
      <c r="AO14" s="19"/>
      <c r="AP14" s="19">
        <v>6.5461034936232301E-2</v>
      </c>
      <c r="AQ14" s="19">
        <v>5.8572222342079198E-2</v>
      </c>
      <c r="AR14" s="19">
        <v>2.78420677642644E-2</v>
      </c>
      <c r="AS14" s="19">
        <v>1.5794016574885598E-2</v>
      </c>
      <c r="AT14" s="19">
        <v>1.98194411850438E-2</v>
      </c>
      <c r="AU14" s="19"/>
      <c r="AV14" s="19">
        <v>2.83143720981212E-2</v>
      </c>
      <c r="AW14" s="19">
        <v>3.5558112320252702E-2</v>
      </c>
      <c r="AX14" s="19">
        <v>2.5373536884699999E-2</v>
      </c>
      <c r="AY14" s="19">
        <v>3.9122381904973101E-2</v>
      </c>
      <c r="AZ14" s="19">
        <v>3.9369723577287997E-2</v>
      </c>
      <c r="BA14" s="19">
        <v>9.4054798687158797E-2</v>
      </c>
      <c r="BB14" s="19"/>
      <c r="BC14" s="19">
        <v>2.0849626441235902E-2</v>
      </c>
      <c r="BD14" s="19">
        <v>6.2162667930503297E-2</v>
      </c>
      <c r="BE14" s="19">
        <v>1.9777119668305899E-2</v>
      </c>
      <c r="BF14" s="19"/>
      <c r="BG14" s="19">
        <v>0</v>
      </c>
      <c r="BH14" s="19">
        <v>0</v>
      </c>
      <c r="BI14" s="19">
        <v>0</v>
      </c>
      <c r="BJ14" s="19">
        <v>0</v>
      </c>
      <c r="BK14" s="19">
        <v>0</v>
      </c>
      <c r="BL14" s="19"/>
      <c r="BM14" s="19">
        <v>0</v>
      </c>
      <c r="BN14" s="19">
        <v>0</v>
      </c>
    </row>
    <row r="15" spans="2:66" x14ac:dyDescent="0.35">
      <c r="B15" s="16"/>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N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294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284</v>
      </c>
      <c r="C9" s="17">
        <v>0.40903419630620802</v>
      </c>
      <c r="D9" s="17">
        <v>0.37138278725231999</v>
      </c>
      <c r="E9" s="17">
        <v>0.44479460664403903</v>
      </c>
      <c r="F9" s="17"/>
      <c r="G9" s="17">
        <v>0.28068768449507198</v>
      </c>
      <c r="H9" s="17">
        <v>0.39019587361659003</v>
      </c>
      <c r="I9" s="17">
        <v>0.414546191217678</v>
      </c>
      <c r="J9" s="17">
        <v>0.424797302287652</v>
      </c>
      <c r="K9" s="17">
        <v>0.45908113786728799</v>
      </c>
      <c r="L9" s="17">
        <v>0.45893614526076298</v>
      </c>
      <c r="M9" s="17"/>
      <c r="N9" s="17">
        <v>0.421376101775152</v>
      </c>
      <c r="O9" s="17">
        <v>0.40930919210115202</v>
      </c>
      <c r="P9" s="17">
        <v>0.42908368448957501</v>
      </c>
      <c r="Q9" s="17">
        <v>0.38001138244986299</v>
      </c>
      <c r="R9" s="17"/>
      <c r="S9" s="17">
        <v>0.37282923760699099</v>
      </c>
      <c r="T9" s="17">
        <v>0.39694774882645201</v>
      </c>
      <c r="U9" s="17">
        <v>0.441184894896126</v>
      </c>
      <c r="V9" s="17">
        <v>0.439286036284119</v>
      </c>
      <c r="W9" s="17">
        <v>0.43986943797679601</v>
      </c>
      <c r="X9" s="17">
        <v>0.40568919651072899</v>
      </c>
      <c r="Y9" s="17">
        <v>0.38176243608207699</v>
      </c>
      <c r="Z9" s="17">
        <v>0.400413146941132</v>
      </c>
      <c r="AA9" s="17">
        <v>0.31483791885706203</v>
      </c>
      <c r="AB9" s="17">
        <v>0.52288689523887999</v>
      </c>
      <c r="AC9" s="17">
        <v>0.40510879942810901</v>
      </c>
      <c r="AD9" s="17">
        <v>0.48580363341369598</v>
      </c>
      <c r="AE9" s="17"/>
      <c r="AF9" s="17">
        <v>0.35344563009515401</v>
      </c>
      <c r="AG9" s="17">
        <v>0.43122217121984402</v>
      </c>
      <c r="AH9" s="17">
        <v>0.35900802054383801</v>
      </c>
      <c r="AI9" s="17">
        <v>0.480530510597936</v>
      </c>
      <c r="AJ9" s="17">
        <v>0.41574280144341302</v>
      </c>
      <c r="AK9" s="17">
        <v>0.42579123435893701</v>
      </c>
      <c r="AL9" s="17"/>
      <c r="AM9" s="17">
        <v>0.42050573196088498</v>
      </c>
      <c r="AN9" s="17">
        <v>0.39328621782043699</v>
      </c>
      <c r="AO9" s="17"/>
      <c r="AP9" s="17">
        <v>0.38130045765128201</v>
      </c>
      <c r="AQ9" s="17">
        <v>0.40706574969220399</v>
      </c>
      <c r="AR9" s="17">
        <v>0.426127770763644</v>
      </c>
      <c r="AS9" s="17">
        <v>0.40561793062491802</v>
      </c>
      <c r="AT9" s="17">
        <v>0.29742002891614799</v>
      </c>
      <c r="AU9" s="17"/>
      <c r="AV9" s="17">
        <v>0.41126106994234302</v>
      </c>
      <c r="AW9" s="17">
        <v>0.36205969715500602</v>
      </c>
      <c r="AX9" s="17">
        <v>0.45455386735570702</v>
      </c>
      <c r="AY9" s="17">
        <v>0.45135162174742899</v>
      </c>
      <c r="AZ9" s="17">
        <v>0.49014974262911298</v>
      </c>
      <c r="BA9" s="17">
        <v>0.38192271272572198</v>
      </c>
      <c r="BB9" s="17"/>
      <c r="BC9" s="17">
        <v>0.45802225402751701</v>
      </c>
      <c r="BD9" s="17">
        <v>0.41448804308417603</v>
      </c>
      <c r="BE9" s="17">
        <v>0.36568933910912099</v>
      </c>
      <c r="BF9" s="17"/>
      <c r="BG9" s="17">
        <v>0.32398765810311803</v>
      </c>
      <c r="BH9" s="17">
        <v>0.42767216408027398</v>
      </c>
      <c r="BI9" s="17">
        <v>0.45468944815090601</v>
      </c>
      <c r="BJ9" s="17">
        <v>0.49772429743401397</v>
      </c>
      <c r="BK9" s="17">
        <v>0.34219894342277202</v>
      </c>
      <c r="BL9" s="17"/>
      <c r="BM9" s="17">
        <v>0.41072918017542698</v>
      </c>
      <c r="BN9" s="17">
        <v>0.37818664289119502</v>
      </c>
    </row>
    <row r="10" spans="2:66" ht="58" x14ac:dyDescent="0.35">
      <c r="B10" s="18" t="s">
        <v>285</v>
      </c>
      <c r="C10" s="17">
        <v>0.39167189704027899</v>
      </c>
      <c r="D10" s="17">
        <v>0.39429950559495403</v>
      </c>
      <c r="E10" s="17">
        <v>0.388062616806432</v>
      </c>
      <c r="F10" s="17"/>
      <c r="G10" s="17">
        <v>0.35727537101450801</v>
      </c>
      <c r="H10" s="17">
        <v>0.43758075936344598</v>
      </c>
      <c r="I10" s="17">
        <v>0.35626451813694798</v>
      </c>
      <c r="J10" s="17">
        <v>0.35443460190270099</v>
      </c>
      <c r="K10" s="17">
        <v>0.39952640392789601</v>
      </c>
      <c r="L10" s="17">
        <v>0.43062900873432602</v>
      </c>
      <c r="M10" s="17"/>
      <c r="N10" s="17">
        <v>0.47065531795802701</v>
      </c>
      <c r="O10" s="17">
        <v>0.374541038155352</v>
      </c>
      <c r="P10" s="17">
        <v>0.39263638153176</v>
      </c>
      <c r="Q10" s="17">
        <v>0.32331960765925799</v>
      </c>
      <c r="R10" s="17"/>
      <c r="S10" s="17">
        <v>0.44295473994364298</v>
      </c>
      <c r="T10" s="17">
        <v>0.45248158095198698</v>
      </c>
      <c r="U10" s="17">
        <v>0.40951656887641302</v>
      </c>
      <c r="V10" s="17">
        <v>0.345857742416605</v>
      </c>
      <c r="W10" s="17">
        <v>0.38529551701610398</v>
      </c>
      <c r="X10" s="17">
        <v>0.35089179234956303</v>
      </c>
      <c r="Y10" s="17">
        <v>0.39949794516819398</v>
      </c>
      <c r="Z10" s="17">
        <v>0.389053393889225</v>
      </c>
      <c r="AA10" s="17">
        <v>0.329423745337309</v>
      </c>
      <c r="AB10" s="17">
        <v>0.35232359087896398</v>
      </c>
      <c r="AC10" s="17">
        <v>0.37579206036910101</v>
      </c>
      <c r="AD10" s="17">
        <v>0.47244125649242003</v>
      </c>
      <c r="AE10" s="17"/>
      <c r="AF10" s="17">
        <v>0.40980910865688203</v>
      </c>
      <c r="AG10" s="17">
        <v>0.41188884812790399</v>
      </c>
      <c r="AH10" s="17">
        <v>0.35859075096697701</v>
      </c>
      <c r="AI10" s="17">
        <v>0.37096244137887702</v>
      </c>
      <c r="AJ10" s="17">
        <v>0.40219012898896001</v>
      </c>
      <c r="AK10" s="17">
        <v>0.324993624434251</v>
      </c>
      <c r="AL10" s="17"/>
      <c r="AM10" s="17">
        <v>0.42091380610002399</v>
      </c>
      <c r="AN10" s="17">
        <v>0.34943128448659999</v>
      </c>
      <c r="AO10" s="17"/>
      <c r="AP10" s="17">
        <v>0.32231807304056098</v>
      </c>
      <c r="AQ10" s="17">
        <v>0.37223093291574899</v>
      </c>
      <c r="AR10" s="17">
        <v>0.442878187486825</v>
      </c>
      <c r="AS10" s="17">
        <v>0.38023356625737798</v>
      </c>
      <c r="AT10" s="17">
        <v>0.52235421713341301</v>
      </c>
      <c r="AU10" s="17"/>
      <c r="AV10" s="17">
        <v>0.44293390873549499</v>
      </c>
      <c r="AW10" s="17">
        <v>0.37275056348284702</v>
      </c>
      <c r="AX10" s="17">
        <v>0.44131506020401601</v>
      </c>
      <c r="AY10" s="17">
        <v>0.31100668298244999</v>
      </c>
      <c r="AZ10" s="17">
        <v>0.44733683354082698</v>
      </c>
      <c r="BA10" s="17">
        <v>0.34912659070575602</v>
      </c>
      <c r="BB10" s="17"/>
      <c r="BC10" s="17">
        <v>0.46326137255807998</v>
      </c>
      <c r="BD10" s="17">
        <v>0.36724893635096301</v>
      </c>
      <c r="BE10" s="17">
        <v>0.40213978539420198</v>
      </c>
      <c r="BF10" s="17"/>
      <c r="BG10" s="17">
        <v>0.34438423945512697</v>
      </c>
      <c r="BH10" s="17">
        <v>0.43350083258548899</v>
      </c>
      <c r="BI10" s="17">
        <v>0.43892759442913598</v>
      </c>
      <c r="BJ10" s="17">
        <v>0.373111011060063</v>
      </c>
      <c r="BK10" s="17">
        <v>0.22552782222573001</v>
      </c>
      <c r="BL10" s="17"/>
      <c r="BM10" s="17">
        <v>0.41893837709773102</v>
      </c>
      <c r="BN10" s="17">
        <v>0.25967774897000701</v>
      </c>
    </row>
    <row r="11" spans="2:66" ht="58" x14ac:dyDescent="0.35">
      <c r="B11" s="18" t="s">
        <v>286</v>
      </c>
      <c r="C11" s="17">
        <v>0.357832056027794</v>
      </c>
      <c r="D11" s="17">
        <v>0.36609880812582402</v>
      </c>
      <c r="E11" s="17">
        <v>0.34953331944300697</v>
      </c>
      <c r="F11" s="17"/>
      <c r="G11" s="17">
        <v>0.278228980913095</v>
      </c>
      <c r="H11" s="17">
        <v>0.41973415079901699</v>
      </c>
      <c r="I11" s="17">
        <v>0.34441920338933801</v>
      </c>
      <c r="J11" s="17">
        <v>0.37064181960148701</v>
      </c>
      <c r="K11" s="17">
        <v>0.37989659887369398</v>
      </c>
      <c r="L11" s="17">
        <v>0.34589728565317701</v>
      </c>
      <c r="M11" s="17"/>
      <c r="N11" s="17">
        <v>0.44201849529800202</v>
      </c>
      <c r="O11" s="17">
        <v>0.36051145998878698</v>
      </c>
      <c r="P11" s="17">
        <v>0.33364580576973002</v>
      </c>
      <c r="Q11" s="17">
        <v>0.28279707114086</v>
      </c>
      <c r="R11" s="17"/>
      <c r="S11" s="17">
        <v>0.41955475057409403</v>
      </c>
      <c r="T11" s="17">
        <v>0.36790229551796899</v>
      </c>
      <c r="U11" s="17">
        <v>0.41570532173673602</v>
      </c>
      <c r="V11" s="17">
        <v>0.29375712327411002</v>
      </c>
      <c r="W11" s="17">
        <v>0.339388541801107</v>
      </c>
      <c r="X11" s="17">
        <v>0.31853683706709002</v>
      </c>
      <c r="Y11" s="17">
        <v>0.32732176383414702</v>
      </c>
      <c r="Z11" s="17">
        <v>0.36955762541137499</v>
      </c>
      <c r="AA11" s="17">
        <v>0.353983113304563</v>
      </c>
      <c r="AB11" s="17">
        <v>0.35347185631001898</v>
      </c>
      <c r="AC11" s="17">
        <v>0.27688329980295001</v>
      </c>
      <c r="AD11" s="17">
        <v>0.45466823824177699</v>
      </c>
      <c r="AE11" s="17"/>
      <c r="AF11" s="17">
        <v>0.37612639029262801</v>
      </c>
      <c r="AG11" s="17">
        <v>0.38229644998172702</v>
      </c>
      <c r="AH11" s="17">
        <v>0.30844223564510698</v>
      </c>
      <c r="AI11" s="17">
        <v>0.35705450033432701</v>
      </c>
      <c r="AJ11" s="17">
        <v>0.284470462509612</v>
      </c>
      <c r="AK11" s="17">
        <v>0.412054105486309</v>
      </c>
      <c r="AL11" s="17"/>
      <c r="AM11" s="17">
        <v>0.375378257537337</v>
      </c>
      <c r="AN11" s="17">
        <v>0.33077153242471402</v>
      </c>
      <c r="AO11" s="17"/>
      <c r="AP11" s="17">
        <v>0.31264797817528001</v>
      </c>
      <c r="AQ11" s="17">
        <v>0.34214222123815302</v>
      </c>
      <c r="AR11" s="17">
        <v>0.40168555458778199</v>
      </c>
      <c r="AS11" s="17">
        <v>0.41657127141280098</v>
      </c>
      <c r="AT11" s="17">
        <v>0.40576022836507902</v>
      </c>
      <c r="AU11" s="17"/>
      <c r="AV11" s="17">
        <v>0.37529332125939902</v>
      </c>
      <c r="AW11" s="17">
        <v>0.33102223747160803</v>
      </c>
      <c r="AX11" s="17">
        <v>0.47325581069508199</v>
      </c>
      <c r="AY11" s="17">
        <v>0.31654393311062801</v>
      </c>
      <c r="AZ11" s="17">
        <v>0.44375338167795902</v>
      </c>
      <c r="BA11" s="17">
        <v>0.32175599514618503</v>
      </c>
      <c r="BB11" s="17"/>
      <c r="BC11" s="17">
        <v>0.43431091656280602</v>
      </c>
      <c r="BD11" s="17">
        <v>0.336355734162255</v>
      </c>
      <c r="BE11" s="17">
        <v>0.35377088106355398</v>
      </c>
      <c r="BF11" s="17"/>
      <c r="BG11" s="17">
        <v>0.29121315521902202</v>
      </c>
      <c r="BH11" s="17">
        <v>0.379352554403593</v>
      </c>
      <c r="BI11" s="17">
        <v>0.422091146956388</v>
      </c>
      <c r="BJ11" s="17">
        <v>0.315813856634098</v>
      </c>
      <c r="BK11" s="17">
        <v>0.22990984908208101</v>
      </c>
      <c r="BL11" s="17"/>
      <c r="BM11" s="17">
        <v>0.36494978122457999</v>
      </c>
      <c r="BN11" s="17">
        <v>0.24978755729608501</v>
      </c>
    </row>
    <row r="12" spans="2:66" ht="58" x14ac:dyDescent="0.35">
      <c r="B12" s="18" t="s">
        <v>287</v>
      </c>
      <c r="C12" s="17">
        <v>0.32784515081844601</v>
      </c>
      <c r="D12" s="17">
        <v>0.33341594462344198</v>
      </c>
      <c r="E12" s="17">
        <v>0.32106352024582002</v>
      </c>
      <c r="F12" s="17"/>
      <c r="G12" s="17">
        <v>0.33806513978116398</v>
      </c>
      <c r="H12" s="17">
        <v>0.39995901581236798</v>
      </c>
      <c r="I12" s="17">
        <v>0.32124460357050399</v>
      </c>
      <c r="J12" s="17">
        <v>0.29772319804841801</v>
      </c>
      <c r="K12" s="17">
        <v>0.31555916303519299</v>
      </c>
      <c r="L12" s="17">
        <v>0.300160113424918</v>
      </c>
      <c r="M12" s="17"/>
      <c r="N12" s="17">
        <v>0.379527264810951</v>
      </c>
      <c r="O12" s="17">
        <v>0.34246429500933601</v>
      </c>
      <c r="P12" s="17">
        <v>0.30782470173205201</v>
      </c>
      <c r="Q12" s="17">
        <v>0.27526230224330001</v>
      </c>
      <c r="R12" s="17"/>
      <c r="S12" s="17">
        <v>0.39669366152672603</v>
      </c>
      <c r="T12" s="17">
        <v>0.34197071361860598</v>
      </c>
      <c r="U12" s="17">
        <v>0.338663538033387</v>
      </c>
      <c r="V12" s="17">
        <v>0.33182701533303699</v>
      </c>
      <c r="W12" s="17">
        <v>0.298954339731623</v>
      </c>
      <c r="X12" s="17">
        <v>0.30779756109359202</v>
      </c>
      <c r="Y12" s="17">
        <v>0.25993631127216499</v>
      </c>
      <c r="Z12" s="17">
        <v>0.42459799280042798</v>
      </c>
      <c r="AA12" s="17">
        <v>0.306495477580988</v>
      </c>
      <c r="AB12" s="17">
        <v>0.33403375553307202</v>
      </c>
      <c r="AC12" s="17">
        <v>0.25644429740098001</v>
      </c>
      <c r="AD12" s="17">
        <v>0.26478795450333698</v>
      </c>
      <c r="AE12" s="17"/>
      <c r="AF12" s="17">
        <v>0.38396946588824599</v>
      </c>
      <c r="AG12" s="17">
        <v>0.325737297885071</v>
      </c>
      <c r="AH12" s="17">
        <v>0.293020572037547</v>
      </c>
      <c r="AI12" s="17">
        <v>0.33701002403881097</v>
      </c>
      <c r="AJ12" s="17">
        <v>0.25564473205851301</v>
      </c>
      <c r="AK12" s="17">
        <v>0.27180704551847401</v>
      </c>
      <c r="AL12" s="17"/>
      <c r="AM12" s="17">
        <v>0.344935934459839</v>
      </c>
      <c r="AN12" s="17">
        <v>0.30127956137309098</v>
      </c>
      <c r="AO12" s="17"/>
      <c r="AP12" s="17">
        <v>0.23106119244519199</v>
      </c>
      <c r="AQ12" s="17">
        <v>0.33995811758932798</v>
      </c>
      <c r="AR12" s="17">
        <v>0.35974315695236198</v>
      </c>
      <c r="AS12" s="17">
        <v>0.413162238379427</v>
      </c>
      <c r="AT12" s="17">
        <v>0.41041317597050397</v>
      </c>
      <c r="AU12" s="17"/>
      <c r="AV12" s="17">
        <v>0.38780834702413203</v>
      </c>
      <c r="AW12" s="17">
        <v>0.28802088689689498</v>
      </c>
      <c r="AX12" s="17">
        <v>0.30512702564597499</v>
      </c>
      <c r="AY12" s="17">
        <v>0.23670817542283801</v>
      </c>
      <c r="AZ12" s="17">
        <v>0.44754741221923999</v>
      </c>
      <c r="BA12" s="17">
        <v>0.33433648138937799</v>
      </c>
      <c r="BB12" s="17"/>
      <c r="BC12" s="17">
        <v>0.411581562068634</v>
      </c>
      <c r="BD12" s="17">
        <v>0.29986748720347001</v>
      </c>
      <c r="BE12" s="17">
        <v>0.30566541982308698</v>
      </c>
      <c r="BF12" s="17"/>
      <c r="BG12" s="17">
        <v>0.29646213819501099</v>
      </c>
      <c r="BH12" s="17">
        <v>0.37783882854458301</v>
      </c>
      <c r="BI12" s="17">
        <v>0.331948162628254</v>
      </c>
      <c r="BJ12" s="17">
        <v>0.20822237782953501</v>
      </c>
      <c r="BK12" s="17">
        <v>0.22680080456307899</v>
      </c>
      <c r="BL12" s="17"/>
      <c r="BM12" s="17">
        <v>0.364541143014536</v>
      </c>
      <c r="BN12" s="17">
        <v>0.22250186023896201</v>
      </c>
    </row>
    <row r="13" spans="2:66" ht="29" x14ac:dyDescent="0.35">
      <c r="B13" s="18" t="s">
        <v>288</v>
      </c>
      <c r="C13" s="17">
        <v>0.32324656724267797</v>
      </c>
      <c r="D13" s="17">
        <v>0.30723193068611498</v>
      </c>
      <c r="E13" s="17">
        <v>0.33747635053236502</v>
      </c>
      <c r="F13" s="17"/>
      <c r="G13" s="17">
        <v>0.31590645210060098</v>
      </c>
      <c r="H13" s="17">
        <v>0.399105683700889</v>
      </c>
      <c r="I13" s="17">
        <v>0.34422457969037301</v>
      </c>
      <c r="J13" s="17">
        <v>0.28747255369775199</v>
      </c>
      <c r="K13" s="17">
        <v>0.31314654561799798</v>
      </c>
      <c r="L13" s="17">
        <v>0.28495783331568397</v>
      </c>
      <c r="M13" s="17"/>
      <c r="N13" s="17">
        <v>0.33866861225149603</v>
      </c>
      <c r="O13" s="17">
        <v>0.31982416945956299</v>
      </c>
      <c r="P13" s="17">
        <v>0.33432586384687402</v>
      </c>
      <c r="Q13" s="17">
        <v>0.29529715168373799</v>
      </c>
      <c r="R13" s="17"/>
      <c r="S13" s="17">
        <v>0.35055912989165799</v>
      </c>
      <c r="T13" s="17">
        <v>0.29893829231927899</v>
      </c>
      <c r="U13" s="17">
        <v>0.320410214200197</v>
      </c>
      <c r="V13" s="17">
        <v>0.33144712364453799</v>
      </c>
      <c r="W13" s="17">
        <v>0.42567565883460701</v>
      </c>
      <c r="X13" s="17">
        <v>0.33125674942910199</v>
      </c>
      <c r="Y13" s="17">
        <v>0.24907852459263399</v>
      </c>
      <c r="Z13" s="17">
        <v>0.36670283990608399</v>
      </c>
      <c r="AA13" s="17">
        <v>0.29673486912942598</v>
      </c>
      <c r="AB13" s="17">
        <v>0.30792140981690802</v>
      </c>
      <c r="AC13" s="17">
        <v>0.280842777422109</v>
      </c>
      <c r="AD13" s="17">
        <v>0.375397132982208</v>
      </c>
      <c r="AE13" s="17"/>
      <c r="AF13" s="17">
        <v>0.38181885510635399</v>
      </c>
      <c r="AG13" s="17">
        <v>0.31661905747867702</v>
      </c>
      <c r="AH13" s="17">
        <v>0.312659969808468</v>
      </c>
      <c r="AI13" s="17">
        <v>0.29763262318633399</v>
      </c>
      <c r="AJ13" s="17">
        <v>0.263692633126202</v>
      </c>
      <c r="AK13" s="17">
        <v>0.30644397883264202</v>
      </c>
      <c r="AL13" s="17"/>
      <c r="AM13" s="17">
        <v>0.34166884079045801</v>
      </c>
      <c r="AN13" s="17">
        <v>0.29822026668306401</v>
      </c>
      <c r="AO13" s="17"/>
      <c r="AP13" s="17">
        <v>0.29911140345625098</v>
      </c>
      <c r="AQ13" s="17">
        <v>0.30482120857524198</v>
      </c>
      <c r="AR13" s="17">
        <v>0.33153605369495598</v>
      </c>
      <c r="AS13" s="17">
        <v>0.33901592825334198</v>
      </c>
      <c r="AT13" s="17">
        <v>0.42923930980999597</v>
      </c>
      <c r="AU13" s="17"/>
      <c r="AV13" s="17">
        <v>0.36020237329284499</v>
      </c>
      <c r="AW13" s="17">
        <v>0.24844311492160201</v>
      </c>
      <c r="AX13" s="17">
        <v>0.30992189950906501</v>
      </c>
      <c r="AY13" s="17">
        <v>0.36014075892067399</v>
      </c>
      <c r="AZ13" s="17">
        <v>0.411833850636177</v>
      </c>
      <c r="BA13" s="17">
        <v>0.33539843419562798</v>
      </c>
      <c r="BB13" s="17"/>
      <c r="BC13" s="17">
        <v>0.324264252973468</v>
      </c>
      <c r="BD13" s="17">
        <v>0.31769872459287801</v>
      </c>
      <c r="BE13" s="17">
        <v>0.337421739025351</v>
      </c>
      <c r="BF13" s="17"/>
      <c r="BG13" s="17">
        <v>0.28905621536431497</v>
      </c>
      <c r="BH13" s="17">
        <v>0.332508784481237</v>
      </c>
      <c r="BI13" s="17">
        <v>0.35982794985093097</v>
      </c>
      <c r="BJ13" s="17">
        <v>0.33887250881314002</v>
      </c>
      <c r="BK13" s="17">
        <v>0.26877954539005</v>
      </c>
      <c r="BL13" s="17"/>
      <c r="BM13" s="17">
        <v>0.32540824258026702</v>
      </c>
      <c r="BN13" s="17">
        <v>0.28499866617944303</v>
      </c>
    </row>
    <row r="14" spans="2:66" ht="87" x14ac:dyDescent="0.35">
      <c r="B14" s="18" t="s">
        <v>289</v>
      </c>
      <c r="C14" s="17">
        <v>0.322696988947208</v>
      </c>
      <c r="D14" s="17">
        <v>0.32185139779989103</v>
      </c>
      <c r="E14" s="17">
        <v>0.32312145450757102</v>
      </c>
      <c r="F14" s="17"/>
      <c r="G14" s="17">
        <v>0.250752970720371</v>
      </c>
      <c r="H14" s="17">
        <v>0.381688047647541</v>
      </c>
      <c r="I14" s="17">
        <v>0.324466087851425</v>
      </c>
      <c r="J14" s="17">
        <v>0.29294885487058903</v>
      </c>
      <c r="K14" s="17">
        <v>0.36469979610601799</v>
      </c>
      <c r="L14" s="17">
        <v>0.31682601186359599</v>
      </c>
      <c r="M14" s="17"/>
      <c r="N14" s="17">
        <v>0.364593226881266</v>
      </c>
      <c r="O14" s="17">
        <v>0.32705074383949601</v>
      </c>
      <c r="P14" s="17">
        <v>0.299348457060086</v>
      </c>
      <c r="Q14" s="17">
        <v>0.29210270760030699</v>
      </c>
      <c r="R14" s="17"/>
      <c r="S14" s="17">
        <v>0.39407228039687803</v>
      </c>
      <c r="T14" s="17">
        <v>0.32387036879749898</v>
      </c>
      <c r="U14" s="17">
        <v>0.337546809677712</v>
      </c>
      <c r="V14" s="17">
        <v>0.27265974381472702</v>
      </c>
      <c r="W14" s="17">
        <v>0.326999328257017</v>
      </c>
      <c r="X14" s="17">
        <v>0.31128071464764201</v>
      </c>
      <c r="Y14" s="17">
        <v>0.28013519928225</v>
      </c>
      <c r="Z14" s="17">
        <v>0.38964784747293002</v>
      </c>
      <c r="AA14" s="17">
        <v>0.261898103396767</v>
      </c>
      <c r="AB14" s="17">
        <v>0.29613564340167498</v>
      </c>
      <c r="AC14" s="17">
        <v>0.345832826007273</v>
      </c>
      <c r="AD14" s="17">
        <v>0.40876998355815503</v>
      </c>
      <c r="AE14" s="17"/>
      <c r="AF14" s="17">
        <v>0.35299747302747703</v>
      </c>
      <c r="AG14" s="17">
        <v>0.32231777685637603</v>
      </c>
      <c r="AH14" s="17">
        <v>0.29392362648114101</v>
      </c>
      <c r="AI14" s="17">
        <v>0.30329542017417299</v>
      </c>
      <c r="AJ14" s="17">
        <v>0.30590792844034698</v>
      </c>
      <c r="AK14" s="17">
        <v>0.34604647297963897</v>
      </c>
      <c r="AL14" s="17"/>
      <c r="AM14" s="17">
        <v>0.34403719049318299</v>
      </c>
      <c r="AN14" s="17">
        <v>0.29352659087032301</v>
      </c>
      <c r="AO14" s="17"/>
      <c r="AP14" s="17">
        <v>0.26810043609846701</v>
      </c>
      <c r="AQ14" s="17">
        <v>0.30282636522870998</v>
      </c>
      <c r="AR14" s="17">
        <v>0.34341612781098302</v>
      </c>
      <c r="AS14" s="17">
        <v>0.373931762563606</v>
      </c>
      <c r="AT14" s="17">
        <v>0.491331841768257</v>
      </c>
      <c r="AU14" s="17"/>
      <c r="AV14" s="17">
        <v>0.35671038028205498</v>
      </c>
      <c r="AW14" s="17">
        <v>0.28289984435022703</v>
      </c>
      <c r="AX14" s="17">
        <v>0.39650572012933499</v>
      </c>
      <c r="AY14" s="17">
        <v>0.28438901468876698</v>
      </c>
      <c r="AZ14" s="17">
        <v>0.36822617919997103</v>
      </c>
      <c r="BA14" s="17">
        <v>0.28032181394035999</v>
      </c>
      <c r="BB14" s="17"/>
      <c r="BC14" s="17">
        <v>0.38272927580369098</v>
      </c>
      <c r="BD14" s="17">
        <v>0.32313932805546602</v>
      </c>
      <c r="BE14" s="17">
        <v>0.2906025202477</v>
      </c>
      <c r="BF14" s="17"/>
      <c r="BG14" s="17">
        <v>0.26521039430465398</v>
      </c>
      <c r="BH14" s="17">
        <v>0.34436361783250602</v>
      </c>
      <c r="BI14" s="17">
        <v>0.37431625011014102</v>
      </c>
      <c r="BJ14" s="17">
        <v>0.39706349630290599</v>
      </c>
      <c r="BK14" s="17">
        <v>0.15739563825790201</v>
      </c>
      <c r="BL14" s="17"/>
      <c r="BM14" s="17">
        <v>0.33142926684524698</v>
      </c>
      <c r="BN14" s="17">
        <v>0.21285344385107199</v>
      </c>
    </row>
    <row r="15" spans="2:66" ht="72.5" x14ac:dyDescent="0.35">
      <c r="B15" s="18" t="s">
        <v>290</v>
      </c>
      <c r="C15" s="17">
        <v>0.29485821704988002</v>
      </c>
      <c r="D15" s="17">
        <v>0.28873786373994398</v>
      </c>
      <c r="E15" s="17">
        <v>0.29931295094201499</v>
      </c>
      <c r="F15" s="17"/>
      <c r="G15" s="17">
        <v>0.29535823081482998</v>
      </c>
      <c r="H15" s="17">
        <v>0.36065500692996499</v>
      </c>
      <c r="I15" s="17">
        <v>0.26649428059946501</v>
      </c>
      <c r="J15" s="17">
        <v>0.26704743672557901</v>
      </c>
      <c r="K15" s="17">
        <v>0.29091726160845499</v>
      </c>
      <c r="L15" s="17">
        <v>0.28894505133448201</v>
      </c>
      <c r="M15" s="17"/>
      <c r="N15" s="17">
        <v>0.34097772896262601</v>
      </c>
      <c r="O15" s="17">
        <v>0.27427003843746101</v>
      </c>
      <c r="P15" s="17">
        <v>0.28350145306471097</v>
      </c>
      <c r="Q15" s="17">
        <v>0.27461749843274702</v>
      </c>
      <c r="R15" s="17"/>
      <c r="S15" s="17">
        <v>0.39977453763947002</v>
      </c>
      <c r="T15" s="17">
        <v>0.29784941260483999</v>
      </c>
      <c r="U15" s="17">
        <v>0.31465328009062499</v>
      </c>
      <c r="V15" s="17">
        <v>0.29714180131568702</v>
      </c>
      <c r="W15" s="17">
        <v>0.289563599095776</v>
      </c>
      <c r="X15" s="17">
        <v>0.25707743140260703</v>
      </c>
      <c r="Y15" s="17">
        <v>0.27402379773006902</v>
      </c>
      <c r="Z15" s="17">
        <v>0.306969800842397</v>
      </c>
      <c r="AA15" s="17">
        <v>0.26169818213504198</v>
      </c>
      <c r="AB15" s="17">
        <v>0.27145758694743499</v>
      </c>
      <c r="AC15" s="17">
        <v>0.23703283186027399</v>
      </c>
      <c r="AD15" s="17">
        <v>0.186873456271403</v>
      </c>
      <c r="AE15" s="17"/>
      <c r="AF15" s="17">
        <v>0.36402309690857798</v>
      </c>
      <c r="AG15" s="17">
        <v>0.291041938115076</v>
      </c>
      <c r="AH15" s="17">
        <v>0.232823963346456</v>
      </c>
      <c r="AI15" s="17">
        <v>0.26946431005457699</v>
      </c>
      <c r="AJ15" s="17">
        <v>0.264239715598589</v>
      </c>
      <c r="AK15" s="17">
        <v>0.28629362415223703</v>
      </c>
      <c r="AL15" s="17"/>
      <c r="AM15" s="17">
        <v>0.306531736670066</v>
      </c>
      <c r="AN15" s="17">
        <v>0.27920630440586403</v>
      </c>
      <c r="AO15" s="17"/>
      <c r="AP15" s="17">
        <v>0.22108222416131099</v>
      </c>
      <c r="AQ15" s="17">
        <v>0.28244046330248501</v>
      </c>
      <c r="AR15" s="17">
        <v>0.30303847323608601</v>
      </c>
      <c r="AS15" s="17">
        <v>0.41332023084286401</v>
      </c>
      <c r="AT15" s="17">
        <v>0.42192612226667903</v>
      </c>
      <c r="AU15" s="17"/>
      <c r="AV15" s="17">
        <v>0.33162787671351601</v>
      </c>
      <c r="AW15" s="17">
        <v>0.31014528330757901</v>
      </c>
      <c r="AX15" s="17">
        <v>0.32899316929691202</v>
      </c>
      <c r="AY15" s="17">
        <v>0.220996138985495</v>
      </c>
      <c r="AZ15" s="17">
        <v>0.33550161069122197</v>
      </c>
      <c r="BA15" s="17">
        <v>0.31287741392324903</v>
      </c>
      <c r="BB15" s="17"/>
      <c r="BC15" s="17">
        <v>0.31809722761319997</v>
      </c>
      <c r="BD15" s="17">
        <v>0.27455174222686002</v>
      </c>
      <c r="BE15" s="17">
        <v>0.32334596142296401</v>
      </c>
      <c r="BF15" s="17"/>
      <c r="BG15" s="17">
        <v>0.247083789592874</v>
      </c>
      <c r="BH15" s="17">
        <v>0.307739240243806</v>
      </c>
      <c r="BI15" s="17">
        <v>0.34203359182107401</v>
      </c>
      <c r="BJ15" s="17">
        <v>0.30354918451720603</v>
      </c>
      <c r="BK15" s="17">
        <v>0.18641216374025801</v>
      </c>
      <c r="BL15" s="17"/>
      <c r="BM15" s="17">
        <v>0.29782759226482702</v>
      </c>
      <c r="BN15" s="17">
        <v>0.21351701701095099</v>
      </c>
    </row>
    <row r="16" spans="2:66" ht="43.5" x14ac:dyDescent="0.35">
      <c r="B16" s="18" t="s">
        <v>291</v>
      </c>
      <c r="C16" s="17">
        <v>0.29010357735412301</v>
      </c>
      <c r="D16" s="17">
        <v>0.29184048256123502</v>
      </c>
      <c r="E16" s="17">
        <v>0.28687399185925799</v>
      </c>
      <c r="F16" s="17"/>
      <c r="G16" s="17">
        <v>0.323762990215959</v>
      </c>
      <c r="H16" s="17">
        <v>0.358461174409473</v>
      </c>
      <c r="I16" s="17">
        <v>0.29418073110930398</v>
      </c>
      <c r="J16" s="17">
        <v>0.26996332001954698</v>
      </c>
      <c r="K16" s="17">
        <v>0.27527440981482798</v>
      </c>
      <c r="L16" s="17">
        <v>0.23486785130221699</v>
      </c>
      <c r="M16" s="17"/>
      <c r="N16" s="17">
        <v>0.35325172583001702</v>
      </c>
      <c r="O16" s="17">
        <v>0.28919496980951098</v>
      </c>
      <c r="P16" s="17">
        <v>0.28943492135360999</v>
      </c>
      <c r="Q16" s="17">
        <v>0.21957288881527801</v>
      </c>
      <c r="R16" s="17"/>
      <c r="S16" s="17">
        <v>0.40130731311170098</v>
      </c>
      <c r="T16" s="17">
        <v>0.23952821288738699</v>
      </c>
      <c r="U16" s="17">
        <v>0.28292706927316302</v>
      </c>
      <c r="V16" s="17">
        <v>0.249315412075896</v>
      </c>
      <c r="W16" s="17">
        <v>0.34109514327131502</v>
      </c>
      <c r="X16" s="17">
        <v>0.28813694623571701</v>
      </c>
      <c r="Y16" s="17">
        <v>0.19362397179017399</v>
      </c>
      <c r="Z16" s="17">
        <v>0.34301955922039701</v>
      </c>
      <c r="AA16" s="17">
        <v>0.25484701273262</v>
      </c>
      <c r="AB16" s="17">
        <v>0.31569815486182001</v>
      </c>
      <c r="AC16" s="17">
        <v>0.22989441881362599</v>
      </c>
      <c r="AD16" s="17">
        <v>0.36007895966825698</v>
      </c>
      <c r="AE16" s="17"/>
      <c r="AF16" s="17">
        <v>0.37181966898670399</v>
      </c>
      <c r="AG16" s="17">
        <v>0.282828047518</v>
      </c>
      <c r="AH16" s="17">
        <v>0.24595679675964199</v>
      </c>
      <c r="AI16" s="17">
        <v>0.25693380511439201</v>
      </c>
      <c r="AJ16" s="17">
        <v>0.21432577166974701</v>
      </c>
      <c r="AK16" s="17">
        <v>0.31111418158702703</v>
      </c>
      <c r="AL16" s="17"/>
      <c r="AM16" s="17">
        <v>0.29667968630223801</v>
      </c>
      <c r="AN16" s="17">
        <v>0.28165058105863999</v>
      </c>
      <c r="AO16" s="17"/>
      <c r="AP16" s="17">
        <v>0.233049081553758</v>
      </c>
      <c r="AQ16" s="17">
        <v>0.25070748021185602</v>
      </c>
      <c r="AR16" s="17">
        <v>0.33200748978616601</v>
      </c>
      <c r="AS16" s="17">
        <v>0.38318224817127999</v>
      </c>
      <c r="AT16" s="17">
        <v>0.42395438011991998</v>
      </c>
      <c r="AU16" s="17"/>
      <c r="AV16" s="17">
        <v>0.366838206425874</v>
      </c>
      <c r="AW16" s="17">
        <v>0.22968180703274399</v>
      </c>
      <c r="AX16" s="17">
        <v>0.35695233378667302</v>
      </c>
      <c r="AY16" s="17">
        <v>0.242417064867784</v>
      </c>
      <c r="AZ16" s="17">
        <v>0.33983246605857098</v>
      </c>
      <c r="BA16" s="17">
        <v>0.24633428235583499</v>
      </c>
      <c r="BB16" s="17"/>
      <c r="BC16" s="17">
        <v>0.33325313956012798</v>
      </c>
      <c r="BD16" s="17">
        <v>0.27060445611052197</v>
      </c>
      <c r="BE16" s="17">
        <v>0.30663775595355303</v>
      </c>
      <c r="BF16" s="17"/>
      <c r="BG16" s="17">
        <v>0.24748935015222601</v>
      </c>
      <c r="BH16" s="17">
        <v>0.31619691611281597</v>
      </c>
      <c r="BI16" s="17">
        <v>0.33642633778162201</v>
      </c>
      <c r="BJ16" s="17">
        <v>0.28102771973575502</v>
      </c>
      <c r="BK16" s="17">
        <v>0.14252387216420101</v>
      </c>
      <c r="BL16" s="17"/>
      <c r="BM16" s="17">
        <v>0.30496947983156503</v>
      </c>
      <c r="BN16" s="17">
        <v>0.17457288998071199</v>
      </c>
    </row>
    <row r="17" spans="2:66" ht="58" x14ac:dyDescent="0.35">
      <c r="B17" s="18" t="s">
        <v>292</v>
      </c>
      <c r="C17" s="17">
        <v>0.28342153065610498</v>
      </c>
      <c r="D17" s="17">
        <v>0.30019237729825199</v>
      </c>
      <c r="E17" s="17">
        <v>0.26646447835474202</v>
      </c>
      <c r="F17" s="17"/>
      <c r="G17" s="17">
        <v>0.22863492859652801</v>
      </c>
      <c r="H17" s="17">
        <v>0.355765373974611</v>
      </c>
      <c r="I17" s="17">
        <v>0.291791463685105</v>
      </c>
      <c r="J17" s="17">
        <v>0.28924642256495398</v>
      </c>
      <c r="K17" s="17">
        <v>0.259598621137622</v>
      </c>
      <c r="L17" s="17">
        <v>0.26530071562704899</v>
      </c>
      <c r="M17" s="17"/>
      <c r="N17" s="17">
        <v>0.36396631796685902</v>
      </c>
      <c r="O17" s="17">
        <v>0.28414084495723801</v>
      </c>
      <c r="P17" s="17">
        <v>0.24731082248366401</v>
      </c>
      <c r="Q17" s="17">
        <v>0.22539891377803001</v>
      </c>
      <c r="R17" s="17"/>
      <c r="S17" s="17">
        <v>0.319315721861758</v>
      </c>
      <c r="T17" s="17">
        <v>0.27424456390527902</v>
      </c>
      <c r="U17" s="17">
        <v>0.25426459675858898</v>
      </c>
      <c r="V17" s="17">
        <v>0.20160035857553801</v>
      </c>
      <c r="W17" s="17">
        <v>0.29362502148256803</v>
      </c>
      <c r="X17" s="17">
        <v>0.32348714913322701</v>
      </c>
      <c r="Y17" s="17">
        <v>0.28968662566085901</v>
      </c>
      <c r="Z17" s="17">
        <v>0.34015343719313701</v>
      </c>
      <c r="AA17" s="17">
        <v>0.25357569209277098</v>
      </c>
      <c r="AB17" s="17">
        <v>0.30653636987973598</v>
      </c>
      <c r="AC17" s="17">
        <v>0.266418956107421</v>
      </c>
      <c r="AD17" s="17">
        <v>0.31179750140911799</v>
      </c>
      <c r="AE17" s="17"/>
      <c r="AF17" s="17">
        <v>0.32537980405606698</v>
      </c>
      <c r="AG17" s="17">
        <v>0.302750511536996</v>
      </c>
      <c r="AH17" s="17">
        <v>0.23101837511315301</v>
      </c>
      <c r="AI17" s="17">
        <v>0.27194179104556399</v>
      </c>
      <c r="AJ17" s="17">
        <v>0.23168443457500301</v>
      </c>
      <c r="AK17" s="17">
        <v>0.25238174922418299</v>
      </c>
      <c r="AL17" s="17"/>
      <c r="AM17" s="17">
        <v>0.30407583059038201</v>
      </c>
      <c r="AN17" s="17">
        <v>0.253692134578266</v>
      </c>
      <c r="AO17" s="17"/>
      <c r="AP17" s="17">
        <v>0.222296831666248</v>
      </c>
      <c r="AQ17" s="17">
        <v>0.26865181407918598</v>
      </c>
      <c r="AR17" s="17">
        <v>0.337274035514181</v>
      </c>
      <c r="AS17" s="17">
        <v>0.33152571231818201</v>
      </c>
      <c r="AT17" s="17">
        <v>0.41488888170646698</v>
      </c>
      <c r="AU17" s="17"/>
      <c r="AV17" s="17">
        <v>0.32818852751245903</v>
      </c>
      <c r="AW17" s="17">
        <v>0.26462728788870399</v>
      </c>
      <c r="AX17" s="17">
        <v>0.34308559529450999</v>
      </c>
      <c r="AY17" s="17">
        <v>0.24249492559470701</v>
      </c>
      <c r="AZ17" s="17">
        <v>0.33427843844317401</v>
      </c>
      <c r="BA17" s="17">
        <v>0.25122168815554902</v>
      </c>
      <c r="BB17" s="17"/>
      <c r="BC17" s="17">
        <v>0.36089835688636401</v>
      </c>
      <c r="BD17" s="17">
        <v>0.24979034945554601</v>
      </c>
      <c r="BE17" s="17">
        <v>0.28701276136839898</v>
      </c>
      <c r="BF17" s="17"/>
      <c r="BG17" s="17">
        <v>0.25588153451881301</v>
      </c>
      <c r="BH17" s="17">
        <v>0.30566438435076099</v>
      </c>
      <c r="BI17" s="17">
        <v>0.32367321526010401</v>
      </c>
      <c r="BJ17" s="17">
        <v>0.37813304600063302</v>
      </c>
      <c r="BK17" s="17">
        <v>0.13839728809445301</v>
      </c>
      <c r="BL17" s="17"/>
      <c r="BM17" s="17">
        <v>0.29752941745777201</v>
      </c>
      <c r="BN17" s="17">
        <v>0.193870805336785</v>
      </c>
    </row>
    <row r="18" spans="2:66" ht="58" x14ac:dyDescent="0.35">
      <c r="B18" s="18" t="s">
        <v>293</v>
      </c>
      <c r="C18" s="17">
        <v>0.20413243681142501</v>
      </c>
      <c r="D18" s="17">
        <v>0.22029534125149899</v>
      </c>
      <c r="E18" s="17">
        <v>0.18835277385264099</v>
      </c>
      <c r="F18" s="17"/>
      <c r="G18" s="17">
        <v>0.27430171108796902</v>
      </c>
      <c r="H18" s="17">
        <v>0.241948981380461</v>
      </c>
      <c r="I18" s="17">
        <v>0.18919679132349301</v>
      </c>
      <c r="J18" s="17">
        <v>0.197129487199663</v>
      </c>
      <c r="K18" s="17">
        <v>0.18582840322105701</v>
      </c>
      <c r="L18" s="17">
        <v>0.15664084130650899</v>
      </c>
      <c r="M18" s="17"/>
      <c r="N18" s="17">
        <v>0.232246591212594</v>
      </c>
      <c r="O18" s="17">
        <v>0.216598623667977</v>
      </c>
      <c r="P18" s="17">
        <v>0.182408354643496</v>
      </c>
      <c r="Q18" s="17">
        <v>0.17674445519792101</v>
      </c>
      <c r="R18" s="17"/>
      <c r="S18" s="17">
        <v>0.254773104880683</v>
      </c>
      <c r="T18" s="17">
        <v>0.170564804923172</v>
      </c>
      <c r="U18" s="17">
        <v>0.23089033979464599</v>
      </c>
      <c r="V18" s="17">
        <v>0.214319840385475</v>
      </c>
      <c r="W18" s="17">
        <v>0.14316736115627701</v>
      </c>
      <c r="X18" s="17">
        <v>0.20051739715126099</v>
      </c>
      <c r="Y18" s="17">
        <v>0.18791744988838499</v>
      </c>
      <c r="Z18" s="17">
        <v>0.23377380690688401</v>
      </c>
      <c r="AA18" s="17">
        <v>0.16540292141090701</v>
      </c>
      <c r="AB18" s="17">
        <v>0.24666726805886099</v>
      </c>
      <c r="AC18" s="17">
        <v>0.23020431633592101</v>
      </c>
      <c r="AD18" s="17">
        <v>0.13910339094238999</v>
      </c>
      <c r="AE18" s="17"/>
      <c r="AF18" s="17">
        <v>0.27074253901158402</v>
      </c>
      <c r="AG18" s="17">
        <v>0.19786770462613101</v>
      </c>
      <c r="AH18" s="17">
        <v>0.17527206571552001</v>
      </c>
      <c r="AI18" s="17">
        <v>0.17352566736794101</v>
      </c>
      <c r="AJ18" s="17">
        <v>0.163538601617396</v>
      </c>
      <c r="AK18" s="17">
        <v>0.171580649391288</v>
      </c>
      <c r="AL18" s="17"/>
      <c r="AM18" s="17">
        <v>0.191469849987109</v>
      </c>
      <c r="AN18" s="17">
        <v>0.22120532587981501</v>
      </c>
      <c r="AO18" s="17"/>
      <c r="AP18" s="17">
        <v>0.17481257358802901</v>
      </c>
      <c r="AQ18" s="17">
        <v>0.20270150740380799</v>
      </c>
      <c r="AR18" s="17">
        <v>0.233214748548285</v>
      </c>
      <c r="AS18" s="17">
        <v>0.21748478928549</v>
      </c>
      <c r="AT18" s="17">
        <v>0.26750833368203097</v>
      </c>
      <c r="AU18" s="17"/>
      <c r="AV18" s="17">
        <v>0.22633378832863801</v>
      </c>
      <c r="AW18" s="17">
        <v>0.174599636113035</v>
      </c>
      <c r="AX18" s="17">
        <v>0.22448441561749399</v>
      </c>
      <c r="AY18" s="17">
        <v>0.2171242719284</v>
      </c>
      <c r="AZ18" s="17">
        <v>0.24938083627312099</v>
      </c>
      <c r="BA18" s="17">
        <v>0.177491356144685</v>
      </c>
      <c r="BB18" s="17"/>
      <c r="BC18" s="17">
        <v>0.23170439502771401</v>
      </c>
      <c r="BD18" s="17">
        <v>0.20422207256803501</v>
      </c>
      <c r="BE18" s="17">
        <v>0.19532871222158499</v>
      </c>
      <c r="BF18" s="17"/>
      <c r="BG18" s="17">
        <v>0.173215263679559</v>
      </c>
      <c r="BH18" s="17">
        <v>0.218729503707845</v>
      </c>
      <c r="BI18" s="17">
        <v>0.220739861810649</v>
      </c>
      <c r="BJ18" s="17">
        <v>0.24658598050428601</v>
      </c>
      <c r="BK18" s="17">
        <v>0.135896884247314</v>
      </c>
      <c r="BL18" s="17"/>
      <c r="BM18" s="17">
        <v>0.211292066175853</v>
      </c>
      <c r="BN18" s="17">
        <v>0.161509723747678</v>
      </c>
    </row>
    <row r="19" spans="2:66" x14ac:dyDescent="0.35">
      <c r="B19" s="18" t="s">
        <v>282</v>
      </c>
      <c r="C19" s="17">
        <v>9.3030709345906695E-2</v>
      </c>
      <c r="D19" s="17">
        <v>8.3148531142803406E-2</v>
      </c>
      <c r="E19" s="17">
        <v>0.103124443582558</v>
      </c>
      <c r="F19" s="17"/>
      <c r="G19" s="17">
        <v>6.9416104579419005E-2</v>
      </c>
      <c r="H19" s="17">
        <v>5.5967122075614099E-2</v>
      </c>
      <c r="I19" s="17">
        <v>9.8711445138233697E-2</v>
      </c>
      <c r="J19" s="17">
        <v>0.102214273785769</v>
      </c>
      <c r="K19" s="17">
        <v>0.122856102016779</v>
      </c>
      <c r="L19" s="17">
        <v>0.10692513639274299</v>
      </c>
      <c r="M19" s="17"/>
      <c r="N19" s="17">
        <v>5.09712156910671E-2</v>
      </c>
      <c r="O19" s="17">
        <v>8.1776493411029105E-2</v>
      </c>
      <c r="P19" s="17">
        <v>9.1705764456048403E-2</v>
      </c>
      <c r="Q19" s="17">
        <v>0.152920417337195</v>
      </c>
      <c r="R19" s="17"/>
      <c r="S19" s="17">
        <v>5.5999695864188397E-2</v>
      </c>
      <c r="T19" s="17">
        <v>0.105500337370855</v>
      </c>
      <c r="U19" s="17">
        <v>7.8815000397739199E-2</v>
      </c>
      <c r="V19" s="17">
        <v>9.5539875344000505E-2</v>
      </c>
      <c r="W19" s="17">
        <v>6.4830809388438701E-2</v>
      </c>
      <c r="X19" s="17">
        <v>0.11296038991093001</v>
      </c>
      <c r="Y19" s="17">
        <v>9.1078093049382899E-2</v>
      </c>
      <c r="Z19" s="17">
        <v>4.6312890308169298E-2</v>
      </c>
      <c r="AA19" s="17">
        <v>0.119819454084212</v>
      </c>
      <c r="AB19" s="17">
        <v>6.9805082884461397E-2</v>
      </c>
      <c r="AC19" s="17">
        <v>0.209310977917396</v>
      </c>
      <c r="AD19" s="17">
        <v>9.2080837260733697E-2</v>
      </c>
      <c r="AE19" s="17"/>
      <c r="AF19" s="17">
        <v>7.4555062217143794E-2</v>
      </c>
      <c r="AG19" s="17">
        <v>8.5619502945561907E-2</v>
      </c>
      <c r="AH19" s="17">
        <v>9.4867889804866198E-2</v>
      </c>
      <c r="AI19" s="17">
        <v>0.10726858145245501</v>
      </c>
      <c r="AJ19" s="17">
        <v>0.13943821994765401</v>
      </c>
      <c r="AK19" s="17">
        <v>7.5206501591358499E-2</v>
      </c>
      <c r="AL19" s="17"/>
      <c r="AM19" s="17">
        <v>8.9455810296957802E-2</v>
      </c>
      <c r="AN19" s="17">
        <v>9.8762778487209005E-2</v>
      </c>
      <c r="AO19" s="17"/>
      <c r="AP19" s="17">
        <v>0.148316386794032</v>
      </c>
      <c r="AQ19" s="17">
        <v>9.0205685094503898E-2</v>
      </c>
      <c r="AR19" s="17">
        <v>5.8975339557364802E-2</v>
      </c>
      <c r="AS19" s="17">
        <v>6.1204306234608999E-2</v>
      </c>
      <c r="AT19" s="17">
        <v>1.98194411850438E-2</v>
      </c>
      <c r="AU19" s="17"/>
      <c r="AV19" s="17">
        <v>7.2388562757052202E-2</v>
      </c>
      <c r="AW19" s="17">
        <v>9.1739896883312702E-2</v>
      </c>
      <c r="AX19" s="17">
        <v>5.5353822103544101E-2</v>
      </c>
      <c r="AY19" s="17">
        <v>6.2057281255936098E-2</v>
      </c>
      <c r="AZ19" s="17">
        <v>4.9153427851730103E-2</v>
      </c>
      <c r="BA19" s="17">
        <v>0.18756644456835</v>
      </c>
      <c r="BB19" s="17"/>
      <c r="BC19" s="17">
        <v>8.2171031028833594E-2</v>
      </c>
      <c r="BD19" s="17">
        <v>0.10474936103863899</v>
      </c>
      <c r="BE19" s="17">
        <v>5.4439736615499598E-2</v>
      </c>
      <c r="BF19" s="17"/>
      <c r="BG19" s="17">
        <v>0.12541778005717999</v>
      </c>
      <c r="BH19" s="17">
        <v>6.4962981339377501E-2</v>
      </c>
      <c r="BI19" s="17">
        <v>6.3760746525151901E-2</v>
      </c>
      <c r="BJ19" s="17">
        <v>3.6767611175035297E-2</v>
      </c>
      <c r="BK19" s="17">
        <v>0.108053947852375</v>
      </c>
      <c r="BL19" s="17"/>
      <c r="BM19" s="17">
        <v>7.4841840981840699E-2</v>
      </c>
      <c r="BN19" s="17">
        <v>9.1558687148042703E-2</v>
      </c>
    </row>
    <row r="20" spans="2:66" x14ac:dyDescent="0.35">
      <c r="B20" s="18" t="s">
        <v>98</v>
      </c>
      <c r="C20" s="19">
        <v>6.8981043989332899E-2</v>
      </c>
      <c r="D20" s="19">
        <v>7.85569287860865E-2</v>
      </c>
      <c r="E20" s="19">
        <v>5.8997115404707999E-2</v>
      </c>
      <c r="F20" s="19"/>
      <c r="G20" s="19">
        <v>4.8120722898209803E-2</v>
      </c>
      <c r="H20" s="19">
        <v>2.26948834902269E-2</v>
      </c>
      <c r="I20" s="19">
        <v>4.6059262916507998E-2</v>
      </c>
      <c r="J20" s="19">
        <v>7.9387905965932204E-2</v>
      </c>
      <c r="K20" s="19">
        <v>9.0158965157438806E-2</v>
      </c>
      <c r="L20" s="19">
        <v>0.11656019012285</v>
      </c>
      <c r="M20" s="19"/>
      <c r="N20" s="19">
        <v>4.0674359306691901E-2</v>
      </c>
      <c r="O20" s="19">
        <v>6.0392713081494097E-2</v>
      </c>
      <c r="P20" s="19">
        <v>9.8882954814992693E-2</v>
      </c>
      <c r="Q20" s="19">
        <v>8.1469495271909706E-2</v>
      </c>
      <c r="R20" s="19"/>
      <c r="S20" s="19">
        <v>3.8717021572885701E-2</v>
      </c>
      <c r="T20" s="19">
        <v>7.0927967762822799E-2</v>
      </c>
      <c r="U20" s="19">
        <v>4.32060366188141E-2</v>
      </c>
      <c r="V20" s="19">
        <v>9.8882506436455297E-2</v>
      </c>
      <c r="W20" s="19">
        <v>7.9386621275552904E-2</v>
      </c>
      <c r="X20" s="19">
        <v>7.4619312065807297E-2</v>
      </c>
      <c r="Y20" s="19">
        <v>9.1559919287487204E-2</v>
      </c>
      <c r="Z20" s="19">
        <v>5.87544289398459E-2</v>
      </c>
      <c r="AA20" s="19">
        <v>0.106826517538697</v>
      </c>
      <c r="AB20" s="19">
        <v>4.4343810943909101E-2</v>
      </c>
      <c r="AC20" s="19">
        <v>6.7708583451062496E-2</v>
      </c>
      <c r="AD20" s="19">
        <v>2.9925955476339101E-2</v>
      </c>
      <c r="AE20" s="19"/>
      <c r="AF20" s="19">
        <v>3.5866069507914503E-2</v>
      </c>
      <c r="AG20" s="19">
        <v>7.2591368903120304E-2</v>
      </c>
      <c r="AH20" s="19">
        <v>9.0489212976133798E-2</v>
      </c>
      <c r="AI20" s="19">
        <v>8.6246958685262401E-2</v>
      </c>
      <c r="AJ20" s="19">
        <v>8.3862724511256398E-2</v>
      </c>
      <c r="AK20" s="19">
        <v>6.4381563043652196E-2</v>
      </c>
      <c r="AL20" s="19"/>
      <c r="AM20" s="19">
        <v>6.04862205549868E-2</v>
      </c>
      <c r="AN20" s="19">
        <v>8.0313565546736507E-2</v>
      </c>
      <c r="AO20" s="19"/>
      <c r="AP20" s="19">
        <v>0.10393401241745499</v>
      </c>
      <c r="AQ20" s="19">
        <v>7.4554106816808699E-2</v>
      </c>
      <c r="AR20" s="19">
        <v>5.3086929177995797E-2</v>
      </c>
      <c r="AS20" s="19">
        <v>3.9288070959120298E-2</v>
      </c>
      <c r="AT20" s="19">
        <v>0</v>
      </c>
      <c r="AU20" s="19"/>
      <c r="AV20" s="19">
        <v>2.7652138645817802E-2</v>
      </c>
      <c r="AW20" s="19">
        <v>0.11796230415138199</v>
      </c>
      <c r="AX20" s="19">
        <v>3.1726246791263298E-2</v>
      </c>
      <c r="AY20" s="19">
        <v>0.12131156462729099</v>
      </c>
      <c r="AZ20" s="19">
        <v>5.5419355373437E-2</v>
      </c>
      <c r="BA20" s="19">
        <v>7.1322802114868494E-2</v>
      </c>
      <c r="BB20" s="19"/>
      <c r="BC20" s="19">
        <v>3.0181514977913899E-2</v>
      </c>
      <c r="BD20" s="19">
        <v>8.1929336510855905E-2</v>
      </c>
      <c r="BE20" s="19">
        <v>8.4107262148231304E-2</v>
      </c>
      <c r="BF20" s="19"/>
      <c r="BG20" s="19">
        <v>0.11844687793712699</v>
      </c>
      <c r="BH20" s="19">
        <v>4.8892569062342399E-2</v>
      </c>
      <c r="BI20" s="19">
        <v>4.2543153155529999E-2</v>
      </c>
      <c r="BJ20" s="19">
        <v>5.4199457264034197E-2</v>
      </c>
      <c r="BK20" s="19">
        <v>0.18637957517644299</v>
      </c>
      <c r="BL20" s="19"/>
      <c r="BM20" s="19">
        <v>6.02583707766104E-2</v>
      </c>
      <c r="BN20" s="19">
        <v>0.15579383313216699</v>
      </c>
    </row>
    <row r="21" spans="2:66" x14ac:dyDescent="0.35">
      <c r="B21" s="16"/>
    </row>
    <row r="22" spans="2:66" x14ac:dyDescent="0.35">
      <c r="B22" t="s">
        <v>102</v>
      </c>
    </row>
    <row r="23" spans="2:66" x14ac:dyDescent="0.35">
      <c r="B23" t="s">
        <v>103</v>
      </c>
    </row>
    <row r="25" spans="2:66" x14ac:dyDescent="0.35">
      <c r="B25"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N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295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284</v>
      </c>
      <c r="C9" s="17">
        <v>0.43421916288386397</v>
      </c>
      <c r="D9" s="17">
        <v>0.42162276628337497</v>
      </c>
      <c r="E9" s="17">
        <v>0.44567488766491897</v>
      </c>
      <c r="F9" s="17"/>
      <c r="G9" s="17">
        <v>0.32520582136718001</v>
      </c>
      <c r="H9" s="17">
        <v>0.39378068573075498</v>
      </c>
      <c r="I9" s="17">
        <v>0.40712765781711002</v>
      </c>
      <c r="J9" s="17">
        <v>0.463330521998079</v>
      </c>
      <c r="K9" s="17">
        <v>0.54316598069263899</v>
      </c>
      <c r="L9" s="17">
        <v>0.464914762275002</v>
      </c>
      <c r="M9" s="17"/>
      <c r="N9" s="17">
        <v>0.46184816715469001</v>
      </c>
      <c r="O9" s="17">
        <v>0.426614199656077</v>
      </c>
      <c r="P9" s="17">
        <v>0.45886970548238099</v>
      </c>
      <c r="Q9" s="17">
        <v>0.39121871211897502</v>
      </c>
      <c r="R9" s="17"/>
      <c r="S9" s="17">
        <v>0.374371178464322</v>
      </c>
      <c r="T9" s="17">
        <v>0.479425620203701</v>
      </c>
      <c r="U9" s="17">
        <v>0.51376510093835603</v>
      </c>
      <c r="V9" s="17">
        <v>0.345687441764014</v>
      </c>
      <c r="W9" s="17">
        <v>0.47467168313956398</v>
      </c>
      <c r="X9" s="17">
        <v>0.42668860010199999</v>
      </c>
      <c r="Y9" s="17">
        <v>0.43637656664848101</v>
      </c>
      <c r="Z9" s="17">
        <v>0.43821364982913202</v>
      </c>
      <c r="AA9" s="17">
        <v>0.37674240044901097</v>
      </c>
      <c r="AB9" s="17">
        <v>0.51604263295418695</v>
      </c>
      <c r="AC9" s="17">
        <v>0.42583766008128898</v>
      </c>
      <c r="AD9" s="17">
        <v>0.466697980524376</v>
      </c>
      <c r="AE9" s="17"/>
      <c r="AF9" s="17">
        <v>0.38731987103208598</v>
      </c>
      <c r="AG9" s="17">
        <v>0.48849512185981803</v>
      </c>
      <c r="AH9" s="17">
        <v>0.37466432750045903</v>
      </c>
      <c r="AI9" s="17">
        <v>0.45751167538851001</v>
      </c>
      <c r="AJ9" s="17">
        <v>0.417466978563095</v>
      </c>
      <c r="AK9" s="17">
        <v>0.47154975804740801</v>
      </c>
      <c r="AL9" s="17"/>
      <c r="AM9" s="17">
        <v>0.432163506583438</v>
      </c>
      <c r="AN9" s="17">
        <v>0.437794744429511</v>
      </c>
      <c r="AO9" s="17"/>
      <c r="AP9" s="17">
        <v>0.44516459453034002</v>
      </c>
      <c r="AQ9" s="17">
        <v>0.45799457043452502</v>
      </c>
      <c r="AR9" s="17">
        <v>0.428124137737243</v>
      </c>
      <c r="AS9" s="17">
        <v>0.42046736795470702</v>
      </c>
      <c r="AT9" s="17">
        <v>0.36949017672106799</v>
      </c>
      <c r="AU9" s="17"/>
      <c r="AV9" s="17">
        <v>0.41757016430525201</v>
      </c>
      <c r="AW9" s="17">
        <v>0.44442046361533599</v>
      </c>
      <c r="AX9" s="17">
        <v>0.48619306054081302</v>
      </c>
      <c r="AY9" s="17">
        <v>0.45309462318594601</v>
      </c>
      <c r="AZ9" s="17">
        <v>0.54283496392489705</v>
      </c>
      <c r="BA9" s="17">
        <v>0.41348698717801402</v>
      </c>
      <c r="BB9" s="17"/>
      <c r="BC9" s="17">
        <v>0.50281035819930398</v>
      </c>
      <c r="BD9" s="17">
        <v>0.43392763953633101</v>
      </c>
      <c r="BE9" s="17">
        <v>0.40828426984664101</v>
      </c>
      <c r="BF9" s="17"/>
      <c r="BG9" s="17">
        <v>0.37794577738146101</v>
      </c>
      <c r="BH9" s="17">
        <v>0.45694422442465299</v>
      </c>
      <c r="BI9" s="17">
        <v>0.47407669114641199</v>
      </c>
      <c r="BJ9" s="17">
        <v>0.49057414096086699</v>
      </c>
      <c r="BK9" s="17">
        <v>0.326938505542613</v>
      </c>
      <c r="BL9" s="17"/>
      <c r="BM9" s="17">
        <v>0.44403516531165899</v>
      </c>
      <c r="BN9" s="17">
        <v>0.36480287889315399</v>
      </c>
    </row>
    <row r="10" spans="2:66" ht="58" x14ac:dyDescent="0.35">
      <c r="B10" s="18" t="s">
        <v>285</v>
      </c>
      <c r="C10" s="17">
        <v>0.39324424712144701</v>
      </c>
      <c r="D10" s="17">
        <v>0.38776640836579901</v>
      </c>
      <c r="E10" s="17">
        <v>0.398521129651706</v>
      </c>
      <c r="F10" s="17"/>
      <c r="G10" s="17">
        <v>0.34039811308714601</v>
      </c>
      <c r="H10" s="17">
        <v>0.44039449174423501</v>
      </c>
      <c r="I10" s="17">
        <v>0.381131993084385</v>
      </c>
      <c r="J10" s="17">
        <v>0.37890876885464497</v>
      </c>
      <c r="K10" s="17">
        <v>0.43218818514941398</v>
      </c>
      <c r="L10" s="17">
        <v>0.38515078418259202</v>
      </c>
      <c r="M10" s="17"/>
      <c r="N10" s="17">
        <v>0.46526480386713798</v>
      </c>
      <c r="O10" s="17">
        <v>0.41137620254455098</v>
      </c>
      <c r="P10" s="17">
        <v>0.36400324065619</v>
      </c>
      <c r="Q10" s="17">
        <v>0.32029340192238398</v>
      </c>
      <c r="R10" s="17"/>
      <c r="S10" s="17">
        <v>0.433247032340556</v>
      </c>
      <c r="T10" s="17">
        <v>0.39605115992452899</v>
      </c>
      <c r="U10" s="17">
        <v>0.37317579271460199</v>
      </c>
      <c r="V10" s="17">
        <v>0.36246135907503002</v>
      </c>
      <c r="W10" s="17">
        <v>0.41380574940381498</v>
      </c>
      <c r="X10" s="17">
        <v>0.38351424482700402</v>
      </c>
      <c r="Y10" s="17">
        <v>0.36289942759111199</v>
      </c>
      <c r="Z10" s="17">
        <v>0.37916924147636299</v>
      </c>
      <c r="AA10" s="17">
        <v>0.36842785558965402</v>
      </c>
      <c r="AB10" s="17">
        <v>0.41236454898424602</v>
      </c>
      <c r="AC10" s="17">
        <v>0.35545280523189099</v>
      </c>
      <c r="AD10" s="17">
        <v>0.51890952105450106</v>
      </c>
      <c r="AE10" s="17"/>
      <c r="AF10" s="17">
        <v>0.42488288238517902</v>
      </c>
      <c r="AG10" s="17">
        <v>0.41203182448506598</v>
      </c>
      <c r="AH10" s="17">
        <v>0.33402367773590502</v>
      </c>
      <c r="AI10" s="17">
        <v>0.38145072290383197</v>
      </c>
      <c r="AJ10" s="17">
        <v>0.347783154248133</v>
      </c>
      <c r="AK10" s="17">
        <v>0.420638720946373</v>
      </c>
      <c r="AL10" s="17"/>
      <c r="AM10" s="17">
        <v>0.39886117521292602</v>
      </c>
      <c r="AN10" s="17">
        <v>0.38445045389695698</v>
      </c>
      <c r="AO10" s="17"/>
      <c r="AP10" s="17">
        <v>0.341215203341865</v>
      </c>
      <c r="AQ10" s="17">
        <v>0.36329809826293102</v>
      </c>
      <c r="AR10" s="17">
        <v>0.43443349575727602</v>
      </c>
      <c r="AS10" s="17">
        <v>0.486803375565876</v>
      </c>
      <c r="AT10" s="17">
        <v>0.50480369581262496</v>
      </c>
      <c r="AU10" s="17"/>
      <c r="AV10" s="17">
        <v>0.42003188439410899</v>
      </c>
      <c r="AW10" s="17">
        <v>0.35423782428433598</v>
      </c>
      <c r="AX10" s="17">
        <v>0.396448336131075</v>
      </c>
      <c r="AY10" s="17">
        <v>0.35138207343807198</v>
      </c>
      <c r="AZ10" s="17">
        <v>0.50454789072236395</v>
      </c>
      <c r="BA10" s="17">
        <v>0.47690375619083503</v>
      </c>
      <c r="BB10" s="17"/>
      <c r="BC10" s="17">
        <v>0.506304539535956</v>
      </c>
      <c r="BD10" s="17">
        <v>0.38186330475546998</v>
      </c>
      <c r="BE10" s="17">
        <v>0.34714271239982297</v>
      </c>
      <c r="BF10" s="17"/>
      <c r="BG10" s="17">
        <v>0.33189172680970103</v>
      </c>
      <c r="BH10" s="17">
        <v>0.43204097366504801</v>
      </c>
      <c r="BI10" s="17">
        <v>0.42758823422182202</v>
      </c>
      <c r="BJ10" s="17">
        <v>0.40778873059964199</v>
      </c>
      <c r="BK10" s="17">
        <v>0.25106981590434102</v>
      </c>
      <c r="BL10" s="17"/>
      <c r="BM10" s="17">
        <v>0.415675683002174</v>
      </c>
      <c r="BN10" s="17">
        <v>0.28733369865791702</v>
      </c>
    </row>
    <row r="11" spans="2:66" ht="58" x14ac:dyDescent="0.35">
      <c r="B11" s="18" t="s">
        <v>286</v>
      </c>
      <c r="C11" s="17">
        <v>0.36456050272822699</v>
      </c>
      <c r="D11" s="17">
        <v>0.36502967768342198</v>
      </c>
      <c r="E11" s="17">
        <v>0.36292208177667301</v>
      </c>
      <c r="F11" s="17"/>
      <c r="G11" s="17">
        <v>0.31974582091897102</v>
      </c>
      <c r="H11" s="17">
        <v>0.41700443166154499</v>
      </c>
      <c r="I11" s="17">
        <v>0.356584090051068</v>
      </c>
      <c r="J11" s="17">
        <v>0.38570642090649199</v>
      </c>
      <c r="K11" s="17">
        <v>0.37680826074335499</v>
      </c>
      <c r="L11" s="17">
        <v>0.33264707487016398</v>
      </c>
      <c r="M11" s="17"/>
      <c r="N11" s="17">
        <v>0.41076217592507902</v>
      </c>
      <c r="O11" s="17">
        <v>0.37317223463342503</v>
      </c>
      <c r="P11" s="17">
        <v>0.36334795816652699</v>
      </c>
      <c r="Q11" s="17">
        <v>0.30420109234491299</v>
      </c>
      <c r="R11" s="17"/>
      <c r="S11" s="17">
        <v>0.42311044077368798</v>
      </c>
      <c r="T11" s="17">
        <v>0.36216464498129303</v>
      </c>
      <c r="U11" s="17">
        <v>0.40488600895083798</v>
      </c>
      <c r="V11" s="17">
        <v>0.28636774598993597</v>
      </c>
      <c r="W11" s="17">
        <v>0.42133481719895899</v>
      </c>
      <c r="X11" s="17">
        <v>0.30193020847468999</v>
      </c>
      <c r="Y11" s="17">
        <v>0.34558694126700901</v>
      </c>
      <c r="Z11" s="17">
        <v>0.41634807647774102</v>
      </c>
      <c r="AA11" s="17">
        <v>0.340746135382888</v>
      </c>
      <c r="AB11" s="17">
        <v>0.35238757415548999</v>
      </c>
      <c r="AC11" s="17">
        <v>0.30661351900501599</v>
      </c>
      <c r="AD11" s="17">
        <v>0.48775000901933202</v>
      </c>
      <c r="AE11" s="17"/>
      <c r="AF11" s="17">
        <v>0.38703928543266802</v>
      </c>
      <c r="AG11" s="17">
        <v>0.400134637776414</v>
      </c>
      <c r="AH11" s="17">
        <v>0.29900303672724998</v>
      </c>
      <c r="AI11" s="17">
        <v>0.35184889190533303</v>
      </c>
      <c r="AJ11" s="17">
        <v>0.31459780520511899</v>
      </c>
      <c r="AK11" s="17">
        <v>0.37448509099584898</v>
      </c>
      <c r="AL11" s="17"/>
      <c r="AM11" s="17">
        <v>0.359848652591575</v>
      </c>
      <c r="AN11" s="17">
        <v>0.37024900454579002</v>
      </c>
      <c r="AO11" s="17"/>
      <c r="AP11" s="17">
        <v>0.34045591130274899</v>
      </c>
      <c r="AQ11" s="17">
        <v>0.358786861359217</v>
      </c>
      <c r="AR11" s="17">
        <v>0.36335165982579598</v>
      </c>
      <c r="AS11" s="17">
        <v>0.43940215710270603</v>
      </c>
      <c r="AT11" s="17">
        <v>0.49195978380105299</v>
      </c>
      <c r="AU11" s="17"/>
      <c r="AV11" s="17">
        <v>0.38133047714588297</v>
      </c>
      <c r="AW11" s="17">
        <v>0.33146275913046802</v>
      </c>
      <c r="AX11" s="17">
        <v>0.404790455007278</v>
      </c>
      <c r="AY11" s="17">
        <v>0.35176273563979199</v>
      </c>
      <c r="AZ11" s="17">
        <v>0.45790237086670399</v>
      </c>
      <c r="BA11" s="17">
        <v>0.35613311264207997</v>
      </c>
      <c r="BB11" s="17"/>
      <c r="BC11" s="17">
        <v>0.44487947141131601</v>
      </c>
      <c r="BD11" s="17">
        <v>0.363384902006817</v>
      </c>
      <c r="BE11" s="17">
        <v>0.33630663689148599</v>
      </c>
      <c r="BF11" s="17"/>
      <c r="BG11" s="17">
        <v>0.315110822363041</v>
      </c>
      <c r="BH11" s="17">
        <v>0.37273192955929002</v>
      </c>
      <c r="BI11" s="17">
        <v>0.44417347469632501</v>
      </c>
      <c r="BJ11" s="17">
        <v>0.277390545875011</v>
      </c>
      <c r="BK11" s="17">
        <v>0.23415695548520099</v>
      </c>
      <c r="BL11" s="17"/>
      <c r="BM11" s="17">
        <v>0.363316120682112</v>
      </c>
      <c r="BN11" s="17">
        <v>0.24416096716407501</v>
      </c>
    </row>
    <row r="12" spans="2:66" ht="29" x14ac:dyDescent="0.35">
      <c r="B12" s="18" t="s">
        <v>288</v>
      </c>
      <c r="C12" s="17">
        <v>0.36233986838382898</v>
      </c>
      <c r="D12" s="17">
        <v>0.34351430777344399</v>
      </c>
      <c r="E12" s="17">
        <v>0.38047855250684398</v>
      </c>
      <c r="F12" s="17"/>
      <c r="G12" s="17">
        <v>0.35563221984294302</v>
      </c>
      <c r="H12" s="17">
        <v>0.42053317688828201</v>
      </c>
      <c r="I12" s="17">
        <v>0.38425507796358799</v>
      </c>
      <c r="J12" s="17">
        <v>0.38322960575888698</v>
      </c>
      <c r="K12" s="17">
        <v>0.35991363449747599</v>
      </c>
      <c r="L12" s="17">
        <v>0.286238719910694</v>
      </c>
      <c r="M12" s="17"/>
      <c r="N12" s="17">
        <v>0.42076508469517299</v>
      </c>
      <c r="O12" s="17">
        <v>0.38743018822987302</v>
      </c>
      <c r="P12" s="17">
        <v>0.33256231903525402</v>
      </c>
      <c r="Q12" s="17">
        <v>0.29867880399225499</v>
      </c>
      <c r="R12" s="17"/>
      <c r="S12" s="17">
        <v>0.37894691884324999</v>
      </c>
      <c r="T12" s="17">
        <v>0.373311830201773</v>
      </c>
      <c r="U12" s="17">
        <v>0.355785542472564</v>
      </c>
      <c r="V12" s="17">
        <v>0.30842338402018599</v>
      </c>
      <c r="W12" s="17">
        <v>0.43590958030104399</v>
      </c>
      <c r="X12" s="17">
        <v>0.40864593522877701</v>
      </c>
      <c r="Y12" s="17">
        <v>0.35148110599734</v>
      </c>
      <c r="Z12" s="17">
        <v>0.334555805068602</v>
      </c>
      <c r="AA12" s="17">
        <v>0.29168317710096697</v>
      </c>
      <c r="AB12" s="17">
        <v>0.33494677520675398</v>
      </c>
      <c r="AC12" s="17">
        <v>0.36919790838592098</v>
      </c>
      <c r="AD12" s="17">
        <v>0.50185682736831005</v>
      </c>
      <c r="AE12" s="17"/>
      <c r="AF12" s="17">
        <v>0.39706121402407402</v>
      </c>
      <c r="AG12" s="17">
        <v>0.35713350458770599</v>
      </c>
      <c r="AH12" s="17">
        <v>0.371705285709719</v>
      </c>
      <c r="AI12" s="17">
        <v>0.33947308184244002</v>
      </c>
      <c r="AJ12" s="17">
        <v>0.29872745792129501</v>
      </c>
      <c r="AK12" s="17">
        <v>0.39839134711768198</v>
      </c>
      <c r="AL12" s="17"/>
      <c r="AM12" s="17">
        <v>0.34905021761729499</v>
      </c>
      <c r="AN12" s="17">
        <v>0.38015316030136198</v>
      </c>
      <c r="AO12" s="17"/>
      <c r="AP12" s="17">
        <v>0.301743683614901</v>
      </c>
      <c r="AQ12" s="17">
        <v>0.34183248336550798</v>
      </c>
      <c r="AR12" s="17">
        <v>0.39067186612844201</v>
      </c>
      <c r="AS12" s="17">
        <v>0.43333007151113001</v>
      </c>
      <c r="AT12" s="17">
        <v>0.41167512695299402</v>
      </c>
      <c r="AU12" s="17"/>
      <c r="AV12" s="17">
        <v>0.40739433051306401</v>
      </c>
      <c r="AW12" s="17">
        <v>0.30160466436760902</v>
      </c>
      <c r="AX12" s="17">
        <v>0.39075631370192898</v>
      </c>
      <c r="AY12" s="17">
        <v>0.32002822105196399</v>
      </c>
      <c r="AZ12" s="17">
        <v>0.464373273266737</v>
      </c>
      <c r="BA12" s="17">
        <v>0.35418543637148198</v>
      </c>
      <c r="BB12" s="17"/>
      <c r="BC12" s="17">
        <v>0.44336072856046599</v>
      </c>
      <c r="BD12" s="17">
        <v>0.34136106904949298</v>
      </c>
      <c r="BE12" s="17">
        <v>0.33626274740598699</v>
      </c>
      <c r="BF12" s="17"/>
      <c r="BG12" s="17">
        <v>0.29262994136982001</v>
      </c>
      <c r="BH12" s="17">
        <v>0.40337998437277001</v>
      </c>
      <c r="BI12" s="17">
        <v>0.38576867619418198</v>
      </c>
      <c r="BJ12" s="17">
        <v>0.40216012366025999</v>
      </c>
      <c r="BK12" s="17">
        <v>0.23770100382517201</v>
      </c>
      <c r="BL12" s="17"/>
      <c r="BM12" s="17">
        <v>0.38528242795992002</v>
      </c>
      <c r="BN12" s="17">
        <v>0.27575592687674599</v>
      </c>
    </row>
    <row r="13" spans="2:66" ht="58" x14ac:dyDescent="0.35">
      <c r="B13" s="18" t="s">
        <v>287</v>
      </c>
      <c r="C13" s="17">
        <v>0.35926389875352599</v>
      </c>
      <c r="D13" s="17">
        <v>0.35796880136995102</v>
      </c>
      <c r="E13" s="17">
        <v>0.36029509244423902</v>
      </c>
      <c r="F13" s="17"/>
      <c r="G13" s="17">
        <v>0.35831572395002997</v>
      </c>
      <c r="H13" s="17">
        <v>0.41013748515378801</v>
      </c>
      <c r="I13" s="17">
        <v>0.34599506573022099</v>
      </c>
      <c r="J13" s="17">
        <v>0.34843555984639402</v>
      </c>
      <c r="K13" s="17">
        <v>0.37794452062149603</v>
      </c>
      <c r="L13" s="17">
        <v>0.325316955567162</v>
      </c>
      <c r="M13" s="17"/>
      <c r="N13" s="17">
        <v>0.40944658419590402</v>
      </c>
      <c r="O13" s="17">
        <v>0.35926341079545299</v>
      </c>
      <c r="P13" s="17">
        <v>0.334579917354417</v>
      </c>
      <c r="Q13" s="17">
        <v>0.32414108497140198</v>
      </c>
      <c r="R13" s="17"/>
      <c r="S13" s="17">
        <v>0.41648661455445701</v>
      </c>
      <c r="T13" s="17">
        <v>0.36549336861111598</v>
      </c>
      <c r="U13" s="17">
        <v>0.337964736289871</v>
      </c>
      <c r="V13" s="17">
        <v>0.32136170357237798</v>
      </c>
      <c r="W13" s="17">
        <v>0.39626675646457599</v>
      </c>
      <c r="X13" s="17">
        <v>0.363000467826816</v>
      </c>
      <c r="Y13" s="17">
        <v>0.314577413227213</v>
      </c>
      <c r="Z13" s="17">
        <v>0.41510200640240302</v>
      </c>
      <c r="AA13" s="17">
        <v>0.30677750475295301</v>
      </c>
      <c r="AB13" s="17">
        <v>0.35235431932468703</v>
      </c>
      <c r="AC13" s="17">
        <v>0.32556231485169301</v>
      </c>
      <c r="AD13" s="17">
        <v>0.45375971686021099</v>
      </c>
      <c r="AE13" s="17"/>
      <c r="AF13" s="17">
        <v>0.39618583726372397</v>
      </c>
      <c r="AG13" s="17">
        <v>0.37438756683748398</v>
      </c>
      <c r="AH13" s="17">
        <v>0.32458935803288902</v>
      </c>
      <c r="AI13" s="17">
        <v>0.33093364695917299</v>
      </c>
      <c r="AJ13" s="17">
        <v>0.29168717025324897</v>
      </c>
      <c r="AK13" s="17">
        <v>0.41664264827015202</v>
      </c>
      <c r="AL13" s="17"/>
      <c r="AM13" s="17">
        <v>0.34323331096270998</v>
      </c>
      <c r="AN13" s="17">
        <v>0.382136756112892</v>
      </c>
      <c r="AO13" s="17"/>
      <c r="AP13" s="17">
        <v>0.27991104814647799</v>
      </c>
      <c r="AQ13" s="17">
        <v>0.33396409577737202</v>
      </c>
      <c r="AR13" s="17">
        <v>0.39653568614708601</v>
      </c>
      <c r="AS13" s="17">
        <v>0.44268630032917999</v>
      </c>
      <c r="AT13" s="17">
        <v>0.44330000454656299</v>
      </c>
      <c r="AU13" s="17"/>
      <c r="AV13" s="17">
        <v>0.38602594656126499</v>
      </c>
      <c r="AW13" s="17">
        <v>0.30040285552343199</v>
      </c>
      <c r="AX13" s="17">
        <v>0.37066512960902698</v>
      </c>
      <c r="AY13" s="17">
        <v>0.309788188802187</v>
      </c>
      <c r="AZ13" s="17">
        <v>0.50311757541135504</v>
      </c>
      <c r="BA13" s="17">
        <v>0.387465679408386</v>
      </c>
      <c r="BB13" s="17"/>
      <c r="BC13" s="17">
        <v>0.44825151142745101</v>
      </c>
      <c r="BD13" s="17">
        <v>0.33251809665285398</v>
      </c>
      <c r="BE13" s="17">
        <v>0.33508015708372901</v>
      </c>
      <c r="BF13" s="17"/>
      <c r="BG13" s="17">
        <v>0.31262750592756899</v>
      </c>
      <c r="BH13" s="17">
        <v>0.40613275080556399</v>
      </c>
      <c r="BI13" s="17">
        <v>0.37689400136547402</v>
      </c>
      <c r="BJ13" s="17">
        <v>0.303620184624875</v>
      </c>
      <c r="BK13" s="17">
        <v>0.217607220554207</v>
      </c>
      <c r="BL13" s="17"/>
      <c r="BM13" s="17">
        <v>0.39085315001992998</v>
      </c>
      <c r="BN13" s="17">
        <v>0.23751014069891699</v>
      </c>
    </row>
    <row r="14" spans="2:66" ht="87" x14ac:dyDescent="0.35">
      <c r="B14" s="18" t="s">
        <v>289</v>
      </c>
      <c r="C14" s="17">
        <v>0.35895124002192502</v>
      </c>
      <c r="D14" s="17">
        <v>0.35902508936482502</v>
      </c>
      <c r="E14" s="17">
        <v>0.358657937777833</v>
      </c>
      <c r="F14" s="17"/>
      <c r="G14" s="17">
        <v>0.318239985991559</v>
      </c>
      <c r="H14" s="17">
        <v>0.42216962166053501</v>
      </c>
      <c r="I14" s="17">
        <v>0.33439490428154101</v>
      </c>
      <c r="J14" s="17">
        <v>0.37373067916258101</v>
      </c>
      <c r="K14" s="17">
        <v>0.38931982593134201</v>
      </c>
      <c r="L14" s="17">
        <v>0.321919246622907</v>
      </c>
      <c r="M14" s="17"/>
      <c r="N14" s="17">
        <v>0.41339241931280801</v>
      </c>
      <c r="O14" s="17">
        <v>0.36248001423591197</v>
      </c>
      <c r="P14" s="17">
        <v>0.35905749745365301</v>
      </c>
      <c r="Q14" s="17">
        <v>0.29363737913111598</v>
      </c>
      <c r="R14" s="17"/>
      <c r="S14" s="17">
        <v>0.44087425964082899</v>
      </c>
      <c r="T14" s="17">
        <v>0.34487314189290902</v>
      </c>
      <c r="U14" s="17">
        <v>0.35061020952766497</v>
      </c>
      <c r="V14" s="17">
        <v>0.33261605261216198</v>
      </c>
      <c r="W14" s="17">
        <v>0.38586994141463199</v>
      </c>
      <c r="X14" s="17">
        <v>0.362375435649396</v>
      </c>
      <c r="Y14" s="17">
        <v>0.31527318910771301</v>
      </c>
      <c r="Z14" s="17">
        <v>0.37903833533575598</v>
      </c>
      <c r="AA14" s="17">
        <v>0.33396821572152602</v>
      </c>
      <c r="AB14" s="17">
        <v>0.320541358871686</v>
      </c>
      <c r="AC14" s="17">
        <v>0.29656382056865899</v>
      </c>
      <c r="AD14" s="17">
        <v>0.46813742257874702</v>
      </c>
      <c r="AE14" s="17"/>
      <c r="AF14" s="17">
        <v>0.39151845854920397</v>
      </c>
      <c r="AG14" s="17">
        <v>0.39541209037340402</v>
      </c>
      <c r="AH14" s="17">
        <v>0.31206698427510998</v>
      </c>
      <c r="AI14" s="17">
        <v>0.33267842271447101</v>
      </c>
      <c r="AJ14" s="17">
        <v>0.27932401015965502</v>
      </c>
      <c r="AK14" s="17">
        <v>0.37306231879295898</v>
      </c>
      <c r="AL14" s="17"/>
      <c r="AM14" s="17">
        <v>0.36032948621268701</v>
      </c>
      <c r="AN14" s="17">
        <v>0.35592846320247401</v>
      </c>
      <c r="AO14" s="17"/>
      <c r="AP14" s="17">
        <v>0.284856971693702</v>
      </c>
      <c r="AQ14" s="17">
        <v>0.33407481711471199</v>
      </c>
      <c r="AR14" s="17">
        <v>0.388418007903433</v>
      </c>
      <c r="AS14" s="17">
        <v>0.40894894037676999</v>
      </c>
      <c r="AT14" s="17">
        <v>0.52414384532713898</v>
      </c>
      <c r="AU14" s="17"/>
      <c r="AV14" s="17">
        <v>0.395151136599181</v>
      </c>
      <c r="AW14" s="17">
        <v>0.29522635137924502</v>
      </c>
      <c r="AX14" s="17">
        <v>0.42414891208468503</v>
      </c>
      <c r="AY14" s="17">
        <v>0.31238974917324702</v>
      </c>
      <c r="AZ14" s="17">
        <v>0.46216085969459603</v>
      </c>
      <c r="BA14" s="17">
        <v>0.35823489478498299</v>
      </c>
      <c r="BB14" s="17"/>
      <c r="BC14" s="17">
        <v>0.46274868704532501</v>
      </c>
      <c r="BD14" s="17">
        <v>0.32857528895056698</v>
      </c>
      <c r="BE14" s="17">
        <v>0.33521695374411797</v>
      </c>
      <c r="BF14" s="17"/>
      <c r="BG14" s="17">
        <v>0.28575989730421603</v>
      </c>
      <c r="BH14" s="17">
        <v>0.39497128016370098</v>
      </c>
      <c r="BI14" s="17">
        <v>0.39588540466933198</v>
      </c>
      <c r="BJ14" s="17">
        <v>0.39449114163830901</v>
      </c>
      <c r="BK14" s="17">
        <v>0.183645712534005</v>
      </c>
      <c r="BL14" s="17"/>
      <c r="BM14" s="17">
        <v>0.37712515470285402</v>
      </c>
      <c r="BN14" s="17">
        <v>0.23243416882871301</v>
      </c>
    </row>
    <row r="15" spans="2:66" ht="43.5" x14ac:dyDescent="0.35">
      <c r="B15" s="18" t="s">
        <v>291</v>
      </c>
      <c r="C15" s="17">
        <v>0.34453947773112897</v>
      </c>
      <c r="D15" s="17">
        <v>0.32239811603936303</v>
      </c>
      <c r="E15" s="17">
        <v>0.36484781314620301</v>
      </c>
      <c r="F15" s="17"/>
      <c r="G15" s="17">
        <v>0.34237217944318299</v>
      </c>
      <c r="H15" s="17">
        <v>0.38675121622061398</v>
      </c>
      <c r="I15" s="17">
        <v>0.32028778414195802</v>
      </c>
      <c r="J15" s="17">
        <v>0.33684190172237999</v>
      </c>
      <c r="K15" s="17">
        <v>0.38659787348409602</v>
      </c>
      <c r="L15" s="17">
        <v>0.30912749295485997</v>
      </c>
      <c r="M15" s="17"/>
      <c r="N15" s="17">
        <v>0.40090868988468897</v>
      </c>
      <c r="O15" s="17">
        <v>0.34429639443363103</v>
      </c>
      <c r="P15" s="17">
        <v>0.341971236248585</v>
      </c>
      <c r="Q15" s="17">
        <v>0.28319273165777797</v>
      </c>
      <c r="R15" s="17"/>
      <c r="S15" s="17">
        <v>0.38492395221612902</v>
      </c>
      <c r="T15" s="17">
        <v>0.35066857275114599</v>
      </c>
      <c r="U15" s="17">
        <v>0.337928650168344</v>
      </c>
      <c r="V15" s="17">
        <v>0.28654307298324799</v>
      </c>
      <c r="W15" s="17">
        <v>0.41347838991969299</v>
      </c>
      <c r="X15" s="17">
        <v>0.36942119124143202</v>
      </c>
      <c r="Y15" s="17">
        <v>0.290187469066783</v>
      </c>
      <c r="Z15" s="17">
        <v>0.401846760630726</v>
      </c>
      <c r="AA15" s="17">
        <v>0.29350644381947399</v>
      </c>
      <c r="AB15" s="17">
        <v>0.333733449873448</v>
      </c>
      <c r="AC15" s="17">
        <v>0.29742119842081699</v>
      </c>
      <c r="AD15" s="17">
        <v>0.45361653805927699</v>
      </c>
      <c r="AE15" s="17"/>
      <c r="AF15" s="17">
        <v>0.38378420644968603</v>
      </c>
      <c r="AG15" s="17">
        <v>0.354459717868988</v>
      </c>
      <c r="AH15" s="17">
        <v>0.314561514632759</v>
      </c>
      <c r="AI15" s="17">
        <v>0.30518663313024802</v>
      </c>
      <c r="AJ15" s="17">
        <v>0.31242547013342498</v>
      </c>
      <c r="AK15" s="17">
        <v>0.371383188287434</v>
      </c>
      <c r="AL15" s="17"/>
      <c r="AM15" s="17">
        <v>0.33851518142909298</v>
      </c>
      <c r="AN15" s="17">
        <v>0.35191785010853199</v>
      </c>
      <c r="AO15" s="17"/>
      <c r="AP15" s="17">
        <v>0.29459555620901001</v>
      </c>
      <c r="AQ15" s="17">
        <v>0.315023302870237</v>
      </c>
      <c r="AR15" s="17">
        <v>0.390138043520522</v>
      </c>
      <c r="AS15" s="17">
        <v>0.39887416151282201</v>
      </c>
      <c r="AT15" s="17">
        <v>0.407606489991445</v>
      </c>
      <c r="AU15" s="17"/>
      <c r="AV15" s="17">
        <v>0.398827888950816</v>
      </c>
      <c r="AW15" s="17">
        <v>0.28854442472563901</v>
      </c>
      <c r="AX15" s="17">
        <v>0.33890255528799301</v>
      </c>
      <c r="AY15" s="17">
        <v>0.30558242652768203</v>
      </c>
      <c r="AZ15" s="17">
        <v>0.43128719138973398</v>
      </c>
      <c r="BA15" s="17">
        <v>0.33424658805741297</v>
      </c>
      <c r="BB15" s="17"/>
      <c r="BC15" s="17">
        <v>0.43426711569263499</v>
      </c>
      <c r="BD15" s="17">
        <v>0.333317016672804</v>
      </c>
      <c r="BE15" s="17">
        <v>0.307769630089408</v>
      </c>
      <c r="BF15" s="17"/>
      <c r="BG15" s="17">
        <v>0.29672295384490999</v>
      </c>
      <c r="BH15" s="17">
        <v>0.38873592025134601</v>
      </c>
      <c r="BI15" s="17">
        <v>0.37328247294966299</v>
      </c>
      <c r="BJ15" s="17">
        <v>0.30218401769015402</v>
      </c>
      <c r="BK15" s="17">
        <v>0.21916436172377299</v>
      </c>
      <c r="BL15" s="17"/>
      <c r="BM15" s="17">
        <v>0.37370017123398602</v>
      </c>
      <c r="BN15" s="17">
        <v>0.23837464706846401</v>
      </c>
    </row>
    <row r="16" spans="2:66" ht="72.5" x14ac:dyDescent="0.35">
      <c r="B16" s="18" t="s">
        <v>290</v>
      </c>
      <c r="C16" s="17">
        <v>0.344079996261836</v>
      </c>
      <c r="D16" s="17">
        <v>0.337319953093977</v>
      </c>
      <c r="E16" s="17">
        <v>0.34940104136716998</v>
      </c>
      <c r="F16" s="17"/>
      <c r="G16" s="17">
        <v>0.33794772698155501</v>
      </c>
      <c r="H16" s="17">
        <v>0.42148012775805799</v>
      </c>
      <c r="I16" s="17">
        <v>0.31938039171990001</v>
      </c>
      <c r="J16" s="17">
        <v>0.30159646731178102</v>
      </c>
      <c r="K16" s="17">
        <v>0.38313550467322699</v>
      </c>
      <c r="L16" s="17">
        <v>0.31313044282906799</v>
      </c>
      <c r="M16" s="17"/>
      <c r="N16" s="17">
        <v>0.39028673874848102</v>
      </c>
      <c r="O16" s="17">
        <v>0.33126297151046002</v>
      </c>
      <c r="P16" s="17">
        <v>0.33760730744348699</v>
      </c>
      <c r="Q16" s="17">
        <v>0.31421560124464798</v>
      </c>
      <c r="R16" s="17"/>
      <c r="S16" s="17">
        <v>0.33796091543261497</v>
      </c>
      <c r="T16" s="17">
        <v>0.35045584241470701</v>
      </c>
      <c r="U16" s="17">
        <v>0.321856496305094</v>
      </c>
      <c r="V16" s="17">
        <v>0.30306225807223602</v>
      </c>
      <c r="W16" s="17">
        <v>0.42093628056586901</v>
      </c>
      <c r="X16" s="17">
        <v>0.35063406129369101</v>
      </c>
      <c r="Y16" s="17">
        <v>0.28354962995661398</v>
      </c>
      <c r="Z16" s="17">
        <v>0.38015468080378001</v>
      </c>
      <c r="AA16" s="17">
        <v>0.334804201111713</v>
      </c>
      <c r="AB16" s="17">
        <v>0.39999118634439501</v>
      </c>
      <c r="AC16" s="17">
        <v>0.27639840798093201</v>
      </c>
      <c r="AD16" s="17">
        <v>0.42164111261950599</v>
      </c>
      <c r="AE16" s="17"/>
      <c r="AF16" s="17">
        <v>0.348824911531537</v>
      </c>
      <c r="AG16" s="17">
        <v>0.37089612007475697</v>
      </c>
      <c r="AH16" s="17">
        <v>0.31417708419797702</v>
      </c>
      <c r="AI16" s="17">
        <v>0.34809963988185699</v>
      </c>
      <c r="AJ16" s="17">
        <v>0.29599999444202602</v>
      </c>
      <c r="AK16" s="17">
        <v>0.332936131242211</v>
      </c>
      <c r="AL16" s="17"/>
      <c r="AM16" s="17">
        <v>0.34444659271740402</v>
      </c>
      <c r="AN16" s="17">
        <v>0.34247260689077702</v>
      </c>
      <c r="AO16" s="17"/>
      <c r="AP16" s="17">
        <v>0.28857849340170699</v>
      </c>
      <c r="AQ16" s="17">
        <v>0.33029083838500101</v>
      </c>
      <c r="AR16" s="17">
        <v>0.35365188846156898</v>
      </c>
      <c r="AS16" s="17">
        <v>0.42483116588830699</v>
      </c>
      <c r="AT16" s="17">
        <v>0.45366071587818202</v>
      </c>
      <c r="AU16" s="17"/>
      <c r="AV16" s="17">
        <v>0.37625608114054998</v>
      </c>
      <c r="AW16" s="17">
        <v>0.29601501285946602</v>
      </c>
      <c r="AX16" s="17">
        <v>0.372788522490128</v>
      </c>
      <c r="AY16" s="17">
        <v>0.285072252532513</v>
      </c>
      <c r="AZ16" s="17">
        <v>0.43883249971389299</v>
      </c>
      <c r="BA16" s="17">
        <v>0.37747569429156402</v>
      </c>
      <c r="BB16" s="17"/>
      <c r="BC16" s="17">
        <v>0.39665699860102099</v>
      </c>
      <c r="BD16" s="17">
        <v>0.33560068147896899</v>
      </c>
      <c r="BE16" s="17">
        <v>0.33354998496664001</v>
      </c>
      <c r="BF16" s="17"/>
      <c r="BG16" s="17">
        <v>0.239578637182465</v>
      </c>
      <c r="BH16" s="17">
        <v>0.37880273348063398</v>
      </c>
      <c r="BI16" s="17">
        <v>0.38807448271773998</v>
      </c>
      <c r="BJ16" s="17">
        <v>0.33326370508630598</v>
      </c>
      <c r="BK16" s="17">
        <v>0.22340342180588901</v>
      </c>
      <c r="BL16" s="17"/>
      <c r="BM16" s="17">
        <v>0.356052259815201</v>
      </c>
      <c r="BN16" s="17">
        <v>0.24882447860622101</v>
      </c>
    </row>
    <row r="17" spans="2:66" ht="58" x14ac:dyDescent="0.35">
      <c r="B17" s="18" t="s">
        <v>292</v>
      </c>
      <c r="C17" s="17">
        <v>0.32580715808886102</v>
      </c>
      <c r="D17" s="17">
        <v>0.32312974787748699</v>
      </c>
      <c r="E17" s="17">
        <v>0.32802121211673402</v>
      </c>
      <c r="F17" s="17"/>
      <c r="G17" s="17">
        <v>0.28539317543888998</v>
      </c>
      <c r="H17" s="17">
        <v>0.41992898543365997</v>
      </c>
      <c r="I17" s="17">
        <v>0.32692878289381</v>
      </c>
      <c r="J17" s="17">
        <v>0.37322782038049601</v>
      </c>
      <c r="K17" s="17">
        <v>0.30156474453804999</v>
      </c>
      <c r="L17" s="17">
        <v>0.25279741586572502</v>
      </c>
      <c r="M17" s="17"/>
      <c r="N17" s="17">
        <v>0.40337652545136599</v>
      </c>
      <c r="O17" s="17">
        <v>0.3653755751137</v>
      </c>
      <c r="P17" s="17">
        <v>0.26333290600620002</v>
      </c>
      <c r="Q17" s="17">
        <v>0.25254128582785801</v>
      </c>
      <c r="R17" s="17"/>
      <c r="S17" s="17">
        <v>0.35984305741789102</v>
      </c>
      <c r="T17" s="17">
        <v>0.32214848454914502</v>
      </c>
      <c r="U17" s="17">
        <v>0.288741240415269</v>
      </c>
      <c r="V17" s="17">
        <v>0.298165745788468</v>
      </c>
      <c r="W17" s="17">
        <v>0.32925330927831198</v>
      </c>
      <c r="X17" s="17">
        <v>0.34273026181071597</v>
      </c>
      <c r="Y17" s="17">
        <v>0.27877451456994901</v>
      </c>
      <c r="Z17" s="17">
        <v>0.39006132123905901</v>
      </c>
      <c r="AA17" s="17">
        <v>0.31268078326498699</v>
      </c>
      <c r="AB17" s="17">
        <v>0.34264014959841699</v>
      </c>
      <c r="AC17" s="17">
        <v>0.28760815571626602</v>
      </c>
      <c r="AD17" s="17">
        <v>0.40842590436216603</v>
      </c>
      <c r="AE17" s="17"/>
      <c r="AF17" s="17">
        <v>0.37616490792385998</v>
      </c>
      <c r="AG17" s="17">
        <v>0.32610818772706901</v>
      </c>
      <c r="AH17" s="17">
        <v>0.31185141390826399</v>
      </c>
      <c r="AI17" s="17">
        <v>0.28338854744713998</v>
      </c>
      <c r="AJ17" s="17">
        <v>0.29125586845395102</v>
      </c>
      <c r="AK17" s="17">
        <v>0.32487773183699398</v>
      </c>
      <c r="AL17" s="17"/>
      <c r="AM17" s="17">
        <v>0.33576359050404297</v>
      </c>
      <c r="AN17" s="17">
        <v>0.31157020753709103</v>
      </c>
      <c r="AO17" s="17"/>
      <c r="AP17" s="17">
        <v>0.257896663164217</v>
      </c>
      <c r="AQ17" s="17">
        <v>0.29687379236379202</v>
      </c>
      <c r="AR17" s="17">
        <v>0.372303363686315</v>
      </c>
      <c r="AS17" s="17">
        <v>0.44880866629199001</v>
      </c>
      <c r="AT17" s="17">
        <v>0.42847352481766998</v>
      </c>
      <c r="AU17" s="17"/>
      <c r="AV17" s="17">
        <v>0.368501979574482</v>
      </c>
      <c r="AW17" s="17">
        <v>0.29412253136732902</v>
      </c>
      <c r="AX17" s="17">
        <v>0.365743826736463</v>
      </c>
      <c r="AY17" s="17">
        <v>0.272809503251362</v>
      </c>
      <c r="AZ17" s="17">
        <v>0.35806239586497901</v>
      </c>
      <c r="BA17" s="17">
        <v>0.35318077930400299</v>
      </c>
      <c r="BB17" s="17"/>
      <c r="BC17" s="17">
        <v>0.39930948975807401</v>
      </c>
      <c r="BD17" s="17">
        <v>0.296923754321678</v>
      </c>
      <c r="BE17" s="17">
        <v>0.33099249711276701</v>
      </c>
      <c r="BF17" s="17"/>
      <c r="BG17" s="17">
        <v>0.27050424908173099</v>
      </c>
      <c r="BH17" s="17">
        <v>0.363795466418455</v>
      </c>
      <c r="BI17" s="17">
        <v>0.36292489517892901</v>
      </c>
      <c r="BJ17" s="17">
        <v>0.26377775894246902</v>
      </c>
      <c r="BK17" s="17">
        <v>0.20146531936454001</v>
      </c>
      <c r="BL17" s="17"/>
      <c r="BM17" s="17">
        <v>0.34855083966440598</v>
      </c>
      <c r="BN17" s="17">
        <v>0.21588407033238999</v>
      </c>
    </row>
    <row r="18" spans="2:66" ht="58" x14ac:dyDescent="0.35">
      <c r="B18" s="18" t="s">
        <v>293</v>
      </c>
      <c r="C18" s="17">
        <v>0.25712083123499002</v>
      </c>
      <c r="D18" s="17">
        <v>0.25321316402433602</v>
      </c>
      <c r="E18" s="17">
        <v>0.261171295981459</v>
      </c>
      <c r="F18" s="17"/>
      <c r="G18" s="17">
        <v>0.30046235732555399</v>
      </c>
      <c r="H18" s="17">
        <v>0.31963241274646298</v>
      </c>
      <c r="I18" s="17">
        <v>0.269870249646598</v>
      </c>
      <c r="J18" s="17">
        <v>0.248161315249221</v>
      </c>
      <c r="K18" s="17">
        <v>0.25318955927095499</v>
      </c>
      <c r="L18" s="17">
        <v>0.17681407417599801</v>
      </c>
      <c r="M18" s="17"/>
      <c r="N18" s="17">
        <v>0.31726678494670302</v>
      </c>
      <c r="O18" s="17">
        <v>0.277668382553799</v>
      </c>
      <c r="P18" s="17">
        <v>0.212333817191031</v>
      </c>
      <c r="Q18" s="17">
        <v>0.20392508052691999</v>
      </c>
      <c r="R18" s="17"/>
      <c r="S18" s="17">
        <v>0.30182560538669601</v>
      </c>
      <c r="T18" s="17">
        <v>0.229855990251634</v>
      </c>
      <c r="U18" s="17">
        <v>0.24698343209137599</v>
      </c>
      <c r="V18" s="17">
        <v>0.22660559174370101</v>
      </c>
      <c r="W18" s="17">
        <v>0.27824668777032602</v>
      </c>
      <c r="X18" s="17">
        <v>0.26719536411987499</v>
      </c>
      <c r="Y18" s="17">
        <v>0.21206839331069099</v>
      </c>
      <c r="Z18" s="17">
        <v>0.345113902783869</v>
      </c>
      <c r="AA18" s="17">
        <v>0.23684706346283099</v>
      </c>
      <c r="AB18" s="17">
        <v>0.25186803397444102</v>
      </c>
      <c r="AC18" s="17">
        <v>0.248216017180101</v>
      </c>
      <c r="AD18" s="17">
        <v>0.31466935825739101</v>
      </c>
      <c r="AE18" s="17"/>
      <c r="AF18" s="17">
        <v>0.32129358487373599</v>
      </c>
      <c r="AG18" s="17">
        <v>0.26064095586512098</v>
      </c>
      <c r="AH18" s="17">
        <v>0.21930381308830099</v>
      </c>
      <c r="AI18" s="17">
        <v>0.23008853089970999</v>
      </c>
      <c r="AJ18" s="17">
        <v>0.179199040140502</v>
      </c>
      <c r="AK18" s="17">
        <v>0.27110750362331099</v>
      </c>
      <c r="AL18" s="17"/>
      <c r="AM18" s="17">
        <v>0.246543252486012</v>
      </c>
      <c r="AN18" s="17">
        <v>0.27037023868445198</v>
      </c>
      <c r="AO18" s="17"/>
      <c r="AP18" s="17">
        <v>0.19432447620243501</v>
      </c>
      <c r="AQ18" s="17">
        <v>0.28257224917193102</v>
      </c>
      <c r="AR18" s="17">
        <v>0.27484762790801598</v>
      </c>
      <c r="AS18" s="17">
        <v>0.314473493820772</v>
      </c>
      <c r="AT18" s="17">
        <v>0.37603241446654101</v>
      </c>
      <c r="AU18" s="17"/>
      <c r="AV18" s="17">
        <v>0.27647434185255298</v>
      </c>
      <c r="AW18" s="17">
        <v>0.21907455030164499</v>
      </c>
      <c r="AX18" s="17">
        <v>0.32256567864809199</v>
      </c>
      <c r="AY18" s="17">
        <v>0.187312241035829</v>
      </c>
      <c r="AZ18" s="17">
        <v>0.36143940283892301</v>
      </c>
      <c r="BA18" s="17">
        <v>0.283473881692066</v>
      </c>
      <c r="BB18" s="17"/>
      <c r="BC18" s="17">
        <v>0.34152441972627301</v>
      </c>
      <c r="BD18" s="17">
        <v>0.22443828407306901</v>
      </c>
      <c r="BE18" s="17">
        <v>0.24051535357061099</v>
      </c>
      <c r="BF18" s="17"/>
      <c r="BG18" s="17">
        <v>0.212459682596083</v>
      </c>
      <c r="BH18" s="17">
        <v>0.29645746525293298</v>
      </c>
      <c r="BI18" s="17">
        <v>0.26420716849179698</v>
      </c>
      <c r="BJ18" s="17">
        <v>0.26115307362344098</v>
      </c>
      <c r="BK18" s="17">
        <v>0.14138891635916601</v>
      </c>
      <c r="BL18" s="17"/>
      <c r="BM18" s="17">
        <v>0.28273146958766598</v>
      </c>
      <c r="BN18" s="17">
        <v>0.16910167436005299</v>
      </c>
    </row>
    <row r="19" spans="2:66" x14ac:dyDescent="0.35">
      <c r="B19" s="18" t="s">
        <v>282</v>
      </c>
      <c r="C19" s="17">
        <v>0.131427607247878</v>
      </c>
      <c r="D19" s="17">
        <v>0.12286718011948899</v>
      </c>
      <c r="E19" s="17">
        <v>0.13943450736452601</v>
      </c>
      <c r="F19" s="17"/>
      <c r="G19" s="17">
        <v>7.6181331474773795E-2</v>
      </c>
      <c r="H19" s="17">
        <v>7.66078131579912E-2</v>
      </c>
      <c r="I19" s="17">
        <v>0.123430955888475</v>
      </c>
      <c r="J19" s="17">
        <v>0.14992059988995499</v>
      </c>
      <c r="K19" s="17">
        <v>0.15002328830644901</v>
      </c>
      <c r="L19" s="17">
        <v>0.191946629948722</v>
      </c>
      <c r="M19" s="17"/>
      <c r="N19" s="17">
        <v>7.8979797459340001E-2</v>
      </c>
      <c r="O19" s="17">
        <v>0.123604666001048</v>
      </c>
      <c r="P19" s="17">
        <v>0.13522843575531501</v>
      </c>
      <c r="Q19" s="17">
        <v>0.193207317320436</v>
      </c>
      <c r="R19" s="17"/>
      <c r="S19" s="17">
        <v>8.7860926382063304E-2</v>
      </c>
      <c r="T19" s="17">
        <v>0.147289511127423</v>
      </c>
      <c r="U19" s="17">
        <v>0.10878849752475001</v>
      </c>
      <c r="V19" s="17">
        <v>0.147872696147687</v>
      </c>
      <c r="W19" s="17">
        <v>0.114645020140918</v>
      </c>
      <c r="X19" s="17">
        <v>0.154004858759128</v>
      </c>
      <c r="Y19" s="17">
        <v>0.16525332347027</v>
      </c>
      <c r="Z19" s="17">
        <v>9.3073175359784599E-2</v>
      </c>
      <c r="AA19" s="17">
        <v>0.12866179280961701</v>
      </c>
      <c r="AB19" s="17">
        <v>0.11961272420550501</v>
      </c>
      <c r="AC19" s="17">
        <v>0.207905066357612</v>
      </c>
      <c r="AD19" s="17">
        <v>0.12634611739604801</v>
      </c>
      <c r="AE19" s="17"/>
      <c r="AF19" s="17">
        <v>9.2478845838356194E-2</v>
      </c>
      <c r="AG19" s="17">
        <v>0.130346924109218</v>
      </c>
      <c r="AH19" s="17">
        <v>0.137817992444217</v>
      </c>
      <c r="AI19" s="17">
        <v>0.15021793078637399</v>
      </c>
      <c r="AJ19" s="17">
        <v>0.18173157316358801</v>
      </c>
      <c r="AK19" s="17">
        <v>0.142307092597665</v>
      </c>
      <c r="AL19" s="17"/>
      <c r="AM19" s="17">
        <v>0.132340619954877</v>
      </c>
      <c r="AN19" s="17">
        <v>0.12985432767022301</v>
      </c>
      <c r="AO19" s="17"/>
      <c r="AP19" s="17">
        <v>0.18854552189363999</v>
      </c>
      <c r="AQ19" s="17">
        <v>0.13602542618111799</v>
      </c>
      <c r="AR19" s="17">
        <v>0.105901859909215</v>
      </c>
      <c r="AS19" s="17">
        <v>7.0584537824588206E-2</v>
      </c>
      <c r="AT19" s="17">
        <v>6.1332253810662402E-2</v>
      </c>
      <c r="AU19" s="17"/>
      <c r="AV19" s="17">
        <v>9.1292522350798197E-2</v>
      </c>
      <c r="AW19" s="17">
        <v>0.15141948902994201</v>
      </c>
      <c r="AX19" s="17">
        <v>0.12090959467571</v>
      </c>
      <c r="AY19" s="17">
        <v>0.10573777895482001</v>
      </c>
      <c r="AZ19" s="17">
        <v>5.02842311164792E-2</v>
      </c>
      <c r="BA19" s="17">
        <v>0.23052408771786001</v>
      </c>
      <c r="BB19" s="17"/>
      <c r="BC19" s="17">
        <v>8.4423953583339706E-2</v>
      </c>
      <c r="BD19" s="17">
        <v>0.15332099043883299</v>
      </c>
      <c r="BE19" s="17">
        <v>0.105001210302493</v>
      </c>
      <c r="BF19" s="17"/>
      <c r="BG19" s="17">
        <v>0.146175002275931</v>
      </c>
      <c r="BH19" s="17">
        <v>0.105365569891175</v>
      </c>
      <c r="BI19" s="17">
        <v>0.11799023903910499</v>
      </c>
      <c r="BJ19" s="17">
        <v>3.8173517502134803E-2</v>
      </c>
      <c r="BK19" s="17">
        <v>0.13856824675718199</v>
      </c>
      <c r="BL19" s="17"/>
      <c r="BM19" s="17">
        <v>0.11203419939897399</v>
      </c>
      <c r="BN19" s="17">
        <v>0.11533746636375999</v>
      </c>
    </row>
    <row r="20" spans="2:66" x14ac:dyDescent="0.35">
      <c r="B20" s="18" t="s">
        <v>98</v>
      </c>
      <c r="C20" s="19">
        <v>5.4616801544357101E-2</v>
      </c>
      <c r="D20" s="19">
        <v>6.14164278149672E-2</v>
      </c>
      <c r="E20" s="19">
        <v>4.8256316853417899E-2</v>
      </c>
      <c r="F20" s="19"/>
      <c r="G20" s="19">
        <v>3.6746910531676197E-2</v>
      </c>
      <c r="H20" s="19">
        <v>1.6480937832155099E-2</v>
      </c>
      <c r="I20" s="19">
        <v>4.29324305452395E-2</v>
      </c>
      <c r="J20" s="19">
        <v>4.69283106263726E-2</v>
      </c>
      <c r="K20" s="19">
        <v>7.3965448809303197E-2</v>
      </c>
      <c r="L20" s="19">
        <v>0.100337365186285</v>
      </c>
      <c r="M20" s="19"/>
      <c r="N20" s="19">
        <v>3.7182490769722999E-2</v>
      </c>
      <c r="O20" s="19">
        <v>4.4298823481077297E-2</v>
      </c>
      <c r="P20" s="19">
        <v>7.84297213776802E-2</v>
      </c>
      <c r="Q20" s="19">
        <v>6.4150558315834202E-2</v>
      </c>
      <c r="R20" s="19"/>
      <c r="S20" s="19">
        <v>2.0784697318162199E-2</v>
      </c>
      <c r="T20" s="19">
        <v>6.0444948196161898E-2</v>
      </c>
      <c r="U20" s="19">
        <v>6.7803078919363394E-2</v>
      </c>
      <c r="V20" s="19">
        <v>8.1049330150156598E-2</v>
      </c>
      <c r="W20" s="19">
        <v>1.4361392906300599E-2</v>
      </c>
      <c r="X20" s="19">
        <v>4.7962027795052202E-2</v>
      </c>
      <c r="Y20" s="19">
        <v>6.6254543481959596E-2</v>
      </c>
      <c r="Z20" s="19">
        <v>3.4248412766782699E-2</v>
      </c>
      <c r="AA20" s="19">
        <v>8.8530166114013598E-2</v>
      </c>
      <c r="AB20" s="19">
        <v>5.7240630547188497E-2</v>
      </c>
      <c r="AC20" s="19">
        <v>6.6772825143427E-2</v>
      </c>
      <c r="AD20" s="19">
        <v>2.9925955476339101E-2</v>
      </c>
      <c r="AE20" s="19"/>
      <c r="AF20" s="19">
        <v>2.6095359099448202E-2</v>
      </c>
      <c r="AG20" s="19">
        <v>3.7318879784175397E-2</v>
      </c>
      <c r="AH20" s="19">
        <v>8.32907239653356E-2</v>
      </c>
      <c r="AI20" s="19">
        <v>8.1065319332737001E-2</v>
      </c>
      <c r="AJ20" s="19">
        <v>9.6353397864598206E-2</v>
      </c>
      <c r="AK20" s="19">
        <v>3.5996332388286797E-2</v>
      </c>
      <c r="AL20" s="19"/>
      <c r="AM20" s="19">
        <v>5.7262541599612998E-2</v>
      </c>
      <c r="AN20" s="19">
        <v>5.1250105235251399E-2</v>
      </c>
      <c r="AO20" s="19"/>
      <c r="AP20" s="19">
        <v>6.7626676953163004E-2</v>
      </c>
      <c r="AQ20" s="19">
        <v>6.08926691823235E-2</v>
      </c>
      <c r="AR20" s="19">
        <v>3.8110273705866601E-2</v>
      </c>
      <c r="AS20" s="19">
        <v>2.6437615961686301E-2</v>
      </c>
      <c r="AT20" s="19">
        <v>1.9243588145584599E-2</v>
      </c>
      <c r="AU20" s="19"/>
      <c r="AV20" s="19">
        <v>1.83726939149517E-2</v>
      </c>
      <c r="AW20" s="19">
        <v>8.1293957132742498E-2</v>
      </c>
      <c r="AX20" s="19">
        <v>3.3073775101886797E-2</v>
      </c>
      <c r="AY20" s="19">
        <v>9.7011776096334601E-2</v>
      </c>
      <c r="AZ20" s="19">
        <v>5.72261375033623E-2</v>
      </c>
      <c r="BA20" s="19">
        <v>6.4587628067254099E-2</v>
      </c>
      <c r="BB20" s="19"/>
      <c r="BC20" s="19">
        <v>4.1261506721801101E-2</v>
      </c>
      <c r="BD20" s="19">
        <v>5.1713961871443601E-2</v>
      </c>
      <c r="BE20" s="19">
        <v>7.1620012187557605E-2</v>
      </c>
      <c r="BF20" s="19"/>
      <c r="BG20" s="19">
        <v>8.9430345580864101E-2</v>
      </c>
      <c r="BH20" s="19">
        <v>3.4055600728940497E-2</v>
      </c>
      <c r="BI20" s="19">
        <v>3.11440512069041E-2</v>
      </c>
      <c r="BJ20" s="19">
        <v>5.4199457264034197E-2</v>
      </c>
      <c r="BK20" s="19">
        <v>0.19690842159792099</v>
      </c>
      <c r="BL20" s="19"/>
      <c r="BM20" s="19">
        <v>4.3104333728332202E-2</v>
      </c>
      <c r="BN20" s="19">
        <v>0.163886363216837</v>
      </c>
    </row>
    <row r="21" spans="2:66" x14ac:dyDescent="0.35">
      <c r="B21" s="16"/>
    </row>
    <row r="22" spans="2:66" x14ac:dyDescent="0.35">
      <c r="B22" t="s">
        <v>102</v>
      </c>
    </row>
    <row r="23" spans="2:66" x14ac:dyDescent="0.35">
      <c r="B23" t="s">
        <v>103</v>
      </c>
    </row>
    <row r="25" spans="2:66" x14ac:dyDescent="0.35">
      <c r="B25"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301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1012</v>
      </c>
      <c r="D7" s="10">
        <v>498</v>
      </c>
      <c r="E7" s="10">
        <v>511</v>
      </c>
      <c r="F7" s="10"/>
      <c r="G7" s="10">
        <v>128</v>
      </c>
      <c r="H7" s="10">
        <v>177</v>
      </c>
      <c r="I7" s="10">
        <v>178</v>
      </c>
      <c r="J7" s="10">
        <v>169</v>
      </c>
      <c r="K7" s="10">
        <v>127</v>
      </c>
      <c r="L7" s="10">
        <v>233</v>
      </c>
      <c r="M7" s="10"/>
      <c r="N7" s="10">
        <v>291</v>
      </c>
      <c r="O7" s="10">
        <v>231</v>
      </c>
      <c r="P7" s="10">
        <v>228</v>
      </c>
      <c r="Q7" s="10">
        <v>256</v>
      </c>
      <c r="R7" s="10"/>
      <c r="S7" s="10">
        <v>149</v>
      </c>
      <c r="T7" s="10">
        <v>134</v>
      </c>
      <c r="U7" s="10">
        <v>89</v>
      </c>
      <c r="V7" s="10">
        <v>82</v>
      </c>
      <c r="W7" s="10">
        <v>61</v>
      </c>
      <c r="X7" s="10">
        <v>99</v>
      </c>
      <c r="Y7" s="10">
        <v>86</v>
      </c>
      <c r="Z7" s="10">
        <v>40</v>
      </c>
      <c r="AA7" s="10">
        <v>108</v>
      </c>
      <c r="AB7" s="10">
        <v>78</v>
      </c>
      <c r="AC7" s="10">
        <v>55</v>
      </c>
      <c r="AD7" s="10">
        <v>31</v>
      </c>
      <c r="AE7" s="10"/>
      <c r="AF7" s="10">
        <v>263</v>
      </c>
      <c r="AG7" s="10">
        <v>289</v>
      </c>
      <c r="AH7" s="10">
        <v>138</v>
      </c>
      <c r="AI7" s="10">
        <v>168</v>
      </c>
      <c r="AJ7" s="10">
        <v>98</v>
      </c>
      <c r="AK7" s="10">
        <v>55</v>
      </c>
      <c r="AL7" s="10"/>
      <c r="AM7" s="10">
        <v>605</v>
      </c>
      <c r="AN7" s="10">
        <v>406</v>
      </c>
      <c r="AO7" s="10"/>
      <c r="AP7" s="10">
        <v>230</v>
      </c>
      <c r="AQ7" s="10">
        <v>212</v>
      </c>
      <c r="AR7" s="10">
        <v>254</v>
      </c>
      <c r="AS7" s="10">
        <v>132</v>
      </c>
      <c r="AT7" s="10">
        <v>28</v>
      </c>
      <c r="AU7" s="10"/>
      <c r="AV7" s="10">
        <v>358</v>
      </c>
      <c r="AW7" s="10">
        <v>195</v>
      </c>
      <c r="AX7" s="10">
        <v>70</v>
      </c>
      <c r="AY7" s="10">
        <v>129</v>
      </c>
      <c r="AZ7" s="10">
        <v>67</v>
      </c>
      <c r="BA7" s="10">
        <v>74</v>
      </c>
      <c r="BB7" s="10"/>
      <c r="BC7" s="10">
        <v>241</v>
      </c>
      <c r="BD7" s="10">
        <v>414</v>
      </c>
      <c r="BE7" s="10">
        <v>304</v>
      </c>
      <c r="BF7" s="10"/>
      <c r="BG7" s="10">
        <v>94</v>
      </c>
      <c r="BH7" s="10">
        <v>460</v>
      </c>
      <c r="BI7" s="10">
        <v>317</v>
      </c>
      <c r="BJ7" s="10">
        <v>25</v>
      </c>
      <c r="BK7" s="10">
        <v>75</v>
      </c>
      <c r="BL7" s="10"/>
      <c r="BM7" s="10">
        <v>554</v>
      </c>
      <c r="BN7" s="10">
        <v>100</v>
      </c>
    </row>
    <row r="8" spans="2:66" ht="30" customHeight="1" x14ac:dyDescent="0.35">
      <c r="B8" s="11" t="s">
        <v>19</v>
      </c>
      <c r="C8" s="11">
        <v>1011</v>
      </c>
      <c r="D8" s="11">
        <v>502</v>
      </c>
      <c r="E8" s="11">
        <v>506</v>
      </c>
      <c r="F8" s="11"/>
      <c r="G8" s="11">
        <v>129</v>
      </c>
      <c r="H8" s="11">
        <v>172</v>
      </c>
      <c r="I8" s="11">
        <v>182</v>
      </c>
      <c r="J8" s="11">
        <v>173</v>
      </c>
      <c r="K8" s="11">
        <v>126</v>
      </c>
      <c r="L8" s="11">
        <v>228</v>
      </c>
      <c r="M8" s="11"/>
      <c r="N8" s="11">
        <v>288</v>
      </c>
      <c r="O8" s="11">
        <v>240</v>
      </c>
      <c r="P8" s="11">
        <v>225</v>
      </c>
      <c r="Q8" s="11">
        <v>251</v>
      </c>
      <c r="R8" s="11"/>
      <c r="S8" s="11">
        <v>147</v>
      </c>
      <c r="T8" s="11">
        <v>132</v>
      </c>
      <c r="U8" s="11">
        <v>87</v>
      </c>
      <c r="V8" s="11">
        <v>87</v>
      </c>
      <c r="W8" s="11">
        <v>61</v>
      </c>
      <c r="X8" s="11">
        <v>97</v>
      </c>
      <c r="Y8" s="11">
        <v>84</v>
      </c>
      <c r="Z8" s="11">
        <v>38</v>
      </c>
      <c r="AA8" s="11">
        <v>106</v>
      </c>
      <c r="AB8" s="11">
        <v>89</v>
      </c>
      <c r="AC8" s="11">
        <v>54</v>
      </c>
      <c r="AD8" s="11">
        <v>29</v>
      </c>
      <c r="AE8" s="11"/>
      <c r="AF8" s="11">
        <v>262</v>
      </c>
      <c r="AG8" s="11">
        <v>289</v>
      </c>
      <c r="AH8" s="11">
        <v>138</v>
      </c>
      <c r="AI8" s="11">
        <v>168</v>
      </c>
      <c r="AJ8" s="11">
        <v>97</v>
      </c>
      <c r="AK8" s="11">
        <v>55</v>
      </c>
      <c r="AL8" s="11"/>
      <c r="AM8" s="11">
        <v>602</v>
      </c>
      <c r="AN8" s="11">
        <v>408</v>
      </c>
      <c r="AO8" s="11"/>
      <c r="AP8" s="11">
        <v>229</v>
      </c>
      <c r="AQ8" s="11">
        <v>210</v>
      </c>
      <c r="AR8" s="11">
        <v>256</v>
      </c>
      <c r="AS8" s="11">
        <v>133</v>
      </c>
      <c r="AT8" s="11">
        <v>28</v>
      </c>
      <c r="AU8" s="11"/>
      <c r="AV8" s="11">
        <v>357</v>
      </c>
      <c r="AW8" s="11">
        <v>194</v>
      </c>
      <c r="AX8" s="11">
        <v>70</v>
      </c>
      <c r="AY8" s="11">
        <v>129</v>
      </c>
      <c r="AZ8" s="11">
        <v>66</v>
      </c>
      <c r="BA8" s="11">
        <v>74</v>
      </c>
      <c r="BB8" s="11"/>
      <c r="BC8" s="11">
        <v>242</v>
      </c>
      <c r="BD8" s="11">
        <v>414</v>
      </c>
      <c r="BE8" s="11">
        <v>303</v>
      </c>
      <c r="BF8" s="11"/>
      <c r="BG8" s="11">
        <v>94</v>
      </c>
      <c r="BH8" s="11">
        <v>460</v>
      </c>
      <c r="BI8" s="11">
        <v>316</v>
      </c>
      <c r="BJ8" s="11">
        <v>25</v>
      </c>
      <c r="BK8" s="11">
        <v>76</v>
      </c>
      <c r="BL8" s="11"/>
      <c r="BM8" s="11">
        <v>554</v>
      </c>
      <c r="BN8" s="11">
        <v>101</v>
      </c>
    </row>
    <row r="9" spans="2:66" ht="29" x14ac:dyDescent="0.35">
      <c r="B9" s="18" t="s">
        <v>296</v>
      </c>
      <c r="C9" s="17">
        <v>7.2465153192483298E-2</v>
      </c>
      <c r="D9" s="17">
        <v>0.102309034835247</v>
      </c>
      <c r="E9" s="17">
        <v>4.3336552828933499E-2</v>
      </c>
      <c r="F9" s="17"/>
      <c r="G9" s="17">
        <v>9.6568052426277695E-2</v>
      </c>
      <c r="H9" s="17">
        <v>4.5117834977037002E-2</v>
      </c>
      <c r="I9" s="17">
        <v>7.3981151196551007E-2</v>
      </c>
      <c r="J9" s="17">
        <v>4.7296735343802299E-2</v>
      </c>
      <c r="K9" s="17">
        <v>8.5507725323911293E-2</v>
      </c>
      <c r="L9" s="17">
        <v>9.0080806464751001E-2</v>
      </c>
      <c r="M9" s="17"/>
      <c r="N9" s="17">
        <v>3.10306384867245E-2</v>
      </c>
      <c r="O9" s="17">
        <v>6.9646069998483995E-2</v>
      </c>
      <c r="P9" s="17">
        <v>0.101063433996036</v>
      </c>
      <c r="Q9" s="17">
        <v>8.6141671690215998E-2</v>
      </c>
      <c r="R9" s="17"/>
      <c r="S9" s="17">
        <v>8.8061130086226097E-2</v>
      </c>
      <c r="T9" s="17">
        <v>5.1483407076264101E-2</v>
      </c>
      <c r="U9" s="17">
        <v>3.3472597600760698E-2</v>
      </c>
      <c r="V9" s="17">
        <v>9.9085894050037607E-2</v>
      </c>
      <c r="W9" s="17">
        <v>4.9483194896465202E-2</v>
      </c>
      <c r="X9" s="17">
        <v>0.111427783119657</v>
      </c>
      <c r="Y9" s="17">
        <v>7.8334195811230994E-2</v>
      </c>
      <c r="Z9" s="17">
        <v>5.2073997260762998E-2</v>
      </c>
      <c r="AA9" s="17">
        <v>4.6706919135068303E-2</v>
      </c>
      <c r="AB9" s="17">
        <v>8.9587849052989305E-2</v>
      </c>
      <c r="AC9" s="17">
        <v>8.9063630886174305E-2</v>
      </c>
      <c r="AD9" s="17">
        <v>6.3801462421522306E-2</v>
      </c>
      <c r="AE9" s="17"/>
      <c r="AF9" s="17">
        <v>9.2919940308608895E-2</v>
      </c>
      <c r="AG9" s="17">
        <v>4.7845773309776303E-2</v>
      </c>
      <c r="AH9" s="17">
        <v>7.9690640866548604E-2</v>
      </c>
      <c r="AI9" s="17">
        <v>7.1125331836353597E-2</v>
      </c>
      <c r="AJ9" s="17">
        <v>2.9323451642720599E-2</v>
      </c>
      <c r="AK9" s="17">
        <v>0.14687250482584799</v>
      </c>
      <c r="AL9" s="17"/>
      <c r="AM9" s="17">
        <v>7.2738121870015202E-2</v>
      </c>
      <c r="AN9" s="17">
        <v>7.2240422120408099E-2</v>
      </c>
      <c r="AO9" s="17"/>
      <c r="AP9" s="17">
        <v>8.7059003559347203E-2</v>
      </c>
      <c r="AQ9" s="17">
        <v>7.0801567470859195E-2</v>
      </c>
      <c r="AR9" s="17">
        <v>2.4671348912745E-2</v>
      </c>
      <c r="AS9" s="17">
        <v>7.0616701446602495E-2</v>
      </c>
      <c r="AT9" s="17">
        <v>7.1083178376278505E-2</v>
      </c>
      <c r="AU9" s="17"/>
      <c r="AV9" s="17">
        <v>6.2637819004804196E-2</v>
      </c>
      <c r="AW9" s="17">
        <v>6.5196678295907001E-2</v>
      </c>
      <c r="AX9" s="17">
        <v>7.52450768382978E-2</v>
      </c>
      <c r="AY9" s="17">
        <v>0.11348327114279901</v>
      </c>
      <c r="AZ9" s="17">
        <v>5.9866243169668001E-2</v>
      </c>
      <c r="BA9" s="17">
        <v>6.8145221918197205E-2</v>
      </c>
      <c r="BB9" s="17"/>
      <c r="BC9" s="17">
        <v>2.97789070223268E-2</v>
      </c>
      <c r="BD9" s="17">
        <v>7.5341700468509507E-2</v>
      </c>
      <c r="BE9" s="17">
        <v>0.10436292050294201</v>
      </c>
      <c r="BF9" s="17"/>
      <c r="BG9" s="17">
        <v>0.154993508195996</v>
      </c>
      <c r="BH9" s="17">
        <v>6.17286393207684E-2</v>
      </c>
      <c r="BI9" s="17">
        <v>3.8357498197865797E-2</v>
      </c>
      <c r="BJ9" s="17">
        <v>4.1877349246490697E-2</v>
      </c>
      <c r="BK9" s="17">
        <v>0.18853384351801999</v>
      </c>
      <c r="BL9" s="17"/>
      <c r="BM9" s="17">
        <v>7.7557919473770595E-2</v>
      </c>
      <c r="BN9" s="17">
        <v>0.15214540863015799</v>
      </c>
    </row>
    <row r="10" spans="2:66" ht="29" x14ac:dyDescent="0.35">
      <c r="B10" s="18" t="s">
        <v>297</v>
      </c>
      <c r="C10" s="17">
        <v>0.17565985734137701</v>
      </c>
      <c r="D10" s="17">
        <v>0.197255140284707</v>
      </c>
      <c r="E10" s="17">
        <v>0.15530801888367801</v>
      </c>
      <c r="F10" s="17"/>
      <c r="G10" s="17">
        <v>0.25281943816831898</v>
      </c>
      <c r="H10" s="17">
        <v>0.26516612286408697</v>
      </c>
      <c r="I10" s="17">
        <v>0.17946769969799201</v>
      </c>
      <c r="J10" s="17">
        <v>0.112526470713961</v>
      </c>
      <c r="K10" s="17">
        <v>0.185496086678829</v>
      </c>
      <c r="L10" s="17">
        <v>0.103816284280608</v>
      </c>
      <c r="M10" s="17"/>
      <c r="N10" s="17">
        <v>0.23796569981655499</v>
      </c>
      <c r="O10" s="17">
        <v>0.17762438350266699</v>
      </c>
      <c r="P10" s="17">
        <v>0.151894556823365</v>
      </c>
      <c r="Q10" s="17">
        <v>0.124034079463734</v>
      </c>
      <c r="R10" s="17"/>
      <c r="S10" s="17">
        <v>0.22235094878178899</v>
      </c>
      <c r="T10" s="17">
        <v>0.15719874020353899</v>
      </c>
      <c r="U10" s="17">
        <v>0.10104237531129601</v>
      </c>
      <c r="V10" s="17">
        <v>0.194176889427701</v>
      </c>
      <c r="W10" s="17">
        <v>0.21063321317844499</v>
      </c>
      <c r="X10" s="17">
        <v>0.15186595945317299</v>
      </c>
      <c r="Y10" s="17">
        <v>9.4389869865980594E-2</v>
      </c>
      <c r="Z10" s="17">
        <v>0.19736479364486501</v>
      </c>
      <c r="AA10" s="17">
        <v>0.139556623302691</v>
      </c>
      <c r="AB10" s="17">
        <v>0.261609709814414</v>
      </c>
      <c r="AC10" s="17">
        <v>0.28790737170330799</v>
      </c>
      <c r="AD10" s="17">
        <v>6.2500529518137005E-2</v>
      </c>
      <c r="AE10" s="17"/>
      <c r="AF10" s="17">
        <v>0.210503522195475</v>
      </c>
      <c r="AG10" s="17">
        <v>0.213554015642374</v>
      </c>
      <c r="AH10" s="17">
        <v>0.19847651847467099</v>
      </c>
      <c r="AI10" s="17">
        <v>0.113898243275392</v>
      </c>
      <c r="AJ10" s="17">
        <v>0.104296444505605</v>
      </c>
      <c r="AK10" s="17">
        <v>7.1482688900431093E-2</v>
      </c>
      <c r="AL10" s="17"/>
      <c r="AM10" s="17">
        <v>0.18301240339442301</v>
      </c>
      <c r="AN10" s="17">
        <v>0.16524212886258699</v>
      </c>
      <c r="AO10" s="17"/>
      <c r="AP10" s="17">
        <v>8.5925958758226603E-2</v>
      </c>
      <c r="AQ10" s="17">
        <v>0.169618397158845</v>
      </c>
      <c r="AR10" s="17">
        <v>0.22199236644294601</v>
      </c>
      <c r="AS10" s="17">
        <v>0.283136355096125</v>
      </c>
      <c r="AT10" s="17">
        <v>0.32281633496526302</v>
      </c>
      <c r="AU10" s="17"/>
      <c r="AV10" s="17">
        <v>0.187444269146196</v>
      </c>
      <c r="AW10" s="17">
        <v>0.17691796626018999</v>
      </c>
      <c r="AX10" s="17">
        <v>0.15706577069566399</v>
      </c>
      <c r="AY10" s="17">
        <v>0.212492100260112</v>
      </c>
      <c r="AZ10" s="17">
        <v>0.17701170257021101</v>
      </c>
      <c r="BA10" s="17">
        <v>0.143040961148477</v>
      </c>
      <c r="BB10" s="17"/>
      <c r="BC10" s="17">
        <v>0.17114053904746701</v>
      </c>
      <c r="BD10" s="17">
        <v>0.129980079327467</v>
      </c>
      <c r="BE10" s="17">
        <v>0.26192266112632601</v>
      </c>
      <c r="BF10" s="17"/>
      <c r="BG10" s="17">
        <v>0.14927109747980999</v>
      </c>
      <c r="BH10" s="17">
        <v>0.20625749996017201</v>
      </c>
      <c r="BI10" s="17">
        <v>0.148664383510904</v>
      </c>
      <c r="BJ10" s="17">
        <v>0.163502743196905</v>
      </c>
      <c r="BK10" s="17">
        <v>0.21901276817801499</v>
      </c>
      <c r="BL10" s="17"/>
      <c r="BM10" s="17">
        <v>0.196585543727861</v>
      </c>
      <c r="BN10" s="17">
        <v>0.205239611116802</v>
      </c>
    </row>
    <row r="11" spans="2:66" ht="29" x14ac:dyDescent="0.35">
      <c r="B11" s="18" t="s">
        <v>298</v>
      </c>
      <c r="C11" s="17">
        <v>0.36462305458947603</v>
      </c>
      <c r="D11" s="17">
        <v>0.32967528467076201</v>
      </c>
      <c r="E11" s="17">
        <v>0.40138093285520599</v>
      </c>
      <c r="F11" s="17"/>
      <c r="G11" s="17">
        <v>0.33768820993484899</v>
      </c>
      <c r="H11" s="17">
        <v>0.25025466441014999</v>
      </c>
      <c r="I11" s="17">
        <v>0.34482049267603598</v>
      </c>
      <c r="J11" s="17">
        <v>0.376389480887943</v>
      </c>
      <c r="K11" s="17">
        <v>0.41552935370272098</v>
      </c>
      <c r="L11" s="17">
        <v>0.44481488101755201</v>
      </c>
      <c r="M11" s="17"/>
      <c r="N11" s="17">
        <v>0.37121431490647999</v>
      </c>
      <c r="O11" s="17">
        <v>0.32502479891084102</v>
      </c>
      <c r="P11" s="17">
        <v>0.37434351800896198</v>
      </c>
      <c r="Q11" s="17">
        <v>0.38733618169522099</v>
      </c>
      <c r="R11" s="17"/>
      <c r="S11" s="17">
        <v>0.31386604259488399</v>
      </c>
      <c r="T11" s="17">
        <v>0.394124583121651</v>
      </c>
      <c r="U11" s="17">
        <v>0.380849250640522</v>
      </c>
      <c r="V11" s="17">
        <v>0.26992355180590399</v>
      </c>
      <c r="W11" s="17">
        <v>0.39130108610048803</v>
      </c>
      <c r="X11" s="17">
        <v>0.32115461978350401</v>
      </c>
      <c r="Y11" s="17">
        <v>0.44494537072108697</v>
      </c>
      <c r="Z11" s="17">
        <v>0.34867273864389398</v>
      </c>
      <c r="AA11" s="17">
        <v>0.43388105469784599</v>
      </c>
      <c r="AB11" s="17">
        <v>0.34117035859706202</v>
      </c>
      <c r="AC11" s="17">
        <v>0.347637123305783</v>
      </c>
      <c r="AD11" s="17">
        <v>0.45159552562880401</v>
      </c>
      <c r="AE11" s="17"/>
      <c r="AF11" s="17">
        <v>0.32036662536434501</v>
      </c>
      <c r="AG11" s="17">
        <v>0.363915728431914</v>
      </c>
      <c r="AH11" s="17">
        <v>0.32417790087888498</v>
      </c>
      <c r="AI11" s="17">
        <v>0.41553922448700098</v>
      </c>
      <c r="AJ11" s="17">
        <v>0.42893170617236698</v>
      </c>
      <c r="AK11" s="17">
        <v>0.41970294144600301</v>
      </c>
      <c r="AL11" s="17"/>
      <c r="AM11" s="17">
        <v>0.37044529471823001</v>
      </c>
      <c r="AN11" s="17">
        <v>0.35692774723325998</v>
      </c>
      <c r="AO11" s="17"/>
      <c r="AP11" s="17">
        <v>0.39897023881494598</v>
      </c>
      <c r="AQ11" s="17">
        <v>0.35838628523070998</v>
      </c>
      <c r="AR11" s="17">
        <v>0.40000790048593698</v>
      </c>
      <c r="AS11" s="17">
        <v>0.29359156630365402</v>
      </c>
      <c r="AT11" s="17">
        <v>0.20451887506212299</v>
      </c>
      <c r="AU11" s="17"/>
      <c r="AV11" s="17">
        <v>0.32895938624191301</v>
      </c>
      <c r="AW11" s="17">
        <v>0.39418478195081003</v>
      </c>
      <c r="AX11" s="17">
        <v>0.49673052536655199</v>
      </c>
      <c r="AY11" s="17">
        <v>0.40463912228946702</v>
      </c>
      <c r="AZ11" s="17">
        <v>0.29740449271135699</v>
      </c>
      <c r="BA11" s="17">
        <v>0.31564146198777698</v>
      </c>
      <c r="BB11" s="17"/>
      <c r="BC11" s="17">
        <v>0.35358893979</v>
      </c>
      <c r="BD11" s="17">
        <v>0.39198272988771699</v>
      </c>
      <c r="BE11" s="17">
        <v>0.35517514106230702</v>
      </c>
      <c r="BF11" s="17"/>
      <c r="BG11" s="17">
        <v>0.29523872115538702</v>
      </c>
      <c r="BH11" s="17">
        <v>0.35507068776318601</v>
      </c>
      <c r="BI11" s="17">
        <v>0.40817330243852601</v>
      </c>
      <c r="BJ11" s="17">
        <v>0.28113708750647198</v>
      </c>
      <c r="BK11" s="17">
        <v>0.418891189925515</v>
      </c>
      <c r="BL11" s="17"/>
      <c r="BM11" s="17">
        <v>0.34491577120176398</v>
      </c>
      <c r="BN11" s="17">
        <v>0.38471161805377502</v>
      </c>
    </row>
    <row r="12" spans="2:66" ht="29" x14ac:dyDescent="0.35">
      <c r="B12" s="18" t="s">
        <v>299</v>
      </c>
      <c r="C12" s="17">
        <v>0.165405526739657</v>
      </c>
      <c r="D12" s="17">
        <v>0.21566641618474899</v>
      </c>
      <c r="E12" s="17">
        <v>0.114649014263428</v>
      </c>
      <c r="F12" s="17"/>
      <c r="G12" s="17">
        <v>0.155598429711792</v>
      </c>
      <c r="H12" s="17">
        <v>0.20896563919870501</v>
      </c>
      <c r="I12" s="17">
        <v>0.191942096264376</v>
      </c>
      <c r="J12" s="17">
        <v>0.196446233329234</v>
      </c>
      <c r="K12" s="17">
        <v>0.109711507847705</v>
      </c>
      <c r="L12" s="17">
        <v>0.12427973153025899</v>
      </c>
      <c r="M12" s="17"/>
      <c r="N12" s="17">
        <v>0.188652428043981</v>
      </c>
      <c r="O12" s="17">
        <v>0.20461473033451899</v>
      </c>
      <c r="P12" s="17">
        <v>9.6760417720129402E-2</v>
      </c>
      <c r="Q12" s="17">
        <v>0.16678840300678999</v>
      </c>
      <c r="R12" s="17"/>
      <c r="S12" s="17">
        <v>0.18099427402732601</v>
      </c>
      <c r="T12" s="17">
        <v>0.134613795561904</v>
      </c>
      <c r="U12" s="17">
        <v>0.23662562502419601</v>
      </c>
      <c r="V12" s="17">
        <v>0.17087149556310999</v>
      </c>
      <c r="W12" s="17">
        <v>0.20222937505418101</v>
      </c>
      <c r="X12" s="17">
        <v>0.16491610457736899</v>
      </c>
      <c r="Y12" s="17">
        <v>0.162491508409462</v>
      </c>
      <c r="Z12" s="17">
        <v>0.19797438894689701</v>
      </c>
      <c r="AA12" s="17">
        <v>0.13061213277770001</v>
      </c>
      <c r="AB12" s="17">
        <v>0.12953975273301599</v>
      </c>
      <c r="AC12" s="17">
        <v>9.2475337131331506E-2</v>
      </c>
      <c r="AD12" s="17">
        <v>0.25932150189386299</v>
      </c>
      <c r="AE12" s="17"/>
      <c r="AF12" s="17">
        <v>0.20012164117346801</v>
      </c>
      <c r="AG12" s="17">
        <v>0.16813179694210201</v>
      </c>
      <c r="AH12" s="17">
        <v>0.15460505904133001</v>
      </c>
      <c r="AI12" s="17">
        <v>0.156022174112843</v>
      </c>
      <c r="AJ12" s="17">
        <v>0.14910571761543501</v>
      </c>
      <c r="AK12" s="17">
        <v>7.3410058838690298E-2</v>
      </c>
      <c r="AL12" s="17"/>
      <c r="AM12" s="17">
        <v>0.15995789329642601</v>
      </c>
      <c r="AN12" s="17">
        <v>0.17385043792420901</v>
      </c>
      <c r="AO12" s="17"/>
      <c r="AP12" s="17">
        <v>0.13388935675960301</v>
      </c>
      <c r="AQ12" s="17">
        <v>0.17789348856787901</v>
      </c>
      <c r="AR12" s="17">
        <v>0.17928643036524899</v>
      </c>
      <c r="AS12" s="17">
        <v>0.18046071454257101</v>
      </c>
      <c r="AT12" s="17">
        <v>0.26008352768595</v>
      </c>
      <c r="AU12" s="17"/>
      <c r="AV12" s="17">
        <v>0.21810956373502499</v>
      </c>
      <c r="AW12" s="17">
        <v>0.167569774092892</v>
      </c>
      <c r="AX12" s="17">
        <v>0.14025010019401499</v>
      </c>
      <c r="AY12" s="17">
        <v>5.4073757361498803E-2</v>
      </c>
      <c r="AZ12" s="17">
        <v>0.18297683779311399</v>
      </c>
      <c r="BA12" s="17">
        <v>0.12352934718915499</v>
      </c>
      <c r="BB12" s="17"/>
      <c r="BC12" s="17">
        <v>0.236614742408323</v>
      </c>
      <c r="BD12" s="17">
        <v>0.15962836214835399</v>
      </c>
      <c r="BE12" s="17">
        <v>0.12505109339127701</v>
      </c>
      <c r="BF12" s="17"/>
      <c r="BG12" s="17">
        <v>8.8032662052594898E-2</v>
      </c>
      <c r="BH12" s="17">
        <v>0.17852090300272999</v>
      </c>
      <c r="BI12" s="17">
        <v>0.2049665109479</v>
      </c>
      <c r="BJ12" s="17">
        <v>0.156470924780651</v>
      </c>
      <c r="BK12" s="17">
        <v>5.5026685336666797E-2</v>
      </c>
      <c r="BL12" s="17"/>
      <c r="BM12" s="17">
        <v>0.163162883055602</v>
      </c>
      <c r="BN12" s="17">
        <v>8.0197047686400499E-2</v>
      </c>
    </row>
    <row r="13" spans="2:66" ht="29" x14ac:dyDescent="0.35">
      <c r="B13" s="18" t="s">
        <v>300</v>
      </c>
      <c r="C13" s="17">
        <v>3.9984321621811203E-2</v>
      </c>
      <c r="D13" s="17">
        <v>5.5424336516771699E-2</v>
      </c>
      <c r="E13" s="17">
        <v>2.49290541976212E-2</v>
      </c>
      <c r="F13" s="17"/>
      <c r="G13" s="17">
        <v>4.8001345251095603E-2</v>
      </c>
      <c r="H13" s="17">
        <v>0.10526590303087099</v>
      </c>
      <c r="I13" s="17">
        <v>2.7867925819644999E-2</v>
      </c>
      <c r="J13" s="17">
        <v>1.7727960760536201E-2</v>
      </c>
      <c r="K13" s="17">
        <v>3.9093483053688399E-2</v>
      </c>
      <c r="L13" s="17">
        <v>1.3213086155361301E-2</v>
      </c>
      <c r="M13" s="17"/>
      <c r="N13" s="17">
        <v>7.1125453292035498E-2</v>
      </c>
      <c r="O13" s="17">
        <v>4.1827508287586301E-2</v>
      </c>
      <c r="P13" s="17">
        <v>1.3364636283382201E-2</v>
      </c>
      <c r="Q13" s="17">
        <v>2.7309384091777099E-2</v>
      </c>
      <c r="R13" s="17"/>
      <c r="S13" s="17">
        <v>5.9374183888836099E-2</v>
      </c>
      <c r="T13" s="17">
        <v>2.2367729369112101E-2</v>
      </c>
      <c r="U13" s="17">
        <v>5.5908312252499197E-2</v>
      </c>
      <c r="V13" s="17">
        <v>1.26256609656038E-2</v>
      </c>
      <c r="W13" s="17">
        <v>1.6298248470168902E-2</v>
      </c>
      <c r="X13" s="17">
        <v>5.1858244040488E-2</v>
      </c>
      <c r="Y13" s="17">
        <v>4.53144806310673E-2</v>
      </c>
      <c r="Z13" s="17">
        <v>0</v>
      </c>
      <c r="AA13" s="17">
        <v>5.5452962999396303E-2</v>
      </c>
      <c r="AB13" s="17">
        <v>2.43992562161101E-2</v>
      </c>
      <c r="AC13" s="17">
        <v>7.3706114195097205E-2</v>
      </c>
      <c r="AD13" s="17">
        <v>3.2460165178858399E-2</v>
      </c>
      <c r="AE13" s="17"/>
      <c r="AF13" s="17">
        <v>6.3584287300599798E-2</v>
      </c>
      <c r="AG13" s="17">
        <v>3.06128344644498E-2</v>
      </c>
      <c r="AH13" s="17">
        <v>3.5515233301301297E-2</v>
      </c>
      <c r="AI13" s="17">
        <v>2.4458013283657098E-2</v>
      </c>
      <c r="AJ13" s="17">
        <v>2.99700064452849E-2</v>
      </c>
      <c r="AK13" s="17">
        <v>5.4283201994838402E-2</v>
      </c>
      <c r="AL13" s="17"/>
      <c r="AM13" s="17">
        <v>3.7389484952619498E-2</v>
      </c>
      <c r="AN13" s="17">
        <v>4.3911488873481598E-2</v>
      </c>
      <c r="AO13" s="17"/>
      <c r="AP13" s="17">
        <v>3.91083923657164E-2</v>
      </c>
      <c r="AQ13" s="17">
        <v>9.7160783461376996E-3</v>
      </c>
      <c r="AR13" s="17">
        <v>4.2236758530498103E-2</v>
      </c>
      <c r="AS13" s="17">
        <v>7.9856784605157494E-2</v>
      </c>
      <c r="AT13" s="17">
        <v>3.3861723671462902E-2</v>
      </c>
      <c r="AU13" s="17"/>
      <c r="AV13" s="17">
        <v>5.5110571995347003E-2</v>
      </c>
      <c r="AW13" s="17">
        <v>2.5660764838246801E-2</v>
      </c>
      <c r="AX13" s="17">
        <v>2.9922381117722299E-2</v>
      </c>
      <c r="AY13" s="17">
        <v>4.62005128807461E-2</v>
      </c>
      <c r="AZ13" s="17">
        <v>0.101409413408731</v>
      </c>
      <c r="BA13" s="17">
        <v>1.31961136169627E-2</v>
      </c>
      <c r="BB13" s="17"/>
      <c r="BC13" s="17">
        <v>4.1326021211452998E-2</v>
      </c>
      <c r="BD13" s="17">
        <v>3.31447592607685E-2</v>
      </c>
      <c r="BE13" s="17">
        <v>5.5180711540438902E-2</v>
      </c>
      <c r="BF13" s="17"/>
      <c r="BG13" s="17">
        <v>6.3098530561154803E-2</v>
      </c>
      <c r="BH13" s="17">
        <v>3.8262875601721598E-2</v>
      </c>
      <c r="BI13" s="17">
        <v>3.41717959579972E-2</v>
      </c>
      <c r="BJ13" s="17">
        <v>0.20074332518516999</v>
      </c>
      <c r="BK13" s="17">
        <v>1.44044923913479E-2</v>
      </c>
      <c r="BL13" s="17"/>
      <c r="BM13" s="17">
        <v>4.2478080585948999E-2</v>
      </c>
      <c r="BN13" s="17">
        <v>6.06389160210586E-2</v>
      </c>
    </row>
    <row r="14" spans="2:66" x14ac:dyDescent="0.35">
      <c r="B14" s="18" t="s">
        <v>117</v>
      </c>
      <c r="C14" s="19">
        <v>0.181862086515196</v>
      </c>
      <c r="D14" s="19">
        <v>9.9669787507763202E-2</v>
      </c>
      <c r="E14" s="19">
        <v>0.26039642697113302</v>
      </c>
      <c r="F14" s="19"/>
      <c r="G14" s="19">
        <v>0.109324524507667</v>
      </c>
      <c r="H14" s="19">
        <v>0.12522983551915001</v>
      </c>
      <c r="I14" s="19">
        <v>0.18192063434540001</v>
      </c>
      <c r="J14" s="19">
        <v>0.24961311896452201</v>
      </c>
      <c r="K14" s="19">
        <v>0.16466184339314499</v>
      </c>
      <c r="L14" s="19">
        <v>0.223795210551469</v>
      </c>
      <c r="M14" s="19"/>
      <c r="N14" s="19">
        <v>0.100011465454224</v>
      </c>
      <c r="O14" s="19">
        <v>0.18126250896590301</v>
      </c>
      <c r="P14" s="19">
        <v>0.26257343716812498</v>
      </c>
      <c r="Q14" s="19">
        <v>0.20839028005226201</v>
      </c>
      <c r="R14" s="19"/>
      <c r="S14" s="19">
        <v>0.135353420620939</v>
      </c>
      <c r="T14" s="19">
        <v>0.24021174466753101</v>
      </c>
      <c r="U14" s="19">
        <v>0.19210183917072701</v>
      </c>
      <c r="V14" s="19">
        <v>0.25331650818764401</v>
      </c>
      <c r="W14" s="19">
        <v>0.130054882300252</v>
      </c>
      <c r="X14" s="19">
        <v>0.19877728902580999</v>
      </c>
      <c r="Y14" s="19">
        <v>0.17452457456117201</v>
      </c>
      <c r="Z14" s="19">
        <v>0.20391408150358201</v>
      </c>
      <c r="AA14" s="19">
        <v>0.193790307087299</v>
      </c>
      <c r="AB14" s="19">
        <v>0.15369307358640799</v>
      </c>
      <c r="AC14" s="19">
        <v>0.109210422778306</v>
      </c>
      <c r="AD14" s="19">
        <v>0.13032081535881601</v>
      </c>
      <c r="AE14" s="19"/>
      <c r="AF14" s="19">
        <v>0.112503983657504</v>
      </c>
      <c r="AG14" s="19">
        <v>0.17593985120938499</v>
      </c>
      <c r="AH14" s="19">
        <v>0.20753464743726399</v>
      </c>
      <c r="AI14" s="19">
        <v>0.21895701300475301</v>
      </c>
      <c r="AJ14" s="19">
        <v>0.25837267361858601</v>
      </c>
      <c r="AK14" s="19">
        <v>0.23424860399418901</v>
      </c>
      <c r="AL14" s="19"/>
      <c r="AM14" s="19">
        <v>0.17645680176828599</v>
      </c>
      <c r="AN14" s="19">
        <v>0.18782777498605399</v>
      </c>
      <c r="AO14" s="19"/>
      <c r="AP14" s="19">
        <v>0.25504704974216102</v>
      </c>
      <c r="AQ14" s="19">
        <v>0.21358418322556899</v>
      </c>
      <c r="AR14" s="19">
        <v>0.13180519526262599</v>
      </c>
      <c r="AS14" s="19">
        <v>9.2337878005890495E-2</v>
      </c>
      <c r="AT14" s="19">
        <v>0.10763636023892199</v>
      </c>
      <c r="AU14" s="19"/>
      <c r="AV14" s="19">
        <v>0.147738389876715</v>
      </c>
      <c r="AW14" s="19">
        <v>0.170470034561954</v>
      </c>
      <c r="AX14" s="19">
        <v>0.100786145787748</v>
      </c>
      <c r="AY14" s="19">
        <v>0.16911123606537701</v>
      </c>
      <c r="AZ14" s="19">
        <v>0.18133131034691999</v>
      </c>
      <c r="BA14" s="19">
        <v>0.33644689413943102</v>
      </c>
      <c r="BB14" s="19"/>
      <c r="BC14" s="19">
        <v>0.16755085052043001</v>
      </c>
      <c r="BD14" s="19">
        <v>0.20992236890718399</v>
      </c>
      <c r="BE14" s="19">
        <v>9.8307472376708505E-2</v>
      </c>
      <c r="BF14" s="19"/>
      <c r="BG14" s="19">
        <v>0.249365480555058</v>
      </c>
      <c r="BH14" s="19">
        <v>0.16015939435142201</v>
      </c>
      <c r="BI14" s="19">
        <v>0.16566650894680601</v>
      </c>
      <c r="BJ14" s="19">
        <v>0.156268570084311</v>
      </c>
      <c r="BK14" s="19">
        <v>0.104131020650435</v>
      </c>
      <c r="BL14" s="19"/>
      <c r="BM14" s="19">
        <v>0.17529980195505401</v>
      </c>
      <c r="BN14" s="19">
        <v>0.117067398491806</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302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998</v>
      </c>
      <c r="D7" s="10">
        <v>487</v>
      </c>
      <c r="E7" s="10">
        <v>509</v>
      </c>
      <c r="F7" s="10"/>
      <c r="G7" s="10">
        <v>148</v>
      </c>
      <c r="H7" s="10">
        <v>175</v>
      </c>
      <c r="I7" s="10">
        <v>155</v>
      </c>
      <c r="J7" s="10">
        <v>166</v>
      </c>
      <c r="K7" s="10">
        <v>157</v>
      </c>
      <c r="L7" s="10">
        <v>197</v>
      </c>
      <c r="M7" s="10"/>
      <c r="N7" s="10">
        <v>254</v>
      </c>
      <c r="O7" s="10">
        <v>271</v>
      </c>
      <c r="P7" s="10">
        <v>217</v>
      </c>
      <c r="Q7" s="10">
        <v>254</v>
      </c>
      <c r="R7" s="10"/>
      <c r="S7" s="10">
        <v>136</v>
      </c>
      <c r="T7" s="10">
        <v>131</v>
      </c>
      <c r="U7" s="10">
        <v>76</v>
      </c>
      <c r="V7" s="10">
        <v>87</v>
      </c>
      <c r="W7" s="10">
        <v>79</v>
      </c>
      <c r="X7" s="10">
        <v>86</v>
      </c>
      <c r="Y7" s="10">
        <v>79</v>
      </c>
      <c r="Z7" s="10">
        <v>45</v>
      </c>
      <c r="AA7" s="10">
        <v>117</v>
      </c>
      <c r="AB7" s="10">
        <v>80</v>
      </c>
      <c r="AC7" s="10">
        <v>49</v>
      </c>
      <c r="AD7" s="10">
        <v>33</v>
      </c>
      <c r="AE7" s="10"/>
      <c r="AF7" s="10">
        <v>239</v>
      </c>
      <c r="AG7" s="10">
        <v>272</v>
      </c>
      <c r="AH7" s="10">
        <v>134</v>
      </c>
      <c r="AI7" s="10">
        <v>184</v>
      </c>
      <c r="AJ7" s="10">
        <v>117</v>
      </c>
      <c r="AK7" s="10">
        <v>52</v>
      </c>
      <c r="AL7" s="10"/>
      <c r="AM7" s="10">
        <v>574</v>
      </c>
      <c r="AN7" s="10">
        <v>419</v>
      </c>
      <c r="AO7" s="10"/>
      <c r="AP7" s="10">
        <v>236</v>
      </c>
      <c r="AQ7" s="10">
        <v>233</v>
      </c>
      <c r="AR7" s="10">
        <v>255</v>
      </c>
      <c r="AS7" s="10">
        <v>107</v>
      </c>
      <c r="AT7" s="10">
        <v>21</v>
      </c>
      <c r="AU7" s="10"/>
      <c r="AV7" s="10">
        <v>335</v>
      </c>
      <c r="AW7" s="10">
        <v>185</v>
      </c>
      <c r="AX7" s="10">
        <v>88</v>
      </c>
      <c r="AY7" s="10">
        <v>125</v>
      </c>
      <c r="AZ7" s="10">
        <v>58</v>
      </c>
      <c r="BA7" s="10">
        <v>85</v>
      </c>
      <c r="BB7" s="10"/>
      <c r="BC7" s="10">
        <v>235</v>
      </c>
      <c r="BD7" s="10">
        <v>402</v>
      </c>
      <c r="BE7" s="10">
        <v>295</v>
      </c>
      <c r="BF7" s="10"/>
      <c r="BG7" s="10">
        <v>84</v>
      </c>
      <c r="BH7" s="10">
        <v>447</v>
      </c>
      <c r="BI7" s="10">
        <v>290</v>
      </c>
      <c r="BJ7" s="10">
        <v>28</v>
      </c>
      <c r="BK7" s="10">
        <v>100</v>
      </c>
      <c r="BL7" s="10"/>
      <c r="BM7" s="10">
        <v>531</v>
      </c>
      <c r="BN7" s="10">
        <v>128</v>
      </c>
    </row>
    <row r="8" spans="2:66" ht="30" customHeight="1" x14ac:dyDescent="0.35">
      <c r="B8" s="11" t="s">
        <v>19</v>
      </c>
      <c r="C8" s="11">
        <v>999</v>
      </c>
      <c r="D8" s="11">
        <v>488</v>
      </c>
      <c r="E8" s="11">
        <v>509</v>
      </c>
      <c r="F8" s="11"/>
      <c r="G8" s="11">
        <v>151</v>
      </c>
      <c r="H8" s="11">
        <v>172</v>
      </c>
      <c r="I8" s="11">
        <v>159</v>
      </c>
      <c r="J8" s="11">
        <v>168</v>
      </c>
      <c r="K8" s="11">
        <v>156</v>
      </c>
      <c r="L8" s="11">
        <v>193</v>
      </c>
      <c r="M8" s="11"/>
      <c r="N8" s="11">
        <v>253</v>
      </c>
      <c r="O8" s="11">
        <v>281</v>
      </c>
      <c r="P8" s="11">
        <v>215</v>
      </c>
      <c r="Q8" s="11">
        <v>249</v>
      </c>
      <c r="R8" s="11"/>
      <c r="S8" s="11">
        <v>134</v>
      </c>
      <c r="T8" s="11">
        <v>129</v>
      </c>
      <c r="U8" s="11">
        <v>74</v>
      </c>
      <c r="V8" s="11">
        <v>94</v>
      </c>
      <c r="W8" s="11">
        <v>80</v>
      </c>
      <c r="X8" s="11">
        <v>84</v>
      </c>
      <c r="Y8" s="11">
        <v>77</v>
      </c>
      <c r="Z8" s="11">
        <v>42</v>
      </c>
      <c r="AA8" s="11">
        <v>115</v>
      </c>
      <c r="AB8" s="11">
        <v>92</v>
      </c>
      <c r="AC8" s="11">
        <v>47</v>
      </c>
      <c r="AD8" s="11">
        <v>31</v>
      </c>
      <c r="AE8" s="11"/>
      <c r="AF8" s="11">
        <v>239</v>
      </c>
      <c r="AG8" s="11">
        <v>273</v>
      </c>
      <c r="AH8" s="11">
        <v>135</v>
      </c>
      <c r="AI8" s="11">
        <v>183</v>
      </c>
      <c r="AJ8" s="11">
        <v>117</v>
      </c>
      <c r="AK8" s="11">
        <v>52</v>
      </c>
      <c r="AL8" s="11"/>
      <c r="AM8" s="11">
        <v>574</v>
      </c>
      <c r="AN8" s="11">
        <v>421</v>
      </c>
      <c r="AO8" s="11"/>
      <c r="AP8" s="11">
        <v>235</v>
      </c>
      <c r="AQ8" s="11">
        <v>233</v>
      </c>
      <c r="AR8" s="11">
        <v>257</v>
      </c>
      <c r="AS8" s="11">
        <v>108</v>
      </c>
      <c r="AT8" s="11">
        <v>21</v>
      </c>
      <c r="AU8" s="11"/>
      <c r="AV8" s="11">
        <v>336</v>
      </c>
      <c r="AW8" s="11">
        <v>185</v>
      </c>
      <c r="AX8" s="11">
        <v>88</v>
      </c>
      <c r="AY8" s="11">
        <v>124</v>
      </c>
      <c r="AZ8" s="11">
        <v>58</v>
      </c>
      <c r="BA8" s="11">
        <v>85</v>
      </c>
      <c r="BB8" s="11"/>
      <c r="BC8" s="11">
        <v>235</v>
      </c>
      <c r="BD8" s="11">
        <v>404</v>
      </c>
      <c r="BE8" s="11">
        <v>294</v>
      </c>
      <c r="BF8" s="11"/>
      <c r="BG8" s="11">
        <v>83</v>
      </c>
      <c r="BH8" s="11">
        <v>448</v>
      </c>
      <c r="BI8" s="11">
        <v>291</v>
      </c>
      <c r="BJ8" s="11">
        <v>28</v>
      </c>
      <c r="BK8" s="11">
        <v>100</v>
      </c>
      <c r="BL8" s="11"/>
      <c r="BM8" s="11">
        <v>531</v>
      </c>
      <c r="BN8" s="11">
        <v>128</v>
      </c>
    </row>
    <row r="9" spans="2:66" ht="29" x14ac:dyDescent="0.35">
      <c r="B9" s="18" t="s">
        <v>296</v>
      </c>
      <c r="C9" s="17">
        <v>5.8736368831888701E-2</v>
      </c>
      <c r="D9" s="17">
        <v>7.6369106899861997E-2</v>
      </c>
      <c r="E9" s="17">
        <v>4.2046617002488601E-2</v>
      </c>
      <c r="F9" s="17"/>
      <c r="G9" s="17">
        <v>6.9103606458943395E-2</v>
      </c>
      <c r="H9" s="17">
        <v>9.8019918008278806E-2</v>
      </c>
      <c r="I9" s="17">
        <v>6.2256355624141502E-2</v>
      </c>
      <c r="J9" s="17">
        <v>4.1520991207024897E-2</v>
      </c>
      <c r="K9" s="17">
        <v>3.8396045854701202E-2</v>
      </c>
      <c r="L9" s="17">
        <v>4.4276255960002203E-2</v>
      </c>
      <c r="M9" s="17"/>
      <c r="N9" s="17">
        <v>6.3844736646055195E-2</v>
      </c>
      <c r="O9" s="17">
        <v>6.1193860968448303E-2</v>
      </c>
      <c r="P9" s="17">
        <v>6.8385191505758197E-2</v>
      </c>
      <c r="Q9" s="17">
        <v>4.2924026409954803E-2</v>
      </c>
      <c r="R9" s="17"/>
      <c r="S9" s="17">
        <v>8.1747130473529994E-2</v>
      </c>
      <c r="T9" s="17">
        <v>2.3355625273067199E-2</v>
      </c>
      <c r="U9" s="17">
        <v>2.7667303131552901E-2</v>
      </c>
      <c r="V9" s="17">
        <v>6.9448887566989803E-2</v>
      </c>
      <c r="W9" s="17">
        <v>4.0168668622878802E-2</v>
      </c>
      <c r="X9" s="17">
        <v>4.46683029963508E-2</v>
      </c>
      <c r="Y9" s="17">
        <v>4.9854093325179198E-2</v>
      </c>
      <c r="Z9" s="17">
        <v>4.4655852970366401E-2</v>
      </c>
      <c r="AA9" s="17">
        <v>7.6803941706087994E-2</v>
      </c>
      <c r="AB9" s="17">
        <v>8.7907299842228406E-2</v>
      </c>
      <c r="AC9" s="17">
        <v>8.0741915522635002E-2</v>
      </c>
      <c r="AD9" s="17">
        <v>8.9274572453453896E-2</v>
      </c>
      <c r="AE9" s="17"/>
      <c r="AF9" s="17">
        <v>9.5054508783858502E-2</v>
      </c>
      <c r="AG9" s="17">
        <v>4.8127397642575301E-2</v>
      </c>
      <c r="AH9" s="17">
        <v>7.4030937404039404E-2</v>
      </c>
      <c r="AI9" s="17">
        <v>2.6862942806795499E-2</v>
      </c>
      <c r="AJ9" s="17">
        <v>4.1064383497316802E-2</v>
      </c>
      <c r="AK9" s="17">
        <v>5.9637861324285002E-2</v>
      </c>
      <c r="AL9" s="17"/>
      <c r="AM9" s="17">
        <v>6.6442528986996E-2</v>
      </c>
      <c r="AN9" s="17">
        <v>4.8906572848239398E-2</v>
      </c>
      <c r="AO9" s="17"/>
      <c r="AP9" s="17">
        <v>4.26533484214391E-2</v>
      </c>
      <c r="AQ9" s="17">
        <v>3.8275513682767499E-2</v>
      </c>
      <c r="AR9" s="17">
        <v>7.7337881525786897E-2</v>
      </c>
      <c r="AS9" s="17">
        <v>0.13521970107166101</v>
      </c>
      <c r="AT9" s="17">
        <v>5.91531335547986E-2</v>
      </c>
      <c r="AU9" s="17"/>
      <c r="AV9" s="17">
        <v>5.4912769927992003E-2</v>
      </c>
      <c r="AW9" s="17">
        <v>4.7680181045828399E-2</v>
      </c>
      <c r="AX9" s="17">
        <v>3.2821738529318002E-2</v>
      </c>
      <c r="AY9" s="17">
        <v>0.10445173456718</v>
      </c>
      <c r="AZ9" s="17">
        <v>3.517979422564E-2</v>
      </c>
      <c r="BA9" s="17">
        <v>3.86111348331553E-2</v>
      </c>
      <c r="BB9" s="17"/>
      <c r="BC9" s="17">
        <v>2.68035246156746E-2</v>
      </c>
      <c r="BD9" s="17">
        <v>4.9896263574295802E-2</v>
      </c>
      <c r="BE9" s="17">
        <v>9.9154574590990405E-2</v>
      </c>
      <c r="BF9" s="17"/>
      <c r="BG9" s="17">
        <v>9.3963025771903103E-2</v>
      </c>
      <c r="BH9" s="17">
        <v>5.67228414199532E-2</v>
      </c>
      <c r="BI9" s="17">
        <v>3.4564998499739902E-2</v>
      </c>
      <c r="BJ9" s="17">
        <v>7.5526599812483705E-2</v>
      </c>
      <c r="BK9" s="17">
        <v>0.101205115775266</v>
      </c>
      <c r="BL9" s="17"/>
      <c r="BM9" s="17">
        <v>6.2562966479560195E-2</v>
      </c>
      <c r="BN9" s="17">
        <v>9.5600718307715604E-2</v>
      </c>
    </row>
    <row r="10" spans="2:66" ht="29" x14ac:dyDescent="0.35">
      <c r="B10" s="18" t="s">
        <v>297</v>
      </c>
      <c r="C10" s="17">
        <v>0.142864263437885</v>
      </c>
      <c r="D10" s="17">
        <v>0.156261435454919</v>
      </c>
      <c r="E10" s="17">
        <v>0.130573730770455</v>
      </c>
      <c r="F10" s="17"/>
      <c r="G10" s="17">
        <v>0.23823891050750501</v>
      </c>
      <c r="H10" s="17">
        <v>0.18560535742939599</v>
      </c>
      <c r="I10" s="17">
        <v>0.10165934149439</v>
      </c>
      <c r="J10" s="17">
        <v>0.144810832404214</v>
      </c>
      <c r="K10" s="17">
        <v>8.2595217327033094E-2</v>
      </c>
      <c r="L10" s="17">
        <v>0.111248770767589</v>
      </c>
      <c r="M10" s="17"/>
      <c r="N10" s="17">
        <v>0.153372636545764</v>
      </c>
      <c r="O10" s="17">
        <v>0.146045132569151</v>
      </c>
      <c r="P10" s="17">
        <v>0.14363619348489101</v>
      </c>
      <c r="Q10" s="17">
        <v>0.12906583581026901</v>
      </c>
      <c r="R10" s="17"/>
      <c r="S10" s="17">
        <v>0.164334891763634</v>
      </c>
      <c r="T10" s="17">
        <v>9.9859926654666406E-2</v>
      </c>
      <c r="U10" s="17">
        <v>0.18216430337089901</v>
      </c>
      <c r="V10" s="17">
        <v>0.160122397619687</v>
      </c>
      <c r="W10" s="17">
        <v>0.15597622074877199</v>
      </c>
      <c r="X10" s="17">
        <v>0.12728366793155799</v>
      </c>
      <c r="Y10" s="17">
        <v>8.6775978312667701E-2</v>
      </c>
      <c r="Z10" s="17">
        <v>6.8107106742581802E-2</v>
      </c>
      <c r="AA10" s="17">
        <v>0.22107546599356101</v>
      </c>
      <c r="AB10" s="17">
        <v>0.14930045824757901</v>
      </c>
      <c r="AC10" s="17">
        <v>8.1049232837812499E-2</v>
      </c>
      <c r="AD10" s="17">
        <v>0.118410569702553</v>
      </c>
      <c r="AE10" s="17"/>
      <c r="AF10" s="17">
        <v>0.19253860138527601</v>
      </c>
      <c r="AG10" s="17">
        <v>0.159741259968848</v>
      </c>
      <c r="AH10" s="17">
        <v>0.109328101621555</v>
      </c>
      <c r="AI10" s="17">
        <v>0.12714245107180999</v>
      </c>
      <c r="AJ10" s="17">
        <v>8.7375136479043894E-2</v>
      </c>
      <c r="AK10" s="17">
        <v>9.3131634552974005E-2</v>
      </c>
      <c r="AL10" s="17"/>
      <c r="AM10" s="17">
        <v>0.13421652588712099</v>
      </c>
      <c r="AN10" s="17">
        <v>0.15413353567111299</v>
      </c>
      <c r="AO10" s="17"/>
      <c r="AP10" s="17">
        <v>0.12548296067053</v>
      </c>
      <c r="AQ10" s="17">
        <v>0.14486066704501399</v>
      </c>
      <c r="AR10" s="17">
        <v>0.13314069932221501</v>
      </c>
      <c r="AS10" s="17">
        <v>0.15048808036169001</v>
      </c>
      <c r="AT10" s="17">
        <v>0.27588275684464703</v>
      </c>
      <c r="AU10" s="17"/>
      <c r="AV10" s="17">
        <v>0.15941042807398401</v>
      </c>
      <c r="AW10" s="17">
        <v>0.15745615396623</v>
      </c>
      <c r="AX10" s="17">
        <v>0.14171870237681</v>
      </c>
      <c r="AY10" s="17">
        <v>0.18637085646235799</v>
      </c>
      <c r="AZ10" s="17">
        <v>9.9677122752028904E-2</v>
      </c>
      <c r="BA10" s="17">
        <v>9.22200457567557E-2</v>
      </c>
      <c r="BB10" s="17"/>
      <c r="BC10" s="17">
        <v>9.6153986223974197E-2</v>
      </c>
      <c r="BD10" s="17">
        <v>0.121438489476942</v>
      </c>
      <c r="BE10" s="17">
        <v>0.203492111799323</v>
      </c>
      <c r="BF10" s="17"/>
      <c r="BG10" s="17">
        <v>0.18932871349288799</v>
      </c>
      <c r="BH10" s="17">
        <v>0.14679348749996299</v>
      </c>
      <c r="BI10" s="17">
        <v>0.12875230059023299</v>
      </c>
      <c r="BJ10" s="17">
        <v>0.31301942383527198</v>
      </c>
      <c r="BK10" s="17">
        <v>0.14038537860185901</v>
      </c>
      <c r="BL10" s="17"/>
      <c r="BM10" s="17">
        <v>0.153463997959568</v>
      </c>
      <c r="BN10" s="17">
        <v>0.178063171482158</v>
      </c>
    </row>
    <row r="11" spans="2:66" ht="29" x14ac:dyDescent="0.35">
      <c r="B11" s="18" t="s">
        <v>298</v>
      </c>
      <c r="C11" s="17">
        <v>0.45302191071254799</v>
      </c>
      <c r="D11" s="17">
        <v>0.46258467712529799</v>
      </c>
      <c r="E11" s="17">
        <v>0.44564330631072202</v>
      </c>
      <c r="F11" s="17"/>
      <c r="G11" s="17">
        <v>0.31903602354442401</v>
      </c>
      <c r="H11" s="17">
        <v>0.32600008058639401</v>
      </c>
      <c r="I11" s="17">
        <v>0.43002779015918602</v>
      </c>
      <c r="J11" s="17">
        <v>0.50834928717888495</v>
      </c>
      <c r="K11" s="17">
        <v>0.58486784334729502</v>
      </c>
      <c r="L11" s="17">
        <v>0.53473800210128697</v>
      </c>
      <c r="M11" s="17"/>
      <c r="N11" s="17">
        <v>0.44308005069025003</v>
      </c>
      <c r="O11" s="17">
        <v>0.42581395320013099</v>
      </c>
      <c r="P11" s="17">
        <v>0.49833896904638503</v>
      </c>
      <c r="Q11" s="17">
        <v>0.45448551146767202</v>
      </c>
      <c r="R11" s="17"/>
      <c r="S11" s="17">
        <v>0.389696680906708</v>
      </c>
      <c r="T11" s="17">
        <v>0.47344527686286098</v>
      </c>
      <c r="U11" s="17">
        <v>0.434910596377307</v>
      </c>
      <c r="V11" s="17">
        <v>0.38765280886515602</v>
      </c>
      <c r="W11" s="17">
        <v>0.46391877200110199</v>
      </c>
      <c r="X11" s="17">
        <v>0.45355830215941001</v>
      </c>
      <c r="Y11" s="17">
        <v>0.55776223138231895</v>
      </c>
      <c r="Z11" s="17">
        <v>0.50878058065972098</v>
      </c>
      <c r="AA11" s="17">
        <v>0.455268446594633</v>
      </c>
      <c r="AB11" s="17">
        <v>0.50077824720125996</v>
      </c>
      <c r="AC11" s="17">
        <v>0.41344068936908501</v>
      </c>
      <c r="AD11" s="17">
        <v>0.42678029070103202</v>
      </c>
      <c r="AE11" s="17"/>
      <c r="AF11" s="17">
        <v>0.33037071965503101</v>
      </c>
      <c r="AG11" s="17">
        <v>0.46996129884229798</v>
      </c>
      <c r="AH11" s="17">
        <v>0.52845424781653705</v>
      </c>
      <c r="AI11" s="17">
        <v>0.48072559533304299</v>
      </c>
      <c r="AJ11" s="17">
        <v>0.53886331503665996</v>
      </c>
      <c r="AK11" s="17">
        <v>0.44148156431547803</v>
      </c>
      <c r="AL11" s="17"/>
      <c r="AM11" s="17">
        <v>0.47785026323838398</v>
      </c>
      <c r="AN11" s="17">
        <v>0.42440755000297198</v>
      </c>
      <c r="AO11" s="17"/>
      <c r="AP11" s="17">
        <v>0.55973557462697199</v>
      </c>
      <c r="AQ11" s="17">
        <v>0.473449325402446</v>
      </c>
      <c r="AR11" s="17">
        <v>0.40922891032191</v>
      </c>
      <c r="AS11" s="17">
        <v>0.348086834293866</v>
      </c>
      <c r="AT11" s="17">
        <v>0.24809647424356601</v>
      </c>
      <c r="AU11" s="17"/>
      <c r="AV11" s="17">
        <v>0.43559003637322802</v>
      </c>
      <c r="AW11" s="17">
        <v>0.48894351973031203</v>
      </c>
      <c r="AX11" s="17">
        <v>0.486645834467403</v>
      </c>
      <c r="AY11" s="17">
        <v>0.44539060605428599</v>
      </c>
      <c r="AZ11" s="17">
        <v>0.41549288762834702</v>
      </c>
      <c r="BA11" s="17">
        <v>0.43647832866658198</v>
      </c>
      <c r="BB11" s="17"/>
      <c r="BC11" s="17">
        <v>0.405083185090649</v>
      </c>
      <c r="BD11" s="17">
        <v>0.51581906027544699</v>
      </c>
      <c r="BE11" s="17">
        <v>0.433153743721299</v>
      </c>
      <c r="BF11" s="17"/>
      <c r="BG11" s="17">
        <v>0.44068935644957602</v>
      </c>
      <c r="BH11" s="17">
        <v>0.442943684303583</v>
      </c>
      <c r="BI11" s="17">
        <v>0.45450237221175399</v>
      </c>
      <c r="BJ11" s="17">
        <v>0.43347046937517802</v>
      </c>
      <c r="BK11" s="17">
        <v>0.55225944730342602</v>
      </c>
      <c r="BL11" s="17"/>
      <c r="BM11" s="17">
        <v>0.44259015338471502</v>
      </c>
      <c r="BN11" s="17">
        <v>0.52633346902497302</v>
      </c>
    </row>
    <row r="12" spans="2:66" ht="29" x14ac:dyDescent="0.35">
      <c r="B12" s="18" t="s">
        <v>299</v>
      </c>
      <c r="C12" s="17">
        <v>0.15693633159654599</v>
      </c>
      <c r="D12" s="17">
        <v>0.15198278897425599</v>
      </c>
      <c r="E12" s="17">
        <v>0.16231380291130099</v>
      </c>
      <c r="F12" s="17"/>
      <c r="G12" s="17">
        <v>0.21986331204474699</v>
      </c>
      <c r="H12" s="17">
        <v>0.20349868736016699</v>
      </c>
      <c r="I12" s="17">
        <v>0.19405069845711101</v>
      </c>
      <c r="J12" s="17">
        <v>0.12505995230154501</v>
      </c>
      <c r="K12" s="17">
        <v>0.101437405149309</v>
      </c>
      <c r="L12" s="17">
        <v>0.108460120187977</v>
      </c>
      <c r="M12" s="17"/>
      <c r="N12" s="17">
        <v>0.21486556832037901</v>
      </c>
      <c r="O12" s="17">
        <v>0.17108701294061801</v>
      </c>
      <c r="P12" s="17">
        <v>0.12880764804177799</v>
      </c>
      <c r="Q12" s="17">
        <v>0.10767809068286401</v>
      </c>
      <c r="R12" s="17"/>
      <c r="S12" s="17">
        <v>0.167043127424334</v>
      </c>
      <c r="T12" s="17">
        <v>0.15269962689550501</v>
      </c>
      <c r="U12" s="17">
        <v>0.18443907628178999</v>
      </c>
      <c r="V12" s="17">
        <v>0.125724662375336</v>
      </c>
      <c r="W12" s="17">
        <v>0.16323601462892401</v>
      </c>
      <c r="X12" s="17">
        <v>0.15361357916603899</v>
      </c>
      <c r="Y12" s="17">
        <v>0.16508813412554901</v>
      </c>
      <c r="Z12" s="17">
        <v>0.24763336345975001</v>
      </c>
      <c r="AA12" s="17">
        <v>9.3273099363652301E-2</v>
      </c>
      <c r="AB12" s="17">
        <v>0.174193579072939</v>
      </c>
      <c r="AC12" s="17">
        <v>0.18352040933121799</v>
      </c>
      <c r="AD12" s="17">
        <v>0.152022978163283</v>
      </c>
      <c r="AE12" s="17"/>
      <c r="AF12" s="17">
        <v>0.219818852801731</v>
      </c>
      <c r="AG12" s="17">
        <v>0.10651682921046</v>
      </c>
      <c r="AH12" s="17">
        <v>0.1101351724688</v>
      </c>
      <c r="AI12" s="17">
        <v>0.20254548568149899</v>
      </c>
      <c r="AJ12" s="17">
        <v>0.103635880967771</v>
      </c>
      <c r="AK12" s="17">
        <v>0.21336302802743401</v>
      </c>
      <c r="AL12" s="17"/>
      <c r="AM12" s="17">
        <v>0.14925732132903899</v>
      </c>
      <c r="AN12" s="17">
        <v>0.16687912157582599</v>
      </c>
      <c r="AO12" s="17"/>
      <c r="AP12" s="17">
        <v>6.8622623073775799E-2</v>
      </c>
      <c r="AQ12" s="17">
        <v>0.158222258841172</v>
      </c>
      <c r="AR12" s="17">
        <v>0.212295621618805</v>
      </c>
      <c r="AS12" s="17">
        <v>0.202216690165576</v>
      </c>
      <c r="AT12" s="17">
        <v>0.231894417827642</v>
      </c>
      <c r="AU12" s="17"/>
      <c r="AV12" s="17">
        <v>0.18340283773633201</v>
      </c>
      <c r="AW12" s="17">
        <v>0.112687442739342</v>
      </c>
      <c r="AX12" s="17">
        <v>0.23657861142959499</v>
      </c>
      <c r="AY12" s="17">
        <v>7.9518729675152694E-2</v>
      </c>
      <c r="AZ12" s="17">
        <v>0.243247345775784</v>
      </c>
      <c r="BA12" s="17">
        <v>0.14056191118043701</v>
      </c>
      <c r="BB12" s="17"/>
      <c r="BC12" s="17">
        <v>0.26363762556140302</v>
      </c>
      <c r="BD12" s="17">
        <v>0.13246531581489901</v>
      </c>
      <c r="BE12" s="17">
        <v>0.12638525676846599</v>
      </c>
      <c r="BF12" s="17"/>
      <c r="BG12" s="17">
        <v>0.132638420418457</v>
      </c>
      <c r="BH12" s="17">
        <v>0.180147571718239</v>
      </c>
      <c r="BI12" s="17">
        <v>0.20201756608478999</v>
      </c>
      <c r="BJ12" s="17">
        <v>0</v>
      </c>
      <c r="BK12" s="17">
        <v>5.1493512757125402E-2</v>
      </c>
      <c r="BL12" s="17"/>
      <c r="BM12" s="17">
        <v>0.172697034351283</v>
      </c>
      <c r="BN12" s="17">
        <v>4.0254930554415702E-2</v>
      </c>
    </row>
    <row r="13" spans="2:66" ht="29" x14ac:dyDescent="0.35">
      <c r="B13" s="18" t="s">
        <v>300</v>
      </c>
      <c r="C13" s="17">
        <v>4.30445622939633E-2</v>
      </c>
      <c r="D13" s="17">
        <v>5.0819911733653501E-2</v>
      </c>
      <c r="E13" s="17">
        <v>3.1781420737898899E-2</v>
      </c>
      <c r="F13" s="17"/>
      <c r="G13" s="17">
        <v>7.4482747946615205E-2</v>
      </c>
      <c r="H13" s="17">
        <v>9.6872615882509699E-2</v>
      </c>
      <c r="I13" s="17">
        <v>3.1792490061130399E-2</v>
      </c>
      <c r="J13" s="17">
        <v>7.0827695101350896E-3</v>
      </c>
      <c r="K13" s="17">
        <v>3.2852993408293403E-2</v>
      </c>
      <c r="L13" s="17">
        <v>1.9430162645752602E-2</v>
      </c>
      <c r="M13" s="17"/>
      <c r="N13" s="17">
        <v>4.59279312567809E-2</v>
      </c>
      <c r="O13" s="17">
        <v>5.9873033171765198E-2</v>
      </c>
      <c r="P13" s="17">
        <v>2.2488014969061401E-2</v>
      </c>
      <c r="Q13" s="17">
        <v>3.9203472236534101E-2</v>
      </c>
      <c r="R13" s="17"/>
      <c r="S13" s="17">
        <v>6.6266529052664905E-2</v>
      </c>
      <c r="T13" s="17">
        <v>5.2340776389515599E-2</v>
      </c>
      <c r="U13" s="17">
        <v>5.06853251339794E-2</v>
      </c>
      <c r="V13" s="17">
        <v>9.4582622145508694E-2</v>
      </c>
      <c r="W13" s="17">
        <v>0</v>
      </c>
      <c r="X13" s="17">
        <v>2.2931439305369599E-2</v>
      </c>
      <c r="Y13" s="17">
        <v>2.53176175891166E-2</v>
      </c>
      <c r="Z13" s="17">
        <v>4.4266301298922797E-2</v>
      </c>
      <c r="AA13" s="17">
        <v>3.3383767634040697E-2</v>
      </c>
      <c r="AB13" s="17">
        <v>2.5529308390336399E-2</v>
      </c>
      <c r="AC13" s="17">
        <v>3.9603136833482197E-2</v>
      </c>
      <c r="AD13" s="17">
        <v>3.0234517113420002E-2</v>
      </c>
      <c r="AE13" s="17"/>
      <c r="AF13" s="17">
        <v>7.4321026022829806E-2</v>
      </c>
      <c r="AG13" s="17">
        <v>4.0555367605022603E-2</v>
      </c>
      <c r="AH13" s="17">
        <v>5.2669510633553698E-2</v>
      </c>
      <c r="AI13" s="17">
        <v>2.82728639664298E-2</v>
      </c>
      <c r="AJ13" s="17">
        <v>1.6080309738195599E-2</v>
      </c>
      <c r="AK13" s="17">
        <v>0</v>
      </c>
      <c r="AL13" s="17"/>
      <c r="AM13" s="17">
        <v>3.4411484907788698E-2</v>
      </c>
      <c r="AN13" s="17">
        <v>5.2994375123941499E-2</v>
      </c>
      <c r="AO13" s="17"/>
      <c r="AP13" s="17">
        <v>1.6320707212108099E-2</v>
      </c>
      <c r="AQ13" s="17">
        <v>4.38003925189097E-2</v>
      </c>
      <c r="AR13" s="17">
        <v>5.9966984973542997E-2</v>
      </c>
      <c r="AS13" s="17">
        <v>7.2122696305138706E-2</v>
      </c>
      <c r="AT13" s="17">
        <v>9.0064069724985998E-2</v>
      </c>
      <c r="AU13" s="17"/>
      <c r="AV13" s="17">
        <v>5.5725024189192202E-2</v>
      </c>
      <c r="AW13" s="17">
        <v>4.25098729048747E-2</v>
      </c>
      <c r="AX13" s="17">
        <v>0</v>
      </c>
      <c r="AY13" s="17">
        <v>4.8167924171704103E-2</v>
      </c>
      <c r="AZ13" s="17">
        <v>8.9836928645307096E-2</v>
      </c>
      <c r="BA13" s="17">
        <v>3.40260884089056E-2</v>
      </c>
      <c r="BB13" s="17"/>
      <c r="BC13" s="17">
        <v>6.0105067930836101E-2</v>
      </c>
      <c r="BD13" s="17">
        <v>3.2164877898819402E-2</v>
      </c>
      <c r="BE13" s="17">
        <v>4.3469685402203001E-2</v>
      </c>
      <c r="BF13" s="17"/>
      <c r="BG13" s="17">
        <v>3.4450294399392199E-2</v>
      </c>
      <c r="BH13" s="17">
        <v>5.20936451510607E-2</v>
      </c>
      <c r="BI13" s="17">
        <v>3.08447858055272E-2</v>
      </c>
      <c r="BJ13" s="17">
        <v>0.177983506977067</v>
      </c>
      <c r="BK13" s="17">
        <v>1.91614126128231E-2</v>
      </c>
      <c r="BL13" s="17"/>
      <c r="BM13" s="17">
        <v>4.9326758341735298E-2</v>
      </c>
      <c r="BN13" s="17">
        <v>5.3824714212344901E-2</v>
      </c>
    </row>
    <row r="14" spans="2:66" x14ac:dyDescent="0.35">
      <c r="B14" s="18" t="s">
        <v>117</v>
      </c>
      <c r="C14" s="19">
        <v>0.14539656312717</v>
      </c>
      <c r="D14" s="19">
        <v>0.101982079812012</v>
      </c>
      <c r="E14" s="19">
        <v>0.187641122267134</v>
      </c>
      <c r="F14" s="19"/>
      <c r="G14" s="19">
        <v>7.9275399497765006E-2</v>
      </c>
      <c r="H14" s="19">
        <v>9.0003340733254306E-2</v>
      </c>
      <c r="I14" s="19">
        <v>0.18021332420404099</v>
      </c>
      <c r="J14" s="19">
        <v>0.173176167398195</v>
      </c>
      <c r="K14" s="19">
        <v>0.159850494913369</v>
      </c>
      <c r="L14" s="19">
        <v>0.18184668833739301</v>
      </c>
      <c r="M14" s="19"/>
      <c r="N14" s="19">
        <v>7.8909076540770701E-2</v>
      </c>
      <c r="O14" s="19">
        <v>0.13598700714988701</v>
      </c>
      <c r="P14" s="19">
        <v>0.13834398295212699</v>
      </c>
      <c r="Q14" s="19">
        <v>0.22664306339270701</v>
      </c>
      <c r="R14" s="19"/>
      <c r="S14" s="19">
        <v>0.13091164037913</v>
      </c>
      <c r="T14" s="19">
        <v>0.198298767924384</v>
      </c>
      <c r="U14" s="19">
        <v>0.120133395704472</v>
      </c>
      <c r="V14" s="19">
        <v>0.16246862142732199</v>
      </c>
      <c r="W14" s="19">
        <v>0.176700323998323</v>
      </c>
      <c r="X14" s="19">
        <v>0.19794470844127199</v>
      </c>
      <c r="Y14" s="19">
        <v>0.115201945265168</v>
      </c>
      <c r="Z14" s="19">
        <v>8.6556794868657999E-2</v>
      </c>
      <c r="AA14" s="19">
        <v>0.120195278708025</v>
      </c>
      <c r="AB14" s="19">
        <v>6.2291107245657298E-2</v>
      </c>
      <c r="AC14" s="19">
        <v>0.201644616105768</v>
      </c>
      <c r="AD14" s="19">
        <v>0.183277071866258</v>
      </c>
      <c r="AE14" s="19"/>
      <c r="AF14" s="19">
        <v>8.7896291351273706E-2</v>
      </c>
      <c r="AG14" s="19">
        <v>0.17509784673079701</v>
      </c>
      <c r="AH14" s="19">
        <v>0.12538203005551399</v>
      </c>
      <c r="AI14" s="19">
        <v>0.13445066114042301</v>
      </c>
      <c r="AJ14" s="19">
        <v>0.21298097428101301</v>
      </c>
      <c r="AK14" s="19">
        <v>0.192385911779829</v>
      </c>
      <c r="AL14" s="19"/>
      <c r="AM14" s="19">
        <v>0.137821875650671</v>
      </c>
      <c r="AN14" s="19">
        <v>0.152678844777908</v>
      </c>
      <c r="AO14" s="19"/>
      <c r="AP14" s="19">
        <v>0.18718478599517499</v>
      </c>
      <c r="AQ14" s="19">
        <v>0.14139184250969</v>
      </c>
      <c r="AR14" s="19">
        <v>0.10802990223773901</v>
      </c>
      <c r="AS14" s="19">
        <v>9.1865997802068999E-2</v>
      </c>
      <c r="AT14" s="19">
        <v>9.4909147804360994E-2</v>
      </c>
      <c r="AU14" s="19"/>
      <c r="AV14" s="19">
        <v>0.110958903699272</v>
      </c>
      <c r="AW14" s="19">
        <v>0.15072282961341299</v>
      </c>
      <c r="AX14" s="19">
        <v>0.102235113196875</v>
      </c>
      <c r="AY14" s="19">
        <v>0.13610014906932</v>
      </c>
      <c r="AZ14" s="19">
        <v>0.11656592097289301</v>
      </c>
      <c r="BA14" s="19">
        <v>0.258102491154165</v>
      </c>
      <c r="BB14" s="19"/>
      <c r="BC14" s="19">
        <v>0.14821661057746399</v>
      </c>
      <c r="BD14" s="19">
        <v>0.148215992959597</v>
      </c>
      <c r="BE14" s="19">
        <v>9.4344627717718593E-2</v>
      </c>
      <c r="BF14" s="19"/>
      <c r="BG14" s="19">
        <v>0.108930189467783</v>
      </c>
      <c r="BH14" s="19">
        <v>0.12129876990720199</v>
      </c>
      <c r="BI14" s="19">
        <v>0.149317976807955</v>
      </c>
      <c r="BJ14" s="19">
        <v>0</v>
      </c>
      <c r="BK14" s="19">
        <v>0.1354951329495</v>
      </c>
      <c r="BL14" s="19"/>
      <c r="BM14" s="19">
        <v>0.119359089483138</v>
      </c>
      <c r="BN14" s="19">
        <v>0.10592299641839301</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303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1012</v>
      </c>
      <c r="D7" s="10">
        <v>498</v>
      </c>
      <c r="E7" s="10">
        <v>511</v>
      </c>
      <c r="F7" s="10"/>
      <c r="G7" s="10">
        <v>128</v>
      </c>
      <c r="H7" s="10">
        <v>177</v>
      </c>
      <c r="I7" s="10">
        <v>178</v>
      </c>
      <c r="J7" s="10">
        <v>169</v>
      </c>
      <c r="K7" s="10">
        <v>127</v>
      </c>
      <c r="L7" s="10">
        <v>233</v>
      </c>
      <c r="M7" s="10"/>
      <c r="N7" s="10">
        <v>291</v>
      </c>
      <c r="O7" s="10">
        <v>231</v>
      </c>
      <c r="P7" s="10">
        <v>228</v>
      </c>
      <c r="Q7" s="10">
        <v>256</v>
      </c>
      <c r="R7" s="10"/>
      <c r="S7" s="10">
        <v>149</v>
      </c>
      <c r="T7" s="10">
        <v>134</v>
      </c>
      <c r="U7" s="10">
        <v>89</v>
      </c>
      <c r="V7" s="10">
        <v>82</v>
      </c>
      <c r="W7" s="10">
        <v>61</v>
      </c>
      <c r="X7" s="10">
        <v>99</v>
      </c>
      <c r="Y7" s="10">
        <v>86</v>
      </c>
      <c r="Z7" s="10">
        <v>40</v>
      </c>
      <c r="AA7" s="10">
        <v>108</v>
      </c>
      <c r="AB7" s="10">
        <v>78</v>
      </c>
      <c r="AC7" s="10">
        <v>55</v>
      </c>
      <c r="AD7" s="10">
        <v>31</v>
      </c>
      <c r="AE7" s="10"/>
      <c r="AF7" s="10">
        <v>263</v>
      </c>
      <c r="AG7" s="10">
        <v>289</v>
      </c>
      <c r="AH7" s="10">
        <v>138</v>
      </c>
      <c r="AI7" s="10">
        <v>168</v>
      </c>
      <c r="AJ7" s="10">
        <v>98</v>
      </c>
      <c r="AK7" s="10">
        <v>55</v>
      </c>
      <c r="AL7" s="10"/>
      <c r="AM7" s="10">
        <v>605</v>
      </c>
      <c r="AN7" s="10">
        <v>406</v>
      </c>
      <c r="AO7" s="10"/>
      <c r="AP7" s="10">
        <v>230</v>
      </c>
      <c r="AQ7" s="10">
        <v>212</v>
      </c>
      <c r="AR7" s="10">
        <v>254</v>
      </c>
      <c r="AS7" s="10">
        <v>132</v>
      </c>
      <c r="AT7" s="10">
        <v>28</v>
      </c>
      <c r="AU7" s="10"/>
      <c r="AV7" s="10">
        <v>358</v>
      </c>
      <c r="AW7" s="10">
        <v>195</v>
      </c>
      <c r="AX7" s="10">
        <v>70</v>
      </c>
      <c r="AY7" s="10">
        <v>129</v>
      </c>
      <c r="AZ7" s="10">
        <v>67</v>
      </c>
      <c r="BA7" s="10">
        <v>74</v>
      </c>
      <c r="BB7" s="10"/>
      <c r="BC7" s="10">
        <v>241</v>
      </c>
      <c r="BD7" s="10">
        <v>414</v>
      </c>
      <c r="BE7" s="10">
        <v>304</v>
      </c>
      <c r="BF7" s="10"/>
      <c r="BG7" s="10">
        <v>94</v>
      </c>
      <c r="BH7" s="10">
        <v>460</v>
      </c>
      <c r="BI7" s="10">
        <v>317</v>
      </c>
      <c r="BJ7" s="10">
        <v>25</v>
      </c>
      <c r="BK7" s="10">
        <v>75</v>
      </c>
      <c r="BL7" s="10"/>
      <c r="BM7" s="10">
        <v>554</v>
      </c>
      <c r="BN7" s="10">
        <v>100</v>
      </c>
    </row>
    <row r="8" spans="2:66" ht="30" customHeight="1" x14ac:dyDescent="0.35">
      <c r="B8" s="11" t="s">
        <v>19</v>
      </c>
      <c r="C8" s="11">
        <v>1011</v>
      </c>
      <c r="D8" s="11">
        <v>502</v>
      </c>
      <c r="E8" s="11">
        <v>506</v>
      </c>
      <c r="F8" s="11"/>
      <c r="G8" s="11">
        <v>129</v>
      </c>
      <c r="H8" s="11">
        <v>172</v>
      </c>
      <c r="I8" s="11">
        <v>182</v>
      </c>
      <c r="J8" s="11">
        <v>173</v>
      </c>
      <c r="K8" s="11">
        <v>126</v>
      </c>
      <c r="L8" s="11">
        <v>228</v>
      </c>
      <c r="M8" s="11"/>
      <c r="N8" s="11">
        <v>288</v>
      </c>
      <c r="O8" s="11">
        <v>240</v>
      </c>
      <c r="P8" s="11">
        <v>225</v>
      </c>
      <c r="Q8" s="11">
        <v>251</v>
      </c>
      <c r="R8" s="11"/>
      <c r="S8" s="11">
        <v>147</v>
      </c>
      <c r="T8" s="11">
        <v>132</v>
      </c>
      <c r="U8" s="11">
        <v>87</v>
      </c>
      <c r="V8" s="11">
        <v>87</v>
      </c>
      <c r="W8" s="11">
        <v>61</v>
      </c>
      <c r="X8" s="11">
        <v>97</v>
      </c>
      <c r="Y8" s="11">
        <v>84</v>
      </c>
      <c r="Z8" s="11">
        <v>38</v>
      </c>
      <c r="AA8" s="11">
        <v>106</v>
      </c>
      <c r="AB8" s="11">
        <v>89</v>
      </c>
      <c r="AC8" s="11">
        <v>54</v>
      </c>
      <c r="AD8" s="11">
        <v>29</v>
      </c>
      <c r="AE8" s="11"/>
      <c r="AF8" s="11">
        <v>262</v>
      </c>
      <c r="AG8" s="11">
        <v>289</v>
      </c>
      <c r="AH8" s="11">
        <v>138</v>
      </c>
      <c r="AI8" s="11">
        <v>168</v>
      </c>
      <c r="AJ8" s="11">
        <v>97</v>
      </c>
      <c r="AK8" s="11">
        <v>55</v>
      </c>
      <c r="AL8" s="11"/>
      <c r="AM8" s="11">
        <v>602</v>
      </c>
      <c r="AN8" s="11">
        <v>408</v>
      </c>
      <c r="AO8" s="11"/>
      <c r="AP8" s="11">
        <v>229</v>
      </c>
      <c r="AQ8" s="11">
        <v>210</v>
      </c>
      <c r="AR8" s="11">
        <v>256</v>
      </c>
      <c r="AS8" s="11">
        <v>133</v>
      </c>
      <c r="AT8" s="11">
        <v>28</v>
      </c>
      <c r="AU8" s="11"/>
      <c r="AV8" s="11">
        <v>357</v>
      </c>
      <c r="AW8" s="11">
        <v>194</v>
      </c>
      <c r="AX8" s="11">
        <v>70</v>
      </c>
      <c r="AY8" s="11">
        <v>129</v>
      </c>
      <c r="AZ8" s="11">
        <v>66</v>
      </c>
      <c r="BA8" s="11">
        <v>74</v>
      </c>
      <c r="BB8" s="11"/>
      <c r="BC8" s="11">
        <v>242</v>
      </c>
      <c r="BD8" s="11">
        <v>414</v>
      </c>
      <c r="BE8" s="11">
        <v>303</v>
      </c>
      <c r="BF8" s="11"/>
      <c r="BG8" s="11">
        <v>94</v>
      </c>
      <c r="BH8" s="11">
        <v>460</v>
      </c>
      <c r="BI8" s="11">
        <v>316</v>
      </c>
      <c r="BJ8" s="11">
        <v>25</v>
      </c>
      <c r="BK8" s="11">
        <v>76</v>
      </c>
      <c r="BL8" s="11"/>
      <c r="BM8" s="11">
        <v>554</v>
      </c>
      <c r="BN8" s="11">
        <v>101</v>
      </c>
    </row>
    <row r="9" spans="2:66" ht="29" x14ac:dyDescent="0.35">
      <c r="B9" s="18" t="s">
        <v>296</v>
      </c>
      <c r="C9" s="17">
        <v>7.3243277162608103E-2</v>
      </c>
      <c r="D9" s="17">
        <v>0.101661755596164</v>
      </c>
      <c r="E9" s="17">
        <v>4.5530888233052999E-2</v>
      </c>
      <c r="F9" s="17"/>
      <c r="G9" s="17">
        <v>0.102509129168773</v>
      </c>
      <c r="H9" s="17">
        <v>6.1738597580017901E-2</v>
      </c>
      <c r="I9" s="17">
        <v>8.0259517946516604E-2</v>
      </c>
      <c r="J9" s="17">
        <v>2.9398718798515199E-2</v>
      </c>
      <c r="K9" s="17">
        <v>8.6724876126182501E-2</v>
      </c>
      <c r="L9" s="17">
        <v>8.5491511427649505E-2</v>
      </c>
      <c r="M9" s="17"/>
      <c r="N9" s="17">
        <v>5.0502189471425402E-2</v>
      </c>
      <c r="O9" s="17">
        <v>5.7439291321015197E-2</v>
      </c>
      <c r="P9" s="17">
        <v>0.109359339056518</v>
      </c>
      <c r="Q9" s="17">
        <v>7.4869004909484296E-2</v>
      </c>
      <c r="R9" s="17"/>
      <c r="S9" s="17">
        <v>0.11398470454266001</v>
      </c>
      <c r="T9" s="17">
        <v>3.6538637535523298E-2</v>
      </c>
      <c r="U9" s="17">
        <v>5.5337273803400602E-2</v>
      </c>
      <c r="V9" s="17">
        <v>0.121774163586304</v>
      </c>
      <c r="W9" s="17">
        <v>8.1390497684389093E-2</v>
      </c>
      <c r="X9" s="17">
        <v>5.96163615204129E-2</v>
      </c>
      <c r="Y9" s="17">
        <v>9.0704692958622601E-2</v>
      </c>
      <c r="Z9" s="17">
        <v>5.2073997260762998E-2</v>
      </c>
      <c r="AA9" s="17">
        <v>3.73862667467596E-2</v>
      </c>
      <c r="AB9" s="17">
        <v>7.8474037844196001E-2</v>
      </c>
      <c r="AC9" s="17">
        <v>7.1916290831907898E-2</v>
      </c>
      <c r="AD9" s="17">
        <v>6.3801462421522306E-2</v>
      </c>
      <c r="AE9" s="17"/>
      <c r="AF9" s="17">
        <v>0.11150486917322699</v>
      </c>
      <c r="AG9" s="17">
        <v>4.0797453893085797E-2</v>
      </c>
      <c r="AH9" s="17">
        <v>7.1635557065677202E-2</v>
      </c>
      <c r="AI9" s="17">
        <v>6.5040454807789999E-2</v>
      </c>
      <c r="AJ9" s="17">
        <v>7.0809211716729395E-2</v>
      </c>
      <c r="AK9" s="17">
        <v>7.4588255293090003E-2</v>
      </c>
      <c r="AL9" s="17"/>
      <c r="AM9" s="17">
        <v>6.9067060786339105E-2</v>
      </c>
      <c r="AN9" s="17">
        <v>7.9585637801516104E-2</v>
      </c>
      <c r="AO9" s="17"/>
      <c r="AP9" s="17">
        <v>8.2545392148507493E-2</v>
      </c>
      <c r="AQ9" s="17">
        <v>7.9646594878923699E-2</v>
      </c>
      <c r="AR9" s="17">
        <v>4.80797418926176E-2</v>
      </c>
      <c r="AS9" s="17">
        <v>4.7848401244961002E-2</v>
      </c>
      <c r="AT9" s="17">
        <v>0.17893866814228901</v>
      </c>
      <c r="AU9" s="17"/>
      <c r="AV9" s="17">
        <v>5.0680442159684702E-2</v>
      </c>
      <c r="AW9" s="17">
        <v>6.4179053500810698E-2</v>
      </c>
      <c r="AX9" s="17">
        <v>0.103164520016786</v>
      </c>
      <c r="AY9" s="17">
        <v>0.16873449627610199</v>
      </c>
      <c r="AZ9" s="17">
        <v>1.4369784605901799E-2</v>
      </c>
      <c r="BA9" s="17">
        <v>6.9163003031182793E-2</v>
      </c>
      <c r="BB9" s="17"/>
      <c r="BC9" s="17">
        <v>2.13491915177773E-2</v>
      </c>
      <c r="BD9" s="17">
        <v>7.7506844726468196E-2</v>
      </c>
      <c r="BE9" s="17">
        <v>0.11073434440049799</v>
      </c>
      <c r="BF9" s="17"/>
      <c r="BG9" s="17">
        <v>8.3595569664018196E-2</v>
      </c>
      <c r="BH9" s="17">
        <v>6.8026901748481805E-2</v>
      </c>
      <c r="BI9" s="17">
        <v>3.7889161559208497E-2</v>
      </c>
      <c r="BJ9" s="17">
        <v>3.7383503634286101E-2</v>
      </c>
      <c r="BK9" s="17">
        <v>0.25402153988697701</v>
      </c>
      <c r="BL9" s="17"/>
      <c r="BM9" s="17">
        <v>7.0669277264752403E-2</v>
      </c>
      <c r="BN9" s="17">
        <v>0.200269272620722</v>
      </c>
    </row>
    <row r="10" spans="2:66" ht="29" x14ac:dyDescent="0.35">
      <c r="B10" s="18" t="s">
        <v>297</v>
      </c>
      <c r="C10" s="17">
        <v>0.20216636626329099</v>
      </c>
      <c r="D10" s="17">
        <v>0.22159523860827199</v>
      </c>
      <c r="E10" s="17">
        <v>0.182160447411471</v>
      </c>
      <c r="F10" s="17"/>
      <c r="G10" s="17">
        <v>0.28157493050690802</v>
      </c>
      <c r="H10" s="17">
        <v>0.225974996689945</v>
      </c>
      <c r="I10" s="17">
        <v>0.17898913523196999</v>
      </c>
      <c r="J10" s="17">
        <v>0.16698379514454401</v>
      </c>
      <c r="K10" s="17">
        <v>0.222004090918828</v>
      </c>
      <c r="L10" s="17">
        <v>0.17344766473159101</v>
      </c>
      <c r="M10" s="17"/>
      <c r="N10" s="17">
        <v>0.24222179316089501</v>
      </c>
      <c r="O10" s="17">
        <v>0.202143826698234</v>
      </c>
      <c r="P10" s="17">
        <v>0.18869850894498699</v>
      </c>
      <c r="Q10" s="17">
        <v>0.16939903276021101</v>
      </c>
      <c r="R10" s="17"/>
      <c r="S10" s="17">
        <v>0.23446147834300499</v>
      </c>
      <c r="T10" s="17">
        <v>0.187171470249374</v>
      </c>
      <c r="U10" s="17">
        <v>0.201964806608077</v>
      </c>
      <c r="V10" s="17">
        <v>0.17112565983558001</v>
      </c>
      <c r="W10" s="17">
        <v>0.147870866420446</v>
      </c>
      <c r="X10" s="17">
        <v>0.223517877228919</v>
      </c>
      <c r="Y10" s="17">
        <v>0.16267559152358299</v>
      </c>
      <c r="Z10" s="17">
        <v>0.19721451416059901</v>
      </c>
      <c r="AA10" s="17">
        <v>0.185069423035603</v>
      </c>
      <c r="AB10" s="17">
        <v>0.26904292522434697</v>
      </c>
      <c r="AC10" s="17">
        <v>0.23548063036259201</v>
      </c>
      <c r="AD10" s="17">
        <v>0.16027091476621499</v>
      </c>
      <c r="AE10" s="17"/>
      <c r="AF10" s="17">
        <v>0.21189800608999301</v>
      </c>
      <c r="AG10" s="17">
        <v>0.20312009012642601</v>
      </c>
      <c r="AH10" s="17">
        <v>0.27015277154814099</v>
      </c>
      <c r="AI10" s="17">
        <v>0.18401573041951</v>
      </c>
      <c r="AJ10" s="17">
        <v>0.102548869223513</v>
      </c>
      <c r="AK10" s="17">
        <v>0.21625885503595901</v>
      </c>
      <c r="AL10" s="17"/>
      <c r="AM10" s="17">
        <v>0.21168155907317299</v>
      </c>
      <c r="AN10" s="17">
        <v>0.18862258556917899</v>
      </c>
      <c r="AO10" s="17"/>
      <c r="AP10" s="17">
        <v>0.147387525629322</v>
      </c>
      <c r="AQ10" s="17">
        <v>0.20280103553963499</v>
      </c>
      <c r="AR10" s="17">
        <v>0.21250661137481699</v>
      </c>
      <c r="AS10" s="17">
        <v>0.24187537140453999</v>
      </c>
      <c r="AT10" s="17">
        <v>0.28330140293174799</v>
      </c>
      <c r="AU10" s="17"/>
      <c r="AV10" s="17">
        <v>0.21793517453980199</v>
      </c>
      <c r="AW10" s="17">
        <v>0.23556662688480901</v>
      </c>
      <c r="AX10" s="17">
        <v>0.14666960541163401</v>
      </c>
      <c r="AY10" s="17">
        <v>0.227684431808027</v>
      </c>
      <c r="AZ10" s="17">
        <v>0.180565678162591</v>
      </c>
      <c r="BA10" s="17">
        <v>0.16688495360713501</v>
      </c>
      <c r="BB10" s="17"/>
      <c r="BC10" s="17">
        <v>0.20652643439076701</v>
      </c>
      <c r="BD10" s="17">
        <v>0.156757422043864</v>
      </c>
      <c r="BE10" s="17">
        <v>0.28623337707712798</v>
      </c>
      <c r="BF10" s="17"/>
      <c r="BG10" s="17">
        <v>0.24336814698916001</v>
      </c>
      <c r="BH10" s="17">
        <v>0.230787745977556</v>
      </c>
      <c r="BI10" s="17">
        <v>0.16042215168776799</v>
      </c>
      <c r="BJ10" s="17">
        <v>0.15828433841681799</v>
      </c>
      <c r="BK10" s="17">
        <v>0.24576714691847601</v>
      </c>
      <c r="BL10" s="17"/>
      <c r="BM10" s="17">
        <v>0.232922941088549</v>
      </c>
      <c r="BN10" s="17">
        <v>0.224060897244487</v>
      </c>
    </row>
    <row r="11" spans="2:66" ht="29" x14ac:dyDescent="0.35">
      <c r="B11" s="18" t="s">
        <v>298</v>
      </c>
      <c r="C11" s="17">
        <v>0.27883320021657698</v>
      </c>
      <c r="D11" s="17">
        <v>0.26565366032822602</v>
      </c>
      <c r="E11" s="17">
        <v>0.29352786693851601</v>
      </c>
      <c r="F11" s="17"/>
      <c r="G11" s="17">
        <v>0.26799884048786199</v>
      </c>
      <c r="H11" s="17">
        <v>0.215583533247237</v>
      </c>
      <c r="I11" s="17">
        <v>0.29735113405862001</v>
      </c>
      <c r="J11" s="17">
        <v>0.26739221492876603</v>
      </c>
      <c r="K11" s="17">
        <v>0.26698203436927398</v>
      </c>
      <c r="L11" s="17">
        <v>0.333116345006012</v>
      </c>
      <c r="M11" s="17"/>
      <c r="N11" s="17">
        <v>0.278837406453187</v>
      </c>
      <c r="O11" s="17">
        <v>0.279894150877669</v>
      </c>
      <c r="P11" s="17">
        <v>0.26360633360882602</v>
      </c>
      <c r="Q11" s="17">
        <v>0.29422466128174402</v>
      </c>
      <c r="R11" s="17"/>
      <c r="S11" s="17">
        <v>0.23610886610474999</v>
      </c>
      <c r="T11" s="17">
        <v>0.27635912419812297</v>
      </c>
      <c r="U11" s="17">
        <v>0.27030734763935899</v>
      </c>
      <c r="V11" s="17">
        <v>0.18337882982172701</v>
      </c>
      <c r="W11" s="17">
        <v>0.32587306381118403</v>
      </c>
      <c r="X11" s="17">
        <v>0.30417102377226202</v>
      </c>
      <c r="Y11" s="17">
        <v>0.34921462557608701</v>
      </c>
      <c r="Z11" s="17">
        <v>0.32852314182514297</v>
      </c>
      <c r="AA11" s="17">
        <v>0.29848300761325502</v>
      </c>
      <c r="AB11" s="17">
        <v>0.23986503345560001</v>
      </c>
      <c r="AC11" s="17">
        <v>0.32865098551619398</v>
      </c>
      <c r="AD11" s="17">
        <v>0.32255526171107202</v>
      </c>
      <c r="AE11" s="17"/>
      <c r="AF11" s="17">
        <v>0.246426838583297</v>
      </c>
      <c r="AG11" s="17">
        <v>0.33386439377705501</v>
      </c>
      <c r="AH11" s="17">
        <v>0.213602710277148</v>
      </c>
      <c r="AI11" s="17">
        <v>0.25872396352492599</v>
      </c>
      <c r="AJ11" s="17">
        <v>0.29704779398096798</v>
      </c>
      <c r="AK11" s="17">
        <v>0.34385506842188501</v>
      </c>
      <c r="AL11" s="17"/>
      <c r="AM11" s="17">
        <v>0.29352367066947899</v>
      </c>
      <c r="AN11" s="17">
        <v>0.25784120716492898</v>
      </c>
      <c r="AO11" s="17"/>
      <c r="AP11" s="17">
        <v>0.28827759046620899</v>
      </c>
      <c r="AQ11" s="17">
        <v>0.264079584742693</v>
      </c>
      <c r="AR11" s="17">
        <v>0.29288378295177597</v>
      </c>
      <c r="AS11" s="17">
        <v>0.30156514595786699</v>
      </c>
      <c r="AT11" s="17">
        <v>3.4170416367788198E-2</v>
      </c>
      <c r="AU11" s="17"/>
      <c r="AV11" s="17">
        <v>0.257446763839973</v>
      </c>
      <c r="AW11" s="17">
        <v>0.33383200438446198</v>
      </c>
      <c r="AX11" s="17">
        <v>0.25735877606216001</v>
      </c>
      <c r="AY11" s="17">
        <v>0.31906771636615</v>
      </c>
      <c r="AZ11" s="17">
        <v>0.208302709721325</v>
      </c>
      <c r="BA11" s="17">
        <v>0.211226582147992</v>
      </c>
      <c r="BB11" s="17"/>
      <c r="BC11" s="17">
        <v>0.21388773235587799</v>
      </c>
      <c r="BD11" s="17">
        <v>0.31743341932653402</v>
      </c>
      <c r="BE11" s="17">
        <v>0.27840897105655599</v>
      </c>
      <c r="BF11" s="17"/>
      <c r="BG11" s="17">
        <v>0.28663289042241702</v>
      </c>
      <c r="BH11" s="17">
        <v>0.255057674238509</v>
      </c>
      <c r="BI11" s="17">
        <v>0.29363089334152898</v>
      </c>
      <c r="BJ11" s="17">
        <v>0.32633701406550503</v>
      </c>
      <c r="BK11" s="17">
        <v>0.35253316715017202</v>
      </c>
      <c r="BL11" s="17"/>
      <c r="BM11" s="17">
        <v>0.26041674404576298</v>
      </c>
      <c r="BN11" s="17">
        <v>0.346033373086712</v>
      </c>
    </row>
    <row r="12" spans="2:66" ht="29" x14ac:dyDescent="0.35">
      <c r="B12" s="18" t="s">
        <v>299</v>
      </c>
      <c r="C12" s="17">
        <v>0.226346363860643</v>
      </c>
      <c r="D12" s="17">
        <v>0.25378793227482499</v>
      </c>
      <c r="E12" s="17">
        <v>0.200503313938174</v>
      </c>
      <c r="F12" s="17"/>
      <c r="G12" s="17">
        <v>0.17141957511516401</v>
      </c>
      <c r="H12" s="17">
        <v>0.28356740119750001</v>
      </c>
      <c r="I12" s="17">
        <v>0.21025727752145201</v>
      </c>
      <c r="J12" s="17">
        <v>0.26195956358769701</v>
      </c>
      <c r="K12" s="17">
        <v>0.21368690888994299</v>
      </c>
      <c r="L12" s="17">
        <v>0.20713174606554099</v>
      </c>
      <c r="M12" s="17"/>
      <c r="N12" s="17">
        <v>0.24765253731918399</v>
      </c>
      <c r="O12" s="17">
        <v>0.25483398849151001</v>
      </c>
      <c r="P12" s="17">
        <v>0.15694431227967801</v>
      </c>
      <c r="Q12" s="17">
        <v>0.23494186316101301</v>
      </c>
      <c r="R12" s="17"/>
      <c r="S12" s="17">
        <v>0.208768744186803</v>
      </c>
      <c r="T12" s="17">
        <v>0.22301010284185299</v>
      </c>
      <c r="U12" s="17">
        <v>0.235537322203653</v>
      </c>
      <c r="V12" s="17">
        <v>0.23191678540581701</v>
      </c>
      <c r="W12" s="17">
        <v>0.24967354458066299</v>
      </c>
      <c r="X12" s="17">
        <v>0.20427417060088901</v>
      </c>
      <c r="Y12" s="17">
        <v>0.18676858221446899</v>
      </c>
      <c r="Z12" s="17">
        <v>0.32080225560654801</v>
      </c>
      <c r="AA12" s="17">
        <v>0.23182354085672299</v>
      </c>
      <c r="AB12" s="17">
        <v>0.284209805728595</v>
      </c>
      <c r="AC12" s="17">
        <v>0.12693112728808501</v>
      </c>
      <c r="AD12" s="17">
        <v>0.28864204185440001</v>
      </c>
      <c r="AE12" s="17"/>
      <c r="AF12" s="17">
        <v>0.25038497051110498</v>
      </c>
      <c r="AG12" s="17">
        <v>0.20106120192628699</v>
      </c>
      <c r="AH12" s="17">
        <v>0.18429196564203601</v>
      </c>
      <c r="AI12" s="17">
        <v>0.278441308973013</v>
      </c>
      <c r="AJ12" s="17">
        <v>0.24268836287280601</v>
      </c>
      <c r="AK12" s="17">
        <v>0.166803585983023</v>
      </c>
      <c r="AL12" s="17"/>
      <c r="AM12" s="17">
        <v>0.22066578034534901</v>
      </c>
      <c r="AN12" s="17">
        <v>0.23528475618634101</v>
      </c>
      <c r="AO12" s="17"/>
      <c r="AP12" s="17">
        <v>0.16900442480491301</v>
      </c>
      <c r="AQ12" s="17">
        <v>0.207618911635193</v>
      </c>
      <c r="AR12" s="17">
        <v>0.27355134240836398</v>
      </c>
      <c r="AS12" s="17">
        <v>0.22820153959658901</v>
      </c>
      <c r="AT12" s="17">
        <v>0.32748635788935898</v>
      </c>
      <c r="AU12" s="17"/>
      <c r="AV12" s="17">
        <v>0.25694262475738999</v>
      </c>
      <c r="AW12" s="17">
        <v>0.19129065227497899</v>
      </c>
      <c r="AX12" s="17">
        <v>0.33745918694931498</v>
      </c>
      <c r="AY12" s="17">
        <v>9.2610421466203699E-2</v>
      </c>
      <c r="AZ12" s="17">
        <v>0.32761431759235699</v>
      </c>
      <c r="BA12" s="17">
        <v>0.22873760911730501</v>
      </c>
      <c r="BB12" s="17"/>
      <c r="BC12" s="17">
        <v>0.34219443486065398</v>
      </c>
      <c r="BD12" s="17">
        <v>0.22500896011142499</v>
      </c>
      <c r="BE12" s="17">
        <v>0.16143399131764199</v>
      </c>
      <c r="BF12" s="17"/>
      <c r="BG12" s="17">
        <v>0.130877803162011</v>
      </c>
      <c r="BH12" s="17">
        <v>0.25425407331537397</v>
      </c>
      <c r="BI12" s="17">
        <v>0.28315466795005201</v>
      </c>
      <c r="BJ12" s="17">
        <v>0.160834058422679</v>
      </c>
      <c r="BK12" s="17">
        <v>5.42050633731068E-2</v>
      </c>
      <c r="BL12" s="17"/>
      <c r="BM12" s="17">
        <v>0.23331416777492001</v>
      </c>
      <c r="BN12" s="17">
        <v>8.0661868186234706E-2</v>
      </c>
    </row>
    <row r="13" spans="2:66" ht="29" x14ac:dyDescent="0.35">
      <c r="B13" s="18" t="s">
        <v>300</v>
      </c>
      <c r="C13" s="17">
        <v>5.87708642996186E-2</v>
      </c>
      <c r="D13" s="17">
        <v>6.9687165698192194E-2</v>
      </c>
      <c r="E13" s="17">
        <v>4.83062563821922E-2</v>
      </c>
      <c r="F13" s="17"/>
      <c r="G13" s="17">
        <v>5.4245364794106597E-2</v>
      </c>
      <c r="H13" s="17">
        <v>0.104933238936898</v>
      </c>
      <c r="I13" s="17">
        <v>4.5019375700474699E-2</v>
      </c>
      <c r="J13" s="17">
        <v>7.0918504816015707E-2</v>
      </c>
      <c r="K13" s="17">
        <v>5.5549249241844102E-2</v>
      </c>
      <c r="L13" s="17">
        <v>3.0071761614809799E-2</v>
      </c>
      <c r="M13" s="17"/>
      <c r="N13" s="17">
        <v>7.1524561523407401E-2</v>
      </c>
      <c r="O13" s="17">
        <v>7.5585592773065702E-2</v>
      </c>
      <c r="P13" s="17">
        <v>5.2954022102685697E-2</v>
      </c>
      <c r="Q13" s="17">
        <v>3.4662727539745003E-2</v>
      </c>
      <c r="R13" s="17"/>
      <c r="S13" s="17">
        <v>8.6029879310693794E-2</v>
      </c>
      <c r="T13" s="17">
        <v>3.7441591027934998E-2</v>
      </c>
      <c r="U13" s="17">
        <v>8.9964868116533606E-2</v>
      </c>
      <c r="V13" s="17">
        <v>1.26256609656038E-2</v>
      </c>
      <c r="W13" s="17">
        <v>8.23594112597342E-2</v>
      </c>
      <c r="X13" s="17">
        <v>3.9502474968315097E-2</v>
      </c>
      <c r="Y13" s="17">
        <v>5.93237722490371E-2</v>
      </c>
      <c r="Z13" s="17">
        <v>0</v>
      </c>
      <c r="AA13" s="17">
        <v>6.4473988201333904E-2</v>
      </c>
      <c r="AB13" s="17">
        <v>3.7498969987884698E-2</v>
      </c>
      <c r="AC13" s="17">
        <v>0.12913793604396301</v>
      </c>
      <c r="AD13" s="17">
        <v>6.6547414512236502E-2</v>
      </c>
      <c r="AE13" s="17"/>
      <c r="AF13" s="17">
        <v>6.9884542479118406E-2</v>
      </c>
      <c r="AG13" s="17">
        <v>6.5897669185805793E-2</v>
      </c>
      <c r="AH13" s="17">
        <v>4.9723936683267897E-2</v>
      </c>
      <c r="AI13" s="17">
        <v>5.5206749755363001E-2</v>
      </c>
      <c r="AJ13" s="17">
        <v>2.99700064452849E-2</v>
      </c>
      <c r="AK13" s="17">
        <v>5.4283201994838402E-2</v>
      </c>
      <c r="AL13" s="17"/>
      <c r="AM13" s="17">
        <v>5.4004623960103297E-2</v>
      </c>
      <c r="AN13" s="17">
        <v>6.5948298116947204E-2</v>
      </c>
      <c r="AO13" s="17"/>
      <c r="AP13" s="17">
        <v>4.8109966311153197E-2</v>
      </c>
      <c r="AQ13" s="17">
        <v>3.30496414402012E-2</v>
      </c>
      <c r="AR13" s="17">
        <v>6.5447564588360804E-2</v>
      </c>
      <c r="AS13" s="17">
        <v>0.102420081797075</v>
      </c>
      <c r="AT13" s="17">
        <v>3.3861723671462902E-2</v>
      </c>
      <c r="AU13" s="17"/>
      <c r="AV13" s="17">
        <v>7.7073961360200394E-2</v>
      </c>
      <c r="AW13" s="17">
        <v>4.6291217746102002E-2</v>
      </c>
      <c r="AX13" s="17">
        <v>7.1602613684808095E-2</v>
      </c>
      <c r="AY13" s="17">
        <v>5.3877541384726099E-2</v>
      </c>
      <c r="AZ13" s="17">
        <v>0.100990919857917</v>
      </c>
      <c r="BA13" s="17">
        <v>1.31961136169627E-2</v>
      </c>
      <c r="BB13" s="17"/>
      <c r="BC13" s="17">
        <v>7.0909823740693295E-2</v>
      </c>
      <c r="BD13" s="17">
        <v>4.6950673070270003E-2</v>
      </c>
      <c r="BE13" s="17">
        <v>6.5252725989430604E-2</v>
      </c>
      <c r="BF13" s="17"/>
      <c r="BG13" s="17">
        <v>8.2548932147474705E-2</v>
      </c>
      <c r="BH13" s="17">
        <v>5.3879641068575797E-2</v>
      </c>
      <c r="BI13" s="17">
        <v>6.5781678793930001E-2</v>
      </c>
      <c r="BJ13" s="17">
        <v>0.15906145738785099</v>
      </c>
      <c r="BK13" s="17">
        <v>2.8077948887898101E-2</v>
      </c>
      <c r="BL13" s="17"/>
      <c r="BM13" s="17">
        <v>5.8745505844336E-2</v>
      </c>
      <c r="BN13" s="17">
        <v>6.0577599817843303E-2</v>
      </c>
    </row>
    <row r="14" spans="2:66" x14ac:dyDescent="0.35">
      <c r="B14" s="18" t="s">
        <v>117</v>
      </c>
      <c r="C14" s="19">
        <v>0.160639928197263</v>
      </c>
      <c r="D14" s="19">
        <v>8.7614247494321104E-2</v>
      </c>
      <c r="E14" s="19">
        <v>0.22997122709659301</v>
      </c>
      <c r="F14" s="19"/>
      <c r="G14" s="19">
        <v>0.12225215992718701</v>
      </c>
      <c r="H14" s="19">
        <v>0.108202232348402</v>
      </c>
      <c r="I14" s="19">
        <v>0.18812355954096699</v>
      </c>
      <c r="J14" s="19">
        <v>0.203347202724462</v>
      </c>
      <c r="K14" s="19">
        <v>0.155052840453928</v>
      </c>
      <c r="L14" s="19">
        <v>0.17074097115439599</v>
      </c>
      <c r="M14" s="19"/>
      <c r="N14" s="19">
        <v>0.109261512071901</v>
      </c>
      <c r="O14" s="19">
        <v>0.13010314983850699</v>
      </c>
      <c r="P14" s="19">
        <v>0.22843748400730601</v>
      </c>
      <c r="Q14" s="19">
        <v>0.19190271034780201</v>
      </c>
      <c r="R14" s="19"/>
      <c r="S14" s="19">
        <v>0.12064632751208899</v>
      </c>
      <c r="T14" s="19">
        <v>0.239479074147191</v>
      </c>
      <c r="U14" s="19">
        <v>0.14688838162897699</v>
      </c>
      <c r="V14" s="19">
        <v>0.27917890038496801</v>
      </c>
      <c r="W14" s="19">
        <v>0.112832616243584</v>
      </c>
      <c r="X14" s="19">
        <v>0.16891809190920201</v>
      </c>
      <c r="Y14" s="19">
        <v>0.15131273547820201</v>
      </c>
      <c r="Z14" s="19">
        <v>0.10138609114694699</v>
      </c>
      <c r="AA14" s="19">
        <v>0.182763773546325</v>
      </c>
      <c r="AB14" s="19">
        <v>9.0909227759377001E-2</v>
      </c>
      <c r="AC14" s="19">
        <v>0.107883029957258</v>
      </c>
      <c r="AD14" s="19">
        <v>9.8182904734555196E-2</v>
      </c>
      <c r="AE14" s="19"/>
      <c r="AF14" s="19">
        <v>0.10990077316326</v>
      </c>
      <c r="AG14" s="19">
        <v>0.15525919109134001</v>
      </c>
      <c r="AH14" s="19">
        <v>0.210593058783729</v>
      </c>
      <c r="AI14" s="19">
        <v>0.15857179251939801</v>
      </c>
      <c r="AJ14" s="19">
        <v>0.25693575576069799</v>
      </c>
      <c r="AK14" s="19">
        <v>0.14421103327120499</v>
      </c>
      <c r="AL14" s="19"/>
      <c r="AM14" s="19">
        <v>0.15105730516555699</v>
      </c>
      <c r="AN14" s="19">
        <v>0.17271751516108799</v>
      </c>
      <c r="AO14" s="19"/>
      <c r="AP14" s="19">
        <v>0.26467510063989602</v>
      </c>
      <c r="AQ14" s="19">
        <v>0.212804231763354</v>
      </c>
      <c r="AR14" s="19">
        <v>0.10753095678406401</v>
      </c>
      <c r="AS14" s="19">
        <v>7.8089459998967894E-2</v>
      </c>
      <c r="AT14" s="19">
        <v>0.14224143099735201</v>
      </c>
      <c r="AU14" s="19"/>
      <c r="AV14" s="19">
        <v>0.13992103334295</v>
      </c>
      <c r="AW14" s="19">
        <v>0.128840445208837</v>
      </c>
      <c r="AX14" s="19">
        <v>8.3745297875296498E-2</v>
      </c>
      <c r="AY14" s="19">
        <v>0.13802539269879099</v>
      </c>
      <c r="AZ14" s="19">
        <v>0.16815659005990799</v>
      </c>
      <c r="BA14" s="19">
        <v>0.31079173847942299</v>
      </c>
      <c r="BB14" s="19"/>
      <c r="BC14" s="19">
        <v>0.14513238313423099</v>
      </c>
      <c r="BD14" s="19">
        <v>0.17634268072143899</v>
      </c>
      <c r="BE14" s="19">
        <v>9.7936590158744993E-2</v>
      </c>
      <c r="BF14" s="19"/>
      <c r="BG14" s="19">
        <v>0.17297665761491901</v>
      </c>
      <c r="BH14" s="19">
        <v>0.13799396365150299</v>
      </c>
      <c r="BI14" s="19">
        <v>0.15912144666751299</v>
      </c>
      <c r="BJ14" s="19">
        <v>0.15809962807285999</v>
      </c>
      <c r="BK14" s="19">
        <v>6.5395133783370404E-2</v>
      </c>
      <c r="BL14" s="19"/>
      <c r="BM14" s="19">
        <v>0.14393136398167999</v>
      </c>
      <c r="BN14" s="19">
        <v>8.8396989044001006E-2</v>
      </c>
    </row>
    <row r="15" spans="2:66" x14ac:dyDescent="0.35">
      <c r="B15" s="16" t="s">
        <v>304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305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998</v>
      </c>
      <c r="D7" s="10">
        <v>487</v>
      </c>
      <c r="E7" s="10">
        <v>509</v>
      </c>
      <c r="F7" s="10"/>
      <c r="G7" s="10">
        <v>148</v>
      </c>
      <c r="H7" s="10">
        <v>175</v>
      </c>
      <c r="I7" s="10">
        <v>155</v>
      </c>
      <c r="J7" s="10">
        <v>166</v>
      </c>
      <c r="K7" s="10">
        <v>157</v>
      </c>
      <c r="L7" s="10">
        <v>197</v>
      </c>
      <c r="M7" s="10"/>
      <c r="N7" s="10">
        <v>254</v>
      </c>
      <c r="O7" s="10">
        <v>271</v>
      </c>
      <c r="P7" s="10">
        <v>217</v>
      </c>
      <c r="Q7" s="10">
        <v>254</v>
      </c>
      <c r="R7" s="10"/>
      <c r="S7" s="10">
        <v>136</v>
      </c>
      <c r="T7" s="10">
        <v>131</v>
      </c>
      <c r="U7" s="10">
        <v>76</v>
      </c>
      <c r="V7" s="10">
        <v>87</v>
      </c>
      <c r="W7" s="10">
        <v>79</v>
      </c>
      <c r="X7" s="10">
        <v>86</v>
      </c>
      <c r="Y7" s="10">
        <v>79</v>
      </c>
      <c r="Z7" s="10">
        <v>45</v>
      </c>
      <c r="AA7" s="10">
        <v>117</v>
      </c>
      <c r="AB7" s="10">
        <v>80</v>
      </c>
      <c r="AC7" s="10">
        <v>49</v>
      </c>
      <c r="AD7" s="10">
        <v>33</v>
      </c>
      <c r="AE7" s="10"/>
      <c r="AF7" s="10">
        <v>239</v>
      </c>
      <c r="AG7" s="10">
        <v>272</v>
      </c>
      <c r="AH7" s="10">
        <v>134</v>
      </c>
      <c r="AI7" s="10">
        <v>184</v>
      </c>
      <c r="AJ7" s="10">
        <v>117</v>
      </c>
      <c r="AK7" s="10">
        <v>52</v>
      </c>
      <c r="AL7" s="10"/>
      <c r="AM7" s="10">
        <v>574</v>
      </c>
      <c r="AN7" s="10">
        <v>419</v>
      </c>
      <c r="AO7" s="10"/>
      <c r="AP7" s="10">
        <v>236</v>
      </c>
      <c r="AQ7" s="10">
        <v>233</v>
      </c>
      <c r="AR7" s="10">
        <v>255</v>
      </c>
      <c r="AS7" s="10">
        <v>107</v>
      </c>
      <c r="AT7" s="10">
        <v>21</v>
      </c>
      <c r="AU7" s="10"/>
      <c r="AV7" s="10">
        <v>335</v>
      </c>
      <c r="AW7" s="10">
        <v>185</v>
      </c>
      <c r="AX7" s="10">
        <v>88</v>
      </c>
      <c r="AY7" s="10">
        <v>125</v>
      </c>
      <c r="AZ7" s="10">
        <v>58</v>
      </c>
      <c r="BA7" s="10">
        <v>85</v>
      </c>
      <c r="BB7" s="10"/>
      <c r="BC7" s="10">
        <v>235</v>
      </c>
      <c r="BD7" s="10">
        <v>402</v>
      </c>
      <c r="BE7" s="10">
        <v>295</v>
      </c>
      <c r="BF7" s="10"/>
      <c r="BG7" s="10">
        <v>84</v>
      </c>
      <c r="BH7" s="10">
        <v>447</v>
      </c>
      <c r="BI7" s="10">
        <v>290</v>
      </c>
      <c r="BJ7" s="10">
        <v>28</v>
      </c>
      <c r="BK7" s="10">
        <v>100</v>
      </c>
      <c r="BL7" s="10"/>
      <c r="BM7" s="10">
        <v>531</v>
      </c>
      <c r="BN7" s="10">
        <v>128</v>
      </c>
    </row>
    <row r="8" spans="2:66" ht="30" customHeight="1" x14ac:dyDescent="0.35">
      <c r="B8" s="11" t="s">
        <v>19</v>
      </c>
      <c r="C8" s="11">
        <v>999</v>
      </c>
      <c r="D8" s="11">
        <v>488</v>
      </c>
      <c r="E8" s="11">
        <v>509</v>
      </c>
      <c r="F8" s="11"/>
      <c r="G8" s="11">
        <v>151</v>
      </c>
      <c r="H8" s="11">
        <v>172</v>
      </c>
      <c r="I8" s="11">
        <v>159</v>
      </c>
      <c r="J8" s="11">
        <v>168</v>
      </c>
      <c r="K8" s="11">
        <v>156</v>
      </c>
      <c r="L8" s="11">
        <v>193</v>
      </c>
      <c r="M8" s="11"/>
      <c r="N8" s="11">
        <v>253</v>
      </c>
      <c r="O8" s="11">
        <v>281</v>
      </c>
      <c r="P8" s="11">
        <v>215</v>
      </c>
      <c r="Q8" s="11">
        <v>249</v>
      </c>
      <c r="R8" s="11"/>
      <c r="S8" s="11">
        <v>134</v>
      </c>
      <c r="T8" s="11">
        <v>129</v>
      </c>
      <c r="U8" s="11">
        <v>74</v>
      </c>
      <c r="V8" s="11">
        <v>94</v>
      </c>
      <c r="W8" s="11">
        <v>80</v>
      </c>
      <c r="X8" s="11">
        <v>84</v>
      </c>
      <c r="Y8" s="11">
        <v>77</v>
      </c>
      <c r="Z8" s="11">
        <v>42</v>
      </c>
      <c r="AA8" s="11">
        <v>115</v>
      </c>
      <c r="AB8" s="11">
        <v>92</v>
      </c>
      <c r="AC8" s="11">
        <v>47</v>
      </c>
      <c r="AD8" s="11">
        <v>31</v>
      </c>
      <c r="AE8" s="11"/>
      <c r="AF8" s="11">
        <v>239</v>
      </c>
      <c r="AG8" s="11">
        <v>273</v>
      </c>
      <c r="AH8" s="11">
        <v>135</v>
      </c>
      <c r="AI8" s="11">
        <v>183</v>
      </c>
      <c r="AJ8" s="11">
        <v>117</v>
      </c>
      <c r="AK8" s="11">
        <v>52</v>
      </c>
      <c r="AL8" s="11"/>
      <c r="AM8" s="11">
        <v>574</v>
      </c>
      <c r="AN8" s="11">
        <v>421</v>
      </c>
      <c r="AO8" s="11"/>
      <c r="AP8" s="11">
        <v>235</v>
      </c>
      <c r="AQ8" s="11">
        <v>233</v>
      </c>
      <c r="AR8" s="11">
        <v>257</v>
      </c>
      <c r="AS8" s="11">
        <v>108</v>
      </c>
      <c r="AT8" s="11">
        <v>21</v>
      </c>
      <c r="AU8" s="11"/>
      <c r="AV8" s="11">
        <v>336</v>
      </c>
      <c r="AW8" s="11">
        <v>185</v>
      </c>
      <c r="AX8" s="11">
        <v>88</v>
      </c>
      <c r="AY8" s="11">
        <v>124</v>
      </c>
      <c r="AZ8" s="11">
        <v>58</v>
      </c>
      <c r="BA8" s="11">
        <v>85</v>
      </c>
      <c r="BB8" s="11"/>
      <c r="BC8" s="11">
        <v>235</v>
      </c>
      <c r="BD8" s="11">
        <v>404</v>
      </c>
      <c r="BE8" s="11">
        <v>294</v>
      </c>
      <c r="BF8" s="11"/>
      <c r="BG8" s="11">
        <v>83</v>
      </c>
      <c r="BH8" s="11">
        <v>448</v>
      </c>
      <c r="BI8" s="11">
        <v>291</v>
      </c>
      <c r="BJ8" s="11">
        <v>28</v>
      </c>
      <c r="BK8" s="11">
        <v>100</v>
      </c>
      <c r="BL8" s="11"/>
      <c r="BM8" s="11">
        <v>531</v>
      </c>
      <c r="BN8" s="11">
        <v>128</v>
      </c>
    </row>
    <row r="9" spans="2:66" ht="29" x14ac:dyDescent="0.35">
      <c r="B9" s="18" t="s">
        <v>296</v>
      </c>
      <c r="C9" s="17">
        <v>6.5860136329871199E-2</v>
      </c>
      <c r="D9" s="17">
        <v>8.7793216986543701E-2</v>
      </c>
      <c r="E9" s="17">
        <v>4.5071420556183801E-2</v>
      </c>
      <c r="F9" s="17"/>
      <c r="G9" s="17">
        <v>8.1846785401484198E-2</v>
      </c>
      <c r="H9" s="17">
        <v>0.10354614238634401</v>
      </c>
      <c r="I9" s="17">
        <v>6.8006165798934398E-2</v>
      </c>
      <c r="J9" s="17">
        <v>6.6243468100660396E-2</v>
      </c>
      <c r="K9" s="17">
        <v>4.4445829215796498E-2</v>
      </c>
      <c r="L9" s="17">
        <v>3.5055507184113703E-2</v>
      </c>
      <c r="M9" s="17"/>
      <c r="N9" s="17">
        <v>5.8921357927693097E-2</v>
      </c>
      <c r="O9" s="17">
        <v>5.73348093977359E-2</v>
      </c>
      <c r="P9" s="17">
        <v>7.4516380751455599E-2</v>
      </c>
      <c r="Q9" s="17">
        <v>7.5563740211120597E-2</v>
      </c>
      <c r="R9" s="17"/>
      <c r="S9" s="17">
        <v>8.9118337396849906E-2</v>
      </c>
      <c r="T9" s="17">
        <v>3.0818181541924301E-2</v>
      </c>
      <c r="U9" s="17">
        <v>6.4772769800214305E-2</v>
      </c>
      <c r="V9" s="17">
        <v>0.104944784512206</v>
      </c>
      <c r="W9" s="17">
        <v>3.7843680527934097E-2</v>
      </c>
      <c r="X9" s="17">
        <v>4.4837215491897703E-2</v>
      </c>
      <c r="Y9" s="17">
        <v>6.2712552476048997E-2</v>
      </c>
      <c r="Z9" s="17">
        <v>2.28738442440263E-2</v>
      </c>
      <c r="AA9" s="17">
        <v>6.7057526029626197E-2</v>
      </c>
      <c r="AB9" s="17">
        <v>0.100529312527398</v>
      </c>
      <c r="AC9" s="17">
        <v>8.1823556542978904E-2</v>
      </c>
      <c r="AD9" s="17">
        <v>5.9947204747531201E-2</v>
      </c>
      <c r="AE9" s="17"/>
      <c r="AF9" s="17">
        <v>0.102434456582934</v>
      </c>
      <c r="AG9" s="17">
        <v>6.6318278772962397E-2</v>
      </c>
      <c r="AH9" s="17">
        <v>5.1352498490188803E-2</v>
      </c>
      <c r="AI9" s="17">
        <v>4.5707478813410599E-2</v>
      </c>
      <c r="AJ9" s="17">
        <v>5.8394677027795001E-2</v>
      </c>
      <c r="AK9" s="17">
        <v>2.0920141885393199E-2</v>
      </c>
      <c r="AL9" s="17"/>
      <c r="AM9" s="17">
        <v>6.2567908023350605E-2</v>
      </c>
      <c r="AN9" s="17">
        <v>7.1113392653207999E-2</v>
      </c>
      <c r="AO9" s="17"/>
      <c r="AP9" s="17">
        <v>6.4279730812763905E-2</v>
      </c>
      <c r="AQ9" s="17">
        <v>4.4713657843259903E-2</v>
      </c>
      <c r="AR9" s="17">
        <v>8.5028455048070897E-2</v>
      </c>
      <c r="AS9" s="17">
        <v>8.3948737795408498E-2</v>
      </c>
      <c r="AT9" s="17">
        <v>0.10839004941062701</v>
      </c>
      <c r="AU9" s="17"/>
      <c r="AV9" s="17">
        <v>5.5443722955382302E-2</v>
      </c>
      <c r="AW9" s="17">
        <v>7.3275055380650003E-2</v>
      </c>
      <c r="AX9" s="17">
        <v>5.7658541580329299E-2</v>
      </c>
      <c r="AY9" s="17">
        <v>0.123648195082371</v>
      </c>
      <c r="AZ9" s="17">
        <v>5.37579314634564E-2</v>
      </c>
      <c r="BA9" s="17">
        <v>2.23661470874108E-2</v>
      </c>
      <c r="BB9" s="17"/>
      <c r="BC9" s="17">
        <v>3.8329696340064001E-2</v>
      </c>
      <c r="BD9" s="17">
        <v>4.2290529427502999E-2</v>
      </c>
      <c r="BE9" s="17">
        <v>0.121245262132814</v>
      </c>
      <c r="BF9" s="17"/>
      <c r="BG9" s="17">
        <v>0.133103402005119</v>
      </c>
      <c r="BH9" s="17">
        <v>6.0200727168124198E-2</v>
      </c>
      <c r="BI9" s="17">
        <v>3.0244420725070598E-2</v>
      </c>
      <c r="BJ9" s="17">
        <v>0.147617274485706</v>
      </c>
      <c r="BK9" s="17">
        <v>0.118096380679988</v>
      </c>
      <c r="BL9" s="17"/>
      <c r="BM9" s="17">
        <v>7.1633558278844198E-2</v>
      </c>
      <c r="BN9" s="17">
        <v>0.1245393862931</v>
      </c>
    </row>
    <row r="10" spans="2:66" ht="29" x14ac:dyDescent="0.35">
      <c r="B10" s="18" t="s">
        <v>297</v>
      </c>
      <c r="C10" s="17">
        <v>0.15097753708277101</v>
      </c>
      <c r="D10" s="17">
        <v>0.175917010470831</v>
      </c>
      <c r="E10" s="17">
        <v>0.12764149442866601</v>
      </c>
      <c r="F10" s="17"/>
      <c r="G10" s="17">
        <v>0.21945929513669299</v>
      </c>
      <c r="H10" s="17">
        <v>0.215236555906412</v>
      </c>
      <c r="I10" s="17">
        <v>0.108423743516154</v>
      </c>
      <c r="J10" s="17">
        <v>0.110250530033202</v>
      </c>
      <c r="K10" s="17">
        <v>0.120732138181407</v>
      </c>
      <c r="L10" s="17">
        <v>0.135283288488699</v>
      </c>
      <c r="M10" s="17"/>
      <c r="N10" s="17">
        <v>0.19047758623</v>
      </c>
      <c r="O10" s="17">
        <v>0.137648894833128</v>
      </c>
      <c r="P10" s="17">
        <v>0.151195454699387</v>
      </c>
      <c r="Q10" s="17">
        <v>0.12691528722373799</v>
      </c>
      <c r="R10" s="17"/>
      <c r="S10" s="17">
        <v>0.18724861015298699</v>
      </c>
      <c r="T10" s="17">
        <v>5.1783183129564002E-2</v>
      </c>
      <c r="U10" s="17">
        <v>9.1754029738600806E-2</v>
      </c>
      <c r="V10" s="17">
        <v>0.171288177052242</v>
      </c>
      <c r="W10" s="17">
        <v>0.13747157067424901</v>
      </c>
      <c r="X10" s="17">
        <v>0.14960119318232901</v>
      </c>
      <c r="Y10" s="17">
        <v>0.12532793217049201</v>
      </c>
      <c r="Z10" s="17">
        <v>0.132333902182071</v>
      </c>
      <c r="AA10" s="17">
        <v>0.25674926480043297</v>
      </c>
      <c r="AB10" s="17">
        <v>0.21297334031474</v>
      </c>
      <c r="AC10" s="17">
        <v>8.0624169558693295E-2</v>
      </c>
      <c r="AD10" s="17">
        <v>0.14773793740847499</v>
      </c>
      <c r="AE10" s="17"/>
      <c r="AF10" s="17">
        <v>0.21550016087273999</v>
      </c>
      <c r="AG10" s="17">
        <v>0.13525648466516199</v>
      </c>
      <c r="AH10" s="17">
        <v>0.15615232548826399</v>
      </c>
      <c r="AI10" s="17">
        <v>0.12252098534370399</v>
      </c>
      <c r="AJ10" s="17">
        <v>0.12014247274996601</v>
      </c>
      <c r="AK10" s="17">
        <v>9.31229284499102E-2</v>
      </c>
      <c r="AL10" s="17"/>
      <c r="AM10" s="17">
        <v>0.14526909738956101</v>
      </c>
      <c r="AN10" s="17">
        <v>0.15833194880835599</v>
      </c>
      <c r="AO10" s="17"/>
      <c r="AP10" s="17">
        <v>0.118191123389109</v>
      </c>
      <c r="AQ10" s="17">
        <v>0.16190569524627799</v>
      </c>
      <c r="AR10" s="17">
        <v>0.137438387785771</v>
      </c>
      <c r="AS10" s="17">
        <v>0.229004249566678</v>
      </c>
      <c r="AT10" s="17">
        <v>0.17717769526475899</v>
      </c>
      <c r="AU10" s="17"/>
      <c r="AV10" s="17">
        <v>0.17592883219607899</v>
      </c>
      <c r="AW10" s="17">
        <v>0.15392136736481199</v>
      </c>
      <c r="AX10" s="17">
        <v>0.12847820519627601</v>
      </c>
      <c r="AY10" s="17">
        <v>0.17351368090529601</v>
      </c>
      <c r="AZ10" s="17">
        <v>0.118673160611607</v>
      </c>
      <c r="BA10" s="17">
        <v>0.119235522823396</v>
      </c>
      <c r="BB10" s="17"/>
      <c r="BC10" s="17">
        <v>0.11045098224870099</v>
      </c>
      <c r="BD10" s="17">
        <v>0.12844362935287201</v>
      </c>
      <c r="BE10" s="17">
        <v>0.22407707646507</v>
      </c>
      <c r="BF10" s="17"/>
      <c r="BG10" s="17">
        <v>0.175311867258132</v>
      </c>
      <c r="BH10" s="17">
        <v>0.16843575971507499</v>
      </c>
      <c r="BI10" s="17">
        <v>0.128723848914748</v>
      </c>
      <c r="BJ10" s="17">
        <v>0.13936381392647099</v>
      </c>
      <c r="BK10" s="17">
        <v>0.17506596682565501</v>
      </c>
      <c r="BL10" s="17"/>
      <c r="BM10" s="17">
        <v>0.16951409293693201</v>
      </c>
      <c r="BN10" s="17">
        <v>0.16727388664530901</v>
      </c>
    </row>
    <row r="11" spans="2:66" ht="29" x14ac:dyDescent="0.35">
      <c r="B11" s="18" t="s">
        <v>298</v>
      </c>
      <c r="C11" s="17">
        <v>0.36084004743190901</v>
      </c>
      <c r="D11" s="17">
        <v>0.36543776388954102</v>
      </c>
      <c r="E11" s="17">
        <v>0.357860534886627</v>
      </c>
      <c r="F11" s="17"/>
      <c r="G11" s="17">
        <v>0.26037447995167301</v>
      </c>
      <c r="H11" s="17">
        <v>0.231254471549968</v>
      </c>
      <c r="I11" s="17">
        <v>0.31527885931979299</v>
      </c>
      <c r="J11" s="17">
        <v>0.45244327728689798</v>
      </c>
      <c r="K11" s="17">
        <v>0.47003499253264103</v>
      </c>
      <c r="L11" s="17">
        <v>0.42387858444946402</v>
      </c>
      <c r="M11" s="17"/>
      <c r="N11" s="17">
        <v>0.32713710574367599</v>
      </c>
      <c r="O11" s="17">
        <v>0.372028600418079</v>
      </c>
      <c r="P11" s="17">
        <v>0.38749655293948498</v>
      </c>
      <c r="Q11" s="17">
        <v>0.36226214275586599</v>
      </c>
      <c r="R11" s="17"/>
      <c r="S11" s="17">
        <v>0.29313520825314399</v>
      </c>
      <c r="T11" s="17">
        <v>0.427660207626262</v>
      </c>
      <c r="U11" s="17">
        <v>0.32944706854745198</v>
      </c>
      <c r="V11" s="17">
        <v>0.309641720173294</v>
      </c>
      <c r="W11" s="17">
        <v>0.40775094759018898</v>
      </c>
      <c r="X11" s="17">
        <v>0.39801104414765798</v>
      </c>
      <c r="Y11" s="17">
        <v>0.40576732444799601</v>
      </c>
      <c r="Z11" s="17">
        <v>0.42161118212269899</v>
      </c>
      <c r="AA11" s="17">
        <v>0.35198432023980503</v>
      </c>
      <c r="AB11" s="17">
        <v>0.33831881425230997</v>
      </c>
      <c r="AC11" s="17">
        <v>0.35039950959348798</v>
      </c>
      <c r="AD11" s="17">
        <v>0.30420040238789497</v>
      </c>
      <c r="AE11" s="17"/>
      <c r="AF11" s="17">
        <v>0.25796592211557601</v>
      </c>
      <c r="AG11" s="17">
        <v>0.35822937041627001</v>
      </c>
      <c r="AH11" s="17">
        <v>0.42424204047605002</v>
      </c>
      <c r="AI11" s="17">
        <v>0.406912897152095</v>
      </c>
      <c r="AJ11" s="17">
        <v>0.37703732014608998</v>
      </c>
      <c r="AK11" s="17">
        <v>0.48357859583630303</v>
      </c>
      <c r="AL11" s="17"/>
      <c r="AM11" s="17">
        <v>0.37332902726359202</v>
      </c>
      <c r="AN11" s="17">
        <v>0.34798715147083598</v>
      </c>
      <c r="AO11" s="17"/>
      <c r="AP11" s="17">
        <v>0.46931856558186003</v>
      </c>
      <c r="AQ11" s="17">
        <v>0.33642480761517801</v>
      </c>
      <c r="AR11" s="17">
        <v>0.315132593326309</v>
      </c>
      <c r="AS11" s="17">
        <v>0.244002545735994</v>
      </c>
      <c r="AT11" s="17">
        <v>0.29798929667707302</v>
      </c>
      <c r="AU11" s="17"/>
      <c r="AV11" s="17">
        <v>0.34403851343069802</v>
      </c>
      <c r="AW11" s="17">
        <v>0.435912074763249</v>
      </c>
      <c r="AX11" s="17">
        <v>0.35783598200066002</v>
      </c>
      <c r="AY11" s="17">
        <v>0.33298652491842401</v>
      </c>
      <c r="AZ11" s="17">
        <v>0.348008724452461</v>
      </c>
      <c r="BA11" s="17">
        <v>0.328696430455238</v>
      </c>
      <c r="BB11" s="17"/>
      <c r="BC11" s="17">
        <v>0.32136858184033601</v>
      </c>
      <c r="BD11" s="17">
        <v>0.41193211775932598</v>
      </c>
      <c r="BE11" s="17">
        <v>0.33127262750424102</v>
      </c>
      <c r="BF11" s="17"/>
      <c r="BG11" s="17">
        <v>0.32314946316295101</v>
      </c>
      <c r="BH11" s="17">
        <v>0.35012327119551301</v>
      </c>
      <c r="BI11" s="17">
        <v>0.35661675050020403</v>
      </c>
      <c r="BJ11" s="17">
        <v>0.356921730751243</v>
      </c>
      <c r="BK11" s="17">
        <v>0.50216137339549205</v>
      </c>
      <c r="BL11" s="17"/>
      <c r="BM11" s="17">
        <v>0.34589315217259903</v>
      </c>
      <c r="BN11" s="17">
        <v>0.47046247433905303</v>
      </c>
    </row>
    <row r="12" spans="2:66" ht="29" x14ac:dyDescent="0.35">
      <c r="B12" s="18" t="s">
        <v>299</v>
      </c>
      <c r="C12" s="17">
        <v>0.22065690973693</v>
      </c>
      <c r="D12" s="17">
        <v>0.21412581950825799</v>
      </c>
      <c r="E12" s="17">
        <v>0.22780151295079401</v>
      </c>
      <c r="F12" s="17"/>
      <c r="G12" s="17">
        <v>0.27192815291028399</v>
      </c>
      <c r="H12" s="17">
        <v>0.20424881476632301</v>
      </c>
      <c r="I12" s="17">
        <v>0.28340436521107998</v>
      </c>
      <c r="J12" s="17">
        <v>0.179123283081705</v>
      </c>
      <c r="K12" s="17">
        <v>0.15867924690482099</v>
      </c>
      <c r="L12" s="17">
        <v>0.22994696085608199</v>
      </c>
      <c r="M12" s="17"/>
      <c r="N12" s="17">
        <v>0.26209233967055401</v>
      </c>
      <c r="O12" s="17">
        <v>0.22884104135392699</v>
      </c>
      <c r="P12" s="17">
        <v>0.22192861922159901</v>
      </c>
      <c r="Q12" s="17">
        <v>0.166245723363529</v>
      </c>
      <c r="R12" s="17"/>
      <c r="S12" s="17">
        <v>0.228277700490749</v>
      </c>
      <c r="T12" s="17">
        <v>0.23665199799648501</v>
      </c>
      <c r="U12" s="17">
        <v>0.27855545619417299</v>
      </c>
      <c r="V12" s="17">
        <v>0.204822927825974</v>
      </c>
      <c r="W12" s="17">
        <v>0.25310226977218098</v>
      </c>
      <c r="X12" s="17">
        <v>0.199327985370505</v>
      </c>
      <c r="Y12" s="17">
        <v>0.22950405585775599</v>
      </c>
      <c r="Z12" s="17">
        <v>0.28870171983395498</v>
      </c>
      <c r="AA12" s="17">
        <v>0.16980224450956699</v>
      </c>
      <c r="AB12" s="17">
        <v>0.18514817840524</v>
      </c>
      <c r="AC12" s="17">
        <v>0.14051556363354301</v>
      </c>
      <c r="AD12" s="17">
        <v>0.30554211011841698</v>
      </c>
      <c r="AE12" s="17"/>
      <c r="AF12" s="17">
        <v>0.254100958391139</v>
      </c>
      <c r="AG12" s="17">
        <v>0.20530658994759299</v>
      </c>
      <c r="AH12" s="17">
        <v>0.19171170055294801</v>
      </c>
      <c r="AI12" s="17">
        <v>0.27309737439360299</v>
      </c>
      <c r="AJ12" s="17">
        <v>0.163711446517844</v>
      </c>
      <c r="AK12" s="17">
        <v>0.16622235963679399</v>
      </c>
      <c r="AL12" s="17"/>
      <c r="AM12" s="17">
        <v>0.225586159665292</v>
      </c>
      <c r="AN12" s="17">
        <v>0.21414175752876499</v>
      </c>
      <c r="AO12" s="17"/>
      <c r="AP12" s="17">
        <v>0.156107405720806</v>
      </c>
      <c r="AQ12" s="17">
        <v>0.25332355609678298</v>
      </c>
      <c r="AR12" s="17">
        <v>0.25855605913472302</v>
      </c>
      <c r="AS12" s="17">
        <v>0.25738366531634299</v>
      </c>
      <c r="AT12" s="17">
        <v>0.14122162369462701</v>
      </c>
      <c r="AU12" s="17"/>
      <c r="AV12" s="17">
        <v>0.23379459483996601</v>
      </c>
      <c r="AW12" s="17">
        <v>0.16493306279357101</v>
      </c>
      <c r="AX12" s="17">
        <v>0.30640316971574499</v>
      </c>
      <c r="AY12" s="17">
        <v>0.21115255601577801</v>
      </c>
      <c r="AZ12" s="17">
        <v>0.27563974462415802</v>
      </c>
      <c r="BA12" s="17">
        <v>0.221783496412126</v>
      </c>
      <c r="BB12" s="17"/>
      <c r="BC12" s="17">
        <v>0.288581248364293</v>
      </c>
      <c r="BD12" s="17">
        <v>0.22086752269572599</v>
      </c>
      <c r="BE12" s="17">
        <v>0.195442130273353</v>
      </c>
      <c r="BF12" s="17"/>
      <c r="BG12" s="17">
        <v>0.12888806075545201</v>
      </c>
      <c r="BH12" s="17">
        <v>0.244647156359658</v>
      </c>
      <c r="BI12" s="17">
        <v>0.28939379218892303</v>
      </c>
      <c r="BJ12" s="17">
        <v>0.21375200590839799</v>
      </c>
      <c r="BK12" s="17">
        <v>6.8333291309447403E-2</v>
      </c>
      <c r="BL12" s="17"/>
      <c r="BM12" s="17">
        <v>0.22649344399544499</v>
      </c>
      <c r="BN12" s="17">
        <v>0.100071273247891</v>
      </c>
    </row>
    <row r="13" spans="2:66" ht="29" x14ac:dyDescent="0.35">
      <c r="B13" s="18" t="s">
        <v>300</v>
      </c>
      <c r="C13" s="17">
        <v>6.51834015374613E-2</v>
      </c>
      <c r="D13" s="17">
        <v>7.2234162346222E-2</v>
      </c>
      <c r="E13" s="17">
        <v>5.4703613440333899E-2</v>
      </c>
      <c r="F13" s="17"/>
      <c r="G13" s="17">
        <v>8.5553451487988402E-2</v>
      </c>
      <c r="H13" s="17">
        <v>0.118844063569729</v>
      </c>
      <c r="I13" s="17">
        <v>5.7032346046601803E-2</v>
      </c>
      <c r="J13" s="17">
        <v>3.7138578590458202E-2</v>
      </c>
      <c r="K13" s="17">
        <v>6.9567120613947001E-2</v>
      </c>
      <c r="L13" s="17">
        <v>2.90922391342134E-2</v>
      </c>
      <c r="M13" s="17"/>
      <c r="N13" s="17">
        <v>8.4651874756933004E-2</v>
      </c>
      <c r="O13" s="17">
        <v>6.3150237500074799E-2</v>
      </c>
      <c r="P13" s="17">
        <v>5.4469640790310102E-2</v>
      </c>
      <c r="Q13" s="17">
        <v>5.7465836546874198E-2</v>
      </c>
      <c r="R13" s="17"/>
      <c r="S13" s="17">
        <v>0.115671155143033</v>
      </c>
      <c r="T13" s="17">
        <v>6.9908748482730307E-2</v>
      </c>
      <c r="U13" s="17">
        <v>0.11462431391143101</v>
      </c>
      <c r="V13" s="17">
        <v>5.8257269543499003E-2</v>
      </c>
      <c r="W13" s="17">
        <v>1.20587026541549E-2</v>
      </c>
      <c r="X13" s="17">
        <v>4.5806341154260702E-2</v>
      </c>
      <c r="Y13" s="17">
        <v>3.6854693969908599E-2</v>
      </c>
      <c r="Z13" s="17">
        <v>6.9049762973938097E-2</v>
      </c>
      <c r="AA13" s="17">
        <v>5.1360461650071999E-2</v>
      </c>
      <c r="AB13" s="17">
        <v>3.7333988591319402E-2</v>
      </c>
      <c r="AC13" s="17">
        <v>0.103160977596886</v>
      </c>
      <c r="AD13" s="17">
        <v>5.93789227554051E-2</v>
      </c>
      <c r="AE13" s="17"/>
      <c r="AF13" s="17">
        <v>8.1939045127353199E-2</v>
      </c>
      <c r="AG13" s="17">
        <v>6.8867447447827898E-2</v>
      </c>
      <c r="AH13" s="17">
        <v>6.5409527198330805E-2</v>
      </c>
      <c r="AI13" s="17">
        <v>5.9872746342612901E-2</v>
      </c>
      <c r="AJ13" s="17">
        <v>4.2192367677170897E-2</v>
      </c>
      <c r="AK13" s="17">
        <v>3.8610063913087099E-2</v>
      </c>
      <c r="AL13" s="17"/>
      <c r="AM13" s="17">
        <v>5.6325576982526299E-2</v>
      </c>
      <c r="AN13" s="17">
        <v>7.5696239058280601E-2</v>
      </c>
      <c r="AO13" s="17"/>
      <c r="AP13" s="17">
        <v>3.29752451419894E-2</v>
      </c>
      <c r="AQ13" s="17">
        <v>5.3937388810975199E-2</v>
      </c>
      <c r="AR13" s="17">
        <v>0.102467968487647</v>
      </c>
      <c r="AS13" s="17">
        <v>9.0809652928236201E-2</v>
      </c>
      <c r="AT13" s="17">
        <v>0.18031218714855399</v>
      </c>
      <c r="AU13" s="17"/>
      <c r="AV13" s="17">
        <v>9.3914178466218606E-2</v>
      </c>
      <c r="AW13" s="17">
        <v>3.1409490723839299E-2</v>
      </c>
      <c r="AX13" s="17">
        <v>4.46152703236362E-2</v>
      </c>
      <c r="AY13" s="17">
        <v>4.7247625593784599E-2</v>
      </c>
      <c r="AZ13" s="17">
        <v>0.10471397082723601</v>
      </c>
      <c r="BA13" s="17">
        <v>4.8007799219774598E-2</v>
      </c>
      <c r="BB13" s="17"/>
      <c r="BC13" s="17">
        <v>0.12605070884936201</v>
      </c>
      <c r="BD13" s="17">
        <v>3.9444809239666402E-2</v>
      </c>
      <c r="BE13" s="17">
        <v>4.6315135697954798E-2</v>
      </c>
      <c r="BF13" s="17"/>
      <c r="BG13" s="17">
        <v>8.3136617533449197E-2</v>
      </c>
      <c r="BH13" s="17">
        <v>7.0678161332693001E-2</v>
      </c>
      <c r="BI13" s="17">
        <v>6.3595396240113997E-2</v>
      </c>
      <c r="BJ13" s="17">
        <v>0.14234517492818199</v>
      </c>
      <c r="BK13" s="17">
        <v>9.7146264055607105E-3</v>
      </c>
      <c r="BL13" s="17"/>
      <c r="BM13" s="17">
        <v>7.2631936361689103E-2</v>
      </c>
      <c r="BN13" s="17">
        <v>3.8661560540592999E-2</v>
      </c>
    </row>
    <row r="14" spans="2:66" x14ac:dyDescent="0.35">
      <c r="B14" s="18" t="s">
        <v>117</v>
      </c>
      <c r="C14" s="19">
        <v>0.13648196788105699</v>
      </c>
      <c r="D14" s="19">
        <v>8.4492026798603195E-2</v>
      </c>
      <c r="E14" s="19">
        <v>0.18692142373739501</v>
      </c>
      <c r="F14" s="19"/>
      <c r="G14" s="19">
        <v>8.0837835111877199E-2</v>
      </c>
      <c r="H14" s="19">
        <v>0.12686995182122399</v>
      </c>
      <c r="I14" s="19">
        <v>0.16785452010743701</v>
      </c>
      <c r="J14" s="19">
        <v>0.15480086290707601</v>
      </c>
      <c r="K14" s="19">
        <v>0.13654067255138799</v>
      </c>
      <c r="L14" s="19">
        <v>0.14674341988742801</v>
      </c>
      <c r="M14" s="19"/>
      <c r="N14" s="19">
        <v>7.6719735671143402E-2</v>
      </c>
      <c r="O14" s="19">
        <v>0.14099641649705599</v>
      </c>
      <c r="P14" s="19">
        <v>0.11039335159776199</v>
      </c>
      <c r="Q14" s="19">
        <v>0.21154726989887099</v>
      </c>
      <c r="R14" s="19"/>
      <c r="S14" s="19">
        <v>8.6548988563237103E-2</v>
      </c>
      <c r="T14" s="19">
        <v>0.18317768122303399</v>
      </c>
      <c r="U14" s="19">
        <v>0.12084636180812899</v>
      </c>
      <c r="V14" s="19">
        <v>0.15104512089278499</v>
      </c>
      <c r="W14" s="19">
        <v>0.151772828781292</v>
      </c>
      <c r="X14" s="19">
        <v>0.16241622065335001</v>
      </c>
      <c r="Y14" s="19">
        <v>0.13983344107779799</v>
      </c>
      <c r="Z14" s="19">
        <v>6.5429588643310999E-2</v>
      </c>
      <c r="AA14" s="19">
        <v>0.103046182770496</v>
      </c>
      <c r="AB14" s="19">
        <v>0.125696365908993</v>
      </c>
      <c r="AC14" s="19">
        <v>0.243476223074411</v>
      </c>
      <c r="AD14" s="19">
        <v>0.123193422582276</v>
      </c>
      <c r="AE14" s="19"/>
      <c r="AF14" s="19">
        <v>8.8059456910257294E-2</v>
      </c>
      <c r="AG14" s="19">
        <v>0.16602182875018401</v>
      </c>
      <c r="AH14" s="19">
        <v>0.111131907794218</v>
      </c>
      <c r="AI14" s="19">
        <v>9.1888517954574006E-2</v>
      </c>
      <c r="AJ14" s="19">
        <v>0.23852171588113399</v>
      </c>
      <c r="AK14" s="19">
        <v>0.19754591027851301</v>
      </c>
      <c r="AL14" s="19"/>
      <c r="AM14" s="19">
        <v>0.13692223067567799</v>
      </c>
      <c r="AN14" s="19">
        <v>0.13272951048055401</v>
      </c>
      <c r="AO14" s="19"/>
      <c r="AP14" s="19">
        <v>0.159127929353472</v>
      </c>
      <c r="AQ14" s="19">
        <v>0.14969489438752601</v>
      </c>
      <c r="AR14" s="19">
        <v>0.10137653621748</v>
      </c>
      <c r="AS14" s="19">
        <v>9.4851148657340803E-2</v>
      </c>
      <c r="AT14" s="19">
        <v>9.4909147804360994E-2</v>
      </c>
      <c r="AU14" s="19"/>
      <c r="AV14" s="19">
        <v>9.6880158111655207E-2</v>
      </c>
      <c r="AW14" s="19">
        <v>0.14054894897387901</v>
      </c>
      <c r="AX14" s="19">
        <v>0.105008831183354</v>
      </c>
      <c r="AY14" s="19">
        <v>0.111451417484346</v>
      </c>
      <c r="AZ14" s="19">
        <v>9.92064680210821E-2</v>
      </c>
      <c r="BA14" s="19">
        <v>0.25991060400205401</v>
      </c>
      <c r="BB14" s="19"/>
      <c r="BC14" s="19">
        <v>0.115218782357244</v>
      </c>
      <c r="BD14" s="19">
        <v>0.15702139152490699</v>
      </c>
      <c r="BE14" s="19">
        <v>8.1647767926567499E-2</v>
      </c>
      <c r="BF14" s="19"/>
      <c r="BG14" s="19">
        <v>0.15641058928489701</v>
      </c>
      <c r="BH14" s="19">
        <v>0.105914924228936</v>
      </c>
      <c r="BI14" s="19">
        <v>0.13142579143094099</v>
      </c>
      <c r="BJ14" s="19">
        <v>0</v>
      </c>
      <c r="BK14" s="19">
        <v>0.126628361383857</v>
      </c>
      <c r="BL14" s="19"/>
      <c r="BM14" s="19">
        <v>0.113833816254491</v>
      </c>
      <c r="BN14" s="19">
        <v>9.8991418934053402E-2</v>
      </c>
    </row>
    <row r="15" spans="2:66" x14ac:dyDescent="0.35">
      <c r="B15" s="16" t="s">
        <v>306</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I22"/>
  <sheetViews>
    <sheetView showGridLines="0" topLeftCell="A2" workbookViewId="0">
      <pane xSplit="2" topLeftCell="C1" activePane="topRight" state="frozen"/>
      <selection pane="topRight" activeCell="C6" sqref="C6"/>
    </sheetView>
  </sheetViews>
  <sheetFormatPr defaultColWidth="11.453125" defaultRowHeight="14.5" x14ac:dyDescent="0.35"/>
  <cols>
    <col min="2" max="2" width="25.7265625" customWidth="1"/>
    <col min="3" max="9" width="20.7265625" customWidth="1"/>
  </cols>
  <sheetData>
    <row r="2" spans="2:9" ht="40" customHeight="1" x14ac:dyDescent="0.35">
      <c r="D2" s="32" t="s">
        <v>321</v>
      </c>
      <c r="E2" s="28"/>
      <c r="F2" s="28"/>
      <c r="G2" s="28"/>
      <c r="H2" s="28"/>
      <c r="I2" s="28"/>
    </row>
    <row r="6" spans="2:9" ht="50.15" customHeight="1" x14ac:dyDescent="0.35">
      <c r="B6" s="20" t="s">
        <v>14</v>
      </c>
      <c r="C6" s="20" t="s">
        <v>307</v>
      </c>
      <c r="D6" s="20" t="s">
        <v>308</v>
      </c>
      <c r="E6" s="20" t="s">
        <v>309</v>
      </c>
      <c r="F6" s="20" t="s">
        <v>310</v>
      </c>
      <c r="G6" s="20" t="s">
        <v>311</v>
      </c>
      <c r="H6" s="20" t="s">
        <v>312</v>
      </c>
    </row>
    <row r="7" spans="2:9" x14ac:dyDescent="0.35">
      <c r="B7" s="18" t="s">
        <v>313</v>
      </c>
      <c r="C7" s="17">
        <v>2.8528961626500302E-2</v>
      </c>
      <c r="D7" s="17">
        <v>4.4366946923498102E-2</v>
      </c>
      <c r="E7" s="17">
        <v>4.1420129082425303E-2</v>
      </c>
      <c r="F7" s="17">
        <v>4.7092524685271198E-2</v>
      </c>
      <c r="G7" s="17">
        <v>5.8830750966961803E-2</v>
      </c>
      <c r="H7" s="17">
        <v>5.4506223145315197E-2</v>
      </c>
    </row>
    <row r="8" spans="2:9" x14ac:dyDescent="0.35">
      <c r="B8" s="18" t="s">
        <v>314</v>
      </c>
      <c r="C8" s="17">
        <v>0.113308856759336</v>
      </c>
      <c r="D8" s="17">
        <v>8.3489958936003097E-2</v>
      </c>
      <c r="E8" s="17">
        <v>0.11305290587373799</v>
      </c>
      <c r="F8" s="17">
        <v>8.2995942080370394E-2</v>
      </c>
      <c r="G8" s="17">
        <v>6.7269420187977297E-2</v>
      </c>
      <c r="H8" s="17">
        <v>5.48967610982323E-2</v>
      </c>
    </row>
    <row r="9" spans="2:9" x14ac:dyDescent="0.35">
      <c r="B9" s="18" t="s">
        <v>315</v>
      </c>
      <c r="C9" s="17">
        <v>0.30707987795186997</v>
      </c>
      <c r="D9" s="17">
        <v>0.311406633704506</v>
      </c>
      <c r="E9" s="17">
        <v>0.25171087889227101</v>
      </c>
      <c r="F9" s="17">
        <v>0.27217554192395399</v>
      </c>
      <c r="G9" s="17">
        <v>0.131648037363678</v>
      </c>
      <c r="H9" s="17">
        <v>0.128559061367952</v>
      </c>
    </row>
    <row r="10" spans="2:9" x14ac:dyDescent="0.35">
      <c r="B10" s="18" t="s">
        <v>316</v>
      </c>
      <c r="C10" s="17">
        <v>0.33896211834341</v>
      </c>
      <c r="D10" s="17">
        <v>0.33512036951014501</v>
      </c>
      <c r="E10" s="17">
        <v>0.38195206440395602</v>
      </c>
      <c r="F10" s="17">
        <v>0.33930711592524998</v>
      </c>
      <c r="G10" s="17">
        <v>0.31300769293855701</v>
      </c>
      <c r="H10" s="17">
        <v>0.36118356739618401</v>
      </c>
    </row>
    <row r="11" spans="2:9" x14ac:dyDescent="0.35">
      <c r="B11" s="18" t="s">
        <v>317</v>
      </c>
      <c r="C11" s="17">
        <v>0.133430555790952</v>
      </c>
      <c r="D11" s="17">
        <v>0.176275738281642</v>
      </c>
      <c r="E11" s="17">
        <v>0.16754352085898699</v>
      </c>
      <c r="F11" s="17">
        <v>0.22024248331198201</v>
      </c>
      <c r="G11" s="17">
        <v>0.39727121180217601</v>
      </c>
      <c r="H11" s="17">
        <v>0.37484645164528901</v>
      </c>
    </row>
    <row r="12" spans="2:9" x14ac:dyDescent="0.35">
      <c r="B12" s="18" t="s">
        <v>117</v>
      </c>
      <c r="C12" s="17">
        <v>7.8689629527931806E-2</v>
      </c>
      <c r="D12" s="17">
        <v>4.9340352644205797E-2</v>
      </c>
      <c r="E12" s="17">
        <v>4.4320500888622598E-2</v>
      </c>
      <c r="F12" s="17">
        <v>3.8186392073172898E-2</v>
      </c>
      <c r="G12" s="17">
        <v>3.1972886740650103E-2</v>
      </c>
      <c r="H12" s="17">
        <v>2.6007935347026799E-2</v>
      </c>
    </row>
    <row r="13" spans="2:9" x14ac:dyDescent="0.35">
      <c r="B13" s="23" t="s">
        <v>318</v>
      </c>
      <c r="C13" s="21">
        <v>0.14183781838583601</v>
      </c>
      <c r="D13" s="21">
        <v>0.12785690585950099</v>
      </c>
      <c r="E13" s="21">
        <v>0.15447303495616299</v>
      </c>
      <c r="F13" s="21">
        <v>0.13008846676564201</v>
      </c>
      <c r="G13" s="21">
        <v>0.12610017115493899</v>
      </c>
      <c r="H13" s="21">
        <v>0.109402984243547</v>
      </c>
    </row>
    <row r="14" spans="2:9" x14ac:dyDescent="0.35">
      <c r="B14" s="23" t="s">
        <v>319</v>
      </c>
      <c r="C14" s="21">
        <v>0.47239267413436198</v>
      </c>
      <c r="D14" s="21">
        <v>0.51139610779178701</v>
      </c>
      <c r="E14" s="21">
        <v>0.54949558526294295</v>
      </c>
      <c r="F14" s="21">
        <v>0.55954959923723102</v>
      </c>
      <c r="G14" s="21">
        <v>0.71027890474073296</v>
      </c>
      <c r="H14" s="21">
        <v>0.73603001904147403</v>
      </c>
    </row>
    <row r="15" spans="2:9" x14ac:dyDescent="0.35">
      <c r="B15" s="23" t="s">
        <v>320</v>
      </c>
      <c r="C15" s="22">
        <v>0.330554855748526</v>
      </c>
      <c r="D15" s="22">
        <v>0.38353920193228602</v>
      </c>
      <c r="E15" s="22">
        <v>0.39502255030678002</v>
      </c>
      <c r="F15" s="22">
        <v>0.42946113247159001</v>
      </c>
      <c r="G15" s="22">
        <v>0.58417873358579397</v>
      </c>
      <c r="H15" s="22">
        <v>0.62662703479792603</v>
      </c>
    </row>
    <row r="16" spans="2:9" x14ac:dyDescent="0.35">
      <c r="B16" s="16"/>
      <c r="C16" s="16"/>
      <c r="D16" s="16"/>
      <c r="E16" s="16"/>
      <c r="F16" s="16"/>
      <c r="G16" s="16"/>
      <c r="H16" s="16"/>
    </row>
    <row r="17" spans="2:2" x14ac:dyDescent="0.35">
      <c r="B17" t="s">
        <v>102</v>
      </c>
    </row>
    <row r="18" spans="2:2" x14ac:dyDescent="0.35">
      <c r="B18" t="s">
        <v>103</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N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322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313</v>
      </c>
      <c r="C9" s="17">
        <v>4.1420129082425303E-2</v>
      </c>
      <c r="D9" s="17">
        <v>4.7162684484519699E-2</v>
      </c>
      <c r="E9" s="17">
        <v>3.60252511831642E-2</v>
      </c>
      <c r="F9" s="17"/>
      <c r="G9" s="17">
        <v>5.0671273567357802E-2</v>
      </c>
      <c r="H9" s="17">
        <v>4.7883525319978602E-2</v>
      </c>
      <c r="I9" s="17">
        <v>4.3019631817796798E-2</v>
      </c>
      <c r="J9" s="17">
        <v>4.3853366072705902E-2</v>
      </c>
      <c r="K9" s="17">
        <v>3.2403080270615003E-2</v>
      </c>
      <c r="L9" s="17">
        <v>3.2780184452702497E-2</v>
      </c>
      <c r="M9" s="17"/>
      <c r="N9" s="17">
        <v>4.5775872820287902E-2</v>
      </c>
      <c r="O9" s="17">
        <v>4.7615755383788198E-2</v>
      </c>
      <c r="P9" s="17">
        <v>4.7326839784166401E-2</v>
      </c>
      <c r="Q9" s="17">
        <v>2.5716188399824501E-2</v>
      </c>
      <c r="R9" s="17"/>
      <c r="S9" s="17">
        <v>7.0772655822479894E-2</v>
      </c>
      <c r="T9" s="17">
        <v>2.2326001930618702E-2</v>
      </c>
      <c r="U9" s="17">
        <v>3.6483837886071901E-2</v>
      </c>
      <c r="V9" s="17">
        <v>2.8741902249963699E-2</v>
      </c>
      <c r="W9" s="17">
        <v>3.5810600231496799E-2</v>
      </c>
      <c r="X9" s="17">
        <v>4.8913295042652301E-2</v>
      </c>
      <c r="Y9" s="17">
        <v>4.94361178485987E-2</v>
      </c>
      <c r="Z9" s="17">
        <v>3.47647534303318E-2</v>
      </c>
      <c r="AA9" s="17">
        <v>3.5489751298000402E-2</v>
      </c>
      <c r="AB9" s="17">
        <v>4.5096865901617302E-2</v>
      </c>
      <c r="AC9" s="17">
        <v>3.92938836174372E-2</v>
      </c>
      <c r="AD9" s="17">
        <v>3.08072724182583E-2</v>
      </c>
      <c r="AE9" s="17"/>
      <c r="AF9" s="17">
        <v>6.1562382461272401E-2</v>
      </c>
      <c r="AG9" s="17">
        <v>4.4274842276481298E-2</v>
      </c>
      <c r="AH9" s="17">
        <v>4.4064613498822597E-2</v>
      </c>
      <c r="AI9" s="17">
        <v>1.7567369323596298E-2</v>
      </c>
      <c r="AJ9" s="17">
        <v>3.8599577662982998E-2</v>
      </c>
      <c r="AK9" s="17">
        <v>9.7035248149264508E-3</v>
      </c>
      <c r="AL9" s="17"/>
      <c r="AM9" s="17">
        <v>4.1532461150132698E-2</v>
      </c>
      <c r="AN9" s="17">
        <v>4.1554463135046502E-2</v>
      </c>
      <c r="AO9" s="17"/>
      <c r="AP9" s="17">
        <v>4.1527323756450102E-2</v>
      </c>
      <c r="AQ9" s="17">
        <v>2.1839632178828301E-2</v>
      </c>
      <c r="AR9" s="17">
        <v>2.9163043323419499E-2</v>
      </c>
      <c r="AS9" s="17">
        <v>9.0627850106418106E-2</v>
      </c>
      <c r="AT9" s="17">
        <v>0.11661984141606201</v>
      </c>
      <c r="AU9" s="17"/>
      <c r="AV9" s="17">
        <v>5.0466054067645497E-2</v>
      </c>
      <c r="AW9" s="17">
        <v>3.1450217510285899E-2</v>
      </c>
      <c r="AX9" s="17">
        <v>1.8448723479047299E-2</v>
      </c>
      <c r="AY9" s="17">
        <v>5.5661364820532203E-2</v>
      </c>
      <c r="AZ9" s="17">
        <v>3.1370595318217599E-2</v>
      </c>
      <c r="BA9" s="17">
        <v>1.88445651367029E-2</v>
      </c>
      <c r="BB9" s="17"/>
      <c r="BC9" s="17">
        <v>2.96693021907126E-2</v>
      </c>
      <c r="BD9" s="17">
        <v>3.5746270017802902E-2</v>
      </c>
      <c r="BE9" s="17">
        <v>5.9638511767618203E-2</v>
      </c>
      <c r="BF9" s="17"/>
      <c r="BG9" s="17">
        <v>5.2095076806775199E-2</v>
      </c>
      <c r="BH9" s="17">
        <v>3.6877806924284003E-2</v>
      </c>
      <c r="BI9" s="17">
        <v>1.81447460687909E-2</v>
      </c>
      <c r="BJ9" s="17">
        <v>5.5722811940547401E-2</v>
      </c>
      <c r="BK9" s="17">
        <v>0.13990751569326099</v>
      </c>
      <c r="BL9" s="17"/>
      <c r="BM9" s="17">
        <v>3.9364446140673297E-2</v>
      </c>
      <c r="BN9" s="17">
        <v>0.12042764478892</v>
      </c>
    </row>
    <row r="10" spans="2:66" x14ac:dyDescent="0.35">
      <c r="B10" s="18" t="s">
        <v>314</v>
      </c>
      <c r="C10" s="17">
        <v>0.11305290587373799</v>
      </c>
      <c r="D10" s="17">
        <v>0.12748246732843699</v>
      </c>
      <c r="E10" s="17">
        <v>9.9541204194345395E-2</v>
      </c>
      <c r="F10" s="17"/>
      <c r="G10" s="17">
        <v>0.10283175745564301</v>
      </c>
      <c r="H10" s="17">
        <v>8.5365811196032898E-2</v>
      </c>
      <c r="I10" s="17">
        <v>0.144424263870222</v>
      </c>
      <c r="J10" s="17">
        <v>0.108676769616438</v>
      </c>
      <c r="K10" s="17">
        <v>0.12744465846440201</v>
      </c>
      <c r="L10" s="17">
        <v>0.11092798577965</v>
      </c>
      <c r="M10" s="17"/>
      <c r="N10" s="17">
        <v>0.113137619656178</v>
      </c>
      <c r="O10" s="17">
        <v>0.122177432118291</v>
      </c>
      <c r="P10" s="17">
        <v>0.11119494812924199</v>
      </c>
      <c r="Q10" s="17">
        <v>0.10502750857738299</v>
      </c>
      <c r="R10" s="17"/>
      <c r="S10" s="17">
        <v>0.10978083413784399</v>
      </c>
      <c r="T10" s="17">
        <v>0.124361366070273</v>
      </c>
      <c r="U10" s="17">
        <v>0.141740663134651</v>
      </c>
      <c r="V10" s="17">
        <v>0.140717771452745</v>
      </c>
      <c r="W10" s="17">
        <v>0.11304713504827101</v>
      </c>
      <c r="X10" s="17">
        <v>0.108165432352972</v>
      </c>
      <c r="Y10" s="17">
        <v>0.10972478469613101</v>
      </c>
      <c r="Z10" s="17">
        <v>9.5751979669956702E-2</v>
      </c>
      <c r="AA10" s="17">
        <v>6.7360413407420702E-2</v>
      </c>
      <c r="AB10" s="17">
        <v>0.11461362240227201</v>
      </c>
      <c r="AC10" s="17">
        <v>0.107365243010829</v>
      </c>
      <c r="AD10" s="17">
        <v>0.138611680324078</v>
      </c>
      <c r="AE10" s="17"/>
      <c r="AF10" s="17">
        <v>9.6878318837276697E-2</v>
      </c>
      <c r="AG10" s="17">
        <v>0.11140105402362099</v>
      </c>
      <c r="AH10" s="17">
        <v>9.6701344245795698E-2</v>
      </c>
      <c r="AI10" s="17">
        <v>0.128042583695513</v>
      </c>
      <c r="AJ10" s="17">
        <v>0.13166063641392101</v>
      </c>
      <c r="AK10" s="17">
        <v>0.15419465910878999</v>
      </c>
      <c r="AL10" s="17"/>
      <c r="AM10" s="17">
        <v>0.120688843135698</v>
      </c>
      <c r="AN10" s="17">
        <v>0.10302008494154299</v>
      </c>
      <c r="AO10" s="17"/>
      <c r="AP10" s="17">
        <v>9.4497825224573104E-2</v>
      </c>
      <c r="AQ10" s="17">
        <v>0.13120234302908201</v>
      </c>
      <c r="AR10" s="17">
        <v>0.115939397939432</v>
      </c>
      <c r="AS10" s="17">
        <v>9.83565193865822E-2</v>
      </c>
      <c r="AT10" s="17">
        <v>0.165325516968263</v>
      </c>
      <c r="AU10" s="17"/>
      <c r="AV10" s="17">
        <v>8.7443403307497697E-2</v>
      </c>
      <c r="AW10" s="17">
        <v>0.15453449608421599</v>
      </c>
      <c r="AX10" s="17">
        <v>8.3012717150289406E-2</v>
      </c>
      <c r="AY10" s="17">
        <v>0.15301235418960701</v>
      </c>
      <c r="AZ10" s="17">
        <v>0.10371802966839699</v>
      </c>
      <c r="BA10" s="17">
        <v>9.0791104266721503E-2</v>
      </c>
      <c r="BB10" s="17"/>
      <c r="BC10" s="17">
        <v>7.7904014813548195E-2</v>
      </c>
      <c r="BD10" s="17">
        <v>0.10484693754490799</v>
      </c>
      <c r="BE10" s="17">
        <v>0.149440149713396</v>
      </c>
      <c r="BF10" s="17"/>
      <c r="BG10" s="17">
        <v>0.112076987647241</v>
      </c>
      <c r="BH10" s="17">
        <v>0.108074547556491</v>
      </c>
      <c r="BI10" s="17">
        <v>9.92710276071435E-2</v>
      </c>
      <c r="BJ10" s="17">
        <v>0.13234898123844499</v>
      </c>
      <c r="BK10" s="17">
        <v>0.22331261122586901</v>
      </c>
      <c r="BL10" s="17"/>
      <c r="BM10" s="17">
        <v>0.108728582384536</v>
      </c>
      <c r="BN10" s="17">
        <v>0.20226413460058701</v>
      </c>
    </row>
    <row r="11" spans="2:66" x14ac:dyDescent="0.35">
      <c r="B11" s="18" t="s">
        <v>315</v>
      </c>
      <c r="C11" s="17">
        <v>0.25171087889227101</v>
      </c>
      <c r="D11" s="17">
        <v>0.23314162593884599</v>
      </c>
      <c r="E11" s="17">
        <v>0.27105669204185101</v>
      </c>
      <c r="F11" s="17"/>
      <c r="G11" s="17">
        <v>0.28520140373317499</v>
      </c>
      <c r="H11" s="17">
        <v>0.207029125981569</v>
      </c>
      <c r="I11" s="17">
        <v>0.21099766210445101</v>
      </c>
      <c r="J11" s="17">
        <v>0.246788204318587</v>
      </c>
      <c r="K11" s="17">
        <v>0.23666134684060799</v>
      </c>
      <c r="L11" s="17">
        <v>0.31299452724542498</v>
      </c>
      <c r="M11" s="17"/>
      <c r="N11" s="17">
        <v>0.232155727365251</v>
      </c>
      <c r="O11" s="17">
        <v>0.25592138187776098</v>
      </c>
      <c r="P11" s="17">
        <v>0.267054471847196</v>
      </c>
      <c r="Q11" s="17">
        <v>0.25499476245866598</v>
      </c>
      <c r="R11" s="17"/>
      <c r="S11" s="17">
        <v>0.19278046800973</v>
      </c>
      <c r="T11" s="17">
        <v>0.24147465526107201</v>
      </c>
      <c r="U11" s="17">
        <v>0.24000595956048301</v>
      </c>
      <c r="V11" s="17">
        <v>0.307840086311789</v>
      </c>
      <c r="W11" s="17">
        <v>0.21646930295818301</v>
      </c>
      <c r="X11" s="17">
        <v>0.26983657080628998</v>
      </c>
      <c r="Y11" s="17">
        <v>0.26080399796534998</v>
      </c>
      <c r="Z11" s="17">
        <v>0.23297607590932301</v>
      </c>
      <c r="AA11" s="17">
        <v>0.28163193594777902</v>
      </c>
      <c r="AB11" s="17">
        <v>0.31862237777618602</v>
      </c>
      <c r="AC11" s="17">
        <v>0.23070013066002601</v>
      </c>
      <c r="AD11" s="17">
        <v>0.18635539452260599</v>
      </c>
      <c r="AE11" s="17"/>
      <c r="AF11" s="17">
        <v>0.22253250359924601</v>
      </c>
      <c r="AG11" s="17">
        <v>0.25243222793214398</v>
      </c>
      <c r="AH11" s="17">
        <v>0.28270610431827597</v>
      </c>
      <c r="AI11" s="17">
        <v>0.24866518960234399</v>
      </c>
      <c r="AJ11" s="17">
        <v>0.27456313018563699</v>
      </c>
      <c r="AK11" s="17">
        <v>0.27246886851296398</v>
      </c>
      <c r="AL11" s="17"/>
      <c r="AM11" s="17">
        <v>0.24274203365745201</v>
      </c>
      <c r="AN11" s="17">
        <v>0.26268153380174702</v>
      </c>
      <c r="AO11" s="17"/>
      <c r="AP11" s="17">
        <v>0.26326623044622899</v>
      </c>
      <c r="AQ11" s="17">
        <v>0.27062328976870798</v>
      </c>
      <c r="AR11" s="17">
        <v>0.217414076285011</v>
      </c>
      <c r="AS11" s="17">
        <v>0.23362303152891201</v>
      </c>
      <c r="AT11" s="17">
        <v>0.205724098753404</v>
      </c>
      <c r="AU11" s="17"/>
      <c r="AV11" s="17">
        <v>0.20203645076499899</v>
      </c>
      <c r="AW11" s="17">
        <v>0.248459643060402</v>
      </c>
      <c r="AX11" s="17">
        <v>0.28950725998899901</v>
      </c>
      <c r="AY11" s="17">
        <v>0.23377179062710701</v>
      </c>
      <c r="AZ11" s="17">
        <v>0.226829288968008</v>
      </c>
      <c r="BA11" s="17">
        <v>0.33777216511935698</v>
      </c>
      <c r="BB11" s="17"/>
      <c r="BC11" s="17">
        <v>0.20498330028119</v>
      </c>
      <c r="BD11" s="17">
        <v>0.28408745207741198</v>
      </c>
      <c r="BE11" s="17">
        <v>0.22755032269463499</v>
      </c>
      <c r="BF11" s="17"/>
      <c r="BG11" s="17">
        <v>0.24253750870900101</v>
      </c>
      <c r="BH11" s="17">
        <v>0.23619487476081499</v>
      </c>
      <c r="BI11" s="17">
        <v>0.26068318641874599</v>
      </c>
      <c r="BJ11" s="17">
        <v>0.266857419619216</v>
      </c>
      <c r="BK11" s="17">
        <v>0.228922017087001</v>
      </c>
      <c r="BL11" s="17"/>
      <c r="BM11" s="17">
        <v>0.237231318382604</v>
      </c>
      <c r="BN11" s="17">
        <v>0.237700057646512</v>
      </c>
    </row>
    <row r="12" spans="2:66" x14ac:dyDescent="0.35">
      <c r="B12" s="18" t="s">
        <v>316</v>
      </c>
      <c r="C12" s="17">
        <v>0.38195206440395602</v>
      </c>
      <c r="D12" s="17">
        <v>0.38314307790004898</v>
      </c>
      <c r="E12" s="17">
        <v>0.37975875673582299</v>
      </c>
      <c r="F12" s="17"/>
      <c r="G12" s="17">
        <v>0.34833889086168901</v>
      </c>
      <c r="H12" s="17">
        <v>0.37838450853904898</v>
      </c>
      <c r="I12" s="17">
        <v>0.366738098205591</v>
      </c>
      <c r="J12" s="17">
        <v>0.368378202115963</v>
      </c>
      <c r="K12" s="17">
        <v>0.41013869776767298</v>
      </c>
      <c r="L12" s="17">
        <v>0.41160444588256101</v>
      </c>
      <c r="M12" s="17"/>
      <c r="N12" s="17">
        <v>0.40172735317014802</v>
      </c>
      <c r="O12" s="17">
        <v>0.34722209797757397</v>
      </c>
      <c r="P12" s="17">
        <v>0.36937312344707801</v>
      </c>
      <c r="Q12" s="17">
        <v>0.40774548702298002</v>
      </c>
      <c r="R12" s="17"/>
      <c r="S12" s="17">
        <v>0.38975331077661202</v>
      </c>
      <c r="T12" s="17">
        <v>0.407376455008784</v>
      </c>
      <c r="U12" s="17">
        <v>0.37516457503044998</v>
      </c>
      <c r="V12" s="17">
        <v>0.37365289523534101</v>
      </c>
      <c r="W12" s="17">
        <v>0.413020425948597</v>
      </c>
      <c r="X12" s="17">
        <v>0.383658102970653</v>
      </c>
      <c r="Y12" s="17">
        <v>0.360642469713089</v>
      </c>
      <c r="Z12" s="17">
        <v>0.38871259629628402</v>
      </c>
      <c r="AA12" s="17">
        <v>0.42098407078689498</v>
      </c>
      <c r="AB12" s="17">
        <v>0.313590077572027</v>
      </c>
      <c r="AC12" s="17">
        <v>0.34384382719859202</v>
      </c>
      <c r="AD12" s="17">
        <v>0.374772273908895</v>
      </c>
      <c r="AE12" s="17"/>
      <c r="AF12" s="17">
        <v>0.37424802619155001</v>
      </c>
      <c r="AG12" s="17">
        <v>0.39108647237986299</v>
      </c>
      <c r="AH12" s="17">
        <v>0.38668818961524598</v>
      </c>
      <c r="AI12" s="17">
        <v>0.40755911546802798</v>
      </c>
      <c r="AJ12" s="17">
        <v>0.35160562833338099</v>
      </c>
      <c r="AK12" s="17">
        <v>0.32744278407907701</v>
      </c>
      <c r="AL12" s="17"/>
      <c r="AM12" s="17">
        <v>0.38919151530812601</v>
      </c>
      <c r="AN12" s="17">
        <v>0.37320918296407801</v>
      </c>
      <c r="AO12" s="17"/>
      <c r="AP12" s="17">
        <v>0.37906378450103601</v>
      </c>
      <c r="AQ12" s="17">
        <v>0.37392162099472398</v>
      </c>
      <c r="AR12" s="17">
        <v>0.40432605923836001</v>
      </c>
      <c r="AS12" s="17">
        <v>0.35844421640295798</v>
      </c>
      <c r="AT12" s="17">
        <v>0.38706763787805198</v>
      </c>
      <c r="AU12" s="17"/>
      <c r="AV12" s="17">
        <v>0.39795829316880499</v>
      </c>
      <c r="AW12" s="17">
        <v>0.41454593119450101</v>
      </c>
      <c r="AX12" s="17">
        <v>0.43049210138980498</v>
      </c>
      <c r="AY12" s="17">
        <v>0.38727293264012602</v>
      </c>
      <c r="AZ12" s="17">
        <v>0.33373361189499501</v>
      </c>
      <c r="BA12" s="17">
        <v>0.34683557311673802</v>
      </c>
      <c r="BB12" s="17"/>
      <c r="BC12" s="17">
        <v>0.424880925436249</v>
      </c>
      <c r="BD12" s="17">
        <v>0.37034644872137701</v>
      </c>
      <c r="BE12" s="17">
        <v>0.37834195087725098</v>
      </c>
      <c r="BF12" s="17"/>
      <c r="BG12" s="17">
        <v>0.36299641023711499</v>
      </c>
      <c r="BH12" s="17">
        <v>0.39897544964451398</v>
      </c>
      <c r="BI12" s="17">
        <v>0.42770214885465102</v>
      </c>
      <c r="BJ12" s="17">
        <v>0.31778846108769399</v>
      </c>
      <c r="BK12" s="17">
        <v>0.26064336146459099</v>
      </c>
      <c r="BL12" s="17"/>
      <c r="BM12" s="17">
        <v>0.39309614993771202</v>
      </c>
      <c r="BN12" s="17">
        <v>0.27386641878796902</v>
      </c>
    </row>
    <row r="13" spans="2:66" x14ac:dyDescent="0.35">
      <c r="B13" s="18" t="s">
        <v>317</v>
      </c>
      <c r="C13" s="17">
        <v>0.16754352085898699</v>
      </c>
      <c r="D13" s="17">
        <v>0.18156931744892099</v>
      </c>
      <c r="E13" s="17">
        <v>0.15366721071987799</v>
      </c>
      <c r="F13" s="17"/>
      <c r="G13" s="17">
        <v>0.173197657960657</v>
      </c>
      <c r="H13" s="17">
        <v>0.25053717914948598</v>
      </c>
      <c r="I13" s="17">
        <v>0.16982695409449799</v>
      </c>
      <c r="J13" s="17">
        <v>0.16862075852604799</v>
      </c>
      <c r="K13" s="17">
        <v>0.15432132715619101</v>
      </c>
      <c r="L13" s="17">
        <v>0.10217100804569799</v>
      </c>
      <c r="M13" s="17"/>
      <c r="N13" s="17">
        <v>0.18136506665666899</v>
      </c>
      <c r="O13" s="17">
        <v>0.18125484312162801</v>
      </c>
      <c r="P13" s="17">
        <v>0.16206774967794399</v>
      </c>
      <c r="Q13" s="17">
        <v>0.14186211498901499</v>
      </c>
      <c r="R13" s="17"/>
      <c r="S13" s="17">
        <v>0.20531526640448999</v>
      </c>
      <c r="T13" s="17">
        <v>0.15950575864002101</v>
      </c>
      <c r="U13" s="17">
        <v>0.15664145708492799</v>
      </c>
      <c r="V13" s="17">
        <v>9.5483563899575602E-2</v>
      </c>
      <c r="W13" s="17">
        <v>0.18495757125853499</v>
      </c>
      <c r="X13" s="17">
        <v>0.142464501332798</v>
      </c>
      <c r="Y13" s="17">
        <v>0.16385177154865099</v>
      </c>
      <c r="Z13" s="17">
        <v>0.17596233650461299</v>
      </c>
      <c r="AA13" s="17">
        <v>0.15914260896950999</v>
      </c>
      <c r="AB13" s="17">
        <v>0.17005015875360899</v>
      </c>
      <c r="AC13" s="17">
        <v>0.22229361342187101</v>
      </c>
      <c r="AD13" s="17">
        <v>0.23680994028247099</v>
      </c>
      <c r="AE13" s="17"/>
      <c r="AF13" s="17">
        <v>0.202465972606787</v>
      </c>
      <c r="AG13" s="17">
        <v>0.16905013560304799</v>
      </c>
      <c r="AH13" s="17">
        <v>0.14128787697251599</v>
      </c>
      <c r="AI13" s="17">
        <v>0.14703593759123701</v>
      </c>
      <c r="AJ13" s="17">
        <v>0.13846335079099301</v>
      </c>
      <c r="AK13" s="17">
        <v>0.19069593218481301</v>
      </c>
      <c r="AL13" s="17"/>
      <c r="AM13" s="17">
        <v>0.162999179167025</v>
      </c>
      <c r="AN13" s="17">
        <v>0.175179504743016</v>
      </c>
      <c r="AO13" s="17"/>
      <c r="AP13" s="17">
        <v>0.16560663378280099</v>
      </c>
      <c r="AQ13" s="17">
        <v>0.145389222699217</v>
      </c>
      <c r="AR13" s="17">
        <v>0.19282092573436599</v>
      </c>
      <c r="AS13" s="17">
        <v>0.198095500917497</v>
      </c>
      <c r="AT13" s="17">
        <v>0.104611102365987</v>
      </c>
      <c r="AU13" s="17"/>
      <c r="AV13" s="17">
        <v>0.21417574725643401</v>
      </c>
      <c r="AW13" s="17">
        <v>0.122653296841052</v>
      </c>
      <c r="AX13" s="17">
        <v>0.14727641937041799</v>
      </c>
      <c r="AY13" s="17">
        <v>0.13396260703455801</v>
      </c>
      <c r="AZ13" s="17">
        <v>0.28039659264408701</v>
      </c>
      <c r="BA13" s="17">
        <v>0.112310052006553</v>
      </c>
      <c r="BB13" s="17"/>
      <c r="BC13" s="17">
        <v>0.225050002148279</v>
      </c>
      <c r="BD13" s="17">
        <v>0.155748477450318</v>
      </c>
      <c r="BE13" s="17">
        <v>0.15304760930477801</v>
      </c>
      <c r="BF13" s="17"/>
      <c r="BG13" s="17">
        <v>0.195941076393224</v>
      </c>
      <c r="BH13" s="17">
        <v>0.20004445209135299</v>
      </c>
      <c r="BI13" s="17">
        <v>0.15758965821357199</v>
      </c>
      <c r="BJ13" s="17">
        <v>0.189271223212473</v>
      </c>
      <c r="BK13" s="17">
        <v>6.7059888933948403E-2</v>
      </c>
      <c r="BL13" s="17"/>
      <c r="BM13" s="17">
        <v>0.19937392347423999</v>
      </c>
      <c r="BN13" s="17">
        <v>9.53389100466904E-2</v>
      </c>
    </row>
    <row r="14" spans="2:66" x14ac:dyDescent="0.35">
      <c r="B14" s="18" t="s">
        <v>117</v>
      </c>
      <c r="C14" s="17">
        <v>4.4320500888622598E-2</v>
      </c>
      <c r="D14" s="17">
        <v>2.7500826899228299E-2</v>
      </c>
      <c r="E14" s="17">
        <v>5.9950885124939103E-2</v>
      </c>
      <c r="F14" s="17"/>
      <c r="G14" s="17">
        <v>3.9759016421477597E-2</v>
      </c>
      <c r="H14" s="17">
        <v>3.07998498138841E-2</v>
      </c>
      <c r="I14" s="17">
        <v>6.4993389907440496E-2</v>
      </c>
      <c r="J14" s="17">
        <v>6.3682699350258207E-2</v>
      </c>
      <c r="K14" s="17">
        <v>3.9030889500511402E-2</v>
      </c>
      <c r="L14" s="17">
        <v>2.9521848593963899E-2</v>
      </c>
      <c r="M14" s="17"/>
      <c r="N14" s="17">
        <v>2.5838360331465599E-2</v>
      </c>
      <c r="O14" s="17">
        <v>4.5808489520957202E-2</v>
      </c>
      <c r="P14" s="17">
        <v>4.2982867114373803E-2</v>
      </c>
      <c r="Q14" s="17">
        <v>6.4653938552131002E-2</v>
      </c>
      <c r="R14" s="17"/>
      <c r="S14" s="17">
        <v>3.1597464848845097E-2</v>
      </c>
      <c r="T14" s="17">
        <v>4.4955763089231597E-2</v>
      </c>
      <c r="U14" s="17">
        <v>4.9963507303417198E-2</v>
      </c>
      <c r="V14" s="17">
        <v>5.3563780850585101E-2</v>
      </c>
      <c r="W14" s="17">
        <v>3.6694964554917199E-2</v>
      </c>
      <c r="X14" s="17">
        <v>4.6962097494634897E-2</v>
      </c>
      <c r="Y14" s="17">
        <v>5.5540858228180397E-2</v>
      </c>
      <c r="Z14" s="17">
        <v>7.1832258189491405E-2</v>
      </c>
      <c r="AA14" s="17">
        <v>3.53912195903952E-2</v>
      </c>
      <c r="AB14" s="17">
        <v>3.8026897594289802E-2</v>
      </c>
      <c r="AC14" s="17">
        <v>5.65033020912439E-2</v>
      </c>
      <c r="AD14" s="17">
        <v>3.2643438543691103E-2</v>
      </c>
      <c r="AE14" s="17"/>
      <c r="AF14" s="17">
        <v>4.2312796303868097E-2</v>
      </c>
      <c r="AG14" s="17">
        <v>3.1755267784841897E-2</v>
      </c>
      <c r="AH14" s="17">
        <v>4.85518713493431E-2</v>
      </c>
      <c r="AI14" s="17">
        <v>5.1129804319282102E-2</v>
      </c>
      <c r="AJ14" s="17">
        <v>6.5107676613084697E-2</v>
      </c>
      <c r="AK14" s="17">
        <v>4.5494231299428603E-2</v>
      </c>
      <c r="AL14" s="17"/>
      <c r="AM14" s="17">
        <v>4.2845967581565898E-2</v>
      </c>
      <c r="AN14" s="17">
        <v>4.4355230414570297E-2</v>
      </c>
      <c r="AO14" s="17"/>
      <c r="AP14" s="17">
        <v>5.6038202288910099E-2</v>
      </c>
      <c r="AQ14" s="17">
        <v>5.7023891329440302E-2</v>
      </c>
      <c r="AR14" s="17">
        <v>4.0336497479411197E-2</v>
      </c>
      <c r="AS14" s="17">
        <v>2.08528816576323E-2</v>
      </c>
      <c r="AT14" s="17">
        <v>2.0651802618232001E-2</v>
      </c>
      <c r="AU14" s="17"/>
      <c r="AV14" s="17">
        <v>4.7920051434618201E-2</v>
      </c>
      <c r="AW14" s="17">
        <v>2.8356415309542301E-2</v>
      </c>
      <c r="AX14" s="17">
        <v>3.1262778621441299E-2</v>
      </c>
      <c r="AY14" s="17">
        <v>3.6318950688070499E-2</v>
      </c>
      <c r="AZ14" s="17">
        <v>2.3951881506296801E-2</v>
      </c>
      <c r="BA14" s="17">
        <v>9.3446540353927507E-2</v>
      </c>
      <c r="BB14" s="17"/>
      <c r="BC14" s="17">
        <v>3.7512455130020897E-2</v>
      </c>
      <c r="BD14" s="17">
        <v>4.9224414188181798E-2</v>
      </c>
      <c r="BE14" s="17">
        <v>3.1981455642321702E-2</v>
      </c>
      <c r="BF14" s="17"/>
      <c r="BG14" s="17">
        <v>3.4352940206643798E-2</v>
      </c>
      <c r="BH14" s="17">
        <v>1.9832869022544199E-2</v>
      </c>
      <c r="BI14" s="17">
        <v>3.6609232837096502E-2</v>
      </c>
      <c r="BJ14" s="17">
        <v>3.80111029016253E-2</v>
      </c>
      <c r="BK14" s="17">
        <v>8.0154605595329206E-2</v>
      </c>
      <c r="BL14" s="17"/>
      <c r="BM14" s="17">
        <v>2.2205579680235201E-2</v>
      </c>
      <c r="BN14" s="17">
        <v>7.0402834129320593E-2</v>
      </c>
    </row>
    <row r="15" spans="2:66" x14ac:dyDescent="0.35">
      <c r="B15" s="18" t="s">
        <v>318</v>
      </c>
      <c r="C15" s="21">
        <v>0.15447303495616299</v>
      </c>
      <c r="D15" s="21">
        <v>0.17464515181295601</v>
      </c>
      <c r="E15" s="21">
        <v>0.13556645537751</v>
      </c>
      <c r="F15" s="21"/>
      <c r="G15" s="21">
        <v>0.153503031023001</v>
      </c>
      <c r="H15" s="21">
        <v>0.13324933651601201</v>
      </c>
      <c r="I15" s="21">
        <v>0.187443895688019</v>
      </c>
      <c r="J15" s="21">
        <v>0.152530135689144</v>
      </c>
      <c r="K15" s="21">
        <v>0.15984773873501701</v>
      </c>
      <c r="L15" s="21">
        <v>0.14370817023235199</v>
      </c>
      <c r="M15" s="21"/>
      <c r="N15" s="21">
        <v>0.158913492476466</v>
      </c>
      <c r="O15" s="21">
        <v>0.169793187502079</v>
      </c>
      <c r="P15" s="21">
        <v>0.15852178791340901</v>
      </c>
      <c r="Q15" s="21">
        <v>0.130743696977207</v>
      </c>
      <c r="R15" s="21"/>
      <c r="S15" s="21">
        <v>0.180553489960324</v>
      </c>
      <c r="T15" s="21">
        <v>0.14668736800089199</v>
      </c>
      <c r="U15" s="21">
        <v>0.17822450102072199</v>
      </c>
      <c r="V15" s="21">
        <v>0.16945967370270901</v>
      </c>
      <c r="W15" s="21">
        <v>0.14885773527976801</v>
      </c>
      <c r="X15" s="21">
        <v>0.15707872739562401</v>
      </c>
      <c r="Y15" s="21">
        <v>0.15916090254473</v>
      </c>
      <c r="Z15" s="21">
        <v>0.130516733100288</v>
      </c>
      <c r="AA15" s="21">
        <v>0.10285016470542099</v>
      </c>
      <c r="AB15" s="21">
        <v>0.15971048830388901</v>
      </c>
      <c r="AC15" s="21">
        <v>0.14665912662826699</v>
      </c>
      <c r="AD15" s="21">
        <v>0.16941895274233601</v>
      </c>
      <c r="AE15" s="21"/>
      <c r="AF15" s="21">
        <v>0.15844070129854901</v>
      </c>
      <c r="AG15" s="21">
        <v>0.15567589630010201</v>
      </c>
      <c r="AH15" s="21">
        <v>0.140765957744618</v>
      </c>
      <c r="AI15" s="21">
        <v>0.14560995301910901</v>
      </c>
      <c r="AJ15" s="21">
        <v>0.170260214076904</v>
      </c>
      <c r="AK15" s="21">
        <v>0.16389818392371699</v>
      </c>
      <c r="AL15" s="21"/>
      <c r="AM15" s="21">
        <v>0.16222130428583001</v>
      </c>
      <c r="AN15" s="21">
        <v>0.14457454807658901</v>
      </c>
      <c r="AO15" s="21"/>
      <c r="AP15" s="21">
        <v>0.136025148981023</v>
      </c>
      <c r="AQ15" s="21">
        <v>0.15304197520790999</v>
      </c>
      <c r="AR15" s="21">
        <v>0.14510244126285199</v>
      </c>
      <c r="AS15" s="21">
        <v>0.18898436949299999</v>
      </c>
      <c r="AT15" s="21">
        <v>0.281945358384324</v>
      </c>
      <c r="AU15" s="21"/>
      <c r="AV15" s="21">
        <v>0.13790945737514301</v>
      </c>
      <c r="AW15" s="21">
        <v>0.185984713594502</v>
      </c>
      <c r="AX15" s="21">
        <v>0.101461440629337</v>
      </c>
      <c r="AY15" s="21">
        <v>0.20867371901013901</v>
      </c>
      <c r="AZ15" s="21">
        <v>0.135088624986614</v>
      </c>
      <c r="BA15" s="21">
        <v>0.10963566940342399</v>
      </c>
      <c r="BB15" s="21"/>
      <c r="BC15" s="21">
        <v>0.107573317004261</v>
      </c>
      <c r="BD15" s="21">
        <v>0.14059320756271099</v>
      </c>
      <c r="BE15" s="21">
        <v>0.20907866148101401</v>
      </c>
      <c r="BF15" s="21"/>
      <c r="BG15" s="21">
        <v>0.164172064454016</v>
      </c>
      <c r="BH15" s="21">
        <v>0.14495235448077501</v>
      </c>
      <c r="BI15" s="21">
        <v>0.117415773675934</v>
      </c>
      <c r="BJ15" s="21">
        <v>0.188071793178992</v>
      </c>
      <c r="BK15" s="21">
        <v>0.36322012691913003</v>
      </c>
      <c r="BL15" s="21"/>
      <c r="BM15" s="21">
        <v>0.148093028525209</v>
      </c>
      <c r="BN15" s="21">
        <v>0.32269177938950699</v>
      </c>
    </row>
    <row r="16" spans="2:66" x14ac:dyDescent="0.35">
      <c r="B16" s="18" t="s">
        <v>319</v>
      </c>
      <c r="C16" s="21">
        <v>0.54949558526294295</v>
      </c>
      <c r="D16" s="21">
        <v>0.56471239534897</v>
      </c>
      <c r="E16" s="21">
        <v>0.53342596745570103</v>
      </c>
      <c r="F16" s="21"/>
      <c r="G16" s="21">
        <v>0.52153654882234601</v>
      </c>
      <c r="H16" s="21">
        <v>0.62892168768853496</v>
      </c>
      <c r="I16" s="21">
        <v>0.53656505230009</v>
      </c>
      <c r="J16" s="21">
        <v>0.53699896064201103</v>
      </c>
      <c r="K16" s="21">
        <v>0.56446002492386405</v>
      </c>
      <c r="L16" s="21">
        <v>0.51377545392825796</v>
      </c>
      <c r="M16" s="21"/>
      <c r="N16" s="21">
        <v>0.58309241982681703</v>
      </c>
      <c r="O16" s="21">
        <v>0.52847694109920196</v>
      </c>
      <c r="P16" s="21">
        <v>0.53144087312502197</v>
      </c>
      <c r="Q16" s="21">
        <v>0.54960760201199499</v>
      </c>
      <c r="R16" s="21"/>
      <c r="S16" s="21">
        <v>0.59506857718110195</v>
      </c>
      <c r="T16" s="21">
        <v>0.56688221364880498</v>
      </c>
      <c r="U16" s="21">
        <v>0.53180603211537802</v>
      </c>
      <c r="V16" s="21">
        <v>0.46913645913491703</v>
      </c>
      <c r="W16" s="21">
        <v>0.59797799720713296</v>
      </c>
      <c r="X16" s="21">
        <v>0.52612260430345004</v>
      </c>
      <c r="Y16" s="21">
        <v>0.52449424126174005</v>
      </c>
      <c r="Z16" s="21">
        <v>0.56467493280089698</v>
      </c>
      <c r="AA16" s="21">
        <v>0.58012667975640497</v>
      </c>
      <c r="AB16" s="21">
        <v>0.48364023632563502</v>
      </c>
      <c r="AC16" s="21">
        <v>0.56613744062046401</v>
      </c>
      <c r="AD16" s="21">
        <v>0.61158221419136605</v>
      </c>
      <c r="AE16" s="21"/>
      <c r="AF16" s="21">
        <v>0.57671399879833696</v>
      </c>
      <c r="AG16" s="21">
        <v>0.56013660798291198</v>
      </c>
      <c r="AH16" s="21">
        <v>0.52797606658776197</v>
      </c>
      <c r="AI16" s="21">
        <v>0.55459505305926504</v>
      </c>
      <c r="AJ16" s="21">
        <v>0.49006897912437503</v>
      </c>
      <c r="AK16" s="21">
        <v>0.51813871626388996</v>
      </c>
      <c r="AL16" s="21"/>
      <c r="AM16" s="21">
        <v>0.55219069447515201</v>
      </c>
      <c r="AN16" s="21">
        <v>0.54838868770709304</v>
      </c>
      <c r="AO16" s="21"/>
      <c r="AP16" s="21">
        <v>0.544670418283838</v>
      </c>
      <c r="AQ16" s="21">
        <v>0.51931084369394198</v>
      </c>
      <c r="AR16" s="21">
        <v>0.597146984972726</v>
      </c>
      <c r="AS16" s="21">
        <v>0.55653971732045504</v>
      </c>
      <c r="AT16" s="21">
        <v>0.49167874024404001</v>
      </c>
      <c r="AU16" s="21"/>
      <c r="AV16" s="21">
        <v>0.612134040425239</v>
      </c>
      <c r="AW16" s="21">
        <v>0.53719922803555398</v>
      </c>
      <c r="AX16" s="21">
        <v>0.577768520760223</v>
      </c>
      <c r="AY16" s="21">
        <v>0.52123553967468395</v>
      </c>
      <c r="AZ16" s="21">
        <v>0.61413020453908096</v>
      </c>
      <c r="BA16" s="21">
        <v>0.45914562512329099</v>
      </c>
      <c r="BB16" s="21"/>
      <c r="BC16" s="21">
        <v>0.64993092758452897</v>
      </c>
      <c r="BD16" s="21">
        <v>0.52609492617169495</v>
      </c>
      <c r="BE16" s="21">
        <v>0.53138956018202899</v>
      </c>
      <c r="BF16" s="21"/>
      <c r="BG16" s="21">
        <v>0.55893748663033904</v>
      </c>
      <c r="BH16" s="21">
        <v>0.59901990173586706</v>
      </c>
      <c r="BI16" s="21">
        <v>0.58529180706822304</v>
      </c>
      <c r="BJ16" s="21">
        <v>0.50705968430016701</v>
      </c>
      <c r="BK16" s="21">
        <v>0.32770325039853898</v>
      </c>
      <c r="BL16" s="21"/>
      <c r="BM16" s="21">
        <v>0.59247007341195101</v>
      </c>
      <c r="BN16" s="21">
        <v>0.36920532883466001</v>
      </c>
    </row>
    <row r="17" spans="2:66" x14ac:dyDescent="0.35">
      <c r="B17" s="18" t="s">
        <v>320</v>
      </c>
      <c r="C17" s="22">
        <v>0.39502255030678002</v>
      </c>
      <c r="D17" s="22">
        <v>0.39006724353601402</v>
      </c>
      <c r="E17" s="22">
        <v>0.39785951207819098</v>
      </c>
      <c r="F17" s="22"/>
      <c r="G17" s="22">
        <v>0.36803351779934501</v>
      </c>
      <c r="H17" s="22">
        <v>0.49567235117252401</v>
      </c>
      <c r="I17" s="22">
        <v>0.34912115661207099</v>
      </c>
      <c r="J17" s="22">
        <v>0.38446882495286699</v>
      </c>
      <c r="K17" s="22">
        <v>0.40461228618884598</v>
      </c>
      <c r="L17" s="22">
        <v>0.37006728369590602</v>
      </c>
      <c r="M17" s="22"/>
      <c r="N17" s="22">
        <v>0.42417892735035101</v>
      </c>
      <c r="O17" s="22">
        <v>0.35868375359712301</v>
      </c>
      <c r="P17" s="22">
        <v>0.37291908521161299</v>
      </c>
      <c r="Q17" s="22">
        <v>0.41886390503478799</v>
      </c>
      <c r="R17" s="22"/>
      <c r="S17" s="22">
        <v>0.41451508722077801</v>
      </c>
      <c r="T17" s="22">
        <v>0.42019484564791298</v>
      </c>
      <c r="U17" s="22">
        <v>0.35358153109465501</v>
      </c>
      <c r="V17" s="22">
        <v>0.29967678543220799</v>
      </c>
      <c r="W17" s="22">
        <v>0.44912026192736498</v>
      </c>
      <c r="X17" s="22">
        <v>0.36904387690782597</v>
      </c>
      <c r="Y17" s="22">
        <v>0.36533333871701001</v>
      </c>
      <c r="Z17" s="22">
        <v>0.43415819970060898</v>
      </c>
      <c r="AA17" s="22">
        <v>0.47727651505098401</v>
      </c>
      <c r="AB17" s="22">
        <v>0.32392974802174601</v>
      </c>
      <c r="AC17" s="22">
        <v>0.41947831399219698</v>
      </c>
      <c r="AD17" s="22">
        <v>0.44216326144903101</v>
      </c>
      <c r="AE17" s="22"/>
      <c r="AF17" s="22">
        <v>0.41827329749978798</v>
      </c>
      <c r="AG17" s="22">
        <v>0.404460711682809</v>
      </c>
      <c r="AH17" s="22">
        <v>0.387210108843144</v>
      </c>
      <c r="AI17" s="22">
        <v>0.40898510004015598</v>
      </c>
      <c r="AJ17" s="22">
        <v>0.31980876504747102</v>
      </c>
      <c r="AK17" s="22">
        <v>0.354240532340173</v>
      </c>
      <c r="AL17" s="22"/>
      <c r="AM17" s="22">
        <v>0.38996939018932097</v>
      </c>
      <c r="AN17" s="22">
        <v>0.403814139630504</v>
      </c>
      <c r="AO17" s="22"/>
      <c r="AP17" s="22">
        <v>0.40864526930281397</v>
      </c>
      <c r="AQ17" s="22">
        <v>0.36626886848603202</v>
      </c>
      <c r="AR17" s="22">
        <v>0.45204454370987501</v>
      </c>
      <c r="AS17" s="22">
        <v>0.36755534782745503</v>
      </c>
      <c r="AT17" s="22">
        <v>0.20973338185971499</v>
      </c>
      <c r="AU17" s="22"/>
      <c r="AV17" s="22">
        <v>0.47422458305009602</v>
      </c>
      <c r="AW17" s="22">
        <v>0.35121451444105201</v>
      </c>
      <c r="AX17" s="22">
        <v>0.47630708013088602</v>
      </c>
      <c r="AY17" s="22">
        <v>0.31256182066454502</v>
      </c>
      <c r="AZ17" s="22">
        <v>0.47904157955246701</v>
      </c>
      <c r="BA17" s="22">
        <v>0.34950995571986698</v>
      </c>
      <c r="BB17" s="22"/>
      <c r="BC17" s="22">
        <v>0.54235761058026799</v>
      </c>
      <c r="BD17" s="22">
        <v>0.38550171860898502</v>
      </c>
      <c r="BE17" s="22">
        <v>0.32231089870101498</v>
      </c>
      <c r="BF17" s="22"/>
      <c r="BG17" s="22">
        <v>0.39476542217632299</v>
      </c>
      <c r="BH17" s="22">
        <v>0.45406754725509202</v>
      </c>
      <c r="BI17" s="22">
        <v>0.467876033392289</v>
      </c>
      <c r="BJ17" s="22">
        <v>0.31898789112117398</v>
      </c>
      <c r="BK17" s="22">
        <v>-3.5516876520590997E-2</v>
      </c>
      <c r="BL17" s="22"/>
      <c r="BM17" s="22">
        <v>0.44437704488674201</v>
      </c>
      <c r="BN17" s="22">
        <v>4.6513549445152298E-2</v>
      </c>
    </row>
    <row r="18" spans="2:66" x14ac:dyDescent="0.35">
      <c r="B18" s="16"/>
    </row>
    <row r="19" spans="2:66" x14ac:dyDescent="0.35">
      <c r="B19" t="s">
        <v>102</v>
      </c>
    </row>
    <row r="20" spans="2:66" x14ac:dyDescent="0.35">
      <c r="B20" t="s">
        <v>103</v>
      </c>
    </row>
    <row r="22" spans="2:66" x14ac:dyDescent="0.35">
      <c r="B22"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N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323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313</v>
      </c>
      <c r="C9" s="17">
        <v>5.4506223145315197E-2</v>
      </c>
      <c r="D9" s="17">
        <v>6.5388543974315594E-2</v>
      </c>
      <c r="E9" s="17">
        <v>4.4164536500444801E-2</v>
      </c>
      <c r="F9" s="17"/>
      <c r="G9" s="17">
        <v>4.7579545590412498E-2</v>
      </c>
      <c r="H9" s="17">
        <v>7.6749275904491099E-2</v>
      </c>
      <c r="I9" s="17">
        <v>7.3006085086439604E-2</v>
      </c>
      <c r="J9" s="17">
        <v>5.9890893858911297E-2</v>
      </c>
      <c r="K9" s="17">
        <v>5.2196486923572198E-2</v>
      </c>
      <c r="L9" s="17">
        <v>2.31565342862151E-2</v>
      </c>
      <c r="M9" s="17"/>
      <c r="N9" s="17">
        <v>5.8883723430059501E-2</v>
      </c>
      <c r="O9" s="17">
        <v>6.2847259819333604E-2</v>
      </c>
      <c r="P9" s="17">
        <v>5.7700790262690899E-2</v>
      </c>
      <c r="Q9" s="17">
        <v>3.7262025283827702E-2</v>
      </c>
      <c r="R9" s="17"/>
      <c r="S9" s="17">
        <v>7.05725304552864E-2</v>
      </c>
      <c r="T9" s="17">
        <v>5.6795538729492501E-2</v>
      </c>
      <c r="U9" s="17">
        <v>3.6664720398905101E-2</v>
      </c>
      <c r="V9" s="17">
        <v>4.7517979952730903E-2</v>
      </c>
      <c r="W9" s="17">
        <v>2.8831295604447499E-2</v>
      </c>
      <c r="X9" s="17">
        <v>8.6515656515321795E-2</v>
      </c>
      <c r="Y9" s="17">
        <v>4.9313123522757303E-2</v>
      </c>
      <c r="Z9" s="17">
        <v>4.6298729342799702E-2</v>
      </c>
      <c r="AA9" s="17">
        <v>4.3948617909559402E-2</v>
      </c>
      <c r="AB9" s="17">
        <v>5.8698351832477597E-2</v>
      </c>
      <c r="AC9" s="17">
        <v>5.8100447367690801E-2</v>
      </c>
      <c r="AD9" s="17">
        <v>4.7119686317778901E-2</v>
      </c>
      <c r="AE9" s="17"/>
      <c r="AF9" s="17">
        <v>8.4634301792687494E-2</v>
      </c>
      <c r="AG9" s="17">
        <v>4.7257493886703798E-2</v>
      </c>
      <c r="AH9" s="17">
        <v>5.0999503176916303E-2</v>
      </c>
      <c r="AI9" s="17">
        <v>3.1818645660016499E-2</v>
      </c>
      <c r="AJ9" s="17">
        <v>4.3803852752826902E-2</v>
      </c>
      <c r="AK9" s="17">
        <v>5.7021940694729899E-2</v>
      </c>
      <c r="AL9" s="17"/>
      <c r="AM9" s="17">
        <v>4.6357101153613002E-2</v>
      </c>
      <c r="AN9" s="17">
        <v>6.6455395944458803E-2</v>
      </c>
      <c r="AO9" s="17"/>
      <c r="AP9" s="17">
        <v>4.0264967089001902E-2</v>
      </c>
      <c r="AQ9" s="17">
        <v>5.0180361726228702E-2</v>
      </c>
      <c r="AR9" s="17">
        <v>6.3493759312477402E-2</v>
      </c>
      <c r="AS9" s="17">
        <v>6.7743493755868703E-2</v>
      </c>
      <c r="AT9" s="17">
        <v>0.137990055665863</v>
      </c>
      <c r="AU9" s="17"/>
      <c r="AV9" s="17">
        <v>8.0658935078585098E-2</v>
      </c>
      <c r="AW9" s="17">
        <v>3.6234357268329999E-2</v>
      </c>
      <c r="AX9" s="17">
        <v>4.8825837102915097E-2</v>
      </c>
      <c r="AY9" s="17">
        <v>4.30848363354615E-2</v>
      </c>
      <c r="AZ9" s="17">
        <v>3.9432292427490398E-2</v>
      </c>
      <c r="BA9" s="17">
        <v>3.7467253311608301E-2</v>
      </c>
      <c r="BB9" s="17"/>
      <c r="BC9" s="17">
        <v>4.8667293301291999E-2</v>
      </c>
      <c r="BD9" s="17">
        <v>5.2238289311151299E-2</v>
      </c>
      <c r="BE9" s="17">
        <v>6.9399479543554896E-2</v>
      </c>
      <c r="BF9" s="17"/>
      <c r="BG9" s="17">
        <v>6.3635073790899999E-2</v>
      </c>
      <c r="BH9" s="17">
        <v>5.5115013233459097E-2</v>
      </c>
      <c r="BI9" s="17">
        <v>4.4612305582544198E-2</v>
      </c>
      <c r="BJ9" s="17">
        <v>3.8157787004065503E-2</v>
      </c>
      <c r="BK9" s="17">
        <v>0.108970709738063</v>
      </c>
      <c r="BL9" s="17"/>
      <c r="BM9" s="17">
        <v>5.65072680118619E-2</v>
      </c>
      <c r="BN9" s="17">
        <v>9.2584994379732402E-2</v>
      </c>
    </row>
    <row r="10" spans="2:66" x14ac:dyDescent="0.35">
      <c r="B10" s="18" t="s">
        <v>314</v>
      </c>
      <c r="C10" s="17">
        <v>5.48967610982323E-2</v>
      </c>
      <c r="D10" s="17">
        <v>5.6878990209792299E-2</v>
      </c>
      <c r="E10" s="17">
        <v>5.3234653608783898E-2</v>
      </c>
      <c r="F10" s="17"/>
      <c r="G10" s="17">
        <v>6.6147887497938193E-2</v>
      </c>
      <c r="H10" s="17">
        <v>9.2744799708212894E-2</v>
      </c>
      <c r="I10" s="17">
        <v>6.4083594510276301E-2</v>
      </c>
      <c r="J10" s="17">
        <v>4.7709106981041798E-2</v>
      </c>
      <c r="K10" s="17">
        <v>4.6349790532971301E-2</v>
      </c>
      <c r="L10" s="17">
        <v>2.06298993866579E-2</v>
      </c>
      <c r="M10" s="17"/>
      <c r="N10" s="17">
        <v>5.8378898748830399E-2</v>
      </c>
      <c r="O10" s="17">
        <v>5.8237268341493502E-2</v>
      </c>
      <c r="P10" s="17">
        <v>5.4185439242082301E-2</v>
      </c>
      <c r="Q10" s="17">
        <v>4.9152591023790597E-2</v>
      </c>
      <c r="R10" s="17"/>
      <c r="S10" s="17">
        <v>7.7730078675872893E-2</v>
      </c>
      <c r="T10" s="17">
        <v>2.6427903395072099E-2</v>
      </c>
      <c r="U10" s="17">
        <v>4.2427409565747497E-2</v>
      </c>
      <c r="V10" s="17">
        <v>4.0826653575558501E-2</v>
      </c>
      <c r="W10" s="17">
        <v>5.15364797575322E-2</v>
      </c>
      <c r="X10" s="17">
        <v>6.4757879512668606E-2</v>
      </c>
      <c r="Y10" s="17">
        <v>5.5319321499508099E-2</v>
      </c>
      <c r="Z10" s="17">
        <v>1.11596916212339E-2</v>
      </c>
      <c r="AA10" s="17">
        <v>6.6530341594249295E-2</v>
      </c>
      <c r="AB10" s="17">
        <v>9.5248069480397199E-2</v>
      </c>
      <c r="AC10" s="17">
        <v>4.79596337838743E-2</v>
      </c>
      <c r="AD10" s="17">
        <v>3.0152819284014101E-2</v>
      </c>
      <c r="AE10" s="17"/>
      <c r="AF10" s="17">
        <v>8.6442703839489002E-2</v>
      </c>
      <c r="AG10" s="17">
        <v>5.0952534059082698E-2</v>
      </c>
      <c r="AH10" s="17">
        <v>6.0152373542479799E-2</v>
      </c>
      <c r="AI10" s="17">
        <v>5.13475118166654E-2</v>
      </c>
      <c r="AJ10" s="17">
        <v>1.35201830015243E-2</v>
      </c>
      <c r="AK10" s="17">
        <v>9.4484508471330102E-3</v>
      </c>
      <c r="AL10" s="17"/>
      <c r="AM10" s="17">
        <v>5.5685528643232902E-2</v>
      </c>
      <c r="AN10" s="17">
        <v>5.4166877980822002E-2</v>
      </c>
      <c r="AO10" s="17"/>
      <c r="AP10" s="17">
        <v>4.5247658941610001E-2</v>
      </c>
      <c r="AQ10" s="17">
        <v>5.56564477656031E-2</v>
      </c>
      <c r="AR10" s="17">
        <v>4.5152079628067297E-2</v>
      </c>
      <c r="AS10" s="17">
        <v>9.7753539477091797E-2</v>
      </c>
      <c r="AT10" s="17">
        <v>3.9505919616896701E-2</v>
      </c>
      <c r="AU10" s="17"/>
      <c r="AV10" s="17">
        <v>5.7439735169785198E-2</v>
      </c>
      <c r="AW10" s="17">
        <v>5.6645643230397398E-2</v>
      </c>
      <c r="AX10" s="17">
        <v>3.9138921836089503E-2</v>
      </c>
      <c r="AY10" s="17">
        <v>7.4120561858622702E-2</v>
      </c>
      <c r="AZ10" s="17">
        <v>3.3617509286025297E-2</v>
      </c>
      <c r="BA10" s="17">
        <v>3.7746601962814999E-2</v>
      </c>
      <c r="BB10" s="17"/>
      <c r="BC10" s="17">
        <v>2.4685489881361201E-2</v>
      </c>
      <c r="BD10" s="17">
        <v>5.41274393831946E-2</v>
      </c>
      <c r="BE10" s="17">
        <v>7.80345272108737E-2</v>
      </c>
      <c r="BF10" s="17"/>
      <c r="BG10" s="17">
        <v>8.3745244977522407E-2</v>
      </c>
      <c r="BH10" s="17">
        <v>5.0145398966538003E-2</v>
      </c>
      <c r="BI10" s="17">
        <v>4.1414406244847497E-2</v>
      </c>
      <c r="BJ10" s="17">
        <v>7.7684525135333499E-2</v>
      </c>
      <c r="BK10" s="17">
        <v>0.105659008454575</v>
      </c>
      <c r="BL10" s="17"/>
      <c r="BM10" s="17">
        <v>5.5635917003001897E-2</v>
      </c>
      <c r="BN10" s="17">
        <v>9.9185869043462896E-2</v>
      </c>
    </row>
    <row r="11" spans="2:66" x14ac:dyDescent="0.35">
      <c r="B11" s="18" t="s">
        <v>315</v>
      </c>
      <c r="C11" s="17">
        <v>0.128559061367952</v>
      </c>
      <c r="D11" s="17">
        <v>0.137407585383196</v>
      </c>
      <c r="E11" s="17">
        <v>0.120565340033587</v>
      </c>
      <c r="F11" s="17"/>
      <c r="G11" s="17">
        <v>0.173277495602741</v>
      </c>
      <c r="H11" s="17">
        <v>0.13000567946208599</v>
      </c>
      <c r="I11" s="17">
        <v>0.13644145570645999</v>
      </c>
      <c r="J11" s="17">
        <v>0.11895866934362501</v>
      </c>
      <c r="K11" s="17">
        <v>9.5374275314558901E-2</v>
      </c>
      <c r="L11" s="17">
        <v>0.121320656905733</v>
      </c>
      <c r="M11" s="17"/>
      <c r="N11" s="17">
        <v>0.111603412561617</v>
      </c>
      <c r="O11" s="17">
        <v>0.13445790864187199</v>
      </c>
      <c r="P11" s="17">
        <v>0.131530856376425</v>
      </c>
      <c r="Q11" s="17">
        <v>0.140200239891413</v>
      </c>
      <c r="R11" s="17"/>
      <c r="S11" s="17">
        <v>0.119501404503251</v>
      </c>
      <c r="T11" s="17">
        <v>0.101279087494414</v>
      </c>
      <c r="U11" s="17">
        <v>0.15867027916597801</v>
      </c>
      <c r="V11" s="17">
        <v>0.18228471138471</v>
      </c>
      <c r="W11" s="17">
        <v>0.149744102048293</v>
      </c>
      <c r="X11" s="17">
        <v>0.14714751021203801</v>
      </c>
      <c r="Y11" s="17">
        <v>0.13837608669715501</v>
      </c>
      <c r="Z11" s="17">
        <v>9.4937980957672904E-2</v>
      </c>
      <c r="AA11" s="17">
        <v>0.124973683382469</v>
      </c>
      <c r="AB11" s="17">
        <v>8.0783430797216907E-2</v>
      </c>
      <c r="AC11" s="17">
        <v>9.6633067543265394E-2</v>
      </c>
      <c r="AD11" s="17">
        <v>0.17050739362683501</v>
      </c>
      <c r="AE11" s="17"/>
      <c r="AF11" s="17">
        <v>0.139305251000028</v>
      </c>
      <c r="AG11" s="17">
        <v>0.12893062576446801</v>
      </c>
      <c r="AH11" s="17">
        <v>0.160271903401173</v>
      </c>
      <c r="AI11" s="17">
        <v>9.2764328319302494E-2</v>
      </c>
      <c r="AJ11" s="17">
        <v>0.114982531087174</v>
      </c>
      <c r="AK11" s="17">
        <v>0.14138061524162501</v>
      </c>
      <c r="AL11" s="17"/>
      <c r="AM11" s="17">
        <v>0.12728590580767701</v>
      </c>
      <c r="AN11" s="17">
        <v>0.131277164475887</v>
      </c>
      <c r="AO11" s="17"/>
      <c r="AP11" s="17">
        <v>0.13519790208860899</v>
      </c>
      <c r="AQ11" s="17">
        <v>0.13639008977752301</v>
      </c>
      <c r="AR11" s="17">
        <v>0.11816278878420799</v>
      </c>
      <c r="AS11" s="17">
        <v>0.110920965112988</v>
      </c>
      <c r="AT11" s="17">
        <v>0.11958064284236899</v>
      </c>
      <c r="AU11" s="17"/>
      <c r="AV11" s="17">
        <v>9.8467177546578202E-2</v>
      </c>
      <c r="AW11" s="17">
        <v>0.17325218374399701</v>
      </c>
      <c r="AX11" s="17">
        <v>0.126359291497497</v>
      </c>
      <c r="AY11" s="17">
        <v>0.16687122618188999</v>
      </c>
      <c r="AZ11" s="17">
        <v>9.6145939041726497E-2</v>
      </c>
      <c r="BA11" s="17">
        <v>0.125267916756576</v>
      </c>
      <c r="BB11" s="17"/>
      <c r="BC11" s="17">
        <v>7.3751724924146805E-2</v>
      </c>
      <c r="BD11" s="17">
        <v>0.14371713732622499</v>
      </c>
      <c r="BE11" s="17">
        <v>0.143292980804305</v>
      </c>
      <c r="BF11" s="17"/>
      <c r="BG11" s="17">
        <v>0.152176786765365</v>
      </c>
      <c r="BH11" s="17">
        <v>9.9030538171201096E-2</v>
      </c>
      <c r="BI11" s="17">
        <v>9.1555075530107596E-2</v>
      </c>
      <c r="BJ11" s="17">
        <v>0.149521431006991</v>
      </c>
      <c r="BK11" s="17">
        <v>0.32548089658450402</v>
      </c>
      <c r="BL11" s="17"/>
      <c r="BM11" s="17">
        <v>0.10771511477257199</v>
      </c>
      <c r="BN11" s="17">
        <v>0.28476485767183701</v>
      </c>
    </row>
    <row r="12" spans="2:66" x14ac:dyDescent="0.35">
      <c r="B12" s="18" t="s">
        <v>316</v>
      </c>
      <c r="C12" s="17">
        <v>0.36118356739618401</v>
      </c>
      <c r="D12" s="17">
        <v>0.37265068392123302</v>
      </c>
      <c r="E12" s="17">
        <v>0.35080773821609001</v>
      </c>
      <c r="F12" s="17"/>
      <c r="G12" s="17">
        <v>0.36735496708054</v>
      </c>
      <c r="H12" s="17">
        <v>0.275040313416896</v>
      </c>
      <c r="I12" s="17">
        <v>0.337919263381598</v>
      </c>
      <c r="J12" s="17">
        <v>0.33546740378084</v>
      </c>
      <c r="K12" s="17">
        <v>0.34780868420222899</v>
      </c>
      <c r="L12" s="17">
        <v>0.47608570843012199</v>
      </c>
      <c r="M12" s="17"/>
      <c r="N12" s="17">
        <v>0.35704618827491302</v>
      </c>
      <c r="O12" s="17">
        <v>0.335331497910271</v>
      </c>
      <c r="P12" s="17">
        <v>0.39225880771036897</v>
      </c>
      <c r="Q12" s="17">
        <v>0.36652876587665301</v>
      </c>
      <c r="R12" s="17"/>
      <c r="S12" s="17">
        <v>0.33802572700858302</v>
      </c>
      <c r="T12" s="17">
        <v>0.38125943626325498</v>
      </c>
      <c r="U12" s="17">
        <v>0.37593645262595599</v>
      </c>
      <c r="V12" s="17">
        <v>0.420330313646053</v>
      </c>
      <c r="W12" s="17">
        <v>0.32022537574343801</v>
      </c>
      <c r="X12" s="17">
        <v>0.32553600491067602</v>
      </c>
      <c r="Y12" s="17">
        <v>0.32866082546028202</v>
      </c>
      <c r="Z12" s="17">
        <v>0.41101733317982297</v>
      </c>
      <c r="AA12" s="17">
        <v>0.38089426497439699</v>
      </c>
      <c r="AB12" s="17">
        <v>0.37784656171129899</v>
      </c>
      <c r="AC12" s="17">
        <v>0.33387754325084401</v>
      </c>
      <c r="AD12" s="17">
        <v>0.31206900611056199</v>
      </c>
      <c r="AE12" s="17"/>
      <c r="AF12" s="17">
        <v>0.284677682216738</v>
      </c>
      <c r="AG12" s="17">
        <v>0.33453519126165998</v>
      </c>
      <c r="AH12" s="17">
        <v>0.35495525457767801</v>
      </c>
      <c r="AI12" s="17">
        <v>0.45302117881300202</v>
      </c>
      <c r="AJ12" s="17">
        <v>0.44452999952671202</v>
      </c>
      <c r="AK12" s="17">
        <v>0.39993954433705797</v>
      </c>
      <c r="AL12" s="17"/>
      <c r="AM12" s="17">
        <v>0.38183339795049298</v>
      </c>
      <c r="AN12" s="17">
        <v>0.33444510080225198</v>
      </c>
      <c r="AO12" s="17"/>
      <c r="AP12" s="17">
        <v>0.39743783135779598</v>
      </c>
      <c r="AQ12" s="17">
        <v>0.393278617117093</v>
      </c>
      <c r="AR12" s="17">
        <v>0.34931306713943</v>
      </c>
      <c r="AS12" s="17">
        <v>0.29306708835452899</v>
      </c>
      <c r="AT12" s="17">
        <v>0.26905961864022998</v>
      </c>
      <c r="AU12" s="17"/>
      <c r="AV12" s="17">
        <v>0.29316202031828997</v>
      </c>
      <c r="AW12" s="17">
        <v>0.42226778914359803</v>
      </c>
      <c r="AX12" s="17">
        <v>0.406418854291</v>
      </c>
      <c r="AY12" s="17">
        <v>0.44863044081197601</v>
      </c>
      <c r="AZ12" s="17">
        <v>0.242005829497519</v>
      </c>
      <c r="BA12" s="17">
        <v>0.38689323614395099</v>
      </c>
      <c r="BB12" s="17"/>
      <c r="BC12" s="17">
        <v>0.30267261136018903</v>
      </c>
      <c r="BD12" s="17">
        <v>0.35039487460586599</v>
      </c>
      <c r="BE12" s="17">
        <v>0.41377305136988102</v>
      </c>
      <c r="BF12" s="17"/>
      <c r="BG12" s="17">
        <v>0.39576310037062101</v>
      </c>
      <c r="BH12" s="17">
        <v>0.36221772976810201</v>
      </c>
      <c r="BI12" s="17">
        <v>0.36720855346834302</v>
      </c>
      <c r="BJ12" s="17">
        <v>0.31907572729772898</v>
      </c>
      <c r="BK12" s="17">
        <v>0.34454472073447001</v>
      </c>
      <c r="BL12" s="17"/>
      <c r="BM12" s="17">
        <v>0.36769934603124699</v>
      </c>
      <c r="BN12" s="17">
        <v>0.33865133770768402</v>
      </c>
    </row>
    <row r="13" spans="2:66" x14ac:dyDescent="0.35">
      <c r="B13" s="18" t="s">
        <v>317</v>
      </c>
      <c r="C13" s="17">
        <v>0.37484645164528901</v>
      </c>
      <c r="D13" s="17">
        <v>0.35456395190880602</v>
      </c>
      <c r="E13" s="17">
        <v>0.393503634980227</v>
      </c>
      <c r="F13" s="17"/>
      <c r="G13" s="17">
        <v>0.32049686346558398</v>
      </c>
      <c r="H13" s="17">
        <v>0.400594569796974</v>
      </c>
      <c r="I13" s="17">
        <v>0.347797426174629</v>
      </c>
      <c r="J13" s="17">
        <v>0.39970227357411098</v>
      </c>
      <c r="K13" s="17">
        <v>0.44420257050780398</v>
      </c>
      <c r="L13" s="17">
        <v>0.34514457739677601</v>
      </c>
      <c r="M13" s="17"/>
      <c r="N13" s="17">
        <v>0.39932428399192699</v>
      </c>
      <c r="O13" s="17">
        <v>0.39128921219582902</v>
      </c>
      <c r="P13" s="17">
        <v>0.339721990619129</v>
      </c>
      <c r="Q13" s="17">
        <v>0.35851444006293798</v>
      </c>
      <c r="R13" s="17"/>
      <c r="S13" s="17">
        <v>0.37364655784504602</v>
      </c>
      <c r="T13" s="17">
        <v>0.41201945637171999</v>
      </c>
      <c r="U13" s="17">
        <v>0.36757538348134</v>
      </c>
      <c r="V13" s="17">
        <v>0.29132245465419898</v>
      </c>
      <c r="W13" s="17">
        <v>0.43475296764926502</v>
      </c>
      <c r="X13" s="17">
        <v>0.333938967666285</v>
      </c>
      <c r="Y13" s="17">
        <v>0.38528077147753698</v>
      </c>
      <c r="Z13" s="17">
        <v>0.37688753104110301</v>
      </c>
      <c r="AA13" s="17">
        <v>0.35637935494025702</v>
      </c>
      <c r="AB13" s="17">
        <v>0.37499428471906698</v>
      </c>
      <c r="AC13" s="17">
        <v>0.41608172603901999</v>
      </c>
      <c r="AD13" s="17">
        <v>0.44015109466080998</v>
      </c>
      <c r="AE13" s="17"/>
      <c r="AF13" s="17">
        <v>0.37521373124505097</v>
      </c>
      <c r="AG13" s="17">
        <v>0.41548153552191702</v>
      </c>
      <c r="AH13" s="17">
        <v>0.347910824457347</v>
      </c>
      <c r="AI13" s="17">
        <v>0.34629297493457301</v>
      </c>
      <c r="AJ13" s="17">
        <v>0.35583611493344403</v>
      </c>
      <c r="AK13" s="17">
        <v>0.36444506481686501</v>
      </c>
      <c r="AL13" s="17"/>
      <c r="AM13" s="17">
        <v>0.36534819729971402</v>
      </c>
      <c r="AN13" s="17">
        <v>0.38626200300876101</v>
      </c>
      <c r="AO13" s="17"/>
      <c r="AP13" s="17">
        <v>0.34787916727379498</v>
      </c>
      <c r="AQ13" s="17">
        <v>0.33946139404734699</v>
      </c>
      <c r="AR13" s="17">
        <v>0.40086814771349299</v>
      </c>
      <c r="AS13" s="17">
        <v>0.41463420117351002</v>
      </c>
      <c r="AT13" s="17">
        <v>0.41471551332322998</v>
      </c>
      <c r="AU13" s="17"/>
      <c r="AV13" s="17">
        <v>0.44741372840600802</v>
      </c>
      <c r="AW13" s="17">
        <v>0.303923196833293</v>
      </c>
      <c r="AX13" s="17">
        <v>0.37313598697828698</v>
      </c>
      <c r="AY13" s="17">
        <v>0.247439308767927</v>
      </c>
      <c r="AZ13" s="17">
        <v>0.54875667526017402</v>
      </c>
      <c r="BA13" s="17">
        <v>0.35165064689016101</v>
      </c>
      <c r="BB13" s="17"/>
      <c r="BC13" s="17">
        <v>0.52953485564248304</v>
      </c>
      <c r="BD13" s="17">
        <v>0.36349778122124898</v>
      </c>
      <c r="BE13" s="17">
        <v>0.28502460087297699</v>
      </c>
      <c r="BF13" s="17"/>
      <c r="BG13" s="17">
        <v>0.27597175044892502</v>
      </c>
      <c r="BH13" s="17">
        <v>0.424672201237416</v>
      </c>
      <c r="BI13" s="17">
        <v>0.439194578034589</v>
      </c>
      <c r="BJ13" s="17">
        <v>0.41556052955588102</v>
      </c>
      <c r="BK13" s="17">
        <v>7.6302124610097499E-2</v>
      </c>
      <c r="BL13" s="17"/>
      <c r="BM13" s="17">
        <v>0.40037320573554303</v>
      </c>
      <c r="BN13" s="17">
        <v>0.154804627285276</v>
      </c>
    </row>
    <row r="14" spans="2:66" x14ac:dyDescent="0.35">
      <c r="B14" s="18" t="s">
        <v>117</v>
      </c>
      <c r="C14" s="17">
        <v>2.6007935347026799E-2</v>
      </c>
      <c r="D14" s="17">
        <v>1.3110244602657001E-2</v>
      </c>
      <c r="E14" s="17">
        <v>3.77240966608672E-2</v>
      </c>
      <c r="F14" s="17"/>
      <c r="G14" s="17">
        <v>2.5143240762784399E-2</v>
      </c>
      <c r="H14" s="17">
        <v>2.48653617113401E-2</v>
      </c>
      <c r="I14" s="17">
        <v>4.0752175140596598E-2</v>
      </c>
      <c r="J14" s="17">
        <v>3.8271652461470497E-2</v>
      </c>
      <c r="K14" s="17">
        <v>1.4068192518864601E-2</v>
      </c>
      <c r="L14" s="17">
        <v>1.3662623594496401E-2</v>
      </c>
      <c r="M14" s="17"/>
      <c r="N14" s="17">
        <v>1.47634929926523E-2</v>
      </c>
      <c r="O14" s="17">
        <v>1.78368530912007E-2</v>
      </c>
      <c r="P14" s="17">
        <v>2.4602115789304199E-2</v>
      </c>
      <c r="Q14" s="17">
        <v>4.83419378613789E-2</v>
      </c>
      <c r="R14" s="17"/>
      <c r="S14" s="17">
        <v>2.0523701511961302E-2</v>
      </c>
      <c r="T14" s="17">
        <v>2.2218577746046301E-2</v>
      </c>
      <c r="U14" s="17">
        <v>1.8725754762073402E-2</v>
      </c>
      <c r="V14" s="17">
        <v>1.77178867867499E-2</v>
      </c>
      <c r="W14" s="17">
        <v>1.4909779197025E-2</v>
      </c>
      <c r="X14" s="17">
        <v>4.2103981183010897E-2</v>
      </c>
      <c r="Y14" s="17">
        <v>4.3049871342761101E-2</v>
      </c>
      <c r="Z14" s="17">
        <v>5.9698733857367799E-2</v>
      </c>
      <c r="AA14" s="17">
        <v>2.7273737199067598E-2</v>
      </c>
      <c r="AB14" s="17">
        <v>1.24293014595429E-2</v>
      </c>
      <c r="AC14" s="17">
        <v>4.7347582015305902E-2</v>
      </c>
      <c r="AD14" s="17">
        <v>0</v>
      </c>
      <c r="AE14" s="17"/>
      <c r="AF14" s="17">
        <v>2.9726329906006901E-2</v>
      </c>
      <c r="AG14" s="17">
        <v>2.2842619506168602E-2</v>
      </c>
      <c r="AH14" s="17">
        <v>2.5710140844405999E-2</v>
      </c>
      <c r="AI14" s="17">
        <v>2.4755360456440501E-2</v>
      </c>
      <c r="AJ14" s="17">
        <v>2.73273186983185E-2</v>
      </c>
      <c r="AK14" s="17">
        <v>2.77643840625896E-2</v>
      </c>
      <c r="AL14" s="17"/>
      <c r="AM14" s="17">
        <v>2.3489869145270001E-2</v>
      </c>
      <c r="AN14" s="17">
        <v>2.7393457787818501E-2</v>
      </c>
      <c r="AO14" s="17"/>
      <c r="AP14" s="17">
        <v>3.3972473249187798E-2</v>
      </c>
      <c r="AQ14" s="17">
        <v>2.5033089566206E-2</v>
      </c>
      <c r="AR14" s="17">
        <v>2.3010157422324099E-2</v>
      </c>
      <c r="AS14" s="17">
        <v>1.5880712126011699E-2</v>
      </c>
      <c r="AT14" s="17">
        <v>1.9148249911412101E-2</v>
      </c>
      <c r="AU14" s="17"/>
      <c r="AV14" s="17">
        <v>2.2858403480753499E-2</v>
      </c>
      <c r="AW14" s="17">
        <v>7.6768297803836497E-3</v>
      </c>
      <c r="AX14" s="17">
        <v>6.1211082942103099E-3</v>
      </c>
      <c r="AY14" s="17">
        <v>1.9853626044123399E-2</v>
      </c>
      <c r="AZ14" s="17">
        <v>4.0041754487064797E-2</v>
      </c>
      <c r="BA14" s="17">
        <v>6.0974344934888597E-2</v>
      </c>
      <c r="BB14" s="17"/>
      <c r="BC14" s="17">
        <v>2.0688024890528199E-2</v>
      </c>
      <c r="BD14" s="17">
        <v>3.6024478152314798E-2</v>
      </c>
      <c r="BE14" s="17">
        <v>1.0475360198409001E-2</v>
      </c>
      <c r="BF14" s="17"/>
      <c r="BG14" s="17">
        <v>2.87080436466669E-2</v>
      </c>
      <c r="BH14" s="17">
        <v>8.8191186232844006E-3</v>
      </c>
      <c r="BI14" s="17">
        <v>1.6015081139568701E-2</v>
      </c>
      <c r="BJ14" s="17">
        <v>0</v>
      </c>
      <c r="BK14" s="17">
        <v>3.9042539878291302E-2</v>
      </c>
      <c r="BL14" s="17"/>
      <c r="BM14" s="17">
        <v>1.20691484457741E-2</v>
      </c>
      <c r="BN14" s="17">
        <v>3.00083139120071E-2</v>
      </c>
    </row>
    <row r="15" spans="2:66" x14ac:dyDescent="0.35">
      <c r="B15" s="18" t="s">
        <v>318</v>
      </c>
      <c r="C15" s="21">
        <v>0.109402984243547</v>
      </c>
      <c r="D15" s="21">
        <v>0.122267534184108</v>
      </c>
      <c r="E15" s="21">
        <v>9.7399190109228706E-2</v>
      </c>
      <c r="F15" s="21"/>
      <c r="G15" s="21">
        <v>0.113727433088351</v>
      </c>
      <c r="H15" s="21">
        <v>0.16949407561270399</v>
      </c>
      <c r="I15" s="21">
        <v>0.137089679596716</v>
      </c>
      <c r="J15" s="21">
        <v>0.107600000839953</v>
      </c>
      <c r="K15" s="21">
        <v>9.8546277456543402E-2</v>
      </c>
      <c r="L15" s="21">
        <v>4.3786433672873E-2</v>
      </c>
      <c r="M15" s="21"/>
      <c r="N15" s="21">
        <v>0.11726262217889</v>
      </c>
      <c r="O15" s="21">
        <v>0.121084528160827</v>
      </c>
      <c r="P15" s="21">
        <v>0.111886229504773</v>
      </c>
      <c r="Q15" s="21">
        <v>8.6414616307618194E-2</v>
      </c>
      <c r="R15" s="21"/>
      <c r="S15" s="21">
        <v>0.148302609131159</v>
      </c>
      <c r="T15" s="21">
        <v>8.3223442124564603E-2</v>
      </c>
      <c r="U15" s="21">
        <v>7.9092129964652605E-2</v>
      </c>
      <c r="V15" s="21">
        <v>8.8344633528289404E-2</v>
      </c>
      <c r="W15" s="21">
        <v>8.0367775361979699E-2</v>
      </c>
      <c r="X15" s="21">
        <v>0.15127353602799001</v>
      </c>
      <c r="Y15" s="21">
        <v>0.104632445022265</v>
      </c>
      <c r="Z15" s="21">
        <v>5.7458420964033599E-2</v>
      </c>
      <c r="AA15" s="21">
        <v>0.110478959503809</v>
      </c>
      <c r="AB15" s="21">
        <v>0.153946421312875</v>
      </c>
      <c r="AC15" s="21">
        <v>0.106060081151565</v>
      </c>
      <c r="AD15" s="21">
        <v>7.7272505601792996E-2</v>
      </c>
      <c r="AE15" s="21"/>
      <c r="AF15" s="21">
        <v>0.17107700563217601</v>
      </c>
      <c r="AG15" s="21">
        <v>9.8210027945786496E-2</v>
      </c>
      <c r="AH15" s="21">
        <v>0.111151876719396</v>
      </c>
      <c r="AI15" s="21">
        <v>8.3166157476681907E-2</v>
      </c>
      <c r="AJ15" s="21">
        <v>5.7324035754351202E-2</v>
      </c>
      <c r="AK15" s="21">
        <v>6.6470391541862905E-2</v>
      </c>
      <c r="AL15" s="21"/>
      <c r="AM15" s="21">
        <v>0.102042629796846</v>
      </c>
      <c r="AN15" s="21">
        <v>0.12062227392528101</v>
      </c>
      <c r="AO15" s="21"/>
      <c r="AP15" s="21">
        <v>8.5512626030611896E-2</v>
      </c>
      <c r="AQ15" s="21">
        <v>0.105836809491832</v>
      </c>
      <c r="AR15" s="21">
        <v>0.108645838940545</v>
      </c>
      <c r="AS15" s="21">
        <v>0.165497033232961</v>
      </c>
      <c r="AT15" s="21">
        <v>0.17749597528275901</v>
      </c>
      <c r="AU15" s="21"/>
      <c r="AV15" s="21">
        <v>0.13809867024837</v>
      </c>
      <c r="AW15" s="21">
        <v>9.2880000498727397E-2</v>
      </c>
      <c r="AX15" s="21">
        <v>8.79647589390046E-2</v>
      </c>
      <c r="AY15" s="21">
        <v>0.117205398194084</v>
      </c>
      <c r="AZ15" s="21">
        <v>7.3049801713515702E-2</v>
      </c>
      <c r="BA15" s="21">
        <v>7.52138552744233E-2</v>
      </c>
      <c r="BB15" s="21"/>
      <c r="BC15" s="21">
        <v>7.3352783182653106E-2</v>
      </c>
      <c r="BD15" s="21">
        <v>0.106365728694346</v>
      </c>
      <c r="BE15" s="21">
        <v>0.147434006754429</v>
      </c>
      <c r="BF15" s="21"/>
      <c r="BG15" s="21">
        <v>0.147380318768422</v>
      </c>
      <c r="BH15" s="21">
        <v>0.105260412199997</v>
      </c>
      <c r="BI15" s="21">
        <v>8.6026711827391703E-2</v>
      </c>
      <c r="BJ15" s="21">
        <v>0.115842312139399</v>
      </c>
      <c r="BK15" s="21">
        <v>0.21462971819263801</v>
      </c>
      <c r="BL15" s="21"/>
      <c r="BM15" s="21">
        <v>0.11214318501486401</v>
      </c>
      <c r="BN15" s="21">
        <v>0.19177086342319499</v>
      </c>
    </row>
    <row r="16" spans="2:66" x14ac:dyDescent="0.35">
      <c r="B16" s="18" t="s">
        <v>319</v>
      </c>
      <c r="C16" s="21">
        <v>0.73603001904147403</v>
      </c>
      <c r="D16" s="21">
        <v>0.72721463583003898</v>
      </c>
      <c r="E16" s="21">
        <v>0.74431137319631702</v>
      </c>
      <c r="F16" s="21"/>
      <c r="G16" s="21">
        <v>0.68785183054612398</v>
      </c>
      <c r="H16" s="21">
        <v>0.67563488321387</v>
      </c>
      <c r="I16" s="21">
        <v>0.685716689556227</v>
      </c>
      <c r="J16" s="21">
        <v>0.73516967735495098</v>
      </c>
      <c r="K16" s="21">
        <v>0.79201125471003297</v>
      </c>
      <c r="L16" s="21">
        <v>0.82123028582689805</v>
      </c>
      <c r="M16" s="21"/>
      <c r="N16" s="21">
        <v>0.75637047226684095</v>
      </c>
      <c r="O16" s="21">
        <v>0.72662071010609997</v>
      </c>
      <c r="P16" s="21">
        <v>0.73198079832949803</v>
      </c>
      <c r="Q16" s="21">
        <v>0.72504320593959004</v>
      </c>
      <c r="R16" s="21"/>
      <c r="S16" s="21">
        <v>0.71167228485362899</v>
      </c>
      <c r="T16" s="21">
        <v>0.79327889263497497</v>
      </c>
      <c r="U16" s="21">
        <v>0.74351183610729599</v>
      </c>
      <c r="V16" s="21">
        <v>0.71165276830025104</v>
      </c>
      <c r="W16" s="21">
        <v>0.75497834339270298</v>
      </c>
      <c r="X16" s="21">
        <v>0.65947497257695997</v>
      </c>
      <c r="Y16" s="21">
        <v>0.713941596937818</v>
      </c>
      <c r="Z16" s="21">
        <v>0.78790486422092598</v>
      </c>
      <c r="AA16" s="21">
        <v>0.73727361991465401</v>
      </c>
      <c r="AB16" s="21">
        <v>0.75284084643036497</v>
      </c>
      <c r="AC16" s="21">
        <v>0.74995926928986401</v>
      </c>
      <c r="AD16" s="21">
        <v>0.75222010077137202</v>
      </c>
      <c r="AE16" s="21"/>
      <c r="AF16" s="21">
        <v>0.65989141346178903</v>
      </c>
      <c r="AG16" s="21">
        <v>0.750016726783577</v>
      </c>
      <c r="AH16" s="21">
        <v>0.70286607903502496</v>
      </c>
      <c r="AI16" s="21">
        <v>0.79931415374757497</v>
      </c>
      <c r="AJ16" s="21">
        <v>0.80036611446015604</v>
      </c>
      <c r="AK16" s="21">
        <v>0.76438460915392303</v>
      </c>
      <c r="AL16" s="21"/>
      <c r="AM16" s="21">
        <v>0.747181595250207</v>
      </c>
      <c r="AN16" s="21">
        <v>0.72070710381101399</v>
      </c>
      <c r="AO16" s="21"/>
      <c r="AP16" s="21">
        <v>0.74531699863159095</v>
      </c>
      <c r="AQ16" s="21">
        <v>0.73274001116443999</v>
      </c>
      <c r="AR16" s="21">
        <v>0.750181214852923</v>
      </c>
      <c r="AS16" s="21">
        <v>0.70770128952803901</v>
      </c>
      <c r="AT16" s="21">
        <v>0.68377513196345996</v>
      </c>
      <c r="AU16" s="21"/>
      <c r="AV16" s="21">
        <v>0.74057574872429799</v>
      </c>
      <c r="AW16" s="21">
        <v>0.72619098597689202</v>
      </c>
      <c r="AX16" s="21">
        <v>0.77955484126928798</v>
      </c>
      <c r="AY16" s="21">
        <v>0.69606974957990198</v>
      </c>
      <c r="AZ16" s="21">
        <v>0.79076250475769305</v>
      </c>
      <c r="BA16" s="21">
        <v>0.738543883034112</v>
      </c>
      <c r="BB16" s="21"/>
      <c r="BC16" s="21">
        <v>0.83220746700267201</v>
      </c>
      <c r="BD16" s="21">
        <v>0.71389265582711503</v>
      </c>
      <c r="BE16" s="21">
        <v>0.69879765224285795</v>
      </c>
      <c r="BF16" s="21"/>
      <c r="BG16" s="21">
        <v>0.67173485081954598</v>
      </c>
      <c r="BH16" s="21">
        <v>0.78688993100551796</v>
      </c>
      <c r="BI16" s="21">
        <v>0.80640313150293197</v>
      </c>
      <c r="BJ16" s="21">
        <v>0.73463625685361</v>
      </c>
      <c r="BK16" s="21">
        <v>0.42084684534456701</v>
      </c>
      <c r="BL16" s="21"/>
      <c r="BM16" s="21">
        <v>0.76807255176679001</v>
      </c>
      <c r="BN16" s="21">
        <v>0.49345596499296002</v>
      </c>
    </row>
    <row r="17" spans="2:66" x14ac:dyDescent="0.35">
      <c r="B17" s="18" t="s">
        <v>320</v>
      </c>
      <c r="C17" s="22">
        <v>0.62662703479792603</v>
      </c>
      <c r="D17" s="22">
        <v>0.60494710164593102</v>
      </c>
      <c r="E17" s="22">
        <v>0.64691218308708798</v>
      </c>
      <c r="F17" s="22"/>
      <c r="G17" s="22">
        <v>0.57412439745777299</v>
      </c>
      <c r="H17" s="22">
        <v>0.50614080760116598</v>
      </c>
      <c r="I17" s="22">
        <v>0.54862700995951097</v>
      </c>
      <c r="J17" s="22">
        <v>0.62756967651499795</v>
      </c>
      <c r="K17" s="22">
        <v>0.69346497725348999</v>
      </c>
      <c r="L17" s="22">
        <v>0.77744385215402501</v>
      </c>
      <c r="M17" s="22"/>
      <c r="N17" s="22">
        <v>0.63910785008795101</v>
      </c>
      <c r="O17" s="22">
        <v>0.60553618194527303</v>
      </c>
      <c r="P17" s="22">
        <v>0.62009456882472402</v>
      </c>
      <c r="Q17" s="22">
        <v>0.638628589631972</v>
      </c>
      <c r="R17" s="22"/>
      <c r="S17" s="22">
        <v>0.56336967572246899</v>
      </c>
      <c r="T17" s="22">
        <v>0.71005545051040997</v>
      </c>
      <c r="U17" s="22">
        <v>0.66441970614264301</v>
      </c>
      <c r="V17" s="22">
        <v>0.62330813477196201</v>
      </c>
      <c r="W17" s="22">
        <v>0.67461056803072295</v>
      </c>
      <c r="X17" s="22">
        <v>0.50820143654896999</v>
      </c>
      <c r="Y17" s="22">
        <v>0.60930915191555302</v>
      </c>
      <c r="Z17" s="22">
        <v>0.73044644325689201</v>
      </c>
      <c r="AA17" s="22">
        <v>0.62679466041084597</v>
      </c>
      <c r="AB17" s="22">
        <v>0.59889442511749102</v>
      </c>
      <c r="AC17" s="22">
        <v>0.64389918813829805</v>
      </c>
      <c r="AD17" s="22">
        <v>0.67494759516957903</v>
      </c>
      <c r="AE17" s="22"/>
      <c r="AF17" s="22">
        <v>0.488814407829613</v>
      </c>
      <c r="AG17" s="22">
        <v>0.65180669883778997</v>
      </c>
      <c r="AH17" s="22">
        <v>0.59171420231562899</v>
      </c>
      <c r="AI17" s="22">
        <v>0.71614799627089298</v>
      </c>
      <c r="AJ17" s="22">
        <v>0.74304207870580496</v>
      </c>
      <c r="AK17" s="22">
        <v>0.69791421761205996</v>
      </c>
      <c r="AL17" s="22"/>
      <c r="AM17" s="22">
        <v>0.64513896545336102</v>
      </c>
      <c r="AN17" s="22">
        <v>0.60008482988573297</v>
      </c>
      <c r="AO17" s="22"/>
      <c r="AP17" s="22">
        <v>0.65980437260097902</v>
      </c>
      <c r="AQ17" s="22">
        <v>0.62690320167260805</v>
      </c>
      <c r="AR17" s="22">
        <v>0.64153537591237797</v>
      </c>
      <c r="AS17" s="22">
        <v>0.54220425629507896</v>
      </c>
      <c r="AT17" s="22">
        <v>0.506279156680701</v>
      </c>
      <c r="AU17" s="22"/>
      <c r="AV17" s="22">
        <v>0.60247707847592802</v>
      </c>
      <c r="AW17" s="22">
        <v>0.633310985478164</v>
      </c>
      <c r="AX17" s="22">
        <v>0.69159008233028296</v>
      </c>
      <c r="AY17" s="22">
        <v>0.57886435138581804</v>
      </c>
      <c r="AZ17" s="22">
        <v>0.717712703044177</v>
      </c>
      <c r="BA17" s="22">
        <v>0.66333002775968897</v>
      </c>
      <c r="BB17" s="22"/>
      <c r="BC17" s="22">
        <v>0.75885468382001897</v>
      </c>
      <c r="BD17" s="22">
        <v>0.60752692713276901</v>
      </c>
      <c r="BE17" s="22">
        <v>0.55136364548842898</v>
      </c>
      <c r="BF17" s="22"/>
      <c r="BG17" s="22">
        <v>0.52435453205112303</v>
      </c>
      <c r="BH17" s="22">
        <v>0.68162951880552003</v>
      </c>
      <c r="BI17" s="22">
        <v>0.72037641967554</v>
      </c>
      <c r="BJ17" s="22">
        <v>0.61879394471421101</v>
      </c>
      <c r="BK17" s="22">
        <v>0.20621712715193</v>
      </c>
      <c r="BL17" s="22"/>
      <c r="BM17" s="22">
        <v>0.65592936675192604</v>
      </c>
      <c r="BN17" s="22">
        <v>0.30168510156976502</v>
      </c>
    </row>
    <row r="18" spans="2:66" x14ac:dyDescent="0.35">
      <c r="B18" s="16"/>
    </row>
    <row r="19" spans="2:66" x14ac:dyDescent="0.35">
      <c r="B19" t="s">
        <v>102</v>
      </c>
    </row>
    <row r="20" spans="2:66" x14ac:dyDescent="0.35">
      <c r="B20" t="s">
        <v>103</v>
      </c>
    </row>
    <row r="22" spans="2:66" x14ac:dyDescent="0.35">
      <c r="B22"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N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324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313</v>
      </c>
      <c r="C9" s="17">
        <v>4.7092524685271198E-2</v>
      </c>
      <c r="D9" s="17">
        <v>6.4147896056029399E-2</v>
      </c>
      <c r="E9" s="17">
        <v>3.0695527474348901E-2</v>
      </c>
      <c r="F9" s="17"/>
      <c r="G9" s="17">
        <v>4.4717833138920797E-2</v>
      </c>
      <c r="H9" s="17">
        <v>4.7967135719942398E-2</v>
      </c>
      <c r="I9" s="17">
        <v>5.4686363843155499E-2</v>
      </c>
      <c r="J9" s="17">
        <v>4.0918989067039599E-2</v>
      </c>
      <c r="K9" s="17">
        <v>5.3767932461107101E-2</v>
      </c>
      <c r="L9" s="17">
        <v>4.2323127862120703E-2</v>
      </c>
      <c r="M9" s="17"/>
      <c r="N9" s="17">
        <v>4.7873409158447303E-2</v>
      </c>
      <c r="O9" s="17">
        <v>5.8120503529943003E-2</v>
      </c>
      <c r="P9" s="17">
        <v>4.6591592088992398E-2</v>
      </c>
      <c r="Q9" s="17">
        <v>3.4073491962734799E-2</v>
      </c>
      <c r="R9" s="17"/>
      <c r="S9" s="17">
        <v>4.30482174057564E-2</v>
      </c>
      <c r="T9" s="17">
        <v>5.68023290407128E-2</v>
      </c>
      <c r="U9" s="17">
        <v>3.1004571790045399E-2</v>
      </c>
      <c r="V9" s="17">
        <v>4.6781555539332102E-2</v>
      </c>
      <c r="W9" s="17">
        <v>2.0651005733555199E-2</v>
      </c>
      <c r="X9" s="17">
        <v>5.3644905708068798E-2</v>
      </c>
      <c r="Y9" s="17">
        <v>4.2251138500925198E-2</v>
      </c>
      <c r="Z9" s="17">
        <v>2.3274763563804299E-2</v>
      </c>
      <c r="AA9" s="17">
        <v>5.3223516175363403E-2</v>
      </c>
      <c r="AB9" s="17">
        <v>6.3741240344911895E-2</v>
      </c>
      <c r="AC9" s="17">
        <v>4.0033126678218699E-2</v>
      </c>
      <c r="AD9" s="17">
        <v>9.4082374155308401E-2</v>
      </c>
      <c r="AE9" s="17"/>
      <c r="AF9" s="17">
        <v>5.2213003662128998E-2</v>
      </c>
      <c r="AG9" s="17">
        <v>4.4266818747745101E-2</v>
      </c>
      <c r="AH9" s="17">
        <v>5.9180719290366599E-2</v>
      </c>
      <c r="AI9" s="17">
        <v>2.9057638650835299E-2</v>
      </c>
      <c r="AJ9" s="17">
        <v>5.6121233534059498E-2</v>
      </c>
      <c r="AK9" s="17">
        <v>4.8745865838795401E-2</v>
      </c>
      <c r="AL9" s="17"/>
      <c r="AM9" s="17">
        <v>4.9694796156673098E-2</v>
      </c>
      <c r="AN9" s="17">
        <v>4.3734148765905499E-2</v>
      </c>
      <c r="AO9" s="17"/>
      <c r="AP9" s="17">
        <v>3.7161627409209599E-2</v>
      </c>
      <c r="AQ9" s="17">
        <v>4.5963771791442599E-2</v>
      </c>
      <c r="AR9" s="17">
        <v>4.4831233421778603E-2</v>
      </c>
      <c r="AS9" s="17">
        <v>5.19520589595504E-2</v>
      </c>
      <c r="AT9" s="17">
        <v>5.8975277128781901E-2</v>
      </c>
      <c r="AU9" s="17"/>
      <c r="AV9" s="17">
        <v>5.0746654624747603E-2</v>
      </c>
      <c r="AW9" s="17">
        <v>5.0715838393343503E-2</v>
      </c>
      <c r="AX9" s="17">
        <v>2.5021168004342599E-2</v>
      </c>
      <c r="AY9" s="17">
        <v>7.0957375545833298E-2</v>
      </c>
      <c r="AZ9" s="17">
        <v>4.0023199817174601E-2</v>
      </c>
      <c r="BA9" s="17">
        <v>3.1762049336007001E-2</v>
      </c>
      <c r="BB9" s="17"/>
      <c r="BC9" s="17">
        <v>2.5660017876497101E-2</v>
      </c>
      <c r="BD9" s="17">
        <v>3.26569128076276E-2</v>
      </c>
      <c r="BE9" s="17">
        <v>8.1570661419962207E-2</v>
      </c>
      <c r="BF9" s="17"/>
      <c r="BG9" s="17">
        <v>6.1861041683302601E-2</v>
      </c>
      <c r="BH9" s="17">
        <v>3.4486548433507298E-2</v>
      </c>
      <c r="BI9" s="17">
        <v>2.1991465965565699E-2</v>
      </c>
      <c r="BJ9" s="17">
        <v>5.9681004968809501E-2</v>
      </c>
      <c r="BK9" s="17">
        <v>0.187807786168941</v>
      </c>
      <c r="BL9" s="17"/>
      <c r="BM9" s="17">
        <v>3.8959787652458701E-2</v>
      </c>
      <c r="BN9" s="17">
        <v>0.15815996363221499</v>
      </c>
    </row>
    <row r="10" spans="2:66" x14ac:dyDescent="0.35">
      <c r="B10" s="18" t="s">
        <v>314</v>
      </c>
      <c r="C10" s="17">
        <v>8.2995942080370394E-2</v>
      </c>
      <c r="D10" s="17">
        <v>8.9853823308225805E-2</v>
      </c>
      <c r="E10" s="17">
        <v>7.6718536163909404E-2</v>
      </c>
      <c r="F10" s="17"/>
      <c r="G10" s="17">
        <v>0.115734864897668</v>
      </c>
      <c r="H10" s="17">
        <v>9.4629855293597895E-2</v>
      </c>
      <c r="I10" s="17">
        <v>7.6139228995256297E-2</v>
      </c>
      <c r="J10" s="17">
        <v>6.7574343290009498E-2</v>
      </c>
      <c r="K10" s="17">
        <v>6.5711764290649594E-2</v>
      </c>
      <c r="L10" s="17">
        <v>8.1376647203487196E-2</v>
      </c>
      <c r="M10" s="17"/>
      <c r="N10" s="17">
        <v>9.8116268088731098E-2</v>
      </c>
      <c r="O10" s="17">
        <v>7.3445439143890207E-2</v>
      </c>
      <c r="P10" s="17">
        <v>7.6190335611221099E-2</v>
      </c>
      <c r="Q10" s="17">
        <v>8.1825555081752196E-2</v>
      </c>
      <c r="R10" s="17"/>
      <c r="S10" s="17">
        <v>9.2246855567027899E-2</v>
      </c>
      <c r="T10" s="17">
        <v>5.62655106549683E-2</v>
      </c>
      <c r="U10" s="17">
        <v>7.7070869430676203E-2</v>
      </c>
      <c r="V10" s="17">
        <v>0.123861060723953</v>
      </c>
      <c r="W10" s="17">
        <v>4.2581977455707402E-2</v>
      </c>
      <c r="X10" s="17">
        <v>0.104144371553532</v>
      </c>
      <c r="Y10" s="17">
        <v>8.3714623482897696E-2</v>
      </c>
      <c r="Z10" s="17">
        <v>8.1538559747297595E-2</v>
      </c>
      <c r="AA10" s="17">
        <v>6.9941138815427795E-2</v>
      </c>
      <c r="AB10" s="17">
        <v>0.103533469383049</v>
      </c>
      <c r="AC10" s="17">
        <v>6.6717203233446501E-2</v>
      </c>
      <c r="AD10" s="17">
        <v>9.3335403129357994E-2</v>
      </c>
      <c r="AE10" s="17"/>
      <c r="AF10" s="17">
        <v>9.3363450538243006E-2</v>
      </c>
      <c r="AG10" s="17">
        <v>8.2501160084773498E-2</v>
      </c>
      <c r="AH10" s="17">
        <v>0.100647792094174</v>
      </c>
      <c r="AI10" s="17">
        <v>5.1276238579824003E-2</v>
      </c>
      <c r="AJ10" s="17">
        <v>7.5374996764522695E-2</v>
      </c>
      <c r="AK10" s="17">
        <v>0.112315525461712</v>
      </c>
      <c r="AL10" s="17"/>
      <c r="AM10" s="17">
        <v>7.5855650099014404E-2</v>
      </c>
      <c r="AN10" s="17">
        <v>9.3715729984226698E-2</v>
      </c>
      <c r="AO10" s="17"/>
      <c r="AP10" s="17">
        <v>8.1730634238102701E-2</v>
      </c>
      <c r="AQ10" s="17">
        <v>9.0841453601928496E-2</v>
      </c>
      <c r="AR10" s="17">
        <v>6.6174358879465198E-2</v>
      </c>
      <c r="AS10" s="17">
        <v>7.8821334495481093E-2</v>
      </c>
      <c r="AT10" s="17">
        <v>0.16303955675503701</v>
      </c>
      <c r="AU10" s="17"/>
      <c r="AV10" s="17">
        <v>7.6574298657938605E-2</v>
      </c>
      <c r="AW10" s="17">
        <v>8.4960279256100002E-2</v>
      </c>
      <c r="AX10" s="17">
        <v>7.8452189702791303E-2</v>
      </c>
      <c r="AY10" s="17">
        <v>9.6680226804401997E-2</v>
      </c>
      <c r="AZ10" s="17">
        <v>7.38867216681552E-2</v>
      </c>
      <c r="BA10" s="17">
        <v>5.8573849600255599E-2</v>
      </c>
      <c r="BB10" s="17"/>
      <c r="BC10" s="17">
        <v>6.7699615193694704E-2</v>
      </c>
      <c r="BD10" s="17">
        <v>7.4783063195781804E-2</v>
      </c>
      <c r="BE10" s="17">
        <v>9.9566919513061805E-2</v>
      </c>
      <c r="BF10" s="17"/>
      <c r="BG10" s="17">
        <v>0.112335574594652</v>
      </c>
      <c r="BH10" s="17">
        <v>7.1159129197517004E-2</v>
      </c>
      <c r="BI10" s="17">
        <v>6.4509781181728801E-2</v>
      </c>
      <c r="BJ10" s="17">
        <v>9.1618420165601303E-2</v>
      </c>
      <c r="BK10" s="17">
        <v>0.19531215268674901</v>
      </c>
      <c r="BL10" s="17"/>
      <c r="BM10" s="17">
        <v>7.7887731943390603E-2</v>
      </c>
      <c r="BN10" s="17">
        <v>0.17131800133789299</v>
      </c>
    </row>
    <row r="11" spans="2:66" x14ac:dyDescent="0.35">
      <c r="B11" s="18" t="s">
        <v>315</v>
      </c>
      <c r="C11" s="17">
        <v>0.27217554192395399</v>
      </c>
      <c r="D11" s="17">
        <v>0.28186365947396702</v>
      </c>
      <c r="E11" s="17">
        <v>0.26407108122142398</v>
      </c>
      <c r="F11" s="17"/>
      <c r="G11" s="17">
        <v>0.222829387968383</v>
      </c>
      <c r="H11" s="17">
        <v>0.184487671390381</v>
      </c>
      <c r="I11" s="17">
        <v>0.26199158083491803</v>
      </c>
      <c r="J11" s="17">
        <v>0.28750636752451503</v>
      </c>
      <c r="K11" s="17">
        <v>0.32888846075764799</v>
      </c>
      <c r="L11" s="17">
        <v>0.33433054805616602</v>
      </c>
      <c r="M11" s="17"/>
      <c r="N11" s="17">
        <v>0.188279784973402</v>
      </c>
      <c r="O11" s="17">
        <v>0.267204681056674</v>
      </c>
      <c r="P11" s="17">
        <v>0.32343735786321698</v>
      </c>
      <c r="Q11" s="17">
        <v>0.32348584743473102</v>
      </c>
      <c r="R11" s="17"/>
      <c r="S11" s="17">
        <v>0.24307904113165801</v>
      </c>
      <c r="T11" s="17">
        <v>0.27831658717908703</v>
      </c>
      <c r="U11" s="17">
        <v>0.31626473223902901</v>
      </c>
      <c r="V11" s="17">
        <v>0.301488847153286</v>
      </c>
      <c r="W11" s="17">
        <v>0.26471219999217899</v>
      </c>
      <c r="X11" s="17">
        <v>0.28959218923165703</v>
      </c>
      <c r="Y11" s="17">
        <v>0.31524432522562701</v>
      </c>
      <c r="Z11" s="17">
        <v>0.21136507343371899</v>
      </c>
      <c r="AA11" s="17">
        <v>0.227796004990164</v>
      </c>
      <c r="AB11" s="17">
        <v>0.23951175059985499</v>
      </c>
      <c r="AC11" s="17">
        <v>0.28842423033557102</v>
      </c>
      <c r="AD11" s="17">
        <v>0.34006306280284798</v>
      </c>
      <c r="AE11" s="17"/>
      <c r="AF11" s="17">
        <v>0.22903866163667699</v>
      </c>
      <c r="AG11" s="17">
        <v>0.26037041095491298</v>
      </c>
      <c r="AH11" s="17">
        <v>0.30456411891740798</v>
      </c>
      <c r="AI11" s="17">
        <v>0.30737448482517099</v>
      </c>
      <c r="AJ11" s="17">
        <v>0.317069940261341</v>
      </c>
      <c r="AK11" s="17">
        <v>0.25103628883041201</v>
      </c>
      <c r="AL11" s="17"/>
      <c r="AM11" s="17">
        <v>0.27828684346015797</v>
      </c>
      <c r="AN11" s="17">
        <v>0.26432750153516998</v>
      </c>
      <c r="AO11" s="17"/>
      <c r="AP11" s="17">
        <v>0.33434150206393398</v>
      </c>
      <c r="AQ11" s="17">
        <v>0.28613898481046601</v>
      </c>
      <c r="AR11" s="17">
        <v>0.258213944505159</v>
      </c>
      <c r="AS11" s="17">
        <v>0.19063418806639901</v>
      </c>
      <c r="AT11" s="17">
        <v>0.207447676497791</v>
      </c>
      <c r="AU11" s="17"/>
      <c r="AV11" s="17">
        <v>0.21108085619390099</v>
      </c>
      <c r="AW11" s="17">
        <v>0.310276290033698</v>
      </c>
      <c r="AX11" s="17">
        <v>0.25242981560696698</v>
      </c>
      <c r="AY11" s="17">
        <v>0.33107780949732701</v>
      </c>
      <c r="AZ11" s="17">
        <v>0.163432148360211</v>
      </c>
      <c r="BA11" s="17">
        <v>0.34352927837099001</v>
      </c>
      <c r="BB11" s="17"/>
      <c r="BC11" s="17">
        <v>0.18432524428252101</v>
      </c>
      <c r="BD11" s="17">
        <v>0.30541460484952598</v>
      </c>
      <c r="BE11" s="17">
        <v>0.28524495318634802</v>
      </c>
      <c r="BF11" s="17"/>
      <c r="BG11" s="17">
        <v>0.31465144423144498</v>
      </c>
      <c r="BH11" s="17">
        <v>0.23303398124212801</v>
      </c>
      <c r="BI11" s="17">
        <v>0.244977230164974</v>
      </c>
      <c r="BJ11" s="17">
        <v>0.41421887929861001</v>
      </c>
      <c r="BK11" s="17">
        <v>0.40016127319157402</v>
      </c>
      <c r="BL11" s="17"/>
      <c r="BM11" s="17">
        <v>0.246371011194193</v>
      </c>
      <c r="BN11" s="17">
        <v>0.40341412483780098</v>
      </c>
    </row>
    <row r="12" spans="2:66" x14ac:dyDescent="0.35">
      <c r="B12" s="18" t="s">
        <v>316</v>
      </c>
      <c r="C12" s="17">
        <v>0.33930711592524998</v>
      </c>
      <c r="D12" s="17">
        <v>0.33658408535666201</v>
      </c>
      <c r="E12" s="17">
        <v>0.34265905061869401</v>
      </c>
      <c r="F12" s="17"/>
      <c r="G12" s="17">
        <v>0.33577000605379898</v>
      </c>
      <c r="H12" s="17">
        <v>0.27242500828690203</v>
      </c>
      <c r="I12" s="17">
        <v>0.35823428127590401</v>
      </c>
      <c r="J12" s="17">
        <v>0.37166641714729198</v>
      </c>
      <c r="K12" s="17">
        <v>0.33046374581383198</v>
      </c>
      <c r="L12" s="17">
        <v>0.360675773933752</v>
      </c>
      <c r="M12" s="17"/>
      <c r="N12" s="17">
        <v>0.35525935719126001</v>
      </c>
      <c r="O12" s="17">
        <v>0.34034694842782598</v>
      </c>
      <c r="P12" s="17">
        <v>0.35061186329086802</v>
      </c>
      <c r="Q12" s="17">
        <v>0.31257224674823297</v>
      </c>
      <c r="R12" s="17"/>
      <c r="S12" s="17">
        <v>0.32033525327325202</v>
      </c>
      <c r="T12" s="17">
        <v>0.35984497215346301</v>
      </c>
      <c r="U12" s="17">
        <v>0.30358733059298998</v>
      </c>
      <c r="V12" s="17">
        <v>0.30274284749738301</v>
      </c>
      <c r="W12" s="17">
        <v>0.400162387330188</v>
      </c>
      <c r="X12" s="17">
        <v>0.321368912538396</v>
      </c>
      <c r="Y12" s="17">
        <v>0.299061845014019</v>
      </c>
      <c r="Z12" s="17">
        <v>0.44733531666693099</v>
      </c>
      <c r="AA12" s="17">
        <v>0.39183429166879002</v>
      </c>
      <c r="AB12" s="17">
        <v>0.37502461318711799</v>
      </c>
      <c r="AC12" s="17">
        <v>0.23965241808075799</v>
      </c>
      <c r="AD12" s="17">
        <v>0.286610611443952</v>
      </c>
      <c r="AE12" s="17"/>
      <c r="AF12" s="17">
        <v>0.30056840106316901</v>
      </c>
      <c r="AG12" s="17">
        <v>0.36487038896068202</v>
      </c>
      <c r="AH12" s="17">
        <v>0.33148897242513597</v>
      </c>
      <c r="AI12" s="17">
        <v>0.36704105774215401</v>
      </c>
      <c r="AJ12" s="17">
        <v>0.32114764653095601</v>
      </c>
      <c r="AK12" s="17">
        <v>0.35549226317086102</v>
      </c>
      <c r="AL12" s="17"/>
      <c r="AM12" s="17">
        <v>0.34516721595764799</v>
      </c>
      <c r="AN12" s="17">
        <v>0.33339842490883298</v>
      </c>
      <c r="AO12" s="17"/>
      <c r="AP12" s="17">
        <v>0.34367485493250799</v>
      </c>
      <c r="AQ12" s="17">
        <v>0.31175001176218398</v>
      </c>
      <c r="AR12" s="17">
        <v>0.33172562011588902</v>
      </c>
      <c r="AS12" s="17">
        <v>0.39276467754510003</v>
      </c>
      <c r="AT12" s="17">
        <v>0.24579566823371299</v>
      </c>
      <c r="AU12" s="17"/>
      <c r="AV12" s="17">
        <v>0.352720982209002</v>
      </c>
      <c r="AW12" s="17">
        <v>0.34196206792039302</v>
      </c>
      <c r="AX12" s="17">
        <v>0.39851036511000498</v>
      </c>
      <c r="AY12" s="17">
        <v>0.32033652736399898</v>
      </c>
      <c r="AZ12" s="17">
        <v>0.36029901452231899</v>
      </c>
      <c r="BA12" s="17">
        <v>0.308328813979103</v>
      </c>
      <c r="BB12" s="17"/>
      <c r="BC12" s="17">
        <v>0.39196647169563298</v>
      </c>
      <c r="BD12" s="17">
        <v>0.336997710540196</v>
      </c>
      <c r="BE12" s="17">
        <v>0.31108674751799997</v>
      </c>
      <c r="BF12" s="17"/>
      <c r="BG12" s="17">
        <v>0.31628065067705502</v>
      </c>
      <c r="BH12" s="17">
        <v>0.378353822718629</v>
      </c>
      <c r="BI12" s="17">
        <v>0.38464491489765801</v>
      </c>
      <c r="BJ12" s="17">
        <v>0.22501446716790599</v>
      </c>
      <c r="BK12" s="17">
        <v>0.120452590023119</v>
      </c>
      <c r="BL12" s="17"/>
      <c r="BM12" s="17">
        <v>0.36821050627118601</v>
      </c>
      <c r="BN12" s="17">
        <v>0.14464762519576899</v>
      </c>
    </row>
    <row r="13" spans="2:66" x14ac:dyDescent="0.35">
      <c r="B13" s="18" t="s">
        <v>317</v>
      </c>
      <c r="C13" s="17">
        <v>0.22024248331198201</v>
      </c>
      <c r="D13" s="17">
        <v>0.20508604198328201</v>
      </c>
      <c r="E13" s="17">
        <v>0.233139601924303</v>
      </c>
      <c r="F13" s="17"/>
      <c r="G13" s="17">
        <v>0.245105651194508</v>
      </c>
      <c r="H13" s="17">
        <v>0.364189151610053</v>
      </c>
      <c r="I13" s="17">
        <v>0.19258442135349901</v>
      </c>
      <c r="J13" s="17">
        <v>0.190928906798288</v>
      </c>
      <c r="K13" s="17">
        <v>0.19316895018886801</v>
      </c>
      <c r="L13" s="17">
        <v>0.15049335210711801</v>
      </c>
      <c r="M13" s="17"/>
      <c r="N13" s="17">
        <v>0.28464696646054699</v>
      </c>
      <c r="O13" s="17">
        <v>0.22469826234653101</v>
      </c>
      <c r="P13" s="17">
        <v>0.169433209817512</v>
      </c>
      <c r="Q13" s="17">
        <v>0.18986662713920799</v>
      </c>
      <c r="R13" s="17"/>
      <c r="S13" s="17">
        <v>0.280586488558071</v>
      </c>
      <c r="T13" s="17">
        <v>0.20372493409894399</v>
      </c>
      <c r="U13" s="17">
        <v>0.229301772555317</v>
      </c>
      <c r="V13" s="17">
        <v>0.165702075845576</v>
      </c>
      <c r="W13" s="17">
        <v>0.24906791822645999</v>
      </c>
      <c r="X13" s="17">
        <v>0.17760045954381701</v>
      </c>
      <c r="Y13" s="17">
        <v>0.211795470364777</v>
      </c>
      <c r="Z13" s="17">
        <v>0.188833608424819</v>
      </c>
      <c r="AA13" s="17">
        <v>0.21712960902406001</v>
      </c>
      <c r="AB13" s="17">
        <v>0.19942212680856999</v>
      </c>
      <c r="AC13" s="17">
        <v>0.31736880482450702</v>
      </c>
      <c r="AD13" s="17">
        <v>0.185908548468534</v>
      </c>
      <c r="AE13" s="17"/>
      <c r="AF13" s="17">
        <v>0.29043310884116902</v>
      </c>
      <c r="AG13" s="17">
        <v>0.212733715985882</v>
      </c>
      <c r="AH13" s="17">
        <v>0.155918533512313</v>
      </c>
      <c r="AI13" s="17">
        <v>0.211861401067305</v>
      </c>
      <c r="AJ13" s="17">
        <v>0.17938649056671299</v>
      </c>
      <c r="AK13" s="17">
        <v>0.19588334719038</v>
      </c>
      <c r="AL13" s="17"/>
      <c r="AM13" s="17">
        <v>0.21601305892335401</v>
      </c>
      <c r="AN13" s="17">
        <v>0.22419272112982599</v>
      </c>
      <c r="AO13" s="17"/>
      <c r="AP13" s="17">
        <v>0.153909429987968</v>
      </c>
      <c r="AQ13" s="17">
        <v>0.21799995461253799</v>
      </c>
      <c r="AR13" s="17">
        <v>0.25977734731242103</v>
      </c>
      <c r="AS13" s="17">
        <v>0.26971024455338399</v>
      </c>
      <c r="AT13" s="17">
        <v>0.324741821384677</v>
      </c>
      <c r="AU13" s="17"/>
      <c r="AV13" s="17">
        <v>0.27855501722131298</v>
      </c>
      <c r="AW13" s="17">
        <v>0.17235446545290201</v>
      </c>
      <c r="AX13" s="17">
        <v>0.233564942753024</v>
      </c>
      <c r="AY13" s="17">
        <v>0.14963480616500999</v>
      </c>
      <c r="AZ13" s="17">
        <v>0.3547794639745</v>
      </c>
      <c r="BA13" s="17">
        <v>0.17100774681280501</v>
      </c>
      <c r="BB13" s="17"/>
      <c r="BC13" s="17">
        <v>0.30330363707621499</v>
      </c>
      <c r="BD13" s="17">
        <v>0.207113561792271</v>
      </c>
      <c r="BE13" s="17">
        <v>0.193977916464564</v>
      </c>
      <c r="BF13" s="17"/>
      <c r="BG13" s="17">
        <v>0.17679542217849101</v>
      </c>
      <c r="BH13" s="17">
        <v>0.260710585618526</v>
      </c>
      <c r="BI13" s="17">
        <v>0.25787642829671698</v>
      </c>
      <c r="BJ13" s="17">
        <v>0.19029603848830301</v>
      </c>
      <c r="BK13" s="17">
        <v>2.7936895622217999E-2</v>
      </c>
      <c r="BL13" s="17"/>
      <c r="BM13" s="17">
        <v>0.246998090678826</v>
      </c>
      <c r="BN13" s="17">
        <v>6.5505895715882195E-2</v>
      </c>
    </row>
    <row r="14" spans="2:66" x14ac:dyDescent="0.35">
      <c r="B14" s="18" t="s">
        <v>117</v>
      </c>
      <c r="C14" s="17">
        <v>3.8186392073172898E-2</v>
      </c>
      <c r="D14" s="17">
        <v>2.2464493821833E-2</v>
      </c>
      <c r="E14" s="17">
        <v>5.2716202597320898E-2</v>
      </c>
      <c r="F14" s="17"/>
      <c r="G14" s="17">
        <v>3.5842256746721E-2</v>
      </c>
      <c r="H14" s="17">
        <v>3.6301177699124103E-2</v>
      </c>
      <c r="I14" s="17">
        <v>5.63641236972671E-2</v>
      </c>
      <c r="J14" s="17">
        <v>4.1404976172855198E-2</v>
      </c>
      <c r="K14" s="17">
        <v>2.79991464878948E-2</v>
      </c>
      <c r="L14" s="17">
        <v>3.0800550837356201E-2</v>
      </c>
      <c r="M14" s="17"/>
      <c r="N14" s="17">
        <v>2.5824214127612401E-2</v>
      </c>
      <c r="O14" s="17">
        <v>3.6184165495135097E-2</v>
      </c>
      <c r="P14" s="17">
        <v>3.3735641328188799E-2</v>
      </c>
      <c r="Q14" s="17">
        <v>5.8176231633341499E-2</v>
      </c>
      <c r="R14" s="17"/>
      <c r="S14" s="17">
        <v>2.0704144064235E-2</v>
      </c>
      <c r="T14" s="17">
        <v>4.5045666872825997E-2</v>
      </c>
      <c r="U14" s="17">
        <v>4.2770723391942198E-2</v>
      </c>
      <c r="V14" s="17">
        <v>5.9423613240469603E-2</v>
      </c>
      <c r="W14" s="17">
        <v>2.2824511261909899E-2</v>
      </c>
      <c r="X14" s="17">
        <v>5.3649161424528198E-2</v>
      </c>
      <c r="Y14" s="17">
        <v>4.7932597411753999E-2</v>
      </c>
      <c r="Z14" s="17">
        <v>4.7652678163429003E-2</v>
      </c>
      <c r="AA14" s="17">
        <v>4.0075439326194201E-2</v>
      </c>
      <c r="AB14" s="17">
        <v>1.8766799676496401E-2</v>
      </c>
      <c r="AC14" s="17">
        <v>4.7804216847499401E-2</v>
      </c>
      <c r="AD14" s="17">
        <v>0</v>
      </c>
      <c r="AE14" s="17"/>
      <c r="AF14" s="17">
        <v>3.4383374258612799E-2</v>
      </c>
      <c r="AG14" s="17">
        <v>3.5257505266004699E-2</v>
      </c>
      <c r="AH14" s="17">
        <v>4.8199863760601598E-2</v>
      </c>
      <c r="AI14" s="17">
        <v>3.33891791347109E-2</v>
      </c>
      <c r="AJ14" s="17">
        <v>5.0899692342407599E-2</v>
      </c>
      <c r="AK14" s="17">
        <v>3.6526709507839802E-2</v>
      </c>
      <c r="AL14" s="17"/>
      <c r="AM14" s="17">
        <v>3.4982435403153198E-2</v>
      </c>
      <c r="AN14" s="17">
        <v>4.06314736760384E-2</v>
      </c>
      <c r="AO14" s="17"/>
      <c r="AP14" s="17">
        <v>4.9181951368277702E-2</v>
      </c>
      <c r="AQ14" s="17">
        <v>4.7305823421441198E-2</v>
      </c>
      <c r="AR14" s="17">
        <v>3.9277495765286899E-2</v>
      </c>
      <c r="AS14" s="17">
        <v>1.61174963800855E-2</v>
      </c>
      <c r="AT14" s="17">
        <v>0</v>
      </c>
      <c r="AU14" s="17"/>
      <c r="AV14" s="17">
        <v>3.0322191093098201E-2</v>
      </c>
      <c r="AW14" s="17">
        <v>3.97310589435639E-2</v>
      </c>
      <c r="AX14" s="17">
        <v>1.20215188228706E-2</v>
      </c>
      <c r="AY14" s="17">
        <v>3.1313254623429099E-2</v>
      </c>
      <c r="AZ14" s="17">
        <v>7.5794516576398298E-3</v>
      </c>
      <c r="BA14" s="17">
        <v>8.6798261900839294E-2</v>
      </c>
      <c r="BB14" s="17"/>
      <c r="BC14" s="17">
        <v>2.7045013875439099E-2</v>
      </c>
      <c r="BD14" s="17">
        <v>4.3034146814597898E-2</v>
      </c>
      <c r="BE14" s="17">
        <v>2.8552801898063401E-2</v>
      </c>
      <c r="BF14" s="17"/>
      <c r="BG14" s="17">
        <v>1.8075866635053801E-2</v>
      </c>
      <c r="BH14" s="17">
        <v>2.2255932789692599E-2</v>
      </c>
      <c r="BI14" s="17">
        <v>2.6000179493356999E-2</v>
      </c>
      <c r="BJ14" s="17">
        <v>1.9171189910770499E-2</v>
      </c>
      <c r="BK14" s="17">
        <v>6.8329302307398601E-2</v>
      </c>
      <c r="BL14" s="17"/>
      <c r="BM14" s="17">
        <v>2.15728722599463E-2</v>
      </c>
      <c r="BN14" s="17">
        <v>5.6954389280439902E-2</v>
      </c>
    </row>
    <row r="15" spans="2:66" x14ac:dyDescent="0.35">
      <c r="B15" s="18" t="s">
        <v>318</v>
      </c>
      <c r="C15" s="21">
        <v>0.13008846676564201</v>
      </c>
      <c r="D15" s="21">
        <v>0.154001719364255</v>
      </c>
      <c r="E15" s="21">
        <v>0.10741406363825801</v>
      </c>
      <c r="F15" s="21"/>
      <c r="G15" s="21">
        <v>0.16045269803658899</v>
      </c>
      <c r="H15" s="21">
        <v>0.14259699101354001</v>
      </c>
      <c r="I15" s="21">
        <v>0.130825592838412</v>
      </c>
      <c r="J15" s="21">
        <v>0.108493332357049</v>
      </c>
      <c r="K15" s="21">
        <v>0.119479696751757</v>
      </c>
      <c r="L15" s="21">
        <v>0.123699775065608</v>
      </c>
      <c r="M15" s="21"/>
      <c r="N15" s="21">
        <v>0.14598967724717801</v>
      </c>
      <c r="O15" s="21">
        <v>0.13156594267383301</v>
      </c>
      <c r="P15" s="21">
        <v>0.122781927700214</v>
      </c>
      <c r="Q15" s="21">
        <v>0.115899047044487</v>
      </c>
      <c r="R15" s="21"/>
      <c r="S15" s="21">
        <v>0.13529507297278401</v>
      </c>
      <c r="T15" s="21">
        <v>0.113067839695681</v>
      </c>
      <c r="U15" s="21">
        <v>0.108075441220722</v>
      </c>
      <c r="V15" s="21">
        <v>0.170642616263285</v>
      </c>
      <c r="W15" s="21">
        <v>6.3232983189262598E-2</v>
      </c>
      <c r="X15" s="21">
        <v>0.157789277261601</v>
      </c>
      <c r="Y15" s="21">
        <v>0.125965761983823</v>
      </c>
      <c r="Z15" s="21">
        <v>0.10481332331110201</v>
      </c>
      <c r="AA15" s="21">
        <v>0.123164654990791</v>
      </c>
      <c r="AB15" s="21">
        <v>0.16727470972796099</v>
      </c>
      <c r="AC15" s="21">
        <v>0.106750329911665</v>
      </c>
      <c r="AD15" s="21">
        <v>0.18741777728466599</v>
      </c>
      <c r="AE15" s="21"/>
      <c r="AF15" s="21">
        <v>0.14557645420037199</v>
      </c>
      <c r="AG15" s="21">
        <v>0.126767978832519</v>
      </c>
      <c r="AH15" s="21">
        <v>0.15982851138454099</v>
      </c>
      <c r="AI15" s="21">
        <v>8.0333877230659295E-2</v>
      </c>
      <c r="AJ15" s="21">
        <v>0.13149623029858201</v>
      </c>
      <c r="AK15" s="21">
        <v>0.16106139130050701</v>
      </c>
      <c r="AL15" s="21"/>
      <c r="AM15" s="21">
        <v>0.12555044625568801</v>
      </c>
      <c r="AN15" s="21">
        <v>0.13744987875013201</v>
      </c>
      <c r="AO15" s="21"/>
      <c r="AP15" s="21">
        <v>0.11889226164731199</v>
      </c>
      <c r="AQ15" s="21">
        <v>0.136805225393371</v>
      </c>
      <c r="AR15" s="21">
        <v>0.111005592301244</v>
      </c>
      <c r="AS15" s="21">
        <v>0.130773393455032</v>
      </c>
      <c r="AT15" s="21">
        <v>0.22201483388381901</v>
      </c>
      <c r="AU15" s="21"/>
      <c r="AV15" s="21">
        <v>0.127320953282686</v>
      </c>
      <c r="AW15" s="21">
        <v>0.13567611764944401</v>
      </c>
      <c r="AX15" s="21">
        <v>0.10347335770713401</v>
      </c>
      <c r="AY15" s="21">
        <v>0.167637602350235</v>
      </c>
      <c r="AZ15" s="21">
        <v>0.11390992148533</v>
      </c>
      <c r="BA15" s="21">
        <v>9.0335898936262607E-2</v>
      </c>
      <c r="BB15" s="21"/>
      <c r="BC15" s="21">
        <v>9.3359633070191794E-2</v>
      </c>
      <c r="BD15" s="21">
        <v>0.107439976003409</v>
      </c>
      <c r="BE15" s="21">
        <v>0.18113758093302401</v>
      </c>
      <c r="BF15" s="21"/>
      <c r="BG15" s="21">
        <v>0.17419661627795399</v>
      </c>
      <c r="BH15" s="21">
        <v>0.105645677631024</v>
      </c>
      <c r="BI15" s="21">
        <v>8.6501247147294499E-2</v>
      </c>
      <c r="BJ15" s="21">
        <v>0.151299425134411</v>
      </c>
      <c r="BK15" s="21">
        <v>0.38311993885569001</v>
      </c>
      <c r="BL15" s="21"/>
      <c r="BM15" s="21">
        <v>0.11684751959584901</v>
      </c>
      <c r="BN15" s="21">
        <v>0.32947796497010801</v>
      </c>
    </row>
    <row r="16" spans="2:66" x14ac:dyDescent="0.35">
      <c r="B16" s="18" t="s">
        <v>319</v>
      </c>
      <c r="C16" s="21">
        <v>0.55954959923723102</v>
      </c>
      <c r="D16" s="21">
        <v>0.54167012733994402</v>
      </c>
      <c r="E16" s="21">
        <v>0.575798652542997</v>
      </c>
      <c r="F16" s="21"/>
      <c r="G16" s="21">
        <v>0.58087565724830703</v>
      </c>
      <c r="H16" s="21">
        <v>0.63661415989695502</v>
      </c>
      <c r="I16" s="21">
        <v>0.55081870262940302</v>
      </c>
      <c r="J16" s="21">
        <v>0.56259532394557998</v>
      </c>
      <c r="K16" s="21">
        <v>0.52363269600270002</v>
      </c>
      <c r="L16" s="21">
        <v>0.51116912604086995</v>
      </c>
      <c r="M16" s="21"/>
      <c r="N16" s="21">
        <v>0.639906323651807</v>
      </c>
      <c r="O16" s="21">
        <v>0.56504521077435699</v>
      </c>
      <c r="P16" s="21">
        <v>0.52004507310838</v>
      </c>
      <c r="Q16" s="21">
        <v>0.50243887388744102</v>
      </c>
      <c r="R16" s="21"/>
      <c r="S16" s="21">
        <v>0.60092174183132296</v>
      </c>
      <c r="T16" s="21">
        <v>0.56356990625240599</v>
      </c>
      <c r="U16" s="21">
        <v>0.53288910314830695</v>
      </c>
      <c r="V16" s="21">
        <v>0.46844492334295901</v>
      </c>
      <c r="W16" s="21">
        <v>0.64923030555664796</v>
      </c>
      <c r="X16" s="21">
        <v>0.49896937208221398</v>
      </c>
      <c r="Y16" s="21">
        <v>0.51085731537879697</v>
      </c>
      <c r="Z16" s="21">
        <v>0.63616892509175005</v>
      </c>
      <c r="AA16" s="21">
        <v>0.60896390069285</v>
      </c>
      <c r="AB16" s="21">
        <v>0.57444673999568796</v>
      </c>
      <c r="AC16" s="21">
        <v>0.55702122290526501</v>
      </c>
      <c r="AD16" s="21">
        <v>0.472519159912486</v>
      </c>
      <c r="AE16" s="21"/>
      <c r="AF16" s="21">
        <v>0.59100150990433797</v>
      </c>
      <c r="AG16" s="21">
        <v>0.577604104946564</v>
      </c>
      <c r="AH16" s="21">
        <v>0.48740750593745003</v>
      </c>
      <c r="AI16" s="21">
        <v>0.57890245880945901</v>
      </c>
      <c r="AJ16" s="21">
        <v>0.50053413709766903</v>
      </c>
      <c r="AK16" s="21">
        <v>0.55137561036124105</v>
      </c>
      <c r="AL16" s="21"/>
      <c r="AM16" s="21">
        <v>0.56118027488100097</v>
      </c>
      <c r="AN16" s="21">
        <v>0.557591146038659</v>
      </c>
      <c r="AO16" s="21"/>
      <c r="AP16" s="21">
        <v>0.49758428492047602</v>
      </c>
      <c r="AQ16" s="21">
        <v>0.52974996637472205</v>
      </c>
      <c r="AR16" s="21">
        <v>0.59150296742831099</v>
      </c>
      <c r="AS16" s="21">
        <v>0.66247492209848402</v>
      </c>
      <c r="AT16" s="21">
        <v>0.57053748961839001</v>
      </c>
      <c r="AU16" s="21"/>
      <c r="AV16" s="21">
        <v>0.63127599943031398</v>
      </c>
      <c r="AW16" s="21">
        <v>0.51431653337329497</v>
      </c>
      <c r="AX16" s="21">
        <v>0.63207530786302901</v>
      </c>
      <c r="AY16" s="21">
        <v>0.46997133352900899</v>
      </c>
      <c r="AZ16" s="21">
        <v>0.71507847849681905</v>
      </c>
      <c r="BA16" s="21">
        <v>0.47933656079190901</v>
      </c>
      <c r="BB16" s="21"/>
      <c r="BC16" s="21">
        <v>0.69527010877184803</v>
      </c>
      <c r="BD16" s="21">
        <v>0.54411127233246703</v>
      </c>
      <c r="BE16" s="21">
        <v>0.505064663982565</v>
      </c>
      <c r="BF16" s="21"/>
      <c r="BG16" s="21">
        <v>0.493076072855547</v>
      </c>
      <c r="BH16" s="21">
        <v>0.63906440833715505</v>
      </c>
      <c r="BI16" s="21">
        <v>0.64252134319437504</v>
      </c>
      <c r="BJ16" s="21">
        <v>0.41531050565620797</v>
      </c>
      <c r="BK16" s="21">
        <v>0.14838948564533699</v>
      </c>
      <c r="BL16" s="21"/>
      <c r="BM16" s="21">
        <v>0.61520859695001096</v>
      </c>
      <c r="BN16" s="21">
        <v>0.21015352091165099</v>
      </c>
    </row>
    <row r="17" spans="2:66" x14ac:dyDescent="0.35">
      <c r="B17" s="18" t="s">
        <v>320</v>
      </c>
      <c r="C17" s="22">
        <v>0.42946113247159001</v>
      </c>
      <c r="D17" s="22">
        <v>0.38766840797568902</v>
      </c>
      <c r="E17" s="22">
        <v>0.468384588904738</v>
      </c>
      <c r="F17" s="22"/>
      <c r="G17" s="22">
        <v>0.42042295921171802</v>
      </c>
      <c r="H17" s="22">
        <v>0.49401716888341501</v>
      </c>
      <c r="I17" s="22">
        <v>0.41999310979099103</v>
      </c>
      <c r="J17" s="22">
        <v>0.45410199158853098</v>
      </c>
      <c r="K17" s="22">
        <v>0.404152999250944</v>
      </c>
      <c r="L17" s="22">
        <v>0.38746935097526197</v>
      </c>
      <c r="M17" s="22"/>
      <c r="N17" s="22">
        <v>0.49391664640462801</v>
      </c>
      <c r="O17" s="22">
        <v>0.43347926810052401</v>
      </c>
      <c r="P17" s="22">
        <v>0.39726314540816698</v>
      </c>
      <c r="Q17" s="22">
        <v>0.38653982684295402</v>
      </c>
      <c r="R17" s="22"/>
      <c r="S17" s="22">
        <v>0.46562666885853898</v>
      </c>
      <c r="T17" s="22">
        <v>0.45050206655672498</v>
      </c>
      <c r="U17" s="22">
        <v>0.42481366192758502</v>
      </c>
      <c r="V17" s="22">
        <v>0.29780230707967498</v>
      </c>
      <c r="W17" s="22">
        <v>0.585997322367386</v>
      </c>
      <c r="X17" s="22">
        <v>0.34118009482061301</v>
      </c>
      <c r="Y17" s="22">
        <v>0.384891553394974</v>
      </c>
      <c r="Z17" s="22">
        <v>0.531355601780649</v>
      </c>
      <c r="AA17" s="22">
        <v>0.48579924570205901</v>
      </c>
      <c r="AB17" s="22">
        <v>0.40717203026772703</v>
      </c>
      <c r="AC17" s="22">
        <v>0.45027089299360001</v>
      </c>
      <c r="AD17" s="22">
        <v>0.28510138262781898</v>
      </c>
      <c r="AE17" s="22"/>
      <c r="AF17" s="22">
        <v>0.44542505570396601</v>
      </c>
      <c r="AG17" s="22">
        <v>0.450836126114045</v>
      </c>
      <c r="AH17" s="22">
        <v>0.32757899455290901</v>
      </c>
      <c r="AI17" s="22">
        <v>0.49856858157879902</v>
      </c>
      <c r="AJ17" s="22">
        <v>0.36903790679908599</v>
      </c>
      <c r="AK17" s="22">
        <v>0.39031421906073399</v>
      </c>
      <c r="AL17" s="22"/>
      <c r="AM17" s="22">
        <v>0.43562982862531402</v>
      </c>
      <c r="AN17" s="22">
        <v>0.42014126728852702</v>
      </c>
      <c r="AO17" s="22"/>
      <c r="AP17" s="22">
        <v>0.37869202327316298</v>
      </c>
      <c r="AQ17" s="22">
        <v>0.39294474098135102</v>
      </c>
      <c r="AR17" s="22">
        <v>0.48049737512706697</v>
      </c>
      <c r="AS17" s="22">
        <v>0.53170152864345299</v>
      </c>
      <c r="AT17" s="22">
        <v>0.34852265573457097</v>
      </c>
      <c r="AU17" s="22"/>
      <c r="AV17" s="22">
        <v>0.50395504614762798</v>
      </c>
      <c r="AW17" s="22">
        <v>0.37864041572385099</v>
      </c>
      <c r="AX17" s="22">
        <v>0.52860195015589495</v>
      </c>
      <c r="AY17" s="22">
        <v>0.30233373117877399</v>
      </c>
      <c r="AZ17" s="22">
        <v>0.60116855701148997</v>
      </c>
      <c r="BA17" s="22">
        <v>0.38900066185564602</v>
      </c>
      <c r="BB17" s="22"/>
      <c r="BC17" s="22">
        <v>0.60191047570165701</v>
      </c>
      <c r="BD17" s="22">
        <v>0.43667129632905799</v>
      </c>
      <c r="BE17" s="22">
        <v>0.32392708304954099</v>
      </c>
      <c r="BF17" s="22"/>
      <c r="BG17" s="22">
        <v>0.31887945657759198</v>
      </c>
      <c r="BH17" s="22">
        <v>0.53341873070613099</v>
      </c>
      <c r="BI17" s="22">
        <v>0.55602009604708003</v>
      </c>
      <c r="BJ17" s="22">
        <v>0.264011080521797</v>
      </c>
      <c r="BK17" s="22">
        <v>-0.23473045321035299</v>
      </c>
      <c r="BL17" s="22"/>
      <c r="BM17" s="22">
        <v>0.49836107735416202</v>
      </c>
      <c r="BN17" s="22">
        <v>-0.119324444058457</v>
      </c>
    </row>
    <row r="18" spans="2:66" x14ac:dyDescent="0.35">
      <c r="B18" s="16"/>
    </row>
    <row r="19" spans="2:66" x14ac:dyDescent="0.35">
      <c r="B19" t="s">
        <v>102</v>
      </c>
    </row>
    <row r="20" spans="2:66" x14ac:dyDescent="0.35">
      <c r="B20" t="s">
        <v>103</v>
      </c>
    </row>
    <row r="22" spans="2:66" x14ac:dyDescent="0.35">
      <c r="B22"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N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325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313</v>
      </c>
      <c r="C9" s="17">
        <v>2.8528961626500302E-2</v>
      </c>
      <c r="D9" s="17">
        <v>3.1734530143973698E-2</v>
      </c>
      <c r="E9" s="17">
        <v>2.5544125213260601E-2</v>
      </c>
      <c r="F9" s="17"/>
      <c r="G9" s="17">
        <v>4.9562968171359301E-2</v>
      </c>
      <c r="H9" s="17">
        <v>2.22115873535851E-2</v>
      </c>
      <c r="I9" s="17">
        <v>3.7266508627020301E-2</v>
      </c>
      <c r="J9" s="17">
        <v>2.3518708917180199E-2</v>
      </c>
      <c r="K9" s="17">
        <v>2.8850884941052202E-2</v>
      </c>
      <c r="L9" s="17">
        <v>1.64608040431946E-2</v>
      </c>
      <c r="M9" s="17"/>
      <c r="N9" s="17">
        <v>3.9811598609944598E-2</v>
      </c>
      <c r="O9" s="17">
        <v>3.08024031316259E-2</v>
      </c>
      <c r="P9" s="17">
        <v>2.4942841895689301E-2</v>
      </c>
      <c r="Q9" s="17">
        <v>1.75644711112104E-2</v>
      </c>
      <c r="R9" s="17"/>
      <c r="S9" s="17">
        <v>3.88866549473737E-2</v>
      </c>
      <c r="T9" s="17">
        <v>3.3659983459624301E-2</v>
      </c>
      <c r="U9" s="17">
        <v>1.14889142244668E-2</v>
      </c>
      <c r="V9" s="17">
        <v>1.87401467713318E-2</v>
      </c>
      <c r="W9" s="17">
        <v>2.0606793717409699E-2</v>
      </c>
      <c r="X9" s="17">
        <v>3.3725752410025699E-2</v>
      </c>
      <c r="Y9" s="17">
        <v>2.9615498993318602E-2</v>
      </c>
      <c r="Z9" s="17">
        <v>2.32302900752656E-2</v>
      </c>
      <c r="AA9" s="17">
        <v>2.7064235914478901E-2</v>
      </c>
      <c r="AB9" s="17">
        <v>3.8542477896064402E-2</v>
      </c>
      <c r="AC9" s="17">
        <v>1.9803563976086101E-2</v>
      </c>
      <c r="AD9" s="17">
        <v>2.9925955476339101E-2</v>
      </c>
      <c r="AE9" s="17"/>
      <c r="AF9" s="17">
        <v>4.2222140219846598E-2</v>
      </c>
      <c r="AG9" s="17">
        <v>2.6687226370707001E-2</v>
      </c>
      <c r="AH9" s="17">
        <v>2.4835328447279401E-2</v>
      </c>
      <c r="AI9" s="17">
        <v>2.9160021042342998E-2</v>
      </c>
      <c r="AJ9" s="17">
        <v>1.5219440271319599E-2</v>
      </c>
      <c r="AK9" s="17">
        <v>8.3748065234270797E-3</v>
      </c>
      <c r="AL9" s="17"/>
      <c r="AM9" s="17">
        <v>3.1523547213042902E-2</v>
      </c>
      <c r="AN9" s="17">
        <v>2.4482298893628698E-2</v>
      </c>
      <c r="AO9" s="17"/>
      <c r="AP9" s="17">
        <v>2.1464357685726701E-2</v>
      </c>
      <c r="AQ9" s="17">
        <v>2.4910485372349699E-2</v>
      </c>
      <c r="AR9" s="17">
        <v>3.5972907737536801E-2</v>
      </c>
      <c r="AS9" s="17">
        <v>3.3185161250990698E-2</v>
      </c>
      <c r="AT9" s="17">
        <v>5.7967632037212002E-2</v>
      </c>
      <c r="AU9" s="17"/>
      <c r="AV9" s="17">
        <v>3.8744566582308501E-2</v>
      </c>
      <c r="AW9" s="17">
        <v>1.8439482860318799E-2</v>
      </c>
      <c r="AX9" s="17">
        <v>1.2663523926791201E-2</v>
      </c>
      <c r="AY9" s="17">
        <v>2.8150694917880199E-2</v>
      </c>
      <c r="AZ9" s="17">
        <v>2.39427755209582E-2</v>
      </c>
      <c r="BA9" s="17">
        <v>1.20638961631597E-2</v>
      </c>
      <c r="BB9" s="17"/>
      <c r="BC9" s="17">
        <v>2.3584164376200201E-2</v>
      </c>
      <c r="BD9" s="17">
        <v>2.71198823524933E-2</v>
      </c>
      <c r="BE9" s="17">
        <v>3.4786070005507902E-2</v>
      </c>
      <c r="BF9" s="17"/>
      <c r="BG9" s="17">
        <v>3.9602159684599403E-2</v>
      </c>
      <c r="BH9" s="17">
        <v>2.84621077145286E-2</v>
      </c>
      <c r="BI9" s="17">
        <v>2.67906328956866E-2</v>
      </c>
      <c r="BJ9" s="17">
        <v>4.2549627719180798E-2</v>
      </c>
      <c r="BK9" s="17">
        <v>3.3975074247734098E-2</v>
      </c>
      <c r="BL9" s="17"/>
      <c r="BM9" s="17">
        <v>3.0282492732031999E-2</v>
      </c>
      <c r="BN9" s="17">
        <v>3.59591780960625E-2</v>
      </c>
    </row>
    <row r="10" spans="2:66" x14ac:dyDescent="0.35">
      <c r="B10" s="18" t="s">
        <v>314</v>
      </c>
      <c r="C10" s="17">
        <v>0.113308856759336</v>
      </c>
      <c r="D10" s="17">
        <v>0.109063163516079</v>
      </c>
      <c r="E10" s="17">
        <v>0.11800692595889201</v>
      </c>
      <c r="F10" s="17"/>
      <c r="G10" s="17">
        <v>0.15301959433201201</v>
      </c>
      <c r="H10" s="17">
        <v>0.12904073617532799</v>
      </c>
      <c r="I10" s="17">
        <v>0.12599508437211701</v>
      </c>
      <c r="J10" s="17">
        <v>0.102307633356142</v>
      </c>
      <c r="K10" s="17">
        <v>8.6582072604251395E-2</v>
      </c>
      <c r="L10" s="17">
        <v>9.0640825671899197E-2</v>
      </c>
      <c r="M10" s="17"/>
      <c r="N10" s="17">
        <v>0.12783044352369799</v>
      </c>
      <c r="O10" s="17">
        <v>0.13425449467445899</v>
      </c>
      <c r="P10" s="17">
        <v>9.8689950213095901E-2</v>
      </c>
      <c r="Q10" s="17">
        <v>8.8438210991178906E-2</v>
      </c>
      <c r="R10" s="17"/>
      <c r="S10" s="17">
        <v>0.12850424069004401</v>
      </c>
      <c r="T10" s="17">
        <v>9.4255146201770806E-2</v>
      </c>
      <c r="U10" s="17">
        <v>0.157309345272718</v>
      </c>
      <c r="V10" s="17">
        <v>0.124462820430328</v>
      </c>
      <c r="W10" s="17">
        <v>9.86677459187984E-2</v>
      </c>
      <c r="X10" s="17">
        <v>0.12466336870547801</v>
      </c>
      <c r="Y10" s="17">
        <v>0.108698296820698</v>
      </c>
      <c r="Z10" s="17">
        <v>8.1073127489455596E-2</v>
      </c>
      <c r="AA10" s="17">
        <v>8.0740138464007197E-2</v>
      </c>
      <c r="AB10" s="17">
        <v>0.151746389243262</v>
      </c>
      <c r="AC10" s="17">
        <v>7.7766025319406004E-2</v>
      </c>
      <c r="AD10" s="17">
        <v>9.2630851493409994E-2</v>
      </c>
      <c r="AE10" s="17"/>
      <c r="AF10" s="17">
        <v>0.123462011610547</v>
      </c>
      <c r="AG10" s="17">
        <v>0.115012743619148</v>
      </c>
      <c r="AH10" s="17">
        <v>0.11008700854774001</v>
      </c>
      <c r="AI10" s="17">
        <v>9.9885015647571795E-2</v>
      </c>
      <c r="AJ10" s="17">
        <v>9.7702076132690996E-2</v>
      </c>
      <c r="AK10" s="17">
        <v>0.14169434334596601</v>
      </c>
      <c r="AL10" s="17"/>
      <c r="AM10" s="17">
        <v>0.10495069459896</v>
      </c>
      <c r="AN10" s="17">
        <v>0.12486473959606401</v>
      </c>
      <c r="AO10" s="17"/>
      <c r="AP10" s="17">
        <v>6.6938518275096101E-2</v>
      </c>
      <c r="AQ10" s="17">
        <v>0.12949353699292099</v>
      </c>
      <c r="AR10" s="17">
        <v>0.135052068229743</v>
      </c>
      <c r="AS10" s="17">
        <v>0.123193091118989</v>
      </c>
      <c r="AT10" s="17">
        <v>0.15984412673891199</v>
      </c>
      <c r="AU10" s="17"/>
      <c r="AV10" s="17">
        <v>0.14152322523884101</v>
      </c>
      <c r="AW10" s="17">
        <v>0.121254794969983</v>
      </c>
      <c r="AX10" s="17">
        <v>9.3523175684336199E-2</v>
      </c>
      <c r="AY10" s="17">
        <v>8.7923523022255798E-2</v>
      </c>
      <c r="AZ10" s="17">
        <v>9.4154077152646204E-2</v>
      </c>
      <c r="BA10" s="17">
        <v>6.8932544595890793E-2</v>
      </c>
      <c r="BB10" s="17"/>
      <c r="BC10" s="17">
        <v>0.123058982475649</v>
      </c>
      <c r="BD10" s="17">
        <v>0.105235588324991</v>
      </c>
      <c r="BE10" s="17">
        <v>0.12514348734445599</v>
      </c>
      <c r="BF10" s="17"/>
      <c r="BG10" s="17">
        <v>0.130804236342388</v>
      </c>
      <c r="BH10" s="17">
        <v>0.11295826197195701</v>
      </c>
      <c r="BI10" s="17">
        <v>0.119543642863947</v>
      </c>
      <c r="BJ10" s="17">
        <v>9.6597908996798196E-2</v>
      </c>
      <c r="BK10" s="17">
        <v>9.8136748556354805E-2</v>
      </c>
      <c r="BL10" s="17"/>
      <c r="BM10" s="17">
        <v>0.115874455222578</v>
      </c>
      <c r="BN10" s="17">
        <v>9.7780669665221406E-2</v>
      </c>
    </row>
    <row r="11" spans="2:66" x14ac:dyDescent="0.35">
      <c r="B11" s="18" t="s">
        <v>315</v>
      </c>
      <c r="C11" s="17">
        <v>0.30707987795186997</v>
      </c>
      <c r="D11" s="17">
        <v>0.29085105538794498</v>
      </c>
      <c r="E11" s="17">
        <v>0.32344111970327999</v>
      </c>
      <c r="F11" s="17"/>
      <c r="G11" s="17">
        <v>0.32224636578326599</v>
      </c>
      <c r="H11" s="17">
        <v>0.26362964076260798</v>
      </c>
      <c r="I11" s="17">
        <v>0.30190242172575099</v>
      </c>
      <c r="J11" s="17">
        <v>0.27753958255884997</v>
      </c>
      <c r="K11" s="17">
        <v>0.30321561396900998</v>
      </c>
      <c r="L11" s="17">
        <v>0.36319264237307503</v>
      </c>
      <c r="M11" s="17"/>
      <c r="N11" s="17">
        <v>0.27460332812511401</v>
      </c>
      <c r="O11" s="17">
        <v>0.30619957698093098</v>
      </c>
      <c r="P11" s="17">
        <v>0.33449573715761999</v>
      </c>
      <c r="Q11" s="17">
        <v>0.31949881488440302</v>
      </c>
      <c r="R11" s="17"/>
      <c r="S11" s="17">
        <v>0.26074806216135699</v>
      </c>
      <c r="T11" s="17">
        <v>0.28833306136958498</v>
      </c>
      <c r="U11" s="17">
        <v>0.32564353216032799</v>
      </c>
      <c r="V11" s="17">
        <v>0.34798863995742202</v>
      </c>
      <c r="W11" s="17">
        <v>0.30029109178658298</v>
      </c>
      <c r="X11" s="17">
        <v>0.31727906989591997</v>
      </c>
      <c r="Y11" s="17">
        <v>0.30412113341611402</v>
      </c>
      <c r="Z11" s="17">
        <v>0.25909334687830998</v>
      </c>
      <c r="AA11" s="17">
        <v>0.325418503275893</v>
      </c>
      <c r="AB11" s="17">
        <v>0.28548815167702501</v>
      </c>
      <c r="AC11" s="17">
        <v>0.364588718583437</v>
      </c>
      <c r="AD11" s="17">
        <v>0.39022706609588098</v>
      </c>
      <c r="AE11" s="17"/>
      <c r="AF11" s="17">
        <v>0.30446412502876202</v>
      </c>
      <c r="AG11" s="17">
        <v>0.30796492556004201</v>
      </c>
      <c r="AH11" s="17">
        <v>0.286756965483834</v>
      </c>
      <c r="AI11" s="17">
        <v>0.32810541475305599</v>
      </c>
      <c r="AJ11" s="17">
        <v>0.30632361364272298</v>
      </c>
      <c r="AK11" s="17">
        <v>0.29123545413466601</v>
      </c>
      <c r="AL11" s="17"/>
      <c r="AM11" s="17">
        <v>0.31139678260513398</v>
      </c>
      <c r="AN11" s="17">
        <v>0.30189141914309903</v>
      </c>
      <c r="AO11" s="17"/>
      <c r="AP11" s="17">
        <v>0.31195140707790298</v>
      </c>
      <c r="AQ11" s="17">
        <v>0.341449538069101</v>
      </c>
      <c r="AR11" s="17">
        <v>0.28282499920806597</v>
      </c>
      <c r="AS11" s="17">
        <v>0.258092985899608</v>
      </c>
      <c r="AT11" s="17">
        <v>0.25189376285820902</v>
      </c>
      <c r="AU11" s="17"/>
      <c r="AV11" s="17">
        <v>0.27980979582045801</v>
      </c>
      <c r="AW11" s="17">
        <v>0.304518350458167</v>
      </c>
      <c r="AX11" s="17">
        <v>0.36438374987927302</v>
      </c>
      <c r="AY11" s="17">
        <v>0.278304572341455</v>
      </c>
      <c r="AZ11" s="17">
        <v>0.36771143931664202</v>
      </c>
      <c r="BA11" s="17">
        <v>0.37100232889638302</v>
      </c>
      <c r="BB11" s="17"/>
      <c r="BC11" s="17">
        <v>0.26042255724961799</v>
      </c>
      <c r="BD11" s="17">
        <v>0.35237047950793698</v>
      </c>
      <c r="BE11" s="17">
        <v>0.28251530621974402</v>
      </c>
      <c r="BF11" s="17"/>
      <c r="BG11" s="17">
        <v>0.24182808396723399</v>
      </c>
      <c r="BH11" s="17">
        <v>0.30344325424111201</v>
      </c>
      <c r="BI11" s="17">
        <v>0.334552127379388</v>
      </c>
      <c r="BJ11" s="17">
        <v>0.448886349467781</v>
      </c>
      <c r="BK11" s="17">
        <v>0.23938446474438699</v>
      </c>
      <c r="BL11" s="17"/>
      <c r="BM11" s="17">
        <v>0.293374779415426</v>
      </c>
      <c r="BN11" s="17">
        <v>0.28786203236303298</v>
      </c>
    </row>
    <row r="12" spans="2:66" x14ac:dyDescent="0.35">
      <c r="B12" s="18" t="s">
        <v>316</v>
      </c>
      <c r="C12" s="17">
        <v>0.33896211834341</v>
      </c>
      <c r="D12" s="17">
        <v>0.34888308521632</v>
      </c>
      <c r="E12" s="17">
        <v>0.32799383170859198</v>
      </c>
      <c r="F12" s="17"/>
      <c r="G12" s="17">
        <v>0.33659928034561598</v>
      </c>
      <c r="H12" s="17">
        <v>0.34422943848127702</v>
      </c>
      <c r="I12" s="17">
        <v>0.329714742143976</v>
      </c>
      <c r="J12" s="17">
        <v>0.38457096016729603</v>
      </c>
      <c r="K12" s="17">
        <v>0.32925369912269897</v>
      </c>
      <c r="L12" s="17">
        <v>0.31329889725417698</v>
      </c>
      <c r="M12" s="17"/>
      <c r="N12" s="17">
        <v>0.37137182178623801</v>
      </c>
      <c r="O12" s="17">
        <v>0.32944782700604702</v>
      </c>
      <c r="P12" s="17">
        <v>0.32545921794965399</v>
      </c>
      <c r="Q12" s="17">
        <v>0.32155045622010903</v>
      </c>
      <c r="R12" s="17"/>
      <c r="S12" s="17">
        <v>0.37127770527103299</v>
      </c>
      <c r="T12" s="17">
        <v>0.37038309836480598</v>
      </c>
      <c r="U12" s="17">
        <v>0.35228700717869499</v>
      </c>
      <c r="V12" s="17">
        <v>0.26548310029240801</v>
      </c>
      <c r="W12" s="17">
        <v>0.37895030281435199</v>
      </c>
      <c r="X12" s="17">
        <v>0.303673211012708</v>
      </c>
      <c r="Y12" s="17">
        <v>0.327830652883291</v>
      </c>
      <c r="Z12" s="17">
        <v>0.42546346715824102</v>
      </c>
      <c r="AA12" s="17">
        <v>0.34633612572544897</v>
      </c>
      <c r="AB12" s="17">
        <v>0.33591232098921198</v>
      </c>
      <c r="AC12" s="17">
        <v>0.24984850687468199</v>
      </c>
      <c r="AD12" s="17">
        <v>0.29594593699366101</v>
      </c>
      <c r="AE12" s="17"/>
      <c r="AF12" s="17">
        <v>0.34517961454420898</v>
      </c>
      <c r="AG12" s="17">
        <v>0.334425860853303</v>
      </c>
      <c r="AH12" s="17">
        <v>0.36251286004934702</v>
      </c>
      <c r="AI12" s="17">
        <v>0.34936423359150198</v>
      </c>
      <c r="AJ12" s="17">
        <v>0.31625488339896601</v>
      </c>
      <c r="AK12" s="17">
        <v>0.288493753597588</v>
      </c>
      <c r="AL12" s="17"/>
      <c r="AM12" s="17">
        <v>0.34493880981323699</v>
      </c>
      <c r="AN12" s="17">
        <v>0.33051378631357398</v>
      </c>
      <c r="AO12" s="17"/>
      <c r="AP12" s="17">
        <v>0.33275234138514198</v>
      </c>
      <c r="AQ12" s="17">
        <v>0.31376154739956802</v>
      </c>
      <c r="AR12" s="17">
        <v>0.34914867234887598</v>
      </c>
      <c r="AS12" s="17">
        <v>0.40157913361529901</v>
      </c>
      <c r="AT12" s="17">
        <v>0.25253030055497999</v>
      </c>
      <c r="AU12" s="17"/>
      <c r="AV12" s="17">
        <v>0.35139258313225102</v>
      </c>
      <c r="AW12" s="17">
        <v>0.31618775574739399</v>
      </c>
      <c r="AX12" s="17">
        <v>0.37797726114123897</v>
      </c>
      <c r="AY12" s="17">
        <v>0.35983958444363701</v>
      </c>
      <c r="AZ12" s="17">
        <v>0.36590777967103399</v>
      </c>
      <c r="BA12" s="17">
        <v>0.303165501239191</v>
      </c>
      <c r="BB12" s="17"/>
      <c r="BC12" s="17">
        <v>0.38971471785983702</v>
      </c>
      <c r="BD12" s="17">
        <v>0.32035028964682399</v>
      </c>
      <c r="BE12" s="17">
        <v>0.34387355765286998</v>
      </c>
      <c r="BF12" s="17"/>
      <c r="BG12" s="17">
        <v>0.37455281685182401</v>
      </c>
      <c r="BH12" s="17">
        <v>0.37662482666278002</v>
      </c>
      <c r="BI12" s="17">
        <v>0.30639722040700601</v>
      </c>
      <c r="BJ12" s="17">
        <v>0.28430078678216503</v>
      </c>
      <c r="BK12" s="17">
        <v>0.32484746263041298</v>
      </c>
      <c r="BL12" s="17"/>
      <c r="BM12" s="17">
        <v>0.37628624156226897</v>
      </c>
      <c r="BN12" s="17">
        <v>0.31546518799006801</v>
      </c>
    </row>
    <row r="13" spans="2:66" x14ac:dyDescent="0.35">
      <c r="B13" s="18" t="s">
        <v>317</v>
      </c>
      <c r="C13" s="17">
        <v>0.133430555790952</v>
      </c>
      <c r="D13" s="17">
        <v>0.17342143581299399</v>
      </c>
      <c r="E13" s="17">
        <v>9.5096821651413005E-2</v>
      </c>
      <c r="F13" s="17"/>
      <c r="G13" s="17">
        <v>8.8982008540673493E-2</v>
      </c>
      <c r="H13" s="17">
        <v>0.187343588520234</v>
      </c>
      <c r="I13" s="17">
        <v>0.107464780310901</v>
      </c>
      <c r="J13" s="17">
        <v>0.12194280032079199</v>
      </c>
      <c r="K13" s="17">
        <v>0.157843695232597</v>
      </c>
      <c r="L13" s="17">
        <v>0.13290552273467601</v>
      </c>
      <c r="M13" s="17"/>
      <c r="N13" s="17">
        <v>0.133801241723779</v>
      </c>
      <c r="O13" s="17">
        <v>0.124532293234681</v>
      </c>
      <c r="P13" s="17">
        <v>0.131891883924631</v>
      </c>
      <c r="Q13" s="17">
        <v>0.14579038333028499</v>
      </c>
      <c r="R13" s="17"/>
      <c r="S13" s="17">
        <v>0.145221817408304</v>
      </c>
      <c r="T13" s="17">
        <v>0.13488823347682699</v>
      </c>
      <c r="U13" s="17">
        <v>7.2378827094248699E-2</v>
      </c>
      <c r="V13" s="17">
        <v>0.16563867109357</v>
      </c>
      <c r="W13" s="17">
        <v>0.14410060903239499</v>
      </c>
      <c r="X13" s="17">
        <v>9.1772571441901499E-2</v>
      </c>
      <c r="Y13" s="17">
        <v>0.127487994567936</v>
      </c>
      <c r="Z13" s="17">
        <v>0.12741344263861101</v>
      </c>
      <c r="AA13" s="17">
        <v>0.136174370404091</v>
      </c>
      <c r="AB13" s="17">
        <v>0.132261003429479</v>
      </c>
      <c r="AC13" s="17">
        <v>0.211529636996001</v>
      </c>
      <c r="AD13" s="17">
        <v>0.12506238092928701</v>
      </c>
      <c r="AE13" s="17"/>
      <c r="AF13" s="17">
        <v>0.141345145637153</v>
      </c>
      <c r="AG13" s="17">
        <v>0.13458103232059501</v>
      </c>
      <c r="AH13" s="17">
        <v>0.112124798442627</v>
      </c>
      <c r="AI13" s="17">
        <v>0.109560542639303</v>
      </c>
      <c r="AJ13" s="17">
        <v>0.15675080394074001</v>
      </c>
      <c r="AK13" s="17">
        <v>0.17811132175729899</v>
      </c>
      <c r="AL13" s="17"/>
      <c r="AM13" s="17">
        <v>0.12906956201550601</v>
      </c>
      <c r="AN13" s="17">
        <v>0.14056448700079599</v>
      </c>
      <c r="AO13" s="17"/>
      <c r="AP13" s="17">
        <v>0.15541916586513699</v>
      </c>
      <c r="AQ13" s="17">
        <v>0.107495893813813</v>
      </c>
      <c r="AR13" s="17">
        <v>0.13130622001617101</v>
      </c>
      <c r="AS13" s="17">
        <v>0.13803008493491001</v>
      </c>
      <c r="AT13" s="17">
        <v>0.25739160569429997</v>
      </c>
      <c r="AU13" s="17"/>
      <c r="AV13" s="17">
        <v>0.132429695661401</v>
      </c>
      <c r="AW13" s="17">
        <v>0.163629867385929</v>
      </c>
      <c r="AX13" s="17">
        <v>0.10820813932187801</v>
      </c>
      <c r="AY13" s="17">
        <v>0.15908887694590201</v>
      </c>
      <c r="AZ13" s="17">
        <v>0.10995645139763401</v>
      </c>
      <c r="BA13" s="17">
        <v>6.7936922243789499E-2</v>
      </c>
      <c r="BB13" s="17"/>
      <c r="BC13" s="17">
        <v>0.14866310774240701</v>
      </c>
      <c r="BD13" s="17">
        <v>0.111141075800293</v>
      </c>
      <c r="BE13" s="17">
        <v>0.16175396222666399</v>
      </c>
      <c r="BF13" s="17"/>
      <c r="BG13" s="17">
        <v>0.185666149282287</v>
      </c>
      <c r="BH13" s="17">
        <v>0.125729676581778</v>
      </c>
      <c r="BI13" s="17">
        <v>0.12065851956365301</v>
      </c>
      <c r="BJ13" s="17">
        <v>0.10926452759024</v>
      </c>
      <c r="BK13" s="17">
        <v>0.189448608193791</v>
      </c>
      <c r="BL13" s="17"/>
      <c r="BM13" s="17">
        <v>0.135523837075746</v>
      </c>
      <c r="BN13" s="17">
        <v>0.17089445917250801</v>
      </c>
    </row>
    <row r="14" spans="2:66" x14ac:dyDescent="0.35">
      <c r="B14" s="18" t="s">
        <v>117</v>
      </c>
      <c r="C14" s="17">
        <v>7.8689629527931806E-2</v>
      </c>
      <c r="D14" s="17">
        <v>4.6046729922688802E-2</v>
      </c>
      <c r="E14" s="17">
        <v>0.109917175764562</v>
      </c>
      <c r="F14" s="17"/>
      <c r="G14" s="17">
        <v>4.9589782827072E-2</v>
      </c>
      <c r="H14" s="17">
        <v>5.3545008706967497E-2</v>
      </c>
      <c r="I14" s="17">
        <v>9.7656462820234893E-2</v>
      </c>
      <c r="J14" s="17">
        <v>9.0120314679740104E-2</v>
      </c>
      <c r="K14" s="17">
        <v>9.4254034130390907E-2</v>
      </c>
      <c r="L14" s="17">
        <v>8.3501307922977094E-2</v>
      </c>
      <c r="M14" s="17"/>
      <c r="N14" s="17">
        <v>5.2581566231226701E-2</v>
      </c>
      <c r="O14" s="17">
        <v>7.4763404972256406E-2</v>
      </c>
      <c r="P14" s="17">
        <v>8.4520368859310094E-2</v>
      </c>
      <c r="Q14" s="17">
        <v>0.10715766346281499</v>
      </c>
      <c r="R14" s="17"/>
      <c r="S14" s="17">
        <v>5.53615195218886E-2</v>
      </c>
      <c r="T14" s="17">
        <v>7.8480477127387996E-2</v>
      </c>
      <c r="U14" s="17">
        <v>8.0892374069542999E-2</v>
      </c>
      <c r="V14" s="17">
        <v>7.7686621454939903E-2</v>
      </c>
      <c r="W14" s="17">
        <v>5.73834567304616E-2</v>
      </c>
      <c r="X14" s="17">
        <v>0.128886026533967</v>
      </c>
      <c r="Y14" s="17">
        <v>0.102246423318642</v>
      </c>
      <c r="Z14" s="17">
        <v>8.3726325760116599E-2</v>
      </c>
      <c r="AA14" s="17">
        <v>8.4266626216081594E-2</v>
      </c>
      <c r="AB14" s="17">
        <v>5.6049656764958197E-2</v>
      </c>
      <c r="AC14" s="17">
        <v>7.6463548250388494E-2</v>
      </c>
      <c r="AD14" s="17">
        <v>6.6207809011421398E-2</v>
      </c>
      <c r="AE14" s="17"/>
      <c r="AF14" s="17">
        <v>4.3326962959483198E-2</v>
      </c>
      <c r="AG14" s="17">
        <v>8.1328211276204501E-2</v>
      </c>
      <c r="AH14" s="17">
        <v>0.103683039029172</v>
      </c>
      <c r="AI14" s="17">
        <v>8.3924772326223807E-2</v>
      </c>
      <c r="AJ14" s="17">
        <v>0.10774918261356101</v>
      </c>
      <c r="AK14" s="17">
        <v>9.2090320641054199E-2</v>
      </c>
      <c r="AL14" s="17"/>
      <c r="AM14" s="17">
        <v>7.8120603754119694E-2</v>
      </c>
      <c r="AN14" s="17">
        <v>7.7683269052838899E-2</v>
      </c>
      <c r="AO14" s="17"/>
      <c r="AP14" s="17">
        <v>0.111474209710995</v>
      </c>
      <c r="AQ14" s="17">
        <v>8.28889983522475E-2</v>
      </c>
      <c r="AR14" s="17">
        <v>6.56951324596068E-2</v>
      </c>
      <c r="AS14" s="17">
        <v>4.5919543180203998E-2</v>
      </c>
      <c r="AT14" s="17">
        <v>2.0372572116387801E-2</v>
      </c>
      <c r="AU14" s="17"/>
      <c r="AV14" s="17">
        <v>5.6100133564740598E-2</v>
      </c>
      <c r="AW14" s="17">
        <v>7.5969748578207194E-2</v>
      </c>
      <c r="AX14" s="17">
        <v>4.3244150046483201E-2</v>
      </c>
      <c r="AY14" s="17">
        <v>8.6692748328871194E-2</v>
      </c>
      <c r="AZ14" s="17">
        <v>3.8327476941086402E-2</v>
      </c>
      <c r="BA14" s="17">
        <v>0.17689880686158599</v>
      </c>
      <c r="BB14" s="17"/>
      <c r="BC14" s="17">
        <v>5.4556470296288503E-2</v>
      </c>
      <c r="BD14" s="17">
        <v>8.3782684367461599E-2</v>
      </c>
      <c r="BE14" s="17">
        <v>5.1927616550757699E-2</v>
      </c>
      <c r="BF14" s="17"/>
      <c r="BG14" s="17">
        <v>2.7546553871667E-2</v>
      </c>
      <c r="BH14" s="17">
        <v>5.2781872827843898E-2</v>
      </c>
      <c r="BI14" s="17">
        <v>9.2057856890319895E-2</v>
      </c>
      <c r="BJ14" s="17">
        <v>1.8400799443834999E-2</v>
      </c>
      <c r="BK14" s="17">
        <v>0.11420764162732</v>
      </c>
      <c r="BL14" s="17"/>
      <c r="BM14" s="17">
        <v>4.8658193991949497E-2</v>
      </c>
      <c r="BN14" s="17">
        <v>9.2038472713107597E-2</v>
      </c>
    </row>
    <row r="15" spans="2:66" x14ac:dyDescent="0.35">
      <c r="B15" s="18" t="s">
        <v>318</v>
      </c>
      <c r="C15" s="21">
        <v>0.14183781838583601</v>
      </c>
      <c r="D15" s="21">
        <v>0.14079769366005199</v>
      </c>
      <c r="E15" s="21">
        <v>0.143551051172153</v>
      </c>
      <c r="F15" s="21"/>
      <c r="G15" s="21">
        <v>0.20258256250337101</v>
      </c>
      <c r="H15" s="21">
        <v>0.15125232352891299</v>
      </c>
      <c r="I15" s="21">
        <v>0.16326159299913801</v>
      </c>
      <c r="J15" s="21">
        <v>0.12582634227332201</v>
      </c>
      <c r="K15" s="21">
        <v>0.115432957545304</v>
      </c>
      <c r="L15" s="21">
        <v>0.107101629715094</v>
      </c>
      <c r="M15" s="21"/>
      <c r="N15" s="21">
        <v>0.16764204213364201</v>
      </c>
      <c r="O15" s="21">
        <v>0.16505689780608501</v>
      </c>
      <c r="P15" s="21">
        <v>0.123632792108785</v>
      </c>
      <c r="Q15" s="21">
        <v>0.106002682102389</v>
      </c>
      <c r="R15" s="21"/>
      <c r="S15" s="21">
        <v>0.16739089563741799</v>
      </c>
      <c r="T15" s="21">
        <v>0.12791512966139501</v>
      </c>
      <c r="U15" s="21">
        <v>0.16879825949718499</v>
      </c>
      <c r="V15" s="21">
        <v>0.14320296720166001</v>
      </c>
      <c r="W15" s="21">
        <v>0.119274539636208</v>
      </c>
      <c r="X15" s="21">
        <v>0.15838912111550399</v>
      </c>
      <c r="Y15" s="21">
        <v>0.13831379581401601</v>
      </c>
      <c r="Z15" s="21">
        <v>0.104303417564721</v>
      </c>
      <c r="AA15" s="21">
        <v>0.107804374378486</v>
      </c>
      <c r="AB15" s="21">
        <v>0.190288867139326</v>
      </c>
      <c r="AC15" s="21">
        <v>9.7569589295492198E-2</v>
      </c>
      <c r="AD15" s="21">
        <v>0.12255680696974899</v>
      </c>
      <c r="AE15" s="21"/>
      <c r="AF15" s="21">
        <v>0.16568415183039301</v>
      </c>
      <c r="AG15" s="21">
        <v>0.14169996998985601</v>
      </c>
      <c r="AH15" s="21">
        <v>0.13492233699501999</v>
      </c>
      <c r="AI15" s="21">
        <v>0.12904503668991499</v>
      </c>
      <c r="AJ15" s="21">
        <v>0.112921516404011</v>
      </c>
      <c r="AK15" s="21">
        <v>0.15006914986939299</v>
      </c>
      <c r="AL15" s="21"/>
      <c r="AM15" s="21">
        <v>0.13647424181200299</v>
      </c>
      <c r="AN15" s="21">
        <v>0.149347038489693</v>
      </c>
      <c r="AO15" s="21"/>
      <c r="AP15" s="21">
        <v>8.8402875960822802E-2</v>
      </c>
      <c r="AQ15" s="21">
        <v>0.15440402236527001</v>
      </c>
      <c r="AR15" s="21">
        <v>0.17102497596728</v>
      </c>
      <c r="AS15" s="21">
        <v>0.15637825236997999</v>
      </c>
      <c r="AT15" s="21">
        <v>0.21781175877612399</v>
      </c>
      <c r="AU15" s="21"/>
      <c r="AV15" s="21">
        <v>0.18026779182114899</v>
      </c>
      <c r="AW15" s="21">
        <v>0.139694277830302</v>
      </c>
      <c r="AX15" s="21">
        <v>0.10618669961112701</v>
      </c>
      <c r="AY15" s="21">
        <v>0.116074217940136</v>
      </c>
      <c r="AZ15" s="21">
        <v>0.11809685267360399</v>
      </c>
      <c r="BA15" s="21">
        <v>8.0996440759050506E-2</v>
      </c>
      <c r="BB15" s="21"/>
      <c r="BC15" s="21">
        <v>0.14664314685184901</v>
      </c>
      <c r="BD15" s="21">
        <v>0.13235547067748499</v>
      </c>
      <c r="BE15" s="21">
        <v>0.159929557349964</v>
      </c>
      <c r="BF15" s="21"/>
      <c r="BG15" s="21">
        <v>0.17040639602698701</v>
      </c>
      <c r="BH15" s="21">
        <v>0.141420369686486</v>
      </c>
      <c r="BI15" s="21">
        <v>0.14633427575963401</v>
      </c>
      <c r="BJ15" s="21">
        <v>0.13914753671597899</v>
      </c>
      <c r="BK15" s="21">
        <v>0.13211182280408901</v>
      </c>
      <c r="BL15" s="21"/>
      <c r="BM15" s="21">
        <v>0.14615694795461001</v>
      </c>
      <c r="BN15" s="21">
        <v>0.133739847761284</v>
      </c>
    </row>
    <row r="16" spans="2:66" x14ac:dyDescent="0.35">
      <c r="B16" s="18" t="s">
        <v>319</v>
      </c>
      <c r="C16" s="21">
        <v>0.47239267413436198</v>
      </c>
      <c r="D16" s="21">
        <v>0.52230452102931402</v>
      </c>
      <c r="E16" s="21">
        <v>0.42309065336000501</v>
      </c>
      <c r="F16" s="21"/>
      <c r="G16" s="21">
        <v>0.42558128888628999</v>
      </c>
      <c r="H16" s="21">
        <v>0.53157302700151099</v>
      </c>
      <c r="I16" s="21">
        <v>0.43717952245487701</v>
      </c>
      <c r="J16" s="21">
        <v>0.50651376048808805</v>
      </c>
      <c r="K16" s="21">
        <v>0.48709739435529598</v>
      </c>
      <c r="L16" s="21">
        <v>0.44620441998885402</v>
      </c>
      <c r="M16" s="21"/>
      <c r="N16" s="21">
        <v>0.50517306351001701</v>
      </c>
      <c r="O16" s="21">
        <v>0.45398012024072798</v>
      </c>
      <c r="P16" s="21">
        <v>0.45735110187428402</v>
      </c>
      <c r="Q16" s="21">
        <v>0.46734083955039302</v>
      </c>
      <c r="R16" s="21"/>
      <c r="S16" s="21">
        <v>0.51649952267933696</v>
      </c>
      <c r="T16" s="21">
        <v>0.50527133184163198</v>
      </c>
      <c r="U16" s="21">
        <v>0.42466583427294402</v>
      </c>
      <c r="V16" s="21">
        <v>0.43112177138597801</v>
      </c>
      <c r="W16" s="21">
        <v>0.52305091184674701</v>
      </c>
      <c r="X16" s="21">
        <v>0.39544578245460899</v>
      </c>
      <c r="Y16" s="21">
        <v>0.45531864745122702</v>
      </c>
      <c r="Z16" s="21">
        <v>0.552876909796852</v>
      </c>
      <c r="AA16" s="21">
        <v>0.482510496129539</v>
      </c>
      <c r="AB16" s="21">
        <v>0.46817332441869097</v>
      </c>
      <c r="AC16" s="21">
        <v>0.46137814387068299</v>
      </c>
      <c r="AD16" s="21">
        <v>0.42100831792294802</v>
      </c>
      <c r="AE16" s="21"/>
      <c r="AF16" s="21">
        <v>0.48652476018136198</v>
      </c>
      <c r="AG16" s="21">
        <v>0.46900689317389799</v>
      </c>
      <c r="AH16" s="21">
        <v>0.47463765849197398</v>
      </c>
      <c r="AI16" s="21">
        <v>0.45892477623080602</v>
      </c>
      <c r="AJ16" s="21">
        <v>0.47300568733970499</v>
      </c>
      <c r="AK16" s="21">
        <v>0.46660507535488699</v>
      </c>
      <c r="AL16" s="21"/>
      <c r="AM16" s="21">
        <v>0.474008371828744</v>
      </c>
      <c r="AN16" s="21">
        <v>0.47107827331436902</v>
      </c>
      <c r="AO16" s="21"/>
      <c r="AP16" s="21">
        <v>0.48817150725027902</v>
      </c>
      <c r="AQ16" s="21">
        <v>0.42125744121338099</v>
      </c>
      <c r="AR16" s="21">
        <v>0.48045489236504701</v>
      </c>
      <c r="AS16" s="21">
        <v>0.53960921855020905</v>
      </c>
      <c r="AT16" s="21">
        <v>0.50992190624928002</v>
      </c>
      <c r="AU16" s="21"/>
      <c r="AV16" s="21">
        <v>0.48382227879365203</v>
      </c>
      <c r="AW16" s="21">
        <v>0.47981762313332299</v>
      </c>
      <c r="AX16" s="21">
        <v>0.48618540046311698</v>
      </c>
      <c r="AY16" s="21">
        <v>0.51892846138953796</v>
      </c>
      <c r="AZ16" s="21">
        <v>0.47586423106866799</v>
      </c>
      <c r="BA16" s="21">
        <v>0.371102423482981</v>
      </c>
      <c r="BB16" s="21"/>
      <c r="BC16" s="21">
        <v>0.53837782560224401</v>
      </c>
      <c r="BD16" s="21">
        <v>0.43149136544711703</v>
      </c>
      <c r="BE16" s="21">
        <v>0.50562751987953403</v>
      </c>
      <c r="BF16" s="21"/>
      <c r="BG16" s="21">
        <v>0.56021896613411104</v>
      </c>
      <c r="BH16" s="21">
        <v>0.50235450324455799</v>
      </c>
      <c r="BI16" s="21">
        <v>0.42705573997065799</v>
      </c>
      <c r="BJ16" s="21">
        <v>0.393565314372405</v>
      </c>
      <c r="BK16" s="21">
        <v>0.51429607082420403</v>
      </c>
      <c r="BL16" s="21"/>
      <c r="BM16" s="21">
        <v>0.51181007863801498</v>
      </c>
      <c r="BN16" s="21">
        <v>0.48635964716257601</v>
      </c>
    </row>
    <row r="17" spans="2:66" x14ac:dyDescent="0.35">
      <c r="B17" s="18" t="s">
        <v>320</v>
      </c>
      <c r="C17" s="22">
        <v>0.330554855748526</v>
      </c>
      <c r="D17" s="22">
        <v>0.381506827369262</v>
      </c>
      <c r="E17" s="22">
        <v>0.27953960218785201</v>
      </c>
      <c r="F17" s="22"/>
      <c r="G17" s="22">
        <v>0.22299872638291901</v>
      </c>
      <c r="H17" s="22">
        <v>0.380320703472597</v>
      </c>
      <c r="I17" s="22">
        <v>0.27391792945573901</v>
      </c>
      <c r="J17" s="22">
        <v>0.38068741821476598</v>
      </c>
      <c r="K17" s="22">
        <v>0.371664436809992</v>
      </c>
      <c r="L17" s="22">
        <v>0.33910279027376</v>
      </c>
      <c r="M17" s="22"/>
      <c r="N17" s="22">
        <v>0.33753102137637497</v>
      </c>
      <c r="O17" s="22">
        <v>0.28892322243464302</v>
      </c>
      <c r="P17" s="22">
        <v>0.33371830976549899</v>
      </c>
      <c r="Q17" s="22">
        <v>0.36133815744800402</v>
      </c>
      <c r="R17" s="22"/>
      <c r="S17" s="22">
        <v>0.34910862704191897</v>
      </c>
      <c r="T17" s="22">
        <v>0.37735620218023702</v>
      </c>
      <c r="U17" s="22">
        <v>0.255867574775759</v>
      </c>
      <c r="V17" s="22">
        <v>0.28791880418431698</v>
      </c>
      <c r="W17" s="22">
        <v>0.40377637221053903</v>
      </c>
      <c r="X17" s="22">
        <v>0.237056661339106</v>
      </c>
      <c r="Y17" s="22">
        <v>0.31700485163720998</v>
      </c>
      <c r="Z17" s="22">
        <v>0.448573492232131</v>
      </c>
      <c r="AA17" s="22">
        <v>0.374706121751053</v>
      </c>
      <c r="AB17" s="22">
        <v>0.277884457279365</v>
      </c>
      <c r="AC17" s="22">
        <v>0.36380855457519001</v>
      </c>
      <c r="AD17" s="22">
        <v>0.298451510953199</v>
      </c>
      <c r="AE17" s="22"/>
      <c r="AF17" s="22">
        <v>0.320840608350969</v>
      </c>
      <c r="AG17" s="22">
        <v>0.32730692318404198</v>
      </c>
      <c r="AH17" s="22">
        <v>0.33971532149695399</v>
      </c>
      <c r="AI17" s="22">
        <v>0.329879739540891</v>
      </c>
      <c r="AJ17" s="22">
        <v>0.360084170935695</v>
      </c>
      <c r="AK17" s="22">
        <v>0.31653592548549397</v>
      </c>
      <c r="AL17" s="22"/>
      <c r="AM17" s="22">
        <v>0.33753413001674099</v>
      </c>
      <c r="AN17" s="22">
        <v>0.32173123482467603</v>
      </c>
      <c r="AO17" s="22"/>
      <c r="AP17" s="22">
        <v>0.399768631289456</v>
      </c>
      <c r="AQ17" s="22">
        <v>0.26685341884810998</v>
      </c>
      <c r="AR17" s="22">
        <v>0.30942991639776701</v>
      </c>
      <c r="AS17" s="22">
        <v>0.383230966180229</v>
      </c>
      <c r="AT17" s="22">
        <v>0.292110147473157</v>
      </c>
      <c r="AU17" s="22"/>
      <c r="AV17" s="22">
        <v>0.30355448697250298</v>
      </c>
      <c r="AW17" s="22">
        <v>0.34012334530302102</v>
      </c>
      <c r="AX17" s="22">
        <v>0.37999870085199</v>
      </c>
      <c r="AY17" s="22">
        <v>0.40285424344940202</v>
      </c>
      <c r="AZ17" s="22">
        <v>0.35776737839506301</v>
      </c>
      <c r="BA17" s="22">
        <v>0.29010598272393001</v>
      </c>
      <c r="BB17" s="22"/>
      <c r="BC17" s="22">
        <v>0.39173467875039503</v>
      </c>
      <c r="BD17" s="22">
        <v>0.29913589476963198</v>
      </c>
      <c r="BE17" s="22">
        <v>0.34569796252957002</v>
      </c>
      <c r="BF17" s="22"/>
      <c r="BG17" s="22">
        <v>0.389812570107124</v>
      </c>
      <c r="BH17" s="22">
        <v>0.36093413355807302</v>
      </c>
      <c r="BI17" s="22">
        <v>0.28072146421102401</v>
      </c>
      <c r="BJ17" s="22">
        <v>0.25441777765642598</v>
      </c>
      <c r="BK17" s="22">
        <v>0.38218424802011502</v>
      </c>
      <c r="BL17" s="22"/>
      <c r="BM17" s="22">
        <v>0.36565313068340499</v>
      </c>
      <c r="BN17" s="22">
        <v>0.35261979940129201</v>
      </c>
    </row>
    <row r="18" spans="2:66" x14ac:dyDescent="0.35">
      <c r="B18" s="16"/>
    </row>
    <row r="19" spans="2:66" x14ac:dyDescent="0.35">
      <c r="B19" t="s">
        <v>102</v>
      </c>
    </row>
    <row r="20" spans="2:66" x14ac:dyDescent="0.35">
      <c r="B20" t="s">
        <v>103</v>
      </c>
    </row>
    <row r="22" spans="2:66" x14ac:dyDescent="0.35">
      <c r="B22"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N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326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313</v>
      </c>
      <c r="C9" s="17">
        <v>4.4366946923498102E-2</v>
      </c>
      <c r="D9" s="17">
        <v>5.7205860992461902E-2</v>
      </c>
      <c r="E9" s="17">
        <v>3.2067592201656198E-2</v>
      </c>
      <c r="F9" s="17"/>
      <c r="G9" s="17">
        <v>3.8016603288753698E-2</v>
      </c>
      <c r="H9" s="17">
        <v>5.1611183287437197E-2</v>
      </c>
      <c r="I9" s="17">
        <v>4.26097723857898E-2</v>
      </c>
      <c r="J9" s="17">
        <v>4.7401880534565503E-2</v>
      </c>
      <c r="K9" s="17">
        <v>4.6282697570747502E-2</v>
      </c>
      <c r="L9" s="17">
        <v>4.0353056044272501E-2</v>
      </c>
      <c r="M9" s="17"/>
      <c r="N9" s="17">
        <v>4.4499330434667701E-2</v>
      </c>
      <c r="O9" s="17">
        <v>5.1074422354302401E-2</v>
      </c>
      <c r="P9" s="17">
        <v>4.60711194507019E-2</v>
      </c>
      <c r="Q9" s="17">
        <v>3.6444717892351097E-2</v>
      </c>
      <c r="R9" s="17"/>
      <c r="S9" s="17">
        <v>3.9441572804736202E-2</v>
      </c>
      <c r="T9" s="17">
        <v>4.1358269348305901E-2</v>
      </c>
      <c r="U9" s="17">
        <v>3.6296602281478997E-2</v>
      </c>
      <c r="V9" s="17">
        <v>6.5119251730882996E-2</v>
      </c>
      <c r="W9" s="17">
        <v>4.3083037409701402E-2</v>
      </c>
      <c r="X9" s="17">
        <v>3.1641150112024202E-2</v>
      </c>
      <c r="Y9" s="17">
        <v>4.2285798342724203E-2</v>
      </c>
      <c r="Z9" s="17">
        <v>2.3274763563804299E-2</v>
      </c>
      <c r="AA9" s="17">
        <v>4.4442452067137102E-2</v>
      </c>
      <c r="AB9" s="17">
        <v>6.9955834162228794E-2</v>
      </c>
      <c r="AC9" s="17">
        <v>3.0049717438962599E-2</v>
      </c>
      <c r="AD9" s="17">
        <v>6.13054994314602E-2</v>
      </c>
      <c r="AE9" s="17"/>
      <c r="AF9" s="17">
        <v>5.74891643163533E-2</v>
      </c>
      <c r="AG9" s="17">
        <v>3.7368244878159103E-2</v>
      </c>
      <c r="AH9" s="17">
        <v>5.5397445049161297E-2</v>
      </c>
      <c r="AI9" s="17">
        <v>2.8624868983991698E-2</v>
      </c>
      <c r="AJ9" s="17">
        <v>4.3057130300883997E-2</v>
      </c>
      <c r="AK9" s="17">
        <v>4.6316490963863297E-2</v>
      </c>
      <c r="AL9" s="17"/>
      <c r="AM9" s="17">
        <v>4.4785725528937399E-2</v>
      </c>
      <c r="AN9" s="17">
        <v>4.4087365594996E-2</v>
      </c>
      <c r="AO9" s="17"/>
      <c r="AP9" s="17">
        <v>3.7304504291594501E-2</v>
      </c>
      <c r="AQ9" s="17">
        <v>4.1685813012316802E-2</v>
      </c>
      <c r="AR9" s="17">
        <v>3.3190918797819602E-2</v>
      </c>
      <c r="AS9" s="17">
        <v>6.8917307600864799E-2</v>
      </c>
      <c r="AT9" s="17">
        <v>3.9743251681892897E-2</v>
      </c>
      <c r="AU9" s="17"/>
      <c r="AV9" s="17">
        <v>4.6187725140269802E-2</v>
      </c>
      <c r="AW9" s="17">
        <v>4.8408838407493798E-2</v>
      </c>
      <c r="AX9" s="17">
        <v>3.70944117822491E-2</v>
      </c>
      <c r="AY9" s="17">
        <v>6.6500295355235606E-2</v>
      </c>
      <c r="AZ9" s="17">
        <v>3.9972093648684398E-2</v>
      </c>
      <c r="BA9" s="17">
        <v>2.5014913019876701E-2</v>
      </c>
      <c r="BB9" s="17"/>
      <c r="BC9" s="17">
        <v>2.3655084120995502E-2</v>
      </c>
      <c r="BD9" s="17">
        <v>3.6659991194577697E-2</v>
      </c>
      <c r="BE9" s="17">
        <v>7.3684002122757802E-2</v>
      </c>
      <c r="BF9" s="17"/>
      <c r="BG9" s="17">
        <v>5.7913200398307302E-2</v>
      </c>
      <c r="BH9" s="17">
        <v>3.5068773877132198E-2</v>
      </c>
      <c r="BI9" s="17">
        <v>2.48812459797733E-2</v>
      </c>
      <c r="BJ9" s="17">
        <v>1.8399562478128701E-2</v>
      </c>
      <c r="BK9" s="17">
        <v>0.16578434848402701</v>
      </c>
      <c r="BL9" s="17"/>
      <c r="BM9" s="17">
        <v>3.8801759314213702E-2</v>
      </c>
      <c r="BN9" s="17">
        <v>0.13168033104764901</v>
      </c>
    </row>
    <row r="10" spans="2:66" x14ac:dyDescent="0.35">
      <c r="B10" s="18" t="s">
        <v>314</v>
      </c>
      <c r="C10" s="17">
        <v>8.3489958936003097E-2</v>
      </c>
      <c r="D10" s="17">
        <v>8.9177111160720898E-2</v>
      </c>
      <c r="E10" s="17">
        <v>7.8356457279703307E-2</v>
      </c>
      <c r="F10" s="17"/>
      <c r="G10" s="17">
        <v>9.12926073629724E-2</v>
      </c>
      <c r="H10" s="17">
        <v>9.9113244591222296E-2</v>
      </c>
      <c r="I10" s="17">
        <v>8.5120981567772397E-2</v>
      </c>
      <c r="J10" s="17">
        <v>6.90460175659494E-2</v>
      </c>
      <c r="K10" s="17">
        <v>6.2124377020556697E-2</v>
      </c>
      <c r="L10" s="17">
        <v>9.0277462990503196E-2</v>
      </c>
      <c r="M10" s="17"/>
      <c r="N10" s="17">
        <v>8.4313371484149496E-2</v>
      </c>
      <c r="O10" s="17">
        <v>8.1871603694095296E-2</v>
      </c>
      <c r="P10" s="17">
        <v>8.1599727620517995E-2</v>
      </c>
      <c r="Q10" s="17">
        <v>8.2782567886653904E-2</v>
      </c>
      <c r="R10" s="17"/>
      <c r="S10" s="17">
        <v>8.50548500241297E-2</v>
      </c>
      <c r="T10" s="17">
        <v>8.2654502734489696E-2</v>
      </c>
      <c r="U10" s="17">
        <v>7.2877399380760696E-2</v>
      </c>
      <c r="V10" s="17">
        <v>0.10129262355428</v>
      </c>
      <c r="W10" s="17">
        <v>6.3734702064345103E-2</v>
      </c>
      <c r="X10" s="17">
        <v>0.107093050470166</v>
      </c>
      <c r="Y10" s="17">
        <v>9.7400306584391402E-2</v>
      </c>
      <c r="Z10" s="17">
        <v>9.3307737667423604E-2</v>
      </c>
      <c r="AA10" s="17">
        <v>7.5445276748916407E-2</v>
      </c>
      <c r="AB10" s="17">
        <v>6.4328858514994494E-2</v>
      </c>
      <c r="AC10" s="17">
        <v>6.7291378858995096E-2</v>
      </c>
      <c r="AD10" s="17">
        <v>9.4115699653273793E-2</v>
      </c>
      <c r="AE10" s="17"/>
      <c r="AF10" s="17">
        <v>9.6200312085106002E-2</v>
      </c>
      <c r="AG10" s="17">
        <v>9.2115554702114397E-2</v>
      </c>
      <c r="AH10" s="17">
        <v>6.7352991237769194E-2</v>
      </c>
      <c r="AI10" s="17">
        <v>7.1663569439342906E-2</v>
      </c>
      <c r="AJ10" s="17">
        <v>6.9954030562629096E-2</v>
      </c>
      <c r="AK10" s="17">
        <v>7.5416366237375604E-2</v>
      </c>
      <c r="AL10" s="17"/>
      <c r="AM10" s="17">
        <v>8.5398586295872103E-2</v>
      </c>
      <c r="AN10" s="17">
        <v>8.1373886343180504E-2</v>
      </c>
      <c r="AO10" s="17"/>
      <c r="AP10" s="17">
        <v>8.3255921653942605E-2</v>
      </c>
      <c r="AQ10" s="17">
        <v>8.42835126095339E-2</v>
      </c>
      <c r="AR10" s="17">
        <v>6.9304223615159699E-2</v>
      </c>
      <c r="AS10" s="17">
        <v>8.1650807721109595E-2</v>
      </c>
      <c r="AT10" s="17">
        <v>0.13838774397650699</v>
      </c>
      <c r="AU10" s="17"/>
      <c r="AV10" s="17">
        <v>8.1776308410256696E-2</v>
      </c>
      <c r="AW10" s="17">
        <v>9.1236763938828E-2</v>
      </c>
      <c r="AX10" s="17">
        <v>8.3291581270030196E-2</v>
      </c>
      <c r="AY10" s="17">
        <v>0.10147103960046799</v>
      </c>
      <c r="AZ10" s="17">
        <v>6.3848700152010607E-2</v>
      </c>
      <c r="BA10" s="17">
        <v>5.31210838446824E-2</v>
      </c>
      <c r="BB10" s="17"/>
      <c r="BC10" s="17">
        <v>5.0698040772000103E-2</v>
      </c>
      <c r="BD10" s="17">
        <v>7.1131385712710105E-2</v>
      </c>
      <c r="BE10" s="17">
        <v>0.12588336117537199</v>
      </c>
      <c r="BF10" s="17"/>
      <c r="BG10" s="17">
        <v>0.11468125091430401</v>
      </c>
      <c r="BH10" s="17">
        <v>7.2873166664853495E-2</v>
      </c>
      <c r="BI10" s="17">
        <v>6.9446175555047895E-2</v>
      </c>
      <c r="BJ10" s="17">
        <v>5.6601264748610103E-2</v>
      </c>
      <c r="BK10" s="17">
        <v>0.19971032368813799</v>
      </c>
      <c r="BL10" s="17"/>
      <c r="BM10" s="17">
        <v>7.9704984898977704E-2</v>
      </c>
      <c r="BN10" s="17">
        <v>0.16659568564685501</v>
      </c>
    </row>
    <row r="11" spans="2:66" x14ac:dyDescent="0.35">
      <c r="B11" s="18" t="s">
        <v>315</v>
      </c>
      <c r="C11" s="17">
        <v>0.311406633704506</v>
      </c>
      <c r="D11" s="17">
        <v>0.32394036769674001</v>
      </c>
      <c r="E11" s="17">
        <v>0.300721042150838</v>
      </c>
      <c r="F11" s="17"/>
      <c r="G11" s="17">
        <v>0.318937966483269</v>
      </c>
      <c r="H11" s="17">
        <v>0.223191767504651</v>
      </c>
      <c r="I11" s="17">
        <v>0.29363020021485697</v>
      </c>
      <c r="J11" s="17">
        <v>0.30749244796019598</v>
      </c>
      <c r="K11" s="17">
        <v>0.37452204852163601</v>
      </c>
      <c r="L11" s="17">
        <v>0.35359225694846702</v>
      </c>
      <c r="M11" s="17"/>
      <c r="N11" s="17">
        <v>0.23818341313847</v>
      </c>
      <c r="O11" s="17">
        <v>0.291333317435373</v>
      </c>
      <c r="P11" s="17">
        <v>0.38045733901005402</v>
      </c>
      <c r="Q11" s="17">
        <v>0.351879488202125</v>
      </c>
      <c r="R11" s="17"/>
      <c r="S11" s="17">
        <v>0.32245280595329701</v>
      </c>
      <c r="T11" s="17">
        <v>0.30101177453084299</v>
      </c>
      <c r="U11" s="17">
        <v>0.32149405529827701</v>
      </c>
      <c r="V11" s="17">
        <v>0.32242742746287001</v>
      </c>
      <c r="W11" s="17">
        <v>0.28065300624115802</v>
      </c>
      <c r="X11" s="17">
        <v>0.32209652907747999</v>
      </c>
      <c r="Y11" s="17">
        <v>0.37511920417465699</v>
      </c>
      <c r="Z11" s="17">
        <v>0.37434333674207498</v>
      </c>
      <c r="AA11" s="17">
        <v>0.24053213650046601</v>
      </c>
      <c r="AB11" s="17">
        <v>0.302754707136353</v>
      </c>
      <c r="AC11" s="17">
        <v>0.31638124643476401</v>
      </c>
      <c r="AD11" s="17">
        <v>0.30849682465154699</v>
      </c>
      <c r="AE11" s="17"/>
      <c r="AF11" s="17">
        <v>0.27401376929166399</v>
      </c>
      <c r="AG11" s="17">
        <v>0.30519301467551502</v>
      </c>
      <c r="AH11" s="17">
        <v>0.347502846816238</v>
      </c>
      <c r="AI11" s="17">
        <v>0.33062814902593402</v>
      </c>
      <c r="AJ11" s="17">
        <v>0.31891301117359899</v>
      </c>
      <c r="AK11" s="17">
        <v>0.352347922181794</v>
      </c>
      <c r="AL11" s="17"/>
      <c r="AM11" s="17">
        <v>0.30679062017108299</v>
      </c>
      <c r="AN11" s="17">
        <v>0.32016447983671897</v>
      </c>
      <c r="AO11" s="17"/>
      <c r="AP11" s="17">
        <v>0.35118729264533599</v>
      </c>
      <c r="AQ11" s="17">
        <v>0.343515566833204</v>
      </c>
      <c r="AR11" s="17">
        <v>0.28735602447354402</v>
      </c>
      <c r="AS11" s="17">
        <v>0.223501330986072</v>
      </c>
      <c r="AT11" s="17">
        <v>0.28562444655230002</v>
      </c>
      <c r="AU11" s="17"/>
      <c r="AV11" s="17">
        <v>0.25197603512318201</v>
      </c>
      <c r="AW11" s="17">
        <v>0.34275004160563599</v>
      </c>
      <c r="AX11" s="17">
        <v>0.27967755673088401</v>
      </c>
      <c r="AY11" s="17">
        <v>0.36780879787426801</v>
      </c>
      <c r="AZ11" s="17">
        <v>0.25669547631127299</v>
      </c>
      <c r="BA11" s="17">
        <v>0.33026834796000298</v>
      </c>
      <c r="BB11" s="17"/>
      <c r="BC11" s="17">
        <v>0.25532290516584999</v>
      </c>
      <c r="BD11" s="17">
        <v>0.34575439951474901</v>
      </c>
      <c r="BE11" s="17">
        <v>0.29930988482559601</v>
      </c>
      <c r="BF11" s="17"/>
      <c r="BG11" s="17">
        <v>0.37582672450176502</v>
      </c>
      <c r="BH11" s="17">
        <v>0.29095709015701898</v>
      </c>
      <c r="BI11" s="17">
        <v>0.26095159837981502</v>
      </c>
      <c r="BJ11" s="17">
        <v>0.41308168495685799</v>
      </c>
      <c r="BK11" s="17">
        <v>0.41779109685594601</v>
      </c>
      <c r="BL11" s="17"/>
      <c r="BM11" s="17">
        <v>0.30482555425550301</v>
      </c>
      <c r="BN11" s="17">
        <v>0.416701365209457</v>
      </c>
    </row>
    <row r="12" spans="2:66" x14ac:dyDescent="0.35">
      <c r="B12" s="18" t="s">
        <v>316</v>
      </c>
      <c r="C12" s="17">
        <v>0.33512036951014501</v>
      </c>
      <c r="D12" s="17">
        <v>0.30297986478114203</v>
      </c>
      <c r="E12" s="17">
        <v>0.36617024902687301</v>
      </c>
      <c r="F12" s="17"/>
      <c r="G12" s="17">
        <v>0.35155402253347501</v>
      </c>
      <c r="H12" s="17">
        <v>0.29137264030464399</v>
      </c>
      <c r="I12" s="17">
        <v>0.341027332100031</v>
      </c>
      <c r="J12" s="17">
        <v>0.34299062388921298</v>
      </c>
      <c r="K12" s="17">
        <v>0.32356249488399103</v>
      </c>
      <c r="L12" s="17">
        <v>0.35651952018440902</v>
      </c>
      <c r="M12" s="17"/>
      <c r="N12" s="17">
        <v>0.373940442830207</v>
      </c>
      <c r="O12" s="17">
        <v>0.35989707803850102</v>
      </c>
      <c r="P12" s="17">
        <v>0.28039513835139102</v>
      </c>
      <c r="Q12" s="17">
        <v>0.31694807439058897</v>
      </c>
      <c r="R12" s="17"/>
      <c r="S12" s="17">
        <v>0.29353199011311298</v>
      </c>
      <c r="T12" s="17">
        <v>0.38572844753513402</v>
      </c>
      <c r="U12" s="17">
        <v>0.34518874994165699</v>
      </c>
      <c r="V12" s="17">
        <v>0.29764195472055599</v>
      </c>
      <c r="W12" s="17">
        <v>0.36889776050315498</v>
      </c>
      <c r="X12" s="17">
        <v>0.34531113483543802</v>
      </c>
      <c r="Y12" s="17">
        <v>0.23742493601131201</v>
      </c>
      <c r="Z12" s="17">
        <v>0.34309307335438199</v>
      </c>
      <c r="AA12" s="17">
        <v>0.40373849660532801</v>
      </c>
      <c r="AB12" s="17">
        <v>0.33439657939376999</v>
      </c>
      <c r="AC12" s="17">
        <v>0.29988781231932998</v>
      </c>
      <c r="AD12" s="17">
        <v>0.34590542431779803</v>
      </c>
      <c r="AE12" s="17"/>
      <c r="AF12" s="17">
        <v>0.30683380248862202</v>
      </c>
      <c r="AG12" s="17">
        <v>0.35690530580534202</v>
      </c>
      <c r="AH12" s="17">
        <v>0.34304653454213901</v>
      </c>
      <c r="AI12" s="17">
        <v>0.33827576003138998</v>
      </c>
      <c r="AJ12" s="17">
        <v>0.367272934730212</v>
      </c>
      <c r="AK12" s="17">
        <v>0.261762598165937</v>
      </c>
      <c r="AL12" s="17"/>
      <c r="AM12" s="17">
        <v>0.33742432561144098</v>
      </c>
      <c r="AN12" s="17">
        <v>0.33188001503312098</v>
      </c>
      <c r="AO12" s="17"/>
      <c r="AP12" s="17">
        <v>0.33840471012835799</v>
      </c>
      <c r="AQ12" s="17">
        <v>0.323679619129562</v>
      </c>
      <c r="AR12" s="17">
        <v>0.36451764956229699</v>
      </c>
      <c r="AS12" s="17">
        <v>0.34704414153084401</v>
      </c>
      <c r="AT12" s="17">
        <v>0.184502350802244</v>
      </c>
      <c r="AU12" s="17"/>
      <c r="AV12" s="17">
        <v>0.35439322713706101</v>
      </c>
      <c r="AW12" s="17">
        <v>0.33958028369848797</v>
      </c>
      <c r="AX12" s="17">
        <v>0.40320820192109902</v>
      </c>
      <c r="AY12" s="17">
        <v>0.31092383559711401</v>
      </c>
      <c r="AZ12" s="17">
        <v>0.335502764411441</v>
      </c>
      <c r="BA12" s="17">
        <v>0.33139743305284503</v>
      </c>
      <c r="BB12" s="17"/>
      <c r="BC12" s="17">
        <v>0.39931588738546098</v>
      </c>
      <c r="BD12" s="17">
        <v>0.33477945319501301</v>
      </c>
      <c r="BE12" s="17">
        <v>0.29152634569383801</v>
      </c>
      <c r="BF12" s="17"/>
      <c r="BG12" s="17">
        <v>0.28153742263495302</v>
      </c>
      <c r="BH12" s="17">
        <v>0.36756076648693697</v>
      </c>
      <c r="BI12" s="17">
        <v>0.39642644728113502</v>
      </c>
      <c r="BJ12" s="17">
        <v>0.306214019439072</v>
      </c>
      <c r="BK12" s="17">
        <v>0.109784924894287</v>
      </c>
      <c r="BL12" s="17"/>
      <c r="BM12" s="17">
        <v>0.35350377584412701</v>
      </c>
      <c r="BN12" s="17">
        <v>0.155237521779688</v>
      </c>
    </row>
    <row r="13" spans="2:66" x14ac:dyDescent="0.35">
      <c r="B13" s="18" t="s">
        <v>317</v>
      </c>
      <c r="C13" s="17">
        <v>0.176275738281642</v>
      </c>
      <c r="D13" s="17">
        <v>0.191063697947677</v>
      </c>
      <c r="E13" s="17">
        <v>0.16072381110404399</v>
      </c>
      <c r="F13" s="17"/>
      <c r="G13" s="17">
        <v>0.148772164484509</v>
      </c>
      <c r="H13" s="17">
        <v>0.29778369184756698</v>
      </c>
      <c r="I13" s="17">
        <v>0.17853337014590501</v>
      </c>
      <c r="J13" s="17">
        <v>0.15801939101326301</v>
      </c>
      <c r="K13" s="17">
        <v>0.151220046703988</v>
      </c>
      <c r="L13" s="17">
        <v>0.12514389431419401</v>
      </c>
      <c r="M13" s="17"/>
      <c r="N13" s="17">
        <v>0.23659599428091799</v>
      </c>
      <c r="O13" s="17">
        <v>0.16991337298549999</v>
      </c>
      <c r="P13" s="17">
        <v>0.15684208124150201</v>
      </c>
      <c r="Q13" s="17">
        <v>0.13382358968198599</v>
      </c>
      <c r="R13" s="17"/>
      <c r="S13" s="17">
        <v>0.2178401316311</v>
      </c>
      <c r="T13" s="17">
        <v>0.13596757628506301</v>
      </c>
      <c r="U13" s="17">
        <v>0.168339843107495</v>
      </c>
      <c r="V13" s="17">
        <v>0.15366643460177601</v>
      </c>
      <c r="W13" s="17">
        <v>0.20635647875073199</v>
      </c>
      <c r="X13" s="17">
        <v>0.145705399880215</v>
      </c>
      <c r="Y13" s="17">
        <v>0.19948663733890601</v>
      </c>
      <c r="Z13" s="17">
        <v>0.10596903357317999</v>
      </c>
      <c r="AA13" s="17">
        <v>0.17786453667777899</v>
      </c>
      <c r="AB13" s="17">
        <v>0.19122193242739499</v>
      </c>
      <c r="AC13" s="17">
        <v>0.239257011995792</v>
      </c>
      <c r="AD13" s="17">
        <v>0.14247840981301299</v>
      </c>
      <c r="AE13" s="17"/>
      <c r="AF13" s="17">
        <v>0.21907215902916</v>
      </c>
      <c r="AG13" s="17">
        <v>0.162720529980803</v>
      </c>
      <c r="AH13" s="17">
        <v>0.13828548703615701</v>
      </c>
      <c r="AI13" s="17">
        <v>0.179699318340106</v>
      </c>
      <c r="AJ13" s="17">
        <v>0.14428273433075001</v>
      </c>
      <c r="AK13" s="17">
        <v>0.19907203275080901</v>
      </c>
      <c r="AL13" s="17"/>
      <c r="AM13" s="17">
        <v>0.179359568546332</v>
      </c>
      <c r="AN13" s="17">
        <v>0.17077839111330201</v>
      </c>
      <c r="AO13" s="17"/>
      <c r="AP13" s="17">
        <v>0.12560830175705301</v>
      </c>
      <c r="AQ13" s="17">
        <v>0.14522667892729299</v>
      </c>
      <c r="AR13" s="17">
        <v>0.21027433804109399</v>
      </c>
      <c r="AS13" s="17">
        <v>0.25913047368789099</v>
      </c>
      <c r="AT13" s="17">
        <v>0.33136963487066801</v>
      </c>
      <c r="AU13" s="17"/>
      <c r="AV13" s="17">
        <v>0.22370951140673001</v>
      </c>
      <c r="AW13" s="17">
        <v>0.14948948765003101</v>
      </c>
      <c r="AX13" s="17">
        <v>0.171592492193263</v>
      </c>
      <c r="AY13" s="17">
        <v>0.10554225429682999</v>
      </c>
      <c r="AZ13" s="17">
        <v>0.28797498820821699</v>
      </c>
      <c r="BA13" s="17">
        <v>0.14566670132696199</v>
      </c>
      <c r="BB13" s="17"/>
      <c r="BC13" s="17">
        <v>0.239904920721494</v>
      </c>
      <c r="BD13" s="17">
        <v>0.151617061468375</v>
      </c>
      <c r="BE13" s="17">
        <v>0.180697071834404</v>
      </c>
      <c r="BF13" s="17"/>
      <c r="BG13" s="17">
        <v>0.131395445332322</v>
      </c>
      <c r="BH13" s="17">
        <v>0.207941299377707</v>
      </c>
      <c r="BI13" s="17">
        <v>0.200487703060447</v>
      </c>
      <c r="BJ13" s="17">
        <v>0.187342958951983</v>
      </c>
      <c r="BK13" s="17">
        <v>3.7796639816793202E-2</v>
      </c>
      <c r="BL13" s="17"/>
      <c r="BM13" s="17">
        <v>0.19543301609226199</v>
      </c>
      <c r="BN13" s="17">
        <v>7.2400823963238797E-2</v>
      </c>
    </row>
    <row r="14" spans="2:66" x14ac:dyDescent="0.35">
      <c r="B14" s="18" t="s">
        <v>117</v>
      </c>
      <c r="C14" s="17">
        <v>4.9340352644205797E-2</v>
      </c>
      <c r="D14" s="17">
        <v>3.5633097421257899E-2</v>
      </c>
      <c r="E14" s="17">
        <v>6.1960848236885399E-2</v>
      </c>
      <c r="F14" s="17"/>
      <c r="G14" s="17">
        <v>5.1426635847019703E-2</v>
      </c>
      <c r="H14" s="17">
        <v>3.6927472464479097E-2</v>
      </c>
      <c r="I14" s="17">
        <v>5.9078343585644802E-2</v>
      </c>
      <c r="J14" s="17">
        <v>7.5049639036812804E-2</v>
      </c>
      <c r="K14" s="17">
        <v>4.2288335299080798E-2</v>
      </c>
      <c r="L14" s="17">
        <v>3.4113809518155201E-2</v>
      </c>
      <c r="M14" s="17"/>
      <c r="N14" s="17">
        <v>2.2467447831587498E-2</v>
      </c>
      <c r="O14" s="17">
        <v>4.5910205492228698E-2</v>
      </c>
      <c r="P14" s="17">
        <v>5.4634594325833001E-2</v>
      </c>
      <c r="Q14" s="17">
        <v>7.8121561946294105E-2</v>
      </c>
      <c r="R14" s="17"/>
      <c r="S14" s="17">
        <v>4.16786494736235E-2</v>
      </c>
      <c r="T14" s="17">
        <v>5.3279429566164598E-2</v>
      </c>
      <c r="U14" s="17">
        <v>5.5803349990331597E-2</v>
      </c>
      <c r="V14" s="17">
        <v>5.98523079296353E-2</v>
      </c>
      <c r="W14" s="17">
        <v>3.7275015030908701E-2</v>
      </c>
      <c r="X14" s="17">
        <v>4.8152735624676098E-2</v>
      </c>
      <c r="Y14" s="17">
        <v>4.8283117548009E-2</v>
      </c>
      <c r="Z14" s="17">
        <v>6.0012055099134598E-2</v>
      </c>
      <c r="AA14" s="17">
        <v>5.7977101400373397E-2</v>
      </c>
      <c r="AB14" s="17">
        <v>3.7342088365259103E-2</v>
      </c>
      <c r="AC14" s="17">
        <v>4.7132832952155999E-2</v>
      </c>
      <c r="AD14" s="17">
        <v>4.7698142132908503E-2</v>
      </c>
      <c r="AE14" s="17"/>
      <c r="AF14" s="17">
        <v>4.6390792789094498E-2</v>
      </c>
      <c r="AG14" s="17">
        <v>4.5697349958065799E-2</v>
      </c>
      <c r="AH14" s="17">
        <v>4.8414695318534803E-2</v>
      </c>
      <c r="AI14" s="17">
        <v>5.1108334179234903E-2</v>
      </c>
      <c r="AJ14" s="17">
        <v>5.6520158901924702E-2</v>
      </c>
      <c r="AK14" s="17">
        <v>6.5084589700220893E-2</v>
      </c>
      <c r="AL14" s="17"/>
      <c r="AM14" s="17">
        <v>4.6241173846333798E-2</v>
      </c>
      <c r="AN14" s="17">
        <v>5.1715862078681001E-2</v>
      </c>
      <c r="AO14" s="17"/>
      <c r="AP14" s="17">
        <v>6.4239269523715906E-2</v>
      </c>
      <c r="AQ14" s="17">
        <v>6.1608809488091103E-2</v>
      </c>
      <c r="AR14" s="17">
        <v>3.5356845510085701E-2</v>
      </c>
      <c r="AS14" s="17">
        <v>1.97559384732186E-2</v>
      </c>
      <c r="AT14" s="17">
        <v>2.0372572116387801E-2</v>
      </c>
      <c r="AU14" s="17"/>
      <c r="AV14" s="17">
        <v>4.1957192782499701E-2</v>
      </c>
      <c r="AW14" s="17">
        <v>2.85345846995224E-2</v>
      </c>
      <c r="AX14" s="17">
        <v>2.5135756102474299E-2</v>
      </c>
      <c r="AY14" s="17">
        <v>4.7753777276083598E-2</v>
      </c>
      <c r="AZ14" s="17">
        <v>1.6005977268374199E-2</v>
      </c>
      <c r="BA14" s="17">
        <v>0.11453152079563</v>
      </c>
      <c r="BB14" s="17"/>
      <c r="BC14" s="17">
        <v>3.1103161834198201E-2</v>
      </c>
      <c r="BD14" s="17">
        <v>6.00577089145755E-2</v>
      </c>
      <c r="BE14" s="17">
        <v>2.88993343480323E-2</v>
      </c>
      <c r="BF14" s="17"/>
      <c r="BG14" s="17">
        <v>3.8645956218349098E-2</v>
      </c>
      <c r="BH14" s="17">
        <v>2.5598903436351302E-2</v>
      </c>
      <c r="BI14" s="17">
        <v>4.7806829743780997E-2</v>
      </c>
      <c r="BJ14" s="17">
        <v>1.8360509425348899E-2</v>
      </c>
      <c r="BK14" s="17">
        <v>6.91326662608093E-2</v>
      </c>
      <c r="BL14" s="17"/>
      <c r="BM14" s="17">
        <v>2.7730909594916298E-2</v>
      </c>
      <c r="BN14" s="17">
        <v>5.7384272353111498E-2</v>
      </c>
    </row>
    <row r="15" spans="2:66" x14ac:dyDescent="0.35">
      <c r="B15" s="18" t="s">
        <v>318</v>
      </c>
      <c r="C15" s="21">
        <v>0.12785690585950099</v>
      </c>
      <c r="D15" s="21">
        <v>0.14638297215318299</v>
      </c>
      <c r="E15" s="21">
        <v>0.110424049481359</v>
      </c>
      <c r="F15" s="21"/>
      <c r="G15" s="21">
        <v>0.12930921065172599</v>
      </c>
      <c r="H15" s="21">
        <v>0.15072442787866</v>
      </c>
      <c r="I15" s="21">
        <v>0.12773075395356201</v>
      </c>
      <c r="J15" s="21">
        <v>0.11644789810051499</v>
      </c>
      <c r="K15" s="21">
        <v>0.108407074591304</v>
      </c>
      <c r="L15" s="21">
        <v>0.13063051903477599</v>
      </c>
      <c r="M15" s="21"/>
      <c r="N15" s="21">
        <v>0.128812701918817</v>
      </c>
      <c r="O15" s="21">
        <v>0.132946026048398</v>
      </c>
      <c r="P15" s="21">
        <v>0.12767084707122001</v>
      </c>
      <c r="Q15" s="21">
        <v>0.119227285779005</v>
      </c>
      <c r="R15" s="21"/>
      <c r="S15" s="21">
        <v>0.124496422828866</v>
      </c>
      <c r="T15" s="21">
        <v>0.124012772082796</v>
      </c>
      <c r="U15" s="21">
        <v>0.10917400166224001</v>
      </c>
      <c r="V15" s="21">
        <v>0.16641187528516299</v>
      </c>
      <c r="W15" s="21">
        <v>0.10681773947404601</v>
      </c>
      <c r="X15" s="21">
        <v>0.13873420058218999</v>
      </c>
      <c r="Y15" s="21">
        <v>0.139686104927116</v>
      </c>
      <c r="Z15" s="21">
        <v>0.116582501231228</v>
      </c>
      <c r="AA15" s="21">
        <v>0.119887728816053</v>
      </c>
      <c r="AB15" s="21">
        <v>0.13428469267722301</v>
      </c>
      <c r="AC15" s="21">
        <v>9.7341096297957702E-2</v>
      </c>
      <c r="AD15" s="21">
        <v>0.15542119908473401</v>
      </c>
      <c r="AE15" s="21"/>
      <c r="AF15" s="21">
        <v>0.153689476401459</v>
      </c>
      <c r="AG15" s="21">
        <v>0.12948379958027301</v>
      </c>
      <c r="AH15" s="21">
        <v>0.12275043628693</v>
      </c>
      <c r="AI15" s="21">
        <v>0.100288438423335</v>
      </c>
      <c r="AJ15" s="21">
        <v>0.113011160863513</v>
      </c>
      <c r="AK15" s="21">
        <v>0.121732857201239</v>
      </c>
      <c r="AL15" s="21"/>
      <c r="AM15" s="21">
        <v>0.130184311824809</v>
      </c>
      <c r="AN15" s="21">
        <v>0.125461251938177</v>
      </c>
      <c r="AO15" s="21"/>
      <c r="AP15" s="21">
        <v>0.12056042594553699</v>
      </c>
      <c r="AQ15" s="21">
        <v>0.12596932562185101</v>
      </c>
      <c r="AR15" s="21">
        <v>0.102495142412979</v>
      </c>
      <c r="AS15" s="21">
        <v>0.15056811532197401</v>
      </c>
      <c r="AT15" s="21">
        <v>0.17813099565839999</v>
      </c>
      <c r="AU15" s="21"/>
      <c r="AV15" s="21">
        <v>0.12796403355052699</v>
      </c>
      <c r="AW15" s="21">
        <v>0.13964560234632201</v>
      </c>
      <c r="AX15" s="21">
        <v>0.120385993052279</v>
      </c>
      <c r="AY15" s="21">
        <v>0.16797133495570399</v>
      </c>
      <c r="AZ15" s="21">
        <v>0.103820793800695</v>
      </c>
      <c r="BA15" s="21">
        <v>7.8135996864559104E-2</v>
      </c>
      <c r="BB15" s="21"/>
      <c r="BC15" s="21">
        <v>7.4353124892995698E-2</v>
      </c>
      <c r="BD15" s="21">
        <v>0.107791376907288</v>
      </c>
      <c r="BE15" s="21">
        <v>0.19956736329812999</v>
      </c>
      <c r="BF15" s="21"/>
      <c r="BG15" s="21">
        <v>0.172594451312611</v>
      </c>
      <c r="BH15" s="21">
        <v>0.107941940541986</v>
      </c>
      <c r="BI15" s="21">
        <v>9.4327421534821196E-2</v>
      </c>
      <c r="BJ15" s="21">
        <v>7.50008272267388E-2</v>
      </c>
      <c r="BK15" s="21">
        <v>0.36549467217216502</v>
      </c>
      <c r="BL15" s="21"/>
      <c r="BM15" s="21">
        <v>0.118506744213191</v>
      </c>
      <c r="BN15" s="21">
        <v>0.29827601669450499</v>
      </c>
    </row>
    <row r="16" spans="2:66" x14ac:dyDescent="0.35">
      <c r="B16" s="18" t="s">
        <v>319</v>
      </c>
      <c r="C16" s="21">
        <v>0.51139610779178701</v>
      </c>
      <c r="D16" s="21">
        <v>0.494043562728819</v>
      </c>
      <c r="E16" s="21">
        <v>0.526894060130917</v>
      </c>
      <c r="F16" s="21"/>
      <c r="G16" s="21">
        <v>0.50032618701798504</v>
      </c>
      <c r="H16" s="21">
        <v>0.58915633215220997</v>
      </c>
      <c r="I16" s="21">
        <v>0.51956070224593598</v>
      </c>
      <c r="J16" s="21">
        <v>0.50101001490247599</v>
      </c>
      <c r="K16" s="21">
        <v>0.474782541587979</v>
      </c>
      <c r="L16" s="21">
        <v>0.481663414498602</v>
      </c>
      <c r="M16" s="21"/>
      <c r="N16" s="21">
        <v>0.61053643711112504</v>
      </c>
      <c r="O16" s="21">
        <v>0.52981045102400004</v>
      </c>
      <c r="P16" s="21">
        <v>0.43723721959289302</v>
      </c>
      <c r="Q16" s="21">
        <v>0.45077166407257502</v>
      </c>
      <c r="R16" s="21"/>
      <c r="S16" s="21">
        <v>0.51137212174421298</v>
      </c>
      <c r="T16" s="21">
        <v>0.52169602382019697</v>
      </c>
      <c r="U16" s="21">
        <v>0.51352859304915199</v>
      </c>
      <c r="V16" s="21">
        <v>0.45130838932233203</v>
      </c>
      <c r="W16" s="21">
        <v>0.57525423925388697</v>
      </c>
      <c r="X16" s="21">
        <v>0.49101653471565399</v>
      </c>
      <c r="Y16" s="21">
        <v>0.43691157335021802</v>
      </c>
      <c r="Z16" s="21">
        <v>0.44906210692756199</v>
      </c>
      <c r="AA16" s="21">
        <v>0.58160303328310703</v>
      </c>
      <c r="AB16" s="21">
        <v>0.52561851182116504</v>
      </c>
      <c r="AC16" s="21">
        <v>0.53914482431512301</v>
      </c>
      <c r="AD16" s="21">
        <v>0.48838383413081099</v>
      </c>
      <c r="AE16" s="21"/>
      <c r="AF16" s="21">
        <v>0.52590596151778202</v>
      </c>
      <c r="AG16" s="21">
        <v>0.51962583578614596</v>
      </c>
      <c r="AH16" s="21">
        <v>0.48133202157829702</v>
      </c>
      <c r="AI16" s="21">
        <v>0.51797507837149603</v>
      </c>
      <c r="AJ16" s="21">
        <v>0.51155566906096295</v>
      </c>
      <c r="AK16" s="21">
        <v>0.46083463091674598</v>
      </c>
      <c r="AL16" s="21"/>
      <c r="AM16" s="21">
        <v>0.51678389415777304</v>
      </c>
      <c r="AN16" s="21">
        <v>0.50265840614642299</v>
      </c>
      <c r="AO16" s="21"/>
      <c r="AP16" s="21">
        <v>0.464013011885411</v>
      </c>
      <c r="AQ16" s="21">
        <v>0.46890629805685502</v>
      </c>
      <c r="AR16" s="21">
        <v>0.57479198760339101</v>
      </c>
      <c r="AS16" s="21">
        <v>0.60617461521873495</v>
      </c>
      <c r="AT16" s="21">
        <v>0.51587198567291204</v>
      </c>
      <c r="AU16" s="21"/>
      <c r="AV16" s="21">
        <v>0.57810273854379102</v>
      </c>
      <c r="AW16" s="21">
        <v>0.48906977134851898</v>
      </c>
      <c r="AX16" s="21">
        <v>0.57480069411436197</v>
      </c>
      <c r="AY16" s="21">
        <v>0.41646608989394401</v>
      </c>
      <c r="AZ16" s="21">
        <v>0.62347775261965799</v>
      </c>
      <c r="BA16" s="21">
        <v>0.47706413437980699</v>
      </c>
      <c r="BB16" s="21"/>
      <c r="BC16" s="21">
        <v>0.63922080810695603</v>
      </c>
      <c r="BD16" s="21">
        <v>0.48639651466338701</v>
      </c>
      <c r="BE16" s="21">
        <v>0.47222341752824198</v>
      </c>
      <c r="BF16" s="21"/>
      <c r="BG16" s="21">
        <v>0.41293286796727502</v>
      </c>
      <c r="BH16" s="21">
        <v>0.57550206586464403</v>
      </c>
      <c r="BI16" s="21">
        <v>0.59691415034158202</v>
      </c>
      <c r="BJ16" s="21">
        <v>0.493556978391055</v>
      </c>
      <c r="BK16" s="21">
        <v>0.14758156471108</v>
      </c>
      <c r="BL16" s="21"/>
      <c r="BM16" s="21">
        <v>0.548936791936389</v>
      </c>
      <c r="BN16" s="21">
        <v>0.22763834574292699</v>
      </c>
    </row>
    <row r="17" spans="2:66" x14ac:dyDescent="0.35">
      <c r="B17" s="18" t="s">
        <v>320</v>
      </c>
      <c r="C17" s="22">
        <v>0.38353920193228602</v>
      </c>
      <c r="D17" s="22">
        <v>0.34766059057563597</v>
      </c>
      <c r="E17" s="22">
        <v>0.41647001064955802</v>
      </c>
      <c r="F17" s="22"/>
      <c r="G17" s="22">
        <v>0.37101697636625902</v>
      </c>
      <c r="H17" s="22">
        <v>0.438431904273551</v>
      </c>
      <c r="I17" s="22">
        <v>0.391829948292374</v>
      </c>
      <c r="J17" s="22">
        <v>0.38456211680196101</v>
      </c>
      <c r="K17" s="22">
        <v>0.366375466996675</v>
      </c>
      <c r="L17" s="22">
        <v>0.35103289546382599</v>
      </c>
      <c r="M17" s="22"/>
      <c r="N17" s="22">
        <v>0.48172373519230799</v>
      </c>
      <c r="O17" s="22">
        <v>0.39686442497560298</v>
      </c>
      <c r="P17" s="22">
        <v>0.30956637252167402</v>
      </c>
      <c r="Q17" s="22">
        <v>0.33154437829356997</v>
      </c>
      <c r="R17" s="22"/>
      <c r="S17" s="22">
        <v>0.38687569891534701</v>
      </c>
      <c r="T17" s="22">
        <v>0.39768325173740199</v>
      </c>
      <c r="U17" s="22">
        <v>0.40435459138691199</v>
      </c>
      <c r="V17" s="22">
        <v>0.28489651403716898</v>
      </c>
      <c r="W17" s="22">
        <v>0.46843649977984098</v>
      </c>
      <c r="X17" s="22">
        <v>0.35228233413346299</v>
      </c>
      <c r="Y17" s="22">
        <v>0.29722546842310299</v>
      </c>
      <c r="Z17" s="22">
        <v>0.332479605696334</v>
      </c>
      <c r="AA17" s="22">
        <v>0.461715304467054</v>
      </c>
      <c r="AB17" s="22">
        <v>0.391333819143942</v>
      </c>
      <c r="AC17" s="22">
        <v>0.441803728017165</v>
      </c>
      <c r="AD17" s="22">
        <v>0.33296263504607698</v>
      </c>
      <c r="AE17" s="22"/>
      <c r="AF17" s="22">
        <v>0.37221648511632299</v>
      </c>
      <c r="AG17" s="22">
        <v>0.39014203620587201</v>
      </c>
      <c r="AH17" s="22">
        <v>0.35858158529136602</v>
      </c>
      <c r="AI17" s="22">
        <v>0.41768663994816102</v>
      </c>
      <c r="AJ17" s="22">
        <v>0.39854450819745002</v>
      </c>
      <c r="AK17" s="22">
        <v>0.33910177371550698</v>
      </c>
      <c r="AL17" s="22"/>
      <c r="AM17" s="22">
        <v>0.38659958233296399</v>
      </c>
      <c r="AN17" s="22">
        <v>0.37719715420824701</v>
      </c>
      <c r="AO17" s="22"/>
      <c r="AP17" s="22">
        <v>0.34345258593987399</v>
      </c>
      <c r="AQ17" s="22">
        <v>0.34293697243500398</v>
      </c>
      <c r="AR17" s="22">
        <v>0.47229684519041099</v>
      </c>
      <c r="AS17" s="22">
        <v>0.45560649989676</v>
      </c>
      <c r="AT17" s="22">
        <v>0.33774099001451302</v>
      </c>
      <c r="AU17" s="22"/>
      <c r="AV17" s="22">
        <v>0.45013870499326503</v>
      </c>
      <c r="AW17" s="22">
        <v>0.34942416900219803</v>
      </c>
      <c r="AX17" s="22">
        <v>0.45441470106208298</v>
      </c>
      <c r="AY17" s="22">
        <v>0.24849475493824</v>
      </c>
      <c r="AZ17" s="22">
        <v>0.51965695881896301</v>
      </c>
      <c r="BA17" s="22">
        <v>0.39892813751524803</v>
      </c>
      <c r="BB17" s="22"/>
      <c r="BC17" s="22">
        <v>0.56486768321395997</v>
      </c>
      <c r="BD17" s="22">
        <v>0.3786051377561</v>
      </c>
      <c r="BE17" s="22">
        <v>0.27265605423011302</v>
      </c>
      <c r="BF17" s="22"/>
      <c r="BG17" s="22">
        <v>0.24033841665466399</v>
      </c>
      <c r="BH17" s="22">
        <v>0.467560125322658</v>
      </c>
      <c r="BI17" s="22">
        <v>0.50258672880676103</v>
      </c>
      <c r="BJ17" s="22">
        <v>0.41855615116431599</v>
      </c>
      <c r="BK17" s="22">
        <v>-0.217913107461085</v>
      </c>
      <c r="BL17" s="22"/>
      <c r="BM17" s="22">
        <v>0.43043004772319798</v>
      </c>
      <c r="BN17" s="22">
        <v>-7.0637670951577997E-2</v>
      </c>
    </row>
    <row r="18" spans="2:66" x14ac:dyDescent="0.35">
      <c r="B18" s="16"/>
    </row>
    <row r="19" spans="2:66" x14ac:dyDescent="0.35">
      <c r="B19" t="s">
        <v>102</v>
      </c>
    </row>
    <row r="20" spans="2:66" x14ac:dyDescent="0.35">
      <c r="B20" t="s">
        <v>103</v>
      </c>
    </row>
    <row r="22" spans="2:66" x14ac:dyDescent="0.35">
      <c r="B22"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N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327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313</v>
      </c>
      <c r="C9" s="17">
        <v>5.8830750966961803E-2</v>
      </c>
      <c r="D9" s="17">
        <v>6.2801747516037204E-2</v>
      </c>
      <c r="E9" s="17">
        <v>5.4273522138081003E-2</v>
      </c>
      <c r="F9" s="17"/>
      <c r="G9" s="17">
        <v>6.5732784143450795E-2</v>
      </c>
      <c r="H9" s="17">
        <v>6.3120989641734904E-2</v>
      </c>
      <c r="I9" s="17">
        <v>7.2943525970914094E-2</v>
      </c>
      <c r="J9" s="17">
        <v>5.9957664880496801E-2</v>
      </c>
      <c r="K9" s="17">
        <v>5.6796317238760698E-2</v>
      </c>
      <c r="L9" s="17">
        <v>3.9759567421698998E-2</v>
      </c>
      <c r="M9" s="17"/>
      <c r="N9" s="17">
        <v>5.3971478600806401E-2</v>
      </c>
      <c r="O9" s="17">
        <v>8.4575655706241398E-2</v>
      </c>
      <c r="P9" s="17">
        <v>5.7116512667681897E-2</v>
      </c>
      <c r="Q9" s="17">
        <v>3.9712114647650398E-2</v>
      </c>
      <c r="R9" s="17"/>
      <c r="S9" s="17">
        <v>7.7937806788571498E-2</v>
      </c>
      <c r="T9" s="17">
        <v>6.8470086301031602E-2</v>
      </c>
      <c r="U9" s="17">
        <v>1.8343691785758402E-2</v>
      </c>
      <c r="V9" s="17">
        <v>5.4570445377201703E-2</v>
      </c>
      <c r="W9" s="17">
        <v>4.2984235159586603E-2</v>
      </c>
      <c r="X9" s="17">
        <v>4.8498682542388899E-2</v>
      </c>
      <c r="Y9" s="17">
        <v>7.3691762766252403E-2</v>
      </c>
      <c r="Z9" s="17">
        <v>2.3502333609783599E-2</v>
      </c>
      <c r="AA9" s="17">
        <v>5.7022245479381103E-2</v>
      </c>
      <c r="AB9" s="17">
        <v>7.0566501636420295E-2</v>
      </c>
      <c r="AC9" s="17">
        <v>5.9136594241645399E-2</v>
      </c>
      <c r="AD9" s="17">
        <v>9.5289387716978299E-2</v>
      </c>
      <c r="AE9" s="17"/>
      <c r="AF9" s="17">
        <v>9.0583154111244402E-2</v>
      </c>
      <c r="AG9" s="17">
        <v>5.1944767630115601E-2</v>
      </c>
      <c r="AH9" s="17">
        <v>4.44863371083992E-2</v>
      </c>
      <c r="AI9" s="17">
        <v>5.2138645061279403E-2</v>
      </c>
      <c r="AJ9" s="17">
        <v>2.9191186455583201E-2</v>
      </c>
      <c r="AK9" s="17">
        <v>6.4973387608279198E-2</v>
      </c>
      <c r="AL9" s="17"/>
      <c r="AM9" s="17">
        <v>5.3869252987769303E-2</v>
      </c>
      <c r="AN9" s="17">
        <v>6.6287722453321304E-2</v>
      </c>
      <c r="AO9" s="17"/>
      <c r="AP9" s="17">
        <v>4.93443524867005E-2</v>
      </c>
      <c r="AQ9" s="17">
        <v>4.8219065713416602E-2</v>
      </c>
      <c r="AR9" s="17">
        <v>7.3436052727233705E-2</v>
      </c>
      <c r="AS9" s="17">
        <v>7.9761186645838103E-2</v>
      </c>
      <c r="AT9" s="17">
        <v>6.0874171776076597E-2</v>
      </c>
      <c r="AU9" s="17"/>
      <c r="AV9" s="17">
        <v>7.6556110887332607E-2</v>
      </c>
      <c r="AW9" s="17">
        <v>3.96986412305615E-2</v>
      </c>
      <c r="AX9" s="17">
        <v>4.2481286876787698E-2</v>
      </c>
      <c r="AY9" s="17">
        <v>5.1150115041698203E-2</v>
      </c>
      <c r="AZ9" s="17">
        <v>7.1993413210948806E-2</v>
      </c>
      <c r="BA9" s="17">
        <v>3.7525518384476E-2</v>
      </c>
      <c r="BB9" s="17"/>
      <c r="BC9" s="17">
        <v>5.6797473695636501E-2</v>
      </c>
      <c r="BD9" s="17">
        <v>5.7494355836316798E-2</v>
      </c>
      <c r="BE9" s="17">
        <v>6.3586897954958504E-2</v>
      </c>
      <c r="BF9" s="17"/>
      <c r="BG9" s="17">
        <v>4.0418199908330101E-2</v>
      </c>
      <c r="BH9" s="17">
        <v>7.5477595884466994E-2</v>
      </c>
      <c r="BI9" s="17">
        <v>3.02154788103676E-2</v>
      </c>
      <c r="BJ9" s="17">
        <v>7.5024195722550494E-2</v>
      </c>
      <c r="BK9" s="17">
        <v>0.10369018830629</v>
      </c>
      <c r="BL9" s="17"/>
      <c r="BM9" s="17">
        <v>6.9748574213011102E-2</v>
      </c>
      <c r="BN9" s="17">
        <v>9.7057037508298E-2</v>
      </c>
    </row>
    <row r="10" spans="2:66" x14ac:dyDescent="0.35">
      <c r="B10" s="18" t="s">
        <v>314</v>
      </c>
      <c r="C10" s="17">
        <v>6.7269420187977297E-2</v>
      </c>
      <c r="D10" s="17">
        <v>7.1184187985906602E-2</v>
      </c>
      <c r="E10" s="17">
        <v>6.3784056934513805E-2</v>
      </c>
      <c r="F10" s="17"/>
      <c r="G10" s="17">
        <v>9.0670712642757806E-2</v>
      </c>
      <c r="H10" s="17">
        <v>0.100192110555939</v>
      </c>
      <c r="I10" s="17">
        <v>8.0490640491493404E-2</v>
      </c>
      <c r="J10" s="17">
        <v>4.5776390673470398E-2</v>
      </c>
      <c r="K10" s="17">
        <v>4.8674295750230599E-2</v>
      </c>
      <c r="L10" s="17">
        <v>4.4014704810421197E-2</v>
      </c>
      <c r="M10" s="17"/>
      <c r="N10" s="17">
        <v>4.6117607980573898E-2</v>
      </c>
      <c r="O10" s="17">
        <v>7.4143960897191094E-2</v>
      </c>
      <c r="P10" s="17">
        <v>6.9380461787298106E-2</v>
      </c>
      <c r="Q10" s="17">
        <v>8.2211003692992404E-2</v>
      </c>
      <c r="R10" s="17"/>
      <c r="S10" s="17">
        <v>6.1415211249794301E-2</v>
      </c>
      <c r="T10" s="17">
        <v>7.4533979683223395E-2</v>
      </c>
      <c r="U10" s="17">
        <v>8.5453289809937896E-2</v>
      </c>
      <c r="V10" s="17">
        <v>6.4579635161514798E-2</v>
      </c>
      <c r="W10" s="17">
        <v>7.8744018684901301E-2</v>
      </c>
      <c r="X10" s="17">
        <v>5.4184695964447999E-2</v>
      </c>
      <c r="Y10" s="17">
        <v>6.12070999093162E-2</v>
      </c>
      <c r="Z10" s="17">
        <v>9.3931685309334906E-2</v>
      </c>
      <c r="AA10" s="17">
        <v>6.2228259710799497E-2</v>
      </c>
      <c r="AB10" s="17">
        <v>6.3745702747911206E-2</v>
      </c>
      <c r="AC10" s="17">
        <v>4.7240286026736598E-2</v>
      </c>
      <c r="AD10" s="17">
        <v>7.8530076274857002E-2</v>
      </c>
      <c r="AE10" s="17"/>
      <c r="AF10" s="17">
        <v>8.6638586106217302E-2</v>
      </c>
      <c r="AG10" s="17">
        <v>5.5294492081801899E-2</v>
      </c>
      <c r="AH10" s="17">
        <v>6.55929652290662E-2</v>
      </c>
      <c r="AI10" s="17">
        <v>6.2369048176730099E-2</v>
      </c>
      <c r="AJ10" s="17">
        <v>6.9836388066134097E-2</v>
      </c>
      <c r="AK10" s="17">
        <v>5.5485779562630101E-2</v>
      </c>
      <c r="AL10" s="17"/>
      <c r="AM10" s="17">
        <v>6.44256623268918E-2</v>
      </c>
      <c r="AN10" s="17">
        <v>7.1781405500177503E-2</v>
      </c>
      <c r="AO10" s="17"/>
      <c r="AP10" s="17">
        <v>5.51558820627173E-2</v>
      </c>
      <c r="AQ10" s="17">
        <v>7.4917595288614594E-2</v>
      </c>
      <c r="AR10" s="17">
        <v>6.5779253099593996E-2</v>
      </c>
      <c r="AS10" s="17">
        <v>8.6359504295352593E-2</v>
      </c>
      <c r="AT10" s="17">
        <v>9.8321589602135495E-2</v>
      </c>
      <c r="AU10" s="17"/>
      <c r="AV10" s="17">
        <v>6.9044961705797298E-2</v>
      </c>
      <c r="AW10" s="17">
        <v>5.8028694418896298E-2</v>
      </c>
      <c r="AX10" s="17">
        <v>5.1962267532042999E-2</v>
      </c>
      <c r="AY10" s="17">
        <v>8.6736443622048201E-2</v>
      </c>
      <c r="AZ10" s="17">
        <v>4.7834055654401499E-2</v>
      </c>
      <c r="BA10" s="17">
        <v>5.0909041632255299E-2</v>
      </c>
      <c r="BB10" s="17"/>
      <c r="BC10" s="17">
        <v>4.1838571722161301E-2</v>
      </c>
      <c r="BD10" s="17">
        <v>6.4607055541082301E-2</v>
      </c>
      <c r="BE10" s="17">
        <v>8.7353851742412503E-2</v>
      </c>
      <c r="BF10" s="17"/>
      <c r="BG10" s="17">
        <v>0.117929307880436</v>
      </c>
      <c r="BH10" s="17">
        <v>6.9304904287144503E-2</v>
      </c>
      <c r="BI10" s="17">
        <v>3.8026610973715499E-2</v>
      </c>
      <c r="BJ10" s="17">
        <v>9.7664990296465096E-2</v>
      </c>
      <c r="BK10" s="17">
        <v>0.114534888445989</v>
      </c>
      <c r="BL10" s="17"/>
      <c r="BM10" s="17">
        <v>7.7250570611150607E-2</v>
      </c>
      <c r="BN10" s="17">
        <v>0.11063128810681799</v>
      </c>
    </row>
    <row r="11" spans="2:66" x14ac:dyDescent="0.35">
      <c r="B11" s="18" t="s">
        <v>315</v>
      </c>
      <c r="C11" s="17">
        <v>0.131648037363678</v>
      </c>
      <c r="D11" s="17">
        <v>0.14427851177426201</v>
      </c>
      <c r="E11" s="17">
        <v>0.119982112089572</v>
      </c>
      <c r="F11" s="17"/>
      <c r="G11" s="17">
        <v>0.20532795219373501</v>
      </c>
      <c r="H11" s="17">
        <v>0.11050570476388299</v>
      </c>
      <c r="I11" s="17">
        <v>0.106733757084727</v>
      </c>
      <c r="J11" s="17">
        <v>0.15193849819690999</v>
      </c>
      <c r="K11" s="17">
        <v>9.87490512469274E-2</v>
      </c>
      <c r="L11" s="17">
        <v>0.125746684449248</v>
      </c>
      <c r="M11" s="17"/>
      <c r="N11" s="17">
        <v>0.119444824195359</v>
      </c>
      <c r="O11" s="17">
        <v>0.12884232556522801</v>
      </c>
      <c r="P11" s="17">
        <v>0.14305667553884499</v>
      </c>
      <c r="Q11" s="17">
        <v>0.137418892058051</v>
      </c>
      <c r="R11" s="17"/>
      <c r="S11" s="17">
        <v>0.124060994322108</v>
      </c>
      <c r="T11" s="17">
        <v>8.2195461895692198E-2</v>
      </c>
      <c r="U11" s="17">
        <v>0.200880927492571</v>
      </c>
      <c r="V11" s="17">
        <v>0.1233784933742</v>
      </c>
      <c r="W11" s="17">
        <v>0.10629070874861</v>
      </c>
      <c r="X11" s="17">
        <v>0.18437482638473501</v>
      </c>
      <c r="Y11" s="17">
        <v>0.152092195071939</v>
      </c>
      <c r="Z11" s="17">
        <v>8.1956569305451796E-2</v>
      </c>
      <c r="AA11" s="17">
        <v>0.16241617905217301</v>
      </c>
      <c r="AB11" s="17">
        <v>0.121229361749798</v>
      </c>
      <c r="AC11" s="17">
        <v>0.117114837750809</v>
      </c>
      <c r="AD11" s="17">
        <v>7.6010545365371607E-2</v>
      </c>
      <c r="AE11" s="17"/>
      <c r="AF11" s="17">
        <v>0.132685665915041</v>
      </c>
      <c r="AG11" s="17">
        <v>0.121091661939183</v>
      </c>
      <c r="AH11" s="17">
        <v>0.15091760784496699</v>
      </c>
      <c r="AI11" s="17">
        <v>0.123820531133159</v>
      </c>
      <c r="AJ11" s="17">
        <v>0.13255548087802199</v>
      </c>
      <c r="AK11" s="17">
        <v>0.14708390875367</v>
      </c>
      <c r="AL11" s="17"/>
      <c r="AM11" s="17">
        <v>0.13000437698876</v>
      </c>
      <c r="AN11" s="17">
        <v>0.134913748373193</v>
      </c>
      <c r="AO11" s="17"/>
      <c r="AP11" s="17">
        <v>0.16010636935226599</v>
      </c>
      <c r="AQ11" s="17">
        <v>0.119630731048677</v>
      </c>
      <c r="AR11" s="17">
        <v>0.112385223327363</v>
      </c>
      <c r="AS11" s="17">
        <v>0.118578947133353</v>
      </c>
      <c r="AT11" s="17">
        <v>0.15880447344065299</v>
      </c>
      <c r="AU11" s="17"/>
      <c r="AV11" s="17">
        <v>0.102403954695566</v>
      </c>
      <c r="AW11" s="17">
        <v>0.15679652145605799</v>
      </c>
      <c r="AX11" s="17">
        <v>0.10238226143946801</v>
      </c>
      <c r="AY11" s="17">
        <v>0.185938444837418</v>
      </c>
      <c r="AZ11" s="17">
        <v>0.104654267905673</v>
      </c>
      <c r="BA11" s="17">
        <v>0.140025896232325</v>
      </c>
      <c r="BB11" s="17"/>
      <c r="BC11" s="17">
        <v>8.1525777445775494E-2</v>
      </c>
      <c r="BD11" s="17">
        <v>0.150354621729893</v>
      </c>
      <c r="BE11" s="17">
        <v>0.139104935663658</v>
      </c>
      <c r="BF11" s="17"/>
      <c r="BG11" s="17">
        <v>0.16422142675899301</v>
      </c>
      <c r="BH11" s="17">
        <v>0.10758798845878199</v>
      </c>
      <c r="BI11" s="17">
        <v>9.9823451173465305E-2</v>
      </c>
      <c r="BJ11" s="17">
        <v>0.20546764926890501</v>
      </c>
      <c r="BK11" s="17">
        <v>0.23501118455918599</v>
      </c>
      <c r="BL11" s="17"/>
      <c r="BM11" s="17">
        <v>0.11684240332582101</v>
      </c>
      <c r="BN11" s="17">
        <v>0.228174975273435</v>
      </c>
    </row>
    <row r="12" spans="2:66" x14ac:dyDescent="0.35">
      <c r="B12" s="18" t="s">
        <v>316</v>
      </c>
      <c r="C12" s="17">
        <v>0.31300769293855701</v>
      </c>
      <c r="D12" s="17">
        <v>0.32430651706853397</v>
      </c>
      <c r="E12" s="17">
        <v>0.30353403894484898</v>
      </c>
      <c r="F12" s="17"/>
      <c r="G12" s="17">
        <v>0.293289841653049</v>
      </c>
      <c r="H12" s="17">
        <v>0.26848460507611399</v>
      </c>
      <c r="I12" s="17">
        <v>0.32148336563093</v>
      </c>
      <c r="J12" s="17">
        <v>0.284282710207231</v>
      </c>
      <c r="K12" s="17">
        <v>0.32817581501644799</v>
      </c>
      <c r="L12" s="17">
        <v>0.36869565139499699</v>
      </c>
      <c r="M12" s="17"/>
      <c r="N12" s="17">
        <v>0.33337829623473397</v>
      </c>
      <c r="O12" s="17">
        <v>0.27416259847309199</v>
      </c>
      <c r="P12" s="17">
        <v>0.33072095749840702</v>
      </c>
      <c r="Q12" s="17">
        <v>0.31898530135219999</v>
      </c>
      <c r="R12" s="17"/>
      <c r="S12" s="17">
        <v>0.29609898629655701</v>
      </c>
      <c r="T12" s="17">
        <v>0.31074288636280101</v>
      </c>
      <c r="U12" s="17">
        <v>0.27232854378861798</v>
      </c>
      <c r="V12" s="17">
        <v>0.39173202663543699</v>
      </c>
      <c r="W12" s="17">
        <v>0.29310244378060901</v>
      </c>
      <c r="X12" s="17">
        <v>0.283023655343209</v>
      </c>
      <c r="Y12" s="17">
        <v>0.29477178106774998</v>
      </c>
      <c r="Z12" s="17">
        <v>0.32956492423019901</v>
      </c>
      <c r="AA12" s="17">
        <v>0.35351549479024402</v>
      </c>
      <c r="AB12" s="17">
        <v>0.34141235273122</v>
      </c>
      <c r="AC12" s="17">
        <v>0.29562334275465102</v>
      </c>
      <c r="AD12" s="17">
        <v>0.232293325660272</v>
      </c>
      <c r="AE12" s="17"/>
      <c r="AF12" s="17">
        <v>0.25764903622071</v>
      </c>
      <c r="AG12" s="17">
        <v>0.33366947877462699</v>
      </c>
      <c r="AH12" s="17">
        <v>0.311678891698567</v>
      </c>
      <c r="AI12" s="17">
        <v>0.37864858901370202</v>
      </c>
      <c r="AJ12" s="17">
        <v>0.29002698482397998</v>
      </c>
      <c r="AK12" s="17">
        <v>0.30101426868781</v>
      </c>
      <c r="AL12" s="17"/>
      <c r="AM12" s="17">
        <v>0.32681627858387002</v>
      </c>
      <c r="AN12" s="17">
        <v>0.29452765268084102</v>
      </c>
      <c r="AO12" s="17"/>
      <c r="AP12" s="17">
        <v>0.33882707673920598</v>
      </c>
      <c r="AQ12" s="17">
        <v>0.34045085510672601</v>
      </c>
      <c r="AR12" s="17">
        <v>0.276666919541871</v>
      </c>
      <c r="AS12" s="17">
        <v>0.277474617528715</v>
      </c>
      <c r="AT12" s="17">
        <v>0.328497790345393</v>
      </c>
      <c r="AU12" s="17"/>
      <c r="AV12" s="17">
        <v>0.278603805728107</v>
      </c>
      <c r="AW12" s="17">
        <v>0.38853134018575403</v>
      </c>
      <c r="AX12" s="17">
        <v>0.37140981077952001</v>
      </c>
      <c r="AY12" s="17">
        <v>0.32775462491450502</v>
      </c>
      <c r="AZ12" s="17">
        <v>0.20040886727218901</v>
      </c>
      <c r="BA12" s="17">
        <v>0.30195551859992997</v>
      </c>
      <c r="BB12" s="17"/>
      <c r="BC12" s="17">
        <v>0.27297788210220097</v>
      </c>
      <c r="BD12" s="17">
        <v>0.30852122100409002</v>
      </c>
      <c r="BE12" s="17">
        <v>0.35443018683684502</v>
      </c>
      <c r="BF12" s="17"/>
      <c r="BG12" s="17">
        <v>0.306866904745698</v>
      </c>
      <c r="BH12" s="17">
        <v>0.28445608327588501</v>
      </c>
      <c r="BI12" s="17">
        <v>0.36284531173763501</v>
      </c>
      <c r="BJ12" s="17">
        <v>0.28044943479004802</v>
      </c>
      <c r="BK12" s="17">
        <v>0.35928281211339602</v>
      </c>
      <c r="BL12" s="17"/>
      <c r="BM12" s="17">
        <v>0.288118213734809</v>
      </c>
      <c r="BN12" s="17">
        <v>0.34104120829754198</v>
      </c>
    </row>
    <row r="13" spans="2:66" x14ac:dyDescent="0.35">
      <c r="B13" s="18" t="s">
        <v>317</v>
      </c>
      <c r="C13" s="17">
        <v>0.39727121180217601</v>
      </c>
      <c r="D13" s="17">
        <v>0.37177105410726602</v>
      </c>
      <c r="E13" s="17">
        <v>0.4211260850729</v>
      </c>
      <c r="F13" s="17"/>
      <c r="G13" s="17">
        <v>0.31543861824934399</v>
      </c>
      <c r="H13" s="17">
        <v>0.43246776786283397</v>
      </c>
      <c r="I13" s="17">
        <v>0.36686886433190202</v>
      </c>
      <c r="J13" s="17">
        <v>0.41026101724595399</v>
      </c>
      <c r="K13" s="17">
        <v>0.44336654390222202</v>
      </c>
      <c r="L13" s="17">
        <v>0.40609475674699003</v>
      </c>
      <c r="M13" s="17"/>
      <c r="N13" s="17">
        <v>0.43218163267971699</v>
      </c>
      <c r="O13" s="17">
        <v>0.409865934753258</v>
      </c>
      <c r="P13" s="17">
        <v>0.37438153617881698</v>
      </c>
      <c r="Q13" s="17">
        <v>0.36117546721370097</v>
      </c>
      <c r="R13" s="17"/>
      <c r="S13" s="17">
        <v>0.41917054263917902</v>
      </c>
      <c r="T13" s="17">
        <v>0.437968029610878</v>
      </c>
      <c r="U13" s="17">
        <v>0.41695942592848301</v>
      </c>
      <c r="V13" s="17">
        <v>0.33039970897221799</v>
      </c>
      <c r="W13" s="17">
        <v>0.45605408236438399</v>
      </c>
      <c r="X13" s="17">
        <v>0.38813489976777399</v>
      </c>
      <c r="Y13" s="17">
        <v>0.38179819730895198</v>
      </c>
      <c r="Z13" s="17">
        <v>0.399525550597507</v>
      </c>
      <c r="AA13" s="17">
        <v>0.33749349884604002</v>
      </c>
      <c r="AB13" s="17">
        <v>0.36462751269041699</v>
      </c>
      <c r="AC13" s="17">
        <v>0.40421558670512803</v>
      </c>
      <c r="AD13" s="17">
        <v>0.50132960230231605</v>
      </c>
      <c r="AE13" s="17"/>
      <c r="AF13" s="17">
        <v>0.39327187573195899</v>
      </c>
      <c r="AG13" s="17">
        <v>0.41351332713568301</v>
      </c>
      <c r="AH13" s="17">
        <v>0.375392030865077</v>
      </c>
      <c r="AI13" s="17">
        <v>0.36961842656933502</v>
      </c>
      <c r="AJ13" s="17">
        <v>0.43635422713133798</v>
      </c>
      <c r="AK13" s="17">
        <v>0.40367827132502099</v>
      </c>
      <c r="AL13" s="17"/>
      <c r="AM13" s="17">
        <v>0.39687765718779699</v>
      </c>
      <c r="AN13" s="17">
        <v>0.39703415039253798</v>
      </c>
      <c r="AO13" s="17"/>
      <c r="AP13" s="17">
        <v>0.36022895255936099</v>
      </c>
      <c r="AQ13" s="17">
        <v>0.37605658130921898</v>
      </c>
      <c r="AR13" s="17">
        <v>0.44407289692858798</v>
      </c>
      <c r="AS13" s="17">
        <v>0.42057828609104703</v>
      </c>
      <c r="AT13" s="17">
        <v>0.32796551569166199</v>
      </c>
      <c r="AU13" s="17"/>
      <c r="AV13" s="17">
        <v>0.441932549807737</v>
      </c>
      <c r="AW13" s="17">
        <v>0.33088595714174501</v>
      </c>
      <c r="AX13" s="17">
        <v>0.42564326507797001</v>
      </c>
      <c r="AY13" s="17">
        <v>0.32115538946121402</v>
      </c>
      <c r="AZ13" s="17">
        <v>0.541989585617491</v>
      </c>
      <c r="BA13" s="17">
        <v>0.42012384782259099</v>
      </c>
      <c r="BB13" s="17"/>
      <c r="BC13" s="17">
        <v>0.51892668753572402</v>
      </c>
      <c r="BD13" s="17">
        <v>0.37830497397259399</v>
      </c>
      <c r="BE13" s="17">
        <v>0.33894574735161398</v>
      </c>
      <c r="BF13" s="17"/>
      <c r="BG13" s="17">
        <v>0.34823248508386401</v>
      </c>
      <c r="BH13" s="17">
        <v>0.44734049802219</v>
      </c>
      <c r="BI13" s="17">
        <v>0.44089923033991701</v>
      </c>
      <c r="BJ13" s="17">
        <v>0.34139372992203199</v>
      </c>
      <c r="BK13" s="17">
        <v>0.13060215899848901</v>
      </c>
      <c r="BL13" s="17"/>
      <c r="BM13" s="17">
        <v>0.43114535437724399</v>
      </c>
      <c r="BN13" s="17">
        <v>0.17937815281056599</v>
      </c>
    </row>
    <row r="14" spans="2:66" x14ac:dyDescent="0.35">
      <c r="B14" s="18" t="s">
        <v>117</v>
      </c>
      <c r="C14" s="17">
        <v>3.1972886740650103E-2</v>
      </c>
      <c r="D14" s="17">
        <v>2.56579815479945E-2</v>
      </c>
      <c r="E14" s="17">
        <v>3.7300184820085201E-2</v>
      </c>
      <c r="F14" s="17"/>
      <c r="G14" s="17">
        <v>2.9540091117662801E-2</v>
      </c>
      <c r="H14" s="17">
        <v>2.5228822099495E-2</v>
      </c>
      <c r="I14" s="17">
        <v>5.1479846490034301E-2</v>
      </c>
      <c r="J14" s="17">
        <v>4.77837187959377E-2</v>
      </c>
      <c r="K14" s="17">
        <v>2.4237976845411E-2</v>
      </c>
      <c r="L14" s="17">
        <v>1.5688635176645802E-2</v>
      </c>
      <c r="M14" s="17"/>
      <c r="N14" s="17">
        <v>1.490616030881E-2</v>
      </c>
      <c r="O14" s="17">
        <v>2.8409524604988801E-2</v>
      </c>
      <c r="P14" s="17">
        <v>2.5343856328951801E-2</v>
      </c>
      <c r="Q14" s="17">
        <v>6.0497221035405099E-2</v>
      </c>
      <c r="R14" s="17"/>
      <c r="S14" s="17">
        <v>2.1316458703790099E-2</v>
      </c>
      <c r="T14" s="17">
        <v>2.6089556146373899E-2</v>
      </c>
      <c r="U14" s="17">
        <v>6.0341211946324204E-3</v>
      </c>
      <c r="V14" s="17">
        <v>3.5339690479427699E-2</v>
      </c>
      <c r="W14" s="17">
        <v>2.2824511261909899E-2</v>
      </c>
      <c r="X14" s="17">
        <v>4.1783239997445203E-2</v>
      </c>
      <c r="Y14" s="17">
        <v>3.6438963875791201E-2</v>
      </c>
      <c r="Z14" s="17">
        <v>7.1518936947724598E-2</v>
      </c>
      <c r="AA14" s="17">
        <v>2.7324322121361801E-2</v>
      </c>
      <c r="AB14" s="17">
        <v>3.8418568444234101E-2</v>
      </c>
      <c r="AC14" s="17">
        <v>7.6669352521029202E-2</v>
      </c>
      <c r="AD14" s="17">
        <v>1.6547062680205199E-2</v>
      </c>
      <c r="AE14" s="17"/>
      <c r="AF14" s="17">
        <v>3.9171681914827498E-2</v>
      </c>
      <c r="AG14" s="17">
        <v>2.44862724385899E-2</v>
      </c>
      <c r="AH14" s="17">
        <v>5.1932167253923703E-2</v>
      </c>
      <c r="AI14" s="17">
        <v>1.34047600457948E-2</v>
      </c>
      <c r="AJ14" s="17">
        <v>4.2035732644943098E-2</v>
      </c>
      <c r="AK14" s="17">
        <v>2.77643840625896E-2</v>
      </c>
      <c r="AL14" s="17"/>
      <c r="AM14" s="17">
        <v>2.80067719249118E-2</v>
      </c>
      <c r="AN14" s="17">
        <v>3.5455320599929098E-2</v>
      </c>
      <c r="AO14" s="17"/>
      <c r="AP14" s="17">
        <v>3.6337366799749998E-2</v>
      </c>
      <c r="AQ14" s="17">
        <v>4.0725171533347197E-2</v>
      </c>
      <c r="AR14" s="17">
        <v>2.7659654375350399E-2</v>
      </c>
      <c r="AS14" s="17">
        <v>1.7247458305693901E-2</v>
      </c>
      <c r="AT14" s="17">
        <v>2.55364591440796E-2</v>
      </c>
      <c r="AU14" s="17"/>
      <c r="AV14" s="17">
        <v>3.1458617175460099E-2</v>
      </c>
      <c r="AW14" s="17">
        <v>2.6058845566984502E-2</v>
      </c>
      <c r="AX14" s="17">
        <v>6.1211082942103099E-3</v>
      </c>
      <c r="AY14" s="17">
        <v>2.7264982123116899E-2</v>
      </c>
      <c r="AZ14" s="17">
        <v>3.3119810339296903E-2</v>
      </c>
      <c r="BA14" s="17">
        <v>4.9460177328422103E-2</v>
      </c>
      <c r="BB14" s="17"/>
      <c r="BC14" s="17">
        <v>2.7933607498501999E-2</v>
      </c>
      <c r="BD14" s="17">
        <v>4.0717771916023902E-2</v>
      </c>
      <c r="BE14" s="17">
        <v>1.65783804505121E-2</v>
      </c>
      <c r="BF14" s="17"/>
      <c r="BG14" s="17">
        <v>2.2331675622678002E-2</v>
      </c>
      <c r="BH14" s="17">
        <v>1.58329300715318E-2</v>
      </c>
      <c r="BI14" s="17">
        <v>2.8189916964899999E-2</v>
      </c>
      <c r="BJ14" s="17">
        <v>0</v>
      </c>
      <c r="BK14" s="17">
        <v>5.6878767576649301E-2</v>
      </c>
      <c r="BL14" s="17"/>
      <c r="BM14" s="17">
        <v>1.6894883737965001E-2</v>
      </c>
      <c r="BN14" s="17">
        <v>4.3717338003341197E-2</v>
      </c>
    </row>
    <row r="15" spans="2:66" x14ac:dyDescent="0.35">
      <c r="B15" s="18" t="s">
        <v>318</v>
      </c>
      <c r="C15" s="21">
        <v>0.12610017115493899</v>
      </c>
      <c r="D15" s="21">
        <v>0.13398593550194399</v>
      </c>
      <c r="E15" s="21">
        <v>0.118057579072595</v>
      </c>
      <c r="F15" s="21"/>
      <c r="G15" s="21">
        <v>0.15640349678620899</v>
      </c>
      <c r="H15" s="21">
        <v>0.16331310019767301</v>
      </c>
      <c r="I15" s="21">
        <v>0.15343416646240801</v>
      </c>
      <c r="J15" s="21">
        <v>0.105734055553967</v>
      </c>
      <c r="K15" s="21">
        <v>0.10547061298899101</v>
      </c>
      <c r="L15" s="21">
        <v>8.3774272232120306E-2</v>
      </c>
      <c r="M15" s="21"/>
      <c r="N15" s="21">
        <v>0.10008908658137999</v>
      </c>
      <c r="O15" s="21">
        <v>0.15871961660343201</v>
      </c>
      <c r="P15" s="21">
        <v>0.12649697445498001</v>
      </c>
      <c r="Q15" s="21">
        <v>0.121923118340643</v>
      </c>
      <c r="R15" s="21"/>
      <c r="S15" s="21">
        <v>0.139353018038366</v>
      </c>
      <c r="T15" s="21">
        <v>0.143004065984255</v>
      </c>
      <c r="U15" s="21">
        <v>0.103796981595696</v>
      </c>
      <c r="V15" s="21">
        <v>0.11915008053871699</v>
      </c>
      <c r="W15" s="21">
        <v>0.121728253844488</v>
      </c>
      <c r="X15" s="21">
        <v>0.10268337850683699</v>
      </c>
      <c r="Y15" s="21">
        <v>0.134898862675569</v>
      </c>
      <c r="Z15" s="21">
        <v>0.11743401891911801</v>
      </c>
      <c r="AA15" s="21">
        <v>0.119250505190181</v>
      </c>
      <c r="AB15" s="21">
        <v>0.134312204384332</v>
      </c>
      <c r="AC15" s="21">
        <v>0.106376880268382</v>
      </c>
      <c r="AD15" s="21">
        <v>0.17381946399183501</v>
      </c>
      <c r="AE15" s="21"/>
      <c r="AF15" s="21">
        <v>0.17722174021746201</v>
      </c>
      <c r="AG15" s="21">
        <v>0.107239259711918</v>
      </c>
      <c r="AH15" s="21">
        <v>0.110079302337465</v>
      </c>
      <c r="AI15" s="21">
        <v>0.114507693238009</v>
      </c>
      <c r="AJ15" s="21">
        <v>9.9027574521717301E-2</v>
      </c>
      <c r="AK15" s="21">
        <v>0.120459167170909</v>
      </c>
      <c r="AL15" s="21"/>
      <c r="AM15" s="21">
        <v>0.11829491531466101</v>
      </c>
      <c r="AN15" s="21">
        <v>0.13806912795349899</v>
      </c>
      <c r="AO15" s="21"/>
      <c r="AP15" s="21">
        <v>0.10450023454941799</v>
      </c>
      <c r="AQ15" s="21">
        <v>0.12313666100203099</v>
      </c>
      <c r="AR15" s="21">
        <v>0.13921530582682801</v>
      </c>
      <c r="AS15" s="21">
        <v>0.166120690941191</v>
      </c>
      <c r="AT15" s="21">
        <v>0.15919576137821201</v>
      </c>
      <c r="AU15" s="21"/>
      <c r="AV15" s="21">
        <v>0.14560107259312999</v>
      </c>
      <c r="AW15" s="21">
        <v>9.7727335649457805E-2</v>
      </c>
      <c r="AX15" s="21">
        <v>9.4443554408830704E-2</v>
      </c>
      <c r="AY15" s="21">
        <v>0.137886558663746</v>
      </c>
      <c r="AZ15" s="21">
        <v>0.11982746886535001</v>
      </c>
      <c r="BA15" s="21">
        <v>8.8434560016731403E-2</v>
      </c>
      <c r="BB15" s="21"/>
      <c r="BC15" s="21">
        <v>9.8636045417797802E-2</v>
      </c>
      <c r="BD15" s="21">
        <v>0.12210141137739899</v>
      </c>
      <c r="BE15" s="21">
        <v>0.15094074969737101</v>
      </c>
      <c r="BF15" s="21"/>
      <c r="BG15" s="21">
        <v>0.158347507788766</v>
      </c>
      <c r="BH15" s="21">
        <v>0.14478250017161101</v>
      </c>
      <c r="BI15" s="21">
        <v>6.8242089784083096E-2</v>
      </c>
      <c r="BJ15" s="21">
        <v>0.17268918601901601</v>
      </c>
      <c r="BK15" s="21">
        <v>0.21822507675228001</v>
      </c>
      <c r="BL15" s="21"/>
      <c r="BM15" s="21">
        <v>0.14699914482416199</v>
      </c>
      <c r="BN15" s="21">
        <v>0.20768832561511599</v>
      </c>
    </row>
    <row r="16" spans="2:66" x14ac:dyDescent="0.35">
      <c r="B16" s="18" t="s">
        <v>319</v>
      </c>
      <c r="C16" s="21">
        <v>0.71027890474073296</v>
      </c>
      <c r="D16" s="21">
        <v>0.69607757117579905</v>
      </c>
      <c r="E16" s="21">
        <v>0.72466012401774804</v>
      </c>
      <c r="F16" s="21"/>
      <c r="G16" s="21">
        <v>0.60872845990239299</v>
      </c>
      <c r="H16" s="21">
        <v>0.70095237293894797</v>
      </c>
      <c r="I16" s="21">
        <v>0.68835222996283196</v>
      </c>
      <c r="J16" s="21">
        <v>0.69454372745318504</v>
      </c>
      <c r="K16" s="21">
        <v>0.77154235891866996</v>
      </c>
      <c r="L16" s="21">
        <v>0.77479040814198596</v>
      </c>
      <c r="M16" s="21"/>
      <c r="N16" s="21">
        <v>0.76555992891445002</v>
      </c>
      <c r="O16" s="21">
        <v>0.68402853322635004</v>
      </c>
      <c r="P16" s="21">
        <v>0.705102493677224</v>
      </c>
      <c r="Q16" s="21">
        <v>0.68016076856590102</v>
      </c>
      <c r="R16" s="21"/>
      <c r="S16" s="21">
        <v>0.71526952893573603</v>
      </c>
      <c r="T16" s="21">
        <v>0.748710915973679</v>
      </c>
      <c r="U16" s="21">
        <v>0.68928796971710005</v>
      </c>
      <c r="V16" s="21">
        <v>0.72213173560765598</v>
      </c>
      <c r="W16" s="21">
        <v>0.74915652614499295</v>
      </c>
      <c r="X16" s="21">
        <v>0.67115855511098299</v>
      </c>
      <c r="Y16" s="21">
        <v>0.67656997837670096</v>
      </c>
      <c r="Z16" s="21">
        <v>0.72909047482770495</v>
      </c>
      <c r="AA16" s="21">
        <v>0.69100899363628498</v>
      </c>
      <c r="AB16" s="21">
        <v>0.70603986542163699</v>
      </c>
      <c r="AC16" s="21">
        <v>0.69983892945977999</v>
      </c>
      <c r="AD16" s="21">
        <v>0.73362292796258799</v>
      </c>
      <c r="AE16" s="21"/>
      <c r="AF16" s="21">
        <v>0.65092091195266899</v>
      </c>
      <c r="AG16" s="21">
        <v>0.74718280591031005</v>
      </c>
      <c r="AH16" s="21">
        <v>0.68707092256364399</v>
      </c>
      <c r="AI16" s="21">
        <v>0.74826701558303699</v>
      </c>
      <c r="AJ16" s="21">
        <v>0.72638121195531802</v>
      </c>
      <c r="AK16" s="21">
        <v>0.70469254001283099</v>
      </c>
      <c r="AL16" s="21"/>
      <c r="AM16" s="21">
        <v>0.72369393577166696</v>
      </c>
      <c r="AN16" s="21">
        <v>0.691561803073379</v>
      </c>
      <c r="AO16" s="21"/>
      <c r="AP16" s="21">
        <v>0.69905602929856603</v>
      </c>
      <c r="AQ16" s="21">
        <v>0.71650743641594405</v>
      </c>
      <c r="AR16" s="21">
        <v>0.72073981647045904</v>
      </c>
      <c r="AS16" s="21">
        <v>0.69805290361976202</v>
      </c>
      <c r="AT16" s="21">
        <v>0.65646330603705505</v>
      </c>
      <c r="AU16" s="21"/>
      <c r="AV16" s="21">
        <v>0.72053635553584405</v>
      </c>
      <c r="AW16" s="21">
        <v>0.71941729732750004</v>
      </c>
      <c r="AX16" s="21">
        <v>0.79705307585749097</v>
      </c>
      <c r="AY16" s="21">
        <v>0.64891001437571905</v>
      </c>
      <c r="AZ16" s="21">
        <v>0.74239845288967998</v>
      </c>
      <c r="BA16" s="21">
        <v>0.72207936642252102</v>
      </c>
      <c r="BB16" s="21"/>
      <c r="BC16" s="21">
        <v>0.79190456963792499</v>
      </c>
      <c r="BD16" s="21">
        <v>0.68682619497668396</v>
      </c>
      <c r="BE16" s="21">
        <v>0.693375934188459</v>
      </c>
      <c r="BF16" s="21"/>
      <c r="BG16" s="21">
        <v>0.65509938982956195</v>
      </c>
      <c r="BH16" s="21">
        <v>0.73179658129807501</v>
      </c>
      <c r="BI16" s="21">
        <v>0.80374454207755197</v>
      </c>
      <c r="BJ16" s="21">
        <v>0.62184316471207901</v>
      </c>
      <c r="BK16" s="21">
        <v>0.489884971111885</v>
      </c>
      <c r="BL16" s="21"/>
      <c r="BM16" s="21">
        <v>0.71926356811205205</v>
      </c>
      <c r="BN16" s="21">
        <v>0.52041936110810805</v>
      </c>
    </row>
    <row r="17" spans="2:66" x14ac:dyDescent="0.35">
      <c r="B17" s="18" t="s">
        <v>320</v>
      </c>
      <c r="C17" s="22">
        <v>0.58417873358579397</v>
      </c>
      <c r="D17" s="22">
        <v>0.56209163567385501</v>
      </c>
      <c r="E17" s="22">
        <v>0.60660254494515398</v>
      </c>
      <c r="F17" s="22"/>
      <c r="G17" s="22">
        <v>0.45232496311618497</v>
      </c>
      <c r="H17" s="22">
        <v>0.53763927274127499</v>
      </c>
      <c r="I17" s="22">
        <v>0.53491806350042403</v>
      </c>
      <c r="J17" s="22">
        <v>0.58880967189921796</v>
      </c>
      <c r="K17" s="22">
        <v>0.66607174592967899</v>
      </c>
      <c r="L17" s="22">
        <v>0.69101613590986599</v>
      </c>
      <c r="M17" s="22"/>
      <c r="N17" s="22">
        <v>0.66547084233306997</v>
      </c>
      <c r="O17" s="22">
        <v>0.52530891662291801</v>
      </c>
      <c r="P17" s="22">
        <v>0.57860551922224401</v>
      </c>
      <c r="Q17" s="22">
        <v>0.55823765022525795</v>
      </c>
      <c r="R17" s="22"/>
      <c r="S17" s="22">
        <v>0.57591651089737095</v>
      </c>
      <c r="T17" s="22">
        <v>0.60570684998942403</v>
      </c>
      <c r="U17" s="22">
        <v>0.58549098812140399</v>
      </c>
      <c r="V17" s="22">
        <v>0.60298165506893997</v>
      </c>
      <c r="W17" s="22">
        <v>0.62742827230050502</v>
      </c>
      <c r="X17" s="22">
        <v>0.56847517660414604</v>
      </c>
      <c r="Y17" s="22">
        <v>0.54167111570113302</v>
      </c>
      <c r="Z17" s="22">
        <v>0.61165645590858697</v>
      </c>
      <c r="AA17" s="22">
        <v>0.571758488446104</v>
      </c>
      <c r="AB17" s="22">
        <v>0.57172766103730499</v>
      </c>
      <c r="AC17" s="22">
        <v>0.593462049191398</v>
      </c>
      <c r="AD17" s="22">
        <v>0.55980346397075298</v>
      </c>
      <c r="AE17" s="22"/>
      <c r="AF17" s="22">
        <v>0.47369917173520798</v>
      </c>
      <c r="AG17" s="22">
        <v>0.639943546198392</v>
      </c>
      <c r="AH17" s="22">
        <v>0.576991620226179</v>
      </c>
      <c r="AI17" s="22">
        <v>0.63375932234502697</v>
      </c>
      <c r="AJ17" s="22">
        <v>0.62735363743359995</v>
      </c>
      <c r="AK17" s="22">
        <v>0.58423337284192101</v>
      </c>
      <c r="AL17" s="22"/>
      <c r="AM17" s="22">
        <v>0.605399020457006</v>
      </c>
      <c r="AN17" s="22">
        <v>0.55349267511987998</v>
      </c>
      <c r="AO17" s="22"/>
      <c r="AP17" s="22">
        <v>0.59455579474914899</v>
      </c>
      <c r="AQ17" s="22">
        <v>0.59337077541391303</v>
      </c>
      <c r="AR17" s="22">
        <v>0.58152451064363098</v>
      </c>
      <c r="AS17" s="22">
        <v>0.53193221267857105</v>
      </c>
      <c r="AT17" s="22">
        <v>0.49726754465884299</v>
      </c>
      <c r="AU17" s="22"/>
      <c r="AV17" s="22">
        <v>0.57493528294271401</v>
      </c>
      <c r="AW17" s="22">
        <v>0.62168996167804202</v>
      </c>
      <c r="AX17" s="22">
        <v>0.70260952144865996</v>
      </c>
      <c r="AY17" s="22">
        <v>0.51102345571197205</v>
      </c>
      <c r="AZ17" s="22">
        <v>0.62257098402432898</v>
      </c>
      <c r="BA17" s="22">
        <v>0.63364480640579002</v>
      </c>
      <c r="BB17" s="22"/>
      <c r="BC17" s="22">
        <v>0.69326852422012697</v>
      </c>
      <c r="BD17" s="22">
        <v>0.56472478359928502</v>
      </c>
      <c r="BE17" s="22">
        <v>0.54243518449108796</v>
      </c>
      <c r="BF17" s="22"/>
      <c r="BG17" s="22">
        <v>0.49675188204079601</v>
      </c>
      <c r="BH17" s="22">
        <v>0.58701408112646403</v>
      </c>
      <c r="BI17" s="22">
        <v>0.735502452293468</v>
      </c>
      <c r="BJ17" s="22">
        <v>0.449153978693064</v>
      </c>
      <c r="BK17" s="22">
        <v>0.27165989435960503</v>
      </c>
      <c r="BL17" s="22"/>
      <c r="BM17" s="22">
        <v>0.57226442328789096</v>
      </c>
      <c r="BN17" s="22">
        <v>0.31273103549299103</v>
      </c>
    </row>
    <row r="18" spans="2:66" x14ac:dyDescent="0.35">
      <c r="B18" s="16"/>
    </row>
    <row r="19" spans="2:66" x14ac:dyDescent="0.35">
      <c r="B19" t="s">
        <v>102</v>
      </c>
    </row>
    <row r="20" spans="2:66" x14ac:dyDescent="0.35">
      <c r="B20" t="s">
        <v>103</v>
      </c>
    </row>
    <row r="22" spans="2:66" x14ac:dyDescent="0.35">
      <c r="B22"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F22"/>
  <sheetViews>
    <sheetView showGridLines="0" workbookViewId="0">
      <pane xSplit="2" topLeftCell="C1" activePane="topRight" state="frozen"/>
      <selection pane="topRight" activeCell="D6" sqref="D6"/>
    </sheetView>
  </sheetViews>
  <sheetFormatPr defaultColWidth="11.453125" defaultRowHeight="14.5" x14ac:dyDescent="0.35"/>
  <cols>
    <col min="2" max="2" width="25.7265625" customWidth="1"/>
    <col min="3" max="6" width="20.7265625" customWidth="1"/>
  </cols>
  <sheetData>
    <row r="2" spans="2:6" ht="40" customHeight="1" x14ac:dyDescent="0.35">
      <c r="D2" s="32" t="s">
        <v>331</v>
      </c>
      <c r="E2" s="28"/>
      <c r="F2" s="28"/>
    </row>
    <row r="6" spans="2:6" ht="50.15" customHeight="1" x14ac:dyDescent="0.35">
      <c r="B6" s="20" t="s">
        <v>14</v>
      </c>
      <c r="C6" s="20" t="s">
        <v>328</v>
      </c>
      <c r="D6" s="20" t="s">
        <v>329</v>
      </c>
      <c r="E6" s="20" t="s">
        <v>330</v>
      </c>
    </row>
    <row r="7" spans="2:6" x14ac:dyDescent="0.35">
      <c r="B7" s="18" t="s">
        <v>317</v>
      </c>
      <c r="C7" s="17">
        <v>0.35933333792609301</v>
      </c>
      <c r="D7" s="17">
        <v>0.24812068182660801</v>
      </c>
      <c r="E7" s="17">
        <v>0.22729120256358501</v>
      </c>
    </row>
    <row r="8" spans="2:6" x14ac:dyDescent="0.35">
      <c r="B8" s="18" t="s">
        <v>316</v>
      </c>
      <c r="C8" s="17">
        <v>0.29961341746544801</v>
      </c>
      <c r="D8" s="17">
        <v>0.34490856524406899</v>
      </c>
      <c r="E8" s="17">
        <v>0.32605308259882998</v>
      </c>
    </row>
    <row r="9" spans="2:6" x14ac:dyDescent="0.35">
      <c r="B9" s="18" t="s">
        <v>315</v>
      </c>
      <c r="C9" s="17">
        <v>0.13611600511473501</v>
      </c>
      <c r="D9" s="17">
        <v>0.18371432720373601</v>
      </c>
      <c r="E9" s="17">
        <v>0.19752830334894</v>
      </c>
    </row>
    <row r="10" spans="2:6" x14ac:dyDescent="0.35">
      <c r="B10" s="18" t="s">
        <v>314</v>
      </c>
      <c r="C10" s="17">
        <v>8.1999578173026999E-2</v>
      </c>
      <c r="D10" s="17">
        <v>0.109149377872546</v>
      </c>
      <c r="E10" s="17">
        <v>0.120739998608333</v>
      </c>
    </row>
    <row r="11" spans="2:6" x14ac:dyDescent="0.35">
      <c r="B11" s="18" t="s">
        <v>313</v>
      </c>
      <c r="C11" s="17">
        <v>9.3582856896757494E-2</v>
      </c>
      <c r="D11" s="17">
        <v>6.7211865762849196E-2</v>
      </c>
      <c r="E11" s="17">
        <v>7.7940812434575804E-2</v>
      </c>
    </row>
    <row r="12" spans="2:6" x14ac:dyDescent="0.35">
      <c r="B12" s="18" t="s">
        <v>117</v>
      </c>
      <c r="C12" s="17">
        <v>2.9354804423939999E-2</v>
      </c>
      <c r="D12" s="17">
        <v>4.6895182090191903E-2</v>
      </c>
      <c r="E12" s="17">
        <v>5.0446600445736803E-2</v>
      </c>
    </row>
    <row r="13" spans="2:6" x14ac:dyDescent="0.35">
      <c r="B13" s="23" t="s">
        <v>319</v>
      </c>
      <c r="C13" s="21">
        <v>0.65894675539154102</v>
      </c>
      <c r="D13" s="21">
        <v>0.59302924707067595</v>
      </c>
      <c r="E13" s="21">
        <v>0.55334428516241496</v>
      </c>
    </row>
    <row r="14" spans="2:6" x14ac:dyDescent="0.35">
      <c r="B14" s="23" t="s">
        <v>318</v>
      </c>
      <c r="C14" s="21">
        <v>0.17558243506978399</v>
      </c>
      <c r="D14" s="21">
        <v>0.17636124363539499</v>
      </c>
      <c r="E14" s="21">
        <v>0.19868081104290899</v>
      </c>
    </row>
    <row r="15" spans="2:6" x14ac:dyDescent="0.35">
      <c r="B15" s="23" t="s">
        <v>320</v>
      </c>
      <c r="C15" s="22">
        <v>0.48336432032175602</v>
      </c>
      <c r="D15" s="22">
        <v>0.41666800343528099</v>
      </c>
      <c r="E15" s="22">
        <v>0.35466347411950599</v>
      </c>
    </row>
    <row r="16" spans="2:6" x14ac:dyDescent="0.35">
      <c r="B16" s="16"/>
      <c r="C16" s="16"/>
      <c r="D16" s="16"/>
      <c r="E16" s="16"/>
    </row>
    <row r="17" spans="2:2" x14ac:dyDescent="0.35">
      <c r="B17" t="s">
        <v>102</v>
      </c>
    </row>
    <row r="18" spans="2:2" x14ac:dyDescent="0.35">
      <c r="B18" t="s">
        <v>103</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N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332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317</v>
      </c>
      <c r="C9" s="17">
        <v>0.24812068182660801</v>
      </c>
      <c r="D9" s="17">
        <v>0.27042398986854999</v>
      </c>
      <c r="E9" s="17">
        <v>0.22560722337690001</v>
      </c>
      <c r="F9" s="17"/>
      <c r="G9" s="17">
        <v>0.18023048328817401</v>
      </c>
      <c r="H9" s="17">
        <v>0.30419598755701299</v>
      </c>
      <c r="I9" s="17">
        <v>0.205402908234151</v>
      </c>
      <c r="J9" s="17">
        <v>0.23021147728974301</v>
      </c>
      <c r="K9" s="17">
        <v>0.27195394278601098</v>
      </c>
      <c r="L9" s="17">
        <v>0.28058368149686602</v>
      </c>
      <c r="M9" s="17"/>
      <c r="N9" s="17">
        <v>0.25224656351945002</v>
      </c>
      <c r="O9" s="17">
        <v>0.26681362280375298</v>
      </c>
      <c r="P9" s="17">
        <v>0.23478752175593401</v>
      </c>
      <c r="Q9" s="17">
        <v>0.23151758907800901</v>
      </c>
      <c r="R9" s="17"/>
      <c r="S9" s="17">
        <v>0.279945295877565</v>
      </c>
      <c r="T9" s="17">
        <v>0.24489316258799301</v>
      </c>
      <c r="U9" s="17">
        <v>0.2342212141734</v>
      </c>
      <c r="V9" s="17">
        <v>0.21234245807358801</v>
      </c>
      <c r="W9" s="17">
        <v>0.26314111074769903</v>
      </c>
      <c r="X9" s="17">
        <v>0.22031041060960899</v>
      </c>
      <c r="Y9" s="17">
        <v>0.22917519778638801</v>
      </c>
      <c r="Z9" s="17">
        <v>0.175562574065218</v>
      </c>
      <c r="AA9" s="17">
        <v>0.24789792267057401</v>
      </c>
      <c r="AB9" s="17">
        <v>0.28785584339302001</v>
      </c>
      <c r="AC9" s="17">
        <v>0.269347380541056</v>
      </c>
      <c r="AD9" s="17">
        <v>0.29966975926990802</v>
      </c>
      <c r="AE9" s="17"/>
      <c r="AF9" s="17">
        <v>0.23625659154050099</v>
      </c>
      <c r="AG9" s="17">
        <v>0.26386519888637799</v>
      </c>
      <c r="AH9" s="17">
        <v>0.25482316289344298</v>
      </c>
      <c r="AI9" s="17">
        <v>0.243916125316816</v>
      </c>
      <c r="AJ9" s="17">
        <v>0.249068406535081</v>
      </c>
      <c r="AK9" s="17">
        <v>0.20709901378943499</v>
      </c>
      <c r="AL9" s="17"/>
      <c r="AM9" s="17">
        <v>0.24060395629530501</v>
      </c>
      <c r="AN9" s="17">
        <v>0.25817375987168001</v>
      </c>
      <c r="AO9" s="17"/>
      <c r="AP9" s="17">
        <v>0.21430366523403799</v>
      </c>
      <c r="AQ9" s="17">
        <v>0.21667404819383501</v>
      </c>
      <c r="AR9" s="17">
        <v>0.266599524576076</v>
      </c>
      <c r="AS9" s="17">
        <v>0.27618390422646499</v>
      </c>
      <c r="AT9" s="17">
        <v>0.34582203122171101</v>
      </c>
      <c r="AU9" s="17"/>
      <c r="AV9" s="17">
        <v>0.27668089262267498</v>
      </c>
      <c r="AW9" s="17">
        <v>0.19520933094727799</v>
      </c>
      <c r="AX9" s="17">
        <v>0.23254833910169101</v>
      </c>
      <c r="AY9" s="17">
        <v>0.175365749167607</v>
      </c>
      <c r="AZ9" s="17">
        <v>0.38698266604960002</v>
      </c>
      <c r="BA9" s="17">
        <v>0.24373437146511701</v>
      </c>
      <c r="BB9" s="17"/>
      <c r="BC9" s="17">
        <v>0.373165563543919</v>
      </c>
      <c r="BD9" s="17">
        <v>0.214884061371448</v>
      </c>
      <c r="BE9" s="17">
        <v>0.200088804020051</v>
      </c>
      <c r="BF9" s="17"/>
      <c r="BG9" s="17">
        <v>0.318182432766142</v>
      </c>
      <c r="BH9" s="17">
        <v>0.280670112699204</v>
      </c>
      <c r="BI9" s="17">
        <v>0.25429500889098999</v>
      </c>
      <c r="BJ9" s="17">
        <v>0.16897464943365501</v>
      </c>
      <c r="BK9" s="17">
        <v>7.0334279100851105E-2</v>
      </c>
      <c r="BL9" s="17"/>
      <c r="BM9" s="17">
        <v>0.286799964301792</v>
      </c>
      <c r="BN9" s="17">
        <v>9.3159110624683295E-2</v>
      </c>
    </row>
    <row r="10" spans="2:66" x14ac:dyDescent="0.35">
      <c r="B10" s="18" t="s">
        <v>316</v>
      </c>
      <c r="C10" s="17">
        <v>0.34490856524406899</v>
      </c>
      <c r="D10" s="17">
        <v>0.31005600525042198</v>
      </c>
      <c r="E10" s="17">
        <v>0.37863909138081397</v>
      </c>
      <c r="F10" s="17"/>
      <c r="G10" s="17">
        <v>0.35498395106963299</v>
      </c>
      <c r="H10" s="17">
        <v>0.25648042069932298</v>
      </c>
      <c r="I10" s="17">
        <v>0.31542287005636799</v>
      </c>
      <c r="J10" s="17">
        <v>0.34665827478204198</v>
      </c>
      <c r="K10" s="17">
        <v>0.36992671839477798</v>
      </c>
      <c r="L10" s="17">
        <v>0.416070704238026</v>
      </c>
      <c r="M10" s="17"/>
      <c r="N10" s="17">
        <v>0.35663271794465801</v>
      </c>
      <c r="O10" s="17">
        <v>0.32691697915849599</v>
      </c>
      <c r="P10" s="17">
        <v>0.35683012809752401</v>
      </c>
      <c r="Q10" s="17">
        <v>0.34224212608270399</v>
      </c>
      <c r="R10" s="17"/>
      <c r="S10" s="17">
        <v>0.24245467141720001</v>
      </c>
      <c r="T10" s="17">
        <v>0.41910899101065502</v>
      </c>
      <c r="U10" s="17">
        <v>0.34460432581483402</v>
      </c>
      <c r="V10" s="17">
        <v>0.380181737447502</v>
      </c>
      <c r="W10" s="17">
        <v>0.27839327930182201</v>
      </c>
      <c r="X10" s="17">
        <v>0.37858468422854102</v>
      </c>
      <c r="Y10" s="17">
        <v>0.35689749172964302</v>
      </c>
      <c r="Z10" s="17">
        <v>0.43604939212090799</v>
      </c>
      <c r="AA10" s="17">
        <v>0.34939107013277398</v>
      </c>
      <c r="AB10" s="17">
        <v>0.333348682382409</v>
      </c>
      <c r="AC10" s="17">
        <v>0.33011733369995899</v>
      </c>
      <c r="AD10" s="17">
        <v>0.34063098325548602</v>
      </c>
      <c r="AE10" s="17"/>
      <c r="AF10" s="17">
        <v>0.31485628487399497</v>
      </c>
      <c r="AG10" s="17">
        <v>0.35446814763579998</v>
      </c>
      <c r="AH10" s="17">
        <v>0.34970707412956997</v>
      </c>
      <c r="AI10" s="17">
        <v>0.40532154197368198</v>
      </c>
      <c r="AJ10" s="17">
        <v>0.31663441088561101</v>
      </c>
      <c r="AK10" s="17">
        <v>0.285120443231617</v>
      </c>
      <c r="AL10" s="17"/>
      <c r="AM10" s="17">
        <v>0.34912853600038701</v>
      </c>
      <c r="AN10" s="17">
        <v>0.34012589675809202</v>
      </c>
      <c r="AO10" s="17"/>
      <c r="AP10" s="17">
        <v>0.34872516840793599</v>
      </c>
      <c r="AQ10" s="17">
        <v>0.37562278269132798</v>
      </c>
      <c r="AR10" s="17">
        <v>0.33646195737249701</v>
      </c>
      <c r="AS10" s="17">
        <v>0.307126716809067</v>
      </c>
      <c r="AT10" s="17">
        <v>0.14899009155146201</v>
      </c>
      <c r="AU10" s="17"/>
      <c r="AV10" s="17">
        <v>0.34973944538500201</v>
      </c>
      <c r="AW10" s="17">
        <v>0.36427324178030601</v>
      </c>
      <c r="AX10" s="17">
        <v>0.42578727654255799</v>
      </c>
      <c r="AY10" s="17">
        <v>0.32130537577261697</v>
      </c>
      <c r="AZ10" s="17">
        <v>0.24639945910604699</v>
      </c>
      <c r="BA10" s="17">
        <v>0.42449672496288998</v>
      </c>
      <c r="BB10" s="17"/>
      <c r="BC10" s="17">
        <v>0.33535454921768598</v>
      </c>
      <c r="BD10" s="17">
        <v>0.35098299019842499</v>
      </c>
      <c r="BE10" s="17">
        <v>0.34252537013266698</v>
      </c>
      <c r="BF10" s="17"/>
      <c r="BG10" s="17">
        <v>0.30097190720757799</v>
      </c>
      <c r="BH10" s="17">
        <v>0.381515514309614</v>
      </c>
      <c r="BI10" s="17">
        <v>0.372033181599148</v>
      </c>
      <c r="BJ10" s="17">
        <v>0.37814818234070802</v>
      </c>
      <c r="BK10" s="17">
        <v>0.202905740305655</v>
      </c>
      <c r="BL10" s="17"/>
      <c r="BM10" s="17">
        <v>0.36835396209979099</v>
      </c>
      <c r="BN10" s="17">
        <v>0.24345586396982799</v>
      </c>
    </row>
    <row r="11" spans="2:66" x14ac:dyDescent="0.35">
      <c r="B11" s="18" t="s">
        <v>315</v>
      </c>
      <c r="C11" s="17">
        <v>0.18371432720373601</v>
      </c>
      <c r="D11" s="17">
        <v>0.21055308875421</v>
      </c>
      <c r="E11" s="17">
        <v>0.158451847738699</v>
      </c>
      <c r="F11" s="17"/>
      <c r="G11" s="17">
        <v>0.21616499029528299</v>
      </c>
      <c r="H11" s="17">
        <v>0.17587961885321499</v>
      </c>
      <c r="I11" s="17">
        <v>0.16038721339678599</v>
      </c>
      <c r="J11" s="17">
        <v>0.18319046321469701</v>
      </c>
      <c r="K11" s="17">
        <v>0.21838580392034501</v>
      </c>
      <c r="L11" s="17">
        <v>0.16454520537432901</v>
      </c>
      <c r="M11" s="17"/>
      <c r="N11" s="17">
        <v>0.15647222609932701</v>
      </c>
      <c r="O11" s="17">
        <v>0.173161057436132</v>
      </c>
      <c r="P11" s="17">
        <v>0.22525733761356301</v>
      </c>
      <c r="Q11" s="17">
        <v>0.18855785412076301</v>
      </c>
      <c r="R11" s="17"/>
      <c r="S11" s="17">
        <v>0.20095583835362099</v>
      </c>
      <c r="T11" s="17">
        <v>0.15511818230899899</v>
      </c>
      <c r="U11" s="17">
        <v>0.16383782944966699</v>
      </c>
      <c r="V11" s="17">
        <v>0.24137086381937001</v>
      </c>
      <c r="W11" s="17">
        <v>0.16359585785397199</v>
      </c>
      <c r="X11" s="17">
        <v>0.17955400944107999</v>
      </c>
      <c r="Y11" s="17">
        <v>0.20105158794967601</v>
      </c>
      <c r="Z11" s="17">
        <v>0.14099375915579801</v>
      </c>
      <c r="AA11" s="17">
        <v>0.208998271053839</v>
      </c>
      <c r="AB11" s="17">
        <v>0.171330372945039</v>
      </c>
      <c r="AC11" s="17">
        <v>0.18199264164460399</v>
      </c>
      <c r="AD11" s="17">
        <v>0.124286875982106</v>
      </c>
      <c r="AE11" s="17"/>
      <c r="AF11" s="17">
        <v>0.17861391660190101</v>
      </c>
      <c r="AG11" s="17">
        <v>0.15629662129338801</v>
      </c>
      <c r="AH11" s="17">
        <v>0.21274598926643701</v>
      </c>
      <c r="AI11" s="17">
        <v>0.174690244737778</v>
      </c>
      <c r="AJ11" s="17">
        <v>0.22090409555487101</v>
      </c>
      <c r="AK11" s="17">
        <v>0.234868428981999</v>
      </c>
      <c r="AL11" s="17"/>
      <c r="AM11" s="17">
        <v>0.18592622231705</v>
      </c>
      <c r="AN11" s="17">
        <v>0.18187866827113799</v>
      </c>
      <c r="AO11" s="17"/>
      <c r="AP11" s="17">
        <v>0.22631419656926</v>
      </c>
      <c r="AQ11" s="17">
        <v>0.189535422841768</v>
      </c>
      <c r="AR11" s="17">
        <v>0.182334524349864</v>
      </c>
      <c r="AS11" s="17">
        <v>0.136677878443802</v>
      </c>
      <c r="AT11" s="17">
        <v>0.21810629387769301</v>
      </c>
      <c r="AU11" s="17"/>
      <c r="AV11" s="17">
        <v>0.14784396695605301</v>
      </c>
      <c r="AW11" s="17">
        <v>0.22228196082002599</v>
      </c>
      <c r="AX11" s="17">
        <v>0.133206822260932</v>
      </c>
      <c r="AY11" s="17">
        <v>0.246987177077027</v>
      </c>
      <c r="AZ11" s="17">
        <v>0.20001795673689399</v>
      </c>
      <c r="BA11" s="17">
        <v>0.118894432924879</v>
      </c>
      <c r="BB11" s="17"/>
      <c r="BC11" s="17">
        <v>0.107547942289547</v>
      </c>
      <c r="BD11" s="17">
        <v>0.209868229197609</v>
      </c>
      <c r="BE11" s="17">
        <v>0.20628549605869201</v>
      </c>
      <c r="BF11" s="17"/>
      <c r="BG11" s="17">
        <v>0.14768301567828401</v>
      </c>
      <c r="BH11" s="17">
        <v>0.14280379044989799</v>
      </c>
      <c r="BI11" s="17">
        <v>0.16702130148747699</v>
      </c>
      <c r="BJ11" s="17">
        <v>0.26396091025680701</v>
      </c>
      <c r="BK11" s="17">
        <v>0.38277941922530401</v>
      </c>
      <c r="BL11" s="17"/>
      <c r="BM11" s="17">
        <v>0.14360109988136599</v>
      </c>
      <c r="BN11" s="17">
        <v>0.35528547896566398</v>
      </c>
    </row>
    <row r="12" spans="2:66" x14ac:dyDescent="0.35">
      <c r="B12" s="18" t="s">
        <v>314</v>
      </c>
      <c r="C12" s="17">
        <v>0.109149377872546</v>
      </c>
      <c r="D12" s="17">
        <v>0.112630404031512</v>
      </c>
      <c r="E12" s="17">
        <v>0.106293337757322</v>
      </c>
      <c r="F12" s="17"/>
      <c r="G12" s="17">
        <v>0.14160023406018299</v>
      </c>
      <c r="H12" s="17">
        <v>0.127661610241844</v>
      </c>
      <c r="I12" s="17">
        <v>0.138447838230121</v>
      </c>
      <c r="J12" s="17">
        <v>0.125214492906455</v>
      </c>
      <c r="K12" s="17">
        <v>5.8775436036057997E-2</v>
      </c>
      <c r="L12" s="17">
        <v>6.9549286458004803E-2</v>
      </c>
      <c r="M12" s="17"/>
      <c r="N12" s="17">
        <v>0.12786179280589199</v>
      </c>
      <c r="O12" s="17">
        <v>0.11023390029529199</v>
      </c>
      <c r="P12" s="17">
        <v>8.8205843492427299E-2</v>
      </c>
      <c r="Q12" s="17">
        <v>0.10794917285063101</v>
      </c>
      <c r="R12" s="17"/>
      <c r="S12" s="17">
        <v>0.151150788546804</v>
      </c>
      <c r="T12" s="17">
        <v>8.3802251077413098E-2</v>
      </c>
      <c r="U12" s="17">
        <v>0.10354910218445899</v>
      </c>
      <c r="V12" s="17">
        <v>5.2937455272278999E-2</v>
      </c>
      <c r="W12" s="17">
        <v>0.143765270934578</v>
      </c>
      <c r="X12" s="17">
        <v>0.141281793892062</v>
      </c>
      <c r="Y12" s="17">
        <v>0.103231273463732</v>
      </c>
      <c r="Z12" s="17">
        <v>0.116892912347954</v>
      </c>
      <c r="AA12" s="17">
        <v>0.108567315488314</v>
      </c>
      <c r="AB12" s="17">
        <v>0.107685988330581</v>
      </c>
      <c r="AC12" s="17">
        <v>7.6811275615842001E-2</v>
      </c>
      <c r="AD12" s="17">
        <v>9.56019851433558E-2</v>
      </c>
      <c r="AE12" s="17"/>
      <c r="AF12" s="17">
        <v>0.11849104641958</v>
      </c>
      <c r="AG12" s="17">
        <v>0.12105838919939001</v>
      </c>
      <c r="AH12" s="17">
        <v>9.4113712035040598E-2</v>
      </c>
      <c r="AI12" s="17">
        <v>9.3314862070434698E-2</v>
      </c>
      <c r="AJ12" s="17">
        <v>9.3565546223704402E-2</v>
      </c>
      <c r="AK12" s="17">
        <v>0.12570285375595799</v>
      </c>
      <c r="AL12" s="17"/>
      <c r="AM12" s="17">
        <v>0.11531790299127501</v>
      </c>
      <c r="AN12" s="17">
        <v>0.100064085787556</v>
      </c>
      <c r="AO12" s="17"/>
      <c r="AP12" s="17">
        <v>0.100700470943323</v>
      </c>
      <c r="AQ12" s="17">
        <v>0.107971932549556</v>
      </c>
      <c r="AR12" s="17">
        <v>8.31136948430517E-2</v>
      </c>
      <c r="AS12" s="17">
        <v>0.14976285684569801</v>
      </c>
      <c r="AT12" s="17">
        <v>0.22735732182104501</v>
      </c>
      <c r="AU12" s="17"/>
      <c r="AV12" s="17">
        <v>0.109064923642373</v>
      </c>
      <c r="AW12" s="17">
        <v>0.11232559159233101</v>
      </c>
      <c r="AX12" s="17">
        <v>0.12758953959285799</v>
      </c>
      <c r="AY12" s="17">
        <v>0.12986527416670601</v>
      </c>
      <c r="AZ12" s="17">
        <v>7.2147597080046796E-2</v>
      </c>
      <c r="BA12" s="17">
        <v>6.8624450206805396E-2</v>
      </c>
      <c r="BB12" s="17"/>
      <c r="BC12" s="17">
        <v>9.5205271860029805E-2</v>
      </c>
      <c r="BD12" s="17">
        <v>0.10681668236946799</v>
      </c>
      <c r="BE12" s="17">
        <v>0.135083213948065</v>
      </c>
      <c r="BF12" s="17"/>
      <c r="BG12" s="17">
        <v>0.10119598596261201</v>
      </c>
      <c r="BH12" s="17">
        <v>0.106419563234676</v>
      </c>
      <c r="BI12" s="17">
        <v>0.11457819380720601</v>
      </c>
      <c r="BJ12" s="17">
        <v>0.13434145641712</v>
      </c>
      <c r="BK12" s="17">
        <v>0.143847401559038</v>
      </c>
      <c r="BL12" s="17"/>
      <c r="BM12" s="17">
        <v>0.105565983571907</v>
      </c>
      <c r="BN12" s="17">
        <v>0.141647778873042</v>
      </c>
    </row>
    <row r="13" spans="2:66" x14ac:dyDescent="0.35">
      <c r="B13" s="18" t="s">
        <v>313</v>
      </c>
      <c r="C13" s="17">
        <v>6.7211865762849196E-2</v>
      </c>
      <c r="D13" s="17">
        <v>6.83723561798526E-2</v>
      </c>
      <c r="E13" s="17">
        <v>6.6411659332820505E-2</v>
      </c>
      <c r="F13" s="17"/>
      <c r="G13" s="17">
        <v>6.74767756671803E-2</v>
      </c>
      <c r="H13" s="17">
        <v>0.10837749300225</v>
      </c>
      <c r="I13" s="17">
        <v>0.109377187564492</v>
      </c>
      <c r="J13" s="17">
        <v>5.5596770755865201E-2</v>
      </c>
      <c r="K13" s="17">
        <v>2.5174917614558302E-2</v>
      </c>
      <c r="L13" s="17">
        <v>3.6924034809709197E-2</v>
      </c>
      <c r="M13" s="17"/>
      <c r="N13" s="17">
        <v>7.3862620063541398E-2</v>
      </c>
      <c r="O13" s="17">
        <v>8.55104738086159E-2</v>
      </c>
      <c r="P13" s="17">
        <v>5.4234442743187297E-2</v>
      </c>
      <c r="Q13" s="17">
        <v>5.1574292189254203E-2</v>
      </c>
      <c r="R13" s="17"/>
      <c r="S13" s="17">
        <v>9.76867740308765E-2</v>
      </c>
      <c r="T13" s="17">
        <v>4.4642501357261E-2</v>
      </c>
      <c r="U13" s="17">
        <v>0.110697675611598</v>
      </c>
      <c r="V13" s="17">
        <v>7.1785226067427599E-2</v>
      </c>
      <c r="W13" s="17">
        <v>8.6038272474589103E-2</v>
      </c>
      <c r="X13" s="17">
        <v>4.8806580392365302E-2</v>
      </c>
      <c r="Y13" s="17">
        <v>4.92196681527972E-2</v>
      </c>
      <c r="Z13" s="17">
        <v>7.1322371783607799E-2</v>
      </c>
      <c r="AA13" s="17">
        <v>3.9909877888353797E-2</v>
      </c>
      <c r="AB13" s="17">
        <v>6.2383700677094901E-2</v>
      </c>
      <c r="AC13" s="17">
        <v>6.6502494818656305E-2</v>
      </c>
      <c r="AD13" s="17">
        <v>6.2573675982092306E-2</v>
      </c>
      <c r="AE13" s="17"/>
      <c r="AF13" s="17">
        <v>0.107043611019281</v>
      </c>
      <c r="AG13" s="17">
        <v>6.2263177710610698E-2</v>
      </c>
      <c r="AH13" s="17">
        <v>4.8169108318238903E-2</v>
      </c>
      <c r="AI13" s="17">
        <v>4.95932992573914E-2</v>
      </c>
      <c r="AJ13" s="17">
        <v>4.5767023537227801E-2</v>
      </c>
      <c r="AK13" s="17">
        <v>5.6892686572876598E-2</v>
      </c>
      <c r="AL13" s="17"/>
      <c r="AM13" s="17">
        <v>6.6874061824819697E-2</v>
      </c>
      <c r="AN13" s="17">
        <v>6.8167785897273306E-2</v>
      </c>
      <c r="AO13" s="17"/>
      <c r="AP13" s="17">
        <v>4.9901615776898202E-2</v>
      </c>
      <c r="AQ13" s="17">
        <v>5.8305141002820499E-2</v>
      </c>
      <c r="AR13" s="17">
        <v>9.1449197040130895E-2</v>
      </c>
      <c r="AS13" s="17">
        <v>8.4195380322804103E-2</v>
      </c>
      <c r="AT13" s="17">
        <v>5.9724261528088803E-2</v>
      </c>
      <c r="AU13" s="17"/>
      <c r="AV13" s="17">
        <v>7.6450484986039693E-2</v>
      </c>
      <c r="AW13" s="17">
        <v>5.34784527900935E-2</v>
      </c>
      <c r="AX13" s="17">
        <v>4.9587495107637401E-2</v>
      </c>
      <c r="AY13" s="17">
        <v>9.0655344414989097E-2</v>
      </c>
      <c r="AZ13" s="17">
        <v>8.6872869369772496E-2</v>
      </c>
      <c r="BA13" s="17">
        <v>4.49824497454301E-2</v>
      </c>
      <c r="BB13" s="17"/>
      <c r="BC13" s="17">
        <v>6.2085977131152999E-2</v>
      </c>
      <c r="BD13" s="17">
        <v>5.7649668633201298E-2</v>
      </c>
      <c r="BE13" s="17">
        <v>8.2411048152258803E-2</v>
      </c>
      <c r="BF13" s="17"/>
      <c r="BG13" s="17">
        <v>9.2474889815859093E-2</v>
      </c>
      <c r="BH13" s="17">
        <v>6.2532803940594295E-2</v>
      </c>
      <c r="BI13" s="17">
        <v>6.4226625412294999E-2</v>
      </c>
      <c r="BJ13" s="17">
        <v>3.6267526275192197E-2</v>
      </c>
      <c r="BK13" s="17">
        <v>9.1637159727218295E-2</v>
      </c>
      <c r="BL13" s="17"/>
      <c r="BM13" s="17">
        <v>6.7425610963988095E-2</v>
      </c>
      <c r="BN13" s="17">
        <v>7.8824935373083396E-2</v>
      </c>
    </row>
    <row r="14" spans="2:66" x14ac:dyDescent="0.35">
      <c r="B14" s="18" t="s">
        <v>117</v>
      </c>
      <c r="C14" s="17">
        <v>4.6895182090191903E-2</v>
      </c>
      <c r="D14" s="17">
        <v>2.7964155915454099E-2</v>
      </c>
      <c r="E14" s="17">
        <v>6.4596840413444698E-2</v>
      </c>
      <c r="F14" s="17"/>
      <c r="G14" s="17">
        <v>3.9543565619546202E-2</v>
      </c>
      <c r="H14" s="17">
        <v>2.74048696463551E-2</v>
      </c>
      <c r="I14" s="17">
        <v>7.0961982518082806E-2</v>
      </c>
      <c r="J14" s="17">
        <v>5.9128521051197397E-2</v>
      </c>
      <c r="K14" s="17">
        <v>5.5783181248249901E-2</v>
      </c>
      <c r="L14" s="17">
        <v>3.2327087623065E-2</v>
      </c>
      <c r="M14" s="17"/>
      <c r="N14" s="17">
        <v>3.2924079567131802E-2</v>
      </c>
      <c r="O14" s="17">
        <v>3.73639664977111E-2</v>
      </c>
      <c r="P14" s="17">
        <v>4.0684726297363902E-2</v>
      </c>
      <c r="Q14" s="17">
        <v>7.8158965678639503E-2</v>
      </c>
      <c r="R14" s="17"/>
      <c r="S14" s="17">
        <v>2.7806631773932399E-2</v>
      </c>
      <c r="T14" s="17">
        <v>5.24349116576781E-2</v>
      </c>
      <c r="U14" s="17">
        <v>4.3089852766042998E-2</v>
      </c>
      <c r="V14" s="17">
        <v>4.1382259319833699E-2</v>
      </c>
      <c r="W14" s="17">
        <v>6.5066208687339006E-2</v>
      </c>
      <c r="X14" s="17">
        <v>3.1462521436342601E-2</v>
      </c>
      <c r="Y14" s="17">
        <v>6.0424780917764799E-2</v>
      </c>
      <c r="Z14" s="17">
        <v>5.9178990526514999E-2</v>
      </c>
      <c r="AA14" s="17">
        <v>4.5235542766144901E-2</v>
      </c>
      <c r="AB14" s="17">
        <v>3.7395412271855999E-2</v>
      </c>
      <c r="AC14" s="17">
        <v>7.5228873679883401E-2</v>
      </c>
      <c r="AD14" s="17">
        <v>7.72367203670518E-2</v>
      </c>
      <c r="AE14" s="17"/>
      <c r="AF14" s="17">
        <v>4.4738549544741803E-2</v>
      </c>
      <c r="AG14" s="17">
        <v>4.2048465274432602E-2</v>
      </c>
      <c r="AH14" s="17">
        <v>4.04409533572695E-2</v>
      </c>
      <c r="AI14" s="17">
        <v>3.3163926643897501E-2</v>
      </c>
      <c r="AJ14" s="17">
        <v>7.4060517263505099E-2</v>
      </c>
      <c r="AK14" s="17">
        <v>9.0316573668113007E-2</v>
      </c>
      <c r="AL14" s="17"/>
      <c r="AM14" s="17">
        <v>4.21493205711631E-2</v>
      </c>
      <c r="AN14" s="17">
        <v>5.1589803414259901E-2</v>
      </c>
      <c r="AO14" s="17"/>
      <c r="AP14" s="17">
        <v>6.0054883068544201E-2</v>
      </c>
      <c r="AQ14" s="17">
        <v>5.1890672720693899E-2</v>
      </c>
      <c r="AR14" s="17">
        <v>4.0041101818380699E-2</v>
      </c>
      <c r="AS14" s="17">
        <v>4.6053263352163899E-2</v>
      </c>
      <c r="AT14" s="17">
        <v>0</v>
      </c>
      <c r="AU14" s="17"/>
      <c r="AV14" s="17">
        <v>4.0220286407857402E-2</v>
      </c>
      <c r="AW14" s="17">
        <v>5.2431422069965303E-2</v>
      </c>
      <c r="AX14" s="17">
        <v>3.1280527394323097E-2</v>
      </c>
      <c r="AY14" s="17">
        <v>3.5821079401052898E-2</v>
      </c>
      <c r="AZ14" s="17">
        <v>7.5794516576398298E-3</v>
      </c>
      <c r="BA14" s="17">
        <v>9.9267570694878404E-2</v>
      </c>
      <c r="BB14" s="17"/>
      <c r="BC14" s="17">
        <v>2.6640695957664599E-2</v>
      </c>
      <c r="BD14" s="17">
        <v>5.9798368229848499E-2</v>
      </c>
      <c r="BE14" s="17">
        <v>3.3606067688266301E-2</v>
      </c>
      <c r="BF14" s="17"/>
      <c r="BG14" s="17">
        <v>3.9491768569525298E-2</v>
      </c>
      <c r="BH14" s="17">
        <v>2.6058215366013798E-2</v>
      </c>
      <c r="BI14" s="17">
        <v>2.78456888028847E-2</v>
      </c>
      <c r="BJ14" s="17">
        <v>1.8307275276517699E-2</v>
      </c>
      <c r="BK14" s="17">
        <v>0.108496000081934</v>
      </c>
      <c r="BL14" s="17"/>
      <c r="BM14" s="17">
        <v>2.8253379181156502E-2</v>
      </c>
      <c r="BN14" s="17">
        <v>8.7626832193699405E-2</v>
      </c>
    </row>
    <row r="15" spans="2:66" x14ac:dyDescent="0.35">
      <c r="B15" s="18" t="s">
        <v>319</v>
      </c>
      <c r="C15" s="21">
        <v>0.59302924707067595</v>
      </c>
      <c r="D15" s="21">
        <v>0.58047999511897197</v>
      </c>
      <c r="E15" s="21">
        <v>0.60424631475771395</v>
      </c>
      <c r="F15" s="21"/>
      <c r="G15" s="21">
        <v>0.53521443435780702</v>
      </c>
      <c r="H15" s="21">
        <v>0.56067640825633602</v>
      </c>
      <c r="I15" s="21">
        <v>0.52082577829051901</v>
      </c>
      <c r="J15" s="21">
        <v>0.57686975207178504</v>
      </c>
      <c r="K15" s="21">
        <v>0.64188066118078901</v>
      </c>
      <c r="L15" s="21">
        <v>0.69665438573489102</v>
      </c>
      <c r="M15" s="21"/>
      <c r="N15" s="21">
        <v>0.60887928146410797</v>
      </c>
      <c r="O15" s="21">
        <v>0.59373060196224903</v>
      </c>
      <c r="P15" s="21">
        <v>0.59161764985345899</v>
      </c>
      <c r="Q15" s="21">
        <v>0.573759715160713</v>
      </c>
      <c r="R15" s="21"/>
      <c r="S15" s="21">
        <v>0.52239996729476501</v>
      </c>
      <c r="T15" s="21">
        <v>0.664002153598649</v>
      </c>
      <c r="U15" s="21">
        <v>0.57882553998823305</v>
      </c>
      <c r="V15" s="21">
        <v>0.59252419552109004</v>
      </c>
      <c r="W15" s="21">
        <v>0.54153439004952098</v>
      </c>
      <c r="X15" s="21">
        <v>0.59889509483814996</v>
      </c>
      <c r="Y15" s="21">
        <v>0.58607268951602998</v>
      </c>
      <c r="Z15" s="21">
        <v>0.61161196618612501</v>
      </c>
      <c r="AA15" s="21">
        <v>0.59728899280334802</v>
      </c>
      <c r="AB15" s="21">
        <v>0.62120452577542895</v>
      </c>
      <c r="AC15" s="21">
        <v>0.599464714241015</v>
      </c>
      <c r="AD15" s="21">
        <v>0.64030074252539404</v>
      </c>
      <c r="AE15" s="21"/>
      <c r="AF15" s="21">
        <v>0.55111287641449602</v>
      </c>
      <c r="AG15" s="21">
        <v>0.61833334652217797</v>
      </c>
      <c r="AH15" s="21">
        <v>0.60453023702301401</v>
      </c>
      <c r="AI15" s="21">
        <v>0.64923766729049803</v>
      </c>
      <c r="AJ15" s="21">
        <v>0.56570281742069195</v>
      </c>
      <c r="AK15" s="21">
        <v>0.49221945702105302</v>
      </c>
      <c r="AL15" s="21"/>
      <c r="AM15" s="21">
        <v>0.58973249229569202</v>
      </c>
      <c r="AN15" s="21">
        <v>0.59829965662977203</v>
      </c>
      <c r="AO15" s="21"/>
      <c r="AP15" s="21">
        <v>0.56302883364197398</v>
      </c>
      <c r="AQ15" s="21">
        <v>0.59229683088516305</v>
      </c>
      <c r="AR15" s="21">
        <v>0.60306148194857301</v>
      </c>
      <c r="AS15" s="21">
        <v>0.583310621035532</v>
      </c>
      <c r="AT15" s="21">
        <v>0.49481212277317299</v>
      </c>
      <c r="AU15" s="21"/>
      <c r="AV15" s="21">
        <v>0.62642033800767705</v>
      </c>
      <c r="AW15" s="21">
        <v>0.55948257272758395</v>
      </c>
      <c r="AX15" s="21">
        <v>0.65833561564424903</v>
      </c>
      <c r="AY15" s="21">
        <v>0.49667112494022397</v>
      </c>
      <c r="AZ15" s="21">
        <v>0.63338212515564696</v>
      </c>
      <c r="BA15" s="21">
        <v>0.66823109642800804</v>
      </c>
      <c r="BB15" s="21"/>
      <c r="BC15" s="21">
        <v>0.70852011276160498</v>
      </c>
      <c r="BD15" s="21">
        <v>0.56586705156987305</v>
      </c>
      <c r="BE15" s="21">
        <v>0.54261417415271795</v>
      </c>
      <c r="BF15" s="21"/>
      <c r="BG15" s="21">
        <v>0.61915433997372005</v>
      </c>
      <c r="BH15" s="21">
        <v>0.662185627008818</v>
      </c>
      <c r="BI15" s="21">
        <v>0.62632819049013799</v>
      </c>
      <c r="BJ15" s="21">
        <v>0.54712283177436305</v>
      </c>
      <c r="BK15" s="21">
        <v>0.273240019406506</v>
      </c>
      <c r="BL15" s="21"/>
      <c r="BM15" s="21">
        <v>0.65515392640158299</v>
      </c>
      <c r="BN15" s="21">
        <v>0.33661497459451101</v>
      </c>
    </row>
    <row r="16" spans="2:66" x14ac:dyDescent="0.35">
      <c r="B16" s="18" t="s">
        <v>318</v>
      </c>
      <c r="C16" s="21">
        <v>0.17636124363539499</v>
      </c>
      <c r="D16" s="21">
        <v>0.18100276021136399</v>
      </c>
      <c r="E16" s="21">
        <v>0.172704997090142</v>
      </c>
      <c r="F16" s="21"/>
      <c r="G16" s="21">
        <v>0.20907700972736301</v>
      </c>
      <c r="H16" s="21">
        <v>0.236039103244094</v>
      </c>
      <c r="I16" s="21">
        <v>0.24782502579461299</v>
      </c>
      <c r="J16" s="21">
        <v>0.18081126366232</v>
      </c>
      <c r="K16" s="21">
        <v>8.3950353650616302E-2</v>
      </c>
      <c r="L16" s="21">
        <v>0.106473321267714</v>
      </c>
      <c r="M16" s="21"/>
      <c r="N16" s="21">
        <v>0.20172441286943299</v>
      </c>
      <c r="O16" s="21">
        <v>0.19574437410390799</v>
      </c>
      <c r="P16" s="21">
        <v>0.142440286235615</v>
      </c>
      <c r="Q16" s="21">
        <v>0.15952346503988499</v>
      </c>
      <c r="R16" s="21"/>
      <c r="S16" s="21">
        <v>0.248837562577681</v>
      </c>
      <c r="T16" s="21">
        <v>0.12844475243467399</v>
      </c>
      <c r="U16" s="21">
        <v>0.214246777796057</v>
      </c>
      <c r="V16" s="21">
        <v>0.124722681339707</v>
      </c>
      <c r="W16" s="21">
        <v>0.229803543409168</v>
      </c>
      <c r="X16" s="21">
        <v>0.19008837428442801</v>
      </c>
      <c r="Y16" s="21">
        <v>0.152450941616529</v>
      </c>
      <c r="Z16" s="21">
        <v>0.18821528413156199</v>
      </c>
      <c r="AA16" s="21">
        <v>0.14847719337666801</v>
      </c>
      <c r="AB16" s="21">
        <v>0.17006968900767599</v>
      </c>
      <c r="AC16" s="21">
        <v>0.143313770434498</v>
      </c>
      <c r="AD16" s="21">
        <v>0.15817566112544801</v>
      </c>
      <c r="AE16" s="21"/>
      <c r="AF16" s="21">
        <v>0.225534657438861</v>
      </c>
      <c r="AG16" s="21">
        <v>0.18332156691000101</v>
      </c>
      <c r="AH16" s="21">
        <v>0.14228282035327999</v>
      </c>
      <c r="AI16" s="21">
        <v>0.14290816132782599</v>
      </c>
      <c r="AJ16" s="21">
        <v>0.139332569760932</v>
      </c>
      <c r="AK16" s="21">
        <v>0.18259554032883499</v>
      </c>
      <c r="AL16" s="21"/>
      <c r="AM16" s="21">
        <v>0.18219196481609501</v>
      </c>
      <c r="AN16" s="21">
        <v>0.16823187168483</v>
      </c>
      <c r="AO16" s="21"/>
      <c r="AP16" s="21">
        <v>0.15060208672022099</v>
      </c>
      <c r="AQ16" s="21">
        <v>0.166277073552376</v>
      </c>
      <c r="AR16" s="21">
        <v>0.174562891883183</v>
      </c>
      <c r="AS16" s="21">
        <v>0.233958237168502</v>
      </c>
      <c r="AT16" s="21">
        <v>0.28708158334913397</v>
      </c>
      <c r="AU16" s="21"/>
      <c r="AV16" s="21">
        <v>0.18551540862841301</v>
      </c>
      <c r="AW16" s="21">
        <v>0.16580404438242399</v>
      </c>
      <c r="AX16" s="21">
        <v>0.17717703470049501</v>
      </c>
      <c r="AY16" s="21">
        <v>0.220520618581695</v>
      </c>
      <c r="AZ16" s="21">
        <v>0.15902046644981899</v>
      </c>
      <c r="BA16" s="21">
        <v>0.113606899952235</v>
      </c>
      <c r="BB16" s="21"/>
      <c r="BC16" s="21">
        <v>0.15729124899118299</v>
      </c>
      <c r="BD16" s="21">
        <v>0.16446635100267001</v>
      </c>
      <c r="BE16" s="21">
        <v>0.21749426210032399</v>
      </c>
      <c r="BF16" s="21"/>
      <c r="BG16" s="21">
        <v>0.193670875778471</v>
      </c>
      <c r="BH16" s="21">
        <v>0.16895236717527001</v>
      </c>
      <c r="BI16" s="21">
        <v>0.178804819219501</v>
      </c>
      <c r="BJ16" s="21">
        <v>0.17060898269231201</v>
      </c>
      <c r="BK16" s="21">
        <v>0.235484561286257</v>
      </c>
      <c r="BL16" s="21"/>
      <c r="BM16" s="21">
        <v>0.17299159453589499</v>
      </c>
      <c r="BN16" s="21">
        <v>0.22047271424612599</v>
      </c>
    </row>
    <row r="17" spans="2:66" x14ac:dyDescent="0.35">
      <c r="B17" s="18" t="s">
        <v>320</v>
      </c>
      <c r="C17" s="22">
        <v>0.41666800343528099</v>
      </c>
      <c r="D17" s="22">
        <v>0.399477234907607</v>
      </c>
      <c r="E17" s="22">
        <v>0.43154131766757098</v>
      </c>
      <c r="F17" s="22"/>
      <c r="G17" s="22">
        <v>0.32613742463044398</v>
      </c>
      <c r="H17" s="22">
        <v>0.32463730501224097</v>
      </c>
      <c r="I17" s="22">
        <v>0.273000752495906</v>
      </c>
      <c r="J17" s="22">
        <v>0.396058488409465</v>
      </c>
      <c r="K17" s="22">
        <v>0.55793030753017303</v>
      </c>
      <c r="L17" s="22">
        <v>0.590181064467177</v>
      </c>
      <c r="M17" s="22"/>
      <c r="N17" s="22">
        <v>0.40715486859467498</v>
      </c>
      <c r="O17" s="22">
        <v>0.39798622785834098</v>
      </c>
      <c r="P17" s="22">
        <v>0.44917736361784399</v>
      </c>
      <c r="Q17" s="22">
        <v>0.41423625012082799</v>
      </c>
      <c r="R17" s="22"/>
      <c r="S17" s="22">
        <v>0.27356240471708398</v>
      </c>
      <c r="T17" s="22">
        <v>0.53555740116397499</v>
      </c>
      <c r="U17" s="22">
        <v>0.364578762192176</v>
      </c>
      <c r="V17" s="22">
        <v>0.46780151418138299</v>
      </c>
      <c r="W17" s="22">
        <v>0.311730846640354</v>
      </c>
      <c r="X17" s="22">
        <v>0.40880672055372203</v>
      </c>
      <c r="Y17" s="22">
        <v>0.43362174789950098</v>
      </c>
      <c r="Z17" s="22">
        <v>0.42339668205456399</v>
      </c>
      <c r="AA17" s="22">
        <v>0.44881179942667998</v>
      </c>
      <c r="AB17" s="22">
        <v>0.45113483676775301</v>
      </c>
      <c r="AC17" s="22">
        <v>0.456150943806517</v>
      </c>
      <c r="AD17" s="22">
        <v>0.48212508139994598</v>
      </c>
      <c r="AE17" s="22"/>
      <c r="AF17" s="22">
        <v>0.32557821897563499</v>
      </c>
      <c r="AG17" s="22">
        <v>0.43501177961217702</v>
      </c>
      <c r="AH17" s="22">
        <v>0.46224741666973401</v>
      </c>
      <c r="AI17" s="22">
        <v>0.50632950596267201</v>
      </c>
      <c r="AJ17" s="22">
        <v>0.42637024765976</v>
      </c>
      <c r="AK17" s="22">
        <v>0.309623916692218</v>
      </c>
      <c r="AL17" s="22"/>
      <c r="AM17" s="22">
        <v>0.40754052747959701</v>
      </c>
      <c r="AN17" s="22">
        <v>0.43006778494494202</v>
      </c>
      <c r="AO17" s="22"/>
      <c r="AP17" s="22">
        <v>0.41242674692175302</v>
      </c>
      <c r="AQ17" s="22">
        <v>0.42601975733278702</v>
      </c>
      <c r="AR17" s="22">
        <v>0.42849859006539098</v>
      </c>
      <c r="AS17" s="22">
        <v>0.34935238386702899</v>
      </c>
      <c r="AT17" s="22">
        <v>0.20773053942403999</v>
      </c>
      <c r="AU17" s="22"/>
      <c r="AV17" s="22">
        <v>0.44090492937926401</v>
      </c>
      <c r="AW17" s="22">
        <v>0.39367852834515898</v>
      </c>
      <c r="AX17" s="22">
        <v>0.48115858094375402</v>
      </c>
      <c r="AY17" s="22">
        <v>0.276150506358529</v>
      </c>
      <c r="AZ17" s="22">
        <v>0.47436165870582803</v>
      </c>
      <c r="BA17" s="22">
        <v>0.55462419647577199</v>
      </c>
      <c r="BB17" s="22"/>
      <c r="BC17" s="22">
        <v>0.55122886377042202</v>
      </c>
      <c r="BD17" s="22">
        <v>0.40140070056720301</v>
      </c>
      <c r="BE17" s="22">
        <v>0.32511991205239399</v>
      </c>
      <c r="BF17" s="22"/>
      <c r="BG17" s="22">
        <v>0.42548346419524902</v>
      </c>
      <c r="BH17" s="22">
        <v>0.49323325983354799</v>
      </c>
      <c r="BI17" s="22">
        <v>0.44752337127063802</v>
      </c>
      <c r="BJ17" s="22">
        <v>0.37651384908205099</v>
      </c>
      <c r="BK17" s="22">
        <v>3.77554581202489E-2</v>
      </c>
      <c r="BL17" s="22"/>
      <c r="BM17" s="22">
        <v>0.48216233186568702</v>
      </c>
      <c r="BN17" s="22">
        <v>0.116142260348385</v>
      </c>
    </row>
    <row r="18" spans="2:66" x14ac:dyDescent="0.35">
      <c r="B18" s="16"/>
    </row>
    <row r="19" spans="2:66" x14ac:dyDescent="0.35">
      <c r="B19" t="s">
        <v>102</v>
      </c>
    </row>
    <row r="20" spans="2:66" x14ac:dyDescent="0.35">
      <c r="B20" t="s">
        <v>103</v>
      </c>
    </row>
    <row r="22" spans="2:66" x14ac:dyDescent="0.35">
      <c r="B22"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N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317</v>
      </c>
      <c r="C9" s="17">
        <v>0.35933333792609301</v>
      </c>
      <c r="D9" s="17">
        <v>0.34452190351606599</v>
      </c>
      <c r="E9" s="17">
        <v>0.37256785823692201</v>
      </c>
      <c r="F9" s="17"/>
      <c r="G9" s="17">
        <v>0.27125135228410302</v>
      </c>
      <c r="H9" s="17">
        <v>0.37316034963911698</v>
      </c>
      <c r="I9" s="17">
        <v>0.29935348595794598</v>
      </c>
      <c r="J9" s="17">
        <v>0.38447645754697202</v>
      </c>
      <c r="K9" s="17">
        <v>0.44603399342671901</v>
      </c>
      <c r="L9" s="17">
        <v>0.37659079857130801</v>
      </c>
      <c r="M9" s="17"/>
      <c r="N9" s="17">
        <v>0.372064232603322</v>
      </c>
      <c r="O9" s="17">
        <v>0.39330804322858998</v>
      </c>
      <c r="P9" s="17">
        <v>0.329997841200802</v>
      </c>
      <c r="Q9" s="17">
        <v>0.33578082210643101</v>
      </c>
      <c r="R9" s="17"/>
      <c r="S9" s="17">
        <v>0.37401972860141203</v>
      </c>
      <c r="T9" s="17">
        <v>0.37062358492835601</v>
      </c>
      <c r="U9" s="17">
        <v>0.35540974735656</v>
      </c>
      <c r="V9" s="17">
        <v>0.35654644806208202</v>
      </c>
      <c r="W9" s="17">
        <v>0.33558102756916203</v>
      </c>
      <c r="X9" s="17">
        <v>0.36071804951020398</v>
      </c>
      <c r="Y9" s="17">
        <v>0.32897586299151599</v>
      </c>
      <c r="Z9" s="17">
        <v>0.30721309528478002</v>
      </c>
      <c r="AA9" s="17">
        <v>0.366234316625067</v>
      </c>
      <c r="AB9" s="17">
        <v>0.32881682909745402</v>
      </c>
      <c r="AC9" s="17">
        <v>0.39456617334163702</v>
      </c>
      <c r="AD9" s="17">
        <v>0.47027099199672801</v>
      </c>
      <c r="AE9" s="17"/>
      <c r="AF9" s="17">
        <v>0.36074102976530198</v>
      </c>
      <c r="AG9" s="17">
        <v>0.35888983165503502</v>
      </c>
      <c r="AH9" s="17">
        <v>0.38279805602765399</v>
      </c>
      <c r="AI9" s="17">
        <v>0.34988436402783601</v>
      </c>
      <c r="AJ9" s="17">
        <v>0.36686303325234298</v>
      </c>
      <c r="AK9" s="17">
        <v>0.31501575763390599</v>
      </c>
      <c r="AL9" s="17"/>
      <c r="AM9" s="17">
        <v>0.357009141634617</v>
      </c>
      <c r="AN9" s="17">
        <v>0.36275891291678902</v>
      </c>
      <c r="AO9" s="17"/>
      <c r="AP9" s="17">
        <v>0.313355978804639</v>
      </c>
      <c r="AQ9" s="17">
        <v>0.37622735498022902</v>
      </c>
      <c r="AR9" s="17">
        <v>0.38805014380460801</v>
      </c>
      <c r="AS9" s="17">
        <v>0.39405751939343497</v>
      </c>
      <c r="AT9" s="17">
        <v>0.366027610649102</v>
      </c>
      <c r="AU9" s="17"/>
      <c r="AV9" s="17">
        <v>0.39591492789953298</v>
      </c>
      <c r="AW9" s="17">
        <v>0.31302807828430601</v>
      </c>
      <c r="AX9" s="17">
        <v>0.333842205956279</v>
      </c>
      <c r="AY9" s="17">
        <v>0.29252984820837302</v>
      </c>
      <c r="AZ9" s="17">
        <v>0.44796542639443399</v>
      </c>
      <c r="BA9" s="17">
        <v>0.38175748624276601</v>
      </c>
      <c r="BB9" s="17"/>
      <c r="BC9" s="17">
        <v>0.48270215463772198</v>
      </c>
      <c r="BD9" s="17">
        <v>0.32262309964406299</v>
      </c>
      <c r="BE9" s="17">
        <v>0.324396491311155</v>
      </c>
      <c r="BF9" s="17"/>
      <c r="BG9" s="17">
        <v>0.29674879762286899</v>
      </c>
      <c r="BH9" s="17">
        <v>0.41191198997982398</v>
      </c>
      <c r="BI9" s="17">
        <v>0.39050303502356998</v>
      </c>
      <c r="BJ9" s="17">
        <v>0.32081962968005401</v>
      </c>
      <c r="BK9" s="17">
        <v>0.180709739402627</v>
      </c>
      <c r="BL9" s="17"/>
      <c r="BM9" s="17">
        <v>0.39309328513915498</v>
      </c>
      <c r="BN9" s="17">
        <v>0.2131303865435</v>
      </c>
    </row>
    <row r="10" spans="2:66" x14ac:dyDescent="0.35">
      <c r="B10" s="18" t="s">
        <v>316</v>
      </c>
      <c r="C10" s="17">
        <v>0.29961341746544801</v>
      </c>
      <c r="D10" s="17">
        <v>0.31399438400021501</v>
      </c>
      <c r="E10" s="17">
        <v>0.28706863321576398</v>
      </c>
      <c r="F10" s="17"/>
      <c r="G10" s="17">
        <v>0.26485099828043002</v>
      </c>
      <c r="H10" s="17">
        <v>0.22886570965828501</v>
      </c>
      <c r="I10" s="17">
        <v>0.30429905106306099</v>
      </c>
      <c r="J10" s="17">
        <v>0.29659508624050401</v>
      </c>
      <c r="K10" s="17">
        <v>0.31649224560646</v>
      </c>
      <c r="L10" s="17">
        <v>0.36782058294185099</v>
      </c>
      <c r="M10" s="17"/>
      <c r="N10" s="17">
        <v>0.30526795774960502</v>
      </c>
      <c r="O10" s="17">
        <v>0.27446108368550898</v>
      </c>
      <c r="P10" s="17">
        <v>0.33110572915776099</v>
      </c>
      <c r="Q10" s="17">
        <v>0.29115898674747298</v>
      </c>
      <c r="R10" s="17"/>
      <c r="S10" s="17">
        <v>0.27054368794915601</v>
      </c>
      <c r="T10" s="17">
        <v>0.34387755489782101</v>
      </c>
      <c r="U10" s="17">
        <v>0.321463980774573</v>
      </c>
      <c r="V10" s="17">
        <v>0.28852844390434401</v>
      </c>
      <c r="W10" s="17">
        <v>0.27787743721721597</v>
      </c>
      <c r="X10" s="17">
        <v>0.29657989943045898</v>
      </c>
      <c r="Y10" s="17">
        <v>0.29028343963816</v>
      </c>
      <c r="Z10" s="17">
        <v>0.386454395516313</v>
      </c>
      <c r="AA10" s="17">
        <v>0.281805594050271</v>
      </c>
      <c r="AB10" s="17">
        <v>0.32966090896449701</v>
      </c>
      <c r="AC10" s="17">
        <v>0.27801202859368301</v>
      </c>
      <c r="AD10" s="17">
        <v>0.198784516451149</v>
      </c>
      <c r="AE10" s="17"/>
      <c r="AF10" s="17">
        <v>0.267687846231285</v>
      </c>
      <c r="AG10" s="17">
        <v>0.30766962617188498</v>
      </c>
      <c r="AH10" s="17">
        <v>0.27001206071810502</v>
      </c>
      <c r="AI10" s="17">
        <v>0.35044398951391398</v>
      </c>
      <c r="AJ10" s="17">
        <v>0.32833875661554901</v>
      </c>
      <c r="AK10" s="17">
        <v>0.26139022839700798</v>
      </c>
      <c r="AL10" s="17"/>
      <c r="AM10" s="17">
        <v>0.31409920397665297</v>
      </c>
      <c r="AN10" s="17">
        <v>0.28118440329875</v>
      </c>
      <c r="AO10" s="17"/>
      <c r="AP10" s="17">
        <v>0.33019584728881302</v>
      </c>
      <c r="AQ10" s="17">
        <v>0.27753131655383201</v>
      </c>
      <c r="AR10" s="17">
        <v>0.28847522014261001</v>
      </c>
      <c r="AS10" s="17">
        <v>0.232539070126977</v>
      </c>
      <c r="AT10" s="17">
        <v>0.32611317884137497</v>
      </c>
      <c r="AU10" s="17"/>
      <c r="AV10" s="17">
        <v>0.274369761574771</v>
      </c>
      <c r="AW10" s="17">
        <v>0.35773861325703399</v>
      </c>
      <c r="AX10" s="17">
        <v>0.367507463186445</v>
      </c>
      <c r="AY10" s="17">
        <v>0.33323725211208399</v>
      </c>
      <c r="AZ10" s="17">
        <v>0.21554296772626799</v>
      </c>
      <c r="BA10" s="17">
        <v>0.25328565035650802</v>
      </c>
      <c r="BB10" s="17"/>
      <c r="BC10" s="17">
        <v>0.25297790875800802</v>
      </c>
      <c r="BD10" s="17">
        <v>0.299784657236984</v>
      </c>
      <c r="BE10" s="17">
        <v>0.33878399468318798</v>
      </c>
      <c r="BF10" s="17"/>
      <c r="BG10" s="17">
        <v>0.32423899391897598</v>
      </c>
      <c r="BH10" s="17">
        <v>0.27466751117529098</v>
      </c>
      <c r="BI10" s="17">
        <v>0.31756243882656099</v>
      </c>
      <c r="BJ10" s="17">
        <v>0.37096783876215</v>
      </c>
      <c r="BK10" s="17">
        <v>0.33079186912570002</v>
      </c>
      <c r="BL10" s="17"/>
      <c r="BM10" s="17">
        <v>0.28276793877872303</v>
      </c>
      <c r="BN10" s="17">
        <v>0.340088364416265</v>
      </c>
    </row>
    <row r="11" spans="2:66" x14ac:dyDescent="0.35">
      <c r="B11" s="18" t="s">
        <v>315</v>
      </c>
      <c r="C11" s="17">
        <v>0.13611600511473501</v>
      </c>
      <c r="D11" s="17">
        <v>0.14874084219127101</v>
      </c>
      <c r="E11" s="17">
        <v>0.12447759842283999</v>
      </c>
      <c r="F11" s="17"/>
      <c r="G11" s="17">
        <v>0.17840443633251701</v>
      </c>
      <c r="H11" s="17">
        <v>0.126222100814704</v>
      </c>
      <c r="I11" s="17">
        <v>0.15033985700039501</v>
      </c>
      <c r="J11" s="17">
        <v>0.13389466477297399</v>
      </c>
      <c r="K11" s="17">
        <v>0.10783704801425099</v>
      </c>
      <c r="L11" s="17">
        <v>0.12534471039410899</v>
      </c>
      <c r="M11" s="17"/>
      <c r="N11" s="17">
        <v>0.11285623242174</v>
      </c>
      <c r="O11" s="17">
        <v>0.14245679509159501</v>
      </c>
      <c r="P11" s="17">
        <v>0.14006867241153001</v>
      </c>
      <c r="Q11" s="17">
        <v>0.153375484873322</v>
      </c>
      <c r="R11" s="17"/>
      <c r="S11" s="17">
        <v>0.13570832894229401</v>
      </c>
      <c r="T11" s="17">
        <v>0.14583347888628001</v>
      </c>
      <c r="U11" s="17">
        <v>0.13420988067781101</v>
      </c>
      <c r="V11" s="17">
        <v>0.14763767991409199</v>
      </c>
      <c r="W11" s="17">
        <v>0.143872038469045</v>
      </c>
      <c r="X11" s="17">
        <v>0.135710732562452</v>
      </c>
      <c r="Y11" s="17">
        <v>0.14456753522841101</v>
      </c>
      <c r="Z11" s="17">
        <v>0.14018645401277399</v>
      </c>
      <c r="AA11" s="17">
        <v>0.147133406990134</v>
      </c>
      <c r="AB11" s="17">
        <v>0.10920528777479099</v>
      </c>
      <c r="AC11" s="17">
        <v>9.7874038650012596E-2</v>
      </c>
      <c r="AD11" s="17">
        <v>0.126029414610381</v>
      </c>
      <c r="AE11" s="17"/>
      <c r="AF11" s="17">
        <v>0.138725606558464</v>
      </c>
      <c r="AG11" s="17">
        <v>0.131189851379133</v>
      </c>
      <c r="AH11" s="17">
        <v>0.150312703761245</v>
      </c>
      <c r="AI11" s="17">
        <v>0.13016192744253199</v>
      </c>
      <c r="AJ11" s="17">
        <v>0.122652351526229</v>
      </c>
      <c r="AK11" s="17">
        <v>0.16157282907359799</v>
      </c>
      <c r="AL11" s="17"/>
      <c r="AM11" s="17">
        <v>0.13162631387262499</v>
      </c>
      <c r="AN11" s="17">
        <v>0.14115240168078</v>
      </c>
      <c r="AO11" s="17"/>
      <c r="AP11" s="17">
        <v>0.16220263760991799</v>
      </c>
      <c r="AQ11" s="17">
        <v>0.111662477775055</v>
      </c>
      <c r="AR11" s="17">
        <v>0.137459994724281</v>
      </c>
      <c r="AS11" s="17">
        <v>0.13577975097683601</v>
      </c>
      <c r="AT11" s="17">
        <v>0.120385342430171</v>
      </c>
      <c r="AU11" s="17"/>
      <c r="AV11" s="17">
        <v>0.107732613534662</v>
      </c>
      <c r="AW11" s="17">
        <v>0.15112483251049999</v>
      </c>
      <c r="AX11" s="17">
        <v>0.113523573643746</v>
      </c>
      <c r="AY11" s="17">
        <v>0.17811625506013501</v>
      </c>
      <c r="AZ11" s="17">
        <v>9.7892834385098798E-2</v>
      </c>
      <c r="BA11" s="17">
        <v>0.14416973273289499</v>
      </c>
      <c r="BB11" s="17"/>
      <c r="BC11" s="17">
        <v>7.4387401555871202E-2</v>
      </c>
      <c r="BD11" s="17">
        <v>0.15074639368348799</v>
      </c>
      <c r="BE11" s="17">
        <v>0.15601373965280499</v>
      </c>
      <c r="BF11" s="17"/>
      <c r="BG11" s="17">
        <v>0.18296267104411701</v>
      </c>
      <c r="BH11" s="17">
        <v>0.11405919092912201</v>
      </c>
      <c r="BI11" s="17">
        <v>0.100636992060968</v>
      </c>
      <c r="BJ11" s="17">
        <v>0.17341859751180599</v>
      </c>
      <c r="BK11" s="17">
        <v>0.237130754871757</v>
      </c>
      <c r="BL11" s="17"/>
      <c r="BM11" s="17">
        <v>0.125318641351093</v>
      </c>
      <c r="BN11" s="17">
        <v>0.222388117016137</v>
      </c>
    </row>
    <row r="12" spans="2:66" x14ac:dyDescent="0.35">
      <c r="B12" s="18" t="s">
        <v>314</v>
      </c>
      <c r="C12" s="17">
        <v>8.1999578173026999E-2</v>
      </c>
      <c r="D12" s="17">
        <v>8.1072251704572496E-2</v>
      </c>
      <c r="E12" s="17">
        <v>8.3307895480201996E-2</v>
      </c>
      <c r="F12" s="17"/>
      <c r="G12" s="17">
        <v>0.124571562854981</v>
      </c>
      <c r="H12" s="17">
        <v>8.61329899926528E-2</v>
      </c>
      <c r="I12" s="17">
        <v>0.11250092004182601</v>
      </c>
      <c r="J12" s="17">
        <v>8.9858740939625398E-2</v>
      </c>
      <c r="K12" s="17">
        <v>3.1273573292418297E-2</v>
      </c>
      <c r="L12" s="17">
        <v>5.3318285302397302E-2</v>
      </c>
      <c r="M12" s="17"/>
      <c r="N12" s="17">
        <v>9.1617977608207099E-2</v>
      </c>
      <c r="O12" s="17">
        <v>7.7403469540520797E-2</v>
      </c>
      <c r="P12" s="17">
        <v>7.5151102885504903E-2</v>
      </c>
      <c r="Q12" s="17">
        <v>8.1709753032621804E-2</v>
      </c>
      <c r="R12" s="17"/>
      <c r="S12" s="17">
        <v>0.12583669056317201</v>
      </c>
      <c r="T12" s="17">
        <v>4.2037219564449599E-2</v>
      </c>
      <c r="U12" s="17">
        <v>5.44123075091478E-2</v>
      </c>
      <c r="V12" s="17">
        <v>8.2151612083879402E-2</v>
      </c>
      <c r="W12" s="17">
        <v>0.10007702830467199</v>
      </c>
      <c r="X12" s="17">
        <v>9.3018434179601706E-2</v>
      </c>
      <c r="Y12" s="17">
        <v>8.4396372709924394E-2</v>
      </c>
      <c r="Z12" s="17">
        <v>7.1127433223627703E-2</v>
      </c>
      <c r="AA12" s="17">
        <v>7.1326293940503299E-2</v>
      </c>
      <c r="AB12" s="17">
        <v>8.9554771815369305E-2</v>
      </c>
      <c r="AC12" s="17">
        <v>6.8045785110343093E-2</v>
      </c>
      <c r="AD12" s="17">
        <v>9.6498758874594401E-2</v>
      </c>
      <c r="AE12" s="17"/>
      <c r="AF12" s="17">
        <v>0.100067320749805</v>
      </c>
      <c r="AG12" s="17">
        <v>7.9015279916376094E-2</v>
      </c>
      <c r="AH12" s="17">
        <v>9.4595102230377801E-2</v>
      </c>
      <c r="AI12" s="17">
        <v>6.9752642428557596E-2</v>
      </c>
      <c r="AJ12" s="17">
        <v>4.1497333956921498E-2</v>
      </c>
      <c r="AK12" s="17">
        <v>0.103104121925102</v>
      </c>
      <c r="AL12" s="17"/>
      <c r="AM12" s="17">
        <v>8.1923427342153701E-2</v>
      </c>
      <c r="AN12" s="17">
        <v>8.2689106249338104E-2</v>
      </c>
      <c r="AO12" s="17"/>
      <c r="AP12" s="17">
        <v>7.3955443905959206E-2</v>
      </c>
      <c r="AQ12" s="17">
        <v>9.8578326715880696E-2</v>
      </c>
      <c r="AR12" s="17">
        <v>7.1441678924815705E-2</v>
      </c>
      <c r="AS12" s="17">
        <v>9.5343003434692097E-2</v>
      </c>
      <c r="AT12" s="17">
        <v>8.62102015449982E-2</v>
      </c>
      <c r="AU12" s="17"/>
      <c r="AV12" s="17">
        <v>9.6207710947775499E-2</v>
      </c>
      <c r="AW12" s="17">
        <v>6.9898946430986306E-2</v>
      </c>
      <c r="AX12" s="17">
        <v>9.6908555105200106E-2</v>
      </c>
      <c r="AY12" s="17">
        <v>0.10932340521992601</v>
      </c>
      <c r="AZ12" s="17">
        <v>4.8722339050008202E-2</v>
      </c>
      <c r="BA12" s="17">
        <v>6.9039354483366303E-2</v>
      </c>
      <c r="BB12" s="17"/>
      <c r="BC12" s="17">
        <v>7.0284582425363895E-2</v>
      </c>
      <c r="BD12" s="17">
        <v>8.6173444412817296E-2</v>
      </c>
      <c r="BE12" s="17">
        <v>8.9993227257646399E-2</v>
      </c>
      <c r="BF12" s="17"/>
      <c r="BG12" s="17">
        <v>0.105882002537207</v>
      </c>
      <c r="BH12" s="17">
        <v>8.5564485486656905E-2</v>
      </c>
      <c r="BI12" s="17">
        <v>6.2730480567297395E-2</v>
      </c>
      <c r="BJ12" s="17">
        <v>0.11491904427716899</v>
      </c>
      <c r="BK12" s="17">
        <v>0.11485926982088999</v>
      </c>
      <c r="BL12" s="17"/>
      <c r="BM12" s="17">
        <v>8.8884551113914301E-2</v>
      </c>
      <c r="BN12" s="17">
        <v>0.11487310129667801</v>
      </c>
    </row>
    <row r="13" spans="2:66" x14ac:dyDescent="0.35">
      <c r="B13" s="18" t="s">
        <v>313</v>
      </c>
      <c r="C13" s="17">
        <v>9.3582856896757494E-2</v>
      </c>
      <c r="D13" s="17">
        <v>9.34072293643229E-2</v>
      </c>
      <c r="E13" s="17">
        <v>9.3251684351532999E-2</v>
      </c>
      <c r="F13" s="17"/>
      <c r="G13" s="17">
        <v>0.12094764686819</v>
      </c>
      <c r="H13" s="17">
        <v>0.15458425940449</v>
      </c>
      <c r="I13" s="17">
        <v>8.8915122423861501E-2</v>
      </c>
      <c r="J13" s="17">
        <v>6.2425949482537699E-2</v>
      </c>
      <c r="K13" s="17">
        <v>7.0435633093598293E-2</v>
      </c>
      <c r="L13" s="17">
        <v>7.0138151242407298E-2</v>
      </c>
      <c r="M13" s="17"/>
      <c r="N13" s="17">
        <v>0.10161876736117099</v>
      </c>
      <c r="O13" s="17">
        <v>8.4389345638584398E-2</v>
      </c>
      <c r="P13" s="17">
        <v>9.8891636552065801E-2</v>
      </c>
      <c r="Q13" s="17">
        <v>8.8869899467551097E-2</v>
      </c>
      <c r="R13" s="17"/>
      <c r="S13" s="17">
        <v>7.2818960718105799E-2</v>
      </c>
      <c r="T13" s="17">
        <v>6.8051349426378194E-2</v>
      </c>
      <c r="U13" s="17">
        <v>0.10902894719445499</v>
      </c>
      <c r="V13" s="17">
        <v>9.5418838611966705E-2</v>
      </c>
      <c r="W13" s="17">
        <v>0.10523970928073</v>
      </c>
      <c r="X13" s="17">
        <v>8.2461773007070499E-2</v>
      </c>
      <c r="Y13" s="17">
        <v>0.12099415430881399</v>
      </c>
      <c r="Z13" s="17">
        <v>4.7124162123553102E-2</v>
      </c>
      <c r="AA13" s="17">
        <v>0.111405846977798</v>
      </c>
      <c r="AB13" s="17">
        <v>0.11212779047226</v>
      </c>
      <c r="AC13" s="17">
        <v>0.10510991893008199</v>
      </c>
      <c r="AD13" s="17">
        <v>0.10841631806714799</v>
      </c>
      <c r="AE13" s="17"/>
      <c r="AF13" s="17">
        <v>0.106025409460721</v>
      </c>
      <c r="AG13" s="17">
        <v>9.5061078920370107E-2</v>
      </c>
      <c r="AH13" s="17">
        <v>6.5338959100298605E-2</v>
      </c>
      <c r="AI13" s="17">
        <v>7.7775934178779399E-2</v>
      </c>
      <c r="AJ13" s="17">
        <v>9.8649671570214995E-2</v>
      </c>
      <c r="AK13" s="17">
        <v>0.131336482897672</v>
      </c>
      <c r="AL13" s="17"/>
      <c r="AM13" s="17">
        <v>9.0532420012978496E-2</v>
      </c>
      <c r="AN13" s="17">
        <v>9.8574690659902403E-2</v>
      </c>
      <c r="AO13" s="17"/>
      <c r="AP13" s="17">
        <v>8.5798294743525697E-2</v>
      </c>
      <c r="AQ13" s="17">
        <v>9.7304507730759299E-2</v>
      </c>
      <c r="AR13" s="17">
        <v>8.7491329479516794E-2</v>
      </c>
      <c r="AS13" s="17">
        <v>0.117415569213716</v>
      </c>
      <c r="AT13" s="17">
        <v>0.10126366653435399</v>
      </c>
      <c r="AU13" s="17"/>
      <c r="AV13" s="17">
        <v>0.101070303299707</v>
      </c>
      <c r="AW13" s="17">
        <v>7.9358140977594693E-2</v>
      </c>
      <c r="AX13" s="17">
        <v>8.2097093814120198E-2</v>
      </c>
      <c r="AY13" s="17">
        <v>7.84325216568761E-2</v>
      </c>
      <c r="AZ13" s="17">
        <v>0.16596407619317899</v>
      </c>
      <c r="BA13" s="17">
        <v>7.7412035681974301E-2</v>
      </c>
      <c r="BB13" s="17"/>
      <c r="BC13" s="17">
        <v>0.10708195206231701</v>
      </c>
      <c r="BD13" s="17">
        <v>9.8901454255516594E-2</v>
      </c>
      <c r="BE13" s="17">
        <v>7.3971546562397503E-2</v>
      </c>
      <c r="BF13" s="17"/>
      <c r="BG13" s="17">
        <v>7.8171669910359606E-2</v>
      </c>
      <c r="BH13" s="17">
        <v>9.6801026285672498E-2</v>
      </c>
      <c r="BI13" s="17">
        <v>0.110920707698951</v>
      </c>
      <c r="BJ13" s="17">
        <v>1.98748897688211E-2</v>
      </c>
      <c r="BK13" s="17">
        <v>8.5303104104226896E-2</v>
      </c>
      <c r="BL13" s="17"/>
      <c r="BM13" s="17">
        <v>9.3756821346372199E-2</v>
      </c>
      <c r="BN13" s="17">
        <v>7.0163380235872999E-2</v>
      </c>
    </row>
    <row r="14" spans="2:66" x14ac:dyDescent="0.35">
      <c r="B14" s="18" t="s">
        <v>117</v>
      </c>
      <c r="C14" s="17">
        <v>2.9354804423939999E-2</v>
      </c>
      <c r="D14" s="17">
        <v>1.8263389223552501E-2</v>
      </c>
      <c r="E14" s="17">
        <v>3.9326330292738798E-2</v>
      </c>
      <c r="F14" s="17"/>
      <c r="G14" s="17">
        <v>3.9974003379778703E-2</v>
      </c>
      <c r="H14" s="17">
        <v>3.1034590490751499E-2</v>
      </c>
      <c r="I14" s="17">
        <v>4.459156351291E-2</v>
      </c>
      <c r="J14" s="17">
        <v>3.2749101017386803E-2</v>
      </c>
      <c r="K14" s="17">
        <v>2.7927506566553399E-2</v>
      </c>
      <c r="L14" s="17">
        <v>6.7874715479269397E-3</v>
      </c>
      <c r="M14" s="17"/>
      <c r="N14" s="17">
        <v>1.6574832255954498E-2</v>
      </c>
      <c r="O14" s="17">
        <v>2.7981262815200799E-2</v>
      </c>
      <c r="P14" s="17">
        <v>2.4785017792335901E-2</v>
      </c>
      <c r="Q14" s="17">
        <v>4.9105053772601402E-2</v>
      </c>
      <c r="R14" s="17"/>
      <c r="S14" s="17">
        <v>2.1072603225859E-2</v>
      </c>
      <c r="T14" s="17">
        <v>2.95768122967149E-2</v>
      </c>
      <c r="U14" s="17">
        <v>2.5475136487453E-2</v>
      </c>
      <c r="V14" s="17">
        <v>2.9716977423635198E-2</v>
      </c>
      <c r="W14" s="17">
        <v>3.7352759159175603E-2</v>
      </c>
      <c r="X14" s="17">
        <v>3.15111113102131E-2</v>
      </c>
      <c r="Y14" s="17">
        <v>3.0782635123174699E-2</v>
      </c>
      <c r="Z14" s="17">
        <v>4.7894459838952103E-2</v>
      </c>
      <c r="AA14" s="17">
        <v>2.2094541416226399E-2</v>
      </c>
      <c r="AB14" s="17">
        <v>3.0634411875627699E-2</v>
      </c>
      <c r="AC14" s="17">
        <v>5.6392055374242703E-2</v>
      </c>
      <c r="AD14" s="17">
        <v>0</v>
      </c>
      <c r="AE14" s="17"/>
      <c r="AF14" s="17">
        <v>2.6752787234421701E-2</v>
      </c>
      <c r="AG14" s="17">
        <v>2.81743319572011E-2</v>
      </c>
      <c r="AH14" s="17">
        <v>3.6943118162319002E-2</v>
      </c>
      <c r="AI14" s="17">
        <v>2.1981142408381199E-2</v>
      </c>
      <c r="AJ14" s="17">
        <v>4.1998853078743202E-2</v>
      </c>
      <c r="AK14" s="17">
        <v>2.75805800727137E-2</v>
      </c>
      <c r="AL14" s="17"/>
      <c r="AM14" s="17">
        <v>2.4809493160973601E-2</v>
      </c>
      <c r="AN14" s="17">
        <v>3.3640485194440101E-2</v>
      </c>
      <c r="AO14" s="17"/>
      <c r="AP14" s="17">
        <v>3.4491797647144801E-2</v>
      </c>
      <c r="AQ14" s="17">
        <v>3.8696016244244603E-2</v>
      </c>
      <c r="AR14" s="17">
        <v>2.7081632924168798E-2</v>
      </c>
      <c r="AS14" s="17">
        <v>2.48650868543434E-2</v>
      </c>
      <c r="AT14" s="17">
        <v>0</v>
      </c>
      <c r="AU14" s="17"/>
      <c r="AV14" s="17">
        <v>2.4704682743552801E-2</v>
      </c>
      <c r="AW14" s="17">
        <v>2.8851388539578599E-2</v>
      </c>
      <c r="AX14" s="17">
        <v>6.1211082942103099E-3</v>
      </c>
      <c r="AY14" s="17">
        <v>8.3607177426062006E-3</v>
      </c>
      <c r="AZ14" s="17">
        <v>2.39123562510123E-2</v>
      </c>
      <c r="BA14" s="17">
        <v>7.43357405024902E-2</v>
      </c>
      <c r="BB14" s="17"/>
      <c r="BC14" s="17">
        <v>1.2566000560716901E-2</v>
      </c>
      <c r="BD14" s="17">
        <v>4.17709507671312E-2</v>
      </c>
      <c r="BE14" s="17">
        <v>1.6841000532807099E-2</v>
      </c>
      <c r="BF14" s="17"/>
      <c r="BG14" s="17">
        <v>1.19958649664706E-2</v>
      </c>
      <c r="BH14" s="17">
        <v>1.6995796143433901E-2</v>
      </c>
      <c r="BI14" s="17">
        <v>1.76463458226527E-2</v>
      </c>
      <c r="BJ14" s="17">
        <v>0</v>
      </c>
      <c r="BK14" s="17">
        <v>5.1205262674799801E-2</v>
      </c>
      <c r="BL14" s="17"/>
      <c r="BM14" s="17">
        <v>1.6178762270742299E-2</v>
      </c>
      <c r="BN14" s="17">
        <v>3.9356650491546498E-2</v>
      </c>
    </row>
    <row r="15" spans="2:66" x14ac:dyDescent="0.35">
      <c r="B15" s="18" t="s">
        <v>319</v>
      </c>
      <c r="C15" s="21">
        <v>0.65894675539154102</v>
      </c>
      <c r="D15" s="21">
        <v>0.658516287516281</v>
      </c>
      <c r="E15" s="21">
        <v>0.65963649145268699</v>
      </c>
      <c r="F15" s="21"/>
      <c r="G15" s="21">
        <v>0.53610235056453304</v>
      </c>
      <c r="H15" s="21">
        <v>0.60202605929740205</v>
      </c>
      <c r="I15" s="21">
        <v>0.60365253702100796</v>
      </c>
      <c r="J15" s="21">
        <v>0.68107154378747603</v>
      </c>
      <c r="K15" s="21">
        <v>0.76252623903317895</v>
      </c>
      <c r="L15" s="21">
        <v>0.744411381513159</v>
      </c>
      <c r="M15" s="21"/>
      <c r="N15" s="21">
        <v>0.67733219035292702</v>
      </c>
      <c r="O15" s="21">
        <v>0.66776912691409895</v>
      </c>
      <c r="P15" s="21">
        <v>0.66110357035856304</v>
      </c>
      <c r="Q15" s="21">
        <v>0.62693980885390399</v>
      </c>
      <c r="R15" s="21"/>
      <c r="S15" s="21">
        <v>0.64456341655056903</v>
      </c>
      <c r="T15" s="21">
        <v>0.71450113982617702</v>
      </c>
      <c r="U15" s="21">
        <v>0.676873728131133</v>
      </c>
      <c r="V15" s="21">
        <v>0.64507489196642698</v>
      </c>
      <c r="W15" s="21">
        <v>0.613458464786378</v>
      </c>
      <c r="X15" s="21">
        <v>0.65729794894066296</v>
      </c>
      <c r="Y15" s="21">
        <v>0.61925930262967599</v>
      </c>
      <c r="Z15" s="21">
        <v>0.69366749080109302</v>
      </c>
      <c r="AA15" s="21">
        <v>0.64803991067533895</v>
      </c>
      <c r="AB15" s="21">
        <v>0.65847773806195098</v>
      </c>
      <c r="AC15" s="21">
        <v>0.67257820193531903</v>
      </c>
      <c r="AD15" s="21">
        <v>0.66905550844787698</v>
      </c>
      <c r="AE15" s="21"/>
      <c r="AF15" s="21">
        <v>0.62842887599658803</v>
      </c>
      <c r="AG15" s="21">
        <v>0.66655945782692005</v>
      </c>
      <c r="AH15" s="21">
        <v>0.65281011674575895</v>
      </c>
      <c r="AI15" s="21">
        <v>0.70032835354175005</v>
      </c>
      <c r="AJ15" s="21">
        <v>0.69520178986789105</v>
      </c>
      <c r="AK15" s="21">
        <v>0.57640598603091397</v>
      </c>
      <c r="AL15" s="21"/>
      <c r="AM15" s="21">
        <v>0.67110834561126897</v>
      </c>
      <c r="AN15" s="21">
        <v>0.64394331621553902</v>
      </c>
      <c r="AO15" s="21"/>
      <c r="AP15" s="21">
        <v>0.64355182609345296</v>
      </c>
      <c r="AQ15" s="21">
        <v>0.65375867153405998</v>
      </c>
      <c r="AR15" s="21">
        <v>0.67652536394721796</v>
      </c>
      <c r="AS15" s="21">
        <v>0.62659658952041197</v>
      </c>
      <c r="AT15" s="21">
        <v>0.69214078949047697</v>
      </c>
      <c r="AU15" s="21"/>
      <c r="AV15" s="21">
        <v>0.67028468947430297</v>
      </c>
      <c r="AW15" s="21">
        <v>0.67076669154134005</v>
      </c>
      <c r="AX15" s="21">
        <v>0.70134966914272401</v>
      </c>
      <c r="AY15" s="21">
        <v>0.62576710032045701</v>
      </c>
      <c r="AZ15" s="21">
        <v>0.66350839412070195</v>
      </c>
      <c r="BA15" s="21">
        <v>0.63504313659927503</v>
      </c>
      <c r="BB15" s="21"/>
      <c r="BC15" s="21">
        <v>0.735680063395731</v>
      </c>
      <c r="BD15" s="21">
        <v>0.62240775688104699</v>
      </c>
      <c r="BE15" s="21">
        <v>0.66318048599434398</v>
      </c>
      <c r="BF15" s="21"/>
      <c r="BG15" s="21">
        <v>0.62098779154184502</v>
      </c>
      <c r="BH15" s="21">
        <v>0.68657950115511401</v>
      </c>
      <c r="BI15" s="21">
        <v>0.70806547385013097</v>
      </c>
      <c r="BJ15" s="21">
        <v>0.69178746844220396</v>
      </c>
      <c r="BK15" s="21">
        <v>0.51150160852832705</v>
      </c>
      <c r="BL15" s="21"/>
      <c r="BM15" s="21">
        <v>0.67586122391787895</v>
      </c>
      <c r="BN15" s="21">
        <v>0.55321875095976603</v>
      </c>
    </row>
    <row r="16" spans="2:66" x14ac:dyDescent="0.35">
      <c r="B16" s="18" t="s">
        <v>318</v>
      </c>
      <c r="C16" s="21">
        <v>0.17558243506978399</v>
      </c>
      <c r="D16" s="21">
        <v>0.17447948106889499</v>
      </c>
      <c r="E16" s="21">
        <v>0.17655957983173501</v>
      </c>
      <c r="F16" s="21"/>
      <c r="G16" s="21">
        <v>0.24551920972317101</v>
      </c>
      <c r="H16" s="21">
        <v>0.24071724939714301</v>
      </c>
      <c r="I16" s="21">
        <v>0.20141604246568701</v>
      </c>
      <c r="J16" s="21">
        <v>0.152284690422163</v>
      </c>
      <c r="K16" s="21">
        <v>0.10170920638601701</v>
      </c>
      <c r="L16" s="21">
        <v>0.123456436544805</v>
      </c>
      <c r="M16" s="21"/>
      <c r="N16" s="21">
        <v>0.19323674496937801</v>
      </c>
      <c r="O16" s="21">
        <v>0.16179281517910499</v>
      </c>
      <c r="P16" s="21">
        <v>0.17404273943757101</v>
      </c>
      <c r="Q16" s="21">
        <v>0.17057965250017301</v>
      </c>
      <c r="R16" s="21"/>
      <c r="S16" s="21">
        <v>0.19865565128127799</v>
      </c>
      <c r="T16" s="21">
        <v>0.110088568990828</v>
      </c>
      <c r="U16" s="21">
        <v>0.16344125470360299</v>
      </c>
      <c r="V16" s="21">
        <v>0.17757045069584601</v>
      </c>
      <c r="W16" s="21">
        <v>0.205316737585402</v>
      </c>
      <c r="X16" s="21">
        <v>0.17548020718667201</v>
      </c>
      <c r="Y16" s="21">
        <v>0.205390527018739</v>
      </c>
      <c r="Z16" s="21">
        <v>0.11825159534718099</v>
      </c>
      <c r="AA16" s="21">
        <v>0.18273214091830101</v>
      </c>
      <c r="AB16" s="21">
        <v>0.20168256228763001</v>
      </c>
      <c r="AC16" s="21">
        <v>0.17315570404042499</v>
      </c>
      <c r="AD16" s="21">
        <v>0.20491507694174199</v>
      </c>
      <c r="AE16" s="21"/>
      <c r="AF16" s="21">
        <v>0.20609273021052699</v>
      </c>
      <c r="AG16" s="21">
        <v>0.17407635883674599</v>
      </c>
      <c r="AH16" s="21">
        <v>0.159934061330676</v>
      </c>
      <c r="AI16" s="21">
        <v>0.14752857660733701</v>
      </c>
      <c r="AJ16" s="21">
        <v>0.14014700552713599</v>
      </c>
      <c r="AK16" s="21">
        <v>0.23444060482277401</v>
      </c>
      <c r="AL16" s="21"/>
      <c r="AM16" s="21">
        <v>0.172455847355132</v>
      </c>
      <c r="AN16" s="21">
        <v>0.18126379690924099</v>
      </c>
      <c r="AO16" s="21"/>
      <c r="AP16" s="21">
        <v>0.159753738649485</v>
      </c>
      <c r="AQ16" s="21">
        <v>0.19588283444664001</v>
      </c>
      <c r="AR16" s="21">
        <v>0.158933008404333</v>
      </c>
      <c r="AS16" s="21">
        <v>0.212758572648409</v>
      </c>
      <c r="AT16" s="21">
        <v>0.18747386807935201</v>
      </c>
      <c r="AU16" s="21"/>
      <c r="AV16" s="21">
        <v>0.19727801424748201</v>
      </c>
      <c r="AW16" s="21">
        <v>0.14925708740858101</v>
      </c>
      <c r="AX16" s="21">
        <v>0.17900564891932</v>
      </c>
      <c r="AY16" s="21">
        <v>0.18775592687680201</v>
      </c>
      <c r="AZ16" s="21">
        <v>0.21468641524318699</v>
      </c>
      <c r="BA16" s="21">
        <v>0.14645139016534101</v>
      </c>
      <c r="BB16" s="21"/>
      <c r="BC16" s="21">
        <v>0.177366534487681</v>
      </c>
      <c r="BD16" s="21">
        <v>0.18507489866833399</v>
      </c>
      <c r="BE16" s="21">
        <v>0.16396477382004401</v>
      </c>
      <c r="BF16" s="21"/>
      <c r="BG16" s="21">
        <v>0.18405367244756701</v>
      </c>
      <c r="BH16" s="21">
        <v>0.18236551177232899</v>
      </c>
      <c r="BI16" s="21">
        <v>0.17365118826624801</v>
      </c>
      <c r="BJ16" s="21">
        <v>0.13479393404598999</v>
      </c>
      <c r="BK16" s="21">
        <v>0.20016237392511699</v>
      </c>
      <c r="BL16" s="21"/>
      <c r="BM16" s="21">
        <v>0.182641372460286</v>
      </c>
      <c r="BN16" s="21">
        <v>0.18503648153255101</v>
      </c>
    </row>
    <row r="17" spans="2:66" x14ac:dyDescent="0.35">
      <c r="B17" s="18" t="s">
        <v>320</v>
      </c>
      <c r="C17" s="22">
        <v>0.48336432032175602</v>
      </c>
      <c r="D17" s="22">
        <v>0.484036806447386</v>
      </c>
      <c r="E17" s="22">
        <v>0.48307691162095201</v>
      </c>
      <c r="F17" s="22"/>
      <c r="G17" s="22">
        <v>0.290583140841362</v>
      </c>
      <c r="H17" s="22">
        <v>0.36130880990025899</v>
      </c>
      <c r="I17" s="22">
        <v>0.40223649455532001</v>
      </c>
      <c r="J17" s="22">
        <v>0.52878685336531295</v>
      </c>
      <c r="K17" s="22">
        <v>0.66081703264716196</v>
      </c>
      <c r="L17" s="22">
        <v>0.62095494496835402</v>
      </c>
      <c r="M17" s="22"/>
      <c r="N17" s="22">
        <v>0.48409544538354898</v>
      </c>
      <c r="O17" s="22">
        <v>0.50597631173499302</v>
      </c>
      <c r="P17" s="22">
        <v>0.48706083092099201</v>
      </c>
      <c r="Q17" s="22">
        <v>0.45636015635373101</v>
      </c>
      <c r="R17" s="22"/>
      <c r="S17" s="22">
        <v>0.44590776526929099</v>
      </c>
      <c r="T17" s="22">
        <v>0.60441257083534905</v>
      </c>
      <c r="U17" s="22">
        <v>0.51343247342752996</v>
      </c>
      <c r="V17" s="22">
        <v>0.46750444127058099</v>
      </c>
      <c r="W17" s="22">
        <v>0.40814172720097602</v>
      </c>
      <c r="X17" s="22">
        <v>0.481817741753991</v>
      </c>
      <c r="Y17" s="22">
        <v>0.41386877561093699</v>
      </c>
      <c r="Z17" s="22">
        <v>0.57541589545391203</v>
      </c>
      <c r="AA17" s="22">
        <v>0.46530776975703803</v>
      </c>
      <c r="AB17" s="22">
        <v>0.45679517577432199</v>
      </c>
      <c r="AC17" s="22">
        <v>0.49942249789489401</v>
      </c>
      <c r="AD17" s="22">
        <v>0.46414043150613499</v>
      </c>
      <c r="AE17" s="22"/>
      <c r="AF17" s="22">
        <v>0.42233614578606099</v>
      </c>
      <c r="AG17" s="22">
        <v>0.49248309899017401</v>
      </c>
      <c r="AH17" s="22">
        <v>0.492876055415083</v>
      </c>
      <c r="AI17" s="22">
        <v>0.55279977693441296</v>
      </c>
      <c r="AJ17" s="22">
        <v>0.55505478434075495</v>
      </c>
      <c r="AK17" s="22">
        <v>0.34196538120814002</v>
      </c>
      <c r="AL17" s="22"/>
      <c r="AM17" s="22">
        <v>0.498652498256137</v>
      </c>
      <c r="AN17" s="22">
        <v>0.46267951930629903</v>
      </c>
      <c r="AO17" s="22"/>
      <c r="AP17" s="22">
        <v>0.48379808744396802</v>
      </c>
      <c r="AQ17" s="22">
        <v>0.45787583708742002</v>
      </c>
      <c r="AR17" s="22">
        <v>0.51759235554288596</v>
      </c>
      <c r="AS17" s="22">
        <v>0.413838016872004</v>
      </c>
      <c r="AT17" s="22">
        <v>0.50466692141112501</v>
      </c>
      <c r="AU17" s="22"/>
      <c r="AV17" s="22">
        <v>0.47300667522682099</v>
      </c>
      <c r="AW17" s="22">
        <v>0.52150960413275904</v>
      </c>
      <c r="AX17" s="22">
        <v>0.52234402022340398</v>
      </c>
      <c r="AY17" s="22">
        <v>0.43801117344365498</v>
      </c>
      <c r="AZ17" s="22">
        <v>0.44882197887751502</v>
      </c>
      <c r="BA17" s="22">
        <v>0.48859174643393399</v>
      </c>
      <c r="BB17" s="22"/>
      <c r="BC17" s="22">
        <v>0.55831352890804897</v>
      </c>
      <c r="BD17" s="22">
        <v>0.437332858212713</v>
      </c>
      <c r="BE17" s="22">
        <v>0.4992157121743</v>
      </c>
      <c r="BF17" s="22"/>
      <c r="BG17" s="22">
        <v>0.43693411909427798</v>
      </c>
      <c r="BH17" s="22">
        <v>0.50421398938278505</v>
      </c>
      <c r="BI17" s="22">
        <v>0.53441428558388204</v>
      </c>
      <c r="BJ17" s="22">
        <v>0.55699353439621402</v>
      </c>
      <c r="BK17" s="22">
        <v>0.31133923460321</v>
      </c>
      <c r="BL17" s="22"/>
      <c r="BM17" s="22">
        <v>0.49321985145759201</v>
      </c>
      <c r="BN17" s="22">
        <v>0.36818226942721499</v>
      </c>
    </row>
    <row r="18" spans="2:66" x14ac:dyDescent="0.35">
      <c r="B18" s="16"/>
    </row>
    <row r="19" spans="2:66" x14ac:dyDescent="0.35">
      <c r="B19" t="s">
        <v>102</v>
      </c>
    </row>
    <row r="20" spans="2:66" x14ac:dyDescent="0.35">
      <c r="B20" t="s">
        <v>103</v>
      </c>
    </row>
    <row r="22" spans="2:66" x14ac:dyDescent="0.35">
      <c r="B22"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N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334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317</v>
      </c>
      <c r="C9" s="17">
        <v>0.22729120256358501</v>
      </c>
      <c r="D9" s="17">
        <v>0.245655199856704</v>
      </c>
      <c r="E9" s="17">
        <v>0.20947960515153999</v>
      </c>
      <c r="F9" s="17"/>
      <c r="G9" s="17">
        <v>0.20979840635333899</v>
      </c>
      <c r="H9" s="17">
        <v>0.22935658735334699</v>
      </c>
      <c r="I9" s="17">
        <v>0.203957913837432</v>
      </c>
      <c r="J9" s="17">
        <v>0.21463819571864901</v>
      </c>
      <c r="K9" s="17">
        <v>0.26913220323828002</v>
      </c>
      <c r="L9" s="17">
        <v>0.23827489150165199</v>
      </c>
      <c r="M9" s="17"/>
      <c r="N9" s="17">
        <v>0.246155045829068</v>
      </c>
      <c r="O9" s="17">
        <v>0.25387828380559602</v>
      </c>
      <c r="P9" s="17">
        <v>0.230928867282546</v>
      </c>
      <c r="Q9" s="17">
        <v>0.175673629292221</v>
      </c>
      <c r="R9" s="17"/>
      <c r="S9" s="17">
        <v>0.244658416989357</v>
      </c>
      <c r="T9" s="17">
        <v>0.18991094852871199</v>
      </c>
      <c r="U9" s="17">
        <v>0.22688764766804301</v>
      </c>
      <c r="V9" s="17">
        <v>0.184228935675466</v>
      </c>
      <c r="W9" s="17">
        <v>0.30859708116177897</v>
      </c>
      <c r="X9" s="17">
        <v>0.19937257903931899</v>
      </c>
      <c r="Y9" s="17">
        <v>0.201142791026618</v>
      </c>
      <c r="Z9" s="17">
        <v>0.223857464823322</v>
      </c>
      <c r="AA9" s="17">
        <v>0.25579463752634501</v>
      </c>
      <c r="AB9" s="17">
        <v>0.24666138365425999</v>
      </c>
      <c r="AC9" s="17">
        <v>0.20444017093132799</v>
      </c>
      <c r="AD9" s="17">
        <v>0.28245451019371298</v>
      </c>
      <c r="AE9" s="17"/>
      <c r="AF9" s="17">
        <v>0.250019366318109</v>
      </c>
      <c r="AG9" s="17">
        <v>0.22798052335744901</v>
      </c>
      <c r="AH9" s="17">
        <v>0.23769917248251901</v>
      </c>
      <c r="AI9" s="17">
        <v>0.21858717414904699</v>
      </c>
      <c r="AJ9" s="17">
        <v>0.20316849896595399</v>
      </c>
      <c r="AK9" s="17">
        <v>0.16993567056335299</v>
      </c>
      <c r="AL9" s="17"/>
      <c r="AM9" s="17">
        <v>0.220757882253098</v>
      </c>
      <c r="AN9" s="17">
        <v>0.23699354329238401</v>
      </c>
      <c r="AO9" s="17"/>
      <c r="AP9" s="17">
        <v>0.21934298116557999</v>
      </c>
      <c r="AQ9" s="17">
        <v>0.201892350787685</v>
      </c>
      <c r="AR9" s="17">
        <v>0.23327526963050799</v>
      </c>
      <c r="AS9" s="17">
        <v>0.28584280397855899</v>
      </c>
      <c r="AT9" s="17">
        <v>0.23925267741106099</v>
      </c>
      <c r="AU9" s="17"/>
      <c r="AV9" s="17">
        <v>0.253284079177585</v>
      </c>
      <c r="AW9" s="17">
        <v>0.18540501641292001</v>
      </c>
      <c r="AX9" s="17">
        <v>0.22261764475652701</v>
      </c>
      <c r="AY9" s="17">
        <v>0.188379690847191</v>
      </c>
      <c r="AZ9" s="17">
        <v>0.32672641085683501</v>
      </c>
      <c r="BA9" s="17">
        <v>0.21976733765763101</v>
      </c>
      <c r="BB9" s="17"/>
      <c r="BC9" s="17">
        <v>0.29801600916777998</v>
      </c>
      <c r="BD9" s="17">
        <v>0.19619665310940099</v>
      </c>
      <c r="BE9" s="17">
        <v>0.22902347435464501</v>
      </c>
      <c r="BF9" s="17"/>
      <c r="BG9" s="17">
        <v>0.17288495199071</v>
      </c>
      <c r="BH9" s="17">
        <v>0.25758251426600298</v>
      </c>
      <c r="BI9" s="17">
        <v>0.26371056171997198</v>
      </c>
      <c r="BJ9" s="17">
        <v>0.130603944010872</v>
      </c>
      <c r="BK9" s="17">
        <v>0.11593090185761901</v>
      </c>
      <c r="BL9" s="17"/>
      <c r="BM9" s="17">
        <v>0.24374216829641199</v>
      </c>
      <c r="BN9" s="17">
        <v>0.119326161972318</v>
      </c>
    </row>
    <row r="10" spans="2:66" x14ac:dyDescent="0.35">
      <c r="B10" s="18" t="s">
        <v>316</v>
      </c>
      <c r="C10" s="17">
        <v>0.32605308259882998</v>
      </c>
      <c r="D10" s="17">
        <v>0.31968963424518199</v>
      </c>
      <c r="E10" s="17">
        <v>0.331913580748673</v>
      </c>
      <c r="F10" s="17"/>
      <c r="G10" s="17">
        <v>0.282339646927875</v>
      </c>
      <c r="H10" s="17">
        <v>0.291803266619442</v>
      </c>
      <c r="I10" s="17">
        <v>0.31424762281304502</v>
      </c>
      <c r="J10" s="17">
        <v>0.359447719625136</v>
      </c>
      <c r="K10" s="17">
        <v>0.34169152467649999</v>
      </c>
      <c r="L10" s="17">
        <v>0.35510271468020299</v>
      </c>
      <c r="M10" s="17"/>
      <c r="N10" s="17">
        <v>0.33757665911920298</v>
      </c>
      <c r="O10" s="17">
        <v>0.31210710506671602</v>
      </c>
      <c r="P10" s="17">
        <v>0.30582399302650298</v>
      </c>
      <c r="Q10" s="17">
        <v>0.347254347123716</v>
      </c>
      <c r="R10" s="17"/>
      <c r="S10" s="17">
        <v>0.27064349426988998</v>
      </c>
      <c r="T10" s="17">
        <v>0.376922589133252</v>
      </c>
      <c r="U10" s="17">
        <v>0.346766185837525</v>
      </c>
      <c r="V10" s="17">
        <v>0.32637017626884501</v>
      </c>
      <c r="W10" s="17">
        <v>0.26243299027855499</v>
      </c>
      <c r="X10" s="17">
        <v>0.35050739483070398</v>
      </c>
      <c r="Y10" s="17">
        <v>0.332175951063511</v>
      </c>
      <c r="Z10" s="17">
        <v>0.35165295157500898</v>
      </c>
      <c r="AA10" s="17">
        <v>0.30145170401121701</v>
      </c>
      <c r="AB10" s="17">
        <v>0.39350578628359001</v>
      </c>
      <c r="AC10" s="17">
        <v>0.29871232472402998</v>
      </c>
      <c r="AD10" s="17">
        <v>0.265983595024952</v>
      </c>
      <c r="AE10" s="17"/>
      <c r="AF10" s="17">
        <v>0.26531218092837799</v>
      </c>
      <c r="AG10" s="17">
        <v>0.36117265080831201</v>
      </c>
      <c r="AH10" s="17">
        <v>0.31962154477833898</v>
      </c>
      <c r="AI10" s="17">
        <v>0.31250311226032201</v>
      </c>
      <c r="AJ10" s="17">
        <v>0.37530897887982301</v>
      </c>
      <c r="AK10" s="17">
        <v>0.39210164402359798</v>
      </c>
      <c r="AL10" s="17"/>
      <c r="AM10" s="17">
        <v>0.32462997338757299</v>
      </c>
      <c r="AN10" s="17">
        <v>0.32568245138892898</v>
      </c>
      <c r="AO10" s="17"/>
      <c r="AP10" s="17">
        <v>0.33940388981498898</v>
      </c>
      <c r="AQ10" s="17">
        <v>0.36512365090779297</v>
      </c>
      <c r="AR10" s="17">
        <v>0.32685437915801602</v>
      </c>
      <c r="AS10" s="17">
        <v>0.26475232514987701</v>
      </c>
      <c r="AT10" s="17">
        <v>0.40891601920769799</v>
      </c>
      <c r="AU10" s="17"/>
      <c r="AV10" s="17">
        <v>0.32730552754814202</v>
      </c>
      <c r="AW10" s="17">
        <v>0.34368330706981898</v>
      </c>
      <c r="AX10" s="17">
        <v>0.35225646135829902</v>
      </c>
      <c r="AY10" s="17">
        <v>0.312293284925375</v>
      </c>
      <c r="AZ10" s="17">
        <v>0.27495497086975101</v>
      </c>
      <c r="BA10" s="17">
        <v>0.32092796970307302</v>
      </c>
      <c r="BB10" s="17"/>
      <c r="BC10" s="17">
        <v>0.356257529710094</v>
      </c>
      <c r="BD10" s="17">
        <v>0.31146478037069503</v>
      </c>
      <c r="BE10" s="17">
        <v>0.33109337355442697</v>
      </c>
      <c r="BF10" s="17"/>
      <c r="BG10" s="17">
        <v>0.35197664077573498</v>
      </c>
      <c r="BH10" s="17">
        <v>0.33655835747844298</v>
      </c>
      <c r="BI10" s="17">
        <v>0.34500089900054598</v>
      </c>
      <c r="BJ10" s="17">
        <v>0.358295634369723</v>
      </c>
      <c r="BK10" s="17">
        <v>0.247135466802651</v>
      </c>
      <c r="BL10" s="17"/>
      <c r="BM10" s="17">
        <v>0.33907784410071501</v>
      </c>
      <c r="BN10" s="17">
        <v>0.27285730957675097</v>
      </c>
    </row>
    <row r="11" spans="2:66" x14ac:dyDescent="0.35">
      <c r="B11" s="18" t="s">
        <v>315</v>
      </c>
      <c r="C11" s="17">
        <v>0.19752830334894</v>
      </c>
      <c r="D11" s="17">
        <v>0.19973880481815801</v>
      </c>
      <c r="E11" s="17">
        <v>0.19634664443393399</v>
      </c>
      <c r="F11" s="17"/>
      <c r="G11" s="17">
        <v>0.223254075738786</v>
      </c>
      <c r="H11" s="17">
        <v>0.19333404046769501</v>
      </c>
      <c r="I11" s="17">
        <v>0.17913654926606001</v>
      </c>
      <c r="J11" s="17">
        <v>0.19071533427451201</v>
      </c>
      <c r="K11" s="17">
        <v>0.182359189971981</v>
      </c>
      <c r="L11" s="17">
        <v>0.21444757302081499</v>
      </c>
      <c r="M11" s="17"/>
      <c r="N11" s="17">
        <v>0.162292767736961</v>
      </c>
      <c r="O11" s="17">
        <v>0.20182244519160999</v>
      </c>
      <c r="P11" s="17">
        <v>0.21636517544838099</v>
      </c>
      <c r="Q11" s="17">
        <v>0.21346205898960699</v>
      </c>
      <c r="R11" s="17"/>
      <c r="S11" s="17">
        <v>0.21584630991285</v>
      </c>
      <c r="T11" s="17">
        <v>0.214634142896099</v>
      </c>
      <c r="U11" s="17">
        <v>0.17623574910280401</v>
      </c>
      <c r="V11" s="17">
        <v>0.205680803330373</v>
      </c>
      <c r="W11" s="17">
        <v>0.21326082778553601</v>
      </c>
      <c r="X11" s="17">
        <v>0.20209323702429699</v>
      </c>
      <c r="Y11" s="17">
        <v>0.24889194630426201</v>
      </c>
      <c r="Z11" s="17">
        <v>0.152058059654575</v>
      </c>
      <c r="AA11" s="17">
        <v>0.19224152701615199</v>
      </c>
      <c r="AB11" s="17">
        <v>0.12091917898106599</v>
      </c>
      <c r="AC11" s="17">
        <v>0.21087643603260001</v>
      </c>
      <c r="AD11" s="17">
        <v>0.17010264299283101</v>
      </c>
      <c r="AE11" s="17"/>
      <c r="AF11" s="17">
        <v>0.22043455515843799</v>
      </c>
      <c r="AG11" s="17">
        <v>0.15853556204861299</v>
      </c>
      <c r="AH11" s="17">
        <v>0.198947531434472</v>
      </c>
      <c r="AI11" s="17">
        <v>0.21519941765560999</v>
      </c>
      <c r="AJ11" s="17">
        <v>0.21668461151507301</v>
      </c>
      <c r="AK11" s="17">
        <v>0.18610834881372901</v>
      </c>
      <c r="AL11" s="17"/>
      <c r="AM11" s="17">
        <v>0.20495012276133201</v>
      </c>
      <c r="AN11" s="17">
        <v>0.18839832627539399</v>
      </c>
      <c r="AO11" s="17"/>
      <c r="AP11" s="17">
        <v>0.21030779632440399</v>
      </c>
      <c r="AQ11" s="17">
        <v>0.17956002817944</v>
      </c>
      <c r="AR11" s="17">
        <v>0.19291557123045999</v>
      </c>
      <c r="AS11" s="17">
        <v>0.17104293691727601</v>
      </c>
      <c r="AT11" s="17">
        <v>0.139614226670247</v>
      </c>
      <c r="AU11" s="17"/>
      <c r="AV11" s="17">
        <v>0.180956750269443</v>
      </c>
      <c r="AW11" s="17">
        <v>0.20380774588296499</v>
      </c>
      <c r="AX11" s="17">
        <v>0.20823578999185899</v>
      </c>
      <c r="AY11" s="17">
        <v>0.235121604530099</v>
      </c>
      <c r="AZ11" s="17">
        <v>0.153169726158743</v>
      </c>
      <c r="BA11" s="17">
        <v>0.21576902545360599</v>
      </c>
      <c r="BB11" s="17"/>
      <c r="BC11" s="17">
        <v>0.141420460756192</v>
      </c>
      <c r="BD11" s="17">
        <v>0.232319233369357</v>
      </c>
      <c r="BE11" s="17">
        <v>0.174926130984563</v>
      </c>
      <c r="BF11" s="17"/>
      <c r="BG11" s="17">
        <v>0.19240102081701699</v>
      </c>
      <c r="BH11" s="17">
        <v>0.185009547542343</v>
      </c>
      <c r="BI11" s="17">
        <v>0.16828658032275601</v>
      </c>
      <c r="BJ11" s="17">
        <v>0.22733757681084901</v>
      </c>
      <c r="BK11" s="17">
        <v>0.254207302765184</v>
      </c>
      <c r="BL11" s="17"/>
      <c r="BM11" s="17">
        <v>0.186217380974597</v>
      </c>
      <c r="BN11" s="17">
        <v>0.247989798046477</v>
      </c>
    </row>
    <row r="12" spans="2:66" x14ac:dyDescent="0.35">
      <c r="B12" s="18" t="s">
        <v>314</v>
      </c>
      <c r="C12" s="17">
        <v>0.120739998608333</v>
      </c>
      <c r="D12" s="17">
        <v>0.112908357526794</v>
      </c>
      <c r="E12" s="17">
        <v>0.12897102037533401</v>
      </c>
      <c r="F12" s="17"/>
      <c r="G12" s="17">
        <v>0.15152027172350699</v>
      </c>
      <c r="H12" s="17">
        <v>0.13347788933350799</v>
      </c>
      <c r="I12" s="17">
        <v>0.15020183363613299</v>
      </c>
      <c r="J12" s="17">
        <v>0.113298204613241</v>
      </c>
      <c r="K12" s="17">
        <v>8.0497213866769501E-2</v>
      </c>
      <c r="L12" s="17">
        <v>9.9069291730555994E-2</v>
      </c>
      <c r="M12" s="17"/>
      <c r="N12" s="17">
        <v>0.12754000784442199</v>
      </c>
      <c r="O12" s="17">
        <v>0.11699036916543</v>
      </c>
      <c r="P12" s="17">
        <v>0.11400564537732701</v>
      </c>
      <c r="Q12" s="17">
        <v>0.12126722971894301</v>
      </c>
      <c r="R12" s="17"/>
      <c r="S12" s="17">
        <v>0.147503674212073</v>
      </c>
      <c r="T12" s="17">
        <v>8.2734169862604498E-2</v>
      </c>
      <c r="U12" s="17">
        <v>0.12758483837630999</v>
      </c>
      <c r="V12" s="17">
        <v>0.13564816476208599</v>
      </c>
      <c r="W12" s="17">
        <v>0.115198310369793</v>
      </c>
      <c r="X12" s="17">
        <v>0.11358496114095901</v>
      </c>
      <c r="Y12" s="17">
        <v>0.132897970809395</v>
      </c>
      <c r="Z12" s="17">
        <v>0.142942406974884</v>
      </c>
      <c r="AA12" s="17">
        <v>0.10342859019481</v>
      </c>
      <c r="AB12" s="17">
        <v>0.13184715460965299</v>
      </c>
      <c r="AC12" s="17">
        <v>0.10484849911125201</v>
      </c>
      <c r="AD12" s="17">
        <v>0.126808001241141</v>
      </c>
      <c r="AE12" s="17"/>
      <c r="AF12" s="17">
        <v>0.12758344020128301</v>
      </c>
      <c r="AG12" s="17">
        <v>0.115475281707364</v>
      </c>
      <c r="AH12" s="17">
        <v>0.12034908062920099</v>
      </c>
      <c r="AI12" s="17">
        <v>0.148059110283083</v>
      </c>
      <c r="AJ12" s="17">
        <v>5.9936539415476199E-2</v>
      </c>
      <c r="AK12" s="17">
        <v>0.150760307445724</v>
      </c>
      <c r="AL12" s="17"/>
      <c r="AM12" s="17">
        <v>0.124048527564285</v>
      </c>
      <c r="AN12" s="17">
        <v>0.116901777602022</v>
      </c>
      <c r="AO12" s="17"/>
      <c r="AP12" s="17">
        <v>9.8890601608430606E-2</v>
      </c>
      <c r="AQ12" s="17">
        <v>0.121031449680939</v>
      </c>
      <c r="AR12" s="17">
        <v>0.132823752628044</v>
      </c>
      <c r="AS12" s="17">
        <v>0.129939110254676</v>
      </c>
      <c r="AT12" s="17">
        <v>0.107875607008178</v>
      </c>
      <c r="AU12" s="17"/>
      <c r="AV12" s="17">
        <v>0.118049703733938</v>
      </c>
      <c r="AW12" s="17">
        <v>0.143499791274979</v>
      </c>
      <c r="AX12" s="17">
        <v>0.117008572514135</v>
      </c>
      <c r="AY12" s="17">
        <v>0.11888511614807699</v>
      </c>
      <c r="AZ12" s="17">
        <v>0.10335799613416299</v>
      </c>
      <c r="BA12" s="17">
        <v>7.3958851729745298E-2</v>
      </c>
      <c r="BB12" s="17"/>
      <c r="BC12" s="17">
        <v>0.11772504259380701</v>
      </c>
      <c r="BD12" s="17">
        <v>0.12826214482220599</v>
      </c>
      <c r="BE12" s="17">
        <v>0.12707465317524899</v>
      </c>
      <c r="BF12" s="17"/>
      <c r="BG12" s="17">
        <v>0.15411394329237499</v>
      </c>
      <c r="BH12" s="17">
        <v>0.113683025185848</v>
      </c>
      <c r="BI12" s="17">
        <v>0.117048746617622</v>
      </c>
      <c r="BJ12" s="17">
        <v>0.17168158745214199</v>
      </c>
      <c r="BK12" s="17">
        <v>0.16026325010709899</v>
      </c>
      <c r="BL12" s="17"/>
      <c r="BM12" s="17">
        <v>0.12028980204494701</v>
      </c>
      <c r="BN12" s="17">
        <v>0.162905389682443</v>
      </c>
    </row>
    <row r="13" spans="2:66" x14ac:dyDescent="0.35">
      <c r="B13" s="18" t="s">
        <v>313</v>
      </c>
      <c r="C13" s="17">
        <v>7.7940812434575804E-2</v>
      </c>
      <c r="D13" s="17">
        <v>8.8979045426287207E-2</v>
      </c>
      <c r="E13" s="17">
        <v>6.6598946236064105E-2</v>
      </c>
      <c r="F13" s="17"/>
      <c r="G13" s="17">
        <v>8.3225697521283296E-2</v>
      </c>
      <c r="H13" s="17">
        <v>0.11015835177882501</v>
      </c>
      <c r="I13" s="17">
        <v>8.1064914617205996E-2</v>
      </c>
      <c r="J13" s="17">
        <v>6.8229945729185698E-2</v>
      </c>
      <c r="K13" s="17">
        <v>7.0546809561101806E-2</v>
      </c>
      <c r="L13" s="17">
        <v>5.8420526941550803E-2</v>
      </c>
      <c r="M13" s="17"/>
      <c r="N13" s="17">
        <v>9.3863905624658503E-2</v>
      </c>
      <c r="O13" s="17">
        <v>6.7717432472568895E-2</v>
      </c>
      <c r="P13" s="17">
        <v>8.2742807385239994E-2</v>
      </c>
      <c r="Q13" s="17">
        <v>6.8386084965686406E-2</v>
      </c>
      <c r="R13" s="17"/>
      <c r="S13" s="17">
        <v>8.3745902841191794E-2</v>
      </c>
      <c r="T13" s="17">
        <v>7.1938036540006398E-2</v>
      </c>
      <c r="U13" s="17">
        <v>7.2432910170787804E-2</v>
      </c>
      <c r="V13" s="17">
        <v>8.7749046486595803E-2</v>
      </c>
      <c r="W13" s="17">
        <v>6.3158031245160298E-2</v>
      </c>
      <c r="X13" s="17">
        <v>8.1568660461326797E-2</v>
      </c>
      <c r="Y13" s="17">
        <v>4.2519913771086701E-2</v>
      </c>
      <c r="Z13" s="17">
        <v>8.14997676766962E-2</v>
      </c>
      <c r="AA13" s="17">
        <v>0.102828046903802</v>
      </c>
      <c r="AB13" s="17">
        <v>7.6432084595804403E-2</v>
      </c>
      <c r="AC13" s="17">
        <v>7.6117816291933496E-2</v>
      </c>
      <c r="AD13" s="17">
        <v>9.2145717758542994E-2</v>
      </c>
      <c r="AE13" s="17"/>
      <c r="AF13" s="17">
        <v>8.5122875744442897E-2</v>
      </c>
      <c r="AG13" s="17">
        <v>9.10009739066827E-2</v>
      </c>
      <c r="AH13" s="17">
        <v>6.8667230450772096E-2</v>
      </c>
      <c r="AI13" s="17">
        <v>6.2891437269316203E-2</v>
      </c>
      <c r="AJ13" s="17">
        <v>7.0459921369229295E-2</v>
      </c>
      <c r="AK13" s="17">
        <v>6.4617996587868098E-2</v>
      </c>
      <c r="AL13" s="17"/>
      <c r="AM13" s="17">
        <v>7.7972407177771805E-2</v>
      </c>
      <c r="AN13" s="17">
        <v>7.8448680384852004E-2</v>
      </c>
      <c r="AO13" s="17"/>
      <c r="AP13" s="17">
        <v>7.5899930148845898E-2</v>
      </c>
      <c r="AQ13" s="17">
        <v>6.9222904789101994E-2</v>
      </c>
      <c r="AR13" s="17">
        <v>6.4224530012939707E-2</v>
      </c>
      <c r="AS13" s="17">
        <v>0.111630918492581</v>
      </c>
      <c r="AT13" s="17">
        <v>0.10434146970281601</v>
      </c>
      <c r="AU13" s="17"/>
      <c r="AV13" s="17">
        <v>8.5347555000802197E-2</v>
      </c>
      <c r="AW13" s="17">
        <v>7.6893472926610196E-2</v>
      </c>
      <c r="AX13" s="17">
        <v>6.1849109551090201E-2</v>
      </c>
      <c r="AY13" s="17">
        <v>0.10991800542012201</v>
      </c>
      <c r="AZ13" s="17">
        <v>0.110844798852373</v>
      </c>
      <c r="BA13" s="17">
        <v>3.23264614434614E-2</v>
      </c>
      <c r="BB13" s="17"/>
      <c r="BC13" s="17">
        <v>5.9595748304581302E-2</v>
      </c>
      <c r="BD13" s="17">
        <v>7.17716746735267E-2</v>
      </c>
      <c r="BE13" s="17">
        <v>0.106534166338718</v>
      </c>
      <c r="BF13" s="17"/>
      <c r="BG13" s="17">
        <v>8.9872238374278296E-2</v>
      </c>
      <c r="BH13" s="17">
        <v>6.5051506806555595E-2</v>
      </c>
      <c r="BI13" s="17">
        <v>7.5073726476629798E-2</v>
      </c>
      <c r="BJ13" s="17">
        <v>0.112081257356414</v>
      </c>
      <c r="BK13" s="17">
        <v>0.14913527927210099</v>
      </c>
      <c r="BL13" s="17"/>
      <c r="BM13" s="17">
        <v>6.9107438322023207E-2</v>
      </c>
      <c r="BN13" s="17">
        <v>0.140561185271314</v>
      </c>
    </row>
    <row r="14" spans="2:66" x14ac:dyDescent="0.35">
      <c r="B14" s="18" t="s">
        <v>117</v>
      </c>
      <c r="C14" s="17">
        <v>5.0446600445736803E-2</v>
      </c>
      <c r="D14" s="17">
        <v>3.3028958126874598E-2</v>
      </c>
      <c r="E14" s="17">
        <v>6.66902030544545E-2</v>
      </c>
      <c r="F14" s="17"/>
      <c r="G14" s="17">
        <v>4.9861901735209997E-2</v>
      </c>
      <c r="H14" s="17">
        <v>4.1869864447182902E-2</v>
      </c>
      <c r="I14" s="17">
        <v>7.1391165830124906E-2</v>
      </c>
      <c r="J14" s="17">
        <v>5.3670600039277101E-2</v>
      </c>
      <c r="K14" s="17">
        <v>5.57730586853682E-2</v>
      </c>
      <c r="L14" s="17">
        <v>3.4685002125222901E-2</v>
      </c>
      <c r="M14" s="17"/>
      <c r="N14" s="17">
        <v>3.2571613845687797E-2</v>
      </c>
      <c r="O14" s="17">
        <v>4.7484364298078403E-2</v>
      </c>
      <c r="P14" s="17">
        <v>5.0133511480003702E-2</v>
      </c>
      <c r="Q14" s="17">
        <v>7.3956649909826797E-2</v>
      </c>
      <c r="R14" s="17"/>
      <c r="S14" s="17">
        <v>3.7602201774638702E-2</v>
      </c>
      <c r="T14" s="17">
        <v>6.3860113039326094E-2</v>
      </c>
      <c r="U14" s="17">
        <v>5.00926688445298E-2</v>
      </c>
      <c r="V14" s="17">
        <v>6.0322873476634002E-2</v>
      </c>
      <c r="W14" s="17">
        <v>3.7352759159175603E-2</v>
      </c>
      <c r="X14" s="17">
        <v>5.28731675033947E-2</v>
      </c>
      <c r="Y14" s="17">
        <v>4.2371427025127202E-2</v>
      </c>
      <c r="Z14" s="17">
        <v>4.7989349295514003E-2</v>
      </c>
      <c r="AA14" s="17">
        <v>4.42554943476735E-2</v>
      </c>
      <c r="AB14" s="17">
        <v>3.0634411875627699E-2</v>
      </c>
      <c r="AC14" s="17">
        <v>0.105004752908856</v>
      </c>
      <c r="AD14" s="17">
        <v>6.2505532788820095E-2</v>
      </c>
      <c r="AE14" s="17"/>
      <c r="AF14" s="17">
        <v>5.15275816493488E-2</v>
      </c>
      <c r="AG14" s="17">
        <v>4.5835008171579102E-2</v>
      </c>
      <c r="AH14" s="17">
        <v>5.4715440224697397E-2</v>
      </c>
      <c r="AI14" s="17">
        <v>4.2759748382622503E-2</v>
      </c>
      <c r="AJ14" s="17">
        <v>7.4441449854445202E-2</v>
      </c>
      <c r="AK14" s="17">
        <v>3.6476032565727103E-2</v>
      </c>
      <c r="AL14" s="17"/>
      <c r="AM14" s="17">
        <v>4.7641086855939999E-2</v>
      </c>
      <c r="AN14" s="17">
        <v>5.3575221056419098E-2</v>
      </c>
      <c r="AO14" s="17"/>
      <c r="AP14" s="17">
        <v>5.6154800937750902E-2</v>
      </c>
      <c r="AQ14" s="17">
        <v>6.3169615655041006E-2</v>
      </c>
      <c r="AR14" s="17">
        <v>4.9906497340032302E-2</v>
      </c>
      <c r="AS14" s="17">
        <v>3.6791905207029497E-2</v>
      </c>
      <c r="AT14" s="17">
        <v>0</v>
      </c>
      <c r="AU14" s="17"/>
      <c r="AV14" s="17">
        <v>3.5056384270090099E-2</v>
      </c>
      <c r="AW14" s="17">
        <v>4.6710666432706202E-2</v>
      </c>
      <c r="AX14" s="17">
        <v>3.8032421828089698E-2</v>
      </c>
      <c r="AY14" s="17">
        <v>3.5402298129135701E-2</v>
      </c>
      <c r="AZ14" s="17">
        <v>3.09460971281347E-2</v>
      </c>
      <c r="BA14" s="17">
        <v>0.137250354012484</v>
      </c>
      <c r="BB14" s="17"/>
      <c r="BC14" s="17">
        <v>2.69852094675457E-2</v>
      </c>
      <c r="BD14" s="17">
        <v>5.9985513654814998E-2</v>
      </c>
      <c r="BE14" s="17">
        <v>3.1348201592397998E-2</v>
      </c>
      <c r="BF14" s="17"/>
      <c r="BG14" s="17">
        <v>3.8751204749885498E-2</v>
      </c>
      <c r="BH14" s="17">
        <v>4.21150487208077E-2</v>
      </c>
      <c r="BI14" s="17">
        <v>3.0879485862474701E-2</v>
      </c>
      <c r="BJ14" s="17">
        <v>0</v>
      </c>
      <c r="BK14" s="17">
        <v>7.3327799195344698E-2</v>
      </c>
      <c r="BL14" s="17"/>
      <c r="BM14" s="17">
        <v>4.15653662613059E-2</v>
      </c>
      <c r="BN14" s="17">
        <v>5.6360155450696899E-2</v>
      </c>
    </row>
    <row r="15" spans="2:66" x14ac:dyDescent="0.35">
      <c r="B15" s="18" t="s">
        <v>319</v>
      </c>
      <c r="C15" s="21">
        <v>0.55334428516241496</v>
      </c>
      <c r="D15" s="21">
        <v>0.56534483410188596</v>
      </c>
      <c r="E15" s="21">
        <v>0.54139318590021301</v>
      </c>
      <c r="F15" s="21"/>
      <c r="G15" s="21">
        <v>0.49213805328121402</v>
      </c>
      <c r="H15" s="21">
        <v>0.52115985397278897</v>
      </c>
      <c r="I15" s="21">
        <v>0.51820553665047597</v>
      </c>
      <c r="J15" s="21">
        <v>0.57408591534378395</v>
      </c>
      <c r="K15" s="21">
        <v>0.61082372791478001</v>
      </c>
      <c r="L15" s="21">
        <v>0.59337760618185598</v>
      </c>
      <c r="M15" s="21"/>
      <c r="N15" s="21">
        <v>0.58373170494827098</v>
      </c>
      <c r="O15" s="21">
        <v>0.56598538887231298</v>
      </c>
      <c r="P15" s="21">
        <v>0.53675286030904801</v>
      </c>
      <c r="Q15" s="21">
        <v>0.52292797641593702</v>
      </c>
      <c r="R15" s="21"/>
      <c r="S15" s="21">
        <v>0.51530191125924696</v>
      </c>
      <c r="T15" s="21">
        <v>0.56683353766196398</v>
      </c>
      <c r="U15" s="21">
        <v>0.57365383350556798</v>
      </c>
      <c r="V15" s="21">
        <v>0.51059911194431096</v>
      </c>
      <c r="W15" s="21">
        <v>0.57103007144033402</v>
      </c>
      <c r="X15" s="21">
        <v>0.54987997387002296</v>
      </c>
      <c r="Y15" s="21">
        <v>0.53331874209012897</v>
      </c>
      <c r="Z15" s="21">
        <v>0.575510416398331</v>
      </c>
      <c r="AA15" s="21">
        <v>0.55724634153756203</v>
      </c>
      <c r="AB15" s="21">
        <v>0.64016716993784994</v>
      </c>
      <c r="AC15" s="21">
        <v>0.50315249565535802</v>
      </c>
      <c r="AD15" s="21">
        <v>0.54843810521866498</v>
      </c>
      <c r="AE15" s="21"/>
      <c r="AF15" s="21">
        <v>0.515331547246487</v>
      </c>
      <c r="AG15" s="21">
        <v>0.58915317416576096</v>
      </c>
      <c r="AH15" s="21">
        <v>0.55732071726085797</v>
      </c>
      <c r="AI15" s="21">
        <v>0.53109028640936795</v>
      </c>
      <c r="AJ15" s="21">
        <v>0.57847747784577597</v>
      </c>
      <c r="AK15" s="21">
        <v>0.56203731458695105</v>
      </c>
      <c r="AL15" s="21"/>
      <c r="AM15" s="21">
        <v>0.54538785564067105</v>
      </c>
      <c r="AN15" s="21">
        <v>0.56267599468131302</v>
      </c>
      <c r="AO15" s="21"/>
      <c r="AP15" s="21">
        <v>0.55874687098056897</v>
      </c>
      <c r="AQ15" s="21">
        <v>0.56701600169547794</v>
      </c>
      <c r="AR15" s="21">
        <v>0.560129648788524</v>
      </c>
      <c r="AS15" s="21">
        <v>0.550595129128436</v>
      </c>
      <c r="AT15" s="21">
        <v>0.64816869661875898</v>
      </c>
      <c r="AU15" s="21"/>
      <c r="AV15" s="21">
        <v>0.58058960672572701</v>
      </c>
      <c r="AW15" s="21">
        <v>0.52908832348273904</v>
      </c>
      <c r="AX15" s="21">
        <v>0.57487410611482603</v>
      </c>
      <c r="AY15" s="21">
        <v>0.50067297577256498</v>
      </c>
      <c r="AZ15" s="21">
        <v>0.60168138172658603</v>
      </c>
      <c r="BA15" s="21">
        <v>0.54069530736070404</v>
      </c>
      <c r="BB15" s="21"/>
      <c r="BC15" s="21">
        <v>0.65427353887787398</v>
      </c>
      <c r="BD15" s="21">
        <v>0.50766143348009596</v>
      </c>
      <c r="BE15" s="21">
        <v>0.56011684790907201</v>
      </c>
      <c r="BF15" s="21"/>
      <c r="BG15" s="21">
        <v>0.52486159276644395</v>
      </c>
      <c r="BH15" s="21">
        <v>0.59414087174444596</v>
      </c>
      <c r="BI15" s="21">
        <v>0.60871146072051796</v>
      </c>
      <c r="BJ15" s="21">
        <v>0.488899578380595</v>
      </c>
      <c r="BK15" s="21">
        <v>0.36306636866027098</v>
      </c>
      <c r="BL15" s="21"/>
      <c r="BM15" s="21">
        <v>0.582820012397127</v>
      </c>
      <c r="BN15" s="21">
        <v>0.39218347154906902</v>
      </c>
    </row>
    <row r="16" spans="2:66" x14ac:dyDescent="0.35">
      <c r="B16" s="18" t="s">
        <v>318</v>
      </c>
      <c r="C16" s="21">
        <v>0.19868081104290899</v>
      </c>
      <c r="D16" s="21">
        <v>0.201887402953081</v>
      </c>
      <c r="E16" s="21">
        <v>0.195569966611398</v>
      </c>
      <c r="F16" s="21"/>
      <c r="G16" s="21">
        <v>0.23474596924478999</v>
      </c>
      <c r="H16" s="21">
        <v>0.24363624111233301</v>
      </c>
      <c r="I16" s="21">
        <v>0.23126674825333901</v>
      </c>
      <c r="J16" s="21">
        <v>0.181528150342427</v>
      </c>
      <c r="K16" s="21">
        <v>0.15104402342787099</v>
      </c>
      <c r="L16" s="21">
        <v>0.15748981867210701</v>
      </c>
      <c r="M16" s="21"/>
      <c r="N16" s="21">
        <v>0.22140391346908</v>
      </c>
      <c r="O16" s="21">
        <v>0.18470780163799899</v>
      </c>
      <c r="P16" s="21">
        <v>0.196748452762567</v>
      </c>
      <c r="Q16" s="21">
        <v>0.18965331468462901</v>
      </c>
      <c r="R16" s="21"/>
      <c r="S16" s="21">
        <v>0.23124957705326399</v>
      </c>
      <c r="T16" s="21">
        <v>0.15467220640261101</v>
      </c>
      <c r="U16" s="21">
        <v>0.200017748547098</v>
      </c>
      <c r="V16" s="21">
        <v>0.223397211248682</v>
      </c>
      <c r="W16" s="21">
        <v>0.17835634161495401</v>
      </c>
      <c r="X16" s="21">
        <v>0.195153621602286</v>
      </c>
      <c r="Y16" s="21">
        <v>0.17541788458048199</v>
      </c>
      <c r="Z16" s="21">
        <v>0.22444217465158001</v>
      </c>
      <c r="AA16" s="21">
        <v>0.206256637098612</v>
      </c>
      <c r="AB16" s="21">
        <v>0.20827923920545699</v>
      </c>
      <c r="AC16" s="21">
        <v>0.180966315403186</v>
      </c>
      <c r="AD16" s="21">
        <v>0.21895371899968399</v>
      </c>
      <c r="AE16" s="21"/>
      <c r="AF16" s="21">
        <v>0.212706315945726</v>
      </c>
      <c r="AG16" s="21">
        <v>0.20647625561404701</v>
      </c>
      <c r="AH16" s="21">
        <v>0.18901631107997299</v>
      </c>
      <c r="AI16" s="21">
        <v>0.210950547552399</v>
      </c>
      <c r="AJ16" s="21">
        <v>0.13039646078470499</v>
      </c>
      <c r="AK16" s="21">
        <v>0.21537830403359301</v>
      </c>
      <c r="AL16" s="21"/>
      <c r="AM16" s="21">
        <v>0.20202093474205701</v>
      </c>
      <c r="AN16" s="21">
        <v>0.195350457986874</v>
      </c>
      <c r="AO16" s="21"/>
      <c r="AP16" s="21">
        <v>0.17479053175727699</v>
      </c>
      <c r="AQ16" s="21">
        <v>0.19025435447004099</v>
      </c>
      <c r="AR16" s="21">
        <v>0.19704828264098401</v>
      </c>
      <c r="AS16" s="21">
        <v>0.241570028747258</v>
      </c>
      <c r="AT16" s="21">
        <v>0.21221707671099399</v>
      </c>
      <c r="AU16" s="21"/>
      <c r="AV16" s="21">
        <v>0.20339725873473999</v>
      </c>
      <c r="AW16" s="21">
        <v>0.220393264201589</v>
      </c>
      <c r="AX16" s="21">
        <v>0.17885768206522501</v>
      </c>
      <c r="AY16" s="21">
        <v>0.22880312156819901</v>
      </c>
      <c r="AZ16" s="21">
        <v>0.21420279498653599</v>
      </c>
      <c r="BA16" s="21">
        <v>0.106285313173207</v>
      </c>
      <c r="BB16" s="21"/>
      <c r="BC16" s="21">
        <v>0.17732079089838901</v>
      </c>
      <c r="BD16" s="21">
        <v>0.20003381949573201</v>
      </c>
      <c r="BE16" s="21">
        <v>0.233608819513967</v>
      </c>
      <c r="BF16" s="21"/>
      <c r="BG16" s="21">
        <v>0.24398618166665301</v>
      </c>
      <c r="BH16" s="21">
        <v>0.178734531992403</v>
      </c>
      <c r="BI16" s="21">
        <v>0.19212247309425201</v>
      </c>
      <c r="BJ16" s="21">
        <v>0.28376284480855601</v>
      </c>
      <c r="BK16" s="21">
        <v>0.30939852937920098</v>
      </c>
      <c r="BL16" s="21"/>
      <c r="BM16" s="21">
        <v>0.18939724036697</v>
      </c>
      <c r="BN16" s="21">
        <v>0.30346657495375701</v>
      </c>
    </row>
    <row r="17" spans="2:66" x14ac:dyDescent="0.35">
      <c r="B17" s="18" t="s">
        <v>320</v>
      </c>
      <c r="C17" s="22">
        <v>0.35466347411950599</v>
      </c>
      <c r="D17" s="22">
        <v>0.36345743114880502</v>
      </c>
      <c r="E17" s="22">
        <v>0.34582321928881499</v>
      </c>
      <c r="F17" s="22"/>
      <c r="G17" s="22">
        <v>0.257392084036424</v>
      </c>
      <c r="H17" s="22">
        <v>0.27752361286045601</v>
      </c>
      <c r="I17" s="22">
        <v>0.28693878839713799</v>
      </c>
      <c r="J17" s="22">
        <v>0.39255776500135697</v>
      </c>
      <c r="K17" s="22">
        <v>0.45977970448690902</v>
      </c>
      <c r="L17" s="22">
        <v>0.43588778750974899</v>
      </c>
      <c r="M17" s="22"/>
      <c r="N17" s="22">
        <v>0.36232779147919097</v>
      </c>
      <c r="O17" s="22">
        <v>0.38127758723431399</v>
      </c>
      <c r="P17" s="22">
        <v>0.34000440754648098</v>
      </c>
      <c r="Q17" s="22">
        <v>0.33327466173130799</v>
      </c>
      <c r="R17" s="22"/>
      <c r="S17" s="22">
        <v>0.28405233420598303</v>
      </c>
      <c r="T17" s="22">
        <v>0.412161331259354</v>
      </c>
      <c r="U17" s="22">
        <v>0.373636084958471</v>
      </c>
      <c r="V17" s="22">
        <v>0.28720190069562901</v>
      </c>
      <c r="W17" s="22">
        <v>0.39267372982538001</v>
      </c>
      <c r="X17" s="22">
        <v>0.35472635226773702</v>
      </c>
      <c r="Y17" s="22">
        <v>0.35790085750964701</v>
      </c>
      <c r="Z17" s="22">
        <v>0.351068241746751</v>
      </c>
      <c r="AA17" s="22">
        <v>0.35098970443895</v>
      </c>
      <c r="AB17" s="22">
        <v>0.43188793073239201</v>
      </c>
      <c r="AC17" s="22">
        <v>0.32218618025217299</v>
      </c>
      <c r="AD17" s="22">
        <v>0.32948438621898102</v>
      </c>
      <c r="AE17" s="22"/>
      <c r="AF17" s="22">
        <v>0.30262523130076102</v>
      </c>
      <c r="AG17" s="22">
        <v>0.38267691855171398</v>
      </c>
      <c r="AH17" s="22">
        <v>0.368304406180885</v>
      </c>
      <c r="AI17" s="22">
        <v>0.320139738856969</v>
      </c>
      <c r="AJ17" s="22">
        <v>0.44808101706107101</v>
      </c>
      <c r="AK17" s="22">
        <v>0.34665901055335901</v>
      </c>
      <c r="AL17" s="22"/>
      <c r="AM17" s="22">
        <v>0.34336692089861398</v>
      </c>
      <c r="AN17" s="22">
        <v>0.36732553669443901</v>
      </c>
      <c r="AO17" s="22"/>
      <c r="AP17" s="22">
        <v>0.38395633922329198</v>
      </c>
      <c r="AQ17" s="22">
        <v>0.37676164722543698</v>
      </c>
      <c r="AR17" s="22">
        <v>0.363081366147541</v>
      </c>
      <c r="AS17" s="22">
        <v>0.30902510038117798</v>
      </c>
      <c r="AT17" s="22">
        <v>0.43595161990776499</v>
      </c>
      <c r="AU17" s="22"/>
      <c r="AV17" s="22">
        <v>0.377192347990987</v>
      </c>
      <c r="AW17" s="22">
        <v>0.30869505928114999</v>
      </c>
      <c r="AX17" s="22">
        <v>0.39601642404960102</v>
      </c>
      <c r="AY17" s="22">
        <v>0.27186985420436599</v>
      </c>
      <c r="AZ17" s="22">
        <v>0.38747858674005098</v>
      </c>
      <c r="BA17" s="22">
        <v>0.43440999418749698</v>
      </c>
      <c r="BB17" s="22"/>
      <c r="BC17" s="22">
        <v>0.476952747979485</v>
      </c>
      <c r="BD17" s="22">
        <v>0.307627613984363</v>
      </c>
      <c r="BE17" s="22">
        <v>0.32650802839510501</v>
      </c>
      <c r="BF17" s="22"/>
      <c r="BG17" s="22">
        <v>0.28087541109979097</v>
      </c>
      <c r="BH17" s="22">
        <v>0.415406339752043</v>
      </c>
      <c r="BI17" s="22">
        <v>0.41658898762626601</v>
      </c>
      <c r="BJ17" s="22">
        <v>0.20513673357203899</v>
      </c>
      <c r="BK17" s="22">
        <v>5.3667839281070003E-2</v>
      </c>
      <c r="BL17" s="22"/>
      <c r="BM17" s="22">
        <v>0.39342277203015602</v>
      </c>
      <c r="BN17" s="22">
        <v>8.8716896595312206E-2</v>
      </c>
    </row>
    <row r="18" spans="2:66" x14ac:dyDescent="0.35">
      <c r="B18" s="16"/>
    </row>
    <row r="19" spans="2:66" x14ac:dyDescent="0.35">
      <c r="B19" t="s">
        <v>102</v>
      </c>
    </row>
    <row r="20" spans="2:66" x14ac:dyDescent="0.35">
      <c r="B20" t="s">
        <v>103</v>
      </c>
    </row>
    <row r="22" spans="2:66" x14ac:dyDescent="0.35">
      <c r="B22"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N18"/>
  <sheetViews>
    <sheetView showGridLines="0" topLeftCell="A2" workbookViewId="0">
      <pane xSplit="2" topLeftCell="D1" activePane="topRight" state="frozen"/>
      <selection pane="topRight" activeCell="O9" sqref="O9"/>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335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113</v>
      </c>
      <c r="C9" s="17">
        <v>5.7733966428139202E-2</v>
      </c>
      <c r="D9" s="17">
        <v>7.4668493398399594E-2</v>
      </c>
      <c r="E9" s="17">
        <v>4.1507243928486301E-2</v>
      </c>
      <c r="F9" s="17"/>
      <c r="G9" s="17">
        <v>0.10680046393084699</v>
      </c>
      <c r="H9" s="17">
        <v>0.132123476854975</v>
      </c>
      <c r="I9" s="17">
        <v>6.1080576741741201E-2</v>
      </c>
      <c r="J9" s="17">
        <v>2.9190562519764901E-2</v>
      </c>
      <c r="K9" s="17">
        <v>2.84494582717226E-2</v>
      </c>
      <c r="L9" s="17">
        <v>4.4352742622038302E-3</v>
      </c>
      <c r="M9" s="17"/>
      <c r="N9" s="17">
        <v>7.8883565034131103E-2</v>
      </c>
      <c r="O9" s="17">
        <v>6.6498208617342194E-2</v>
      </c>
      <c r="P9" s="17">
        <v>3.82923626639659E-2</v>
      </c>
      <c r="Q9" s="17">
        <v>4.1671428067107497E-2</v>
      </c>
      <c r="R9" s="17"/>
      <c r="S9" s="17">
        <v>0.122944984899046</v>
      </c>
      <c r="T9" s="17">
        <v>4.0819612972675397E-2</v>
      </c>
      <c r="U9" s="17">
        <v>1.7467373543353499E-2</v>
      </c>
      <c r="V9" s="17">
        <v>3.5958892741773003E-2</v>
      </c>
      <c r="W9" s="17">
        <v>4.3749624809547902E-2</v>
      </c>
      <c r="X9" s="17">
        <v>3.2768240195360898E-2</v>
      </c>
      <c r="Y9" s="17">
        <v>5.5060371987307899E-2</v>
      </c>
      <c r="Z9" s="17">
        <v>3.3997934002836003E-2</v>
      </c>
      <c r="AA9" s="17">
        <v>0.106834938001687</v>
      </c>
      <c r="AB9" s="17">
        <v>4.55665682297779E-2</v>
      </c>
      <c r="AC9" s="17">
        <v>4.0857350953333198E-2</v>
      </c>
      <c r="AD9" s="17">
        <v>3.1047702128532799E-2</v>
      </c>
      <c r="AE9" s="17"/>
      <c r="AF9" s="17">
        <v>0.116904127804918</v>
      </c>
      <c r="AG9" s="17">
        <v>5.2418900064507598E-2</v>
      </c>
      <c r="AH9" s="17">
        <v>4.1548709904495197E-2</v>
      </c>
      <c r="AI9" s="17">
        <v>1.9488161682960001E-2</v>
      </c>
      <c r="AJ9" s="17">
        <v>1.8913594277090901E-2</v>
      </c>
      <c r="AK9" s="17">
        <v>5.3881914217851198E-2</v>
      </c>
      <c r="AL9" s="17"/>
      <c r="AM9" s="17">
        <v>6.5725204610140794E-2</v>
      </c>
      <c r="AN9" s="17">
        <v>4.6804734806403001E-2</v>
      </c>
      <c r="AO9" s="17"/>
      <c r="AP9" s="17">
        <v>2.8311976520261701E-2</v>
      </c>
      <c r="AQ9" s="17">
        <v>2.5213332692812701E-2</v>
      </c>
      <c r="AR9" s="17">
        <v>6.4891250134112594E-2</v>
      </c>
      <c r="AS9" s="17">
        <v>0.11072148603538499</v>
      </c>
      <c r="AT9" s="17">
        <v>0.30411528600137999</v>
      </c>
      <c r="AU9" s="17"/>
      <c r="AV9" s="17">
        <v>8.6307000938281503E-2</v>
      </c>
      <c r="AW9" s="17">
        <v>5.0830046814663597E-2</v>
      </c>
      <c r="AX9" s="17">
        <v>5.0075921390730797E-2</v>
      </c>
      <c r="AY9" s="17">
        <v>3.8899134155543802E-2</v>
      </c>
      <c r="AZ9" s="17">
        <v>5.6272631193946203E-2</v>
      </c>
      <c r="BA9" s="17">
        <v>4.4498125472411797E-2</v>
      </c>
      <c r="BB9" s="17"/>
      <c r="BC9" s="17">
        <v>3.6589024175909202E-2</v>
      </c>
      <c r="BD9" s="17">
        <v>4.0517923181808697E-2</v>
      </c>
      <c r="BE9" s="17">
        <v>0.100928117950915</v>
      </c>
      <c r="BF9" s="17"/>
      <c r="BG9" s="17">
        <v>9.0857056869786498E-2</v>
      </c>
      <c r="BH9" s="17">
        <v>6.5024365736976994E-2</v>
      </c>
      <c r="BI9" s="17">
        <v>4.5685814557509301E-2</v>
      </c>
      <c r="BJ9" s="17">
        <v>0.153499303859712</v>
      </c>
      <c r="BK9" s="17">
        <v>2.2584916574059699E-2</v>
      </c>
      <c r="BL9" s="17"/>
      <c r="BM9" s="17">
        <v>6.9245660577099896E-2</v>
      </c>
      <c r="BN9" s="17">
        <v>5.2877775610974898E-2</v>
      </c>
    </row>
    <row r="10" spans="2:66" x14ac:dyDescent="0.35">
      <c r="B10" s="18" t="s">
        <v>114</v>
      </c>
      <c r="C10" s="17">
        <v>0.24861245220779701</v>
      </c>
      <c r="D10" s="17">
        <v>0.26355065758933799</v>
      </c>
      <c r="E10" s="17">
        <v>0.23527297766136299</v>
      </c>
      <c r="F10" s="17"/>
      <c r="G10" s="17">
        <v>0.307465442453011</v>
      </c>
      <c r="H10" s="17">
        <v>0.34745796601446199</v>
      </c>
      <c r="I10" s="17">
        <v>0.30194435788834001</v>
      </c>
      <c r="J10" s="17">
        <v>0.239779075942714</v>
      </c>
      <c r="K10" s="17">
        <v>0.15493179321943901</v>
      </c>
      <c r="L10" s="17">
        <v>0.15565168372390201</v>
      </c>
      <c r="M10" s="17"/>
      <c r="N10" s="17">
        <v>0.295428964178308</v>
      </c>
      <c r="O10" s="17">
        <v>0.240240498048676</v>
      </c>
      <c r="P10" s="17">
        <v>0.22365553345054501</v>
      </c>
      <c r="Q10" s="17">
        <v>0.226309333083311</v>
      </c>
      <c r="R10" s="17"/>
      <c r="S10" s="17">
        <v>0.273271472739467</v>
      </c>
      <c r="T10" s="17">
        <v>0.20877595136537599</v>
      </c>
      <c r="U10" s="17">
        <v>0.22339521969741</v>
      </c>
      <c r="V10" s="17">
        <v>0.21361595498963701</v>
      </c>
      <c r="W10" s="17">
        <v>0.27320978219606501</v>
      </c>
      <c r="X10" s="17">
        <v>0.30014997021268502</v>
      </c>
      <c r="Y10" s="17">
        <v>0.22857355040251701</v>
      </c>
      <c r="Z10" s="17">
        <v>0.28265162136112898</v>
      </c>
      <c r="AA10" s="17">
        <v>0.23688643114489</v>
      </c>
      <c r="AB10" s="17">
        <v>0.29780121991258401</v>
      </c>
      <c r="AC10" s="17">
        <v>0.20998680305964601</v>
      </c>
      <c r="AD10" s="17">
        <v>0.23459540348476099</v>
      </c>
      <c r="AE10" s="17"/>
      <c r="AF10" s="17">
        <v>0.32615293524456801</v>
      </c>
      <c r="AG10" s="17">
        <v>0.24809256011373901</v>
      </c>
      <c r="AH10" s="17">
        <v>0.245551092757648</v>
      </c>
      <c r="AI10" s="17">
        <v>0.201022365767004</v>
      </c>
      <c r="AJ10" s="17">
        <v>0.16170753040951399</v>
      </c>
      <c r="AK10" s="17">
        <v>0.217660343284651</v>
      </c>
      <c r="AL10" s="17"/>
      <c r="AM10" s="17">
        <v>0.24920123262810501</v>
      </c>
      <c r="AN10" s="17">
        <v>0.24829916120866599</v>
      </c>
      <c r="AO10" s="17"/>
      <c r="AP10" s="17">
        <v>0.18989244398362401</v>
      </c>
      <c r="AQ10" s="17">
        <v>0.242138953901502</v>
      </c>
      <c r="AR10" s="17">
        <v>0.27101588714993002</v>
      </c>
      <c r="AS10" s="17">
        <v>0.31679487320289601</v>
      </c>
      <c r="AT10" s="17">
        <v>0.40362581598286001</v>
      </c>
      <c r="AU10" s="17"/>
      <c r="AV10" s="17">
        <v>0.30943593035336597</v>
      </c>
      <c r="AW10" s="17">
        <v>0.25381496918862601</v>
      </c>
      <c r="AX10" s="17">
        <v>0.27412764200383799</v>
      </c>
      <c r="AY10" s="17">
        <v>0.19403942467840099</v>
      </c>
      <c r="AZ10" s="17">
        <v>0.173301087022454</v>
      </c>
      <c r="BA10" s="17">
        <v>0.14510139800511901</v>
      </c>
      <c r="BB10" s="17"/>
      <c r="BC10" s="17">
        <v>0.24337420061367901</v>
      </c>
      <c r="BD10" s="17">
        <v>0.24356674025017799</v>
      </c>
      <c r="BE10" s="17">
        <v>0.274281522315792</v>
      </c>
      <c r="BF10" s="17"/>
      <c r="BG10" s="17">
        <v>0.19749879623387201</v>
      </c>
      <c r="BH10" s="17">
        <v>0.25875468434606202</v>
      </c>
      <c r="BI10" s="17">
        <v>0.30069108758537599</v>
      </c>
      <c r="BJ10" s="17">
        <v>0.341781251367276</v>
      </c>
      <c r="BK10" s="17">
        <v>0.12528132442048201</v>
      </c>
      <c r="BL10" s="17"/>
      <c r="BM10" s="17">
        <v>0.24874491946768601</v>
      </c>
      <c r="BN10" s="17">
        <v>0.175378199977722</v>
      </c>
    </row>
    <row r="11" spans="2:66" x14ac:dyDescent="0.35">
      <c r="B11" s="18" t="s">
        <v>115</v>
      </c>
      <c r="C11" s="17">
        <v>0.38276452971623398</v>
      </c>
      <c r="D11" s="17">
        <v>0.35153805504777003</v>
      </c>
      <c r="E11" s="17">
        <v>0.41218251362896502</v>
      </c>
      <c r="F11" s="17"/>
      <c r="G11" s="17">
        <v>0.38669491747820101</v>
      </c>
      <c r="H11" s="17">
        <v>0.30431839293569901</v>
      </c>
      <c r="I11" s="17">
        <v>0.34083698041607602</v>
      </c>
      <c r="J11" s="17">
        <v>0.40649388303467499</v>
      </c>
      <c r="K11" s="17">
        <v>0.43400218298808402</v>
      </c>
      <c r="L11" s="17">
        <v>0.42451672157770698</v>
      </c>
      <c r="M11" s="17"/>
      <c r="N11" s="17">
        <v>0.36039065561622502</v>
      </c>
      <c r="O11" s="17">
        <v>0.40284001114189</v>
      </c>
      <c r="P11" s="17">
        <v>0.41950228901584402</v>
      </c>
      <c r="Q11" s="17">
        <v>0.357847469252212</v>
      </c>
      <c r="R11" s="17"/>
      <c r="S11" s="17">
        <v>0.34620984805199601</v>
      </c>
      <c r="T11" s="17">
        <v>0.39198985834303202</v>
      </c>
      <c r="U11" s="17">
        <v>0.46130232548213301</v>
      </c>
      <c r="V11" s="17">
        <v>0.39537556527451501</v>
      </c>
      <c r="W11" s="17">
        <v>0.47563377770959198</v>
      </c>
      <c r="X11" s="17">
        <v>0.34183447076305401</v>
      </c>
      <c r="Y11" s="17">
        <v>0.39666324727909902</v>
      </c>
      <c r="Z11" s="17">
        <v>0.30830888915801302</v>
      </c>
      <c r="AA11" s="17">
        <v>0.35498321124716797</v>
      </c>
      <c r="AB11" s="17">
        <v>0.37948253363413498</v>
      </c>
      <c r="AC11" s="17">
        <v>0.37320514896416401</v>
      </c>
      <c r="AD11" s="17">
        <v>0.36043501972653702</v>
      </c>
      <c r="AE11" s="17"/>
      <c r="AF11" s="17">
        <v>0.30498020017650002</v>
      </c>
      <c r="AG11" s="17">
        <v>0.37489861287001303</v>
      </c>
      <c r="AH11" s="17">
        <v>0.39710908858677602</v>
      </c>
      <c r="AI11" s="17">
        <v>0.44729606139358202</v>
      </c>
      <c r="AJ11" s="17">
        <v>0.43890425401727001</v>
      </c>
      <c r="AK11" s="17">
        <v>0.43188033263338599</v>
      </c>
      <c r="AL11" s="17"/>
      <c r="AM11" s="17">
        <v>0.397082044710796</v>
      </c>
      <c r="AN11" s="17">
        <v>0.36398446026397702</v>
      </c>
      <c r="AO11" s="17"/>
      <c r="AP11" s="17">
        <v>0.39893356541390501</v>
      </c>
      <c r="AQ11" s="17">
        <v>0.41388659387111898</v>
      </c>
      <c r="AR11" s="17">
        <v>0.36846425873113797</v>
      </c>
      <c r="AS11" s="17">
        <v>0.32188585052337998</v>
      </c>
      <c r="AT11" s="17">
        <v>0.17135376002549299</v>
      </c>
      <c r="AU11" s="17"/>
      <c r="AV11" s="17">
        <v>0.33451013530721302</v>
      </c>
      <c r="AW11" s="17">
        <v>0.43097179555555298</v>
      </c>
      <c r="AX11" s="17">
        <v>0.41250580790880997</v>
      </c>
      <c r="AY11" s="17">
        <v>0.41645200434750201</v>
      </c>
      <c r="AZ11" s="17">
        <v>0.42196189579174398</v>
      </c>
      <c r="BA11" s="17">
        <v>0.40369970420582502</v>
      </c>
      <c r="BB11" s="17"/>
      <c r="BC11" s="17">
        <v>0.34202055616148802</v>
      </c>
      <c r="BD11" s="17">
        <v>0.41380787701648902</v>
      </c>
      <c r="BE11" s="17">
        <v>0.37849739662999199</v>
      </c>
      <c r="BF11" s="17"/>
      <c r="BG11" s="17">
        <v>0.28223191186047902</v>
      </c>
      <c r="BH11" s="17">
        <v>0.39195224172529303</v>
      </c>
      <c r="BI11" s="17">
        <v>0.42103600554089898</v>
      </c>
      <c r="BJ11" s="17">
        <v>0.32261730163417701</v>
      </c>
      <c r="BK11" s="17">
        <v>0.40364159619398399</v>
      </c>
      <c r="BL11" s="17"/>
      <c r="BM11" s="17">
        <v>0.37402294973113898</v>
      </c>
      <c r="BN11" s="17">
        <v>0.38489302634955502</v>
      </c>
    </row>
    <row r="12" spans="2:66" x14ac:dyDescent="0.35">
      <c r="B12" s="18" t="s">
        <v>116</v>
      </c>
      <c r="C12" s="17">
        <v>0.24813102211872501</v>
      </c>
      <c r="D12" s="17">
        <v>0.25874296736296198</v>
      </c>
      <c r="E12" s="17">
        <v>0.23798044917128</v>
      </c>
      <c r="F12" s="17"/>
      <c r="G12" s="17">
        <v>0.15493149424553401</v>
      </c>
      <c r="H12" s="17">
        <v>0.17441566589990401</v>
      </c>
      <c r="I12" s="17">
        <v>0.23100270482063001</v>
      </c>
      <c r="J12" s="17">
        <v>0.25222538533722499</v>
      </c>
      <c r="K12" s="17">
        <v>0.30689013114815999</v>
      </c>
      <c r="L12" s="17">
        <v>0.34140079268478901</v>
      </c>
      <c r="M12" s="17"/>
      <c r="N12" s="17">
        <v>0.223822650671818</v>
      </c>
      <c r="O12" s="17">
        <v>0.24878060602506</v>
      </c>
      <c r="P12" s="17">
        <v>0.25843085636141</v>
      </c>
      <c r="Q12" s="17">
        <v>0.26305380493214298</v>
      </c>
      <c r="R12" s="17"/>
      <c r="S12" s="17">
        <v>0.22336002479678599</v>
      </c>
      <c r="T12" s="17">
        <v>0.29838798396711003</v>
      </c>
      <c r="U12" s="17">
        <v>0.24290422407675299</v>
      </c>
      <c r="V12" s="17">
        <v>0.29541676628572999</v>
      </c>
      <c r="W12" s="17">
        <v>0.16367438181251101</v>
      </c>
      <c r="X12" s="17">
        <v>0.22502178259024899</v>
      </c>
      <c r="Y12" s="17">
        <v>0.25891244010508702</v>
      </c>
      <c r="Z12" s="17">
        <v>0.28098024895760298</v>
      </c>
      <c r="AA12" s="17">
        <v>0.23917583016706201</v>
      </c>
      <c r="AB12" s="17">
        <v>0.208113721609958</v>
      </c>
      <c r="AC12" s="17">
        <v>0.27979393998605501</v>
      </c>
      <c r="AD12" s="17">
        <v>0.312777335697556</v>
      </c>
      <c r="AE12" s="17"/>
      <c r="AF12" s="17">
        <v>0.206661775883829</v>
      </c>
      <c r="AG12" s="17">
        <v>0.25614655057419999</v>
      </c>
      <c r="AH12" s="17">
        <v>0.23135112767614499</v>
      </c>
      <c r="AI12" s="17">
        <v>0.28055984094401798</v>
      </c>
      <c r="AJ12" s="17">
        <v>0.30657145159918597</v>
      </c>
      <c r="AK12" s="17">
        <v>0.22243258647348699</v>
      </c>
      <c r="AL12" s="17"/>
      <c r="AM12" s="17">
        <v>0.22955550929584401</v>
      </c>
      <c r="AN12" s="17">
        <v>0.27394788626988897</v>
      </c>
      <c r="AO12" s="17"/>
      <c r="AP12" s="17">
        <v>0.29619259288288202</v>
      </c>
      <c r="AQ12" s="17">
        <v>0.248829624683154</v>
      </c>
      <c r="AR12" s="17">
        <v>0.25285817929172899</v>
      </c>
      <c r="AS12" s="17">
        <v>0.21640181820608101</v>
      </c>
      <c r="AT12" s="17">
        <v>6.1426103876516598E-2</v>
      </c>
      <c r="AU12" s="17"/>
      <c r="AV12" s="17">
        <v>0.22051409112388701</v>
      </c>
      <c r="AW12" s="17">
        <v>0.20596184290957101</v>
      </c>
      <c r="AX12" s="17">
        <v>0.23135802144213599</v>
      </c>
      <c r="AY12" s="17">
        <v>0.28523396894318198</v>
      </c>
      <c r="AZ12" s="17">
        <v>0.30875459913599301</v>
      </c>
      <c r="BA12" s="17">
        <v>0.26217586754240502</v>
      </c>
      <c r="BB12" s="17"/>
      <c r="BC12" s="17">
        <v>0.34028003593366501</v>
      </c>
      <c r="BD12" s="17">
        <v>0.22759790917453601</v>
      </c>
      <c r="BE12" s="17">
        <v>0.20658078540973801</v>
      </c>
      <c r="BF12" s="17"/>
      <c r="BG12" s="17">
        <v>0.38354566378670402</v>
      </c>
      <c r="BH12" s="17">
        <v>0.247207152814895</v>
      </c>
      <c r="BI12" s="17">
        <v>0.19465737363795499</v>
      </c>
      <c r="BJ12" s="17">
        <v>0.144860118573372</v>
      </c>
      <c r="BK12" s="17">
        <v>0.33436955064983398</v>
      </c>
      <c r="BL12" s="17"/>
      <c r="BM12" s="17">
        <v>0.26948609579905702</v>
      </c>
      <c r="BN12" s="17">
        <v>0.29051812506486901</v>
      </c>
    </row>
    <row r="13" spans="2:66" x14ac:dyDescent="0.35">
      <c r="B13" s="18" t="s">
        <v>117</v>
      </c>
      <c r="C13" s="19">
        <v>6.2758029529104004E-2</v>
      </c>
      <c r="D13" s="19">
        <v>5.14998266015292E-2</v>
      </c>
      <c r="E13" s="19">
        <v>7.3056815609906206E-2</v>
      </c>
      <c r="F13" s="19"/>
      <c r="G13" s="19">
        <v>4.4107681892407803E-2</v>
      </c>
      <c r="H13" s="19">
        <v>4.1684498294959502E-2</v>
      </c>
      <c r="I13" s="19">
        <v>6.5135380133212795E-2</v>
      </c>
      <c r="J13" s="19">
        <v>7.2311093165621093E-2</v>
      </c>
      <c r="K13" s="19">
        <v>7.5726434372593895E-2</v>
      </c>
      <c r="L13" s="19">
        <v>7.3995527751398504E-2</v>
      </c>
      <c r="M13" s="19"/>
      <c r="N13" s="19">
        <v>4.1474164499517602E-2</v>
      </c>
      <c r="O13" s="19">
        <v>4.16406761670318E-2</v>
      </c>
      <c r="P13" s="19">
        <v>6.0118958508235197E-2</v>
      </c>
      <c r="Q13" s="19">
        <v>0.111117964665226</v>
      </c>
      <c r="R13" s="19"/>
      <c r="S13" s="19">
        <v>3.4213669512704603E-2</v>
      </c>
      <c r="T13" s="19">
        <v>6.0026593351807399E-2</v>
      </c>
      <c r="U13" s="19">
        <v>5.4930857200350097E-2</v>
      </c>
      <c r="V13" s="19">
        <v>5.9632820708345802E-2</v>
      </c>
      <c r="W13" s="19">
        <v>4.37324334722844E-2</v>
      </c>
      <c r="X13" s="19">
        <v>0.100225536238652</v>
      </c>
      <c r="Y13" s="19">
        <v>6.0790390225988797E-2</v>
      </c>
      <c r="Z13" s="19">
        <v>9.4061306520419802E-2</v>
      </c>
      <c r="AA13" s="19">
        <v>6.2119589439192498E-2</v>
      </c>
      <c r="AB13" s="19">
        <v>6.9035956613545807E-2</v>
      </c>
      <c r="AC13" s="19">
        <v>9.6156757036802099E-2</v>
      </c>
      <c r="AD13" s="19">
        <v>6.11445389626128E-2</v>
      </c>
      <c r="AE13" s="19"/>
      <c r="AF13" s="19">
        <v>4.53009608901851E-2</v>
      </c>
      <c r="AG13" s="19">
        <v>6.8443376377540804E-2</v>
      </c>
      <c r="AH13" s="19">
        <v>8.4439981074936304E-2</v>
      </c>
      <c r="AI13" s="19">
        <v>5.1633570212436301E-2</v>
      </c>
      <c r="AJ13" s="19">
        <v>7.3903169696938706E-2</v>
      </c>
      <c r="AK13" s="19">
        <v>7.4144823390624198E-2</v>
      </c>
      <c r="AL13" s="19"/>
      <c r="AM13" s="19">
        <v>5.8436008755113997E-2</v>
      </c>
      <c r="AN13" s="19">
        <v>6.6963757451065101E-2</v>
      </c>
      <c r="AO13" s="19"/>
      <c r="AP13" s="19">
        <v>8.6669421199327495E-2</v>
      </c>
      <c r="AQ13" s="19">
        <v>6.9931494851413506E-2</v>
      </c>
      <c r="AR13" s="19">
        <v>4.2770424693089698E-2</v>
      </c>
      <c r="AS13" s="19">
        <v>3.4195972032258E-2</v>
      </c>
      <c r="AT13" s="19">
        <v>5.9479034113750301E-2</v>
      </c>
      <c r="AU13" s="19"/>
      <c r="AV13" s="19">
        <v>4.9232842277252602E-2</v>
      </c>
      <c r="AW13" s="19">
        <v>5.8421345531585803E-2</v>
      </c>
      <c r="AX13" s="19">
        <v>3.1932607254485303E-2</v>
      </c>
      <c r="AY13" s="19">
        <v>6.5375467875371296E-2</v>
      </c>
      <c r="AZ13" s="19">
        <v>3.9709786855863502E-2</v>
      </c>
      <c r="BA13" s="19">
        <v>0.14452490477423999</v>
      </c>
      <c r="BB13" s="19"/>
      <c r="BC13" s="19">
        <v>3.7736183115258302E-2</v>
      </c>
      <c r="BD13" s="19">
        <v>7.4509550376989503E-2</v>
      </c>
      <c r="BE13" s="19">
        <v>3.9712177693563701E-2</v>
      </c>
      <c r="BF13" s="19"/>
      <c r="BG13" s="19">
        <v>4.5866571249159001E-2</v>
      </c>
      <c r="BH13" s="19">
        <v>3.7061555376773199E-2</v>
      </c>
      <c r="BI13" s="19">
        <v>3.7929718678261101E-2</v>
      </c>
      <c r="BJ13" s="19">
        <v>3.7242024565463001E-2</v>
      </c>
      <c r="BK13" s="19">
        <v>0.11412261216164001</v>
      </c>
      <c r="BL13" s="19"/>
      <c r="BM13" s="19">
        <v>3.8500374425017699E-2</v>
      </c>
      <c r="BN13" s="19">
        <v>9.6332872996879398E-2</v>
      </c>
    </row>
    <row r="14" spans="2:66" x14ac:dyDescent="0.35">
      <c r="B14" s="16"/>
      <c r="G14" t="str">
        <f>G6</f>
        <v>18-24</v>
      </c>
      <c r="H14" t="str">
        <f t="shared" ref="H14:L14" si="0">H6</f>
        <v>25-34</v>
      </c>
      <c r="I14" t="str">
        <f t="shared" si="0"/>
        <v>35-44</v>
      </c>
      <c r="J14" t="str">
        <f t="shared" si="0"/>
        <v>45-54</v>
      </c>
      <c r="K14" t="str">
        <f t="shared" si="0"/>
        <v>55-64</v>
      </c>
      <c r="L14" t="str">
        <f t="shared" si="0"/>
        <v>65+</v>
      </c>
    </row>
    <row r="15" spans="2:66" x14ac:dyDescent="0.35">
      <c r="B15" t="s">
        <v>102</v>
      </c>
      <c r="E15" t="s">
        <v>550</v>
      </c>
      <c r="G15" s="25">
        <f t="shared" ref="G15:L15" si="1">SUM(G9:G10)</f>
        <v>0.41426590638385796</v>
      </c>
      <c r="H15" s="25">
        <f t="shared" si="1"/>
        <v>0.47958144286943699</v>
      </c>
      <c r="I15" s="25">
        <f t="shared" si="1"/>
        <v>0.36302493463008123</v>
      </c>
      <c r="J15" s="25">
        <f t="shared" si="1"/>
        <v>0.2689696384624789</v>
      </c>
      <c r="K15" s="25">
        <f t="shared" si="1"/>
        <v>0.18338125149116161</v>
      </c>
      <c r="L15" s="25">
        <f t="shared" si="1"/>
        <v>0.16008695798610584</v>
      </c>
    </row>
    <row r="16" spans="2:66" x14ac:dyDescent="0.35">
      <c r="B16" t="s">
        <v>103</v>
      </c>
      <c r="E16" t="s">
        <v>551</v>
      </c>
      <c r="G16" s="25">
        <f t="shared" ref="G16:L16" si="2">SUM(G11:G12)</f>
        <v>0.54162641172373505</v>
      </c>
      <c r="H16" s="25">
        <f t="shared" si="2"/>
        <v>0.47873405883560305</v>
      </c>
      <c r="I16" s="25">
        <f t="shared" si="2"/>
        <v>0.57183968523670603</v>
      </c>
      <c r="J16" s="25">
        <f t="shared" si="2"/>
        <v>0.65871926837189998</v>
      </c>
      <c r="K16" s="25">
        <f t="shared" si="2"/>
        <v>0.74089231413624401</v>
      </c>
      <c r="L16" s="25">
        <f t="shared" si="2"/>
        <v>0.76591751426249599</v>
      </c>
    </row>
    <row r="17" spans="2:12" x14ac:dyDescent="0.35">
      <c r="E17" t="s">
        <v>99</v>
      </c>
      <c r="G17" s="25">
        <f t="shared" ref="G17:L17" si="3">G13</f>
        <v>4.4107681892407803E-2</v>
      </c>
      <c r="H17" s="25">
        <f t="shared" si="3"/>
        <v>4.1684498294959502E-2</v>
      </c>
      <c r="I17" s="25">
        <f t="shared" si="3"/>
        <v>6.5135380133212795E-2</v>
      </c>
      <c r="J17" s="25">
        <f t="shared" si="3"/>
        <v>7.2311093165621093E-2</v>
      </c>
      <c r="K17" s="25">
        <f t="shared" si="3"/>
        <v>7.5726434372593895E-2</v>
      </c>
      <c r="L17" s="25">
        <f t="shared" si="3"/>
        <v>7.3995527751398504E-2</v>
      </c>
    </row>
    <row r="18" spans="2:1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N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348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ht="29" x14ac:dyDescent="0.35">
      <c r="B9" s="18" t="s">
        <v>336</v>
      </c>
      <c r="C9" s="17">
        <v>0.54768449516155804</v>
      </c>
      <c r="D9" s="17">
        <v>0.518248198925371</v>
      </c>
      <c r="E9" s="17">
        <v>0.57616991513259797</v>
      </c>
      <c r="F9" s="17"/>
      <c r="G9" s="17">
        <v>0.46118875812930499</v>
      </c>
      <c r="H9" s="17">
        <v>0.55937012037234402</v>
      </c>
      <c r="I9" s="17">
        <v>0.43976839630380699</v>
      </c>
      <c r="J9" s="17">
        <v>0.55016386022668295</v>
      </c>
      <c r="K9" s="17">
        <v>0.59754225166794495</v>
      </c>
      <c r="L9" s="17">
        <v>0.647576382035982</v>
      </c>
      <c r="M9" s="17"/>
      <c r="N9" s="17">
        <v>0.58883703706226298</v>
      </c>
      <c r="O9" s="17">
        <v>0.50035896925120005</v>
      </c>
      <c r="P9" s="17">
        <v>0.56462146228217702</v>
      </c>
      <c r="Q9" s="17">
        <v>0.53794782821249798</v>
      </c>
      <c r="R9" s="17"/>
      <c r="S9" s="17">
        <v>0.52852498239293999</v>
      </c>
      <c r="T9" s="17">
        <v>0.56483077645991397</v>
      </c>
      <c r="U9" s="17">
        <v>0.59278753421986796</v>
      </c>
      <c r="V9" s="17">
        <v>0.53808941453955905</v>
      </c>
      <c r="W9" s="17">
        <v>0.48895994411684801</v>
      </c>
      <c r="X9" s="17">
        <v>0.53797367705427601</v>
      </c>
      <c r="Y9" s="17">
        <v>0.53186730417598904</v>
      </c>
      <c r="Z9" s="17">
        <v>0.62348757943911104</v>
      </c>
      <c r="AA9" s="17">
        <v>0.54617081534506395</v>
      </c>
      <c r="AB9" s="17">
        <v>0.53407745984053201</v>
      </c>
      <c r="AC9" s="17">
        <v>0.52937276299300495</v>
      </c>
      <c r="AD9" s="17">
        <v>0.65683252423671401</v>
      </c>
      <c r="AE9" s="17"/>
      <c r="AF9" s="17">
        <v>0.54655560637825895</v>
      </c>
      <c r="AG9" s="17">
        <v>0.57842561118107105</v>
      </c>
      <c r="AH9" s="17">
        <v>0.53786615979104302</v>
      </c>
      <c r="AI9" s="17">
        <v>0.52685997419279096</v>
      </c>
      <c r="AJ9" s="17">
        <v>0.52037086225254903</v>
      </c>
      <c r="AK9" s="17">
        <v>0.53438667916626403</v>
      </c>
      <c r="AL9" s="17"/>
      <c r="AM9" s="17">
        <v>0.59128119168791604</v>
      </c>
      <c r="AN9" s="17">
        <v>0.48851731182819902</v>
      </c>
      <c r="AO9" s="17"/>
      <c r="AP9" s="17">
        <v>0.58674740862388997</v>
      </c>
      <c r="AQ9" s="17">
        <v>0.53834977909383597</v>
      </c>
      <c r="AR9" s="17">
        <v>0.52091292077672602</v>
      </c>
      <c r="AS9" s="17">
        <v>0.55643797902654002</v>
      </c>
      <c r="AT9" s="17">
        <v>0.51352320370503202</v>
      </c>
      <c r="AU9" s="17"/>
      <c r="AV9" s="17">
        <v>0.55827458392513696</v>
      </c>
      <c r="AW9" s="17">
        <v>0.52930801556361096</v>
      </c>
      <c r="AX9" s="17">
        <v>0.609489317657397</v>
      </c>
      <c r="AY9" s="17">
        <v>0.56979416628820301</v>
      </c>
      <c r="AZ9" s="17">
        <v>0.5133763500888</v>
      </c>
      <c r="BA9" s="17">
        <v>0.53337468937471899</v>
      </c>
      <c r="BB9" s="17"/>
      <c r="BC9" s="17">
        <v>0.54569593195395005</v>
      </c>
      <c r="BD9" s="17">
        <v>0.56165887726200203</v>
      </c>
      <c r="BE9" s="17">
        <v>0.53966720998619899</v>
      </c>
      <c r="BF9" s="17"/>
      <c r="BG9" s="17">
        <v>0.52637269139822196</v>
      </c>
      <c r="BH9" s="17">
        <v>0.576922618098763</v>
      </c>
      <c r="BI9" s="17">
        <v>0.55565669463582101</v>
      </c>
      <c r="BJ9" s="17">
        <v>0.54540352504560896</v>
      </c>
      <c r="BK9" s="17">
        <v>0.48514191659738998</v>
      </c>
      <c r="BL9" s="17"/>
      <c r="BM9" s="17">
        <v>0.56866230392349904</v>
      </c>
      <c r="BN9" s="17">
        <v>0.49908611668042901</v>
      </c>
    </row>
    <row r="10" spans="2:66" ht="29" x14ac:dyDescent="0.35">
      <c r="B10" s="18" t="s">
        <v>337</v>
      </c>
      <c r="C10" s="17">
        <v>0.45080035874656799</v>
      </c>
      <c r="D10" s="17">
        <v>0.43190279967183298</v>
      </c>
      <c r="E10" s="17">
        <v>0.469496572252593</v>
      </c>
      <c r="F10" s="17"/>
      <c r="G10" s="17">
        <v>0.350313941813306</v>
      </c>
      <c r="H10" s="17">
        <v>0.40718605293184201</v>
      </c>
      <c r="I10" s="17">
        <v>0.41726689601870898</v>
      </c>
      <c r="J10" s="17">
        <v>0.50128719251922405</v>
      </c>
      <c r="K10" s="17">
        <v>0.47078593903941601</v>
      </c>
      <c r="L10" s="17">
        <v>0.52609569325834904</v>
      </c>
      <c r="M10" s="17"/>
      <c r="N10" s="17">
        <v>0.47534570071789101</v>
      </c>
      <c r="O10" s="17">
        <v>0.43481367366353202</v>
      </c>
      <c r="P10" s="17">
        <v>0.45673939688014098</v>
      </c>
      <c r="Q10" s="17">
        <v>0.43901510193995502</v>
      </c>
      <c r="R10" s="17"/>
      <c r="S10" s="17">
        <v>0.43697619839146301</v>
      </c>
      <c r="T10" s="17">
        <v>0.509877956284425</v>
      </c>
      <c r="U10" s="17">
        <v>0.48002092231565102</v>
      </c>
      <c r="V10" s="17">
        <v>0.37973992087542302</v>
      </c>
      <c r="W10" s="17">
        <v>0.39949475615018498</v>
      </c>
      <c r="X10" s="17">
        <v>0.46481713976806499</v>
      </c>
      <c r="Y10" s="17">
        <v>0.51551931239111304</v>
      </c>
      <c r="Z10" s="17">
        <v>0.49136779636845501</v>
      </c>
      <c r="AA10" s="17">
        <v>0.39453370766863199</v>
      </c>
      <c r="AB10" s="17">
        <v>0.44326597159507403</v>
      </c>
      <c r="AC10" s="17">
        <v>0.50052742005537698</v>
      </c>
      <c r="AD10" s="17">
        <v>0.391217029267448</v>
      </c>
      <c r="AE10" s="17"/>
      <c r="AF10" s="17">
        <v>0.38632964681101001</v>
      </c>
      <c r="AG10" s="17">
        <v>0.46026383571783203</v>
      </c>
      <c r="AH10" s="17">
        <v>0.45865908863240501</v>
      </c>
      <c r="AI10" s="17">
        <v>0.49514649138191102</v>
      </c>
      <c r="AJ10" s="17">
        <v>0.51183846317952797</v>
      </c>
      <c r="AK10" s="17">
        <v>0.42016110086730202</v>
      </c>
      <c r="AL10" s="17"/>
      <c r="AM10" s="17">
        <v>0.45945325961774702</v>
      </c>
      <c r="AN10" s="17">
        <v>0.43700014035804802</v>
      </c>
      <c r="AO10" s="17"/>
      <c r="AP10" s="17">
        <v>0.45617764564546798</v>
      </c>
      <c r="AQ10" s="17">
        <v>0.46091821632469798</v>
      </c>
      <c r="AR10" s="17">
        <v>0.46257806111254102</v>
      </c>
      <c r="AS10" s="17">
        <v>0.417269049795021</v>
      </c>
      <c r="AT10" s="17">
        <v>0.38911985449324399</v>
      </c>
      <c r="AU10" s="17"/>
      <c r="AV10" s="17">
        <v>0.46167373476470103</v>
      </c>
      <c r="AW10" s="17">
        <v>0.43271188793300402</v>
      </c>
      <c r="AX10" s="17">
        <v>0.49956525173926603</v>
      </c>
      <c r="AY10" s="17">
        <v>0.41735478168548601</v>
      </c>
      <c r="AZ10" s="17">
        <v>0.46426498012735401</v>
      </c>
      <c r="BA10" s="17">
        <v>0.43738767922572103</v>
      </c>
      <c r="BB10" s="17"/>
      <c r="BC10" s="17">
        <v>0.53126175444228396</v>
      </c>
      <c r="BD10" s="17">
        <v>0.43313431168175498</v>
      </c>
      <c r="BE10" s="17">
        <v>0.40350155428156698</v>
      </c>
      <c r="BF10" s="17"/>
      <c r="BG10" s="17">
        <v>0.42239263223377999</v>
      </c>
      <c r="BH10" s="17">
        <v>0.48732715907667901</v>
      </c>
      <c r="BI10" s="17">
        <v>0.46066075145580399</v>
      </c>
      <c r="BJ10" s="17">
        <v>0.445580806844039</v>
      </c>
      <c r="BK10" s="17">
        <v>0.31841939814869802</v>
      </c>
      <c r="BL10" s="17"/>
      <c r="BM10" s="17">
        <v>0.47671627143440698</v>
      </c>
      <c r="BN10" s="17">
        <v>0.34784383887222498</v>
      </c>
    </row>
    <row r="11" spans="2:66" x14ac:dyDescent="0.35">
      <c r="B11" s="18" t="s">
        <v>338</v>
      </c>
      <c r="C11" s="17">
        <v>0.40515268408829402</v>
      </c>
      <c r="D11" s="17">
        <v>0.455914408270155</v>
      </c>
      <c r="E11" s="17">
        <v>0.355654278643038</v>
      </c>
      <c r="F11" s="17"/>
      <c r="G11" s="17">
        <v>0.40534099514046401</v>
      </c>
      <c r="H11" s="17">
        <v>0.383211450387476</v>
      </c>
      <c r="I11" s="17">
        <v>0.41058677876372102</v>
      </c>
      <c r="J11" s="17">
        <v>0.44015808406049201</v>
      </c>
      <c r="K11" s="17">
        <v>0.43396985029815799</v>
      </c>
      <c r="L11" s="17">
        <v>0.37082280172908999</v>
      </c>
      <c r="M11" s="17"/>
      <c r="N11" s="17">
        <v>0.40985348079501699</v>
      </c>
      <c r="O11" s="17">
        <v>0.43347992592617302</v>
      </c>
      <c r="P11" s="17">
        <v>0.37460393482806398</v>
      </c>
      <c r="Q11" s="17">
        <v>0.39380567441512399</v>
      </c>
      <c r="R11" s="17"/>
      <c r="S11" s="17">
        <v>0.42165871247068099</v>
      </c>
      <c r="T11" s="17">
        <v>0.35507371751942401</v>
      </c>
      <c r="U11" s="17">
        <v>0.37998308640837197</v>
      </c>
      <c r="V11" s="17">
        <v>0.40823981692677302</v>
      </c>
      <c r="W11" s="17">
        <v>0.394347570890272</v>
      </c>
      <c r="X11" s="17">
        <v>0.396820352298839</v>
      </c>
      <c r="Y11" s="17">
        <v>0.45006772671119999</v>
      </c>
      <c r="Z11" s="17">
        <v>0.41597296567981201</v>
      </c>
      <c r="AA11" s="17">
        <v>0.40839941744675601</v>
      </c>
      <c r="AB11" s="17">
        <v>0.43849548675363298</v>
      </c>
      <c r="AC11" s="17">
        <v>0.384409692245757</v>
      </c>
      <c r="AD11" s="17">
        <v>0.44190845096098802</v>
      </c>
      <c r="AE11" s="17"/>
      <c r="AF11" s="17">
        <v>0.39995388462023301</v>
      </c>
      <c r="AG11" s="17">
        <v>0.44256462125193202</v>
      </c>
      <c r="AH11" s="17">
        <v>0.44339205832525302</v>
      </c>
      <c r="AI11" s="17">
        <v>0.36201630935214202</v>
      </c>
      <c r="AJ11" s="17">
        <v>0.34862993807228398</v>
      </c>
      <c r="AK11" s="17">
        <v>0.38305310497710898</v>
      </c>
      <c r="AL11" s="17"/>
      <c r="AM11" s="17">
        <v>0.39372008680739701</v>
      </c>
      <c r="AN11" s="17">
        <v>0.42182693640964902</v>
      </c>
      <c r="AO11" s="17"/>
      <c r="AP11" s="17">
        <v>0.40204637453082098</v>
      </c>
      <c r="AQ11" s="17">
        <v>0.41358197570591099</v>
      </c>
      <c r="AR11" s="17">
        <v>0.41728207275024798</v>
      </c>
      <c r="AS11" s="17">
        <v>0.37386620145024801</v>
      </c>
      <c r="AT11" s="17">
        <v>0.42829130699483497</v>
      </c>
      <c r="AU11" s="17"/>
      <c r="AV11" s="17">
        <v>0.42015726519794599</v>
      </c>
      <c r="AW11" s="17">
        <v>0.39878683552741401</v>
      </c>
      <c r="AX11" s="17">
        <v>0.41258824052388898</v>
      </c>
      <c r="AY11" s="17">
        <v>0.36312046567436901</v>
      </c>
      <c r="AZ11" s="17">
        <v>0.45944282637342798</v>
      </c>
      <c r="BA11" s="17">
        <v>0.448741115413545</v>
      </c>
      <c r="BB11" s="17"/>
      <c r="BC11" s="17">
        <v>0.47757031275914003</v>
      </c>
      <c r="BD11" s="17">
        <v>0.396353409826322</v>
      </c>
      <c r="BE11" s="17">
        <v>0.37363697780222399</v>
      </c>
      <c r="BF11" s="17"/>
      <c r="BG11" s="17">
        <v>0.40757011585747199</v>
      </c>
      <c r="BH11" s="17">
        <v>0.44003573140292102</v>
      </c>
      <c r="BI11" s="17">
        <v>0.41744023949657999</v>
      </c>
      <c r="BJ11" s="17">
        <v>0.35560202413800102</v>
      </c>
      <c r="BK11" s="17">
        <v>0.28736522509502399</v>
      </c>
      <c r="BL11" s="17"/>
      <c r="BM11" s="17">
        <v>0.434730556859594</v>
      </c>
      <c r="BN11" s="17">
        <v>0.30315483979969998</v>
      </c>
    </row>
    <row r="12" spans="2:66" x14ac:dyDescent="0.35">
      <c r="B12" s="18" t="s">
        <v>339</v>
      </c>
      <c r="C12" s="17">
        <v>0.31237348062793602</v>
      </c>
      <c r="D12" s="17">
        <v>0.32617708634998799</v>
      </c>
      <c r="E12" s="17">
        <v>0.30045452037668302</v>
      </c>
      <c r="F12" s="17"/>
      <c r="G12" s="17">
        <v>0.31252236925853599</v>
      </c>
      <c r="H12" s="17">
        <v>0.29334850994599099</v>
      </c>
      <c r="I12" s="17">
        <v>0.31547402275608899</v>
      </c>
      <c r="J12" s="17">
        <v>0.28444390634539601</v>
      </c>
      <c r="K12" s="17">
        <v>0.343053999097224</v>
      </c>
      <c r="L12" s="17">
        <v>0.32730889000760499</v>
      </c>
      <c r="M12" s="17"/>
      <c r="N12" s="17">
        <v>0.29831062965053001</v>
      </c>
      <c r="O12" s="17">
        <v>0.298796065115016</v>
      </c>
      <c r="P12" s="17">
        <v>0.31311752092499701</v>
      </c>
      <c r="Q12" s="17">
        <v>0.34034118143723102</v>
      </c>
      <c r="R12" s="17"/>
      <c r="S12" s="17">
        <v>0.32955962523151</v>
      </c>
      <c r="T12" s="17">
        <v>0.326260227690292</v>
      </c>
      <c r="U12" s="17">
        <v>0.325399482954008</v>
      </c>
      <c r="V12" s="17">
        <v>0.254537464200432</v>
      </c>
      <c r="W12" s="17">
        <v>0.29061678932659801</v>
      </c>
      <c r="X12" s="17">
        <v>0.34052159125672199</v>
      </c>
      <c r="Y12" s="17">
        <v>0.386033220596328</v>
      </c>
      <c r="Z12" s="17">
        <v>0.34285057544898501</v>
      </c>
      <c r="AA12" s="17">
        <v>0.27473186489197499</v>
      </c>
      <c r="AB12" s="17">
        <v>0.249923245629457</v>
      </c>
      <c r="AC12" s="17">
        <v>0.31621187402913697</v>
      </c>
      <c r="AD12" s="17">
        <v>0.35948688051435501</v>
      </c>
      <c r="AE12" s="17"/>
      <c r="AF12" s="17">
        <v>0.31378518862364202</v>
      </c>
      <c r="AG12" s="17">
        <v>0.32001605670146699</v>
      </c>
      <c r="AH12" s="17">
        <v>0.291187027343351</v>
      </c>
      <c r="AI12" s="17">
        <v>0.30590544163023597</v>
      </c>
      <c r="AJ12" s="17">
        <v>0.30668131170294299</v>
      </c>
      <c r="AK12" s="17">
        <v>0.356019327870994</v>
      </c>
      <c r="AL12" s="17"/>
      <c r="AM12" s="17">
        <v>0.31744939138085099</v>
      </c>
      <c r="AN12" s="17">
        <v>0.30627959262952698</v>
      </c>
      <c r="AO12" s="17"/>
      <c r="AP12" s="17">
        <v>0.30660971224094502</v>
      </c>
      <c r="AQ12" s="17">
        <v>0.36031889667335998</v>
      </c>
      <c r="AR12" s="17">
        <v>0.29857633675591599</v>
      </c>
      <c r="AS12" s="17">
        <v>0.303376450761908</v>
      </c>
      <c r="AT12" s="17">
        <v>0.18217411615968099</v>
      </c>
      <c r="AU12" s="17"/>
      <c r="AV12" s="17">
        <v>0.285245819282336</v>
      </c>
      <c r="AW12" s="17">
        <v>0.317549019158192</v>
      </c>
      <c r="AX12" s="17">
        <v>0.394939047454197</v>
      </c>
      <c r="AY12" s="17">
        <v>0.31818837178871001</v>
      </c>
      <c r="AZ12" s="17">
        <v>0.33479366580490899</v>
      </c>
      <c r="BA12" s="17">
        <v>0.33235950209635601</v>
      </c>
      <c r="BB12" s="17"/>
      <c r="BC12" s="17">
        <v>0.31254402552459298</v>
      </c>
      <c r="BD12" s="17">
        <v>0.32319743226179798</v>
      </c>
      <c r="BE12" s="17">
        <v>0.32717846153067998</v>
      </c>
      <c r="BF12" s="17"/>
      <c r="BG12" s="17">
        <v>0.33384756599554599</v>
      </c>
      <c r="BH12" s="17">
        <v>0.32231577813847401</v>
      </c>
      <c r="BI12" s="17">
        <v>0.335577563596762</v>
      </c>
      <c r="BJ12" s="17">
        <v>0.25908731130241702</v>
      </c>
      <c r="BK12" s="17">
        <v>0.22143359437420301</v>
      </c>
      <c r="BL12" s="17"/>
      <c r="BM12" s="17">
        <v>0.32420017633485998</v>
      </c>
      <c r="BN12" s="17">
        <v>0.23014645445606299</v>
      </c>
    </row>
    <row r="13" spans="2:66" x14ac:dyDescent="0.35">
      <c r="B13" s="18" t="s">
        <v>340</v>
      </c>
      <c r="C13" s="17">
        <v>0.201375320168967</v>
      </c>
      <c r="D13" s="17">
        <v>0.22219547141224699</v>
      </c>
      <c r="E13" s="17">
        <v>0.18007754745503601</v>
      </c>
      <c r="F13" s="17"/>
      <c r="G13" s="17">
        <v>0.206433059979552</v>
      </c>
      <c r="H13" s="17">
        <v>0.20013136570350201</v>
      </c>
      <c r="I13" s="17">
        <v>0.23283976343408899</v>
      </c>
      <c r="J13" s="17">
        <v>0.22779809040796301</v>
      </c>
      <c r="K13" s="17">
        <v>0.176327019502314</v>
      </c>
      <c r="L13" s="17">
        <v>0.16896899922724501</v>
      </c>
      <c r="M13" s="17"/>
      <c r="N13" s="17">
        <v>0.21879745730185601</v>
      </c>
      <c r="O13" s="17">
        <v>0.234515054671842</v>
      </c>
      <c r="P13" s="17">
        <v>0.192839067864393</v>
      </c>
      <c r="Q13" s="17">
        <v>0.158726871589914</v>
      </c>
      <c r="R13" s="17"/>
      <c r="S13" s="17">
        <v>0.178057019182113</v>
      </c>
      <c r="T13" s="17">
        <v>0.178108639371861</v>
      </c>
      <c r="U13" s="17">
        <v>0.27379279857106698</v>
      </c>
      <c r="V13" s="17">
        <v>0.19724056121727501</v>
      </c>
      <c r="W13" s="17">
        <v>0.18569738104242101</v>
      </c>
      <c r="X13" s="17">
        <v>0.21201926282328701</v>
      </c>
      <c r="Y13" s="17">
        <v>0.16472582931619301</v>
      </c>
      <c r="Z13" s="17">
        <v>0.16618196684653899</v>
      </c>
      <c r="AA13" s="17">
        <v>0.22807432873530201</v>
      </c>
      <c r="AB13" s="17">
        <v>0.216327308930199</v>
      </c>
      <c r="AC13" s="17">
        <v>0.19259452995962101</v>
      </c>
      <c r="AD13" s="17">
        <v>0.25122836680001098</v>
      </c>
      <c r="AE13" s="17"/>
      <c r="AF13" s="17">
        <v>0.19651777173837601</v>
      </c>
      <c r="AG13" s="17">
        <v>0.20750433748260499</v>
      </c>
      <c r="AH13" s="17">
        <v>0.17983829639241</v>
      </c>
      <c r="AI13" s="17">
        <v>0.23422614178621501</v>
      </c>
      <c r="AJ13" s="17">
        <v>0.18056562052760899</v>
      </c>
      <c r="AK13" s="17">
        <v>0.18299502061846201</v>
      </c>
      <c r="AL13" s="17"/>
      <c r="AM13" s="17">
        <v>0.180244603219779</v>
      </c>
      <c r="AN13" s="17">
        <v>0.23160589248841401</v>
      </c>
      <c r="AO13" s="17"/>
      <c r="AP13" s="17">
        <v>0.15411133228485999</v>
      </c>
      <c r="AQ13" s="17">
        <v>0.206725895666418</v>
      </c>
      <c r="AR13" s="17">
        <v>0.21751491249629701</v>
      </c>
      <c r="AS13" s="17">
        <v>0.234085310485043</v>
      </c>
      <c r="AT13" s="17">
        <v>0.24418085609026</v>
      </c>
      <c r="AU13" s="17"/>
      <c r="AV13" s="17">
        <v>0.21647767527560299</v>
      </c>
      <c r="AW13" s="17">
        <v>0.16941693693783499</v>
      </c>
      <c r="AX13" s="17">
        <v>0.228418107359349</v>
      </c>
      <c r="AY13" s="17">
        <v>0.170372893857129</v>
      </c>
      <c r="AZ13" s="17">
        <v>0.29248615291894597</v>
      </c>
      <c r="BA13" s="17">
        <v>0.19014569969279799</v>
      </c>
      <c r="BB13" s="17"/>
      <c r="BC13" s="17">
        <v>0.29638445129836399</v>
      </c>
      <c r="BD13" s="17">
        <v>0.17229126109208501</v>
      </c>
      <c r="BE13" s="17">
        <v>0.16971623042534101</v>
      </c>
      <c r="BF13" s="17"/>
      <c r="BG13" s="17">
        <v>0.20326401047036599</v>
      </c>
      <c r="BH13" s="17">
        <v>0.21734038496572899</v>
      </c>
      <c r="BI13" s="17">
        <v>0.24250114615283</v>
      </c>
      <c r="BJ13" s="17">
        <v>0.10889196842137</v>
      </c>
      <c r="BK13" s="17">
        <v>7.0941342011729094E-2</v>
      </c>
      <c r="BL13" s="17"/>
      <c r="BM13" s="17">
        <v>0.21504017835080799</v>
      </c>
      <c r="BN13" s="17">
        <v>7.9722905291564894E-2</v>
      </c>
    </row>
    <row r="14" spans="2:66" x14ac:dyDescent="0.35">
      <c r="B14" s="18" t="s">
        <v>341</v>
      </c>
      <c r="C14" s="17">
        <v>0.19292497061611899</v>
      </c>
      <c r="D14" s="17">
        <v>0.14423068703845399</v>
      </c>
      <c r="E14" s="17">
        <v>0.23838708451378299</v>
      </c>
      <c r="F14" s="17"/>
      <c r="G14" s="17">
        <v>0.231941542745081</v>
      </c>
      <c r="H14" s="17">
        <v>0.203567334224005</v>
      </c>
      <c r="I14" s="17">
        <v>0.17289536183971799</v>
      </c>
      <c r="J14" s="17">
        <v>0.172973988446459</v>
      </c>
      <c r="K14" s="17">
        <v>0.183340758440728</v>
      </c>
      <c r="L14" s="17">
        <v>0.19710360459415599</v>
      </c>
      <c r="M14" s="17"/>
      <c r="N14" s="17">
        <v>0.18447200546897</v>
      </c>
      <c r="O14" s="17">
        <v>0.19195481557800601</v>
      </c>
      <c r="P14" s="17">
        <v>0.220348296145644</v>
      </c>
      <c r="Q14" s="17">
        <v>0.17629592651371101</v>
      </c>
      <c r="R14" s="17"/>
      <c r="S14" s="17">
        <v>0.19901204829334301</v>
      </c>
      <c r="T14" s="17">
        <v>0.19255166232556301</v>
      </c>
      <c r="U14" s="17">
        <v>0.225323856443745</v>
      </c>
      <c r="V14" s="17">
        <v>0.21720926623686901</v>
      </c>
      <c r="W14" s="17">
        <v>0.16291586844534101</v>
      </c>
      <c r="X14" s="17">
        <v>0.183287235181122</v>
      </c>
      <c r="Y14" s="17">
        <v>0.21847693823171699</v>
      </c>
      <c r="Z14" s="17">
        <v>0.12770693175832501</v>
      </c>
      <c r="AA14" s="17">
        <v>0.205684463409781</v>
      </c>
      <c r="AB14" s="17">
        <v>0.19411646594999599</v>
      </c>
      <c r="AC14" s="17">
        <v>0.17268477350254999</v>
      </c>
      <c r="AD14" s="17">
        <v>0.10737232156436199</v>
      </c>
      <c r="AE14" s="17"/>
      <c r="AF14" s="17">
        <v>0.188276315882942</v>
      </c>
      <c r="AG14" s="17">
        <v>0.17093730158571499</v>
      </c>
      <c r="AH14" s="17">
        <v>0.17862094178127599</v>
      </c>
      <c r="AI14" s="17">
        <v>0.23222085711773199</v>
      </c>
      <c r="AJ14" s="17">
        <v>0.23264363901104099</v>
      </c>
      <c r="AK14" s="17">
        <v>0.16044394886532501</v>
      </c>
      <c r="AL14" s="17"/>
      <c r="AM14" s="17">
        <v>0.170018426389524</v>
      </c>
      <c r="AN14" s="17">
        <v>0.22444704074552799</v>
      </c>
      <c r="AO14" s="17"/>
      <c r="AP14" s="17">
        <v>0.17085751744040201</v>
      </c>
      <c r="AQ14" s="17">
        <v>0.202416685341862</v>
      </c>
      <c r="AR14" s="17">
        <v>0.20023669012963699</v>
      </c>
      <c r="AS14" s="17">
        <v>0.20359924684736799</v>
      </c>
      <c r="AT14" s="17">
        <v>0.141184600947734</v>
      </c>
      <c r="AU14" s="17"/>
      <c r="AV14" s="17">
        <v>0.17921290199826101</v>
      </c>
      <c r="AW14" s="17">
        <v>0.19308509879602001</v>
      </c>
      <c r="AX14" s="17">
        <v>0.22600570704541001</v>
      </c>
      <c r="AY14" s="17">
        <v>0.17728895536461201</v>
      </c>
      <c r="AZ14" s="17">
        <v>0.26966500906681101</v>
      </c>
      <c r="BA14" s="17">
        <v>0.23565190733982799</v>
      </c>
      <c r="BB14" s="17"/>
      <c r="BC14" s="17">
        <v>0.227857583152105</v>
      </c>
      <c r="BD14" s="17">
        <v>0.17724560241291201</v>
      </c>
      <c r="BE14" s="17">
        <v>0.19327162661462799</v>
      </c>
      <c r="BF14" s="17"/>
      <c r="BG14" s="17">
        <v>0.18821151992691501</v>
      </c>
      <c r="BH14" s="17">
        <v>0.21134567757600101</v>
      </c>
      <c r="BI14" s="17">
        <v>0.19793673727930799</v>
      </c>
      <c r="BJ14" s="17">
        <v>0.24708456357717001</v>
      </c>
      <c r="BK14" s="17">
        <v>0.119709336823684</v>
      </c>
      <c r="BL14" s="17"/>
      <c r="BM14" s="17">
        <v>0.20756534745814301</v>
      </c>
      <c r="BN14" s="17">
        <v>0.14918325385328601</v>
      </c>
    </row>
    <row r="15" spans="2:66" x14ac:dyDescent="0.35">
      <c r="B15" s="18" t="s">
        <v>342</v>
      </c>
      <c r="C15" s="17">
        <v>0.16853134443828699</v>
      </c>
      <c r="D15" s="17">
        <v>0.16624211861409399</v>
      </c>
      <c r="E15" s="17">
        <v>0.171594029458039</v>
      </c>
      <c r="F15" s="17"/>
      <c r="G15" s="17">
        <v>0.16520613629278399</v>
      </c>
      <c r="H15" s="17">
        <v>0.187057003300164</v>
      </c>
      <c r="I15" s="17">
        <v>0.17097035341553701</v>
      </c>
      <c r="J15" s="17">
        <v>0.17754127777425699</v>
      </c>
      <c r="K15" s="17">
        <v>0.17486088291278001</v>
      </c>
      <c r="L15" s="17">
        <v>0.142087774636832</v>
      </c>
      <c r="M15" s="17"/>
      <c r="N15" s="17">
        <v>0.16320120729251</v>
      </c>
      <c r="O15" s="17">
        <v>0.17174128379756101</v>
      </c>
      <c r="P15" s="17">
        <v>0.15727873606840401</v>
      </c>
      <c r="Q15" s="17">
        <v>0.181542079243763</v>
      </c>
      <c r="R15" s="17"/>
      <c r="S15" s="17">
        <v>0.20346632269893</v>
      </c>
      <c r="T15" s="17">
        <v>0.16634851821281299</v>
      </c>
      <c r="U15" s="17">
        <v>0.18053980238848399</v>
      </c>
      <c r="V15" s="17">
        <v>0.20102387991686199</v>
      </c>
      <c r="W15" s="17">
        <v>0.12976269254245501</v>
      </c>
      <c r="X15" s="17">
        <v>0.15241704439356099</v>
      </c>
      <c r="Y15" s="17">
        <v>0.10874755006594999</v>
      </c>
      <c r="Z15" s="17">
        <v>0.222186917881356</v>
      </c>
      <c r="AA15" s="17">
        <v>0.14628040488051999</v>
      </c>
      <c r="AB15" s="17">
        <v>0.189220065438648</v>
      </c>
      <c r="AC15" s="17">
        <v>0.13629215080506299</v>
      </c>
      <c r="AD15" s="17">
        <v>0.186630168128959</v>
      </c>
      <c r="AE15" s="17"/>
      <c r="AF15" s="17">
        <v>0.17490503863311499</v>
      </c>
      <c r="AG15" s="17">
        <v>0.158473995658443</v>
      </c>
      <c r="AH15" s="17">
        <v>0.15862601506896901</v>
      </c>
      <c r="AI15" s="17">
        <v>0.148142231020509</v>
      </c>
      <c r="AJ15" s="17">
        <v>0.20773561813175001</v>
      </c>
      <c r="AK15" s="17">
        <v>0.20735692903863601</v>
      </c>
      <c r="AL15" s="17"/>
      <c r="AM15" s="17">
        <v>0.16706267702001301</v>
      </c>
      <c r="AN15" s="17">
        <v>0.17061800212037201</v>
      </c>
      <c r="AO15" s="17"/>
      <c r="AP15" s="17">
        <v>0.16764640534321601</v>
      </c>
      <c r="AQ15" s="17">
        <v>0.16152099373017101</v>
      </c>
      <c r="AR15" s="17">
        <v>0.18486966889078399</v>
      </c>
      <c r="AS15" s="17">
        <v>0.160987997182059</v>
      </c>
      <c r="AT15" s="17">
        <v>0.18582182005162101</v>
      </c>
      <c r="AU15" s="17"/>
      <c r="AV15" s="17">
        <v>0.17606789210997301</v>
      </c>
      <c r="AW15" s="17">
        <v>0.180571326620793</v>
      </c>
      <c r="AX15" s="17">
        <v>9.8518311649539697E-2</v>
      </c>
      <c r="AY15" s="17">
        <v>0.16717680834645801</v>
      </c>
      <c r="AZ15" s="17">
        <v>0.20191414335324101</v>
      </c>
      <c r="BA15" s="17">
        <v>0.14097621791019399</v>
      </c>
      <c r="BB15" s="17"/>
      <c r="BC15" s="17">
        <v>0.13703990556673401</v>
      </c>
      <c r="BD15" s="17">
        <v>0.18937993647705501</v>
      </c>
      <c r="BE15" s="17">
        <v>0.16707862862553999</v>
      </c>
      <c r="BF15" s="17"/>
      <c r="BG15" s="17">
        <v>0.14615357806193699</v>
      </c>
      <c r="BH15" s="17">
        <v>0.17402150809050901</v>
      </c>
      <c r="BI15" s="17">
        <v>0.17221012812900699</v>
      </c>
      <c r="BJ15" s="17">
        <v>0.15056830869405799</v>
      </c>
      <c r="BK15" s="17">
        <v>0.17653521494084601</v>
      </c>
      <c r="BL15" s="17"/>
      <c r="BM15" s="17">
        <v>0.169467636849231</v>
      </c>
      <c r="BN15" s="17">
        <v>0.17052661766694699</v>
      </c>
    </row>
    <row r="16" spans="2:66" x14ac:dyDescent="0.35">
      <c r="B16" s="18" t="s">
        <v>343</v>
      </c>
      <c r="C16" s="17">
        <v>9.8675666367627701E-2</v>
      </c>
      <c r="D16" s="17">
        <v>0.109642318736715</v>
      </c>
      <c r="E16" s="17">
        <v>8.8469462370855803E-2</v>
      </c>
      <c r="F16" s="17"/>
      <c r="G16" s="17">
        <v>0.16206654589220201</v>
      </c>
      <c r="H16" s="17">
        <v>0.13744798752054899</v>
      </c>
      <c r="I16" s="17">
        <v>0.12207719860546699</v>
      </c>
      <c r="J16" s="17">
        <v>6.5678012964639307E-2</v>
      </c>
      <c r="K16" s="17">
        <v>5.6272897653602202E-2</v>
      </c>
      <c r="L16" s="17">
        <v>6.11132998337253E-2</v>
      </c>
      <c r="M16" s="17"/>
      <c r="N16" s="17">
        <v>0.12869116540074901</v>
      </c>
      <c r="O16" s="17">
        <v>9.5077697211398804E-2</v>
      </c>
      <c r="P16" s="17">
        <v>8.1843178921598397E-2</v>
      </c>
      <c r="Q16" s="17">
        <v>8.1837352154043405E-2</v>
      </c>
      <c r="R16" s="17"/>
      <c r="S16" s="17">
        <v>0.13627168172199799</v>
      </c>
      <c r="T16" s="17">
        <v>0.117408948056082</v>
      </c>
      <c r="U16" s="17">
        <v>7.2408879079009794E-2</v>
      </c>
      <c r="V16" s="17">
        <v>8.6851263678462201E-2</v>
      </c>
      <c r="W16" s="17">
        <v>0.12972976303242001</v>
      </c>
      <c r="X16" s="17">
        <v>8.8152372142686203E-2</v>
      </c>
      <c r="Y16" s="17">
        <v>5.5089771935197603E-2</v>
      </c>
      <c r="Z16" s="17">
        <v>4.6000223078148501E-2</v>
      </c>
      <c r="AA16" s="17">
        <v>5.2644243452133199E-2</v>
      </c>
      <c r="AB16" s="17">
        <v>0.13466324533388399</v>
      </c>
      <c r="AC16" s="17">
        <v>9.6671741678758902E-2</v>
      </c>
      <c r="AD16" s="17">
        <v>0.15748830593593599</v>
      </c>
      <c r="AE16" s="17"/>
      <c r="AF16" s="17">
        <v>0.14656491142907299</v>
      </c>
      <c r="AG16" s="17">
        <v>8.3360535953775697E-2</v>
      </c>
      <c r="AH16" s="17">
        <v>7.2523675635445706E-2</v>
      </c>
      <c r="AI16" s="17">
        <v>0.10487478786422499</v>
      </c>
      <c r="AJ16" s="17">
        <v>4.8348303904796802E-2</v>
      </c>
      <c r="AK16" s="17">
        <v>9.1914060532864994E-2</v>
      </c>
      <c r="AL16" s="17"/>
      <c r="AM16" s="17">
        <v>9.9036316384189901E-2</v>
      </c>
      <c r="AN16" s="17">
        <v>9.8863679052004896E-2</v>
      </c>
      <c r="AO16" s="17"/>
      <c r="AP16" s="17">
        <v>7.2784175111267502E-2</v>
      </c>
      <c r="AQ16" s="17">
        <v>9.6223098601014703E-2</v>
      </c>
      <c r="AR16" s="17">
        <v>0.108990498287315</v>
      </c>
      <c r="AS16" s="17">
        <v>0.16591758834467499</v>
      </c>
      <c r="AT16" s="17">
        <v>0.13613854576569301</v>
      </c>
      <c r="AU16" s="17"/>
      <c r="AV16" s="17">
        <v>0.117331403947568</v>
      </c>
      <c r="AW16" s="17">
        <v>8.3104492429344201E-2</v>
      </c>
      <c r="AX16" s="17">
        <v>7.0562756040710897E-2</v>
      </c>
      <c r="AY16" s="17">
        <v>8.3280824533851494E-2</v>
      </c>
      <c r="AZ16" s="17">
        <v>8.1442268790778399E-2</v>
      </c>
      <c r="BA16" s="17">
        <v>0.12019827445708001</v>
      </c>
      <c r="BB16" s="17"/>
      <c r="BC16" s="17">
        <v>8.4844856727842505E-2</v>
      </c>
      <c r="BD16" s="17">
        <v>9.5452038715874502E-2</v>
      </c>
      <c r="BE16" s="17">
        <v>0.120018040488015</v>
      </c>
      <c r="BF16" s="17"/>
      <c r="BG16" s="17">
        <v>0.138533502926486</v>
      </c>
      <c r="BH16" s="17">
        <v>0.11081565905693901</v>
      </c>
      <c r="BI16" s="17">
        <v>8.0438681681692895E-2</v>
      </c>
      <c r="BJ16" s="17">
        <v>9.1788027251823306E-2</v>
      </c>
      <c r="BK16" s="17">
        <v>8.8156572489758597E-2</v>
      </c>
      <c r="BL16" s="17"/>
      <c r="BM16" s="17">
        <v>0.115345004865485</v>
      </c>
      <c r="BN16" s="17">
        <v>8.8996870867095304E-2</v>
      </c>
    </row>
    <row r="17" spans="2:66" x14ac:dyDescent="0.35">
      <c r="B17" s="18" t="s">
        <v>344</v>
      </c>
      <c r="C17" s="17">
        <v>6.5332759773447796E-2</v>
      </c>
      <c r="D17" s="17">
        <v>5.3772137035470902E-2</v>
      </c>
      <c r="E17" s="17">
        <v>7.6926469390272506E-2</v>
      </c>
      <c r="F17" s="17"/>
      <c r="G17" s="17">
        <v>0.112474580121232</v>
      </c>
      <c r="H17" s="17">
        <v>7.6135082942507704E-2</v>
      </c>
      <c r="I17" s="17">
        <v>6.9596365337706606E-2</v>
      </c>
      <c r="J17" s="17">
        <v>7.7922107562822099E-2</v>
      </c>
      <c r="K17" s="17">
        <v>4.03574931194422E-2</v>
      </c>
      <c r="L17" s="17">
        <v>2.8281311769954399E-2</v>
      </c>
      <c r="M17" s="17"/>
      <c r="N17" s="17">
        <v>4.22391769146198E-2</v>
      </c>
      <c r="O17" s="17">
        <v>8.1698377996031205E-2</v>
      </c>
      <c r="P17" s="17">
        <v>7.5414908160358396E-2</v>
      </c>
      <c r="Q17" s="17">
        <v>6.54400758146617E-2</v>
      </c>
      <c r="R17" s="17"/>
      <c r="S17" s="17">
        <v>8.1401654444721902E-2</v>
      </c>
      <c r="T17" s="17">
        <v>7.9940588283239397E-2</v>
      </c>
      <c r="U17" s="17">
        <v>8.0068529650921899E-2</v>
      </c>
      <c r="V17" s="17">
        <v>8.3898132562292796E-2</v>
      </c>
      <c r="W17" s="17">
        <v>7.1519579207473302E-2</v>
      </c>
      <c r="X17" s="17">
        <v>7.6084889716551904E-2</v>
      </c>
      <c r="Y17" s="17">
        <v>3.1567807566678097E-2</v>
      </c>
      <c r="Z17" s="17">
        <v>3.4932459336021501E-2</v>
      </c>
      <c r="AA17" s="17">
        <v>6.1724474810567302E-2</v>
      </c>
      <c r="AB17" s="17">
        <v>5.7216608907878302E-2</v>
      </c>
      <c r="AC17" s="17">
        <v>1.90609854507038E-2</v>
      </c>
      <c r="AD17" s="17">
        <v>3.08498538719762E-2</v>
      </c>
      <c r="AE17" s="17"/>
      <c r="AF17" s="17">
        <v>6.8151645006845799E-2</v>
      </c>
      <c r="AG17" s="17">
        <v>4.9315888868480103E-2</v>
      </c>
      <c r="AH17" s="17">
        <v>7.63809155404164E-2</v>
      </c>
      <c r="AI17" s="17">
        <v>7.4313666589156002E-2</v>
      </c>
      <c r="AJ17" s="17">
        <v>8.1608782745972094E-2</v>
      </c>
      <c r="AK17" s="17">
        <v>4.6711322601678103E-2</v>
      </c>
      <c r="AL17" s="17"/>
      <c r="AM17" s="17">
        <v>5.7162515303201503E-2</v>
      </c>
      <c r="AN17" s="17">
        <v>7.7388676510506599E-2</v>
      </c>
      <c r="AO17" s="17"/>
      <c r="AP17" s="17">
        <v>3.9107525097855603E-2</v>
      </c>
      <c r="AQ17" s="17">
        <v>0.104236795698697</v>
      </c>
      <c r="AR17" s="17">
        <v>5.6082418899278001E-2</v>
      </c>
      <c r="AS17" s="17">
        <v>7.5025236882197796E-2</v>
      </c>
      <c r="AT17" s="17">
        <v>3.8607581087613703E-2</v>
      </c>
      <c r="AU17" s="17"/>
      <c r="AV17" s="17">
        <v>7.9668566402823895E-2</v>
      </c>
      <c r="AW17" s="17">
        <v>6.2994541846992103E-2</v>
      </c>
      <c r="AX17" s="17">
        <v>6.9333982765927005E-2</v>
      </c>
      <c r="AY17" s="17">
        <v>3.7052172817102297E-2</v>
      </c>
      <c r="AZ17" s="17">
        <v>8.0608011611590299E-2</v>
      </c>
      <c r="BA17" s="17">
        <v>5.1850543830321699E-2</v>
      </c>
      <c r="BB17" s="17"/>
      <c r="BC17" s="17">
        <v>7.8609994282670403E-2</v>
      </c>
      <c r="BD17" s="17">
        <v>5.8843075810888101E-2</v>
      </c>
      <c r="BE17" s="17">
        <v>6.1253805308597503E-2</v>
      </c>
      <c r="BF17" s="17"/>
      <c r="BG17" s="17">
        <v>6.2755121881366394E-2</v>
      </c>
      <c r="BH17" s="17">
        <v>7.2974400831372202E-2</v>
      </c>
      <c r="BI17" s="17">
        <v>6.5577040318877497E-2</v>
      </c>
      <c r="BJ17" s="17">
        <v>9.5289239161631803E-2</v>
      </c>
      <c r="BK17" s="17">
        <v>2.30732324239055E-2</v>
      </c>
      <c r="BL17" s="17"/>
      <c r="BM17" s="17">
        <v>7.1304478434218402E-2</v>
      </c>
      <c r="BN17" s="17">
        <v>3.9783613594933598E-2</v>
      </c>
    </row>
    <row r="18" spans="2:66" ht="29" x14ac:dyDescent="0.35">
      <c r="B18" s="18" t="s">
        <v>345</v>
      </c>
      <c r="C18" s="17">
        <v>5.1286537982891699E-2</v>
      </c>
      <c r="D18" s="17">
        <v>5.1527733029313301E-2</v>
      </c>
      <c r="E18" s="17">
        <v>5.1304156977322199E-2</v>
      </c>
      <c r="F18" s="17"/>
      <c r="G18" s="17">
        <v>7.3993752266243398E-2</v>
      </c>
      <c r="H18" s="17">
        <v>7.7569067033188596E-2</v>
      </c>
      <c r="I18" s="17">
        <v>6.9228083780977598E-2</v>
      </c>
      <c r="J18" s="17">
        <v>4.1709544675501802E-2</v>
      </c>
      <c r="K18" s="17">
        <v>2.0753010705301202E-2</v>
      </c>
      <c r="L18" s="17">
        <v>2.8461832111830399E-2</v>
      </c>
      <c r="M18" s="17"/>
      <c r="N18" s="17">
        <v>5.9137321623018199E-2</v>
      </c>
      <c r="O18" s="17">
        <v>6.0575115627076501E-2</v>
      </c>
      <c r="P18" s="17">
        <v>5.2231659473336398E-2</v>
      </c>
      <c r="Q18" s="17">
        <v>3.3102169875169098E-2</v>
      </c>
      <c r="R18" s="17"/>
      <c r="S18" s="17">
        <v>7.0398143264453497E-2</v>
      </c>
      <c r="T18" s="17">
        <v>5.30818511359075E-2</v>
      </c>
      <c r="U18" s="17">
        <v>2.3821287221719101E-2</v>
      </c>
      <c r="V18" s="17">
        <v>5.3729578563486001E-2</v>
      </c>
      <c r="W18" s="17">
        <v>6.5200607048788606E-2</v>
      </c>
      <c r="X18" s="17">
        <v>7.19824977447696E-2</v>
      </c>
      <c r="Y18" s="17">
        <v>2.4752251243778198E-2</v>
      </c>
      <c r="Z18" s="17">
        <v>5.8069018064185497E-2</v>
      </c>
      <c r="AA18" s="17">
        <v>4.4222488841192599E-2</v>
      </c>
      <c r="AB18" s="17">
        <v>6.3905033828001903E-2</v>
      </c>
      <c r="AC18" s="17">
        <v>2.76448404198586E-2</v>
      </c>
      <c r="AD18" s="17">
        <v>1.5109902192263699E-2</v>
      </c>
      <c r="AE18" s="17"/>
      <c r="AF18" s="17">
        <v>6.6368933722924905E-2</v>
      </c>
      <c r="AG18" s="17">
        <v>4.7230954423002097E-2</v>
      </c>
      <c r="AH18" s="17">
        <v>5.8008039328720701E-2</v>
      </c>
      <c r="AI18" s="17">
        <v>4.6071940448157302E-2</v>
      </c>
      <c r="AJ18" s="17">
        <v>1.8507126992444601E-2</v>
      </c>
      <c r="AK18" s="17">
        <v>6.81193503240375E-2</v>
      </c>
      <c r="AL18" s="17"/>
      <c r="AM18" s="17">
        <v>5.36448707883957E-2</v>
      </c>
      <c r="AN18" s="17">
        <v>4.8304023413861197E-2</v>
      </c>
      <c r="AO18" s="17"/>
      <c r="AP18" s="17">
        <v>4.0901887113219203E-2</v>
      </c>
      <c r="AQ18" s="17">
        <v>4.0818742440582097E-2</v>
      </c>
      <c r="AR18" s="17">
        <v>5.9524223074361102E-2</v>
      </c>
      <c r="AS18" s="17">
        <v>7.6714501437289306E-2</v>
      </c>
      <c r="AT18" s="17">
        <v>7.9776306904790401E-2</v>
      </c>
      <c r="AU18" s="17"/>
      <c r="AV18" s="17">
        <v>6.9702258295654906E-2</v>
      </c>
      <c r="AW18" s="17">
        <v>5.7522822502300702E-2</v>
      </c>
      <c r="AX18" s="17">
        <v>2.52933972514683E-2</v>
      </c>
      <c r="AY18" s="17">
        <v>4.0271533346240201E-2</v>
      </c>
      <c r="AZ18" s="17">
        <v>3.9747991737360197E-2</v>
      </c>
      <c r="BA18" s="17">
        <v>2.4241821730924599E-2</v>
      </c>
      <c r="BB18" s="17"/>
      <c r="BC18" s="17">
        <v>3.5239063254608897E-2</v>
      </c>
      <c r="BD18" s="17">
        <v>4.9793697303951202E-2</v>
      </c>
      <c r="BE18" s="17">
        <v>6.8072048255597706E-2</v>
      </c>
      <c r="BF18" s="17"/>
      <c r="BG18" s="17">
        <v>5.0589793527378801E-2</v>
      </c>
      <c r="BH18" s="17">
        <v>5.1828148225212298E-2</v>
      </c>
      <c r="BI18" s="17">
        <v>5.7793855930052103E-2</v>
      </c>
      <c r="BJ18" s="17">
        <v>3.8785104334402402E-2</v>
      </c>
      <c r="BK18" s="17">
        <v>3.43569251847212E-2</v>
      </c>
      <c r="BL18" s="17"/>
      <c r="BM18" s="17">
        <v>5.1625789892921999E-2</v>
      </c>
      <c r="BN18" s="17">
        <v>3.53815811415856E-2</v>
      </c>
    </row>
    <row r="19" spans="2:66" x14ac:dyDescent="0.35">
      <c r="B19" s="18" t="s">
        <v>282</v>
      </c>
      <c r="C19" s="17">
        <v>4.7949337638332798E-2</v>
      </c>
      <c r="D19" s="17">
        <v>4.132929006905E-2</v>
      </c>
      <c r="E19" s="17">
        <v>5.3652897993658903E-2</v>
      </c>
      <c r="F19" s="17"/>
      <c r="G19" s="17">
        <v>3.15883109060483E-2</v>
      </c>
      <c r="H19" s="17">
        <v>3.9234420379262301E-2</v>
      </c>
      <c r="I19" s="17">
        <v>6.2421175000435702E-2</v>
      </c>
      <c r="J19" s="17">
        <v>3.92239924268067E-2</v>
      </c>
      <c r="K19" s="17">
        <v>7.4437930044899597E-2</v>
      </c>
      <c r="L19" s="17">
        <v>4.3498204359735997E-2</v>
      </c>
      <c r="M19" s="17"/>
      <c r="N19" s="17">
        <v>3.1300102356880299E-2</v>
      </c>
      <c r="O19" s="17">
        <v>4.39811729581382E-2</v>
      </c>
      <c r="P19" s="17">
        <v>3.7339660543322897E-2</v>
      </c>
      <c r="Q19" s="17">
        <v>7.8323905528191504E-2</v>
      </c>
      <c r="R19" s="17"/>
      <c r="S19" s="17">
        <v>1.4024969764336899E-2</v>
      </c>
      <c r="T19" s="17">
        <v>5.6104851162771599E-2</v>
      </c>
      <c r="U19" s="17">
        <v>3.7339334958174202E-2</v>
      </c>
      <c r="V19" s="17">
        <v>2.9793663280927699E-2</v>
      </c>
      <c r="W19" s="17">
        <v>7.1353996410791903E-2</v>
      </c>
      <c r="X19" s="17">
        <v>4.8233819198297202E-2</v>
      </c>
      <c r="Y19" s="17">
        <v>6.6082041521982895E-2</v>
      </c>
      <c r="Z19" s="17">
        <v>4.77717265931311E-2</v>
      </c>
      <c r="AA19" s="17">
        <v>6.2124221622522902E-2</v>
      </c>
      <c r="AB19" s="17">
        <v>4.4464601505130097E-2</v>
      </c>
      <c r="AC19" s="17">
        <v>9.3765778860640997E-2</v>
      </c>
      <c r="AD19" s="17">
        <v>3.1440850303558303E-2</v>
      </c>
      <c r="AE19" s="17"/>
      <c r="AF19" s="17">
        <v>3.8463226649551402E-2</v>
      </c>
      <c r="AG19" s="17">
        <v>4.51805173672718E-2</v>
      </c>
      <c r="AH19" s="17">
        <v>5.8520642690630002E-2</v>
      </c>
      <c r="AI19" s="17">
        <v>4.2343194941379399E-2</v>
      </c>
      <c r="AJ19" s="17">
        <v>8.3472647199685598E-2</v>
      </c>
      <c r="AK19" s="17">
        <v>2.7719945757026299E-2</v>
      </c>
      <c r="AL19" s="17"/>
      <c r="AM19" s="17">
        <v>4.6127772057311799E-2</v>
      </c>
      <c r="AN19" s="17">
        <v>4.8502198545316302E-2</v>
      </c>
      <c r="AO19" s="17"/>
      <c r="AP19" s="17">
        <v>7.5006979162102694E-2</v>
      </c>
      <c r="AQ19" s="17">
        <v>3.7797722054264203E-2</v>
      </c>
      <c r="AR19" s="17">
        <v>4.1799044364616102E-2</v>
      </c>
      <c r="AS19" s="17">
        <v>2.8537806224367499E-2</v>
      </c>
      <c r="AT19" s="17">
        <v>0</v>
      </c>
      <c r="AU19" s="17"/>
      <c r="AV19" s="17">
        <v>3.7401295994847802E-2</v>
      </c>
      <c r="AW19" s="17">
        <v>4.9333074758958997E-2</v>
      </c>
      <c r="AX19" s="17">
        <v>1.8415468446180399E-2</v>
      </c>
      <c r="AY19" s="17">
        <v>3.9479614877749397E-2</v>
      </c>
      <c r="AZ19" s="17">
        <v>7.5805159942868702E-3</v>
      </c>
      <c r="BA19" s="17">
        <v>7.9430463317085004E-2</v>
      </c>
      <c r="BB19" s="17"/>
      <c r="BC19" s="17">
        <v>3.1411527270691603E-2</v>
      </c>
      <c r="BD19" s="17">
        <v>5.4820888102005097E-2</v>
      </c>
      <c r="BE19" s="17">
        <v>3.1659526451754502E-2</v>
      </c>
      <c r="BF19" s="17"/>
      <c r="BG19" s="17">
        <v>6.2009212829426397E-2</v>
      </c>
      <c r="BH19" s="17">
        <v>2.1926280981443901E-2</v>
      </c>
      <c r="BI19" s="17">
        <v>3.0705744964661101E-2</v>
      </c>
      <c r="BJ19" s="17">
        <v>3.9683363456306901E-2</v>
      </c>
      <c r="BK19" s="17">
        <v>6.8808390583355902E-2</v>
      </c>
      <c r="BL19" s="17"/>
      <c r="BM19" s="17">
        <v>2.84761937457392E-2</v>
      </c>
      <c r="BN19" s="17">
        <v>6.2069021752328098E-2</v>
      </c>
    </row>
    <row r="20" spans="2:66" x14ac:dyDescent="0.35">
      <c r="B20" s="18" t="s">
        <v>346</v>
      </c>
      <c r="C20" s="17">
        <v>4.44793547785544E-2</v>
      </c>
      <c r="D20" s="17">
        <v>5.2428786608197303E-2</v>
      </c>
      <c r="E20" s="17">
        <v>3.6947834891791202E-2</v>
      </c>
      <c r="F20" s="17"/>
      <c r="G20" s="17">
        <v>8.1549301040259994E-2</v>
      </c>
      <c r="H20" s="17">
        <v>7.3414366682943002E-2</v>
      </c>
      <c r="I20" s="17">
        <v>5.0604586259183598E-2</v>
      </c>
      <c r="J20" s="17">
        <v>2.7644336799157E-2</v>
      </c>
      <c r="K20" s="17">
        <v>1.3489760963481401E-2</v>
      </c>
      <c r="L20" s="17">
        <v>2.5690415144693699E-2</v>
      </c>
      <c r="M20" s="17"/>
      <c r="N20" s="17">
        <v>3.8497489552960999E-2</v>
      </c>
      <c r="O20" s="17">
        <v>5.7618679081837598E-2</v>
      </c>
      <c r="P20" s="17">
        <v>4.3284042093535799E-2</v>
      </c>
      <c r="Q20" s="17">
        <v>3.90241018678988E-2</v>
      </c>
      <c r="R20" s="17"/>
      <c r="S20" s="17">
        <v>7.6932964648808694E-2</v>
      </c>
      <c r="T20" s="17">
        <v>3.3836064441194899E-2</v>
      </c>
      <c r="U20" s="17">
        <v>3.71552547125958E-2</v>
      </c>
      <c r="V20" s="17">
        <v>4.7793809999666099E-2</v>
      </c>
      <c r="W20" s="17">
        <v>3.4837402215469597E-2</v>
      </c>
      <c r="X20" s="17">
        <v>4.9617980074680802E-2</v>
      </c>
      <c r="Y20" s="17">
        <v>1.7751031198062199E-2</v>
      </c>
      <c r="Z20" s="17">
        <v>3.4892286145315102E-2</v>
      </c>
      <c r="AA20" s="17">
        <v>4.4589284717439101E-2</v>
      </c>
      <c r="AB20" s="17">
        <v>4.5640790973986399E-2</v>
      </c>
      <c r="AC20" s="17">
        <v>2.9696628203198499E-2</v>
      </c>
      <c r="AD20" s="17">
        <v>6.1117147199640003E-2</v>
      </c>
      <c r="AE20" s="17"/>
      <c r="AF20" s="17">
        <v>6.9723091123140193E-2</v>
      </c>
      <c r="AG20" s="17">
        <v>3.0537400876349301E-2</v>
      </c>
      <c r="AH20" s="17">
        <v>4.0053351536190697E-2</v>
      </c>
      <c r="AI20" s="17">
        <v>4.2872169150541997E-2</v>
      </c>
      <c r="AJ20" s="17">
        <v>9.7467623086147301E-3</v>
      </c>
      <c r="AK20" s="17">
        <v>8.6229900480092506E-2</v>
      </c>
      <c r="AL20" s="17"/>
      <c r="AM20" s="17">
        <v>4.5905074472185899E-2</v>
      </c>
      <c r="AN20" s="17">
        <v>4.2771838316366897E-2</v>
      </c>
      <c r="AO20" s="17"/>
      <c r="AP20" s="17">
        <v>3.7357432569411202E-2</v>
      </c>
      <c r="AQ20" s="17">
        <v>3.6015166861464998E-2</v>
      </c>
      <c r="AR20" s="17">
        <v>4.4938172286243597E-2</v>
      </c>
      <c r="AS20" s="17">
        <v>7.6782278742195301E-2</v>
      </c>
      <c r="AT20" s="17">
        <v>0.117942243942634</v>
      </c>
      <c r="AU20" s="17"/>
      <c r="AV20" s="17">
        <v>5.3741122288786899E-2</v>
      </c>
      <c r="AW20" s="17">
        <v>2.5539375326496298E-2</v>
      </c>
      <c r="AX20" s="17">
        <v>7.0778398273947399E-2</v>
      </c>
      <c r="AY20" s="17">
        <v>3.6530159475191698E-2</v>
      </c>
      <c r="AZ20" s="17">
        <v>6.4705775867955603E-2</v>
      </c>
      <c r="BA20" s="17">
        <v>2.43219895060383E-2</v>
      </c>
      <c r="BB20" s="17"/>
      <c r="BC20" s="17">
        <v>2.9757533184607901E-2</v>
      </c>
      <c r="BD20" s="17">
        <v>4.7007374854779203E-2</v>
      </c>
      <c r="BE20" s="17">
        <v>5.4775185860420399E-2</v>
      </c>
      <c r="BF20" s="17"/>
      <c r="BG20" s="17">
        <v>7.8836470903548894E-2</v>
      </c>
      <c r="BH20" s="17">
        <v>4.1149120209085302E-2</v>
      </c>
      <c r="BI20" s="17">
        <v>3.8046828345741301E-2</v>
      </c>
      <c r="BJ20" s="17">
        <v>0.13447383987637601</v>
      </c>
      <c r="BK20" s="17">
        <v>3.9260730363197799E-2</v>
      </c>
      <c r="BL20" s="17"/>
      <c r="BM20" s="17">
        <v>4.7307573395651899E-2</v>
      </c>
      <c r="BN20" s="17">
        <v>6.12925128490725E-2</v>
      </c>
    </row>
    <row r="21" spans="2:66" ht="43.5" x14ac:dyDescent="0.35">
      <c r="B21" s="18" t="s">
        <v>347</v>
      </c>
      <c r="C21" s="19">
        <v>3.1007746129550699E-2</v>
      </c>
      <c r="D21" s="19">
        <v>3.9970318445508503E-2</v>
      </c>
      <c r="E21" s="19">
        <v>2.24220067567974E-2</v>
      </c>
      <c r="F21" s="19"/>
      <c r="G21" s="19">
        <v>2.7016507842748599E-2</v>
      </c>
      <c r="H21" s="19">
        <v>3.3842201034970799E-2</v>
      </c>
      <c r="I21" s="19">
        <v>3.0748056658016099E-2</v>
      </c>
      <c r="J21" s="19">
        <v>3.2014882066325898E-2</v>
      </c>
      <c r="K21" s="19">
        <v>2.6923104615655401E-2</v>
      </c>
      <c r="L21" s="19">
        <v>3.3487339140622602E-2</v>
      </c>
      <c r="M21" s="19"/>
      <c r="N21" s="19">
        <v>2.54069447679089E-2</v>
      </c>
      <c r="O21" s="19">
        <v>4.0454982955631998E-2</v>
      </c>
      <c r="P21" s="19">
        <v>2.4594901910235601E-2</v>
      </c>
      <c r="Q21" s="19">
        <v>3.3363219281140499E-2</v>
      </c>
      <c r="R21" s="19"/>
      <c r="S21" s="19">
        <v>3.14203647962479E-2</v>
      </c>
      <c r="T21" s="19">
        <v>1.5565732672347799E-2</v>
      </c>
      <c r="U21" s="19">
        <v>1.1906578870937899E-2</v>
      </c>
      <c r="V21" s="19">
        <v>4.05250379935614E-2</v>
      </c>
      <c r="W21" s="19">
        <v>6.5806699896159601E-2</v>
      </c>
      <c r="X21" s="19">
        <v>3.6687910867748801E-2</v>
      </c>
      <c r="Y21" s="19">
        <v>2.44199345334562E-2</v>
      </c>
      <c r="Z21" s="19">
        <v>3.5448181641684201E-2</v>
      </c>
      <c r="AA21" s="19">
        <v>4.0156244249708303E-2</v>
      </c>
      <c r="AB21" s="19">
        <v>1.9856073048060401E-2</v>
      </c>
      <c r="AC21" s="19">
        <v>4.0853880765401203E-2</v>
      </c>
      <c r="AD21" s="19">
        <v>1.5030215379681701E-2</v>
      </c>
      <c r="AE21" s="19"/>
      <c r="AF21" s="19">
        <v>3.8051988250913001E-2</v>
      </c>
      <c r="AG21" s="19">
        <v>3.3321852205223802E-2</v>
      </c>
      <c r="AH21" s="19">
        <v>1.8809198295120001E-2</v>
      </c>
      <c r="AI21" s="19">
        <v>2.4009225725561599E-2</v>
      </c>
      <c r="AJ21" s="19">
        <v>2.7742834329304002E-2</v>
      </c>
      <c r="AK21" s="19">
        <v>4.6944915698609202E-2</v>
      </c>
      <c r="AL21" s="19"/>
      <c r="AM21" s="19">
        <v>2.8908891769046201E-2</v>
      </c>
      <c r="AN21" s="19">
        <v>3.42056597147226E-2</v>
      </c>
      <c r="AO21" s="19"/>
      <c r="AP21" s="19">
        <v>2.5388386929587298E-2</v>
      </c>
      <c r="AQ21" s="19">
        <v>2.4521279461940399E-2</v>
      </c>
      <c r="AR21" s="19">
        <v>2.6841444004022701E-2</v>
      </c>
      <c r="AS21" s="19">
        <v>2.5284718185988399E-2</v>
      </c>
      <c r="AT21" s="19">
        <v>0.11800833435013</v>
      </c>
      <c r="AU21" s="19"/>
      <c r="AV21" s="19">
        <v>2.2133520126236299E-2</v>
      </c>
      <c r="AW21" s="19">
        <v>3.9307942399379001E-2</v>
      </c>
      <c r="AX21" s="19">
        <v>2.5556309856785499E-2</v>
      </c>
      <c r="AY21" s="19">
        <v>5.8754627657732102E-2</v>
      </c>
      <c r="AZ21" s="19">
        <v>1.5211139445382601E-2</v>
      </c>
      <c r="BA21" s="19">
        <v>3.2355064540078603E-2</v>
      </c>
      <c r="BB21" s="19"/>
      <c r="BC21" s="19">
        <v>2.2816818859961001E-3</v>
      </c>
      <c r="BD21" s="19">
        <v>3.2663740945917799E-2</v>
      </c>
      <c r="BE21" s="19">
        <v>5.4129374530221597E-2</v>
      </c>
      <c r="BF21" s="19"/>
      <c r="BG21" s="19">
        <v>2.2549444958112001E-2</v>
      </c>
      <c r="BH21" s="19">
        <v>1.1315731213927101E-2</v>
      </c>
      <c r="BI21" s="19">
        <v>2.1471599803257999E-2</v>
      </c>
      <c r="BJ21" s="19">
        <v>3.7958321163293299E-2</v>
      </c>
      <c r="BK21" s="19">
        <v>0.17675954812167799</v>
      </c>
      <c r="BL21" s="19"/>
      <c r="BM21" s="19">
        <v>1.31514214105059E-2</v>
      </c>
      <c r="BN21" s="19">
        <v>0.14464171837370199</v>
      </c>
    </row>
    <row r="22" spans="2:66" x14ac:dyDescent="0.35">
      <c r="B22" s="16"/>
    </row>
    <row r="23" spans="2:66" x14ac:dyDescent="0.35">
      <c r="B23" t="s">
        <v>102</v>
      </c>
    </row>
    <row r="24" spans="2:66" x14ac:dyDescent="0.35">
      <c r="B24" t="s">
        <v>103</v>
      </c>
    </row>
    <row r="26" spans="2:66" x14ac:dyDescent="0.35">
      <c r="B26"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N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349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282</v>
      </c>
      <c r="C9" s="17">
        <v>0.28221330555707802</v>
      </c>
      <c r="D9" s="17">
        <v>0.22994986205062501</v>
      </c>
      <c r="E9" s="17">
        <v>0.33357417164680497</v>
      </c>
      <c r="F9" s="17"/>
      <c r="G9" s="17">
        <v>0.15937191498467701</v>
      </c>
      <c r="H9" s="17">
        <v>0.17217720018281901</v>
      </c>
      <c r="I9" s="17">
        <v>0.28485969812089001</v>
      </c>
      <c r="J9" s="17">
        <v>0.299672641592654</v>
      </c>
      <c r="K9" s="17">
        <v>0.35687777588965602</v>
      </c>
      <c r="L9" s="17">
        <v>0.38733153196565501</v>
      </c>
      <c r="M9" s="17"/>
      <c r="N9" s="17">
        <v>0.20940617701477901</v>
      </c>
      <c r="O9" s="17">
        <v>0.29933342565483301</v>
      </c>
      <c r="P9" s="17">
        <v>0.29273894123845801</v>
      </c>
      <c r="Q9" s="17">
        <v>0.33266394116477399</v>
      </c>
      <c r="R9" s="17"/>
      <c r="S9" s="17">
        <v>0.18249510100961799</v>
      </c>
      <c r="T9" s="17">
        <v>0.34002904457153099</v>
      </c>
      <c r="U9" s="17">
        <v>0.29120433918274102</v>
      </c>
      <c r="V9" s="17">
        <v>0.29476362024909197</v>
      </c>
      <c r="W9" s="17">
        <v>0.21358477899518599</v>
      </c>
      <c r="X9" s="17">
        <v>0.26041829344124701</v>
      </c>
      <c r="Y9" s="17">
        <v>0.36607055177878001</v>
      </c>
      <c r="Z9" s="17">
        <v>0.25940716570972799</v>
      </c>
      <c r="AA9" s="17">
        <v>0.28199379804812202</v>
      </c>
      <c r="AB9" s="17">
        <v>0.27850779494835698</v>
      </c>
      <c r="AC9" s="17">
        <v>0.37138701851595202</v>
      </c>
      <c r="AD9" s="17">
        <v>0.32989456795448702</v>
      </c>
      <c r="AE9" s="17"/>
      <c r="AF9" s="17">
        <v>0.196640966161921</v>
      </c>
      <c r="AG9" s="17">
        <v>0.30379761394298799</v>
      </c>
      <c r="AH9" s="17">
        <v>0.28261853395563302</v>
      </c>
      <c r="AI9" s="17">
        <v>0.31222321576456102</v>
      </c>
      <c r="AJ9" s="17">
        <v>0.35789508417992499</v>
      </c>
      <c r="AK9" s="17">
        <v>0.32174165437692898</v>
      </c>
      <c r="AL9" s="17"/>
      <c r="AM9" s="17">
        <v>0.28748771097890902</v>
      </c>
      <c r="AN9" s="17">
        <v>0.27428012383197098</v>
      </c>
      <c r="AO9" s="17"/>
      <c r="AP9" s="17">
        <v>0.36737075052356599</v>
      </c>
      <c r="AQ9" s="17">
        <v>0.28618918715717001</v>
      </c>
      <c r="AR9" s="17">
        <v>0.25865938334503402</v>
      </c>
      <c r="AS9" s="17">
        <v>0.19244330532718701</v>
      </c>
      <c r="AT9" s="17">
        <v>0.10112994688381501</v>
      </c>
      <c r="AU9" s="17"/>
      <c r="AV9" s="17">
        <v>0.22036702632795499</v>
      </c>
      <c r="AW9" s="17">
        <v>0.28662057025711501</v>
      </c>
      <c r="AX9" s="17">
        <v>0.27562345526606102</v>
      </c>
      <c r="AY9" s="17">
        <v>0.31951459401707399</v>
      </c>
      <c r="AZ9" s="17">
        <v>0.33221498506981501</v>
      </c>
      <c r="BA9" s="17">
        <v>0.39993309129139298</v>
      </c>
      <c r="BB9" s="17"/>
      <c r="BC9" s="17">
        <v>0.31890382498080599</v>
      </c>
      <c r="BD9" s="17">
        <v>0.28953274290480002</v>
      </c>
      <c r="BE9" s="17">
        <v>0.21742041252743999</v>
      </c>
      <c r="BF9" s="17"/>
      <c r="BG9" s="17">
        <v>0.32236344076050699</v>
      </c>
      <c r="BH9" s="17">
        <v>0.260887549792861</v>
      </c>
      <c r="BI9" s="17">
        <v>0.24576721148163799</v>
      </c>
      <c r="BJ9" s="17">
        <v>0.18702105562500701</v>
      </c>
      <c r="BK9" s="17">
        <v>0.31354562934984098</v>
      </c>
      <c r="BL9" s="17"/>
      <c r="BM9" s="17">
        <v>0.27093326512308002</v>
      </c>
      <c r="BN9" s="17">
        <v>0.28426854868651302</v>
      </c>
    </row>
    <row r="10" spans="2:66" x14ac:dyDescent="0.35">
      <c r="B10" s="18" t="s">
        <v>338</v>
      </c>
      <c r="C10" s="17">
        <v>0.23599434136573899</v>
      </c>
      <c r="D10" s="17">
        <v>0.264332605442827</v>
      </c>
      <c r="E10" s="17">
        <v>0.20850065805711701</v>
      </c>
      <c r="F10" s="17"/>
      <c r="G10" s="17">
        <v>0.25790813807298402</v>
      </c>
      <c r="H10" s="17">
        <v>0.29206485944394101</v>
      </c>
      <c r="I10" s="17">
        <v>0.23533190532418299</v>
      </c>
      <c r="J10" s="17">
        <v>0.20939953178374399</v>
      </c>
      <c r="K10" s="17">
        <v>0.20415655333968799</v>
      </c>
      <c r="L10" s="17">
        <v>0.219102360837438</v>
      </c>
      <c r="M10" s="17"/>
      <c r="N10" s="17">
        <v>0.30853204919858401</v>
      </c>
      <c r="O10" s="17">
        <v>0.19725764933142001</v>
      </c>
      <c r="P10" s="17">
        <v>0.220882700425407</v>
      </c>
      <c r="Q10" s="17">
        <v>0.21085712734578399</v>
      </c>
      <c r="R10" s="17"/>
      <c r="S10" s="17">
        <v>0.29498348764467602</v>
      </c>
      <c r="T10" s="17">
        <v>0.22163246227488201</v>
      </c>
      <c r="U10" s="17">
        <v>0.199656299125478</v>
      </c>
      <c r="V10" s="17">
        <v>0.25522862046502698</v>
      </c>
      <c r="W10" s="17">
        <v>0.25312426377059999</v>
      </c>
      <c r="X10" s="17">
        <v>0.228585904903545</v>
      </c>
      <c r="Y10" s="17">
        <v>0.19803797266508</v>
      </c>
      <c r="Z10" s="17">
        <v>0.23603001603146201</v>
      </c>
      <c r="AA10" s="17">
        <v>0.23512173264125</v>
      </c>
      <c r="AB10" s="17">
        <v>0.26429094968292699</v>
      </c>
      <c r="AC10" s="17">
        <v>0.16233283218021499</v>
      </c>
      <c r="AD10" s="17">
        <v>0.187540838288556</v>
      </c>
      <c r="AE10" s="17"/>
      <c r="AF10" s="17">
        <v>0.25974383846446503</v>
      </c>
      <c r="AG10" s="17">
        <v>0.245128001934072</v>
      </c>
      <c r="AH10" s="17">
        <v>0.18602141897492699</v>
      </c>
      <c r="AI10" s="17">
        <v>0.261089923448517</v>
      </c>
      <c r="AJ10" s="17">
        <v>0.17727775866041801</v>
      </c>
      <c r="AK10" s="17">
        <v>0.242328878786229</v>
      </c>
      <c r="AL10" s="17"/>
      <c r="AM10" s="17">
        <v>0.24985821054525001</v>
      </c>
      <c r="AN10" s="17">
        <v>0.21688973984057699</v>
      </c>
      <c r="AO10" s="17"/>
      <c r="AP10" s="17">
        <v>0.192035362207606</v>
      </c>
      <c r="AQ10" s="17">
        <v>0.213396112229572</v>
      </c>
      <c r="AR10" s="17">
        <v>0.26044688703952901</v>
      </c>
      <c r="AS10" s="17">
        <v>0.25329086220685498</v>
      </c>
      <c r="AT10" s="17">
        <v>0.34375616955446198</v>
      </c>
      <c r="AU10" s="17"/>
      <c r="AV10" s="17">
        <v>0.268240321336156</v>
      </c>
      <c r="AW10" s="17">
        <v>0.24483890086615601</v>
      </c>
      <c r="AX10" s="17">
        <v>0.20962776016205001</v>
      </c>
      <c r="AY10" s="17">
        <v>0.192335391681314</v>
      </c>
      <c r="AZ10" s="17">
        <v>0.239666637341547</v>
      </c>
      <c r="BA10" s="17">
        <v>0.20460687111720699</v>
      </c>
      <c r="BB10" s="17"/>
      <c r="BC10" s="17">
        <v>0.221672736766167</v>
      </c>
      <c r="BD10" s="17">
        <v>0.25456421490879799</v>
      </c>
      <c r="BE10" s="17">
        <v>0.231805700487034</v>
      </c>
      <c r="BF10" s="17"/>
      <c r="BG10" s="17">
        <v>0.21123385172575199</v>
      </c>
      <c r="BH10" s="17">
        <v>0.234288048014065</v>
      </c>
      <c r="BI10" s="17">
        <v>0.26859636929688901</v>
      </c>
      <c r="BJ10" s="17">
        <v>0.28307686975894802</v>
      </c>
      <c r="BK10" s="17">
        <v>0.222559512358978</v>
      </c>
      <c r="BL10" s="17"/>
      <c r="BM10" s="17">
        <v>0.23052078430411299</v>
      </c>
      <c r="BN10" s="17">
        <v>0.23656289132300101</v>
      </c>
    </row>
    <row r="11" spans="2:66" x14ac:dyDescent="0.35">
      <c r="B11" s="18" t="s">
        <v>340</v>
      </c>
      <c r="C11" s="17">
        <v>0.23291469151775299</v>
      </c>
      <c r="D11" s="17">
        <v>0.23109314602931399</v>
      </c>
      <c r="E11" s="17">
        <v>0.23486327468677001</v>
      </c>
      <c r="F11" s="17"/>
      <c r="G11" s="17">
        <v>0.26452668497425003</v>
      </c>
      <c r="H11" s="17">
        <v>0.28649809743235999</v>
      </c>
      <c r="I11" s="17">
        <v>0.22052406788871901</v>
      </c>
      <c r="J11" s="17">
        <v>0.22263173737264599</v>
      </c>
      <c r="K11" s="17">
        <v>0.213981332866262</v>
      </c>
      <c r="L11" s="17">
        <v>0.19921608600659901</v>
      </c>
      <c r="M11" s="17"/>
      <c r="N11" s="17">
        <v>0.261966634385351</v>
      </c>
      <c r="O11" s="17">
        <v>0.192842499213665</v>
      </c>
      <c r="P11" s="17">
        <v>0.25554700033033501</v>
      </c>
      <c r="Q11" s="17">
        <v>0.22517608707901901</v>
      </c>
      <c r="R11" s="17"/>
      <c r="S11" s="17">
        <v>0.246391607180834</v>
      </c>
      <c r="T11" s="17">
        <v>0.22750759931492201</v>
      </c>
      <c r="U11" s="17">
        <v>0.24665580256609301</v>
      </c>
      <c r="V11" s="17">
        <v>0.220290851545937</v>
      </c>
      <c r="W11" s="17">
        <v>0.23639070284507299</v>
      </c>
      <c r="X11" s="17">
        <v>0.24780190931373</v>
      </c>
      <c r="Y11" s="17">
        <v>0.228144082891683</v>
      </c>
      <c r="Z11" s="17">
        <v>0.21098532212294099</v>
      </c>
      <c r="AA11" s="17">
        <v>0.21364327750435799</v>
      </c>
      <c r="AB11" s="17">
        <v>0.23147748320964201</v>
      </c>
      <c r="AC11" s="17">
        <v>0.201879821087598</v>
      </c>
      <c r="AD11" s="17">
        <v>0.31101246631447399</v>
      </c>
      <c r="AE11" s="17"/>
      <c r="AF11" s="17">
        <v>0.26764606650935002</v>
      </c>
      <c r="AG11" s="17">
        <v>0.21685701386196499</v>
      </c>
      <c r="AH11" s="17">
        <v>0.25223050363886801</v>
      </c>
      <c r="AI11" s="17">
        <v>0.226899712578292</v>
      </c>
      <c r="AJ11" s="17">
        <v>0.185211898709364</v>
      </c>
      <c r="AK11" s="17">
        <v>0.22311005487699601</v>
      </c>
      <c r="AL11" s="17"/>
      <c r="AM11" s="17">
        <v>0.237493777064467</v>
      </c>
      <c r="AN11" s="17">
        <v>0.228069156509004</v>
      </c>
      <c r="AO11" s="17"/>
      <c r="AP11" s="17">
        <v>0.22658575024576</v>
      </c>
      <c r="AQ11" s="17">
        <v>0.21819226535946401</v>
      </c>
      <c r="AR11" s="17">
        <v>0.25754426098537297</v>
      </c>
      <c r="AS11" s="17">
        <v>0.22244602669604599</v>
      </c>
      <c r="AT11" s="17">
        <v>0.29914486352254499</v>
      </c>
      <c r="AU11" s="17"/>
      <c r="AV11" s="17">
        <v>0.24493997090813699</v>
      </c>
      <c r="AW11" s="17">
        <v>0.24853770610305001</v>
      </c>
      <c r="AX11" s="17">
        <v>0.26137298156747901</v>
      </c>
      <c r="AY11" s="17">
        <v>0.21711403190447001</v>
      </c>
      <c r="AZ11" s="17">
        <v>0.22694147283211799</v>
      </c>
      <c r="BA11" s="17">
        <v>0.161655888596862</v>
      </c>
      <c r="BB11" s="17"/>
      <c r="BC11" s="17">
        <v>0.212024957736826</v>
      </c>
      <c r="BD11" s="17">
        <v>0.25235906993239599</v>
      </c>
      <c r="BE11" s="17">
        <v>0.234548982943972</v>
      </c>
      <c r="BF11" s="17"/>
      <c r="BG11" s="17">
        <v>0.201162365290187</v>
      </c>
      <c r="BH11" s="17">
        <v>0.25286740691037102</v>
      </c>
      <c r="BI11" s="17">
        <v>0.240212247788711</v>
      </c>
      <c r="BJ11" s="17">
        <v>0.30294310635135102</v>
      </c>
      <c r="BK11" s="17">
        <v>0.17239181017337701</v>
      </c>
      <c r="BL11" s="17"/>
      <c r="BM11" s="17">
        <v>0.24441833653371101</v>
      </c>
      <c r="BN11" s="17">
        <v>0.20260065195313201</v>
      </c>
    </row>
    <row r="12" spans="2:66" x14ac:dyDescent="0.35">
      <c r="B12" s="18" t="s">
        <v>343</v>
      </c>
      <c r="C12" s="17">
        <v>0.16052928958014701</v>
      </c>
      <c r="D12" s="17">
        <v>0.21855952481985999</v>
      </c>
      <c r="E12" s="17">
        <v>0.103713758912183</v>
      </c>
      <c r="F12" s="17"/>
      <c r="G12" s="17">
        <v>0.18744873718987801</v>
      </c>
      <c r="H12" s="17">
        <v>0.24902994733515499</v>
      </c>
      <c r="I12" s="17">
        <v>0.161599762709772</v>
      </c>
      <c r="J12" s="17">
        <v>0.14395988745572999</v>
      </c>
      <c r="K12" s="17">
        <v>0.107821827794411</v>
      </c>
      <c r="L12" s="17">
        <v>0.118322828288355</v>
      </c>
      <c r="M12" s="17"/>
      <c r="N12" s="17">
        <v>0.19318660693419801</v>
      </c>
      <c r="O12" s="17">
        <v>0.162385007150389</v>
      </c>
      <c r="P12" s="17">
        <v>0.15396475255725001</v>
      </c>
      <c r="Q12" s="17">
        <v>0.13160567570830101</v>
      </c>
      <c r="R12" s="17"/>
      <c r="S12" s="17">
        <v>0.216393685803901</v>
      </c>
      <c r="T12" s="17">
        <v>0.13974872422568901</v>
      </c>
      <c r="U12" s="17">
        <v>0.14648026945950701</v>
      </c>
      <c r="V12" s="17">
        <v>0.158653525400474</v>
      </c>
      <c r="W12" s="17">
        <v>0.144264569700219</v>
      </c>
      <c r="X12" s="17">
        <v>0.181035408068423</v>
      </c>
      <c r="Y12" s="17">
        <v>0.162995930283486</v>
      </c>
      <c r="Z12" s="17">
        <v>0.22471433618259801</v>
      </c>
      <c r="AA12" s="17">
        <v>0.159718772051856</v>
      </c>
      <c r="AB12" s="17">
        <v>0.153912431971479</v>
      </c>
      <c r="AC12" s="17">
        <v>0.106877569745401</v>
      </c>
      <c r="AD12" s="17">
        <v>3.0246965594281899E-2</v>
      </c>
      <c r="AE12" s="17"/>
      <c r="AF12" s="17">
        <v>0.22003026655124699</v>
      </c>
      <c r="AG12" s="17">
        <v>0.138504153480034</v>
      </c>
      <c r="AH12" s="17">
        <v>0.17797259187666101</v>
      </c>
      <c r="AI12" s="17">
        <v>0.14802876417517599</v>
      </c>
      <c r="AJ12" s="17">
        <v>0.106535806797896</v>
      </c>
      <c r="AK12" s="17">
        <v>0.103855977161875</v>
      </c>
      <c r="AL12" s="17"/>
      <c r="AM12" s="17">
        <v>0.161772085404113</v>
      </c>
      <c r="AN12" s="17">
        <v>0.15760507450724101</v>
      </c>
      <c r="AO12" s="17"/>
      <c r="AP12" s="17">
        <v>0.101025219111038</v>
      </c>
      <c r="AQ12" s="17">
        <v>0.137744342698044</v>
      </c>
      <c r="AR12" s="17">
        <v>0.20879818548809401</v>
      </c>
      <c r="AS12" s="17">
        <v>0.18053102953663</v>
      </c>
      <c r="AT12" s="17">
        <v>0.36692313894303702</v>
      </c>
      <c r="AU12" s="17"/>
      <c r="AV12" s="17">
        <v>0.19278514779629799</v>
      </c>
      <c r="AW12" s="17">
        <v>0.14979063497796799</v>
      </c>
      <c r="AX12" s="17">
        <v>0.16229917990784501</v>
      </c>
      <c r="AY12" s="17">
        <v>0.11679576243817499</v>
      </c>
      <c r="AZ12" s="17">
        <v>0.174840153048542</v>
      </c>
      <c r="BA12" s="17">
        <v>0.14533675857630199</v>
      </c>
      <c r="BB12" s="17"/>
      <c r="BC12" s="17">
        <v>0.17738905967350699</v>
      </c>
      <c r="BD12" s="17">
        <v>0.137933481228247</v>
      </c>
      <c r="BE12" s="17">
        <v>0.18196985621367601</v>
      </c>
      <c r="BF12" s="17"/>
      <c r="BG12" s="17">
        <v>0.13391203603101601</v>
      </c>
      <c r="BH12" s="17">
        <v>0.16986819594594099</v>
      </c>
      <c r="BI12" s="17">
        <v>0.17798647087759401</v>
      </c>
      <c r="BJ12" s="17">
        <v>0.22685680435043601</v>
      </c>
      <c r="BK12" s="17">
        <v>0.100959180487614</v>
      </c>
      <c r="BL12" s="17"/>
      <c r="BM12" s="17">
        <v>0.16399263495467001</v>
      </c>
      <c r="BN12" s="17">
        <v>0.13009118844971401</v>
      </c>
    </row>
    <row r="13" spans="2:66" ht="29" x14ac:dyDescent="0.35">
      <c r="B13" s="18" t="s">
        <v>337</v>
      </c>
      <c r="C13" s="17">
        <v>0.15359779010021299</v>
      </c>
      <c r="D13" s="17">
        <v>0.184389115105002</v>
      </c>
      <c r="E13" s="17">
        <v>0.124333091258649</v>
      </c>
      <c r="F13" s="17"/>
      <c r="G13" s="17">
        <v>0.17545375660339099</v>
      </c>
      <c r="H13" s="17">
        <v>0.17940629131432401</v>
      </c>
      <c r="I13" s="17">
        <v>0.16551867789184399</v>
      </c>
      <c r="J13" s="17">
        <v>0.123096348361466</v>
      </c>
      <c r="K13" s="17">
        <v>0.15385879509324499</v>
      </c>
      <c r="L13" s="17">
        <v>0.13286107035040901</v>
      </c>
      <c r="M13" s="17"/>
      <c r="N13" s="17">
        <v>0.19021340837127701</v>
      </c>
      <c r="O13" s="17">
        <v>0.15830876142335501</v>
      </c>
      <c r="P13" s="17">
        <v>0.13186153167195899</v>
      </c>
      <c r="Q13" s="17">
        <v>0.128645817420277</v>
      </c>
      <c r="R13" s="17"/>
      <c r="S13" s="17">
        <v>0.175489068435282</v>
      </c>
      <c r="T13" s="17">
        <v>0.137758143137513</v>
      </c>
      <c r="U13" s="17">
        <v>0.15735044636940501</v>
      </c>
      <c r="V13" s="17">
        <v>0.16535241116413499</v>
      </c>
      <c r="W13" s="17">
        <v>0.18575572867583101</v>
      </c>
      <c r="X13" s="17">
        <v>0.15371374431965401</v>
      </c>
      <c r="Y13" s="17">
        <v>0.14604646379707001</v>
      </c>
      <c r="Z13" s="17">
        <v>0.131045565983366</v>
      </c>
      <c r="AA13" s="17">
        <v>0.119172844842607</v>
      </c>
      <c r="AB13" s="17">
        <v>0.170532968296285</v>
      </c>
      <c r="AC13" s="17">
        <v>0.16380171016963699</v>
      </c>
      <c r="AD13" s="17">
        <v>0.107372111214653</v>
      </c>
      <c r="AE13" s="17"/>
      <c r="AF13" s="17">
        <v>0.179174870915176</v>
      </c>
      <c r="AG13" s="17">
        <v>0.17574708507862299</v>
      </c>
      <c r="AH13" s="17">
        <v>0.12054068684779</v>
      </c>
      <c r="AI13" s="17">
        <v>0.11268003601496999</v>
      </c>
      <c r="AJ13" s="17">
        <v>0.126537166458037</v>
      </c>
      <c r="AK13" s="17">
        <v>0.19225611921545699</v>
      </c>
      <c r="AL13" s="17"/>
      <c r="AM13" s="17">
        <v>0.15167012756782899</v>
      </c>
      <c r="AN13" s="17">
        <v>0.15742211815027801</v>
      </c>
      <c r="AO13" s="17"/>
      <c r="AP13" s="17">
        <v>0.129889754397637</v>
      </c>
      <c r="AQ13" s="17">
        <v>0.14638335527951099</v>
      </c>
      <c r="AR13" s="17">
        <v>0.15506333111644199</v>
      </c>
      <c r="AS13" s="17">
        <v>0.21890407398607301</v>
      </c>
      <c r="AT13" s="17">
        <v>0.17764193123342001</v>
      </c>
      <c r="AU13" s="17"/>
      <c r="AV13" s="17">
        <v>0.153188075956917</v>
      </c>
      <c r="AW13" s="17">
        <v>0.15001825678183101</v>
      </c>
      <c r="AX13" s="17">
        <v>0.211998933330237</v>
      </c>
      <c r="AY13" s="17">
        <v>0.175929010939504</v>
      </c>
      <c r="AZ13" s="17">
        <v>0.110682095384875</v>
      </c>
      <c r="BA13" s="17">
        <v>0.15108689086837099</v>
      </c>
      <c r="BB13" s="17"/>
      <c r="BC13" s="17">
        <v>0.15940256283826301</v>
      </c>
      <c r="BD13" s="17">
        <v>0.14367710147871601</v>
      </c>
      <c r="BE13" s="17">
        <v>0.17484688447869301</v>
      </c>
      <c r="BF13" s="17"/>
      <c r="BG13" s="17">
        <v>0.101595650229823</v>
      </c>
      <c r="BH13" s="17">
        <v>0.166087242024131</v>
      </c>
      <c r="BI13" s="17">
        <v>0.176347304376095</v>
      </c>
      <c r="BJ13" s="17">
        <v>0.110266208367005</v>
      </c>
      <c r="BK13" s="17">
        <v>0.12600950626695101</v>
      </c>
      <c r="BL13" s="17"/>
      <c r="BM13" s="17">
        <v>0.155548733965756</v>
      </c>
      <c r="BN13" s="17">
        <v>0.122366594941868</v>
      </c>
    </row>
    <row r="14" spans="2:66" x14ac:dyDescent="0.35">
      <c r="B14" s="18" t="s">
        <v>339</v>
      </c>
      <c r="C14" s="17">
        <v>0.13190966781708999</v>
      </c>
      <c r="D14" s="17">
        <v>0.13814726816848999</v>
      </c>
      <c r="E14" s="17">
        <v>0.12647813085256299</v>
      </c>
      <c r="F14" s="17"/>
      <c r="G14" s="17">
        <v>0.173092238058316</v>
      </c>
      <c r="H14" s="17">
        <v>0.166183108236622</v>
      </c>
      <c r="I14" s="17">
        <v>0.13811162059246601</v>
      </c>
      <c r="J14" s="17">
        <v>0.112504280892432</v>
      </c>
      <c r="K14" s="17">
        <v>0.13385883609760499</v>
      </c>
      <c r="L14" s="17">
        <v>8.5912439724528694E-2</v>
      </c>
      <c r="M14" s="17"/>
      <c r="N14" s="17">
        <v>0.13169623825351201</v>
      </c>
      <c r="O14" s="17">
        <v>0.155542535759087</v>
      </c>
      <c r="P14" s="17">
        <v>0.152155115114914</v>
      </c>
      <c r="Q14" s="17">
        <v>8.9932448426205194E-2</v>
      </c>
      <c r="R14" s="17"/>
      <c r="S14" s="17">
        <v>0.185368919164836</v>
      </c>
      <c r="T14" s="17">
        <v>0.13174643431361199</v>
      </c>
      <c r="U14" s="17">
        <v>8.5315495122622501E-2</v>
      </c>
      <c r="V14" s="17">
        <v>0.12472218396729801</v>
      </c>
      <c r="W14" s="17">
        <v>0.144338784632013</v>
      </c>
      <c r="X14" s="17">
        <v>0.143581510359828</v>
      </c>
      <c r="Y14" s="17">
        <v>0.104371227592328</v>
      </c>
      <c r="Z14" s="17">
        <v>0.14137041569545999</v>
      </c>
      <c r="AA14" s="17">
        <v>0.111118395163363</v>
      </c>
      <c r="AB14" s="17">
        <v>0.121028605804555</v>
      </c>
      <c r="AC14" s="17">
        <v>0.14645799366037501</v>
      </c>
      <c r="AD14" s="17">
        <v>0.110791891943057</v>
      </c>
      <c r="AE14" s="17"/>
      <c r="AF14" s="17">
        <v>0.17419155678749801</v>
      </c>
      <c r="AG14" s="17">
        <v>0.103986234770123</v>
      </c>
      <c r="AH14" s="17">
        <v>0.14907561291164001</v>
      </c>
      <c r="AI14" s="17">
        <v>0.116630526082571</v>
      </c>
      <c r="AJ14" s="17">
        <v>0.10651400204745699</v>
      </c>
      <c r="AK14" s="17">
        <v>0.13928162872177299</v>
      </c>
      <c r="AL14" s="17"/>
      <c r="AM14" s="17">
        <v>0.138778456790602</v>
      </c>
      <c r="AN14" s="17">
        <v>0.121906751758722</v>
      </c>
      <c r="AO14" s="17"/>
      <c r="AP14" s="17">
        <v>0.113413567713205</v>
      </c>
      <c r="AQ14" s="17">
        <v>0.12890464001532101</v>
      </c>
      <c r="AR14" s="17">
        <v>0.149373954173149</v>
      </c>
      <c r="AS14" s="17">
        <v>0.14754619926596399</v>
      </c>
      <c r="AT14" s="17">
        <v>0.25296130210343398</v>
      </c>
      <c r="AU14" s="17"/>
      <c r="AV14" s="17">
        <v>0.15848229116072099</v>
      </c>
      <c r="AW14" s="17">
        <v>0.14849587974391701</v>
      </c>
      <c r="AX14" s="17">
        <v>0.10806794632853201</v>
      </c>
      <c r="AY14" s="17">
        <v>0.125114760740895</v>
      </c>
      <c r="AZ14" s="17">
        <v>0.113650214308734</v>
      </c>
      <c r="BA14" s="17">
        <v>7.3250264353554306E-2</v>
      </c>
      <c r="BB14" s="17"/>
      <c r="BC14" s="17">
        <v>0.13089426775156199</v>
      </c>
      <c r="BD14" s="17">
        <v>0.13070660130664699</v>
      </c>
      <c r="BE14" s="17">
        <v>0.14738924776301199</v>
      </c>
      <c r="BF14" s="17"/>
      <c r="BG14" s="17">
        <v>0.102314154594722</v>
      </c>
      <c r="BH14" s="17">
        <v>0.14511227973764601</v>
      </c>
      <c r="BI14" s="17">
        <v>0.13670638042706201</v>
      </c>
      <c r="BJ14" s="17">
        <v>0.191178038339061</v>
      </c>
      <c r="BK14" s="17">
        <v>0.102963332992659</v>
      </c>
      <c r="BL14" s="17"/>
      <c r="BM14" s="17">
        <v>0.13811867988759799</v>
      </c>
      <c r="BN14" s="17">
        <v>0.123375723788261</v>
      </c>
    </row>
    <row r="15" spans="2:66" x14ac:dyDescent="0.35">
      <c r="B15" s="18" t="s">
        <v>344</v>
      </c>
      <c r="C15" s="17">
        <v>0.125100650929903</v>
      </c>
      <c r="D15" s="17">
        <v>0.129322702698521</v>
      </c>
      <c r="E15" s="17">
        <v>0.121600727586817</v>
      </c>
      <c r="F15" s="17"/>
      <c r="G15" s="17">
        <v>0.14334544641128799</v>
      </c>
      <c r="H15" s="17">
        <v>0.135798799133617</v>
      </c>
      <c r="I15" s="17">
        <v>0.10963647813441001</v>
      </c>
      <c r="J15" s="17">
        <v>0.14866549559085801</v>
      </c>
      <c r="K15" s="17">
        <v>0.10068030500611901</v>
      </c>
      <c r="L15" s="17">
        <v>0.11407183842763</v>
      </c>
      <c r="M15" s="17"/>
      <c r="N15" s="17">
        <v>0.11675011415304901</v>
      </c>
      <c r="O15" s="17">
        <v>0.12564510186761799</v>
      </c>
      <c r="P15" s="17">
        <v>9.9670729395728394E-2</v>
      </c>
      <c r="Q15" s="17">
        <v>0.15794855521031201</v>
      </c>
      <c r="R15" s="17"/>
      <c r="S15" s="17">
        <v>0.12715447496947499</v>
      </c>
      <c r="T15" s="17">
        <v>0.11053919166383799</v>
      </c>
      <c r="U15" s="17">
        <v>0.13799199532906301</v>
      </c>
      <c r="V15" s="17">
        <v>9.9929081693900204E-2</v>
      </c>
      <c r="W15" s="17">
        <v>0.11378076872526501</v>
      </c>
      <c r="X15" s="17">
        <v>0.15157600334159299</v>
      </c>
      <c r="Y15" s="17">
        <v>7.9007655486595899E-2</v>
      </c>
      <c r="Z15" s="17">
        <v>0.197932978619142</v>
      </c>
      <c r="AA15" s="17">
        <v>0.120618441675501</v>
      </c>
      <c r="AB15" s="17">
        <v>0.12623388613347999</v>
      </c>
      <c r="AC15" s="17">
        <v>0.173589625160738</v>
      </c>
      <c r="AD15" s="17">
        <v>0.124923659522231</v>
      </c>
      <c r="AE15" s="17"/>
      <c r="AF15" s="17">
        <v>0.113984520723399</v>
      </c>
      <c r="AG15" s="17">
        <v>0.14344519028914099</v>
      </c>
      <c r="AH15" s="17">
        <v>0.142108252396561</v>
      </c>
      <c r="AI15" s="17">
        <v>0.13357690843207001</v>
      </c>
      <c r="AJ15" s="17">
        <v>8.0071099813883898E-2</v>
      </c>
      <c r="AK15" s="17">
        <v>0.10089456996004</v>
      </c>
      <c r="AL15" s="17"/>
      <c r="AM15" s="17">
        <v>0.121050809384149</v>
      </c>
      <c r="AN15" s="17">
        <v>0.13057208068558501</v>
      </c>
      <c r="AO15" s="17"/>
      <c r="AP15" s="17">
        <v>0.111796465884415</v>
      </c>
      <c r="AQ15" s="17">
        <v>0.12654734359880301</v>
      </c>
      <c r="AR15" s="17">
        <v>0.117835283139491</v>
      </c>
      <c r="AS15" s="17">
        <v>0.162091984655024</v>
      </c>
      <c r="AT15" s="17">
        <v>9.9977888967377804E-2</v>
      </c>
      <c r="AU15" s="17"/>
      <c r="AV15" s="17">
        <v>0.15536438342616901</v>
      </c>
      <c r="AW15" s="17">
        <v>0.111663565694736</v>
      </c>
      <c r="AX15" s="17">
        <v>0.127598848394989</v>
      </c>
      <c r="AY15" s="17">
        <v>0.108628511586842</v>
      </c>
      <c r="AZ15" s="17">
        <v>0.13493350548046801</v>
      </c>
      <c r="BA15" s="17">
        <v>6.4944601486024003E-2</v>
      </c>
      <c r="BB15" s="17"/>
      <c r="BC15" s="17">
        <v>0.11847317932102901</v>
      </c>
      <c r="BD15" s="17">
        <v>0.125682610186826</v>
      </c>
      <c r="BE15" s="17">
        <v>0.134310370205456</v>
      </c>
      <c r="BF15" s="17"/>
      <c r="BG15" s="17">
        <v>0.16675395646832999</v>
      </c>
      <c r="BH15" s="17">
        <v>0.112437737448151</v>
      </c>
      <c r="BI15" s="17">
        <v>0.13917487878438101</v>
      </c>
      <c r="BJ15" s="17">
        <v>0.20861623391861001</v>
      </c>
      <c r="BK15" s="17">
        <v>0.109846142126721</v>
      </c>
      <c r="BL15" s="17"/>
      <c r="BM15" s="17">
        <v>0.121313497774711</v>
      </c>
      <c r="BN15" s="17">
        <v>0.13270099047265799</v>
      </c>
    </row>
    <row r="16" spans="2:66" x14ac:dyDescent="0.35">
      <c r="B16" s="18" t="s">
        <v>341</v>
      </c>
      <c r="C16" s="17">
        <v>0.12192802893946</v>
      </c>
      <c r="D16" s="17">
        <v>0.110360654483821</v>
      </c>
      <c r="E16" s="17">
        <v>0.13380727362574199</v>
      </c>
      <c r="F16" s="17"/>
      <c r="G16" s="17">
        <v>0.18280249110726701</v>
      </c>
      <c r="H16" s="17">
        <v>0.13146921388112501</v>
      </c>
      <c r="I16" s="17">
        <v>0.134705980688612</v>
      </c>
      <c r="J16" s="17">
        <v>0.12681297580662401</v>
      </c>
      <c r="K16" s="17">
        <v>9.3276420582131106E-2</v>
      </c>
      <c r="L16" s="17">
        <v>7.8586457244155403E-2</v>
      </c>
      <c r="M16" s="17"/>
      <c r="N16" s="17">
        <v>0.132040758123594</v>
      </c>
      <c r="O16" s="17">
        <v>0.12478410614344899</v>
      </c>
      <c r="P16" s="17">
        <v>9.9230713627956907E-2</v>
      </c>
      <c r="Q16" s="17">
        <v>0.129934509452827</v>
      </c>
      <c r="R16" s="17"/>
      <c r="S16" s="17">
        <v>0.151518176008932</v>
      </c>
      <c r="T16" s="17">
        <v>7.1005325442589695E-2</v>
      </c>
      <c r="U16" s="17">
        <v>0.10255124791968701</v>
      </c>
      <c r="V16" s="17">
        <v>0.112859770507915</v>
      </c>
      <c r="W16" s="17">
        <v>0.15789752838347901</v>
      </c>
      <c r="X16" s="17">
        <v>0.132440493628976</v>
      </c>
      <c r="Y16" s="17">
        <v>0.10815669460480699</v>
      </c>
      <c r="Z16" s="17">
        <v>0.105375704348826</v>
      </c>
      <c r="AA16" s="17">
        <v>0.14388491959809299</v>
      </c>
      <c r="AB16" s="17">
        <v>0.125774783188524</v>
      </c>
      <c r="AC16" s="17">
        <v>0.11647961736369999</v>
      </c>
      <c r="AD16" s="17">
        <v>0.14372983635877901</v>
      </c>
      <c r="AE16" s="17"/>
      <c r="AF16" s="17">
        <v>0.15711624191720899</v>
      </c>
      <c r="AG16" s="17">
        <v>0.13517518822611399</v>
      </c>
      <c r="AH16" s="17">
        <v>0.12313818707381401</v>
      </c>
      <c r="AI16" s="17">
        <v>9.6222909166122195E-2</v>
      </c>
      <c r="AJ16" s="17">
        <v>6.02354929023904E-2</v>
      </c>
      <c r="AK16" s="17">
        <v>9.3607570049572694E-2</v>
      </c>
      <c r="AL16" s="17"/>
      <c r="AM16" s="17">
        <v>0.12009300305651401</v>
      </c>
      <c r="AN16" s="17">
        <v>0.12539633840073</v>
      </c>
      <c r="AO16" s="17"/>
      <c r="AP16" s="17">
        <v>0.10141468433088301</v>
      </c>
      <c r="AQ16" s="17">
        <v>0.14198904295553</v>
      </c>
      <c r="AR16" s="17">
        <v>0.120746458926266</v>
      </c>
      <c r="AS16" s="17">
        <v>0.14182611548542501</v>
      </c>
      <c r="AT16" s="17">
        <v>9.99018756312888E-2</v>
      </c>
      <c r="AU16" s="17"/>
      <c r="AV16" s="17">
        <v>0.14934455098868599</v>
      </c>
      <c r="AW16" s="17">
        <v>7.8933877312082207E-2</v>
      </c>
      <c r="AX16" s="17">
        <v>0.158984588004323</v>
      </c>
      <c r="AY16" s="17">
        <v>0.101987617264929</v>
      </c>
      <c r="AZ16" s="17">
        <v>0.120854636574454</v>
      </c>
      <c r="BA16" s="17">
        <v>0.11074667314148801</v>
      </c>
      <c r="BB16" s="17"/>
      <c r="BC16" s="17">
        <v>0.11828041404351999</v>
      </c>
      <c r="BD16" s="17">
        <v>0.13119702874842501</v>
      </c>
      <c r="BE16" s="17">
        <v>0.119398431368076</v>
      </c>
      <c r="BF16" s="17"/>
      <c r="BG16" s="17">
        <v>0.14523542138870199</v>
      </c>
      <c r="BH16" s="17">
        <v>0.127832439990512</v>
      </c>
      <c r="BI16" s="17">
        <v>0.135652897416465</v>
      </c>
      <c r="BJ16" s="17">
        <v>0.130802727640213</v>
      </c>
      <c r="BK16" s="17">
        <v>6.2998298943809206E-2</v>
      </c>
      <c r="BL16" s="17"/>
      <c r="BM16" s="17">
        <v>0.130676244191989</v>
      </c>
      <c r="BN16" s="17">
        <v>7.8687865561853698E-2</v>
      </c>
    </row>
    <row r="17" spans="2:66" ht="29" x14ac:dyDescent="0.35">
      <c r="B17" s="18" t="s">
        <v>345</v>
      </c>
      <c r="C17" s="17">
        <v>0.11290387425625099</v>
      </c>
      <c r="D17" s="17">
        <v>0.112618650512677</v>
      </c>
      <c r="E17" s="17">
        <v>0.113738460737472</v>
      </c>
      <c r="F17" s="17"/>
      <c r="G17" s="17">
        <v>0.139334355817536</v>
      </c>
      <c r="H17" s="17">
        <v>0.122707385129632</v>
      </c>
      <c r="I17" s="17">
        <v>0.12516825410847199</v>
      </c>
      <c r="J17" s="17">
        <v>0.117875290417174</v>
      </c>
      <c r="K17" s="17">
        <v>0.102504091328838</v>
      </c>
      <c r="L17" s="17">
        <v>8.0343187846766098E-2</v>
      </c>
      <c r="M17" s="17"/>
      <c r="N17" s="17">
        <v>0.119763463313118</v>
      </c>
      <c r="O17" s="17">
        <v>0.11460398804541901</v>
      </c>
      <c r="P17" s="17">
        <v>9.4512605129497607E-2</v>
      </c>
      <c r="Q17" s="17">
        <v>0.117752542118465</v>
      </c>
      <c r="R17" s="17"/>
      <c r="S17" s="17">
        <v>0.14505397449490201</v>
      </c>
      <c r="T17" s="17">
        <v>8.2796015923810307E-2</v>
      </c>
      <c r="U17" s="17">
        <v>0.17102571134973499</v>
      </c>
      <c r="V17" s="17">
        <v>8.9135429024868304E-2</v>
      </c>
      <c r="W17" s="17">
        <v>0.106951058930101</v>
      </c>
      <c r="X17" s="17">
        <v>0.10876231447335399</v>
      </c>
      <c r="Y17" s="17">
        <v>9.6792961529685195E-2</v>
      </c>
      <c r="Z17" s="17">
        <v>0.129167623217988</v>
      </c>
      <c r="AA17" s="17">
        <v>8.7709821376991695E-2</v>
      </c>
      <c r="AB17" s="17">
        <v>0.12476216235283399</v>
      </c>
      <c r="AC17" s="17">
        <v>0.105581240080278</v>
      </c>
      <c r="AD17" s="17">
        <v>0.126401045157398</v>
      </c>
      <c r="AE17" s="17"/>
      <c r="AF17" s="17">
        <v>0.13630432900447301</v>
      </c>
      <c r="AG17" s="17">
        <v>0.130491636346628</v>
      </c>
      <c r="AH17" s="17">
        <v>9.9429186313925097E-2</v>
      </c>
      <c r="AI17" s="17">
        <v>9.9388786342209504E-2</v>
      </c>
      <c r="AJ17" s="17">
        <v>7.0768539356674001E-2</v>
      </c>
      <c r="AK17" s="17">
        <v>7.5233943877327306E-2</v>
      </c>
      <c r="AL17" s="17"/>
      <c r="AM17" s="17">
        <v>0.10975883691784</v>
      </c>
      <c r="AN17" s="17">
        <v>0.118166945080321</v>
      </c>
      <c r="AO17" s="17"/>
      <c r="AP17" s="17">
        <v>0.100345991319852</v>
      </c>
      <c r="AQ17" s="17">
        <v>0.122773792470889</v>
      </c>
      <c r="AR17" s="17">
        <v>0.11413266215953</v>
      </c>
      <c r="AS17" s="17">
        <v>0.120619988417801</v>
      </c>
      <c r="AT17" s="17">
        <v>8.2002543540669298E-2</v>
      </c>
      <c r="AU17" s="17"/>
      <c r="AV17" s="17">
        <v>0.13278156602077201</v>
      </c>
      <c r="AW17" s="17">
        <v>0.119156178576918</v>
      </c>
      <c r="AX17" s="17">
        <v>0.101447180643125</v>
      </c>
      <c r="AY17" s="17">
        <v>9.0479561895344507E-2</v>
      </c>
      <c r="AZ17" s="17">
        <v>0.110458581900478</v>
      </c>
      <c r="BA17" s="17">
        <v>8.8484194793507803E-2</v>
      </c>
      <c r="BB17" s="17"/>
      <c r="BC17" s="17">
        <v>0.11288360040048601</v>
      </c>
      <c r="BD17" s="17">
        <v>0.117913849849713</v>
      </c>
      <c r="BE17" s="17">
        <v>0.120376078871108</v>
      </c>
      <c r="BF17" s="17"/>
      <c r="BG17" s="17">
        <v>9.5470004459122099E-2</v>
      </c>
      <c r="BH17" s="17">
        <v>0.13031845344871601</v>
      </c>
      <c r="BI17" s="17">
        <v>0.11327432444626299</v>
      </c>
      <c r="BJ17" s="17">
        <v>0.187252782158491</v>
      </c>
      <c r="BK17" s="17">
        <v>3.3272082378638601E-2</v>
      </c>
      <c r="BL17" s="17"/>
      <c r="BM17" s="17">
        <v>0.124623902418404</v>
      </c>
      <c r="BN17" s="17">
        <v>6.8902357473298204E-2</v>
      </c>
    </row>
    <row r="18" spans="2:66" ht="29" x14ac:dyDescent="0.35">
      <c r="B18" s="18" t="s">
        <v>336</v>
      </c>
      <c r="C18" s="17">
        <v>0.10487576410236001</v>
      </c>
      <c r="D18" s="17">
        <v>0.123445673278386</v>
      </c>
      <c r="E18" s="17">
        <v>8.72868889776892E-2</v>
      </c>
      <c r="F18" s="17"/>
      <c r="G18" s="17">
        <v>0.157938383905074</v>
      </c>
      <c r="H18" s="17">
        <v>9.9978110351671604E-2</v>
      </c>
      <c r="I18" s="17">
        <v>0.123151265498519</v>
      </c>
      <c r="J18" s="17">
        <v>0.11191007227856201</v>
      </c>
      <c r="K18" s="17">
        <v>7.7232950059367506E-2</v>
      </c>
      <c r="L18" s="17">
        <v>7.1650217007466196E-2</v>
      </c>
      <c r="M18" s="17"/>
      <c r="N18" s="17">
        <v>0.108053852936732</v>
      </c>
      <c r="O18" s="17">
        <v>0.112486021958035</v>
      </c>
      <c r="P18" s="17">
        <v>9.7305950444659603E-2</v>
      </c>
      <c r="Q18" s="17">
        <v>9.9969368696269101E-2</v>
      </c>
      <c r="R18" s="17"/>
      <c r="S18" s="17">
        <v>0.159327076894688</v>
      </c>
      <c r="T18" s="17">
        <v>0.10469367135289399</v>
      </c>
      <c r="U18" s="17">
        <v>8.5535555608972802E-2</v>
      </c>
      <c r="V18" s="17">
        <v>0.12565091284882701</v>
      </c>
      <c r="W18" s="17">
        <v>9.9744526878657105E-2</v>
      </c>
      <c r="X18" s="17">
        <v>0.121542516453135</v>
      </c>
      <c r="Y18" s="17">
        <v>8.4422797589545101E-2</v>
      </c>
      <c r="Z18" s="17">
        <v>9.6004086136207104E-2</v>
      </c>
      <c r="AA18" s="17">
        <v>7.0737547389800107E-2</v>
      </c>
      <c r="AB18" s="17">
        <v>7.0287565597180302E-2</v>
      </c>
      <c r="AC18" s="17">
        <v>0.107050577353968</v>
      </c>
      <c r="AD18" s="17">
        <v>9.4859711999424404E-2</v>
      </c>
      <c r="AE18" s="17"/>
      <c r="AF18" s="17">
        <v>0.12546104594341301</v>
      </c>
      <c r="AG18" s="17">
        <v>9.6491475726268594E-2</v>
      </c>
      <c r="AH18" s="17">
        <v>0.10617957004934001</v>
      </c>
      <c r="AI18" s="17">
        <v>0.10343346595508</v>
      </c>
      <c r="AJ18" s="17">
        <v>5.6894192634496299E-2</v>
      </c>
      <c r="AK18" s="17">
        <v>0.15124373155159701</v>
      </c>
      <c r="AL18" s="17"/>
      <c r="AM18" s="17">
        <v>0.112013951164093</v>
      </c>
      <c r="AN18" s="17">
        <v>9.4384329309527795E-2</v>
      </c>
      <c r="AO18" s="17"/>
      <c r="AP18" s="17">
        <v>0.108523732284522</v>
      </c>
      <c r="AQ18" s="17">
        <v>0.103836419276202</v>
      </c>
      <c r="AR18" s="17">
        <v>8.1276689155605999E-2</v>
      </c>
      <c r="AS18" s="17">
        <v>0.14720474809328801</v>
      </c>
      <c r="AT18" s="17">
        <v>0.19975909322291899</v>
      </c>
      <c r="AU18" s="17"/>
      <c r="AV18" s="17">
        <v>0.118917289088635</v>
      </c>
      <c r="AW18" s="17">
        <v>0.102302326456301</v>
      </c>
      <c r="AX18" s="17">
        <v>0.140092632013751</v>
      </c>
      <c r="AY18" s="17">
        <v>0.11041503891078799</v>
      </c>
      <c r="AZ18" s="17">
        <v>0.105001847514018</v>
      </c>
      <c r="BA18" s="17">
        <v>7.7020965124800903E-2</v>
      </c>
      <c r="BB18" s="17"/>
      <c r="BC18" s="17">
        <v>9.1074318643555502E-2</v>
      </c>
      <c r="BD18" s="17">
        <v>0.11043773334101201</v>
      </c>
      <c r="BE18" s="17">
        <v>0.11577634740500301</v>
      </c>
      <c r="BF18" s="17"/>
      <c r="BG18" s="17">
        <v>0.111830355848052</v>
      </c>
      <c r="BH18" s="17">
        <v>0.121178972559312</v>
      </c>
      <c r="BI18" s="17">
        <v>9.8665139421007506E-2</v>
      </c>
      <c r="BJ18" s="17">
        <v>0.12846743771418101</v>
      </c>
      <c r="BK18" s="17">
        <v>5.76710395798231E-2</v>
      </c>
      <c r="BL18" s="17"/>
      <c r="BM18" s="17">
        <v>0.119651324228651</v>
      </c>
      <c r="BN18" s="17">
        <v>7.4052931237963707E-2</v>
      </c>
    </row>
    <row r="19" spans="2:66" x14ac:dyDescent="0.35">
      <c r="B19" s="18" t="s">
        <v>346</v>
      </c>
      <c r="C19" s="17">
        <v>8.1261471012787898E-2</v>
      </c>
      <c r="D19" s="17">
        <v>9.4764340679638903E-2</v>
      </c>
      <c r="E19" s="17">
        <v>6.6494200668851006E-2</v>
      </c>
      <c r="F19" s="17"/>
      <c r="G19" s="17">
        <v>0.102837314071468</v>
      </c>
      <c r="H19" s="17">
        <v>0.117209177358927</v>
      </c>
      <c r="I19" s="17">
        <v>0.10070642990782901</v>
      </c>
      <c r="J19" s="17">
        <v>7.5620203658804494E-2</v>
      </c>
      <c r="K19" s="17">
        <v>5.9270750876886699E-2</v>
      </c>
      <c r="L19" s="17">
        <v>4.1150458334962503E-2</v>
      </c>
      <c r="M19" s="17"/>
      <c r="N19" s="17">
        <v>9.3112068407079002E-2</v>
      </c>
      <c r="O19" s="17">
        <v>0.1007818047634</v>
      </c>
      <c r="P19" s="17">
        <v>8.4918587874996704E-2</v>
      </c>
      <c r="Q19" s="17">
        <v>4.6180857561487799E-2</v>
      </c>
      <c r="R19" s="17"/>
      <c r="S19" s="17">
        <v>0.10176061909020399</v>
      </c>
      <c r="T19" s="17">
        <v>6.1288627424670103E-2</v>
      </c>
      <c r="U19" s="17">
        <v>6.8461432498456903E-2</v>
      </c>
      <c r="V19" s="17">
        <v>5.9653242002025597E-2</v>
      </c>
      <c r="W19" s="17">
        <v>6.4109392477865498E-2</v>
      </c>
      <c r="X19" s="17">
        <v>9.9676456288337406E-2</v>
      </c>
      <c r="Y19" s="17">
        <v>0.109877594340916</v>
      </c>
      <c r="Z19" s="17">
        <v>0.140917571808436</v>
      </c>
      <c r="AA19" s="17">
        <v>6.6770421128191398E-2</v>
      </c>
      <c r="AB19" s="17">
        <v>9.1624514604511903E-2</v>
      </c>
      <c r="AC19" s="17">
        <v>6.6686820167038294E-2</v>
      </c>
      <c r="AD19" s="17">
        <v>4.6794028274486997E-2</v>
      </c>
      <c r="AE19" s="17"/>
      <c r="AF19" s="17">
        <v>0.117154069398929</v>
      </c>
      <c r="AG19" s="17">
        <v>8.0020022116489203E-2</v>
      </c>
      <c r="AH19" s="17">
        <v>9.2589232214726702E-2</v>
      </c>
      <c r="AI19" s="17">
        <v>4.9110936882865698E-2</v>
      </c>
      <c r="AJ19" s="17">
        <v>4.2436231602697903E-2</v>
      </c>
      <c r="AK19" s="17">
        <v>7.4912239722650306E-2</v>
      </c>
      <c r="AL19" s="17"/>
      <c r="AM19" s="17">
        <v>9.0786280388808496E-2</v>
      </c>
      <c r="AN19" s="17">
        <v>6.8323119544410296E-2</v>
      </c>
      <c r="AO19" s="17"/>
      <c r="AP19" s="17">
        <v>4.1217140039613E-2</v>
      </c>
      <c r="AQ19" s="17">
        <v>8.4614648463452E-2</v>
      </c>
      <c r="AR19" s="17">
        <v>9.8562079130762106E-2</v>
      </c>
      <c r="AS19" s="17">
        <v>0.14524988425570001</v>
      </c>
      <c r="AT19" s="17">
        <v>8.5234286305764503E-2</v>
      </c>
      <c r="AU19" s="17"/>
      <c r="AV19" s="17">
        <v>0.10261752888396899</v>
      </c>
      <c r="AW19" s="17">
        <v>7.2433323469108996E-2</v>
      </c>
      <c r="AX19" s="17">
        <v>0.11502806519120801</v>
      </c>
      <c r="AY19" s="17">
        <v>5.4919599088659399E-2</v>
      </c>
      <c r="AZ19" s="17">
        <v>8.8263861308164798E-2</v>
      </c>
      <c r="BA19" s="17">
        <v>4.9643006892221203E-2</v>
      </c>
      <c r="BB19" s="17"/>
      <c r="BC19" s="17">
        <v>7.4448755036381598E-2</v>
      </c>
      <c r="BD19" s="17">
        <v>6.93300227427215E-2</v>
      </c>
      <c r="BE19" s="17">
        <v>0.11400071103123401</v>
      </c>
      <c r="BF19" s="17"/>
      <c r="BG19" s="17">
        <v>8.5254731238991993E-2</v>
      </c>
      <c r="BH19" s="17">
        <v>8.1978551256185306E-2</v>
      </c>
      <c r="BI19" s="17">
        <v>9.3271965576351701E-2</v>
      </c>
      <c r="BJ19" s="17">
        <v>9.5356248244672204E-2</v>
      </c>
      <c r="BK19" s="17">
        <v>5.7633261378554602E-2</v>
      </c>
      <c r="BL19" s="17"/>
      <c r="BM19" s="17">
        <v>8.2513908628966806E-2</v>
      </c>
      <c r="BN19" s="17">
        <v>6.6362150137688994E-2</v>
      </c>
    </row>
    <row r="20" spans="2:66" ht="43.5" x14ac:dyDescent="0.35">
      <c r="B20" s="18" t="s">
        <v>347</v>
      </c>
      <c r="C20" s="17">
        <v>7.5889972136543998E-2</v>
      </c>
      <c r="D20" s="17">
        <v>8.1515591201585705E-2</v>
      </c>
      <c r="E20" s="17">
        <v>6.98153355563947E-2</v>
      </c>
      <c r="F20" s="17"/>
      <c r="G20" s="17">
        <v>5.2206607851726601E-2</v>
      </c>
      <c r="H20" s="17">
        <v>6.2401337377777699E-2</v>
      </c>
      <c r="I20" s="17">
        <v>4.6128691980001801E-2</v>
      </c>
      <c r="J20" s="17">
        <v>8.5332664493284693E-2</v>
      </c>
      <c r="K20" s="17">
        <v>0.10530878221635</v>
      </c>
      <c r="L20" s="17">
        <v>9.9347374550116094E-2</v>
      </c>
      <c r="M20" s="17"/>
      <c r="N20" s="17">
        <v>6.2686060362985199E-2</v>
      </c>
      <c r="O20" s="17">
        <v>7.6402808081618895E-2</v>
      </c>
      <c r="P20" s="17">
        <v>8.2573333984718306E-2</v>
      </c>
      <c r="Q20" s="17">
        <v>8.2551770097153698E-2</v>
      </c>
      <c r="R20" s="17"/>
      <c r="S20" s="17">
        <v>4.8936788152142897E-2</v>
      </c>
      <c r="T20" s="17">
        <v>9.1064772461163998E-2</v>
      </c>
      <c r="U20" s="17">
        <v>6.6743074997762705E-2</v>
      </c>
      <c r="V20" s="17">
        <v>8.1565359558565101E-2</v>
      </c>
      <c r="W20" s="17">
        <v>0.12130831151084399</v>
      </c>
      <c r="X20" s="17">
        <v>6.4322293148698403E-2</v>
      </c>
      <c r="Y20" s="17">
        <v>5.9655319001320102E-2</v>
      </c>
      <c r="Z20" s="17">
        <v>3.5448181641684201E-2</v>
      </c>
      <c r="AA20" s="17">
        <v>8.8397910309263E-2</v>
      </c>
      <c r="AB20" s="17">
        <v>9.5878947310696405E-2</v>
      </c>
      <c r="AC20" s="17">
        <v>5.89596848650457E-2</v>
      </c>
      <c r="AD20" s="17">
        <v>9.1250214573748503E-2</v>
      </c>
      <c r="AE20" s="17"/>
      <c r="AF20" s="17">
        <v>6.2325466185639798E-2</v>
      </c>
      <c r="AG20" s="17">
        <v>5.5388453233882702E-2</v>
      </c>
      <c r="AH20" s="17">
        <v>8.4500656966242496E-2</v>
      </c>
      <c r="AI20" s="17">
        <v>8.0840926044126904E-2</v>
      </c>
      <c r="AJ20" s="17">
        <v>0.134635779270949</v>
      </c>
      <c r="AK20" s="17">
        <v>8.0879624588308496E-2</v>
      </c>
      <c r="AL20" s="17"/>
      <c r="AM20" s="17">
        <v>6.4991919380380903E-2</v>
      </c>
      <c r="AN20" s="17">
        <v>9.0711737497386202E-2</v>
      </c>
      <c r="AO20" s="17"/>
      <c r="AP20" s="17">
        <v>9.6456822628945602E-2</v>
      </c>
      <c r="AQ20" s="17">
        <v>6.0334378087106899E-2</v>
      </c>
      <c r="AR20" s="17">
        <v>5.4669257630153699E-2</v>
      </c>
      <c r="AS20" s="17">
        <v>7.1919119518250293E-2</v>
      </c>
      <c r="AT20" s="17">
        <v>3.9743251681892897E-2</v>
      </c>
      <c r="AU20" s="17"/>
      <c r="AV20" s="17">
        <v>5.9727032187144001E-2</v>
      </c>
      <c r="AW20" s="17">
        <v>8.9497331797130403E-2</v>
      </c>
      <c r="AX20" s="17">
        <v>3.2293648732020099E-2</v>
      </c>
      <c r="AY20" s="17">
        <v>9.8354409679599394E-2</v>
      </c>
      <c r="AZ20" s="17">
        <v>3.9482060794087101E-2</v>
      </c>
      <c r="BA20" s="17">
        <v>9.0335016084978501E-2</v>
      </c>
      <c r="BB20" s="17"/>
      <c r="BC20" s="17">
        <v>4.5326624943148097E-2</v>
      </c>
      <c r="BD20" s="17">
        <v>7.3283251313286807E-2</v>
      </c>
      <c r="BE20" s="17">
        <v>9.7154861109544494E-2</v>
      </c>
      <c r="BF20" s="17"/>
      <c r="BG20" s="17">
        <v>0.106907179043967</v>
      </c>
      <c r="BH20" s="17">
        <v>6.2127397978736898E-2</v>
      </c>
      <c r="BI20" s="17">
        <v>5.7304982988031002E-2</v>
      </c>
      <c r="BJ20" s="17">
        <v>1.8094338319796101E-2</v>
      </c>
      <c r="BK20" s="17">
        <v>0.20694739026642001</v>
      </c>
      <c r="BL20" s="17"/>
      <c r="BM20" s="17">
        <v>6.9444818288555393E-2</v>
      </c>
      <c r="BN20" s="17">
        <v>0.163247847382509</v>
      </c>
    </row>
    <row r="21" spans="2:66" x14ac:dyDescent="0.35">
      <c r="B21" s="18" t="s">
        <v>342</v>
      </c>
      <c r="C21" s="19">
        <v>7.3007770725108001E-2</v>
      </c>
      <c r="D21" s="19">
        <v>9.0198475056384703E-2</v>
      </c>
      <c r="E21" s="19">
        <v>5.6606556398826398E-2</v>
      </c>
      <c r="F21" s="19"/>
      <c r="G21" s="19">
        <v>9.9116601744217797E-2</v>
      </c>
      <c r="H21" s="19">
        <v>9.1496016749060494E-2</v>
      </c>
      <c r="I21" s="19">
        <v>7.4891353896029106E-2</v>
      </c>
      <c r="J21" s="19">
        <v>7.2410483949177207E-2</v>
      </c>
      <c r="K21" s="19">
        <v>6.2188608539599899E-2</v>
      </c>
      <c r="L21" s="19">
        <v>4.6769626282018098E-2</v>
      </c>
      <c r="M21" s="19"/>
      <c r="N21" s="19">
        <v>7.5448020280887207E-2</v>
      </c>
      <c r="O21" s="19">
        <v>7.3865340529533405E-2</v>
      </c>
      <c r="P21" s="19">
        <v>9.5153817730535203E-2</v>
      </c>
      <c r="Q21" s="19">
        <v>5.1153435936369201E-2</v>
      </c>
      <c r="R21" s="19"/>
      <c r="S21" s="19">
        <v>0.10473335176238401</v>
      </c>
      <c r="T21" s="19">
        <v>4.9453528736450002E-2</v>
      </c>
      <c r="U21" s="19">
        <v>7.2796130360958805E-2</v>
      </c>
      <c r="V21" s="19">
        <v>5.9958937711955797E-2</v>
      </c>
      <c r="W21" s="19">
        <v>0.10238324823942301</v>
      </c>
      <c r="X21" s="19">
        <v>7.5783485802761993E-2</v>
      </c>
      <c r="Y21" s="19">
        <v>4.9093130296607702E-2</v>
      </c>
      <c r="Z21" s="19">
        <v>9.5105665631283795E-2</v>
      </c>
      <c r="AA21" s="19">
        <v>7.5695324942017403E-2</v>
      </c>
      <c r="AB21" s="19">
        <v>8.1015474910942298E-2</v>
      </c>
      <c r="AC21" s="19">
        <v>2.9519401760016301E-2</v>
      </c>
      <c r="AD21" s="19">
        <v>6.3314283205620894E-2</v>
      </c>
      <c r="AE21" s="19"/>
      <c r="AF21" s="19">
        <v>7.8228310137495399E-2</v>
      </c>
      <c r="AG21" s="19">
        <v>7.8713291460599299E-2</v>
      </c>
      <c r="AH21" s="19">
        <v>8.7874664048224999E-2</v>
      </c>
      <c r="AI21" s="19">
        <v>6.0041416189609398E-2</v>
      </c>
      <c r="AJ21" s="19">
        <v>4.7543395695631402E-2</v>
      </c>
      <c r="AK21" s="19">
        <v>7.4922522298273106E-2</v>
      </c>
      <c r="AL21" s="19"/>
      <c r="AM21" s="19">
        <v>7.7598218538788497E-2</v>
      </c>
      <c r="AN21" s="19">
        <v>6.5850231935316E-2</v>
      </c>
      <c r="AO21" s="19"/>
      <c r="AP21" s="19">
        <v>5.11495078197369E-2</v>
      </c>
      <c r="AQ21" s="19">
        <v>8.3936096964904602E-2</v>
      </c>
      <c r="AR21" s="19">
        <v>6.1389261571846598E-2</v>
      </c>
      <c r="AS21" s="19">
        <v>0.12187906080719001</v>
      </c>
      <c r="AT21" s="19">
        <v>7.9655855911919302E-2</v>
      </c>
      <c r="AU21" s="19"/>
      <c r="AV21" s="19">
        <v>8.2265650424350495E-2</v>
      </c>
      <c r="AW21" s="19">
        <v>6.6516168178138199E-2</v>
      </c>
      <c r="AX21" s="19">
        <v>9.5454797263306704E-2</v>
      </c>
      <c r="AY21" s="19">
        <v>6.7886788315386901E-2</v>
      </c>
      <c r="AZ21" s="19">
        <v>4.0502261419359198E-2</v>
      </c>
      <c r="BA21" s="19">
        <v>5.0752893065016097E-2</v>
      </c>
      <c r="BB21" s="19"/>
      <c r="BC21" s="19">
        <v>4.8368763333751903E-2</v>
      </c>
      <c r="BD21" s="19">
        <v>6.3846852707490298E-2</v>
      </c>
      <c r="BE21" s="19">
        <v>9.9300483818950194E-2</v>
      </c>
      <c r="BF21" s="19"/>
      <c r="BG21" s="19">
        <v>8.8027389902734093E-2</v>
      </c>
      <c r="BH21" s="19">
        <v>7.7120408396566101E-2</v>
      </c>
      <c r="BI21" s="19">
        <v>7.8014597808151495E-2</v>
      </c>
      <c r="BJ21" s="19">
        <v>9.1529677712018406E-2</v>
      </c>
      <c r="BK21" s="19">
        <v>2.8649054802721001E-2</v>
      </c>
      <c r="BL21" s="19"/>
      <c r="BM21" s="19">
        <v>7.8902707597086702E-2</v>
      </c>
      <c r="BN21" s="19">
        <v>4.3199280224381201E-2</v>
      </c>
    </row>
    <row r="22" spans="2:66" x14ac:dyDescent="0.35">
      <c r="B22" s="16"/>
    </row>
    <row r="23" spans="2:66" x14ac:dyDescent="0.35">
      <c r="B23" t="s">
        <v>102</v>
      </c>
    </row>
    <row r="24" spans="2:66" x14ac:dyDescent="0.35">
      <c r="B24" t="s">
        <v>103</v>
      </c>
    </row>
    <row r="26" spans="2:66" x14ac:dyDescent="0.35">
      <c r="B26"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355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739</v>
      </c>
      <c r="D7" s="10">
        <v>366</v>
      </c>
      <c r="E7" s="10">
        <v>370</v>
      </c>
      <c r="F7" s="10"/>
      <c r="G7" s="10">
        <v>99</v>
      </c>
      <c r="H7" s="10">
        <v>141</v>
      </c>
      <c r="I7" s="10">
        <v>124</v>
      </c>
      <c r="J7" s="10">
        <v>122</v>
      </c>
      <c r="K7" s="10">
        <v>96</v>
      </c>
      <c r="L7" s="10">
        <v>157</v>
      </c>
      <c r="M7" s="10"/>
      <c r="N7" s="10">
        <v>210</v>
      </c>
      <c r="O7" s="10">
        <v>178</v>
      </c>
      <c r="P7" s="10">
        <v>165</v>
      </c>
      <c r="Q7" s="10">
        <v>182</v>
      </c>
      <c r="R7" s="10"/>
      <c r="S7" s="10">
        <v>103</v>
      </c>
      <c r="T7" s="10">
        <v>110</v>
      </c>
      <c r="U7" s="10">
        <v>48</v>
      </c>
      <c r="V7" s="10">
        <v>64</v>
      </c>
      <c r="W7" s="10">
        <v>47</v>
      </c>
      <c r="X7" s="10">
        <v>62</v>
      </c>
      <c r="Y7" s="10">
        <v>56</v>
      </c>
      <c r="Z7" s="10">
        <v>31</v>
      </c>
      <c r="AA7" s="10">
        <v>95</v>
      </c>
      <c r="AB7" s="10">
        <v>64</v>
      </c>
      <c r="AC7" s="10">
        <v>33</v>
      </c>
      <c r="AD7" s="10">
        <v>26</v>
      </c>
      <c r="AE7" s="10"/>
      <c r="AF7" s="10">
        <v>182</v>
      </c>
      <c r="AG7" s="10">
        <v>202</v>
      </c>
      <c r="AH7" s="10">
        <v>103</v>
      </c>
      <c r="AI7" s="10">
        <v>142</v>
      </c>
      <c r="AJ7" s="10">
        <v>72</v>
      </c>
      <c r="AK7" s="10">
        <v>38</v>
      </c>
      <c r="AL7" s="10"/>
      <c r="AM7" s="10">
        <v>437</v>
      </c>
      <c r="AN7" s="10">
        <v>299</v>
      </c>
      <c r="AO7" s="10"/>
      <c r="AP7" s="10">
        <v>169</v>
      </c>
      <c r="AQ7" s="10">
        <v>166</v>
      </c>
      <c r="AR7" s="10">
        <v>185</v>
      </c>
      <c r="AS7" s="10">
        <v>89</v>
      </c>
      <c r="AT7" s="10">
        <v>14</v>
      </c>
      <c r="AU7" s="10"/>
      <c r="AV7" s="10">
        <v>265</v>
      </c>
      <c r="AW7" s="10">
        <v>138</v>
      </c>
      <c r="AX7" s="10">
        <v>58</v>
      </c>
      <c r="AY7" s="10">
        <v>81</v>
      </c>
      <c r="AZ7" s="10">
        <v>54</v>
      </c>
      <c r="BA7" s="10">
        <v>54</v>
      </c>
      <c r="BB7" s="10"/>
      <c r="BC7" s="10">
        <v>189</v>
      </c>
      <c r="BD7" s="10">
        <v>295</v>
      </c>
      <c r="BE7" s="10">
        <v>210</v>
      </c>
      <c r="BF7" s="10"/>
      <c r="BG7" s="10">
        <v>68</v>
      </c>
      <c r="BH7" s="10">
        <v>339</v>
      </c>
      <c r="BI7" s="10">
        <v>228</v>
      </c>
      <c r="BJ7" s="10">
        <v>14</v>
      </c>
      <c r="BK7" s="10">
        <v>59</v>
      </c>
      <c r="BL7" s="10"/>
      <c r="BM7" s="10">
        <v>407</v>
      </c>
      <c r="BN7" s="10">
        <v>73</v>
      </c>
    </row>
    <row r="8" spans="2:66" ht="30" customHeight="1" x14ac:dyDescent="0.35">
      <c r="B8" s="11" t="s">
        <v>19</v>
      </c>
      <c r="C8" s="11">
        <v>740</v>
      </c>
      <c r="D8" s="11">
        <v>369</v>
      </c>
      <c r="E8" s="11">
        <v>368</v>
      </c>
      <c r="F8" s="11"/>
      <c r="G8" s="11">
        <v>99</v>
      </c>
      <c r="H8" s="11">
        <v>138</v>
      </c>
      <c r="I8" s="11">
        <v>128</v>
      </c>
      <c r="J8" s="11">
        <v>125</v>
      </c>
      <c r="K8" s="11">
        <v>96</v>
      </c>
      <c r="L8" s="11">
        <v>153</v>
      </c>
      <c r="M8" s="11"/>
      <c r="N8" s="11">
        <v>209</v>
      </c>
      <c r="O8" s="11">
        <v>185</v>
      </c>
      <c r="P8" s="11">
        <v>163</v>
      </c>
      <c r="Q8" s="11">
        <v>179</v>
      </c>
      <c r="R8" s="11"/>
      <c r="S8" s="11">
        <v>102</v>
      </c>
      <c r="T8" s="11">
        <v>108</v>
      </c>
      <c r="U8" s="11">
        <v>47</v>
      </c>
      <c r="V8" s="11">
        <v>68</v>
      </c>
      <c r="W8" s="11">
        <v>47</v>
      </c>
      <c r="X8" s="11">
        <v>60</v>
      </c>
      <c r="Y8" s="11">
        <v>55</v>
      </c>
      <c r="Z8" s="11">
        <v>29</v>
      </c>
      <c r="AA8" s="11">
        <v>93</v>
      </c>
      <c r="AB8" s="11">
        <v>73</v>
      </c>
      <c r="AC8" s="11">
        <v>32</v>
      </c>
      <c r="AD8" s="11">
        <v>24</v>
      </c>
      <c r="AE8" s="11"/>
      <c r="AF8" s="11">
        <v>181</v>
      </c>
      <c r="AG8" s="11">
        <v>204</v>
      </c>
      <c r="AH8" s="11">
        <v>103</v>
      </c>
      <c r="AI8" s="11">
        <v>142</v>
      </c>
      <c r="AJ8" s="11">
        <v>71</v>
      </c>
      <c r="AK8" s="11">
        <v>38</v>
      </c>
      <c r="AL8" s="11"/>
      <c r="AM8" s="11">
        <v>437</v>
      </c>
      <c r="AN8" s="11">
        <v>300</v>
      </c>
      <c r="AO8" s="11"/>
      <c r="AP8" s="11">
        <v>168</v>
      </c>
      <c r="AQ8" s="11">
        <v>165</v>
      </c>
      <c r="AR8" s="11">
        <v>187</v>
      </c>
      <c r="AS8" s="11">
        <v>89</v>
      </c>
      <c r="AT8" s="11">
        <v>14</v>
      </c>
      <c r="AU8" s="11"/>
      <c r="AV8" s="11">
        <v>265</v>
      </c>
      <c r="AW8" s="11">
        <v>138</v>
      </c>
      <c r="AX8" s="11">
        <v>59</v>
      </c>
      <c r="AY8" s="11">
        <v>81</v>
      </c>
      <c r="AZ8" s="11">
        <v>53</v>
      </c>
      <c r="BA8" s="11">
        <v>54</v>
      </c>
      <c r="BB8" s="11"/>
      <c r="BC8" s="11">
        <v>189</v>
      </c>
      <c r="BD8" s="11">
        <v>295</v>
      </c>
      <c r="BE8" s="11">
        <v>210</v>
      </c>
      <c r="BF8" s="11"/>
      <c r="BG8" s="11">
        <v>68</v>
      </c>
      <c r="BH8" s="11">
        <v>338</v>
      </c>
      <c r="BI8" s="11">
        <v>228</v>
      </c>
      <c r="BJ8" s="11">
        <v>14</v>
      </c>
      <c r="BK8" s="11">
        <v>61</v>
      </c>
      <c r="BL8" s="11"/>
      <c r="BM8" s="11">
        <v>406</v>
      </c>
      <c r="BN8" s="11">
        <v>75</v>
      </c>
    </row>
    <row r="9" spans="2:66" ht="29" x14ac:dyDescent="0.35">
      <c r="B9" s="18" t="s">
        <v>350</v>
      </c>
      <c r="C9" s="17">
        <v>1.3321589996873899E-2</v>
      </c>
      <c r="D9" s="17">
        <v>2.11374330406877E-2</v>
      </c>
      <c r="E9" s="17">
        <v>5.5885717049117996E-3</v>
      </c>
      <c r="F9" s="17"/>
      <c r="G9" s="17">
        <v>0</v>
      </c>
      <c r="H9" s="17">
        <v>2.8236739743145899E-2</v>
      </c>
      <c r="I9" s="17">
        <v>9.7224118740487399E-3</v>
      </c>
      <c r="J9" s="17">
        <v>7.9165918905192492E-3</v>
      </c>
      <c r="K9" s="17">
        <v>9.3488563375499004E-3</v>
      </c>
      <c r="L9" s="17">
        <v>1.8428361459874001E-2</v>
      </c>
      <c r="M9" s="17"/>
      <c r="N9" s="17">
        <v>8.9416176966768297E-3</v>
      </c>
      <c r="O9" s="17">
        <v>6.7106839169350898E-3</v>
      </c>
      <c r="P9" s="17">
        <v>5.7174897690924703E-3</v>
      </c>
      <c r="Q9" s="17">
        <v>3.2520734845695301E-2</v>
      </c>
      <c r="R9" s="17"/>
      <c r="S9" s="17">
        <v>1.8249514249022401E-2</v>
      </c>
      <c r="T9" s="17">
        <v>0</v>
      </c>
      <c r="U9" s="17">
        <v>0</v>
      </c>
      <c r="V9" s="17">
        <v>0</v>
      </c>
      <c r="W9" s="17">
        <v>0</v>
      </c>
      <c r="X9" s="17">
        <v>0</v>
      </c>
      <c r="Y9" s="17">
        <v>3.4956969271575197E-2</v>
      </c>
      <c r="Z9" s="17">
        <v>0</v>
      </c>
      <c r="AA9" s="17">
        <v>1.0036721441712301E-2</v>
      </c>
      <c r="AB9" s="17">
        <v>3.1941208212717502E-2</v>
      </c>
      <c r="AC9" s="17">
        <v>5.9195588421099003E-2</v>
      </c>
      <c r="AD9" s="17">
        <v>3.6929175760254597E-2</v>
      </c>
      <c r="AE9" s="17"/>
      <c r="AF9" s="17">
        <v>2.6030744573304399E-2</v>
      </c>
      <c r="AG9" s="17">
        <v>5.4169111072048803E-3</v>
      </c>
      <c r="AH9" s="17">
        <v>9.0748387177086599E-3</v>
      </c>
      <c r="AI9" s="17">
        <v>2.1733319872521799E-2</v>
      </c>
      <c r="AJ9" s="17">
        <v>0</v>
      </c>
      <c r="AK9" s="17">
        <v>0</v>
      </c>
      <c r="AL9" s="17"/>
      <c r="AM9" s="17">
        <v>1.2859480762612801E-2</v>
      </c>
      <c r="AN9" s="17">
        <v>1.4128395407049899E-2</v>
      </c>
      <c r="AO9" s="17"/>
      <c r="AP9" s="17">
        <v>5.90960098769743E-3</v>
      </c>
      <c r="AQ9" s="17">
        <v>1.10949089985825E-2</v>
      </c>
      <c r="AR9" s="17">
        <v>0</v>
      </c>
      <c r="AS9" s="17">
        <v>4.5160955632520698E-2</v>
      </c>
      <c r="AT9" s="17">
        <v>0</v>
      </c>
      <c r="AU9" s="17"/>
      <c r="AV9" s="17">
        <v>3.52971277647523E-3</v>
      </c>
      <c r="AW9" s="17">
        <v>2.0318293749250801E-2</v>
      </c>
      <c r="AX9" s="17">
        <v>1.5759914207591701E-2</v>
      </c>
      <c r="AY9" s="17">
        <v>1.22424359469976E-2</v>
      </c>
      <c r="AZ9" s="17">
        <v>0</v>
      </c>
      <c r="BA9" s="17">
        <v>0</v>
      </c>
      <c r="BB9" s="17"/>
      <c r="BC9" s="17">
        <v>0</v>
      </c>
      <c r="BD9" s="17">
        <v>1.6403716530880401E-2</v>
      </c>
      <c r="BE9" s="17">
        <v>9.1468572487183094E-3</v>
      </c>
      <c r="BF9" s="17"/>
      <c r="BG9" s="17">
        <v>1.37276069651207E-2</v>
      </c>
      <c r="BH9" s="17">
        <v>1.7186292322179001E-2</v>
      </c>
      <c r="BI9" s="17">
        <v>0</v>
      </c>
      <c r="BJ9" s="17">
        <v>6.7414786751507305E-2</v>
      </c>
      <c r="BK9" s="17">
        <v>2.0439284286232699E-2</v>
      </c>
      <c r="BL9" s="17"/>
      <c r="BM9" s="17">
        <v>1.6607691125904499E-2</v>
      </c>
      <c r="BN9" s="17">
        <v>2.9171591994648399E-2</v>
      </c>
    </row>
    <row r="10" spans="2:66" ht="43.5" x14ac:dyDescent="0.35">
      <c r="B10" s="18" t="s">
        <v>351</v>
      </c>
      <c r="C10" s="17">
        <v>5.8635084778997003E-2</v>
      </c>
      <c r="D10" s="17">
        <v>8.0767339532119203E-2</v>
      </c>
      <c r="E10" s="17">
        <v>3.6905646080820899E-2</v>
      </c>
      <c r="F10" s="17"/>
      <c r="G10" s="17">
        <v>8.2449724101570004E-2</v>
      </c>
      <c r="H10" s="17">
        <v>6.3185192511770696E-2</v>
      </c>
      <c r="I10" s="17">
        <v>6.4027746223848506E-2</v>
      </c>
      <c r="J10" s="17">
        <v>3.2135589955417099E-2</v>
      </c>
      <c r="K10" s="17">
        <v>2.04076332552083E-2</v>
      </c>
      <c r="L10" s="17">
        <v>8.0305843607218902E-2</v>
      </c>
      <c r="M10" s="17"/>
      <c r="N10" s="17">
        <v>4.72763613009392E-2</v>
      </c>
      <c r="O10" s="17">
        <v>3.9798937110539598E-2</v>
      </c>
      <c r="P10" s="17">
        <v>7.2396177025101593E-2</v>
      </c>
      <c r="Q10" s="17">
        <v>7.4813185908158095E-2</v>
      </c>
      <c r="R10" s="17"/>
      <c r="S10" s="17">
        <v>8.9460720616157494E-2</v>
      </c>
      <c r="T10" s="17">
        <v>6.18205833542987E-2</v>
      </c>
      <c r="U10" s="17">
        <v>3.9712624552638597E-2</v>
      </c>
      <c r="V10" s="17">
        <v>6.3053718796772198E-2</v>
      </c>
      <c r="W10" s="17">
        <v>4.0898986031820503E-2</v>
      </c>
      <c r="X10" s="17">
        <v>9.7717927842317198E-2</v>
      </c>
      <c r="Y10" s="17">
        <v>3.3757692483760898E-2</v>
      </c>
      <c r="Z10" s="17">
        <v>3.25684854430522E-2</v>
      </c>
      <c r="AA10" s="17">
        <v>0.105606457859801</v>
      </c>
      <c r="AB10" s="17">
        <v>0</v>
      </c>
      <c r="AC10" s="17">
        <v>0</v>
      </c>
      <c r="AD10" s="17">
        <v>3.7652451150182897E-2</v>
      </c>
      <c r="AE10" s="17"/>
      <c r="AF10" s="17">
        <v>8.30188842874897E-2</v>
      </c>
      <c r="AG10" s="17">
        <v>5.7461122665935997E-2</v>
      </c>
      <c r="AH10" s="17">
        <v>5.7042477504985797E-2</v>
      </c>
      <c r="AI10" s="17">
        <v>4.7818859863403403E-2</v>
      </c>
      <c r="AJ10" s="17">
        <v>2.68578356410147E-2</v>
      </c>
      <c r="AK10" s="17">
        <v>5.2952268192192099E-2</v>
      </c>
      <c r="AL10" s="17"/>
      <c r="AM10" s="17">
        <v>5.6434389930309498E-2</v>
      </c>
      <c r="AN10" s="17">
        <v>6.2429312354496801E-2</v>
      </c>
      <c r="AO10" s="17"/>
      <c r="AP10" s="17">
        <v>4.5550138798611903E-2</v>
      </c>
      <c r="AQ10" s="17">
        <v>5.9161231686509198E-2</v>
      </c>
      <c r="AR10" s="17">
        <v>3.73812181829596E-2</v>
      </c>
      <c r="AS10" s="17">
        <v>7.8580775107100098E-2</v>
      </c>
      <c r="AT10" s="17">
        <v>0.140891057926887</v>
      </c>
      <c r="AU10" s="17"/>
      <c r="AV10" s="17">
        <v>5.5305118728604399E-2</v>
      </c>
      <c r="AW10" s="17">
        <v>8.6402807976869098E-2</v>
      </c>
      <c r="AX10" s="17">
        <v>4.9523993935603798E-2</v>
      </c>
      <c r="AY10" s="17">
        <v>8.6419083419516707E-2</v>
      </c>
      <c r="AZ10" s="17">
        <v>0</v>
      </c>
      <c r="BA10" s="17">
        <v>3.6243900370942501E-2</v>
      </c>
      <c r="BB10" s="17"/>
      <c r="BC10" s="17">
        <v>4.2114441148880397E-2</v>
      </c>
      <c r="BD10" s="17">
        <v>4.2495552373211697E-2</v>
      </c>
      <c r="BE10" s="17">
        <v>9.8809775732025304E-2</v>
      </c>
      <c r="BF10" s="17"/>
      <c r="BG10" s="17">
        <v>0.14866542370608901</v>
      </c>
      <c r="BH10" s="17">
        <v>6.45292279523869E-2</v>
      </c>
      <c r="BI10" s="17">
        <v>2.9346818743323198E-2</v>
      </c>
      <c r="BJ10" s="17">
        <v>6.7874880825218198E-2</v>
      </c>
      <c r="BK10" s="17">
        <v>3.11647262687125E-2</v>
      </c>
      <c r="BL10" s="17"/>
      <c r="BM10" s="17">
        <v>7.8604316746958502E-2</v>
      </c>
      <c r="BN10" s="17">
        <v>3.7988801558761401E-2</v>
      </c>
    </row>
    <row r="11" spans="2:66" ht="29" x14ac:dyDescent="0.35">
      <c r="B11" s="18" t="s">
        <v>352</v>
      </c>
      <c r="C11" s="17">
        <v>0.29401271859008399</v>
      </c>
      <c r="D11" s="17">
        <v>0.29279141705921002</v>
      </c>
      <c r="E11" s="17">
        <v>0.29225009399437002</v>
      </c>
      <c r="F11" s="17"/>
      <c r="G11" s="17">
        <v>0.28196994112546497</v>
      </c>
      <c r="H11" s="17">
        <v>0.31985444893927101</v>
      </c>
      <c r="I11" s="17">
        <v>0.28255518053680101</v>
      </c>
      <c r="J11" s="17">
        <v>0.27235342000847401</v>
      </c>
      <c r="K11" s="17">
        <v>0.30251361735690502</v>
      </c>
      <c r="L11" s="17">
        <v>0.30040974914385998</v>
      </c>
      <c r="M11" s="17"/>
      <c r="N11" s="17">
        <v>0.18170077059626999</v>
      </c>
      <c r="O11" s="17">
        <v>0.33106564405133998</v>
      </c>
      <c r="P11" s="17">
        <v>0.33222750143249702</v>
      </c>
      <c r="Q11" s="17">
        <v>0.352542626587523</v>
      </c>
      <c r="R11" s="17"/>
      <c r="S11" s="17">
        <v>0.31078257009080201</v>
      </c>
      <c r="T11" s="17">
        <v>0.34589811100542101</v>
      </c>
      <c r="U11" s="17">
        <v>0.29417124684947898</v>
      </c>
      <c r="V11" s="17">
        <v>0.262544264465495</v>
      </c>
      <c r="W11" s="17">
        <v>0.233764866577025</v>
      </c>
      <c r="X11" s="17">
        <v>0.37073092184752998</v>
      </c>
      <c r="Y11" s="17">
        <v>0.28631833793239497</v>
      </c>
      <c r="Z11" s="17">
        <v>0.31979952853014099</v>
      </c>
      <c r="AA11" s="17">
        <v>0.24070001340507999</v>
      </c>
      <c r="AB11" s="17">
        <v>0.35915076536471502</v>
      </c>
      <c r="AC11" s="17">
        <v>0.18189954300051001</v>
      </c>
      <c r="AD11" s="17">
        <v>0.149175648984224</v>
      </c>
      <c r="AE11" s="17"/>
      <c r="AF11" s="17">
        <v>0.33808956175990901</v>
      </c>
      <c r="AG11" s="17">
        <v>0.285469311235306</v>
      </c>
      <c r="AH11" s="17">
        <v>0.28233937465179498</v>
      </c>
      <c r="AI11" s="17">
        <v>0.26860717289862601</v>
      </c>
      <c r="AJ11" s="17">
        <v>0.24565883546423301</v>
      </c>
      <c r="AK11" s="17">
        <v>0.34671739389845402</v>
      </c>
      <c r="AL11" s="17"/>
      <c r="AM11" s="17">
        <v>0.30768742892379403</v>
      </c>
      <c r="AN11" s="17">
        <v>0.27028469069432998</v>
      </c>
      <c r="AO11" s="17"/>
      <c r="AP11" s="17">
        <v>0.31933250793252199</v>
      </c>
      <c r="AQ11" s="17">
        <v>0.30544347112499998</v>
      </c>
      <c r="AR11" s="17">
        <v>0.25940568550635701</v>
      </c>
      <c r="AS11" s="17">
        <v>0.244895693609682</v>
      </c>
      <c r="AT11" s="17">
        <v>0.204715162586803</v>
      </c>
      <c r="AU11" s="17"/>
      <c r="AV11" s="17">
        <v>0.272347884422597</v>
      </c>
      <c r="AW11" s="17">
        <v>0.264608157083565</v>
      </c>
      <c r="AX11" s="17">
        <v>0.36398743149902302</v>
      </c>
      <c r="AY11" s="17">
        <v>0.348316408051696</v>
      </c>
      <c r="AZ11" s="17">
        <v>0.21521337573817101</v>
      </c>
      <c r="BA11" s="17">
        <v>0.37670936729731203</v>
      </c>
      <c r="BB11" s="17"/>
      <c r="BC11" s="17">
        <v>0.20680580688396899</v>
      </c>
      <c r="BD11" s="17">
        <v>0.33083158768079501</v>
      </c>
      <c r="BE11" s="17">
        <v>0.30466830272177398</v>
      </c>
      <c r="BF11" s="17"/>
      <c r="BG11" s="17">
        <v>0.22639308703581101</v>
      </c>
      <c r="BH11" s="17">
        <v>0.31232869735549901</v>
      </c>
      <c r="BI11" s="17">
        <v>0.24910113747189899</v>
      </c>
      <c r="BJ11" s="17">
        <v>0.36706496251277798</v>
      </c>
      <c r="BK11" s="17">
        <v>0.38899934300705502</v>
      </c>
      <c r="BL11" s="17"/>
      <c r="BM11" s="17">
        <v>0.29795258568287097</v>
      </c>
      <c r="BN11" s="17">
        <v>0.38492194628285598</v>
      </c>
    </row>
    <row r="12" spans="2:66" ht="29" x14ac:dyDescent="0.35">
      <c r="B12" s="18" t="s">
        <v>353</v>
      </c>
      <c r="C12" s="17">
        <v>0.36560523348670598</v>
      </c>
      <c r="D12" s="17">
        <v>0.34678398821546502</v>
      </c>
      <c r="E12" s="17">
        <v>0.384733853755578</v>
      </c>
      <c r="F12" s="17"/>
      <c r="G12" s="17">
        <v>0.46602027003835</v>
      </c>
      <c r="H12" s="17">
        <v>0.36164963864576499</v>
      </c>
      <c r="I12" s="17">
        <v>0.36688496508164897</v>
      </c>
      <c r="J12" s="17">
        <v>0.41691060172560501</v>
      </c>
      <c r="K12" s="17">
        <v>0.34332491027268602</v>
      </c>
      <c r="L12" s="17">
        <v>0.27478453597018299</v>
      </c>
      <c r="M12" s="17"/>
      <c r="N12" s="17">
        <v>0.42854362147627501</v>
      </c>
      <c r="O12" s="17">
        <v>0.385498583341496</v>
      </c>
      <c r="P12" s="17">
        <v>0.35414711658752501</v>
      </c>
      <c r="Q12" s="17">
        <v>0.28456707725580899</v>
      </c>
      <c r="R12" s="17"/>
      <c r="S12" s="17">
        <v>0.33304090540632197</v>
      </c>
      <c r="T12" s="17">
        <v>0.31136748964342098</v>
      </c>
      <c r="U12" s="17">
        <v>0.397203170852649</v>
      </c>
      <c r="V12" s="17">
        <v>0.377115918409274</v>
      </c>
      <c r="W12" s="17">
        <v>0.44400795764140299</v>
      </c>
      <c r="X12" s="17">
        <v>0.25335343884612199</v>
      </c>
      <c r="Y12" s="17">
        <v>0.44762100192146898</v>
      </c>
      <c r="Z12" s="17">
        <v>0.45256813565749499</v>
      </c>
      <c r="AA12" s="17">
        <v>0.30752552374683301</v>
      </c>
      <c r="AB12" s="17">
        <v>0.329389076123487</v>
      </c>
      <c r="AC12" s="17">
        <v>0.57833953362192703</v>
      </c>
      <c r="AD12" s="17">
        <v>0.53952877695297596</v>
      </c>
      <c r="AE12" s="17"/>
      <c r="AF12" s="17">
        <v>0.30561452845787901</v>
      </c>
      <c r="AG12" s="17">
        <v>0.37464005483187701</v>
      </c>
      <c r="AH12" s="17">
        <v>0.41169162307527402</v>
      </c>
      <c r="AI12" s="17">
        <v>0.37402343377910102</v>
      </c>
      <c r="AJ12" s="17">
        <v>0.41953129244663501</v>
      </c>
      <c r="AK12" s="17">
        <v>0.34626272247879702</v>
      </c>
      <c r="AL12" s="17"/>
      <c r="AM12" s="17">
        <v>0.36653811664340702</v>
      </c>
      <c r="AN12" s="17">
        <v>0.36789714824008501</v>
      </c>
      <c r="AO12" s="17"/>
      <c r="AP12" s="17">
        <v>0.373777349742479</v>
      </c>
      <c r="AQ12" s="17">
        <v>0.38986081477201401</v>
      </c>
      <c r="AR12" s="17">
        <v>0.41599900145725</v>
      </c>
      <c r="AS12" s="17">
        <v>0.32162140046561399</v>
      </c>
      <c r="AT12" s="17">
        <v>0.27392669678187598</v>
      </c>
      <c r="AU12" s="17"/>
      <c r="AV12" s="17">
        <v>0.38253446914950701</v>
      </c>
      <c r="AW12" s="17">
        <v>0.31029472863386698</v>
      </c>
      <c r="AX12" s="17">
        <v>0.31175679008664098</v>
      </c>
      <c r="AY12" s="17">
        <v>0.39953317650645398</v>
      </c>
      <c r="AZ12" s="17">
        <v>0.41331296939860801</v>
      </c>
      <c r="BA12" s="17">
        <v>0.38604062338614897</v>
      </c>
      <c r="BB12" s="17"/>
      <c r="BC12" s="17">
        <v>0.38908614713720802</v>
      </c>
      <c r="BD12" s="17">
        <v>0.34936254293158397</v>
      </c>
      <c r="BE12" s="17">
        <v>0.35922368592529003</v>
      </c>
      <c r="BF12" s="17"/>
      <c r="BG12" s="17">
        <v>0.34105799498442202</v>
      </c>
      <c r="BH12" s="17">
        <v>0.35984453884814599</v>
      </c>
      <c r="BI12" s="17">
        <v>0.40635844022748602</v>
      </c>
      <c r="BJ12" s="17">
        <v>0.21476289213212399</v>
      </c>
      <c r="BK12" s="17">
        <v>0.342720281693496</v>
      </c>
      <c r="BL12" s="17"/>
      <c r="BM12" s="17">
        <v>0.35670175029375201</v>
      </c>
      <c r="BN12" s="17">
        <v>0.31893419659432098</v>
      </c>
    </row>
    <row r="13" spans="2:66" ht="29" x14ac:dyDescent="0.35">
      <c r="B13" s="18" t="s">
        <v>354</v>
      </c>
      <c r="C13" s="17">
        <v>0.24692886599248401</v>
      </c>
      <c r="D13" s="17">
        <v>0.236935285715176</v>
      </c>
      <c r="E13" s="17">
        <v>0.25894064869200201</v>
      </c>
      <c r="F13" s="17"/>
      <c r="G13" s="17">
        <v>0.160020991210306</v>
      </c>
      <c r="H13" s="17">
        <v>0.199152771687444</v>
      </c>
      <c r="I13" s="17">
        <v>0.24382490473475801</v>
      </c>
      <c r="J13" s="17">
        <v>0.238504646996298</v>
      </c>
      <c r="K13" s="17">
        <v>0.31466385757170201</v>
      </c>
      <c r="L13" s="17">
        <v>0.31353465635773903</v>
      </c>
      <c r="M13" s="17"/>
      <c r="N13" s="17">
        <v>0.32395662850377299</v>
      </c>
      <c r="O13" s="17">
        <v>0.220210578125736</v>
      </c>
      <c r="P13" s="17">
        <v>0.22402228798255899</v>
      </c>
      <c r="Q13" s="17">
        <v>0.205569977606994</v>
      </c>
      <c r="R13" s="17"/>
      <c r="S13" s="17">
        <v>0.23910793353991899</v>
      </c>
      <c r="T13" s="17">
        <v>0.27151846234916799</v>
      </c>
      <c r="U13" s="17">
        <v>0.248808730159228</v>
      </c>
      <c r="V13" s="17">
        <v>0.26644681378919999</v>
      </c>
      <c r="W13" s="17">
        <v>0.23809867576281099</v>
      </c>
      <c r="X13" s="17">
        <v>0.24636633515463899</v>
      </c>
      <c r="Y13" s="17">
        <v>0.17962954147114699</v>
      </c>
      <c r="Z13" s="17">
        <v>0.16360382920122099</v>
      </c>
      <c r="AA13" s="17">
        <v>0.29415801693083199</v>
      </c>
      <c r="AB13" s="17">
        <v>0.26417812335718499</v>
      </c>
      <c r="AC13" s="17">
        <v>0.18056533495646401</v>
      </c>
      <c r="AD13" s="17">
        <v>0.23671394715236299</v>
      </c>
      <c r="AE13" s="17"/>
      <c r="AF13" s="17">
        <v>0.22568811190480301</v>
      </c>
      <c r="AG13" s="17">
        <v>0.24713757268884201</v>
      </c>
      <c r="AH13" s="17">
        <v>0.21190288302913901</v>
      </c>
      <c r="AI13" s="17">
        <v>0.28013716542349199</v>
      </c>
      <c r="AJ13" s="17">
        <v>0.30795203644811803</v>
      </c>
      <c r="AK13" s="17">
        <v>0.20315795027252501</v>
      </c>
      <c r="AL13" s="17"/>
      <c r="AM13" s="17">
        <v>0.23841299254360701</v>
      </c>
      <c r="AN13" s="17">
        <v>0.258549998473662</v>
      </c>
      <c r="AO13" s="17"/>
      <c r="AP13" s="17">
        <v>0.22684115670862801</v>
      </c>
      <c r="AQ13" s="17">
        <v>0.215916090593787</v>
      </c>
      <c r="AR13" s="17">
        <v>0.259973761680448</v>
      </c>
      <c r="AS13" s="17">
        <v>0.29885760826326502</v>
      </c>
      <c r="AT13" s="17">
        <v>0.30788216007123398</v>
      </c>
      <c r="AU13" s="17"/>
      <c r="AV13" s="17">
        <v>0.25548634815316501</v>
      </c>
      <c r="AW13" s="17">
        <v>0.29692468890454099</v>
      </c>
      <c r="AX13" s="17">
        <v>0.241648792903076</v>
      </c>
      <c r="AY13" s="17">
        <v>0.129806438192067</v>
      </c>
      <c r="AZ13" s="17">
        <v>0.35371111801494398</v>
      </c>
      <c r="BA13" s="17">
        <v>0.20100610894559701</v>
      </c>
      <c r="BB13" s="17"/>
      <c r="BC13" s="17">
        <v>0.34512854239802199</v>
      </c>
      <c r="BD13" s="17">
        <v>0.231696225117834</v>
      </c>
      <c r="BE13" s="17">
        <v>0.21871593057674499</v>
      </c>
      <c r="BF13" s="17"/>
      <c r="BG13" s="17">
        <v>0.24124697357281599</v>
      </c>
      <c r="BH13" s="17">
        <v>0.234208016511843</v>
      </c>
      <c r="BI13" s="17">
        <v>0.30229456803501398</v>
      </c>
      <c r="BJ13" s="17">
        <v>0.282882477778372</v>
      </c>
      <c r="BK13" s="17">
        <v>0.20061917230207199</v>
      </c>
      <c r="BL13" s="17"/>
      <c r="BM13" s="17">
        <v>0.23538555900430899</v>
      </c>
      <c r="BN13" s="17">
        <v>0.21591115341630299</v>
      </c>
    </row>
    <row r="14" spans="2:66" x14ac:dyDescent="0.35">
      <c r="B14" s="18" t="s">
        <v>282</v>
      </c>
      <c r="C14" s="19">
        <v>2.1496507154854901E-2</v>
      </c>
      <c r="D14" s="19">
        <v>2.15845364373419E-2</v>
      </c>
      <c r="E14" s="19">
        <v>2.1581185772318E-2</v>
      </c>
      <c r="F14" s="19"/>
      <c r="G14" s="19">
        <v>9.5390735243087305E-3</v>
      </c>
      <c r="H14" s="19">
        <v>2.7921208472603501E-2</v>
      </c>
      <c r="I14" s="19">
        <v>3.2984791548895102E-2</v>
      </c>
      <c r="J14" s="19">
        <v>3.21791494236865E-2</v>
      </c>
      <c r="K14" s="19">
        <v>9.7411252059494396E-3</v>
      </c>
      <c r="L14" s="19">
        <v>1.2536853461124599E-2</v>
      </c>
      <c r="M14" s="19"/>
      <c r="N14" s="19">
        <v>9.5810004260657097E-3</v>
      </c>
      <c r="O14" s="19">
        <v>1.6715573453951998E-2</v>
      </c>
      <c r="P14" s="19">
        <v>1.14894272032245E-2</v>
      </c>
      <c r="Q14" s="19">
        <v>4.9986397795820099E-2</v>
      </c>
      <c r="R14" s="19"/>
      <c r="S14" s="19">
        <v>9.3583560977782802E-3</v>
      </c>
      <c r="T14" s="19">
        <v>9.3953536476917496E-3</v>
      </c>
      <c r="U14" s="19">
        <v>2.0104227586005802E-2</v>
      </c>
      <c r="V14" s="19">
        <v>3.0839284539259E-2</v>
      </c>
      <c r="W14" s="19">
        <v>4.3229513986939902E-2</v>
      </c>
      <c r="X14" s="19">
        <v>3.18313763093915E-2</v>
      </c>
      <c r="Y14" s="19">
        <v>1.77164569196533E-2</v>
      </c>
      <c r="Z14" s="19">
        <v>3.14600211680909E-2</v>
      </c>
      <c r="AA14" s="19">
        <v>4.1973266615741502E-2</v>
      </c>
      <c r="AB14" s="19">
        <v>1.5340826941897E-2</v>
      </c>
      <c r="AC14" s="19">
        <v>0</v>
      </c>
      <c r="AD14" s="19">
        <v>0</v>
      </c>
      <c r="AE14" s="19"/>
      <c r="AF14" s="19">
        <v>2.1558169016614798E-2</v>
      </c>
      <c r="AG14" s="19">
        <v>2.9875027470833999E-2</v>
      </c>
      <c r="AH14" s="19">
        <v>2.79488030210981E-2</v>
      </c>
      <c r="AI14" s="19">
        <v>7.6800481628559996E-3</v>
      </c>
      <c r="AJ14" s="19">
        <v>0</v>
      </c>
      <c r="AK14" s="19">
        <v>5.0909665158032399E-2</v>
      </c>
      <c r="AL14" s="19"/>
      <c r="AM14" s="19">
        <v>1.80675911962692E-2</v>
      </c>
      <c r="AN14" s="19">
        <v>2.6710454830377098E-2</v>
      </c>
      <c r="AO14" s="19"/>
      <c r="AP14" s="19">
        <v>2.85892458300612E-2</v>
      </c>
      <c r="AQ14" s="19">
        <v>1.8523482824108199E-2</v>
      </c>
      <c r="AR14" s="19">
        <v>2.7240333172985801E-2</v>
      </c>
      <c r="AS14" s="19">
        <v>1.08835669218176E-2</v>
      </c>
      <c r="AT14" s="19">
        <v>7.2584922633201002E-2</v>
      </c>
      <c r="AU14" s="19"/>
      <c r="AV14" s="19">
        <v>3.07964667696514E-2</v>
      </c>
      <c r="AW14" s="19">
        <v>2.14513236519073E-2</v>
      </c>
      <c r="AX14" s="19">
        <v>1.7323077368065199E-2</v>
      </c>
      <c r="AY14" s="19">
        <v>2.3682457883267501E-2</v>
      </c>
      <c r="AZ14" s="19">
        <v>1.7762536848276899E-2</v>
      </c>
      <c r="BA14" s="19">
        <v>0</v>
      </c>
      <c r="BB14" s="19"/>
      <c r="BC14" s="19">
        <v>1.6865062431920999E-2</v>
      </c>
      <c r="BD14" s="19">
        <v>2.9210375365694801E-2</v>
      </c>
      <c r="BE14" s="19">
        <v>9.43544779544748E-3</v>
      </c>
      <c r="BF14" s="19"/>
      <c r="BG14" s="19">
        <v>2.8908913735741101E-2</v>
      </c>
      <c r="BH14" s="19">
        <v>1.1903227009945699E-2</v>
      </c>
      <c r="BI14" s="19">
        <v>1.28990355222774E-2</v>
      </c>
      <c r="BJ14" s="19">
        <v>0</v>
      </c>
      <c r="BK14" s="19">
        <v>1.6057192442432099E-2</v>
      </c>
      <c r="BL14" s="19"/>
      <c r="BM14" s="19">
        <v>1.4748097146205799E-2</v>
      </c>
      <c r="BN14" s="19">
        <v>1.30723101531108E-2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356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797</v>
      </c>
      <c r="D7" s="10">
        <v>394</v>
      </c>
      <c r="E7" s="10">
        <v>399</v>
      </c>
      <c r="F7" s="10"/>
      <c r="G7" s="10">
        <v>114</v>
      </c>
      <c r="H7" s="10">
        <v>131</v>
      </c>
      <c r="I7" s="10">
        <v>124</v>
      </c>
      <c r="J7" s="10">
        <v>142</v>
      </c>
      <c r="K7" s="10">
        <v>109</v>
      </c>
      <c r="L7" s="10">
        <v>177</v>
      </c>
      <c r="M7" s="10"/>
      <c r="N7" s="10">
        <v>204</v>
      </c>
      <c r="O7" s="10">
        <v>186</v>
      </c>
      <c r="P7" s="10">
        <v>178</v>
      </c>
      <c r="Q7" s="10">
        <v>228</v>
      </c>
      <c r="R7" s="10"/>
      <c r="S7" s="10">
        <v>115</v>
      </c>
      <c r="T7" s="10">
        <v>108</v>
      </c>
      <c r="U7" s="10">
        <v>75</v>
      </c>
      <c r="V7" s="10">
        <v>60</v>
      </c>
      <c r="W7" s="10">
        <v>54</v>
      </c>
      <c r="X7" s="10">
        <v>71</v>
      </c>
      <c r="Y7" s="10">
        <v>66</v>
      </c>
      <c r="Z7" s="10">
        <v>27</v>
      </c>
      <c r="AA7" s="10">
        <v>81</v>
      </c>
      <c r="AB7" s="10">
        <v>60</v>
      </c>
      <c r="AC7" s="10">
        <v>52</v>
      </c>
      <c r="AD7" s="10">
        <v>28</v>
      </c>
      <c r="AE7" s="10"/>
      <c r="AF7" s="10">
        <v>199</v>
      </c>
      <c r="AG7" s="10">
        <v>210</v>
      </c>
      <c r="AH7" s="10">
        <v>105</v>
      </c>
      <c r="AI7" s="10">
        <v>142</v>
      </c>
      <c r="AJ7" s="10">
        <v>90</v>
      </c>
      <c r="AK7" s="10">
        <v>51</v>
      </c>
      <c r="AL7" s="10"/>
      <c r="AM7" s="10">
        <v>447</v>
      </c>
      <c r="AN7" s="10">
        <v>346</v>
      </c>
      <c r="AO7" s="10"/>
      <c r="AP7" s="10">
        <v>208</v>
      </c>
      <c r="AQ7" s="10">
        <v>183</v>
      </c>
      <c r="AR7" s="10">
        <v>181</v>
      </c>
      <c r="AS7" s="10">
        <v>89</v>
      </c>
      <c r="AT7" s="10">
        <v>17</v>
      </c>
      <c r="AU7" s="10"/>
      <c r="AV7" s="10">
        <v>276</v>
      </c>
      <c r="AW7" s="10">
        <v>163</v>
      </c>
      <c r="AX7" s="10">
        <v>68</v>
      </c>
      <c r="AY7" s="10">
        <v>103</v>
      </c>
      <c r="AZ7" s="10">
        <v>40</v>
      </c>
      <c r="BA7" s="10">
        <v>64</v>
      </c>
      <c r="BB7" s="10"/>
      <c r="BC7" s="10">
        <v>183</v>
      </c>
      <c r="BD7" s="10">
        <v>325</v>
      </c>
      <c r="BE7" s="10">
        <v>239</v>
      </c>
      <c r="BF7" s="10"/>
      <c r="BG7" s="10">
        <v>76</v>
      </c>
      <c r="BH7" s="10">
        <v>347</v>
      </c>
      <c r="BI7" s="10">
        <v>239</v>
      </c>
      <c r="BJ7" s="10">
        <v>20</v>
      </c>
      <c r="BK7" s="10">
        <v>68</v>
      </c>
      <c r="BL7" s="10"/>
      <c r="BM7" s="10">
        <v>423</v>
      </c>
      <c r="BN7" s="10">
        <v>88</v>
      </c>
    </row>
    <row r="8" spans="2:66" ht="30" customHeight="1" x14ac:dyDescent="0.35">
      <c r="B8" s="11" t="s">
        <v>19</v>
      </c>
      <c r="C8" s="11">
        <v>795</v>
      </c>
      <c r="D8" s="11">
        <v>395</v>
      </c>
      <c r="E8" s="11">
        <v>396</v>
      </c>
      <c r="F8" s="11"/>
      <c r="G8" s="11">
        <v>117</v>
      </c>
      <c r="H8" s="11">
        <v>128</v>
      </c>
      <c r="I8" s="11">
        <v>126</v>
      </c>
      <c r="J8" s="11">
        <v>144</v>
      </c>
      <c r="K8" s="11">
        <v>108</v>
      </c>
      <c r="L8" s="11">
        <v>172</v>
      </c>
      <c r="M8" s="11"/>
      <c r="N8" s="11">
        <v>204</v>
      </c>
      <c r="O8" s="11">
        <v>192</v>
      </c>
      <c r="P8" s="11">
        <v>176</v>
      </c>
      <c r="Q8" s="11">
        <v>222</v>
      </c>
      <c r="R8" s="11"/>
      <c r="S8" s="11">
        <v>114</v>
      </c>
      <c r="T8" s="11">
        <v>106</v>
      </c>
      <c r="U8" s="11">
        <v>73</v>
      </c>
      <c r="V8" s="11">
        <v>65</v>
      </c>
      <c r="W8" s="11">
        <v>54</v>
      </c>
      <c r="X8" s="11">
        <v>69</v>
      </c>
      <c r="Y8" s="11">
        <v>64</v>
      </c>
      <c r="Z8" s="11">
        <v>25</v>
      </c>
      <c r="AA8" s="11">
        <v>80</v>
      </c>
      <c r="AB8" s="11">
        <v>69</v>
      </c>
      <c r="AC8" s="11">
        <v>50</v>
      </c>
      <c r="AD8" s="11">
        <v>26</v>
      </c>
      <c r="AE8" s="11"/>
      <c r="AF8" s="11">
        <v>200</v>
      </c>
      <c r="AG8" s="11">
        <v>209</v>
      </c>
      <c r="AH8" s="11">
        <v>106</v>
      </c>
      <c r="AI8" s="11">
        <v>141</v>
      </c>
      <c r="AJ8" s="11">
        <v>89</v>
      </c>
      <c r="AK8" s="11">
        <v>51</v>
      </c>
      <c r="AL8" s="11"/>
      <c r="AM8" s="11">
        <v>444</v>
      </c>
      <c r="AN8" s="11">
        <v>347</v>
      </c>
      <c r="AO8" s="11"/>
      <c r="AP8" s="11">
        <v>206</v>
      </c>
      <c r="AQ8" s="11">
        <v>182</v>
      </c>
      <c r="AR8" s="11">
        <v>182</v>
      </c>
      <c r="AS8" s="11">
        <v>90</v>
      </c>
      <c r="AT8" s="11">
        <v>17</v>
      </c>
      <c r="AU8" s="11"/>
      <c r="AV8" s="11">
        <v>276</v>
      </c>
      <c r="AW8" s="11">
        <v>162</v>
      </c>
      <c r="AX8" s="11">
        <v>69</v>
      </c>
      <c r="AY8" s="11">
        <v>101</v>
      </c>
      <c r="AZ8" s="11">
        <v>39</v>
      </c>
      <c r="BA8" s="11">
        <v>64</v>
      </c>
      <c r="BB8" s="11"/>
      <c r="BC8" s="11">
        <v>183</v>
      </c>
      <c r="BD8" s="11">
        <v>325</v>
      </c>
      <c r="BE8" s="11">
        <v>237</v>
      </c>
      <c r="BF8" s="11"/>
      <c r="BG8" s="11">
        <v>75</v>
      </c>
      <c r="BH8" s="11">
        <v>348</v>
      </c>
      <c r="BI8" s="11">
        <v>239</v>
      </c>
      <c r="BJ8" s="11">
        <v>20</v>
      </c>
      <c r="BK8" s="11">
        <v>68</v>
      </c>
      <c r="BL8" s="11"/>
      <c r="BM8" s="11">
        <v>423</v>
      </c>
      <c r="BN8" s="11">
        <v>88</v>
      </c>
    </row>
    <row r="9" spans="2:66" ht="29" x14ac:dyDescent="0.35">
      <c r="B9" s="18" t="s">
        <v>350</v>
      </c>
      <c r="C9" s="17">
        <v>7.2230269150502097E-2</v>
      </c>
      <c r="D9" s="17">
        <v>7.5536330504304597E-2</v>
      </c>
      <c r="E9" s="17">
        <v>6.9668684514825996E-2</v>
      </c>
      <c r="F9" s="17"/>
      <c r="G9" s="17">
        <v>4.6810485676201198E-2</v>
      </c>
      <c r="H9" s="17">
        <v>8.27236529601829E-2</v>
      </c>
      <c r="I9" s="17">
        <v>5.9338579636540503E-2</v>
      </c>
      <c r="J9" s="17">
        <v>4.7263438832351103E-2</v>
      </c>
      <c r="K9" s="17">
        <v>7.1500133805050894E-2</v>
      </c>
      <c r="L9" s="17">
        <v>0.11253968897566</v>
      </c>
      <c r="M9" s="17"/>
      <c r="N9" s="17">
        <v>3.7886902306776798E-2</v>
      </c>
      <c r="O9" s="17">
        <v>7.7151180160216007E-2</v>
      </c>
      <c r="P9" s="17">
        <v>5.4640394235580203E-2</v>
      </c>
      <c r="Q9" s="17">
        <v>0.113662341765621</v>
      </c>
      <c r="R9" s="17"/>
      <c r="S9" s="17">
        <v>0.103200328027412</v>
      </c>
      <c r="T9" s="17">
        <v>4.54539276408941E-2</v>
      </c>
      <c r="U9" s="17">
        <v>7.8506852317569306E-2</v>
      </c>
      <c r="V9" s="17">
        <v>8.1366126777351597E-2</v>
      </c>
      <c r="W9" s="17">
        <v>2.0143494941356602E-2</v>
      </c>
      <c r="X9" s="17">
        <v>9.9371949029093604E-2</v>
      </c>
      <c r="Y9" s="17">
        <v>0.10359122962319001</v>
      </c>
      <c r="Z9" s="17">
        <v>0.11046986748177701</v>
      </c>
      <c r="AA9" s="17">
        <v>3.5690418877296702E-2</v>
      </c>
      <c r="AB9" s="17">
        <v>8.5023650330130901E-2</v>
      </c>
      <c r="AC9" s="17">
        <v>3.7906482403148603E-2</v>
      </c>
      <c r="AD9" s="17">
        <v>7.0964919405737001E-2</v>
      </c>
      <c r="AE9" s="17"/>
      <c r="AF9" s="17">
        <v>0.10486909850538401</v>
      </c>
      <c r="AG9" s="17">
        <v>5.4918809760776802E-2</v>
      </c>
      <c r="AH9" s="17">
        <v>2.75018313162473E-2</v>
      </c>
      <c r="AI9" s="17">
        <v>6.3399790973963796E-2</v>
      </c>
      <c r="AJ9" s="17">
        <v>6.7226426404433395E-2</v>
      </c>
      <c r="AK9" s="17">
        <v>0.14145039719840199</v>
      </c>
      <c r="AL9" s="17"/>
      <c r="AM9" s="17">
        <v>8.5348683437237102E-2</v>
      </c>
      <c r="AN9" s="17">
        <v>5.6246220437000297E-2</v>
      </c>
      <c r="AO9" s="17"/>
      <c r="AP9" s="17">
        <v>7.2475041266281404E-2</v>
      </c>
      <c r="AQ9" s="17">
        <v>6.4866460846477306E-2</v>
      </c>
      <c r="AR9" s="17">
        <v>6.0068014269196099E-2</v>
      </c>
      <c r="AS9" s="17">
        <v>9.0522950124700005E-2</v>
      </c>
      <c r="AT9" s="17">
        <v>0.230478293784321</v>
      </c>
      <c r="AU9" s="17"/>
      <c r="AV9" s="17">
        <v>7.7471463418610095E-2</v>
      </c>
      <c r="AW9" s="17">
        <v>3.6148287953053401E-2</v>
      </c>
      <c r="AX9" s="17">
        <v>0.10435848825640399</v>
      </c>
      <c r="AY9" s="17">
        <v>8.7372605639141704E-2</v>
      </c>
      <c r="AZ9" s="17">
        <v>4.8633826341951299E-2</v>
      </c>
      <c r="BA9" s="17">
        <v>0.12395811217455199</v>
      </c>
      <c r="BB9" s="17"/>
      <c r="BC9" s="17">
        <v>6.0360752733635697E-2</v>
      </c>
      <c r="BD9" s="17">
        <v>6.2631032135512202E-2</v>
      </c>
      <c r="BE9" s="17">
        <v>8.33821807853041E-2</v>
      </c>
      <c r="BF9" s="17"/>
      <c r="BG9" s="17">
        <v>0.10321506164260701</v>
      </c>
      <c r="BH9" s="17">
        <v>7.8158309577751606E-2</v>
      </c>
      <c r="BI9" s="17">
        <v>5.2376548763995799E-2</v>
      </c>
      <c r="BJ9" s="17">
        <v>0</v>
      </c>
      <c r="BK9" s="17">
        <v>7.5779777136541798E-2</v>
      </c>
      <c r="BL9" s="17"/>
      <c r="BM9" s="17">
        <v>8.2598012159377995E-2</v>
      </c>
      <c r="BN9" s="17">
        <v>5.8406354626179401E-2</v>
      </c>
    </row>
    <row r="10" spans="2:66" ht="43.5" x14ac:dyDescent="0.35">
      <c r="B10" s="18" t="s">
        <v>351</v>
      </c>
      <c r="C10" s="17">
        <v>0.17272273283848</v>
      </c>
      <c r="D10" s="17">
        <v>0.14667158273341199</v>
      </c>
      <c r="E10" s="17">
        <v>0.19794360605514499</v>
      </c>
      <c r="F10" s="17"/>
      <c r="G10" s="17">
        <v>0.20791494614811201</v>
      </c>
      <c r="H10" s="17">
        <v>0.18571719117289501</v>
      </c>
      <c r="I10" s="17">
        <v>0.142414500831444</v>
      </c>
      <c r="J10" s="17">
        <v>0.140599447287584</v>
      </c>
      <c r="K10" s="17">
        <v>0.18406094752683499</v>
      </c>
      <c r="L10" s="17">
        <v>0.18125159543191199</v>
      </c>
      <c r="M10" s="17"/>
      <c r="N10" s="17">
        <v>0.13778167441466899</v>
      </c>
      <c r="O10" s="17">
        <v>0.14743161568823901</v>
      </c>
      <c r="P10" s="17">
        <v>0.24039243675473099</v>
      </c>
      <c r="Q10" s="17">
        <v>0.17401837274359599</v>
      </c>
      <c r="R10" s="17"/>
      <c r="S10" s="17">
        <v>0.18093313253766499</v>
      </c>
      <c r="T10" s="17">
        <v>0.19319342403102299</v>
      </c>
      <c r="U10" s="17">
        <v>0.15686636934263601</v>
      </c>
      <c r="V10" s="17">
        <v>0.18218660936099501</v>
      </c>
      <c r="W10" s="17">
        <v>0.20141828476125501</v>
      </c>
      <c r="X10" s="17">
        <v>0.20943539972448699</v>
      </c>
      <c r="Y10" s="17">
        <v>0.15066207574454701</v>
      </c>
      <c r="Z10" s="17">
        <v>0.21688502251427499</v>
      </c>
      <c r="AA10" s="17">
        <v>0.17488479148107899</v>
      </c>
      <c r="AB10" s="17">
        <v>0.199041317396812</v>
      </c>
      <c r="AC10" s="17">
        <v>6.0338087685751197E-2</v>
      </c>
      <c r="AD10" s="17">
        <v>7.0321144188543294E-2</v>
      </c>
      <c r="AE10" s="17"/>
      <c r="AF10" s="17">
        <v>0.16166487360883999</v>
      </c>
      <c r="AG10" s="17">
        <v>0.185348618744935</v>
      </c>
      <c r="AH10" s="17">
        <v>0.22447042969893399</v>
      </c>
      <c r="AI10" s="17">
        <v>0.124200500128092</v>
      </c>
      <c r="AJ10" s="17">
        <v>0.21150312535168</v>
      </c>
      <c r="AK10" s="17">
        <v>0.123125769385543</v>
      </c>
      <c r="AL10" s="17"/>
      <c r="AM10" s="17">
        <v>0.17085909959751</v>
      </c>
      <c r="AN10" s="17">
        <v>0.17438617110902599</v>
      </c>
      <c r="AO10" s="17"/>
      <c r="AP10" s="17">
        <v>0.15613399822377599</v>
      </c>
      <c r="AQ10" s="17">
        <v>0.19140054410453899</v>
      </c>
      <c r="AR10" s="17">
        <v>0.136396644370195</v>
      </c>
      <c r="AS10" s="17">
        <v>0.193706762180859</v>
      </c>
      <c r="AT10" s="17">
        <v>0.12415735469717901</v>
      </c>
      <c r="AU10" s="17"/>
      <c r="AV10" s="17">
        <v>0.18389494506503001</v>
      </c>
      <c r="AW10" s="17">
        <v>0.20793453890521599</v>
      </c>
      <c r="AX10" s="17">
        <v>0.103114922386336</v>
      </c>
      <c r="AY10" s="17">
        <v>0.114607226488043</v>
      </c>
      <c r="AZ10" s="17">
        <v>0.14656832245078</v>
      </c>
      <c r="BA10" s="17">
        <v>0.16197727833574399</v>
      </c>
      <c r="BB10" s="17"/>
      <c r="BC10" s="17">
        <v>0.177775296899576</v>
      </c>
      <c r="BD10" s="17">
        <v>0.170512102490122</v>
      </c>
      <c r="BE10" s="17">
        <v>0.15123177330969201</v>
      </c>
      <c r="BF10" s="17"/>
      <c r="BG10" s="17">
        <v>0.11623484060158699</v>
      </c>
      <c r="BH10" s="17">
        <v>0.18968770461246201</v>
      </c>
      <c r="BI10" s="17">
        <v>0.15443403219419799</v>
      </c>
      <c r="BJ10" s="17">
        <v>0.39247830908143</v>
      </c>
      <c r="BK10" s="17">
        <v>0.16503841490632701</v>
      </c>
      <c r="BL10" s="17"/>
      <c r="BM10" s="17">
        <v>0.176672894507272</v>
      </c>
      <c r="BN10" s="17">
        <v>0.21718173765714999</v>
      </c>
    </row>
    <row r="11" spans="2:66" ht="29" x14ac:dyDescent="0.35">
      <c r="B11" s="18" t="s">
        <v>352</v>
      </c>
      <c r="C11" s="17">
        <v>0.47661888444637901</v>
      </c>
      <c r="D11" s="17">
        <v>0.48743152492038799</v>
      </c>
      <c r="E11" s="17">
        <v>0.46818382959094701</v>
      </c>
      <c r="F11" s="17"/>
      <c r="G11" s="17">
        <v>0.45574561632315402</v>
      </c>
      <c r="H11" s="17">
        <v>0.485750268494957</v>
      </c>
      <c r="I11" s="17">
        <v>0.54697984327206095</v>
      </c>
      <c r="J11" s="17">
        <v>0.50188217285219305</v>
      </c>
      <c r="K11" s="17">
        <v>0.43983730786974501</v>
      </c>
      <c r="L11" s="17">
        <v>0.43422547533658601</v>
      </c>
      <c r="M11" s="17"/>
      <c r="N11" s="17">
        <v>0.53476346283034804</v>
      </c>
      <c r="O11" s="17">
        <v>0.433845472502706</v>
      </c>
      <c r="P11" s="17">
        <v>0.43540799028687399</v>
      </c>
      <c r="Q11" s="17">
        <v>0.49499182291961502</v>
      </c>
      <c r="R11" s="17"/>
      <c r="S11" s="17">
        <v>0.40187239746953102</v>
      </c>
      <c r="T11" s="17">
        <v>0.48288591015249399</v>
      </c>
      <c r="U11" s="17">
        <v>0.51997014261299501</v>
      </c>
      <c r="V11" s="17">
        <v>0.46841832478156897</v>
      </c>
      <c r="W11" s="17">
        <v>0.42384333174780903</v>
      </c>
      <c r="X11" s="17">
        <v>0.51101849988029802</v>
      </c>
      <c r="Y11" s="17">
        <v>0.45798621883389001</v>
      </c>
      <c r="Z11" s="17">
        <v>0.40526634934087602</v>
      </c>
      <c r="AA11" s="17">
        <v>0.46995612418705801</v>
      </c>
      <c r="AB11" s="17">
        <v>0.41896845370703301</v>
      </c>
      <c r="AC11" s="17">
        <v>0.68884566781036605</v>
      </c>
      <c r="AD11" s="17">
        <v>0.57339845877159601</v>
      </c>
      <c r="AE11" s="17"/>
      <c r="AF11" s="17">
        <v>0.45085644883752701</v>
      </c>
      <c r="AG11" s="17">
        <v>0.49366797476969199</v>
      </c>
      <c r="AH11" s="17">
        <v>0.43873951584078202</v>
      </c>
      <c r="AI11" s="17">
        <v>0.56613329654143996</v>
      </c>
      <c r="AJ11" s="17">
        <v>0.44000642600845702</v>
      </c>
      <c r="AK11" s="17">
        <v>0.40264736775063098</v>
      </c>
      <c r="AL11" s="17"/>
      <c r="AM11" s="17">
        <v>0.46994187132069598</v>
      </c>
      <c r="AN11" s="17">
        <v>0.48768789575287702</v>
      </c>
      <c r="AO11" s="17"/>
      <c r="AP11" s="17">
        <v>0.47434863184792397</v>
      </c>
      <c r="AQ11" s="17">
        <v>0.44595718111666</v>
      </c>
      <c r="AR11" s="17">
        <v>0.53972507579932505</v>
      </c>
      <c r="AS11" s="17">
        <v>0.39282454442300702</v>
      </c>
      <c r="AT11" s="17">
        <v>0.53410207666566201</v>
      </c>
      <c r="AU11" s="17"/>
      <c r="AV11" s="17">
        <v>0.44842749042062602</v>
      </c>
      <c r="AW11" s="17">
        <v>0.512551234508273</v>
      </c>
      <c r="AX11" s="17">
        <v>0.50894254573263797</v>
      </c>
      <c r="AY11" s="17">
        <v>0.52733738238047101</v>
      </c>
      <c r="AZ11" s="17">
        <v>0.47509442308587901</v>
      </c>
      <c r="BA11" s="17">
        <v>0.47726564089756901</v>
      </c>
      <c r="BB11" s="17"/>
      <c r="BC11" s="17">
        <v>0.46963042352018403</v>
      </c>
      <c r="BD11" s="17">
        <v>0.49109841109915597</v>
      </c>
      <c r="BE11" s="17">
        <v>0.474444393915959</v>
      </c>
      <c r="BF11" s="17"/>
      <c r="BG11" s="17">
        <v>0.54301445571655504</v>
      </c>
      <c r="BH11" s="17">
        <v>0.48412792030296398</v>
      </c>
      <c r="BI11" s="17">
        <v>0.48669233241594101</v>
      </c>
      <c r="BJ11" s="17">
        <v>0.20034326232653901</v>
      </c>
      <c r="BK11" s="17">
        <v>0.48092895411459602</v>
      </c>
      <c r="BL11" s="17"/>
      <c r="BM11" s="17">
        <v>0.49456178270548401</v>
      </c>
      <c r="BN11" s="17">
        <v>0.41660132004128902</v>
      </c>
    </row>
    <row r="12" spans="2:66" ht="29" x14ac:dyDescent="0.35">
      <c r="B12" s="18" t="s">
        <v>353</v>
      </c>
      <c r="C12" s="17">
        <v>0.20000909340391401</v>
      </c>
      <c r="D12" s="17">
        <v>0.209629312526909</v>
      </c>
      <c r="E12" s="17">
        <v>0.18982190470211099</v>
      </c>
      <c r="F12" s="17"/>
      <c r="G12" s="17">
        <v>0.22758070869956001</v>
      </c>
      <c r="H12" s="17">
        <v>0.18640826289844001</v>
      </c>
      <c r="I12" s="17">
        <v>0.17660253702936901</v>
      </c>
      <c r="J12" s="17">
        <v>0.23145111244345501</v>
      </c>
      <c r="K12" s="17">
        <v>0.22053133935140601</v>
      </c>
      <c r="L12" s="17">
        <v>0.16937629527092599</v>
      </c>
      <c r="M12" s="17"/>
      <c r="N12" s="17">
        <v>0.21092447198221201</v>
      </c>
      <c r="O12" s="17">
        <v>0.234942007513811</v>
      </c>
      <c r="P12" s="17">
        <v>0.19708274130266401</v>
      </c>
      <c r="Q12" s="17">
        <v>0.15847622438718501</v>
      </c>
      <c r="R12" s="17"/>
      <c r="S12" s="17">
        <v>0.20973990699829201</v>
      </c>
      <c r="T12" s="17">
        <v>0.20575910449419099</v>
      </c>
      <c r="U12" s="17">
        <v>0.20143470530674301</v>
      </c>
      <c r="V12" s="17">
        <v>0.23432271466330501</v>
      </c>
      <c r="W12" s="17">
        <v>0.24080264945243199</v>
      </c>
      <c r="X12" s="17">
        <v>0.13908627331613799</v>
      </c>
      <c r="Y12" s="17">
        <v>0.165714123791292</v>
      </c>
      <c r="Z12" s="17">
        <v>0.18944690465404601</v>
      </c>
      <c r="AA12" s="17">
        <v>0.23336581984614799</v>
      </c>
      <c r="AB12" s="17">
        <v>0.18283994769109699</v>
      </c>
      <c r="AC12" s="17">
        <v>0.15459532897158501</v>
      </c>
      <c r="AD12" s="17">
        <v>0.24781351790619</v>
      </c>
      <c r="AE12" s="17"/>
      <c r="AF12" s="17">
        <v>0.186437423280297</v>
      </c>
      <c r="AG12" s="17">
        <v>0.17479172375423799</v>
      </c>
      <c r="AH12" s="17">
        <v>0.252023216297664</v>
      </c>
      <c r="AI12" s="17">
        <v>0.203841011868167</v>
      </c>
      <c r="AJ12" s="17">
        <v>0.18097546063433001</v>
      </c>
      <c r="AK12" s="17">
        <v>0.27160333254193902</v>
      </c>
      <c r="AL12" s="17"/>
      <c r="AM12" s="17">
        <v>0.186061339862585</v>
      </c>
      <c r="AN12" s="17">
        <v>0.22008012869538099</v>
      </c>
      <c r="AO12" s="17"/>
      <c r="AP12" s="17">
        <v>0.209203407438697</v>
      </c>
      <c r="AQ12" s="17">
        <v>0.23651824251247</v>
      </c>
      <c r="AR12" s="17">
        <v>0.19077949737531899</v>
      </c>
      <c r="AS12" s="17">
        <v>0.21318613077266901</v>
      </c>
      <c r="AT12" s="17">
        <v>5.5288203333601099E-2</v>
      </c>
      <c r="AU12" s="17"/>
      <c r="AV12" s="17">
        <v>0.17677901984754499</v>
      </c>
      <c r="AW12" s="17">
        <v>0.181473228974011</v>
      </c>
      <c r="AX12" s="17">
        <v>0.19761622303804199</v>
      </c>
      <c r="AY12" s="17">
        <v>0.22123538841288601</v>
      </c>
      <c r="AZ12" s="17">
        <v>0.28007145520937299</v>
      </c>
      <c r="BA12" s="17">
        <v>0.143523515241849</v>
      </c>
      <c r="BB12" s="17"/>
      <c r="BC12" s="17">
        <v>0.20437085367565599</v>
      </c>
      <c r="BD12" s="17">
        <v>0.19807582246842001</v>
      </c>
      <c r="BE12" s="17">
        <v>0.211346516234934</v>
      </c>
      <c r="BF12" s="17"/>
      <c r="BG12" s="17">
        <v>0.15866721763851199</v>
      </c>
      <c r="BH12" s="17">
        <v>0.185255960903111</v>
      </c>
      <c r="BI12" s="17">
        <v>0.22712164067987001</v>
      </c>
      <c r="BJ12" s="17">
        <v>0.35706257909752298</v>
      </c>
      <c r="BK12" s="17">
        <v>0.21411948534255301</v>
      </c>
      <c r="BL12" s="17"/>
      <c r="BM12" s="17">
        <v>0.18054481111767601</v>
      </c>
      <c r="BN12" s="17">
        <v>0.24689090347787901</v>
      </c>
    </row>
    <row r="13" spans="2:66" ht="29" x14ac:dyDescent="0.35">
      <c r="B13" s="18" t="s">
        <v>354</v>
      </c>
      <c r="C13" s="17">
        <v>5.6791789272542199E-2</v>
      </c>
      <c r="D13" s="17">
        <v>6.3125477897589197E-2</v>
      </c>
      <c r="E13" s="17">
        <v>5.1055792341843501E-2</v>
      </c>
      <c r="F13" s="17"/>
      <c r="G13" s="17">
        <v>2.71367302514346E-2</v>
      </c>
      <c r="H13" s="17">
        <v>5.2098303649272697E-2</v>
      </c>
      <c r="I13" s="17">
        <v>4.0499676664154501E-2</v>
      </c>
      <c r="J13" s="17">
        <v>6.4046091885039999E-2</v>
      </c>
      <c r="K13" s="17">
        <v>6.5564738282750806E-2</v>
      </c>
      <c r="L13" s="17">
        <v>8.0800060217239206E-2</v>
      </c>
      <c r="M13" s="17"/>
      <c r="N13" s="17">
        <v>6.8217754053785495E-2</v>
      </c>
      <c r="O13" s="17">
        <v>9.0121675769136197E-2</v>
      </c>
      <c r="P13" s="17">
        <v>5.5532930040931898E-2</v>
      </c>
      <c r="Q13" s="17">
        <v>1.8733209084225998E-2</v>
      </c>
      <c r="R13" s="17"/>
      <c r="S13" s="17">
        <v>8.6365572050265099E-2</v>
      </c>
      <c r="T13" s="17">
        <v>4.6144137516694703E-2</v>
      </c>
      <c r="U13" s="17">
        <v>2.8460143275100401E-2</v>
      </c>
      <c r="V13" s="17">
        <v>3.3706224416778598E-2</v>
      </c>
      <c r="W13" s="17">
        <v>7.6158607107858697E-2</v>
      </c>
      <c r="X13" s="17">
        <v>2.73147011664302E-2</v>
      </c>
      <c r="Y13" s="17">
        <v>9.1461278418109096E-2</v>
      </c>
      <c r="Z13" s="17">
        <v>3.84162051616114E-2</v>
      </c>
      <c r="AA13" s="17">
        <v>7.3802423407728093E-2</v>
      </c>
      <c r="AB13" s="17">
        <v>6.4821077466843402E-2</v>
      </c>
      <c r="AC13" s="17">
        <v>3.9765028063741298E-2</v>
      </c>
      <c r="AD13" s="17">
        <v>3.7501959727934103E-2</v>
      </c>
      <c r="AE13" s="17"/>
      <c r="AF13" s="17">
        <v>6.0637743465929997E-2</v>
      </c>
      <c r="AG13" s="17">
        <v>7.1156698478906405E-2</v>
      </c>
      <c r="AH13" s="17">
        <v>4.8059004135392901E-2</v>
      </c>
      <c r="AI13" s="17">
        <v>2.80510129624711E-2</v>
      </c>
      <c r="AJ13" s="17">
        <v>7.9017705777023106E-2</v>
      </c>
      <c r="AK13" s="17">
        <v>4.1453380431596902E-2</v>
      </c>
      <c r="AL13" s="17"/>
      <c r="AM13" s="17">
        <v>6.7367635651031793E-2</v>
      </c>
      <c r="AN13" s="17">
        <v>4.1075525031680001E-2</v>
      </c>
      <c r="AO13" s="17"/>
      <c r="AP13" s="17">
        <v>6.9006032254229202E-2</v>
      </c>
      <c r="AQ13" s="17">
        <v>4.3889394834277402E-2</v>
      </c>
      <c r="AR13" s="17">
        <v>5.0460155636988802E-2</v>
      </c>
      <c r="AS13" s="17">
        <v>7.5704545622039904E-2</v>
      </c>
      <c r="AT13" s="17">
        <v>5.5974071519236702E-2</v>
      </c>
      <c r="AU13" s="17"/>
      <c r="AV13" s="17">
        <v>7.3507188099461801E-2</v>
      </c>
      <c r="AW13" s="17">
        <v>4.31861940525698E-2</v>
      </c>
      <c r="AX13" s="17">
        <v>8.5967820586580507E-2</v>
      </c>
      <c r="AY13" s="17">
        <v>4.9447397079457597E-2</v>
      </c>
      <c r="AZ13" s="17">
        <v>4.9631972912016098E-2</v>
      </c>
      <c r="BA13" s="17">
        <v>6.1630931369379499E-2</v>
      </c>
      <c r="BB13" s="17"/>
      <c r="BC13" s="17">
        <v>7.1214901165391795E-2</v>
      </c>
      <c r="BD13" s="17">
        <v>4.7224495430434901E-2</v>
      </c>
      <c r="BE13" s="17">
        <v>6.6216798923468198E-2</v>
      </c>
      <c r="BF13" s="17"/>
      <c r="BG13" s="17">
        <v>7.8868424400738393E-2</v>
      </c>
      <c r="BH13" s="17">
        <v>5.7173812163200402E-2</v>
      </c>
      <c r="BI13" s="17">
        <v>5.9480643080621801E-2</v>
      </c>
      <c r="BJ13" s="17">
        <v>5.0115849494508799E-2</v>
      </c>
      <c r="BK13" s="17">
        <v>3.2646756128991997E-2</v>
      </c>
      <c r="BL13" s="17"/>
      <c r="BM13" s="17">
        <v>6.1017791051967703E-2</v>
      </c>
      <c r="BN13" s="17">
        <v>3.6651755237992301E-2</v>
      </c>
    </row>
    <row r="14" spans="2:66" x14ac:dyDescent="0.35">
      <c r="B14" s="18" t="s">
        <v>282</v>
      </c>
      <c r="C14" s="19">
        <v>2.1627230888182199E-2</v>
      </c>
      <c r="D14" s="19">
        <v>1.7605771417398001E-2</v>
      </c>
      <c r="E14" s="19">
        <v>2.3326182795126701E-2</v>
      </c>
      <c r="F14" s="19"/>
      <c r="G14" s="19">
        <v>3.4811512901537001E-2</v>
      </c>
      <c r="H14" s="19">
        <v>7.3023208242521702E-3</v>
      </c>
      <c r="I14" s="19">
        <v>3.4164862566431101E-2</v>
      </c>
      <c r="J14" s="19">
        <v>1.4757736699376399E-2</v>
      </c>
      <c r="K14" s="19">
        <v>1.8505533164212301E-2</v>
      </c>
      <c r="L14" s="19">
        <v>2.1806884767676601E-2</v>
      </c>
      <c r="M14" s="19"/>
      <c r="N14" s="19">
        <v>1.04257344122092E-2</v>
      </c>
      <c r="O14" s="19">
        <v>1.6508048365892002E-2</v>
      </c>
      <c r="P14" s="19">
        <v>1.6943507379218299E-2</v>
      </c>
      <c r="Q14" s="19">
        <v>4.0118029099755897E-2</v>
      </c>
      <c r="R14" s="19"/>
      <c r="S14" s="19">
        <v>1.7888662916834799E-2</v>
      </c>
      <c r="T14" s="19">
        <v>2.6563496164702799E-2</v>
      </c>
      <c r="U14" s="19">
        <v>1.4761787144956099E-2</v>
      </c>
      <c r="V14" s="19">
        <v>0</v>
      </c>
      <c r="W14" s="19">
        <v>3.7633631989289998E-2</v>
      </c>
      <c r="X14" s="19">
        <v>1.37731768835542E-2</v>
      </c>
      <c r="Y14" s="19">
        <v>3.0585073588971501E-2</v>
      </c>
      <c r="Z14" s="19">
        <v>3.9515650847413902E-2</v>
      </c>
      <c r="AA14" s="19">
        <v>1.23004222006896E-2</v>
      </c>
      <c r="AB14" s="19">
        <v>4.9305553408084103E-2</v>
      </c>
      <c r="AC14" s="19">
        <v>1.8549405065407799E-2</v>
      </c>
      <c r="AD14" s="19">
        <v>0</v>
      </c>
      <c r="AE14" s="19"/>
      <c r="AF14" s="19">
        <v>3.5534412302022103E-2</v>
      </c>
      <c r="AG14" s="19">
        <v>2.0116174491451502E-2</v>
      </c>
      <c r="AH14" s="19">
        <v>9.2060027109794607E-3</v>
      </c>
      <c r="AI14" s="19">
        <v>1.43743875258662E-2</v>
      </c>
      <c r="AJ14" s="19">
        <v>2.12708558240765E-2</v>
      </c>
      <c r="AK14" s="19">
        <v>1.9719752691887499E-2</v>
      </c>
      <c r="AL14" s="19"/>
      <c r="AM14" s="19">
        <v>2.04213701309407E-2</v>
      </c>
      <c r="AN14" s="19">
        <v>2.0524058974035801E-2</v>
      </c>
      <c r="AO14" s="19"/>
      <c r="AP14" s="19">
        <v>1.88328889690925E-2</v>
      </c>
      <c r="AQ14" s="19">
        <v>1.7368176585576701E-2</v>
      </c>
      <c r="AR14" s="19">
        <v>2.2570612548976899E-2</v>
      </c>
      <c r="AS14" s="19">
        <v>3.4055066876725798E-2</v>
      </c>
      <c r="AT14" s="19">
        <v>0</v>
      </c>
      <c r="AU14" s="19"/>
      <c r="AV14" s="19">
        <v>3.9919893148727299E-2</v>
      </c>
      <c r="AW14" s="19">
        <v>1.8706515606876702E-2</v>
      </c>
      <c r="AX14" s="19">
        <v>0</v>
      </c>
      <c r="AY14" s="19">
        <v>0</v>
      </c>
      <c r="AZ14" s="19">
        <v>0</v>
      </c>
      <c r="BA14" s="19">
        <v>3.1644521980906601E-2</v>
      </c>
      <c r="BB14" s="19"/>
      <c r="BC14" s="19">
        <v>1.6647772005556599E-2</v>
      </c>
      <c r="BD14" s="19">
        <v>3.0458136376355301E-2</v>
      </c>
      <c r="BE14" s="19">
        <v>1.3378336830643199E-2</v>
      </c>
      <c r="BF14" s="19"/>
      <c r="BG14" s="19">
        <v>0</v>
      </c>
      <c r="BH14" s="19">
        <v>5.5962924405104399E-3</v>
      </c>
      <c r="BI14" s="19">
        <v>1.98948028653727E-2</v>
      </c>
      <c r="BJ14" s="19">
        <v>0</v>
      </c>
      <c r="BK14" s="19">
        <v>3.1486612370989903E-2</v>
      </c>
      <c r="BL14" s="19"/>
      <c r="BM14" s="19">
        <v>4.6047084582225301E-3</v>
      </c>
      <c r="BN14" s="19">
        <v>2.4267928959509799E-2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357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718</v>
      </c>
      <c r="D7" s="10">
        <v>340</v>
      </c>
      <c r="E7" s="10">
        <v>377</v>
      </c>
      <c r="F7" s="10"/>
      <c r="G7" s="10">
        <v>104</v>
      </c>
      <c r="H7" s="10">
        <v>117</v>
      </c>
      <c r="I7" s="10">
        <v>117</v>
      </c>
      <c r="J7" s="10">
        <v>126</v>
      </c>
      <c r="K7" s="10">
        <v>98</v>
      </c>
      <c r="L7" s="10">
        <v>156</v>
      </c>
      <c r="M7" s="10"/>
      <c r="N7" s="10">
        <v>194</v>
      </c>
      <c r="O7" s="10">
        <v>178</v>
      </c>
      <c r="P7" s="10">
        <v>165</v>
      </c>
      <c r="Q7" s="10">
        <v>180</v>
      </c>
      <c r="R7" s="10"/>
      <c r="S7" s="10">
        <v>109</v>
      </c>
      <c r="T7" s="10">
        <v>90</v>
      </c>
      <c r="U7" s="10">
        <v>55</v>
      </c>
      <c r="V7" s="10">
        <v>59</v>
      </c>
      <c r="W7" s="10">
        <v>53</v>
      </c>
      <c r="X7" s="10">
        <v>74</v>
      </c>
      <c r="Y7" s="10">
        <v>54</v>
      </c>
      <c r="Z7" s="10">
        <v>28</v>
      </c>
      <c r="AA7" s="10">
        <v>72</v>
      </c>
      <c r="AB7" s="10">
        <v>57</v>
      </c>
      <c r="AC7" s="10">
        <v>37</v>
      </c>
      <c r="AD7" s="10">
        <v>30</v>
      </c>
      <c r="AE7" s="10"/>
      <c r="AF7" s="10">
        <v>175</v>
      </c>
      <c r="AG7" s="10">
        <v>215</v>
      </c>
      <c r="AH7" s="10">
        <v>91</v>
      </c>
      <c r="AI7" s="10">
        <v>117</v>
      </c>
      <c r="AJ7" s="10">
        <v>85</v>
      </c>
      <c r="AK7" s="10">
        <v>35</v>
      </c>
      <c r="AL7" s="10"/>
      <c r="AM7" s="10">
        <v>411</v>
      </c>
      <c r="AN7" s="10">
        <v>305</v>
      </c>
      <c r="AO7" s="10"/>
      <c r="AP7" s="10">
        <v>147</v>
      </c>
      <c r="AQ7" s="10">
        <v>174</v>
      </c>
      <c r="AR7" s="10">
        <v>205</v>
      </c>
      <c r="AS7" s="10">
        <v>88</v>
      </c>
      <c r="AT7" s="10">
        <v>14</v>
      </c>
      <c r="AU7" s="10"/>
      <c r="AV7" s="10">
        <v>262</v>
      </c>
      <c r="AW7" s="10">
        <v>126</v>
      </c>
      <c r="AX7" s="10">
        <v>51</v>
      </c>
      <c r="AY7" s="10">
        <v>84</v>
      </c>
      <c r="AZ7" s="10">
        <v>42</v>
      </c>
      <c r="BA7" s="10">
        <v>61</v>
      </c>
      <c r="BB7" s="10"/>
      <c r="BC7" s="10">
        <v>163</v>
      </c>
      <c r="BD7" s="10">
        <v>304</v>
      </c>
      <c r="BE7" s="10">
        <v>201</v>
      </c>
      <c r="BF7" s="10"/>
      <c r="BG7" s="10">
        <v>64</v>
      </c>
      <c r="BH7" s="10">
        <v>315</v>
      </c>
      <c r="BI7" s="10">
        <v>229</v>
      </c>
      <c r="BJ7" s="10">
        <v>21</v>
      </c>
      <c r="BK7" s="10">
        <v>57</v>
      </c>
      <c r="BL7" s="10"/>
      <c r="BM7" s="10">
        <v>379</v>
      </c>
      <c r="BN7" s="10">
        <v>78</v>
      </c>
    </row>
    <row r="8" spans="2:66" ht="30" customHeight="1" x14ac:dyDescent="0.35">
      <c r="B8" s="11" t="s">
        <v>19</v>
      </c>
      <c r="C8" s="11">
        <v>718</v>
      </c>
      <c r="D8" s="11">
        <v>342</v>
      </c>
      <c r="E8" s="11">
        <v>375</v>
      </c>
      <c r="F8" s="11"/>
      <c r="G8" s="11">
        <v>105</v>
      </c>
      <c r="H8" s="11">
        <v>115</v>
      </c>
      <c r="I8" s="11">
        <v>120</v>
      </c>
      <c r="J8" s="11">
        <v>128</v>
      </c>
      <c r="K8" s="11">
        <v>97</v>
      </c>
      <c r="L8" s="11">
        <v>153</v>
      </c>
      <c r="M8" s="11"/>
      <c r="N8" s="11">
        <v>192</v>
      </c>
      <c r="O8" s="11">
        <v>185</v>
      </c>
      <c r="P8" s="11">
        <v>163</v>
      </c>
      <c r="Q8" s="11">
        <v>177</v>
      </c>
      <c r="R8" s="11"/>
      <c r="S8" s="11">
        <v>107</v>
      </c>
      <c r="T8" s="11">
        <v>89</v>
      </c>
      <c r="U8" s="11">
        <v>54</v>
      </c>
      <c r="V8" s="11">
        <v>63</v>
      </c>
      <c r="W8" s="11">
        <v>53</v>
      </c>
      <c r="X8" s="11">
        <v>73</v>
      </c>
      <c r="Y8" s="11">
        <v>53</v>
      </c>
      <c r="Z8" s="11">
        <v>27</v>
      </c>
      <c r="AA8" s="11">
        <v>71</v>
      </c>
      <c r="AB8" s="11">
        <v>65</v>
      </c>
      <c r="AC8" s="11">
        <v>36</v>
      </c>
      <c r="AD8" s="11">
        <v>28</v>
      </c>
      <c r="AE8" s="11"/>
      <c r="AF8" s="11">
        <v>174</v>
      </c>
      <c r="AG8" s="11">
        <v>216</v>
      </c>
      <c r="AH8" s="11">
        <v>92</v>
      </c>
      <c r="AI8" s="11">
        <v>117</v>
      </c>
      <c r="AJ8" s="11">
        <v>85</v>
      </c>
      <c r="AK8" s="11">
        <v>35</v>
      </c>
      <c r="AL8" s="11"/>
      <c r="AM8" s="11">
        <v>410</v>
      </c>
      <c r="AN8" s="11">
        <v>306</v>
      </c>
      <c r="AO8" s="11"/>
      <c r="AP8" s="11">
        <v>146</v>
      </c>
      <c r="AQ8" s="11">
        <v>173</v>
      </c>
      <c r="AR8" s="11">
        <v>207</v>
      </c>
      <c r="AS8" s="11">
        <v>89</v>
      </c>
      <c r="AT8" s="11">
        <v>14</v>
      </c>
      <c r="AU8" s="11"/>
      <c r="AV8" s="11">
        <v>262</v>
      </c>
      <c r="AW8" s="11">
        <v>126</v>
      </c>
      <c r="AX8" s="11">
        <v>51</v>
      </c>
      <c r="AY8" s="11">
        <v>84</v>
      </c>
      <c r="AZ8" s="11">
        <v>42</v>
      </c>
      <c r="BA8" s="11">
        <v>60</v>
      </c>
      <c r="BB8" s="11"/>
      <c r="BC8" s="11">
        <v>164</v>
      </c>
      <c r="BD8" s="11">
        <v>304</v>
      </c>
      <c r="BE8" s="11">
        <v>201</v>
      </c>
      <c r="BF8" s="11"/>
      <c r="BG8" s="11">
        <v>64</v>
      </c>
      <c r="BH8" s="11">
        <v>315</v>
      </c>
      <c r="BI8" s="11">
        <v>229</v>
      </c>
      <c r="BJ8" s="11">
        <v>21</v>
      </c>
      <c r="BK8" s="11">
        <v>57</v>
      </c>
      <c r="BL8" s="11"/>
      <c r="BM8" s="11">
        <v>379</v>
      </c>
      <c r="BN8" s="11">
        <v>79</v>
      </c>
    </row>
    <row r="9" spans="2:66" ht="29" x14ac:dyDescent="0.35">
      <c r="B9" s="18" t="s">
        <v>350</v>
      </c>
      <c r="C9" s="17">
        <v>0.171760083456788</v>
      </c>
      <c r="D9" s="17">
        <v>0.16885584951413399</v>
      </c>
      <c r="E9" s="17">
        <v>0.17487388850024799</v>
      </c>
      <c r="F9" s="17"/>
      <c r="G9" s="17">
        <v>0.14438246116236</v>
      </c>
      <c r="H9" s="17">
        <v>0.155070323732029</v>
      </c>
      <c r="I9" s="17">
        <v>0.119026961052797</v>
      </c>
      <c r="J9" s="17">
        <v>0.15697746627441</v>
      </c>
      <c r="K9" s="17">
        <v>0.18279534654594901</v>
      </c>
      <c r="L9" s="17">
        <v>0.24964276663400101</v>
      </c>
      <c r="M9" s="17"/>
      <c r="N9" s="17">
        <v>0.11622848085875399</v>
      </c>
      <c r="O9" s="17">
        <v>0.14048034556995501</v>
      </c>
      <c r="P9" s="17">
        <v>0.21104508710633599</v>
      </c>
      <c r="Q9" s="17">
        <v>0.224052886314446</v>
      </c>
      <c r="R9" s="17"/>
      <c r="S9" s="17">
        <v>0.19174708395510401</v>
      </c>
      <c r="T9" s="17">
        <v>0.15298065471943301</v>
      </c>
      <c r="U9" s="17">
        <v>0.10816888355391401</v>
      </c>
      <c r="V9" s="17">
        <v>0.16844711774339199</v>
      </c>
      <c r="W9" s="17">
        <v>0.168834423073212</v>
      </c>
      <c r="X9" s="17">
        <v>0.250633670544956</v>
      </c>
      <c r="Y9" s="17">
        <v>0.12817231087738201</v>
      </c>
      <c r="Z9" s="17">
        <v>0.139752047863995</v>
      </c>
      <c r="AA9" s="17">
        <v>0.13790495871754599</v>
      </c>
      <c r="AB9" s="17">
        <v>0.24280861728758499</v>
      </c>
      <c r="AC9" s="17">
        <v>0.13626939027962201</v>
      </c>
      <c r="AD9" s="17">
        <v>0.16327516387827701</v>
      </c>
      <c r="AE9" s="17"/>
      <c r="AF9" s="17">
        <v>0.149793063220724</v>
      </c>
      <c r="AG9" s="17">
        <v>0.17025335355420401</v>
      </c>
      <c r="AH9" s="17">
        <v>0.18253666602268001</v>
      </c>
      <c r="AI9" s="17">
        <v>0.13672234081156801</v>
      </c>
      <c r="AJ9" s="17">
        <v>0.19672241793303299</v>
      </c>
      <c r="AK9" s="17">
        <v>0.31819077716145799</v>
      </c>
      <c r="AL9" s="17"/>
      <c r="AM9" s="17">
        <v>0.197009676196369</v>
      </c>
      <c r="AN9" s="17">
        <v>0.13899395228678099</v>
      </c>
      <c r="AO9" s="17"/>
      <c r="AP9" s="17">
        <v>0.29194383429633802</v>
      </c>
      <c r="AQ9" s="17">
        <v>0.13757283123570199</v>
      </c>
      <c r="AR9" s="17">
        <v>0.140181782756026</v>
      </c>
      <c r="AS9" s="17">
        <v>0.12778929209873899</v>
      </c>
      <c r="AT9" s="17">
        <v>0</v>
      </c>
      <c r="AU9" s="17"/>
      <c r="AV9" s="17">
        <v>0.16060501333289101</v>
      </c>
      <c r="AW9" s="17">
        <v>0.178750637795659</v>
      </c>
      <c r="AX9" s="17">
        <v>0.20241239444786499</v>
      </c>
      <c r="AY9" s="17">
        <v>0.11662580380089201</v>
      </c>
      <c r="AZ9" s="17">
        <v>0.16299279185083501</v>
      </c>
      <c r="BA9" s="17">
        <v>0.165075314376849</v>
      </c>
      <c r="BB9" s="17"/>
      <c r="BC9" s="17">
        <v>0.13009727545609701</v>
      </c>
      <c r="BD9" s="17">
        <v>0.176830471814135</v>
      </c>
      <c r="BE9" s="17">
        <v>0.17638264443099599</v>
      </c>
      <c r="BF9" s="17"/>
      <c r="BG9" s="17">
        <v>0.26058279927054501</v>
      </c>
      <c r="BH9" s="17">
        <v>0.17126910275473201</v>
      </c>
      <c r="BI9" s="17">
        <v>0.104099796201122</v>
      </c>
      <c r="BJ9" s="17">
        <v>4.3877223231116903E-2</v>
      </c>
      <c r="BK9" s="17">
        <v>0.34759019029101101</v>
      </c>
      <c r="BL9" s="17"/>
      <c r="BM9" s="17">
        <v>0.186422538043203</v>
      </c>
      <c r="BN9" s="17">
        <v>0.26544045502265201</v>
      </c>
    </row>
    <row r="10" spans="2:66" ht="43.5" x14ac:dyDescent="0.35">
      <c r="B10" s="18" t="s">
        <v>351</v>
      </c>
      <c r="C10" s="17">
        <v>0.25878614219920099</v>
      </c>
      <c r="D10" s="17">
        <v>0.22669529384794301</v>
      </c>
      <c r="E10" s="17">
        <v>0.288807277799287</v>
      </c>
      <c r="F10" s="17"/>
      <c r="G10" s="17">
        <v>0.30525690460919003</v>
      </c>
      <c r="H10" s="17">
        <v>0.23746767871229299</v>
      </c>
      <c r="I10" s="17">
        <v>0.29240662415283297</v>
      </c>
      <c r="J10" s="17">
        <v>0.16712782712396301</v>
      </c>
      <c r="K10" s="17">
        <v>0.308112499873683</v>
      </c>
      <c r="L10" s="17">
        <v>0.26192381150142902</v>
      </c>
      <c r="M10" s="17"/>
      <c r="N10" s="17">
        <v>0.18485470863241399</v>
      </c>
      <c r="O10" s="17">
        <v>0.272092602931645</v>
      </c>
      <c r="P10" s="17">
        <v>0.28212601383635799</v>
      </c>
      <c r="Q10" s="17">
        <v>0.30502986360176498</v>
      </c>
      <c r="R10" s="17"/>
      <c r="S10" s="17">
        <v>0.248997902670274</v>
      </c>
      <c r="T10" s="17">
        <v>0.29877563605007001</v>
      </c>
      <c r="U10" s="17">
        <v>0.41773128723893899</v>
      </c>
      <c r="V10" s="17">
        <v>0.37241300368086899</v>
      </c>
      <c r="W10" s="17">
        <v>0.204206116230047</v>
      </c>
      <c r="X10" s="17">
        <v>0.24409362580194499</v>
      </c>
      <c r="Y10" s="17">
        <v>0.26126977368127502</v>
      </c>
      <c r="Z10" s="17">
        <v>0.321003583505033</v>
      </c>
      <c r="AA10" s="17">
        <v>0.20972631208707401</v>
      </c>
      <c r="AB10" s="17">
        <v>7.0170789900634106E-2</v>
      </c>
      <c r="AC10" s="17">
        <v>0.32459094362825802</v>
      </c>
      <c r="AD10" s="17">
        <v>0.16810753427414099</v>
      </c>
      <c r="AE10" s="17"/>
      <c r="AF10" s="17">
        <v>0.212099860366985</v>
      </c>
      <c r="AG10" s="17">
        <v>0.267574562171283</v>
      </c>
      <c r="AH10" s="17">
        <v>0.24069753501683799</v>
      </c>
      <c r="AI10" s="17">
        <v>0.29440546002689</v>
      </c>
      <c r="AJ10" s="17">
        <v>0.339124851032653</v>
      </c>
      <c r="AK10" s="17">
        <v>0.170692397434453</v>
      </c>
      <c r="AL10" s="17"/>
      <c r="AM10" s="17">
        <v>0.21965509012683301</v>
      </c>
      <c r="AN10" s="17">
        <v>0.30979139669969602</v>
      </c>
      <c r="AO10" s="17"/>
      <c r="AP10" s="17">
        <v>0.208411540336365</v>
      </c>
      <c r="AQ10" s="17">
        <v>0.33544407215409699</v>
      </c>
      <c r="AR10" s="17">
        <v>0.234092760447137</v>
      </c>
      <c r="AS10" s="17">
        <v>0.22458605776518201</v>
      </c>
      <c r="AT10" s="17">
        <v>0.35357848741882603</v>
      </c>
      <c r="AU10" s="17"/>
      <c r="AV10" s="17">
        <v>0.22815357742550499</v>
      </c>
      <c r="AW10" s="17">
        <v>0.27444231701049798</v>
      </c>
      <c r="AX10" s="17">
        <v>0.229275891760442</v>
      </c>
      <c r="AY10" s="17">
        <v>0.34722073908267298</v>
      </c>
      <c r="AZ10" s="17">
        <v>0.33017590002201702</v>
      </c>
      <c r="BA10" s="17">
        <v>0.291801802468592</v>
      </c>
      <c r="BB10" s="17"/>
      <c r="BC10" s="17">
        <v>0.23103496438997101</v>
      </c>
      <c r="BD10" s="17">
        <v>0.26428870670510501</v>
      </c>
      <c r="BE10" s="17">
        <v>0.26855053865880002</v>
      </c>
      <c r="BF10" s="17"/>
      <c r="BG10" s="17">
        <v>0.29511479014807701</v>
      </c>
      <c r="BH10" s="17">
        <v>0.2631235030438</v>
      </c>
      <c r="BI10" s="17">
        <v>0.253401387835545</v>
      </c>
      <c r="BJ10" s="17">
        <v>0.144028757472281</v>
      </c>
      <c r="BK10" s="17">
        <v>0.24962192550696599</v>
      </c>
      <c r="BL10" s="17"/>
      <c r="BM10" s="17">
        <v>0.26855131443041902</v>
      </c>
      <c r="BN10" s="17">
        <v>0.22106058061553699</v>
      </c>
    </row>
    <row r="11" spans="2:66" ht="29" x14ac:dyDescent="0.35">
      <c r="B11" s="18" t="s">
        <v>352</v>
      </c>
      <c r="C11" s="17">
        <v>0.412454646852637</v>
      </c>
      <c r="D11" s="17">
        <v>0.44090367023427202</v>
      </c>
      <c r="E11" s="17">
        <v>0.387557774847336</v>
      </c>
      <c r="F11" s="17"/>
      <c r="G11" s="17">
        <v>0.42286923355929201</v>
      </c>
      <c r="H11" s="17">
        <v>0.43598770427435501</v>
      </c>
      <c r="I11" s="17">
        <v>0.36365228768532798</v>
      </c>
      <c r="J11" s="17">
        <v>0.465477646757395</v>
      </c>
      <c r="K11" s="17">
        <v>0.43725369265580799</v>
      </c>
      <c r="L11" s="17">
        <v>0.36589727837802899</v>
      </c>
      <c r="M11" s="17"/>
      <c r="N11" s="17">
        <v>0.48511790436921398</v>
      </c>
      <c r="O11" s="17">
        <v>0.425991245777738</v>
      </c>
      <c r="P11" s="17">
        <v>0.37110209691638701</v>
      </c>
      <c r="Q11" s="17">
        <v>0.35976360707883198</v>
      </c>
      <c r="R11" s="17"/>
      <c r="S11" s="17">
        <v>0.32950254248241301</v>
      </c>
      <c r="T11" s="17">
        <v>0.46957141022301102</v>
      </c>
      <c r="U11" s="17">
        <v>0.344533891350364</v>
      </c>
      <c r="V11" s="17">
        <v>0.28545153263822898</v>
      </c>
      <c r="W11" s="17">
        <v>0.49436605446128701</v>
      </c>
      <c r="X11" s="17">
        <v>0.40827741546825702</v>
      </c>
      <c r="Y11" s="17">
        <v>0.444422483099008</v>
      </c>
      <c r="Z11" s="17">
        <v>0.395590072219967</v>
      </c>
      <c r="AA11" s="17">
        <v>0.50131506429941797</v>
      </c>
      <c r="AB11" s="17">
        <v>0.42151673525790201</v>
      </c>
      <c r="AC11" s="17">
        <v>0.45902885663070597</v>
      </c>
      <c r="AD11" s="17">
        <v>0.46752179979882702</v>
      </c>
      <c r="AE11" s="17"/>
      <c r="AF11" s="17">
        <v>0.42315686793587998</v>
      </c>
      <c r="AG11" s="17">
        <v>0.43429610097570298</v>
      </c>
      <c r="AH11" s="17">
        <v>0.38843551852586</v>
      </c>
      <c r="AI11" s="17">
        <v>0.46804803100189102</v>
      </c>
      <c r="AJ11" s="17">
        <v>0.31629504503170902</v>
      </c>
      <c r="AK11" s="17">
        <v>0.335244084309889</v>
      </c>
      <c r="AL11" s="17"/>
      <c r="AM11" s="17">
        <v>0.42282275632106597</v>
      </c>
      <c r="AN11" s="17">
        <v>0.40119700873888903</v>
      </c>
      <c r="AO11" s="17"/>
      <c r="AP11" s="17">
        <v>0.36045497529932302</v>
      </c>
      <c r="AQ11" s="17">
        <v>0.37834881681820598</v>
      </c>
      <c r="AR11" s="17">
        <v>0.45541784707899502</v>
      </c>
      <c r="AS11" s="17">
        <v>0.41965091285354</v>
      </c>
      <c r="AT11" s="17">
        <v>0.48510609898818002</v>
      </c>
      <c r="AU11" s="17"/>
      <c r="AV11" s="17">
        <v>0.40249056236901998</v>
      </c>
      <c r="AW11" s="17">
        <v>0.39116014620408701</v>
      </c>
      <c r="AX11" s="17">
        <v>0.42806140786496999</v>
      </c>
      <c r="AY11" s="17">
        <v>0.45120451164256198</v>
      </c>
      <c r="AZ11" s="17">
        <v>0.36186169045121003</v>
      </c>
      <c r="BA11" s="17">
        <v>0.45676889159725198</v>
      </c>
      <c r="BB11" s="17"/>
      <c r="BC11" s="17">
        <v>0.416622153050065</v>
      </c>
      <c r="BD11" s="17">
        <v>0.40785419263350903</v>
      </c>
      <c r="BE11" s="17">
        <v>0.42285239336816</v>
      </c>
      <c r="BF11" s="17"/>
      <c r="BG11" s="17">
        <v>0.28190903551783703</v>
      </c>
      <c r="BH11" s="17">
        <v>0.41819815986806402</v>
      </c>
      <c r="BI11" s="17">
        <v>0.47447208255148299</v>
      </c>
      <c r="BJ11" s="17">
        <v>0.61252065525493504</v>
      </c>
      <c r="BK11" s="17">
        <v>0.31105107457932901</v>
      </c>
      <c r="BL11" s="17"/>
      <c r="BM11" s="17">
        <v>0.39507462443139202</v>
      </c>
      <c r="BN11" s="17">
        <v>0.392594007973676</v>
      </c>
    </row>
    <row r="12" spans="2:66" ht="29" x14ac:dyDescent="0.35">
      <c r="B12" s="18" t="s">
        <v>353</v>
      </c>
      <c r="C12" s="17">
        <v>0.110433882509545</v>
      </c>
      <c r="D12" s="17">
        <v>0.118995857117625</v>
      </c>
      <c r="E12" s="17">
        <v>0.10290430960423</v>
      </c>
      <c r="F12" s="17"/>
      <c r="G12" s="17">
        <v>6.8169003870065206E-2</v>
      </c>
      <c r="H12" s="17">
        <v>0.163322036898748</v>
      </c>
      <c r="I12" s="17">
        <v>0.17344201750341501</v>
      </c>
      <c r="J12" s="17">
        <v>0.14581684354180899</v>
      </c>
      <c r="K12" s="17">
        <v>4.21581030271896E-2</v>
      </c>
      <c r="L12" s="17">
        <v>6.4207672461097098E-2</v>
      </c>
      <c r="M12" s="17"/>
      <c r="N12" s="17">
        <v>0.166232772614582</v>
      </c>
      <c r="O12" s="17">
        <v>0.115815790654856</v>
      </c>
      <c r="P12" s="17">
        <v>8.5881789905008193E-2</v>
      </c>
      <c r="Q12" s="17">
        <v>6.7465576820761194E-2</v>
      </c>
      <c r="R12" s="17"/>
      <c r="S12" s="17">
        <v>0.17438656435876801</v>
      </c>
      <c r="T12" s="17">
        <v>4.4870922726047702E-2</v>
      </c>
      <c r="U12" s="17">
        <v>9.2045018671714496E-2</v>
      </c>
      <c r="V12" s="17">
        <v>0.14021840544459599</v>
      </c>
      <c r="W12" s="17">
        <v>9.3799932627036994E-2</v>
      </c>
      <c r="X12" s="17">
        <v>5.4982345554374E-2</v>
      </c>
      <c r="Y12" s="17">
        <v>0.12889779186280201</v>
      </c>
      <c r="Z12" s="17">
        <v>6.8968495581081493E-2</v>
      </c>
      <c r="AA12" s="17">
        <v>9.76244930983102E-2</v>
      </c>
      <c r="AB12" s="17">
        <v>0.178092360388409</v>
      </c>
      <c r="AC12" s="17">
        <v>8.0110809461414301E-2</v>
      </c>
      <c r="AD12" s="17">
        <v>0.13633273223070799</v>
      </c>
      <c r="AE12" s="17"/>
      <c r="AF12" s="17">
        <v>0.15088625915293299</v>
      </c>
      <c r="AG12" s="17">
        <v>8.4414340346509506E-2</v>
      </c>
      <c r="AH12" s="17">
        <v>0.11150065221755499</v>
      </c>
      <c r="AI12" s="17">
        <v>0.10082416815965201</v>
      </c>
      <c r="AJ12" s="17">
        <v>0.101294389849897</v>
      </c>
      <c r="AK12" s="17">
        <v>0.121603581286144</v>
      </c>
      <c r="AL12" s="17"/>
      <c r="AM12" s="17">
        <v>0.11804333927036199</v>
      </c>
      <c r="AN12" s="17">
        <v>0.10093614230305401</v>
      </c>
      <c r="AO12" s="17"/>
      <c r="AP12" s="17">
        <v>9.2439657734061403E-2</v>
      </c>
      <c r="AQ12" s="17">
        <v>0.10122187669263499</v>
      </c>
      <c r="AR12" s="17">
        <v>0.131148743313659</v>
      </c>
      <c r="AS12" s="17">
        <v>0.168340471111811</v>
      </c>
      <c r="AT12" s="17">
        <v>8.9187692096461199E-2</v>
      </c>
      <c r="AU12" s="17"/>
      <c r="AV12" s="17">
        <v>0.15131432204612599</v>
      </c>
      <c r="AW12" s="17">
        <v>0.113864941283513</v>
      </c>
      <c r="AX12" s="17">
        <v>0.101159776048881</v>
      </c>
      <c r="AY12" s="17">
        <v>4.7704848123231398E-2</v>
      </c>
      <c r="AZ12" s="17">
        <v>0.144969617675938</v>
      </c>
      <c r="BA12" s="17">
        <v>3.4276315321647002E-2</v>
      </c>
      <c r="BB12" s="17"/>
      <c r="BC12" s="17">
        <v>0.16820422236082899</v>
      </c>
      <c r="BD12" s="17">
        <v>9.3620471406520703E-2</v>
      </c>
      <c r="BE12" s="17">
        <v>0.101357378614595</v>
      </c>
      <c r="BF12" s="17"/>
      <c r="BG12" s="17">
        <v>0.13064497931754299</v>
      </c>
      <c r="BH12" s="17">
        <v>0.116295599752765</v>
      </c>
      <c r="BI12" s="17">
        <v>0.114335536394545</v>
      </c>
      <c r="BJ12" s="17">
        <v>0.15238870151058401</v>
      </c>
      <c r="BK12" s="17">
        <v>5.1810492391169603E-2</v>
      </c>
      <c r="BL12" s="17"/>
      <c r="BM12" s="17">
        <v>0.118730191569554</v>
      </c>
      <c r="BN12" s="17">
        <v>7.90153672205548E-2</v>
      </c>
    </row>
    <row r="13" spans="2:66" ht="29" x14ac:dyDescent="0.35">
      <c r="B13" s="18" t="s">
        <v>354</v>
      </c>
      <c r="C13" s="17">
        <v>2.3796695505440901E-2</v>
      </c>
      <c r="D13" s="17">
        <v>2.6199769191400699E-2</v>
      </c>
      <c r="E13" s="17">
        <v>2.1664124423785399E-2</v>
      </c>
      <c r="F13" s="17"/>
      <c r="G13" s="17">
        <v>3.0585826811001301E-2</v>
      </c>
      <c r="H13" s="17">
        <v>8.1522563825754801E-3</v>
      </c>
      <c r="I13" s="17">
        <v>2.4357744862486701E-2</v>
      </c>
      <c r="J13" s="17">
        <v>3.1752695187419799E-2</v>
      </c>
      <c r="K13" s="17">
        <v>9.1988707418019303E-3</v>
      </c>
      <c r="L13" s="17">
        <v>3.3008783903545801E-2</v>
      </c>
      <c r="M13" s="17"/>
      <c r="N13" s="17">
        <v>4.1571402890501499E-2</v>
      </c>
      <c r="O13" s="17">
        <v>1.7131758549780898E-2</v>
      </c>
      <c r="P13" s="17">
        <v>1.8559458494711599E-2</v>
      </c>
      <c r="Q13" s="17">
        <v>1.64028684183672E-2</v>
      </c>
      <c r="R13" s="17"/>
      <c r="S13" s="17">
        <v>2.7233523097535999E-2</v>
      </c>
      <c r="T13" s="17">
        <v>2.26350497433545E-2</v>
      </c>
      <c r="U13" s="17">
        <v>2.0191498909912699E-2</v>
      </c>
      <c r="V13" s="17">
        <v>0</v>
      </c>
      <c r="W13" s="17">
        <v>3.8793473608417103E-2</v>
      </c>
      <c r="X13" s="17">
        <v>1.43292787032646E-2</v>
      </c>
      <c r="Y13" s="17">
        <v>1.8407496434847799E-2</v>
      </c>
      <c r="Z13" s="17">
        <v>0</v>
      </c>
      <c r="AA13" s="17">
        <v>2.62673572029157E-2</v>
      </c>
      <c r="AB13" s="17">
        <v>5.0729456909035402E-2</v>
      </c>
      <c r="AC13" s="17">
        <v>0</v>
      </c>
      <c r="AD13" s="17">
        <v>6.47627698180476E-2</v>
      </c>
      <c r="AE13" s="17"/>
      <c r="AF13" s="17">
        <v>2.9427062461730401E-2</v>
      </c>
      <c r="AG13" s="17">
        <v>2.4458733971128799E-2</v>
      </c>
      <c r="AH13" s="17">
        <v>4.2215727807949299E-2</v>
      </c>
      <c r="AI13" s="17">
        <v>0</v>
      </c>
      <c r="AJ13" s="17">
        <v>2.25221307820405E-2</v>
      </c>
      <c r="AK13" s="17">
        <v>2.55854712152065E-2</v>
      </c>
      <c r="AL13" s="17"/>
      <c r="AM13" s="17">
        <v>1.7165208458972101E-2</v>
      </c>
      <c r="AN13" s="17">
        <v>3.2845051377447899E-2</v>
      </c>
      <c r="AO13" s="17"/>
      <c r="AP13" s="17">
        <v>1.9912486030961799E-2</v>
      </c>
      <c r="AQ13" s="17">
        <v>3.5608365819947002E-2</v>
      </c>
      <c r="AR13" s="17">
        <v>1.47301292864991E-2</v>
      </c>
      <c r="AS13" s="17">
        <v>3.2692468654528802E-2</v>
      </c>
      <c r="AT13" s="17">
        <v>7.2127721496532904E-2</v>
      </c>
      <c r="AU13" s="17"/>
      <c r="AV13" s="17">
        <v>2.26685287937924E-2</v>
      </c>
      <c r="AW13" s="17">
        <v>2.4308074406626499E-2</v>
      </c>
      <c r="AX13" s="17">
        <v>3.9090529877842603E-2</v>
      </c>
      <c r="AY13" s="17">
        <v>2.4378392409253401E-2</v>
      </c>
      <c r="AZ13" s="17">
        <v>0</v>
      </c>
      <c r="BA13" s="17">
        <v>5.2077676235660599E-2</v>
      </c>
      <c r="BB13" s="17"/>
      <c r="BC13" s="17">
        <v>3.58274714532755E-2</v>
      </c>
      <c r="BD13" s="17">
        <v>2.3771481877628901E-2</v>
      </c>
      <c r="BE13" s="17">
        <v>1.52355772101666E-2</v>
      </c>
      <c r="BF13" s="17"/>
      <c r="BG13" s="17">
        <v>1.68481886337076E-2</v>
      </c>
      <c r="BH13" s="17">
        <v>1.8127989794392101E-2</v>
      </c>
      <c r="BI13" s="17">
        <v>2.6809549303460401E-2</v>
      </c>
      <c r="BJ13" s="17">
        <v>4.7184662531082999E-2</v>
      </c>
      <c r="BK13" s="17">
        <v>1.9820024520599298E-2</v>
      </c>
      <c r="BL13" s="17"/>
      <c r="BM13" s="17">
        <v>1.7910851944016499E-2</v>
      </c>
      <c r="BN13" s="17">
        <v>2.7221742629765198E-2</v>
      </c>
    </row>
    <row r="14" spans="2:66" x14ac:dyDescent="0.35">
      <c r="B14" s="18" t="s">
        <v>282</v>
      </c>
      <c r="C14" s="19">
        <v>2.2768549476389E-2</v>
      </c>
      <c r="D14" s="19">
        <v>1.8349560094625399E-2</v>
      </c>
      <c r="E14" s="19">
        <v>2.41926248251133E-2</v>
      </c>
      <c r="F14" s="19"/>
      <c r="G14" s="19">
        <v>2.8736569988092001E-2</v>
      </c>
      <c r="H14" s="19">
        <v>0</v>
      </c>
      <c r="I14" s="19">
        <v>2.7114364743140201E-2</v>
      </c>
      <c r="J14" s="19">
        <v>3.28475211150034E-2</v>
      </c>
      <c r="K14" s="19">
        <v>2.0481487155568801E-2</v>
      </c>
      <c r="L14" s="19">
        <v>2.5319687121898801E-2</v>
      </c>
      <c r="M14" s="19"/>
      <c r="N14" s="19">
        <v>5.9947306345340999E-3</v>
      </c>
      <c r="O14" s="19">
        <v>2.8488256516025399E-2</v>
      </c>
      <c r="P14" s="19">
        <v>3.1285553741199498E-2</v>
      </c>
      <c r="Q14" s="19">
        <v>2.7285197765827801E-2</v>
      </c>
      <c r="R14" s="19"/>
      <c r="S14" s="19">
        <v>2.8132383435905101E-2</v>
      </c>
      <c r="T14" s="19">
        <v>1.11663265380835E-2</v>
      </c>
      <c r="U14" s="19">
        <v>1.7329420275155199E-2</v>
      </c>
      <c r="V14" s="19">
        <v>3.3469940492913901E-2</v>
      </c>
      <c r="W14" s="19">
        <v>0</v>
      </c>
      <c r="X14" s="19">
        <v>2.76836639272037E-2</v>
      </c>
      <c r="Y14" s="19">
        <v>1.8830144044685401E-2</v>
      </c>
      <c r="Z14" s="19">
        <v>7.4685800829923904E-2</v>
      </c>
      <c r="AA14" s="19">
        <v>2.71618145947361E-2</v>
      </c>
      <c r="AB14" s="19">
        <v>3.6682040256434199E-2</v>
      </c>
      <c r="AC14" s="19">
        <v>0</v>
      </c>
      <c r="AD14" s="19">
        <v>0</v>
      </c>
      <c r="AE14" s="19"/>
      <c r="AF14" s="19">
        <v>3.4636886861748303E-2</v>
      </c>
      <c r="AG14" s="19">
        <v>1.9002908981172399E-2</v>
      </c>
      <c r="AH14" s="19">
        <v>3.4613900409117701E-2</v>
      </c>
      <c r="AI14" s="19">
        <v>0</v>
      </c>
      <c r="AJ14" s="19">
        <v>2.4041165370667899E-2</v>
      </c>
      <c r="AK14" s="19">
        <v>2.8683688592850001E-2</v>
      </c>
      <c r="AL14" s="19"/>
      <c r="AM14" s="19">
        <v>2.5303929626397301E-2</v>
      </c>
      <c r="AN14" s="19">
        <v>1.62364485941312E-2</v>
      </c>
      <c r="AO14" s="19"/>
      <c r="AP14" s="19">
        <v>2.68375063029502E-2</v>
      </c>
      <c r="AQ14" s="19">
        <v>1.18040372794133E-2</v>
      </c>
      <c r="AR14" s="19">
        <v>2.4428737117683501E-2</v>
      </c>
      <c r="AS14" s="19">
        <v>2.6940797516199599E-2</v>
      </c>
      <c r="AT14" s="19">
        <v>0</v>
      </c>
      <c r="AU14" s="19"/>
      <c r="AV14" s="19">
        <v>3.4767996032665602E-2</v>
      </c>
      <c r="AW14" s="19">
        <v>1.7473883299617299E-2</v>
      </c>
      <c r="AX14" s="19">
        <v>0</v>
      </c>
      <c r="AY14" s="19">
        <v>1.28657049413882E-2</v>
      </c>
      <c r="AZ14" s="19">
        <v>0</v>
      </c>
      <c r="BA14" s="19">
        <v>0</v>
      </c>
      <c r="BB14" s="19"/>
      <c r="BC14" s="19">
        <v>1.82139132897635E-2</v>
      </c>
      <c r="BD14" s="19">
        <v>3.3634675563101603E-2</v>
      </c>
      <c r="BE14" s="19">
        <v>1.56214677172832E-2</v>
      </c>
      <c r="BF14" s="19"/>
      <c r="BG14" s="19">
        <v>1.49002071122902E-2</v>
      </c>
      <c r="BH14" s="19">
        <v>1.2985644786246401E-2</v>
      </c>
      <c r="BI14" s="19">
        <v>2.6881647713843899E-2</v>
      </c>
      <c r="BJ14" s="19">
        <v>0</v>
      </c>
      <c r="BK14" s="19">
        <v>2.0106292710924401E-2</v>
      </c>
      <c r="BL14" s="19"/>
      <c r="BM14" s="19">
        <v>1.33104795814148E-2</v>
      </c>
      <c r="BN14" s="19">
        <v>1.4667846537814999E-2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358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748</v>
      </c>
      <c r="D7" s="10">
        <v>374</v>
      </c>
      <c r="E7" s="10">
        <v>372</v>
      </c>
      <c r="F7" s="10"/>
      <c r="G7" s="10">
        <v>100</v>
      </c>
      <c r="H7" s="10">
        <v>123</v>
      </c>
      <c r="I7" s="10">
        <v>125</v>
      </c>
      <c r="J7" s="10">
        <v>128</v>
      </c>
      <c r="K7" s="10">
        <v>103</v>
      </c>
      <c r="L7" s="10">
        <v>169</v>
      </c>
      <c r="M7" s="10"/>
      <c r="N7" s="10">
        <v>209</v>
      </c>
      <c r="O7" s="10">
        <v>188</v>
      </c>
      <c r="P7" s="10">
        <v>159</v>
      </c>
      <c r="Q7" s="10">
        <v>187</v>
      </c>
      <c r="R7" s="10"/>
      <c r="S7" s="10">
        <v>105</v>
      </c>
      <c r="T7" s="10">
        <v>83</v>
      </c>
      <c r="U7" s="10">
        <v>70</v>
      </c>
      <c r="V7" s="10">
        <v>63</v>
      </c>
      <c r="W7" s="10">
        <v>56</v>
      </c>
      <c r="X7" s="10">
        <v>74</v>
      </c>
      <c r="Y7" s="10">
        <v>57</v>
      </c>
      <c r="Z7" s="10">
        <v>34</v>
      </c>
      <c r="AA7" s="10">
        <v>80</v>
      </c>
      <c r="AB7" s="10">
        <v>61</v>
      </c>
      <c r="AC7" s="10">
        <v>42</v>
      </c>
      <c r="AD7" s="10">
        <v>23</v>
      </c>
      <c r="AE7" s="10"/>
      <c r="AF7" s="10">
        <v>184</v>
      </c>
      <c r="AG7" s="10">
        <v>201</v>
      </c>
      <c r="AH7" s="10">
        <v>99</v>
      </c>
      <c r="AI7" s="10">
        <v>136</v>
      </c>
      <c r="AJ7" s="10">
        <v>85</v>
      </c>
      <c r="AK7" s="10">
        <v>42</v>
      </c>
      <c r="AL7" s="10"/>
      <c r="AM7" s="10">
        <v>450</v>
      </c>
      <c r="AN7" s="10">
        <v>296</v>
      </c>
      <c r="AO7" s="10"/>
      <c r="AP7" s="10">
        <v>163</v>
      </c>
      <c r="AQ7" s="10">
        <v>161</v>
      </c>
      <c r="AR7" s="10">
        <v>193</v>
      </c>
      <c r="AS7" s="10">
        <v>88</v>
      </c>
      <c r="AT7" s="10">
        <v>18</v>
      </c>
      <c r="AU7" s="10"/>
      <c r="AV7" s="10">
        <v>255</v>
      </c>
      <c r="AW7" s="10">
        <v>146</v>
      </c>
      <c r="AX7" s="10">
        <v>59</v>
      </c>
      <c r="AY7" s="10">
        <v>90</v>
      </c>
      <c r="AZ7" s="10">
        <v>44</v>
      </c>
      <c r="BA7" s="10">
        <v>63</v>
      </c>
      <c r="BB7" s="10"/>
      <c r="BC7" s="10">
        <v>178</v>
      </c>
      <c r="BD7" s="10">
        <v>313</v>
      </c>
      <c r="BE7" s="10">
        <v>223</v>
      </c>
      <c r="BF7" s="10"/>
      <c r="BG7" s="10">
        <v>62</v>
      </c>
      <c r="BH7" s="10">
        <v>352</v>
      </c>
      <c r="BI7" s="10">
        <v>228</v>
      </c>
      <c r="BJ7" s="10">
        <v>17</v>
      </c>
      <c r="BK7" s="10">
        <v>63</v>
      </c>
      <c r="BL7" s="10"/>
      <c r="BM7" s="10">
        <v>414</v>
      </c>
      <c r="BN7" s="10">
        <v>80</v>
      </c>
    </row>
    <row r="8" spans="2:66" ht="30" customHeight="1" x14ac:dyDescent="0.35">
      <c r="B8" s="11" t="s">
        <v>19</v>
      </c>
      <c r="C8" s="11">
        <v>749</v>
      </c>
      <c r="D8" s="11">
        <v>376</v>
      </c>
      <c r="E8" s="11">
        <v>370</v>
      </c>
      <c r="F8" s="11"/>
      <c r="G8" s="11">
        <v>102</v>
      </c>
      <c r="H8" s="11">
        <v>120</v>
      </c>
      <c r="I8" s="11">
        <v>129</v>
      </c>
      <c r="J8" s="11">
        <v>129</v>
      </c>
      <c r="K8" s="11">
        <v>103</v>
      </c>
      <c r="L8" s="11">
        <v>165</v>
      </c>
      <c r="M8" s="11"/>
      <c r="N8" s="11">
        <v>207</v>
      </c>
      <c r="O8" s="11">
        <v>196</v>
      </c>
      <c r="P8" s="11">
        <v>157</v>
      </c>
      <c r="Q8" s="11">
        <v>183</v>
      </c>
      <c r="R8" s="11"/>
      <c r="S8" s="11">
        <v>103</v>
      </c>
      <c r="T8" s="11">
        <v>82</v>
      </c>
      <c r="U8" s="11">
        <v>68</v>
      </c>
      <c r="V8" s="11">
        <v>67</v>
      </c>
      <c r="W8" s="11">
        <v>56</v>
      </c>
      <c r="X8" s="11">
        <v>73</v>
      </c>
      <c r="Y8" s="11">
        <v>55</v>
      </c>
      <c r="Z8" s="11">
        <v>32</v>
      </c>
      <c r="AA8" s="11">
        <v>79</v>
      </c>
      <c r="AB8" s="11">
        <v>70</v>
      </c>
      <c r="AC8" s="11">
        <v>41</v>
      </c>
      <c r="AD8" s="11">
        <v>22</v>
      </c>
      <c r="AE8" s="11"/>
      <c r="AF8" s="11">
        <v>184</v>
      </c>
      <c r="AG8" s="11">
        <v>200</v>
      </c>
      <c r="AH8" s="11">
        <v>100</v>
      </c>
      <c r="AI8" s="11">
        <v>137</v>
      </c>
      <c r="AJ8" s="11">
        <v>85</v>
      </c>
      <c r="AK8" s="11">
        <v>42</v>
      </c>
      <c r="AL8" s="11"/>
      <c r="AM8" s="11">
        <v>448</v>
      </c>
      <c r="AN8" s="11">
        <v>298</v>
      </c>
      <c r="AO8" s="11"/>
      <c r="AP8" s="11">
        <v>162</v>
      </c>
      <c r="AQ8" s="11">
        <v>161</v>
      </c>
      <c r="AR8" s="11">
        <v>194</v>
      </c>
      <c r="AS8" s="11">
        <v>88</v>
      </c>
      <c r="AT8" s="11">
        <v>18</v>
      </c>
      <c r="AU8" s="11"/>
      <c r="AV8" s="11">
        <v>255</v>
      </c>
      <c r="AW8" s="11">
        <v>145</v>
      </c>
      <c r="AX8" s="11">
        <v>59</v>
      </c>
      <c r="AY8" s="11">
        <v>90</v>
      </c>
      <c r="AZ8" s="11">
        <v>44</v>
      </c>
      <c r="BA8" s="11">
        <v>63</v>
      </c>
      <c r="BB8" s="11"/>
      <c r="BC8" s="11">
        <v>179</v>
      </c>
      <c r="BD8" s="11">
        <v>313</v>
      </c>
      <c r="BE8" s="11">
        <v>222</v>
      </c>
      <c r="BF8" s="11"/>
      <c r="BG8" s="11">
        <v>63</v>
      </c>
      <c r="BH8" s="11">
        <v>352</v>
      </c>
      <c r="BI8" s="11">
        <v>228</v>
      </c>
      <c r="BJ8" s="11">
        <v>17</v>
      </c>
      <c r="BK8" s="11">
        <v>63</v>
      </c>
      <c r="BL8" s="11"/>
      <c r="BM8" s="11">
        <v>415</v>
      </c>
      <c r="BN8" s="11">
        <v>80</v>
      </c>
    </row>
    <row r="9" spans="2:66" ht="29" x14ac:dyDescent="0.35">
      <c r="B9" s="18" t="s">
        <v>350</v>
      </c>
      <c r="C9" s="17">
        <v>0.27867702081134699</v>
      </c>
      <c r="D9" s="17">
        <v>0.25275691560515501</v>
      </c>
      <c r="E9" s="17">
        <v>0.30386910003356199</v>
      </c>
      <c r="F9" s="17"/>
      <c r="G9" s="17">
        <v>0.188020376111457</v>
      </c>
      <c r="H9" s="17">
        <v>0.16632434702405799</v>
      </c>
      <c r="I9" s="17">
        <v>0.24657473300384999</v>
      </c>
      <c r="J9" s="17">
        <v>0.242473917635118</v>
      </c>
      <c r="K9" s="17">
        <v>0.33663926292637197</v>
      </c>
      <c r="L9" s="17">
        <v>0.433990315001552</v>
      </c>
      <c r="M9" s="17"/>
      <c r="N9" s="17">
        <v>0.17814166383963201</v>
      </c>
      <c r="O9" s="17">
        <v>0.29655408486156298</v>
      </c>
      <c r="P9" s="17">
        <v>0.26858833196291099</v>
      </c>
      <c r="Q9" s="17">
        <v>0.36728102343382102</v>
      </c>
      <c r="R9" s="17"/>
      <c r="S9" s="17">
        <v>0.20582506786592</v>
      </c>
      <c r="T9" s="17">
        <v>0.24974555205870499</v>
      </c>
      <c r="U9" s="17">
        <v>0.34057619442676101</v>
      </c>
      <c r="V9" s="17">
        <v>0.33246208958124901</v>
      </c>
      <c r="W9" s="17">
        <v>0.21238648126696999</v>
      </c>
      <c r="X9" s="17">
        <v>0.227095621875021</v>
      </c>
      <c r="Y9" s="17">
        <v>0.42253974968274599</v>
      </c>
      <c r="Z9" s="17">
        <v>0.204763714315186</v>
      </c>
      <c r="AA9" s="17">
        <v>0.26365451336561502</v>
      </c>
      <c r="AB9" s="17">
        <v>0.29496964840846701</v>
      </c>
      <c r="AC9" s="17">
        <v>0.38175229026382901</v>
      </c>
      <c r="AD9" s="17">
        <v>0.26760441503689097</v>
      </c>
      <c r="AE9" s="17"/>
      <c r="AF9" s="17">
        <v>0.17492840992624001</v>
      </c>
      <c r="AG9" s="17">
        <v>0.30239935173140298</v>
      </c>
      <c r="AH9" s="17">
        <v>0.296907955441291</v>
      </c>
      <c r="AI9" s="17">
        <v>0.33189256315883497</v>
      </c>
      <c r="AJ9" s="17">
        <v>0.30416157188367199</v>
      </c>
      <c r="AK9" s="17">
        <v>0.33091500974075</v>
      </c>
      <c r="AL9" s="17"/>
      <c r="AM9" s="17">
        <v>0.2901043995423</v>
      </c>
      <c r="AN9" s="17">
        <v>0.26339519560543101</v>
      </c>
      <c r="AO9" s="17"/>
      <c r="AP9" s="17">
        <v>0.36815593281006798</v>
      </c>
      <c r="AQ9" s="17">
        <v>0.29633950342668702</v>
      </c>
      <c r="AR9" s="17">
        <v>0.21680615785205001</v>
      </c>
      <c r="AS9" s="17">
        <v>0.175336468530953</v>
      </c>
      <c r="AT9" s="17">
        <v>0.163457502347263</v>
      </c>
      <c r="AU9" s="17"/>
      <c r="AV9" s="17">
        <v>0.216431149099335</v>
      </c>
      <c r="AW9" s="17">
        <v>0.31899120345813697</v>
      </c>
      <c r="AX9" s="17">
        <v>0.301334827521611</v>
      </c>
      <c r="AY9" s="17">
        <v>0.24401471293597701</v>
      </c>
      <c r="AZ9" s="17">
        <v>0.336757665901672</v>
      </c>
      <c r="BA9" s="17">
        <v>0.345722465275284</v>
      </c>
      <c r="BB9" s="17"/>
      <c r="BC9" s="17">
        <v>0.24564354002870001</v>
      </c>
      <c r="BD9" s="17">
        <v>0.32149586003981101</v>
      </c>
      <c r="BE9" s="17">
        <v>0.229606958579537</v>
      </c>
      <c r="BF9" s="17"/>
      <c r="BG9" s="17">
        <v>0.38080909455978701</v>
      </c>
      <c r="BH9" s="17">
        <v>0.26301239245869201</v>
      </c>
      <c r="BI9" s="17">
        <v>0.24188191588097499</v>
      </c>
      <c r="BJ9" s="17">
        <v>0.243129810410606</v>
      </c>
      <c r="BK9" s="17">
        <v>0.36073326774016101</v>
      </c>
      <c r="BL9" s="17"/>
      <c r="BM9" s="17">
        <v>0.28088535251047803</v>
      </c>
      <c r="BN9" s="17">
        <v>0.33608379116355502</v>
      </c>
    </row>
    <row r="10" spans="2:66" ht="43.5" x14ac:dyDescent="0.35">
      <c r="B10" s="18" t="s">
        <v>351</v>
      </c>
      <c r="C10" s="17">
        <v>0.32378333547611099</v>
      </c>
      <c r="D10" s="17">
        <v>0.30165423681613801</v>
      </c>
      <c r="E10" s="17">
        <v>0.34800565613722401</v>
      </c>
      <c r="F10" s="17"/>
      <c r="G10" s="17">
        <v>0.36516085830741801</v>
      </c>
      <c r="H10" s="17">
        <v>0.39550599501878603</v>
      </c>
      <c r="I10" s="17">
        <v>0.30478944659887403</v>
      </c>
      <c r="J10" s="17">
        <v>0.31024878175423698</v>
      </c>
      <c r="K10" s="17">
        <v>0.35969022658380401</v>
      </c>
      <c r="L10" s="17">
        <v>0.24897089249696799</v>
      </c>
      <c r="M10" s="17"/>
      <c r="N10" s="17">
        <v>0.33411118627165298</v>
      </c>
      <c r="O10" s="17">
        <v>0.32431713497286702</v>
      </c>
      <c r="P10" s="17">
        <v>0.330557299672464</v>
      </c>
      <c r="Q10" s="17">
        <v>0.31458381805010899</v>
      </c>
      <c r="R10" s="17"/>
      <c r="S10" s="17">
        <v>0.32552125562710199</v>
      </c>
      <c r="T10" s="17">
        <v>0.36037423808272101</v>
      </c>
      <c r="U10" s="17">
        <v>0.35582701324323102</v>
      </c>
      <c r="V10" s="17">
        <v>0.32968112196564697</v>
      </c>
      <c r="W10" s="17">
        <v>0.28448139091598101</v>
      </c>
      <c r="X10" s="17">
        <v>0.39014561644659501</v>
      </c>
      <c r="Y10" s="17">
        <v>0.29560262003263599</v>
      </c>
      <c r="Z10" s="17">
        <v>0.35044666840337801</v>
      </c>
      <c r="AA10" s="17">
        <v>0.26164963287110998</v>
      </c>
      <c r="AB10" s="17">
        <v>0.31493585159652698</v>
      </c>
      <c r="AC10" s="17">
        <v>0.214125995736652</v>
      </c>
      <c r="AD10" s="17">
        <v>0.43121865899453399</v>
      </c>
      <c r="AE10" s="17"/>
      <c r="AF10" s="17">
        <v>0.361558633168098</v>
      </c>
      <c r="AG10" s="17">
        <v>0.31807298860337502</v>
      </c>
      <c r="AH10" s="17">
        <v>0.330275191117468</v>
      </c>
      <c r="AI10" s="17">
        <v>0.30106324742705598</v>
      </c>
      <c r="AJ10" s="17">
        <v>0.32051774448711901</v>
      </c>
      <c r="AK10" s="17">
        <v>0.25987203264188202</v>
      </c>
      <c r="AL10" s="17"/>
      <c r="AM10" s="17">
        <v>0.31764765714773902</v>
      </c>
      <c r="AN10" s="17">
        <v>0.33176444581686299</v>
      </c>
      <c r="AO10" s="17"/>
      <c r="AP10" s="17">
        <v>0.28963057338783599</v>
      </c>
      <c r="AQ10" s="17">
        <v>0.38512794968070302</v>
      </c>
      <c r="AR10" s="17">
        <v>0.316412404690185</v>
      </c>
      <c r="AS10" s="17">
        <v>0.328278231970556</v>
      </c>
      <c r="AT10" s="17">
        <v>0.502470585527796</v>
      </c>
      <c r="AU10" s="17"/>
      <c r="AV10" s="17">
        <v>0.34809832602756802</v>
      </c>
      <c r="AW10" s="17">
        <v>0.300195337870098</v>
      </c>
      <c r="AX10" s="17">
        <v>0.24827815040114101</v>
      </c>
      <c r="AY10" s="17">
        <v>0.34511660278892098</v>
      </c>
      <c r="AZ10" s="17">
        <v>0.276254270774411</v>
      </c>
      <c r="BA10" s="17">
        <v>0.35029065304317802</v>
      </c>
      <c r="BB10" s="17"/>
      <c r="BC10" s="17">
        <v>0.34544500987537002</v>
      </c>
      <c r="BD10" s="17">
        <v>0.324779422467114</v>
      </c>
      <c r="BE10" s="17">
        <v>0.32395003904392899</v>
      </c>
      <c r="BF10" s="17"/>
      <c r="BG10" s="17">
        <v>0.25779358321467699</v>
      </c>
      <c r="BH10" s="17">
        <v>0.33209887421844703</v>
      </c>
      <c r="BI10" s="17">
        <v>0.346519012650368</v>
      </c>
      <c r="BJ10" s="17">
        <v>0.409434459790122</v>
      </c>
      <c r="BK10" s="17">
        <v>0.26012198602022901</v>
      </c>
      <c r="BL10" s="17"/>
      <c r="BM10" s="17">
        <v>0.32082474282037998</v>
      </c>
      <c r="BN10" s="17">
        <v>0.29141761633892299</v>
      </c>
    </row>
    <row r="11" spans="2:66" ht="29" x14ac:dyDescent="0.35">
      <c r="B11" s="18" t="s">
        <v>352</v>
      </c>
      <c r="C11" s="17">
        <v>0.306800246135568</v>
      </c>
      <c r="D11" s="17">
        <v>0.32964300807999602</v>
      </c>
      <c r="E11" s="17">
        <v>0.28522545048318498</v>
      </c>
      <c r="F11" s="17"/>
      <c r="G11" s="17">
        <v>0.29371493786332797</v>
      </c>
      <c r="H11" s="17">
        <v>0.29296215094125</v>
      </c>
      <c r="I11" s="17">
        <v>0.34246669265185897</v>
      </c>
      <c r="J11" s="17">
        <v>0.36038537253939101</v>
      </c>
      <c r="K11" s="17">
        <v>0.26507614985188799</v>
      </c>
      <c r="L11" s="17">
        <v>0.28119204010119903</v>
      </c>
      <c r="M11" s="17"/>
      <c r="N11" s="17">
        <v>0.38297811043601998</v>
      </c>
      <c r="O11" s="17">
        <v>0.27727970434459798</v>
      </c>
      <c r="P11" s="17">
        <v>0.29189022704905598</v>
      </c>
      <c r="Q11" s="17">
        <v>0.26832511966154898</v>
      </c>
      <c r="R11" s="17"/>
      <c r="S11" s="17">
        <v>0.31708202738487301</v>
      </c>
      <c r="T11" s="17">
        <v>0.34034928072384901</v>
      </c>
      <c r="U11" s="17">
        <v>0.24494847427397901</v>
      </c>
      <c r="V11" s="17">
        <v>0.275265131826334</v>
      </c>
      <c r="W11" s="17">
        <v>0.391862625837957</v>
      </c>
      <c r="X11" s="17">
        <v>0.22913888585231201</v>
      </c>
      <c r="Y11" s="17">
        <v>0.28185763028461802</v>
      </c>
      <c r="Z11" s="17">
        <v>0.35366900073684798</v>
      </c>
      <c r="AA11" s="17">
        <v>0.37626834747418197</v>
      </c>
      <c r="AB11" s="17">
        <v>0.26066770082270602</v>
      </c>
      <c r="AC11" s="17">
        <v>0.35743746145015498</v>
      </c>
      <c r="AD11" s="17">
        <v>0.25800933951198801</v>
      </c>
      <c r="AE11" s="17"/>
      <c r="AF11" s="17">
        <v>0.31533332058390401</v>
      </c>
      <c r="AG11" s="17">
        <v>0.31001545415579801</v>
      </c>
      <c r="AH11" s="17">
        <v>0.22600428513342199</v>
      </c>
      <c r="AI11" s="17">
        <v>0.322787559570759</v>
      </c>
      <c r="AJ11" s="17">
        <v>0.35148071971512101</v>
      </c>
      <c r="AK11" s="17">
        <v>0.313459832100213</v>
      </c>
      <c r="AL11" s="17"/>
      <c r="AM11" s="17">
        <v>0.30280006212856803</v>
      </c>
      <c r="AN11" s="17">
        <v>0.31490251048617102</v>
      </c>
      <c r="AO11" s="17"/>
      <c r="AP11" s="17">
        <v>0.26850952523342497</v>
      </c>
      <c r="AQ11" s="17">
        <v>0.231022212388107</v>
      </c>
      <c r="AR11" s="17">
        <v>0.38132987108293198</v>
      </c>
      <c r="AS11" s="17">
        <v>0.37340065311905102</v>
      </c>
      <c r="AT11" s="17">
        <v>0.108122195625104</v>
      </c>
      <c r="AU11" s="17"/>
      <c r="AV11" s="17">
        <v>0.32088436807100001</v>
      </c>
      <c r="AW11" s="17">
        <v>0.31188342685523002</v>
      </c>
      <c r="AX11" s="17">
        <v>0.344802870930496</v>
      </c>
      <c r="AY11" s="17">
        <v>0.32285534558877899</v>
      </c>
      <c r="AZ11" s="17">
        <v>0.29347146608513802</v>
      </c>
      <c r="BA11" s="17">
        <v>0.222600363462954</v>
      </c>
      <c r="BB11" s="17"/>
      <c r="BC11" s="17">
        <v>0.352126114687278</v>
      </c>
      <c r="BD11" s="17">
        <v>0.25879324318421998</v>
      </c>
      <c r="BE11" s="17">
        <v>0.343070604302602</v>
      </c>
      <c r="BF11" s="17"/>
      <c r="BG11" s="17">
        <v>0.29336730047843501</v>
      </c>
      <c r="BH11" s="17">
        <v>0.30782343739166201</v>
      </c>
      <c r="BI11" s="17">
        <v>0.330669636835071</v>
      </c>
      <c r="BJ11" s="17">
        <v>0.29171755233438001</v>
      </c>
      <c r="BK11" s="17">
        <v>0.29737930025683501</v>
      </c>
      <c r="BL11" s="17"/>
      <c r="BM11" s="17">
        <v>0.305630048672413</v>
      </c>
      <c r="BN11" s="17">
        <v>0.296192607909806</v>
      </c>
    </row>
    <row r="12" spans="2:66" ht="29" x14ac:dyDescent="0.35">
      <c r="B12" s="18" t="s">
        <v>353</v>
      </c>
      <c r="C12" s="17">
        <v>5.29545047624672E-2</v>
      </c>
      <c r="D12" s="17">
        <v>7.0921866364820202E-2</v>
      </c>
      <c r="E12" s="17">
        <v>3.4976966638498197E-2</v>
      </c>
      <c r="F12" s="17"/>
      <c r="G12" s="17">
        <v>9.1987689872099807E-2</v>
      </c>
      <c r="H12" s="17">
        <v>6.3755541559945395E-2</v>
      </c>
      <c r="I12" s="17">
        <v>7.4308910705796802E-2</v>
      </c>
      <c r="J12" s="17">
        <v>6.2610767693052904E-2</v>
      </c>
      <c r="K12" s="17">
        <v>0</v>
      </c>
      <c r="L12" s="17">
        <v>2.96297899046182E-2</v>
      </c>
      <c r="M12" s="17"/>
      <c r="N12" s="17">
        <v>5.7844828416529902E-2</v>
      </c>
      <c r="O12" s="17">
        <v>6.9788368138885601E-2</v>
      </c>
      <c r="P12" s="17">
        <v>6.3116686318980805E-2</v>
      </c>
      <c r="Q12" s="17">
        <v>2.2129945492829799E-2</v>
      </c>
      <c r="R12" s="17"/>
      <c r="S12" s="17">
        <v>6.7874716756458897E-2</v>
      </c>
      <c r="T12" s="17">
        <v>3.6779287838944297E-2</v>
      </c>
      <c r="U12" s="17">
        <v>3.0720240214214399E-2</v>
      </c>
      <c r="V12" s="17">
        <v>1.5432208233541401E-2</v>
      </c>
      <c r="W12" s="17">
        <v>9.1482330646095594E-2</v>
      </c>
      <c r="X12" s="17">
        <v>0.112830291672758</v>
      </c>
      <c r="Y12" s="17">
        <v>0</v>
      </c>
      <c r="Z12" s="17">
        <v>5.99724301569447E-2</v>
      </c>
      <c r="AA12" s="17">
        <v>7.3944941303958803E-2</v>
      </c>
      <c r="AB12" s="17">
        <v>4.9673129852781599E-2</v>
      </c>
      <c r="AC12" s="17">
        <v>4.6684252549365403E-2</v>
      </c>
      <c r="AD12" s="17">
        <v>0</v>
      </c>
      <c r="AE12" s="17"/>
      <c r="AF12" s="17">
        <v>8.71857754871979E-2</v>
      </c>
      <c r="AG12" s="17">
        <v>2.5344209246566898E-2</v>
      </c>
      <c r="AH12" s="17">
        <v>0.11505599128261799</v>
      </c>
      <c r="AI12" s="17">
        <v>3.6611898637799602E-2</v>
      </c>
      <c r="AJ12" s="17">
        <v>0</v>
      </c>
      <c r="AK12" s="17">
        <v>4.8155630721018097E-2</v>
      </c>
      <c r="AL12" s="17"/>
      <c r="AM12" s="17">
        <v>6.10481619821805E-2</v>
      </c>
      <c r="AN12" s="17">
        <v>4.1147628136144497E-2</v>
      </c>
      <c r="AO12" s="17"/>
      <c r="AP12" s="17">
        <v>3.6786826319841003E-2</v>
      </c>
      <c r="AQ12" s="17">
        <v>6.1493708076040099E-2</v>
      </c>
      <c r="AR12" s="17">
        <v>4.3238645720937503E-2</v>
      </c>
      <c r="AS12" s="17">
        <v>5.7033827077255503E-2</v>
      </c>
      <c r="AT12" s="17">
        <v>0.17461655664753301</v>
      </c>
      <c r="AU12" s="17"/>
      <c r="AV12" s="17">
        <v>7.5554526863521196E-2</v>
      </c>
      <c r="AW12" s="17">
        <v>4.8184842419872101E-2</v>
      </c>
      <c r="AX12" s="17">
        <v>7.0323771567360693E-2</v>
      </c>
      <c r="AY12" s="17">
        <v>3.22086959755985E-2</v>
      </c>
      <c r="AZ12" s="17">
        <v>2.2126261052037102E-2</v>
      </c>
      <c r="BA12" s="17">
        <v>3.3275559374108497E-2</v>
      </c>
      <c r="BB12" s="17"/>
      <c r="BC12" s="17">
        <v>2.79053869825295E-2</v>
      </c>
      <c r="BD12" s="17">
        <v>5.9147226312117503E-2</v>
      </c>
      <c r="BE12" s="17">
        <v>6.3278278576636995E-2</v>
      </c>
      <c r="BF12" s="17"/>
      <c r="BG12" s="17">
        <v>3.4334275965399799E-2</v>
      </c>
      <c r="BH12" s="17">
        <v>5.9881245918879299E-2</v>
      </c>
      <c r="BI12" s="17">
        <v>6.3371105582097395E-2</v>
      </c>
      <c r="BJ12" s="17">
        <v>0</v>
      </c>
      <c r="BK12" s="17">
        <v>3.1083956505443301E-2</v>
      </c>
      <c r="BL12" s="17"/>
      <c r="BM12" s="17">
        <v>5.6005076507694602E-2</v>
      </c>
      <c r="BN12" s="17">
        <v>2.4568814219769902E-2</v>
      </c>
    </row>
    <row r="13" spans="2:66" ht="29" x14ac:dyDescent="0.35">
      <c r="B13" s="18" t="s">
        <v>354</v>
      </c>
      <c r="C13" s="17">
        <v>1.5848418069411199E-2</v>
      </c>
      <c r="D13" s="17">
        <v>2.0918248780860401E-2</v>
      </c>
      <c r="E13" s="17">
        <v>1.0780563463971E-2</v>
      </c>
      <c r="F13" s="17"/>
      <c r="G13" s="17">
        <v>1.9632117729268199E-2</v>
      </c>
      <c r="H13" s="17">
        <v>4.8096120348492699E-2</v>
      </c>
      <c r="I13" s="17">
        <v>2.31124314844578E-2</v>
      </c>
      <c r="J13" s="17">
        <v>0</v>
      </c>
      <c r="K13" s="17">
        <v>1.0683040356102199E-2</v>
      </c>
      <c r="L13" s="17">
        <v>0</v>
      </c>
      <c r="M13" s="17"/>
      <c r="N13" s="17">
        <v>4.2151603780518201E-2</v>
      </c>
      <c r="O13" s="17">
        <v>1.03678574701546E-2</v>
      </c>
      <c r="P13" s="17">
        <v>6.9789621426454198E-3</v>
      </c>
      <c r="Q13" s="17">
        <v>0</v>
      </c>
      <c r="R13" s="17"/>
      <c r="S13" s="17">
        <v>6.4967093164862696E-2</v>
      </c>
      <c r="T13" s="17">
        <v>0</v>
      </c>
      <c r="U13" s="17">
        <v>1.4187101839464601E-2</v>
      </c>
      <c r="V13" s="17">
        <v>0</v>
      </c>
      <c r="W13" s="17">
        <v>0</v>
      </c>
      <c r="X13" s="17">
        <v>1.4353255020210599E-2</v>
      </c>
      <c r="Y13" s="17">
        <v>0</v>
      </c>
      <c r="Z13" s="17">
        <v>0</v>
      </c>
      <c r="AA13" s="17">
        <v>0</v>
      </c>
      <c r="AB13" s="17">
        <v>3.1650145067098297E-2</v>
      </c>
      <c r="AC13" s="17">
        <v>0</v>
      </c>
      <c r="AD13" s="17">
        <v>4.3167586456587102E-2</v>
      </c>
      <c r="AE13" s="17"/>
      <c r="AF13" s="17">
        <v>3.81372192476317E-2</v>
      </c>
      <c r="AG13" s="17">
        <v>1.9590655586973298E-2</v>
      </c>
      <c r="AH13" s="17">
        <v>0</v>
      </c>
      <c r="AI13" s="17">
        <v>0</v>
      </c>
      <c r="AJ13" s="17">
        <v>1.10256243077092E-2</v>
      </c>
      <c r="AK13" s="17">
        <v>0</v>
      </c>
      <c r="AL13" s="17"/>
      <c r="AM13" s="17">
        <v>1.0505619944492501E-2</v>
      </c>
      <c r="AN13" s="17">
        <v>2.3988271107086599E-2</v>
      </c>
      <c r="AO13" s="17"/>
      <c r="AP13" s="17">
        <v>0</v>
      </c>
      <c r="AQ13" s="17">
        <v>6.4863735475654601E-3</v>
      </c>
      <c r="AR13" s="17">
        <v>1.53850683791644E-2</v>
      </c>
      <c r="AS13" s="17">
        <v>5.3748453628080901E-2</v>
      </c>
      <c r="AT13" s="17">
        <v>5.1333159852303502E-2</v>
      </c>
      <c r="AU13" s="17"/>
      <c r="AV13" s="17">
        <v>2.2438349485864598E-2</v>
      </c>
      <c r="AW13" s="17">
        <v>1.39888297111696E-2</v>
      </c>
      <c r="AX13" s="17">
        <v>3.5260379579391397E-2</v>
      </c>
      <c r="AY13" s="17">
        <v>1.08756837954512E-2</v>
      </c>
      <c r="AZ13" s="17">
        <v>2.37541518859576E-2</v>
      </c>
      <c r="BA13" s="17">
        <v>0</v>
      </c>
      <c r="BB13" s="17"/>
      <c r="BC13" s="17">
        <v>1.06169403130995E-2</v>
      </c>
      <c r="BD13" s="17">
        <v>6.7196086771046E-3</v>
      </c>
      <c r="BE13" s="17">
        <v>3.12281162786925E-2</v>
      </c>
      <c r="BF13" s="17"/>
      <c r="BG13" s="17">
        <v>0</v>
      </c>
      <c r="BH13" s="17">
        <v>2.5280860406700401E-2</v>
      </c>
      <c r="BI13" s="17">
        <v>0</v>
      </c>
      <c r="BJ13" s="17">
        <v>5.5718177464892299E-2</v>
      </c>
      <c r="BK13" s="17">
        <v>1.73684697609593E-2</v>
      </c>
      <c r="BL13" s="17"/>
      <c r="BM13" s="17">
        <v>2.1445067043521698E-2</v>
      </c>
      <c r="BN13" s="17">
        <v>2.5406500642303299E-2</v>
      </c>
    </row>
    <row r="14" spans="2:66" x14ac:dyDescent="0.35">
      <c r="B14" s="18" t="s">
        <v>282</v>
      </c>
      <c r="C14" s="19">
        <v>2.1936474745096E-2</v>
      </c>
      <c r="D14" s="19">
        <v>2.4105724353029701E-2</v>
      </c>
      <c r="E14" s="19">
        <v>1.71422632435606E-2</v>
      </c>
      <c r="F14" s="19"/>
      <c r="G14" s="19">
        <v>4.1484020116428898E-2</v>
      </c>
      <c r="H14" s="19">
        <v>3.3355845107468099E-2</v>
      </c>
      <c r="I14" s="19">
        <v>8.7477855551617491E-3</v>
      </c>
      <c r="J14" s="19">
        <v>2.4281160378201199E-2</v>
      </c>
      <c r="K14" s="19">
        <v>2.7911320281833098E-2</v>
      </c>
      <c r="L14" s="19">
        <v>6.2169624956626398E-3</v>
      </c>
      <c r="M14" s="19"/>
      <c r="N14" s="19">
        <v>4.7726072556472498E-3</v>
      </c>
      <c r="O14" s="19">
        <v>2.1692850211931899E-2</v>
      </c>
      <c r="P14" s="19">
        <v>3.8868492853943101E-2</v>
      </c>
      <c r="Q14" s="19">
        <v>2.7680093361690399E-2</v>
      </c>
      <c r="R14" s="19"/>
      <c r="S14" s="19">
        <v>1.87298392007836E-2</v>
      </c>
      <c r="T14" s="19">
        <v>1.2751641295781E-2</v>
      </c>
      <c r="U14" s="19">
        <v>1.37409760023505E-2</v>
      </c>
      <c r="V14" s="19">
        <v>4.71594483932277E-2</v>
      </c>
      <c r="W14" s="19">
        <v>1.9787171332995498E-2</v>
      </c>
      <c r="X14" s="19">
        <v>2.6436329133103099E-2</v>
      </c>
      <c r="Y14" s="19">
        <v>0</v>
      </c>
      <c r="Z14" s="19">
        <v>3.1148186387644199E-2</v>
      </c>
      <c r="AA14" s="19">
        <v>2.4482564985133699E-2</v>
      </c>
      <c r="AB14" s="19">
        <v>4.8103524252420302E-2</v>
      </c>
      <c r="AC14" s="19">
        <v>0</v>
      </c>
      <c r="AD14" s="19">
        <v>0</v>
      </c>
      <c r="AE14" s="19"/>
      <c r="AF14" s="19">
        <v>2.2856641586928201E-2</v>
      </c>
      <c r="AG14" s="19">
        <v>2.4577340675884199E-2</v>
      </c>
      <c r="AH14" s="19">
        <v>3.17565770252001E-2</v>
      </c>
      <c r="AI14" s="19">
        <v>7.6447312055502696E-3</v>
      </c>
      <c r="AJ14" s="19">
        <v>1.28143396063782E-2</v>
      </c>
      <c r="AK14" s="19">
        <v>4.75974947961375E-2</v>
      </c>
      <c r="AL14" s="19"/>
      <c r="AM14" s="19">
        <v>1.7894099254720301E-2</v>
      </c>
      <c r="AN14" s="19">
        <v>2.4801948848303699E-2</v>
      </c>
      <c r="AO14" s="19"/>
      <c r="AP14" s="19">
        <v>3.6917142248829797E-2</v>
      </c>
      <c r="AQ14" s="19">
        <v>1.95302528808971E-2</v>
      </c>
      <c r="AR14" s="19">
        <v>2.6827852274731199E-2</v>
      </c>
      <c r="AS14" s="19">
        <v>1.22023656741034E-2</v>
      </c>
      <c r="AT14" s="19">
        <v>0</v>
      </c>
      <c r="AU14" s="19"/>
      <c r="AV14" s="19">
        <v>1.6593280452712099E-2</v>
      </c>
      <c r="AW14" s="19">
        <v>6.7563596854937104E-3</v>
      </c>
      <c r="AX14" s="19">
        <v>0</v>
      </c>
      <c r="AY14" s="19">
        <v>4.4928958915273702E-2</v>
      </c>
      <c r="AZ14" s="19">
        <v>4.7636184300783799E-2</v>
      </c>
      <c r="BA14" s="19">
        <v>4.8110958844475603E-2</v>
      </c>
      <c r="BB14" s="19"/>
      <c r="BC14" s="19">
        <v>1.82630081130234E-2</v>
      </c>
      <c r="BD14" s="19">
        <v>2.9064639319632098E-2</v>
      </c>
      <c r="BE14" s="19">
        <v>8.8660032186020504E-3</v>
      </c>
      <c r="BF14" s="19"/>
      <c r="BG14" s="19">
        <v>3.36957457817018E-2</v>
      </c>
      <c r="BH14" s="19">
        <v>1.1903189605618999E-2</v>
      </c>
      <c r="BI14" s="19">
        <v>1.75583290514882E-2</v>
      </c>
      <c r="BJ14" s="19">
        <v>0</v>
      </c>
      <c r="BK14" s="19">
        <v>3.3313019716372801E-2</v>
      </c>
      <c r="BL14" s="19"/>
      <c r="BM14" s="19">
        <v>1.5209712445512599E-2</v>
      </c>
      <c r="BN14" s="19">
        <v>2.6330669725643501E-2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359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771</v>
      </c>
      <c r="D7" s="10">
        <v>359</v>
      </c>
      <c r="E7" s="10">
        <v>411</v>
      </c>
      <c r="F7" s="10"/>
      <c r="G7" s="10">
        <v>119</v>
      </c>
      <c r="H7" s="10">
        <v>128</v>
      </c>
      <c r="I7" s="10">
        <v>137</v>
      </c>
      <c r="J7" s="10">
        <v>118</v>
      </c>
      <c r="K7" s="10">
        <v>98</v>
      </c>
      <c r="L7" s="10">
        <v>171</v>
      </c>
      <c r="M7" s="10"/>
      <c r="N7" s="10">
        <v>208</v>
      </c>
      <c r="O7" s="10">
        <v>201</v>
      </c>
      <c r="P7" s="10">
        <v>159</v>
      </c>
      <c r="Q7" s="10">
        <v>201</v>
      </c>
      <c r="R7" s="10"/>
      <c r="S7" s="10">
        <v>103</v>
      </c>
      <c r="T7" s="10">
        <v>107</v>
      </c>
      <c r="U7" s="10">
        <v>58</v>
      </c>
      <c r="V7" s="10">
        <v>65</v>
      </c>
      <c r="W7" s="10">
        <v>54</v>
      </c>
      <c r="X7" s="10">
        <v>81</v>
      </c>
      <c r="Y7" s="10">
        <v>59</v>
      </c>
      <c r="Z7" s="10">
        <v>43</v>
      </c>
      <c r="AA7" s="10">
        <v>90</v>
      </c>
      <c r="AB7" s="10">
        <v>57</v>
      </c>
      <c r="AC7" s="10">
        <v>38</v>
      </c>
      <c r="AD7" s="10">
        <v>16</v>
      </c>
      <c r="AE7" s="10"/>
      <c r="AF7" s="10">
        <v>199</v>
      </c>
      <c r="AG7" s="10">
        <v>214</v>
      </c>
      <c r="AH7" s="10">
        <v>109</v>
      </c>
      <c r="AI7" s="10">
        <v>128</v>
      </c>
      <c r="AJ7" s="10">
        <v>82</v>
      </c>
      <c r="AK7" s="10">
        <v>39</v>
      </c>
      <c r="AL7" s="10"/>
      <c r="AM7" s="10">
        <v>462</v>
      </c>
      <c r="AN7" s="10">
        <v>306</v>
      </c>
      <c r="AO7" s="10"/>
      <c r="AP7" s="10">
        <v>186</v>
      </c>
      <c r="AQ7" s="10">
        <v>179</v>
      </c>
      <c r="AR7" s="10">
        <v>203</v>
      </c>
      <c r="AS7" s="10">
        <v>74</v>
      </c>
      <c r="AT7" s="10">
        <v>20</v>
      </c>
      <c r="AU7" s="10"/>
      <c r="AV7" s="10">
        <v>288</v>
      </c>
      <c r="AW7" s="10">
        <v>139</v>
      </c>
      <c r="AX7" s="10">
        <v>52</v>
      </c>
      <c r="AY7" s="10">
        <v>99</v>
      </c>
      <c r="AZ7" s="10">
        <v>44</v>
      </c>
      <c r="BA7" s="10">
        <v>55</v>
      </c>
      <c r="BB7" s="10"/>
      <c r="BC7" s="10">
        <v>179</v>
      </c>
      <c r="BD7" s="10">
        <v>308</v>
      </c>
      <c r="BE7" s="10">
        <v>235</v>
      </c>
      <c r="BF7" s="10"/>
      <c r="BG7" s="10">
        <v>61</v>
      </c>
      <c r="BH7" s="10">
        <v>357</v>
      </c>
      <c r="BI7" s="10">
        <v>231</v>
      </c>
      <c r="BJ7" s="10">
        <v>22</v>
      </c>
      <c r="BK7" s="10">
        <v>67</v>
      </c>
      <c r="BL7" s="10"/>
      <c r="BM7" s="10">
        <v>418</v>
      </c>
      <c r="BN7" s="10">
        <v>89</v>
      </c>
    </row>
    <row r="8" spans="2:66" ht="30" customHeight="1" x14ac:dyDescent="0.35">
      <c r="B8" s="11" t="s">
        <v>19</v>
      </c>
      <c r="C8" s="11">
        <v>770</v>
      </c>
      <c r="D8" s="11">
        <v>359</v>
      </c>
      <c r="E8" s="11">
        <v>410</v>
      </c>
      <c r="F8" s="11"/>
      <c r="G8" s="11">
        <v>120</v>
      </c>
      <c r="H8" s="11">
        <v>125</v>
      </c>
      <c r="I8" s="11">
        <v>140</v>
      </c>
      <c r="J8" s="11">
        <v>120</v>
      </c>
      <c r="K8" s="11">
        <v>98</v>
      </c>
      <c r="L8" s="11">
        <v>167</v>
      </c>
      <c r="M8" s="11"/>
      <c r="N8" s="11">
        <v>206</v>
      </c>
      <c r="O8" s="11">
        <v>209</v>
      </c>
      <c r="P8" s="11">
        <v>156</v>
      </c>
      <c r="Q8" s="11">
        <v>197</v>
      </c>
      <c r="R8" s="11"/>
      <c r="S8" s="11">
        <v>101</v>
      </c>
      <c r="T8" s="11">
        <v>106</v>
      </c>
      <c r="U8" s="11">
        <v>56</v>
      </c>
      <c r="V8" s="11">
        <v>70</v>
      </c>
      <c r="W8" s="11">
        <v>55</v>
      </c>
      <c r="X8" s="11">
        <v>80</v>
      </c>
      <c r="Y8" s="11">
        <v>57</v>
      </c>
      <c r="Z8" s="11">
        <v>40</v>
      </c>
      <c r="AA8" s="11">
        <v>88</v>
      </c>
      <c r="AB8" s="11">
        <v>65</v>
      </c>
      <c r="AC8" s="11">
        <v>37</v>
      </c>
      <c r="AD8" s="11">
        <v>15</v>
      </c>
      <c r="AE8" s="11"/>
      <c r="AF8" s="11">
        <v>198</v>
      </c>
      <c r="AG8" s="11">
        <v>213</v>
      </c>
      <c r="AH8" s="11">
        <v>110</v>
      </c>
      <c r="AI8" s="11">
        <v>128</v>
      </c>
      <c r="AJ8" s="11">
        <v>82</v>
      </c>
      <c r="AK8" s="11">
        <v>39</v>
      </c>
      <c r="AL8" s="11"/>
      <c r="AM8" s="11">
        <v>460</v>
      </c>
      <c r="AN8" s="11">
        <v>307</v>
      </c>
      <c r="AO8" s="11"/>
      <c r="AP8" s="11">
        <v>185</v>
      </c>
      <c r="AQ8" s="11">
        <v>177</v>
      </c>
      <c r="AR8" s="11">
        <v>204</v>
      </c>
      <c r="AS8" s="11">
        <v>75</v>
      </c>
      <c r="AT8" s="11">
        <v>20</v>
      </c>
      <c r="AU8" s="11"/>
      <c r="AV8" s="11">
        <v>288</v>
      </c>
      <c r="AW8" s="11">
        <v>137</v>
      </c>
      <c r="AX8" s="11">
        <v>52</v>
      </c>
      <c r="AY8" s="11">
        <v>98</v>
      </c>
      <c r="AZ8" s="11">
        <v>44</v>
      </c>
      <c r="BA8" s="11">
        <v>56</v>
      </c>
      <c r="BB8" s="11"/>
      <c r="BC8" s="11">
        <v>179</v>
      </c>
      <c r="BD8" s="11">
        <v>310</v>
      </c>
      <c r="BE8" s="11">
        <v>232</v>
      </c>
      <c r="BF8" s="11"/>
      <c r="BG8" s="11">
        <v>61</v>
      </c>
      <c r="BH8" s="11">
        <v>357</v>
      </c>
      <c r="BI8" s="11">
        <v>231</v>
      </c>
      <c r="BJ8" s="11">
        <v>22</v>
      </c>
      <c r="BK8" s="11">
        <v>66</v>
      </c>
      <c r="BL8" s="11"/>
      <c r="BM8" s="11">
        <v>418</v>
      </c>
      <c r="BN8" s="11">
        <v>88</v>
      </c>
    </row>
    <row r="9" spans="2:66" ht="29" x14ac:dyDescent="0.35">
      <c r="B9" s="18" t="s">
        <v>350</v>
      </c>
      <c r="C9" s="17">
        <v>0.39298390050451198</v>
      </c>
      <c r="D9" s="17">
        <v>0.36455937041937703</v>
      </c>
      <c r="E9" s="17">
        <v>0.418933166886095</v>
      </c>
      <c r="F9" s="17"/>
      <c r="G9" s="17">
        <v>0.34113754325324802</v>
      </c>
      <c r="H9" s="17">
        <v>0.25217300888695598</v>
      </c>
      <c r="I9" s="17">
        <v>0.324101331116258</v>
      </c>
      <c r="J9" s="17">
        <v>0.36328473944665002</v>
      </c>
      <c r="K9" s="17">
        <v>0.53016170403165297</v>
      </c>
      <c r="L9" s="17">
        <v>0.534428085819736</v>
      </c>
      <c r="M9" s="17"/>
      <c r="N9" s="17">
        <v>0.25555973988521102</v>
      </c>
      <c r="O9" s="17">
        <v>0.36644937260927601</v>
      </c>
      <c r="P9" s="17">
        <v>0.51836482215902002</v>
      </c>
      <c r="Q9" s="17">
        <v>0.46402573799314301</v>
      </c>
      <c r="R9" s="17"/>
      <c r="S9" s="17">
        <v>0.28919750513709103</v>
      </c>
      <c r="T9" s="17">
        <v>0.47230973395540699</v>
      </c>
      <c r="U9" s="17">
        <v>0.53212871769431802</v>
      </c>
      <c r="V9" s="17">
        <v>0.39987588871123497</v>
      </c>
      <c r="W9" s="17">
        <v>0.32927474411987101</v>
      </c>
      <c r="X9" s="17">
        <v>0.44120533444480498</v>
      </c>
      <c r="Y9" s="17">
        <v>0.351329837402028</v>
      </c>
      <c r="Z9" s="17">
        <v>0.32246955376724801</v>
      </c>
      <c r="AA9" s="17">
        <v>0.30249489040793898</v>
      </c>
      <c r="AB9" s="17">
        <v>0.364949607700154</v>
      </c>
      <c r="AC9" s="17">
        <v>0.60660677087946202</v>
      </c>
      <c r="AD9" s="17">
        <v>0.434063418526908</v>
      </c>
      <c r="AE9" s="17"/>
      <c r="AF9" s="17">
        <v>0.29398103478581</v>
      </c>
      <c r="AG9" s="17">
        <v>0.35456017669213502</v>
      </c>
      <c r="AH9" s="17">
        <v>0.49234446969003698</v>
      </c>
      <c r="AI9" s="17">
        <v>0.42970058449395299</v>
      </c>
      <c r="AJ9" s="17">
        <v>0.51969166028346903</v>
      </c>
      <c r="AK9" s="17">
        <v>0.43767055118926701</v>
      </c>
      <c r="AL9" s="17"/>
      <c r="AM9" s="17">
        <v>0.41992732458110799</v>
      </c>
      <c r="AN9" s="17">
        <v>0.35627632747257398</v>
      </c>
      <c r="AO9" s="17"/>
      <c r="AP9" s="17">
        <v>0.467188764462522</v>
      </c>
      <c r="AQ9" s="17">
        <v>0.41719308956276202</v>
      </c>
      <c r="AR9" s="17">
        <v>0.33553964226170702</v>
      </c>
      <c r="AS9" s="17">
        <v>0.28491924216331899</v>
      </c>
      <c r="AT9" s="17">
        <v>0.19998611422923299</v>
      </c>
      <c r="AU9" s="17"/>
      <c r="AV9" s="17">
        <v>0.345193006479527</v>
      </c>
      <c r="AW9" s="17">
        <v>0.43622317362028601</v>
      </c>
      <c r="AX9" s="17">
        <v>0.33915985672661603</v>
      </c>
      <c r="AY9" s="17">
        <v>0.349647563754722</v>
      </c>
      <c r="AZ9" s="17">
        <v>0.37924456151981201</v>
      </c>
      <c r="BA9" s="17">
        <v>0.53219975438301503</v>
      </c>
      <c r="BB9" s="17"/>
      <c r="BC9" s="17">
        <v>0.27584812371331002</v>
      </c>
      <c r="BD9" s="17">
        <v>0.428155296091495</v>
      </c>
      <c r="BE9" s="17">
        <v>0.395259744379718</v>
      </c>
      <c r="BF9" s="17"/>
      <c r="BG9" s="17">
        <v>0.422399304863327</v>
      </c>
      <c r="BH9" s="17">
        <v>0.39507456850384598</v>
      </c>
      <c r="BI9" s="17">
        <v>0.34066932223590002</v>
      </c>
      <c r="BJ9" s="17">
        <v>0.41273586986015598</v>
      </c>
      <c r="BK9" s="17">
        <v>0.54257894453517697</v>
      </c>
      <c r="BL9" s="17"/>
      <c r="BM9" s="17">
        <v>0.39904346954540798</v>
      </c>
      <c r="BN9" s="17">
        <v>0.50991911655039401</v>
      </c>
    </row>
    <row r="10" spans="2:66" ht="43.5" x14ac:dyDescent="0.35">
      <c r="B10" s="18" t="s">
        <v>351</v>
      </c>
      <c r="C10" s="17">
        <v>0.33539803904738302</v>
      </c>
      <c r="D10" s="17">
        <v>0.33440235154556702</v>
      </c>
      <c r="E10" s="17">
        <v>0.33712574215227997</v>
      </c>
      <c r="F10" s="17"/>
      <c r="G10" s="17">
        <v>0.403566498157992</v>
      </c>
      <c r="H10" s="17">
        <v>0.31450024105907398</v>
      </c>
      <c r="I10" s="17">
        <v>0.36297416585110698</v>
      </c>
      <c r="J10" s="17">
        <v>0.31318238266325599</v>
      </c>
      <c r="K10" s="17">
        <v>0.305818478450053</v>
      </c>
      <c r="L10" s="17">
        <v>0.31213290371978603</v>
      </c>
      <c r="M10" s="17"/>
      <c r="N10" s="17">
        <v>0.369415310629918</v>
      </c>
      <c r="O10" s="17">
        <v>0.31262952950914003</v>
      </c>
      <c r="P10" s="17">
        <v>0.31103677760054199</v>
      </c>
      <c r="Q10" s="17">
        <v>0.341964614972398</v>
      </c>
      <c r="R10" s="17"/>
      <c r="S10" s="17">
        <v>0.390374319981661</v>
      </c>
      <c r="T10" s="17">
        <v>0.27306183367369102</v>
      </c>
      <c r="U10" s="17">
        <v>0.25897594989149603</v>
      </c>
      <c r="V10" s="17">
        <v>0.39720178920057703</v>
      </c>
      <c r="W10" s="17">
        <v>0.35173715249281501</v>
      </c>
      <c r="X10" s="17">
        <v>0.32145392565881997</v>
      </c>
      <c r="Y10" s="17">
        <v>0.41104963626103302</v>
      </c>
      <c r="Z10" s="17">
        <v>0.374863037650289</v>
      </c>
      <c r="AA10" s="17">
        <v>0.35188491139985301</v>
      </c>
      <c r="AB10" s="17">
        <v>0.33203153212215097</v>
      </c>
      <c r="AC10" s="17">
        <v>0.18231142883341001</v>
      </c>
      <c r="AD10" s="17">
        <v>0.31640546762439897</v>
      </c>
      <c r="AE10" s="17"/>
      <c r="AF10" s="17">
        <v>0.32683508198815903</v>
      </c>
      <c r="AG10" s="17">
        <v>0.33703682674699398</v>
      </c>
      <c r="AH10" s="17">
        <v>0.291066677846824</v>
      </c>
      <c r="AI10" s="17">
        <v>0.40235140359410398</v>
      </c>
      <c r="AJ10" s="17">
        <v>0.28150791372830197</v>
      </c>
      <c r="AK10" s="17">
        <v>0.38861722554314498</v>
      </c>
      <c r="AL10" s="17"/>
      <c r="AM10" s="17">
        <v>0.34354297931073302</v>
      </c>
      <c r="AN10" s="17">
        <v>0.32012892807080701</v>
      </c>
      <c r="AO10" s="17"/>
      <c r="AP10" s="17">
        <v>0.320960829745573</v>
      </c>
      <c r="AQ10" s="17">
        <v>0.36974881961424899</v>
      </c>
      <c r="AR10" s="17">
        <v>0.33735785589141598</v>
      </c>
      <c r="AS10" s="17">
        <v>0.310326236360767</v>
      </c>
      <c r="AT10" s="17">
        <v>0.34594908846040301</v>
      </c>
      <c r="AU10" s="17"/>
      <c r="AV10" s="17">
        <v>0.35919611957429398</v>
      </c>
      <c r="AW10" s="17">
        <v>0.28806942807987101</v>
      </c>
      <c r="AX10" s="17">
        <v>0.37140816382610098</v>
      </c>
      <c r="AY10" s="17">
        <v>0.39746444680188597</v>
      </c>
      <c r="AZ10" s="17">
        <v>0.25604495870654997</v>
      </c>
      <c r="BA10" s="17">
        <v>0.357483066638907</v>
      </c>
      <c r="BB10" s="17"/>
      <c r="BC10" s="17">
        <v>0.450360836854515</v>
      </c>
      <c r="BD10" s="17">
        <v>0.317798323719853</v>
      </c>
      <c r="BE10" s="17">
        <v>0.27961103343932497</v>
      </c>
      <c r="BF10" s="17"/>
      <c r="BG10" s="17">
        <v>0.29691006081410998</v>
      </c>
      <c r="BH10" s="17">
        <v>0.33676969758073699</v>
      </c>
      <c r="BI10" s="17">
        <v>0.37170593767343402</v>
      </c>
      <c r="BJ10" s="17">
        <v>0.26124403544296998</v>
      </c>
      <c r="BK10" s="17">
        <v>0.27890202820334398</v>
      </c>
      <c r="BL10" s="17"/>
      <c r="BM10" s="17">
        <v>0.330980110014435</v>
      </c>
      <c r="BN10" s="17">
        <v>0.274460458966372</v>
      </c>
    </row>
    <row r="11" spans="2:66" ht="29" x14ac:dyDescent="0.35">
      <c r="B11" s="18" t="s">
        <v>352</v>
      </c>
      <c r="C11" s="17">
        <v>0.21088754011736899</v>
      </c>
      <c r="D11" s="17">
        <v>0.22887423184107999</v>
      </c>
      <c r="E11" s="17">
        <v>0.19309146963332099</v>
      </c>
      <c r="F11" s="17"/>
      <c r="G11" s="17">
        <v>0.19638606978377601</v>
      </c>
      <c r="H11" s="17">
        <v>0.31873060141618298</v>
      </c>
      <c r="I11" s="17">
        <v>0.237817833733004</v>
      </c>
      <c r="J11" s="17">
        <v>0.264250838691374</v>
      </c>
      <c r="K11" s="17">
        <v>0.14383379014467601</v>
      </c>
      <c r="L11" s="17">
        <v>0.11895852404396499</v>
      </c>
      <c r="M11" s="17"/>
      <c r="N11" s="17">
        <v>0.28524474340254302</v>
      </c>
      <c r="O11" s="17">
        <v>0.26139047533460102</v>
      </c>
      <c r="P11" s="17">
        <v>0.13891298747759101</v>
      </c>
      <c r="Q11" s="17">
        <v>0.13870424970690101</v>
      </c>
      <c r="R11" s="17"/>
      <c r="S11" s="17">
        <v>0.196467787820059</v>
      </c>
      <c r="T11" s="17">
        <v>0.217712480128436</v>
      </c>
      <c r="U11" s="17">
        <v>0.18968068015401399</v>
      </c>
      <c r="V11" s="17">
        <v>0.141060475792326</v>
      </c>
      <c r="W11" s="17">
        <v>0.22498340902071501</v>
      </c>
      <c r="X11" s="17">
        <v>0.173259408352373</v>
      </c>
      <c r="Y11" s="17">
        <v>0.20242073656402501</v>
      </c>
      <c r="Z11" s="17">
        <v>0.20965231696046399</v>
      </c>
      <c r="AA11" s="17">
        <v>0.26978901221365198</v>
      </c>
      <c r="AB11" s="17">
        <v>0.28401278238300698</v>
      </c>
      <c r="AC11" s="17">
        <v>0.18398962550220099</v>
      </c>
      <c r="AD11" s="17">
        <v>0.249531113848693</v>
      </c>
      <c r="AE11" s="17"/>
      <c r="AF11" s="17">
        <v>0.264721486416858</v>
      </c>
      <c r="AG11" s="17">
        <v>0.25237115303118102</v>
      </c>
      <c r="AH11" s="17">
        <v>0.14216191942637299</v>
      </c>
      <c r="AI11" s="17">
        <v>0.15270259903209299</v>
      </c>
      <c r="AJ11" s="17">
        <v>0.173952183000736</v>
      </c>
      <c r="AK11" s="17">
        <v>0.17371222326758801</v>
      </c>
      <c r="AL11" s="17"/>
      <c r="AM11" s="17">
        <v>0.17030978842837499</v>
      </c>
      <c r="AN11" s="17">
        <v>0.27052449612333102</v>
      </c>
      <c r="AO11" s="17"/>
      <c r="AP11" s="17">
        <v>0.16380401322202801</v>
      </c>
      <c r="AQ11" s="17">
        <v>0.17982139901796301</v>
      </c>
      <c r="AR11" s="17">
        <v>0.26264170007946502</v>
      </c>
      <c r="AS11" s="17">
        <v>0.271904750840539</v>
      </c>
      <c r="AT11" s="17">
        <v>0.15812632452332101</v>
      </c>
      <c r="AU11" s="17"/>
      <c r="AV11" s="17">
        <v>0.19928848389391601</v>
      </c>
      <c r="AW11" s="17">
        <v>0.21702534181661801</v>
      </c>
      <c r="AX11" s="17">
        <v>0.28943197944728399</v>
      </c>
      <c r="AY11" s="17">
        <v>0.231890368351481</v>
      </c>
      <c r="AZ11" s="17">
        <v>0.31796460390775</v>
      </c>
      <c r="BA11" s="17">
        <v>7.4188661367310296E-2</v>
      </c>
      <c r="BB11" s="17"/>
      <c r="BC11" s="17">
        <v>0.23520120024944</v>
      </c>
      <c r="BD11" s="17">
        <v>0.20510747914386199</v>
      </c>
      <c r="BE11" s="17">
        <v>0.231817529331867</v>
      </c>
      <c r="BF11" s="17"/>
      <c r="BG11" s="17">
        <v>0.18258729790091499</v>
      </c>
      <c r="BH11" s="17">
        <v>0.21844348157051999</v>
      </c>
      <c r="BI11" s="17">
        <v>0.226071532787294</v>
      </c>
      <c r="BJ11" s="17">
        <v>0.27953879420719602</v>
      </c>
      <c r="BK11" s="17">
        <v>0.14898080682141299</v>
      </c>
      <c r="BL11" s="17"/>
      <c r="BM11" s="17">
        <v>0.21323539308832901</v>
      </c>
      <c r="BN11" s="17">
        <v>0.18182045899948401</v>
      </c>
    </row>
    <row r="12" spans="2:66" ht="29" x14ac:dyDescent="0.35">
      <c r="B12" s="18" t="s">
        <v>353</v>
      </c>
      <c r="C12" s="17">
        <v>3.3563048340888399E-2</v>
      </c>
      <c r="D12" s="17">
        <v>4.4570017441171901E-2</v>
      </c>
      <c r="E12" s="17">
        <v>2.39873933902628E-2</v>
      </c>
      <c r="F12" s="17"/>
      <c r="G12" s="17">
        <v>5.8909888804984899E-2</v>
      </c>
      <c r="H12" s="17">
        <v>6.0917793712441999E-2</v>
      </c>
      <c r="I12" s="17">
        <v>5.1336291978816E-2</v>
      </c>
      <c r="J12" s="17">
        <v>1.6516506395503401E-2</v>
      </c>
      <c r="K12" s="17">
        <v>1.06294359188868E-2</v>
      </c>
      <c r="L12" s="17">
        <v>5.6427104971850401E-3</v>
      </c>
      <c r="M12" s="17"/>
      <c r="N12" s="17">
        <v>5.6327763498073197E-2</v>
      </c>
      <c r="O12" s="17">
        <v>3.4327405598712002E-2</v>
      </c>
      <c r="P12" s="17">
        <v>1.26982977391864E-2</v>
      </c>
      <c r="Q12" s="17">
        <v>2.58562157313381E-2</v>
      </c>
      <c r="R12" s="17"/>
      <c r="S12" s="17">
        <v>8.5907096002276695E-2</v>
      </c>
      <c r="T12" s="17">
        <v>9.1605454824768093E-3</v>
      </c>
      <c r="U12" s="17">
        <v>1.9214652260170901E-2</v>
      </c>
      <c r="V12" s="17">
        <v>1.5926368580789201E-2</v>
      </c>
      <c r="W12" s="17">
        <v>7.58233409192446E-2</v>
      </c>
      <c r="X12" s="17">
        <v>3.87544817250048E-2</v>
      </c>
      <c r="Y12" s="17">
        <v>3.5199789772914498E-2</v>
      </c>
      <c r="Z12" s="17">
        <v>2.2461610509135799E-2</v>
      </c>
      <c r="AA12" s="17">
        <v>4.3579724552318497E-2</v>
      </c>
      <c r="AB12" s="17">
        <v>0</v>
      </c>
      <c r="AC12" s="17">
        <v>0</v>
      </c>
      <c r="AD12" s="17">
        <v>0</v>
      </c>
      <c r="AE12" s="17"/>
      <c r="AF12" s="17">
        <v>8.4680634230045501E-2</v>
      </c>
      <c r="AG12" s="17">
        <v>1.9165966823025099E-2</v>
      </c>
      <c r="AH12" s="17">
        <v>3.6100412317563002E-2</v>
      </c>
      <c r="AI12" s="17">
        <v>0</v>
      </c>
      <c r="AJ12" s="17">
        <v>1.2691217512311901E-2</v>
      </c>
      <c r="AK12" s="17">
        <v>0</v>
      </c>
      <c r="AL12" s="17"/>
      <c r="AM12" s="17">
        <v>3.5977615221222899E-2</v>
      </c>
      <c r="AN12" s="17">
        <v>3.0257917937565899E-2</v>
      </c>
      <c r="AO12" s="17"/>
      <c r="AP12" s="17">
        <v>2.1786957674278001E-2</v>
      </c>
      <c r="AQ12" s="17">
        <v>1.6847202000972401E-2</v>
      </c>
      <c r="AR12" s="17">
        <v>3.9370276095974203E-2</v>
      </c>
      <c r="AS12" s="17">
        <v>6.3987157986614196E-2</v>
      </c>
      <c r="AT12" s="17">
        <v>0.20091095178176399</v>
      </c>
      <c r="AU12" s="17"/>
      <c r="AV12" s="17">
        <v>6.1308925940905097E-2</v>
      </c>
      <c r="AW12" s="17">
        <v>2.2416688539063898E-2</v>
      </c>
      <c r="AX12" s="17">
        <v>0</v>
      </c>
      <c r="AY12" s="17">
        <v>0</v>
      </c>
      <c r="AZ12" s="17">
        <v>2.3929211825455599E-2</v>
      </c>
      <c r="BA12" s="17">
        <v>1.9388424889175901E-2</v>
      </c>
      <c r="BB12" s="17"/>
      <c r="BC12" s="17">
        <v>1.6134008698330898E-2</v>
      </c>
      <c r="BD12" s="17">
        <v>1.6457098541261001E-2</v>
      </c>
      <c r="BE12" s="17">
        <v>6.38916547850365E-2</v>
      </c>
      <c r="BF12" s="17"/>
      <c r="BG12" s="17">
        <v>4.8040469996129001E-2</v>
      </c>
      <c r="BH12" s="17">
        <v>2.7902349562484101E-2</v>
      </c>
      <c r="BI12" s="17">
        <v>3.4619144491724499E-2</v>
      </c>
      <c r="BJ12" s="17">
        <v>4.6481300489678398E-2</v>
      </c>
      <c r="BK12" s="17">
        <v>2.9538220440067101E-2</v>
      </c>
      <c r="BL12" s="17"/>
      <c r="BM12" s="17">
        <v>3.0827399089502099E-2</v>
      </c>
      <c r="BN12" s="17">
        <v>3.3799965483749098E-2</v>
      </c>
    </row>
    <row r="13" spans="2:66" ht="29" x14ac:dyDescent="0.35">
      <c r="B13" s="18" t="s">
        <v>354</v>
      </c>
      <c r="C13" s="17">
        <v>1.1472395718711699E-2</v>
      </c>
      <c r="D13" s="17">
        <v>1.34584704261512E-2</v>
      </c>
      <c r="E13" s="17">
        <v>9.7583718124756198E-3</v>
      </c>
      <c r="F13" s="17"/>
      <c r="G13" s="17">
        <v>0</v>
      </c>
      <c r="H13" s="17">
        <v>3.0073525139716999E-2</v>
      </c>
      <c r="I13" s="17">
        <v>7.3508021862024797E-3</v>
      </c>
      <c r="J13" s="17">
        <v>1.7438404823171501E-2</v>
      </c>
      <c r="K13" s="17">
        <v>0</v>
      </c>
      <c r="L13" s="17">
        <v>1.16958045360161E-2</v>
      </c>
      <c r="M13" s="17"/>
      <c r="N13" s="17">
        <v>3.34524425842549E-2</v>
      </c>
      <c r="O13" s="17">
        <v>4.7571548945437598E-3</v>
      </c>
      <c r="P13" s="17">
        <v>0</v>
      </c>
      <c r="Q13" s="17">
        <v>4.8644157208087898E-3</v>
      </c>
      <c r="R13" s="17"/>
      <c r="S13" s="17">
        <v>3.8053291058912302E-2</v>
      </c>
      <c r="T13" s="17">
        <v>9.5170635024823692E-3</v>
      </c>
      <c r="U13" s="17">
        <v>0</v>
      </c>
      <c r="V13" s="17">
        <v>1.55827365851747E-2</v>
      </c>
      <c r="W13" s="17">
        <v>0</v>
      </c>
      <c r="X13" s="17">
        <v>1.20428922369651E-2</v>
      </c>
      <c r="Y13" s="17">
        <v>0</v>
      </c>
      <c r="Z13" s="17">
        <v>0</v>
      </c>
      <c r="AA13" s="17">
        <v>1.05825744393802E-2</v>
      </c>
      <c r="AB13" s="17">
        <v>0</v>
      </c>
      <c r="AC13" s="17">
        <v>2.7092174784927401E-2</v>
      </c>
      <c r="AD13" s="17">
        <v>0</v>
      </c>
      <c r="AE13" s="17"/>
      <c r="AF13" s="17">
        <v>1.9487256553454499E-2</v>
      </c>
      <c r="AG13" s="17">
        <v>1.4198579686850701E-2</v>
      </c>
      <c r="AH13" s="17">
        <v>0</v>
      </c>
      <c r="AI13" s="17">
        <v>7.4880033834088698E-3</v>
      </c>
      <c r="AJ13" s="17">
        <v>1.2157025475181601E-2</v>
      </c>
      <c r="AK13" s="17">
        <v>0</v>
      </c>
      <c r="AL13" s="17"/>
      <c r="AM13" s="17">
        <v>1.45998173201238E-2</v>
      </c>
      <c r="AN13" s="17">
        <v>6.8910057903047101E-3</v>
      </c>
      <c r="AO13" s="17"/>
      <c r="AP13" s="17">
        <v>0</v>
      </c>
      <c r="AQ13" s="17">
        <v>5.6120344401228298E-3</v>
      </c>
      <c r="AR13" s="17">
        <v>1.5065034963482099E-2</v>
      </c>
      <c r="AS13" s="17">
        <v>3.8883256121573201E-2</v>
      </c>
      <c r="AT13" s="17">
        <v>9.5027521005278504E-2</v>
      </c>
      <c r="AU13" s="17"/>
      <c r="AV13" s="17">
        <v>2.0427070100680102E-2</v>
      </c>
      <c r="AW13" s="17">
        <v>2.1673680228173401E-2</v>
      </c>
      <c r="AX13" s="17">
        <v>0</v>
      </c>
      <c r="AY13" s="17">
        <v>0</v>
      </c>
      <c r="AZ13" s="17">
        <v>0</v>
      </c>
      <c r="BA13" s="17">
        <v>0</v>
      </c>
      <c r="BB13" s="17"/>
      <c r="BC13" s="17">
        <v>5.7537216080353797E-3</v>
      </c>
      <c r="BD13" s="17">
        <v>6.3367006930775396E-3</v>
      </c>
      <c r="BE13" s="17">
        <v>2.5148657021339602E-2</v>
      </c>
      <c r="BF13" s="17"/>
      <c r="BG13" s="17">
        <v>3.2335417307458397E-2</v>
      </c>
      <c r="BH13" s="17">
        <v>1.07293701598237E-2</v>
      </c>
      <c r="BI13" s="17">
        <v>8.8664271707719605E-3</v>
      </c>
      <c r="BJ13" s="17">
        <v>0</v>
      </c>
      <c r="BK13" s="17">
        <v>0</v>
      </c>
      <c r="BL13" s="17"/>
      <c r="BM13" s="17">
        <v>1.3867635133367501E-2</v>
      </c>
      <c r="BN13" s="17">
        <v>0</v>
      </c>
    </row>
    <row r="14" spans="2:66" x14ac:dyDescent="0.35">
      <c r="B14" s="18" t="s">
        <v>282</v>
      </c>
      <c r="C14" s="19">
        <v>1.5695076271135401E-2</v>
      </c>
      <c r="D14" s="19">
        <v>1.41355583266528E-2</v>
      </c>
      <c r="E14" s="19">
        <v>1.7103856125565999E-2</v>
      </c>
      <c r="F14" s="19"/>
      <c r="G14" s="19">
        <v>0</v>
      </c>
      <c r="H14" s="19">
        <v>2.3604829785627598E-2</v>
      </c>
      <c r="I14" s="19">
        <v>1.6419575134612601E-2</v>
      </c>
      <c r="J14" s="19">
        <v>2.53271279800453E-2</v>
      </c>
      <c r="K14" s="19">
        <v>9.5565914547315993E-3</v>
      </c>
      <c r="L14" s="19">
        <v>1.7141971383311801E-2</v>
      </c>
      <c r="M14" s="19"/>
      <c r="N14" s="19">
        <v>0</v>
      </c>
      <c r="O14" s="19">
        <v>2.0446062053727E-2</v>
      </c>
      <c r="P14" s="19">
        <v>1.8987115023660801E-2</v>
      </c>
      <c r="Q14" s="19">
        <v>2.4584765875411599E-2</v>
      </c>
      <c r="R14" s="19"/>
      <c r="S14" s="19">
        <v>0</v>
      </c>
      <c r="T14" s="19">
        <v>1.82383432575072E-2</v>
      </c>
      <c r="U14" s="19">
        <v>0</v>
      </c>
      <c r="V14" s="19">
        <v>3.0352741129898098E-2</v>
      </c>
      <c r="W14" s="19">
        <v>1.8181353447355001E-2</v>
      </c>
      <c r="X14" s="19">
        <v>1.32839575820314E-2</v>
      </c>
      <c r="Y14" s="19">
        <v>0</v>
      </c>
      <c r="Z14" s="19">
        <v>7.0553481112862207E-2</v>
      </c>
      <c r="AA14" s="19">
        <v>2.1668886986857899E-2</v>
      </c>
      <c r="AB14" s="19">
        <v>1.90060777946887E-2</v>
      </c>
      <c r="AC14" s="19">
        <v>0</v>
      </c>
      <c r="AD14" s="19">
        <v>0</v>
      </c>
      <c r="AE14" s="19"/>
      <c r="AF14" s="19">
        <v>1.02945060256726E-2</v>
      </c>
      <c r="AG14" s="19">
        <v>2.2667297019815E-2</v>
      </c>
      <c r="AH14" s="19">
        <v>3.8326520719203498E-2</v>
      </c>
      <c r="AI14" s="19">
        <v>7.7574094964415101E-3</v>
      </c>
      <c r="AJ14" s="19">
        <v>0</v>
      </c>
      <c r="AK14" s="19">
        <v>0</v>
      </c>
      <c r="AL14" s="19"/>
      <c r="AM14" s="19">
        <v>1.56424751384368E-2</v>
      </c>
      <c r="AN14" s="19">
        <v>1.5921324605417401E-2</v>
      </c>
      <c r="AO14" s="19"/>
      <c r="AP14" s="19">
        <v>2.62594348956003E-2</v>
      </c>
      <c r="AQ14" s="19">
        <v>1.0777455363931E-2</v>
      </c>
      <c r="AR14" s="19">
        <v>1.00254907079561E-2</v>
      </c>
      <c r="AS14" s="19">
        <v>2.9979356527187601E-2</v>
      </c>
      <c r="AT14" s="19">
        <v>0</v>
      </c>
      <c r="AU14" s="19"/>
      <c r="AV14" s="19">
        <v>1.45863940106781E-2</v>
      </c>
      <c r="AW14" s="19">
        <v>1.45916877159874E-2</v>
      </c>
      <c r="AX14" s="19">
        <v>0</v>
      </c>
      <c r="AY14" s="19">
        <v>2.0997621091910699E-2</v>
      </c>
      <c r="AZ14" s="19">
        <v>2.28166640404323E-2</v>
      </c>
      <c r="BA14" s="19">
        <v>1.67400927215915E-2</v>
      </c>
      <c r="BB14" s="19"/>
      <c r="BC14" s="19">
        <v>1.6702108876369401E-2</v>
      </c>
      <c r="BD14" s="19">
        <v>2.61451018104512E-2</v>
      </c>
      <c r="BE14" s="19">
        <v>4.2713810427141398E-3</v>
      </c>
      <c r="BF14" s="19"/>
      <c r="BG14" s="19">
        <v>1.77274491180608E-2</v>
      </c>
      <c r="BH14" s="19">
        <v>1.1080532622589101E-2</v>
      </c>
      <c r="BI14" s="19">
        <v>1.80676356408754E-2</v>
      </c>
      <c r="BJ14" s="19">
        <v>0</v>
      </c>
      <c r="BK14" s="19">
        <v>0</v>
      </c>
      <c r="BL14" s="19"/>
      <c r="BM14" s="19">
        <v>1.20459931289591E-2</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360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732</v>
      </c>
      <c r="D7" s="10">
        <v>365</v>
      </c>
      <c r="E7" s="10">
        <v>367</v>
      </c>
      <c r="F7" s="10"/>
      <c r="G7" s="10">
        <v>84</v>
      </c>
      <c r="H7" s="10">
        <v>136</v>
      </c>
      <c r="I7" s="10">
        <v>130</v>
      </c>
      <c r="J7" s="10">
        <v>111</v>
      </c>
      <c r="K7" s="10">
        <v>120</v>
      </c>
      <c r="L7" s="10">
        <v>151</v>
      </c>
      <c r="M7" s="10"/>
      <c r="N7" s="10">
        <v>196</v>
      </c>
      <c r="O7" s="10">
        <v>206</v>
      </c>
      <c r="P7" s="10">
        <v>153</v>
      </c>
      <c r="Q7" s="10">
        <v>171</v>
      </c>
      <c r="R7" s="10"/>
      <c r="S7" s="10">
        <v>101</v>
      </c>
      <c r="T7" s="10">
        <v>111</v>
      </c>
      <c r="U7" s="10">
        <v>58</v>
      </c>
      <c r="V7" s="10">
        <v>55</v>
      </c>
      <c r="W7" s="10">
        <v>50</v>
      </c>
      <c r="X7" s="10">
        <v>57</v>
      </c>
      <c r="Y7" s="10">
        <v>71</v>
      </c>
      <c r="Z7" s="10">
        <v>23</v>
      </c>
      <c r="AA7" s="10">
        <v>83</v>
      </c>
      <c r="AB7" s="10">
        <v>56</v>
      </c>
      <c r="AC7" s="10">
        <v>40</v>
      </c>
      <c r="AD7" s="10">
        <v>27</v>
      </c>
      <c r="AE7" s="10"/>
      <c r="AF7" s="10">
        <v>183</v>
      </c>
      <c r="AG7" s="10">
        <v>206</v>
      </c>
      <c r="AH7" s="10">
        <v>112</v>
      </c>
      <c r="AI7" s="10">
        <v>115</v>
      </c>
      <c r="AJ7" s="10">
        <v>70</v>
      </c>
      <c r="AK7" s="10">
        <v>45</v>
      </c>
      <c r="AL7" s="10"/>
      <c r="AM7" s="10">
        <v>447</v>
      </c>
      <c r="AN7" s="10">
        <v>285</v>
      </c>
      <c r="AO7" s="10"/>
      <c r="AP7" s="10">
        <v>171</v>
      </c>
      <c r="AQ7" s="10">
        <v>136</v>
      </c>
      <c r="AR7" s="10">
        <v>187</v>
      </c>
      <c r="AS7" s="10">
        <v>99</v>
      </c>
      <c r="AT7" s="10">
        <v>20</v>
      </c>
      <c r="AU7" s="10"/>
      <c r="AV7" s="10">
        <v>226</v>
      </c>
      <c r="AW7" s="10">
        <v>146</v>
      </c>
      <c r="AX7" s="10">
        <v>65</v>
      </c>
      <c r="AY7" s="10">
        <v>100</v>
      </c>
      <c r="AZ7" s="10">
        <v>52</v>
      </c>
      <c r="BA7" s="10">
        <v>62</v>
      </c>
      <c r="BB7" s="10"/>
      <c r="BC7" s="10">
        <v>177</v>
      </c>
      <c r="BD7" s="10">
        <v>289</v>
      </c>
      <c r="BE7" s="10">
        <v>229</v>
      </c>
      <c r="BF7" s="10"/>
      <c r="BG7" s="10">
        <v>68</v>
      </c>
      <c r="BH7" s="10">
        <v>323</v>
      </c>
      <c r="BI7" s="10">
        <v>216</v>
      </c>
      <c r="BJ7" s="10">
        <v>23</v>
      </c>
      <c r="BK7" s="10">
        <v>71</v>
      </c>
      <c r="BL7" s="10"/>
      <c r="BM7" s="10">
        <v>391</v>
      </c>
      <c r="BN7" s="10">
        <v>94</v>
      </c>
    </row>
    <row r="8" spans="2:66" ht="30" customHeight="1" x14ac:dyDescent="0.35">
      <c r="B8" s="11" t="s">
        <v>19</v>
      </c>
      <c r="C8" s="11">
        <v>733</v>
      </c>
      <c r="D8" s="11">
        <v>367</v>
      </c>
      <c r="E8" s="11">
        <v>367</v>
      </c>
      <c r="F8" s="11"/>
      <c r="G8" s="11">
        <v>86</v>
      </c>
      <c r="H8" s="11">
        <v>133</v>
      </c>
      <c r="I8" s="11">
        <v>133</v>
      </c>
      <c r="J8" s="11">
        <v>113</v>
      </c>
      <c r="K8" s="11">
        <v>120</v>
      </c>
      <c r="L8" s="11">
        <v>148</v>
      </c>
      <c r="M8" s="11"/>
      <c r="N8" s="11">
        <v>194</v>
      </c>
      <c r="O8" s="11">
        <v>213</v>
      </c>
      <c r="P8" s="11">
        <v>151</v>
      </c>
      <c r="Q8" s="11">
        <v>168</v>
      </c>
      <c r="R8" s="11"/>
      <c r="S8" s="11">
        <v>100</v>
      </c>
      <c r="T8" s="11">
        <v>110</v>
      </c>
      <c r="U8" s="11">
        <v>57</v>
      </c>
      <c r="V8" s="11">
        <v>59</v>
      </c>
      <c r="W8" s="11">
        <v>51</v>
      </c>
      <c r="X8" s="11">
        <v>56</v>
      </c>
      <c r="Y8" s="11">
        <v>70</v>
      </c>
      <c r="Z8" s="11">
        <v>22</v>
      </c>
      <c r="AA8" s="11">
        <v>82</v>
      </c>
      <c r="AB8" s="11">
        <v>64</v>
      </c>
      <c r="AC8" s="11">
        <v>39</v>
      </c>
      <c r="AD8" s="11">
        <v>25</v>
      </c>
      <c r="AE8" s="11"/>
      <c r="AF8" s="11">
        <v>184</v>
      </c>
      <c r="AG8" s="11">
        <v>207</v>
      </c>
      <c r="AH8" s="11">
        <v>112</v>
      </c>
      <c r="AI8" s="11">
        <v>116</v>
      </c>
      <c r="AJ8" s="11">
        <v>69</v>
      </c>
      <c r="AK8" s="11">
        <v>45</v>
      </c>
      <c r="AL8" s="11"/>
      <c r="AM8" s="11">
        <v>446</v>
      </c>
      <c r="AN8" s="11">
        <v>288</v>
      </c>
      <c r="AO8" s="11"/>
      <c r="AP8" s="11">
        <v>171</v>
      </c>
      <c r="AQ8" s="11">
        <v>136</v>
      </c>
      <c r="AR8" s="11">
        <v>189</v>
      </c>
      <c r="AS8" s="11">
        <v>99</v>
      </c>
      <c r="AT8" s="11">
        <v>20</v>
      </c>
      <c r="AU8" s="11"/>
      <c r="AV8" s="11">
        <v>227</v>
      </c>
      <c r="AW8" s="11">
        <v>146</v>
      </c>
      <c r="AX8" s="11">
        <v>64</v>
      </c>
      <c r="AY8" s="11">
        <v>100</v>
      </c>
      <c r="AZ8" s="11">
        <v>52</v>
      </c>
      <c r="BA8" s="11">
        <v>62</v>
      </c>
      <c r="BB8" s="11"/>
      <c r="BC8" s="11">
        <v>177</v>
      </c>
      <c r="BD8" s="11">
        <v>290</v>
      </c>
      <c r="BE8" s="11">
        <v>229</v>
      </c>
      <c r="BF8" s="11"/>
      <c r="BG8" s="11">
        <v>68</v>
      </c>
      <c r="BH8" s="11">
        <v>323</v>
      </c>
      <c r="BI8" s="11">
        <v>217</v>
      </c>
      <c r="BJ8" s="11">
        <v>23</v>
      </c>
      <c r="BK8" s="11">
        <v>71</v>
      </c>
      <c r="BL8" s="11"/>
      <c r="BM8" s="11">
        <v>391</v>
      </c>
      <c r="BN8" s="11">
        <v>94</v>
      </c>
    </row>
    <row r="9" spans="2:66" ht="29" x14ac:dyDescent="0.35">
      <c r="B9" s="18" t="s">
        <v>350</v>
      </c>
      <c r="C9" s="17">
        <v>0.66992301377047303</v>
      </c>
      <c r="D9" s="17">
        <v>0.628497066338917</v>
      </c>
      <c r="E9" s="17">
        <v>0.71132104332197399</v>
      </c>
      <c r="F9" s="17"/>
      <c r="G9" s="17">
        <v>0.51280263114824798</v>
      </c>
      <c r="H9" s="17">
        <v>0.51742674730387805</v>
      </c>
      <c r="I9" s="17">
        <v>0.57747234969835703</v>
      </c>
      <c r="J9" s="17">
        <v>0.667083756386745</v>
      </c>
      <c r="K9" s="17">
        <v>0.80265871303828396</v>
      </c>
      <c r="L9" s="17">
        <v>0.87558503656264397</v>
      </c>
      <c r="M9" s="17"/>
      <c r="N9" s="17">
        <v>0.59120754772639095</v>
      </c>
      <c r="O9" s="17">
        <v>0.60602526598552398</v>
      </c>
      <c r="P9" s="17">
        <v>0.74245166676068097</v>
      </c>
      <c r="Q9" s="17">
        <v>0.77053806409671699</v>
      </c>
      <c r="R9" s="17"/>
      <c r="S9" s="17">
        <v>0.44247166430531598</v>
      </c>
      <c r="T9" s="17">
        <v>0.69886286324001301</v>
      </c>
      <c r="U9" s="17">
        <v>0.78964514166990796</v>
      </c>
      <c r="V9" s="17">
        <v>0.81250074480170398</v>
      </c>
      <c r="W9" s="17">
        <v>0.62015241765001505</v>
      </c>
      <c r="X9" s="17">
        <v>0.62661997097709898</v>
      </c>
      <c r="Y9" s="17">
        <v>0.74340370384518395</v>
      </c>
      <c r="Z9" s="17">
        <v>0.73950607501979504</v>
      </c>
      <c r="AA9" s="17">
        <v>0.67046090021225002</v>
      </c>
      <c r="AB9" s="17">
        <v>0.76963100638836401</v>
      </c>
      <c r="AC9" s="17">
        <v>0.62437398448869696</v>
      </c>
      <c r="AD9" s="17">
        <v>0.58874219957804896</v>
      </c>
      <c r="AE9" s="17"/>
      <c r="AF9" s="17">
        <v>0.50869267832347198</v>
      </c>
      <c r="AG9" s="17">
        <v>0.74233936459821803</v>
      </c>
      <c r="AH9" s="17">
        <v>0.67502999980312695</v>
      </c>
      <c r="AI9" s="17">
        <v>0.74005918277345994</v>
      </c>
      <c r="AJ9" s="17">
        <v>0.68150131553283</v>
      </c>
      <c r="AK9" s="17">
        <v>0.77636682915708399</v>
      </c>
      <c r="AL9" s="17"/>
      <c r="AM9" s="17">
        <v>0.70576750235848196</v>
      </c>
      <c r="AN9" s="17">
        <v>0.61438583639579902</v>
      </c>
      <c r="AO9" s="17"/>
      <c r="AP9" s="17">
        <v>0.74793710230977395</v>
      </c>
      <c r="AQ9" s="17">
        <v>0.69708018847358899</v>
      </c>
      <c r="AR9" s="17">
        <v>0.59385510811313602</v>
      </c>
      <c r="AS9" s="17">
        <v>0.55835146653698797</v>
      </c>
      <c r="AT9" s="17">
        <v>0.64414362058175501</v>
      </c>
      <c r="AU9" s="17"/>
      <c r="AV9" s="17">
        <v>0.62825401987957596</v>
      </c>
      <c r="AW9" s="17">
        <v>0.63027317446560605</v>
      </c>
      <c r="AX9" s="17">
        <v>0.59428300998041095</v>
      </c>
      <c r="AY9" s="17">
        <v>0.74477714058474198</v>
      </c>
      <c r="AZ9" s="17">
        <v>0.577065315607864</v>
      </c>
      <c r="BA9" s="17">
        <v>0.75706600927746504</v>
      </c>
      <c r="BB9" s="17"/>
      <c r="BC9" s="17">
        <v>0.64367219587069102</v>
      </c>
      <c r="BD9" s="17">
        <v>0.70157977209203803</v>
      </c>
      <c r="BE9" s="17">
        <v>0.63599924141081099</v>
      </c>
      <c r="BF9" s="17"/>
      <c r="BG9" s="17">
        <v>0.71926061851584999</v>
      </c>
      <c r="BH9" s="17">
        <v>0.66318495380360598</v>
      </c>
      <c r="BI9" s="17">
        <v>0.65049956758307304</v>
      </c>
      <c r="BJ9" s="17">
        <v>0.51731234581482299</v>
      </c>
      <c r="BK9" s="17">
        <v>0.78709253993329198</v>
      </c>
      <c r="BL9" s="17"/>
      <c r="BM9" s="17">
        <v>0.67288377132395205</v>
      </c>
      <c r="BN9" s="17">
        <v>0.72201234244673695</v>
      </c>
    </row>
    <row r="10" spans="2:66" ht="43.5" x14ac:dyDescent="0.35">
      <c r="B10" s="18" t="s">
        <v>351</v>
      </c>
      <c r="C10" s="17">
        <v>0.22850261766817501</v>
      </c>
      <c r="D10" s="17">
        <v>0.224601103619881</v>
      </c>
      <c r="E10" s="17">
        <v>0.23240150239818</v>
      </c>
      <c r="F10" s="17"/>
      <c r="G10" s="17">
        <v>0.30982440576304199</v>
      </c>
      <c r="H10" s="17">
        <v>0.36574022508280601</v>
      </c>
      <c r="I10" s="17">
        <v>0.25929047118850401</v>
      </c>
      <c r="J10" s="17">
        <v>0.24477044251128299</v>
      </c>
      <c r="K10" s="17">
        <v>0.128631546468995</v>
      </c>
      <c r="L10" s="17">
        <v>9.9132400607104695E-2</v>
      </c>
      <c r="M10" s="17"/>
      <c r="N10" s="17">
        <v>0.270938130513319</v>
      </c>
      <c r="O10" s="17">
        <v>0.302027714525896</v>
      </c>
      <c r="P10" s="17">
        <v>0.157186491050847</v>
      </c>
      <c r="Q10" s="17">
        <v>0.15276517373054499</v>
      </c>
      <c r="R10" s="17"/>
      <c r="S10" s="17">
        <v>0.28262678221944199</v>
      </c>
      <c r="T10" s="17">
        <v>0.246486390094346</v>
      </c>
      <c r="U10" s="17">
        <v>0.15536220041666199</v>
      </c>
      <c r="V10" s="17">
        <v>0.113962179377118</v>
      </c>
      <c r="W10" s="17">
        <v>0.233702513557101</v>
      </c>
      <c r="X10" s="17">
        <v>0.30249346944759398</v>
      </c>
      <c r="Y10" s="17">
        <v>0.21278424251444999</v>
      </c>
      <c r="Z10" s="17">
        <v>0.21577313721737601</v>
      </c>
      <c r="AA10" s="17">
        <v>0.27994523939756299</v>
      </c>
      <c r="AB10" s="17">
        <v>0.16046506241476199</v>
      </c>
      <c r="AC10" s="17">
        <v>0.20009154499713999</v>
      </c>
      <c r="AD10" s="17">
        <v>0.29932735180422798</v>
      </c>
      <c r="AE10" s="17"/>
      <c r="AF10" s="17">
        <v>0.30034707483064599</v>
      </c>
      <c r="AG10" s="17">
        <v>0.18336681297835999</v>
      </c>
      <c r="AH10" s="17">
        <v>0.23471584882526</v>
      </c>
      <c r="AI10" s="17">
        <v>0.20736885017312001</v>
      </c>
      <c r="AJ10" s="17">
        <v>0.26091658032628501</v>
      </c>
      <c r="AK10" s="17">
        <v>0.137280524605292</v>
      </c>
      <c r="AL10" s="17"/>
      <c r="AM10" s="17">
        <v>0.19036055482216299</v>
      </c>
      <c r="AN10" s="17">
        <v>0.28759963908372299</v>
      </c>
      <c r="AO10" s="17"/>
      <c r="AP10" s="17">
        <v>0.194091090221399</v>
      </c>
      <c r="AQ10" s="17">
        <v>0.19923019829423899</v>
      </c>
      <c r="AR10" s="17">
        <v>0.31372642741798701</v>
      </c>
      <c r="AS10" s="17">
        <v>0.26236066366211103</v>
      </c>
      <c r="AT10" s="17">
        <v>0.100000548029073</v>
      </c>
      <c r="AU10" s="17"/>
      <c r="AV10" s="17">
        <v>0.22616695044288701</v>
      </c>
      <c r="AW10" s="17">
        <v>0.26344547386538902</v>
      </c>
      <c r="AX10" s="17">
        <v>0.27977866202652901</v>
      </c>
      <c r="AY10" s="17">
        <v>0.207521371828121</v>
      </c>
      <c r="AZ10" s="17">
        <v>0.32532931234727602</v>
      </c>
      <c r="BA10" s="17">
        <v>0.21058229821989299</v>
      </c>
      <c r="BB10" s="17"/>
      <c r="BC10" s="17">
        <v>0.270405948443738</v>
      </c>
      <c r="BD10" s="17">
        <v>0.22600233163928399</v>
      </c>
      <c r="BE10" s="17">
        <v>0.20574278615466199</v>
      </c>
      <c r="BF10" s="17"/>
      <c r="BG10" s="17">
        <v>0.181614390231048</v>
      </c>
      <c r="BH10" s="17">
        <v>0.240002246194635</v>
      </c>
      <c r="BI10" s="17">
        <v>0.24292209005127499</v>
      </c>
      <c r="BJ10" s="17">
        <v>0.21919513355811299</v>
      </c>
      <c r="BK10" s="17">
        <v>0.168082757686735</v>
      </c>
      <c r="BL10" s="17"/>
      <c r="BM10" s="17">
        <v>0.22990351328971001</v>
      </c>
      <c r="BN10" s="17">
        <v>0.18041280855123801</v>
      </c>
    </row>
    <row r="11" spans="2:66" ht="29" x14ac:dyDescent="0.35">
      <c r="B11" s="18" t="s">
        <v>352</v>
      </c>
      <c r="C11" s="17">
        <v>6.7066337241691698E-2</v>
      </c>
      <c r="D11" s="17">
        <v>0.101879422993993</v>
      </c>
      <c r="E11" s="17">
        <v>3.2276712812851098E-2</v>
      </c>
      <c r="F11" s="17"/>
      <c r="G11" s="17">
        <v>8.4674760604451699E-2</v>
      </c>
      <c r="H11" s="17">
        <v>9.4831131199614296E-2</v>
      </c>
      <c r="I11" s="17">
        <v>9.2432506056463304E-2</v>
      </c>
      <c r="J11" s="17">
        <v>7.9386661234590802E-2</v>
      </c>
      <c r="K11" s="17">
        <v>4.3347638243120198E-2</v>
      </c>
      <c r="L11" s="17">
        <v>1.8999761821897401E-2</v>
      </c>
      <c r="M11" s="17"/>
      <c r="N11" s="17">
        <v>0.111469369581331</v>
      </c>
      <c r="O11" s="17">
        <v>2.9301669452344501E-2</v>
      </c>
      <c r="P11" s="17">
        <v>8.1048180624920002E-2</v>
      </c>
      <c r="Q11" s="17">
        <v>5.3576035181575901E-2</v>
      </c>
      <c r="R11" s="17"/>
      <c r="S11" s="17">
        <v>0.19557623037032401</v>
      </c>
      <c r="T11" s="17">
        <v>3.7462623123434999E-2</v>
      </c>
      <c r="U11" s="17">
        <v>3.60398453461135E-2</v>
      </c>
      <c r="V11" s="17">
        <v>5.5930723911198701E-2</v>
      </c>
      <c r="W11" s="17">
        <v>6.0931470840560303E-2</v>
      </c>
      <c r="X11" s="17">
        <v>3.3717911776293998E-2</v>
      </c>
      <c r="Y11" s="17">
        <v>2.8875667777314099E-2</v>
      </c>
      <c r="Z11" s="17">
        <v>4.47207877628297E-2</v>
      </c>
      <c r="AA11" s="17">
        <v>2.49333257098622E-2</v>
      </c>
      <c r="AB11" s="17">
        <v>6.9903931196874297E-2</v>
      </c>
      <c r="AC11" s="17">
        <v>0.100733063966989</v>
      </c>
      <c r="AD11" s="17">
        <v>7.1887116009258095E-2</v>
      </c>
      <c r="AE11" s="17"/>
      <c r="AF11" s="17">
        <v>0.124903441479554</v>
      </c>
      <c r="AG11" s="17">
        <v>5.4700416863179599E-2</v>
      </c>
      <c r="AH11" s="17">
        <v>6.3036546259582299E-2</v>
      </c>
      <c r="AI11" s="17">
        <v>2.68231300256591E-2</v>
      </c>
      <c r="AJ11" s="17">
        <v>4.2552829003587603E-2</v>
      </c>
      <c r="AK11" s="17">
        <v>4.0537024939212102E-2</v>
      </c>
      <c r="AL11" s="17"/>
      <c r="AM11" s="17">
        <v>6.9552917631637498E-2</v>
      </c>
      <c r="AN11" s="17">
        <v>6.3213648540784997E-2</v>
      </c>
      <c r="AO11" s="17"/>
      <c r="AP11" s="17">
        <v>3.4115182067877003E-2</v>
      </c>
      <c r="AQ11" s="17">
        <v>5.1900770568508503E-2</v>
      </c>
      <c r="AR11" s="17">
        <v>5.9673159240189899E-2</v>
      </c>
      <c r="AS11" s="17">
        <v>0.13920252810905501</v>
      </c>
      <c r="AT11" s="17">
        <v>0.25585583138917201</v>
      </c>
      <c r="AU11" s="17"/>
      <c r="AV11" s="17">
        <v>7.3915201408512099E-2</v>
      </c>
      <c r="AW11" s="17">
        <v>8.4901522973394997E-2</v>
      </c>
      <c r="AX11" s="17">
        <v>0.11114121230189999</v>
      </c>
      <c r="AY11" s="17">
        <v>4.7701487587136902E-2</v>
      </c>
      <c r="AZ11" s="17">
        <v>7.8174823244210698E-2</v>
      </c>
      <c r="BA11" s="17">
        <v>0</v>
      </c>
      <c r="BB11" s="17"/>
      <c r="BC11" s="17">
        <v>5.7355375127972702E-2</v>
      </c>
      <c r="BD11" s="17">
        <v>4.4373774754429302E-2</v>
      </c>
      <c r="BE11" s="17">
        <v>0.114207195526029</v>
      </c>
      <c r="BF11" s="17"/>
      <c r="BG11" s="17">
        <v>7.0162887407123495E-2</v>
      </c>
      <c r="BH11" s="17">
        <v>7.4897986832935207E-2</v>
      </c>
      <c r="BI11" s="17">
        <v>6.4601343054259297E-2</v>
      </c>
      <c r="BJ11" s="17">
        <v>0.131547962055058</v>
      </c>
      <c r="BK11" s="17">
        <v>4.4824702379972999E-2</v>
      </c>
      <c r="BL11" s="17"/>
      <c r="BM11" s="17">
        <v>7.4079006522896895E-2</v>
      </c>
      <c r="BN11" s="17">
        <v>6.5745314750256495E-2</v>
      </c>
    </row>
    <row r="12" spans="2:66" ht="29" x14ac:dyDescent="0.35">
      <c r="B12" s="18" t="s">
        <v>353</v>
      </c>
      <c r="C12" s="17">
        <v>2.2141351741959799E-2</v>
      </c>
      <c r="D12" s="17">
        <v>2.55970823499546E-2</v>
      </c>
      <c r="E12" s="17">
        <v>1.8687950028742201E-2</v>
      </c>
      <c r="F12" s="17"/>
      <c r="G12" s="17">
        <v>5.7119736883852398E-2</v>
      </c>
      <c r="H12" s="17">
        <v>1.49858872202154E-2</v>
      </c>
      <c r="I12" s="17">
        <v>4.7112679026444199E-2</v>
      </c>
      <c r="J12" s="17">
        <v>0</v>
      </c>
      <c r="K12" s="17">
        <v>2.53621022496009E-2</v>
      </c>
      <c r="L12" s="17">
        <v>0</v>
      </c>
      <c r="M12" s="17"/>
      <c r="N12" s="17">
        <v>2.1546865474739999E-2</v>
      </c>
      <c r="O12" s="17">
        <v>4.2775995558231798E-2</v>
      </c>
      <c r="P12" s="17">
        <v>1.93136615635527E-2</v>
      </c>
      <c r="Q12" s="17">
        <v>0</v>
      </c>
      <c r="R12" s="17"/>
      <c r="S12" s="17">
        <v>4.9361180584688601E-2</v>
      </c>
      <c r="T12" s="17">
        <v>8.6912258222632908E-3</v>
      </c>
      <c r="U12" s="17">
        <v>0</v>
      </c>
      <c r="V12" s="17">
        <v>1.76063519099794E-2</v>
      </c>
      <c r="W12" s="17">
        <v>6.3661622209469804E-2</v>
      </c>
      <c r="X12" s="17">
        <v>1.8268061428055E-2</v>
      </c>
      <c r="Y12" s="17">
        <v>1.4936385863051301E-2</v>
      </c>
      <c r="Z12" s="17">
        <v>0</v>
      </c>
      <c r="AA12" s="17">
        <v>1.25902769861687E-2</v>
      </c>
      <c r="AB12" s="17">
        <v>0</v>
      </c>
      <c r="AC12" s="17">
        <v>5.09069828709297E-2</v>
      </c>
      <c r="AD12" s="17">
        <v>4.0043332608464703E-2</v>
      </c>
      <c r="AE12" s="17"/>
      <c r="AF12" s="17">
        <v>3.8728079828576602E-2</v>
      </c>
      <c r="AG12" s="17">
        <v>1.9593405560241701E-2</v>
      </c>
      <c r="AH12" s="17">
        <v>9.1676667757870506E-3</v>
      </c>
      <c r="AI12" s="17">
        <v>8.2394747530406907E-3</v>
      </c>
      <c r="AJ12" s="17">
        <v>1.5029275137296599E-2</v>
      </c>
      <c r="AK12" s="17">
        <v>4.5815621298412101E-2</v>
      </c>
      <c r="AL12" s="17"/>
      <c r="AM12" s="17">
        <v>2.5406012310374499E-2</v>
      </c>
      <c r="AN12" s="17">
        <v>1.7083111543861201E-2</v>
      </c>
      <c r="AO12" s="17"/>
      <c r="AP12" s="17">
        <v>2.38566254009503E-2</v>
      </c>
      <c r="AQ12" s="17">
        <v>2.1711034040703701E-2</v>
      </c>
      <c r="AR12" s="17">
        <v>2.7147867067977099E-2</v>
      </c>
      <c r="AS12" s="17">
        <v>2.0569989471269898E-2</v>
      </c>
      <c r="AT12" s="17">
        <v>0</v>
      </c>
      <c r="AU12" s="17"/>
      <c r="AV12" s="17">
        <v>4.9637646022787203E-2</v>
      </c>
      <c r="AW12" s="17">
        <v>1.4152808395880999E-2</v>
      </c>
      <c r="AX12" s="17">
        <v>1.4797115691160099E-2</v>
      </c>
      <c r="AY12" s="17">
        <v>0</v>
      </c>
      <c r="AZ12" s="17">
        <v>0</v>
      </c>
      <c r="BA12" s="17">
        <v>0</v>
      </c>
      <c r="BB12" s="17"/>
      <c r="BC12" s="17">
        <v>1.1743687904693901E-2</v>
      </c>
      <c r="BD12" s="17">
        <v>2.13608504774307E-2</v>
      </c>
      <c r="BE12" s="17">
        <v>3.06864455043056E-2</v>
      </c>
      <c r="BF12" s="17"/>
      <c r="BG12" s="17">
        <v>1.4377786531279199E-2</v>
      </c>
      <c r="BH12" s="17">
        <v>1.9008604565703E-2</v>
      </c>
      <c r="BI12" s="17">
        <v>2.8181248270129598E-2</v>
      </c>
      <c r="BJ12" s="17">
        <v>8.6225240402685505E-2</v>
      </c>
      <c r="BK12" s="17">
        <v>0</v>
      </c>
      <c r="BL12" s="17"/>
      <c r="BM12" s="17">
        <v>1.82076607103554E-2</v>
      </c>
      <c r="BN12" s="17">
        <v>2.0800473111336901E-2</v>
      </c>
    </row>
    <row r="13" spans="2:66" ht="29" x14ac:dyDescent="0.35">
      <c r="B13" s="18" t="s">
        <v>354</v>
      </c>
      <c r="C13" s="17">
        <v>4.0740901745511997E-3</v>
      </c>
      <c r="D13" s="17">
        <v>2.8345535591759699E-3</v>
      </c>
      <c r="E13" s="17">
        <v>5.3127914382520101E-3</v>
      </c>
      <c r="F13" s="17"/>
      <c r="G13" s="17">
        <v>2.2998406545764401E-2</v>
      </c>
      <c r="H13" s="17">
        <v>0</v>
      </c>
      <c r="I13" s="17">
        <v>7.57064144859332E-3</v>
      </c>
      <c r="J13" s="17">
        <v>0</v>
      </c>
      <c r="K13" s="17">
        <v>0</v>
      </c>
      <c r="L13" s="17">
        <v>0</v>
      </c>
      <c r="M13" s="17"/>
      <c r="N13" s="17">
        <v>4.8380867042191102E-3</v>
      </c>
      <c r="O13" s="17">
        <v>4.7286447782552499E-3</v>
      </c>
      <c r="P13" s="17">
        <v>0</v>
      </c>
      <c r="Q13" s="17">
        <v>6.17684060744757E-3</v>
      </c>
      <c r="R13" s="17"/>
      <c r="S13" s="17">
        <v>2.9964142520229699E-2</v>
      </c>
      <c r="T13" s="17">
        <v>0</v>
      </c>
      <c r="U13" s="17">
        <v>0</v>
      </c>
      <c r="V13" s="17">
        <v>0</v>
      </c>
      <c r="W13" s="17">
        <v>0</v>
      </c>
      <c r="X13" s="17">
        <v>0</v>
      </c>
      <c r="Y13" s="17">
        <v>0</v>
      </c>
      <c r="Z13" s="17">
        <v>0</v>
      </c>
      <c r="AA13" s="17">
        <v>0</v>
      </c>
      <c r="AB13" s="17">
        <v>0</v>
      </c>
      <c r="AC13" s="17">
        <v>0</v>
      </c>
      <c r="AD13" s="17">
        <v>0</v>
      </c>
      <c r="AE13" s="17"/>
      <c r="AF13" s="17">
        <v>1.06081922865512E-2</v>
      </c>
      <c r="AG13" s="17">
        <v>0</v>
      </c>
      <c r="AH13" s="17">
        <v>9.2609259452165298E-3</v>
      </c>
      <c r="AI13" s="17">
        <v>0</v>
      </c>
      <c r="AJ13" s="17">
        <v>0</v>
      </c>
      <c r="AK13" s="17">
        <v>0</v>
      </c>
      <c r="AL13" s="17"/>
      <c r="AM13" s="17">
        <v>4.3723448197486E-3</v>
      </c>
      <c r="AN13" s="17">
        <v>3.6119767008862499E-3</v>
      </c>
      <c r="AO13" s="17"/>
      <c r="AP13" s="17">
        <v>0</v>
      </c>
      <c r="AQ13" s="17">
        <v>6.8916746624080802E-3</v>
      </c>
      <c r="AR13" s="17">
        <v>0</v>
      </c>
      <c r="AS13" s="17">
        <v>1.01505846514669E-2</v>
      </c>
      <c r="AT13" s="17">
        <v>0</v>
      </c>
      <c r="AU13" s="17"/>
      <c r="AV13" s="17">
        <v>8.7328703956593996E-3</v>
      </c>
      <c r="AW13" s="17">
        <v>0</v>
      </c>
      <c r="AX13" s="17">
        <v>0</v>
      </c>
      <c r="AY13" s="17">
        <v>0</v>
      </c>
      <c r="AZ13" s="17">
        <v>1.9430548800649601E-2</v>
      </c>
      <c r="BA13" s="17">
        <v>0</v>
      </c>
      <c r="BB13" s="17"/>
      <c r="BC13" s="17">
        <v>0</v>
      </c>
      <c r="BD13" s="17">
        <v>3.4761918535289199E-3</v>
      </c>
      <c r="BE13" s="17">
        <v>8.6388865191094396E-3</v>
      </c>
      <c r="BF13" s="17"/>
      <c r="BG13" s="17">
        <v>0</v>
      </c>
      <c r="BH13" s="17">
        <v>2.9062086031201302E-3</v>
      </c>
      <c r="BI13" s="17">
        <v>4.6462206758362797E-3</v>
      </c>
      <c r="BJ13" s="17">
        <v>4.5719318169320497E-2</v>
      </c>
      <c r="BK13" s="17">
        <v>0</v>
      </c>
      <c r="BL13" s="17"/>
      <c r="BM13" s="17">
        <v>2.4035522893276098E-3</v>
      </c>
      <c r="BN13" s="17">
        <v>1.10290611404313E-2</v>
      </c>
    </row>
    <row r="14" spans="2:66" x14ac:dyDescent="0.35">
      <c r="B14" s="18" t="s">
        <v>282</v>
      </c>
      <c r="C14" s="19">
        <v>8.2925894031487292E-3</v>
      </c>
      <c r="D14" s="19">
        <v>1.6590771138077599E-2</v>
      </c>
      <c r="E14" s="19">
        <v>0</v>
      </c>
      <c r="F14" s="19"/>
      <c r="G14" s="19">
        <v>1.2580059054641201E-2</v>
      </c>
      <c r="H14" s="19">
        <v>7.01600919348683E-3</v>
      </c>
      <c r="I14" s="19">
        <v>1.6121352581637698E-2</v>
      </c>
      <c r="J14" s="19">
        <v>8.7591398673807202E-3</v>
      </c>
      <c r="K14" s="19">
        <v>0</v>
      </c>
      <c r="L14" s="19">
        <v>6.2828010083540997E-3</v>
      </c>
      <c r="M14" s="19"/>
      <c r="N14" s="19">
        <v>0</v>
      </c>
      <c r="O14" s="19">
        <v>1.51407096997484E-2</v>
      </c>
      <c r="P14" s="19">
        <v>0</v>
      </c>
      <c r="Q14" s="19">
        <v>1.6943886383714999E-2</v>
      </c>
      <c r="R14" s="19"/>
      <c r="S14" s="19">
        <v>0</v>
      </c>
      <c r="T14" s="19">
        <v>8.4968977199434206E-3</v>
      </c>
      <c r="U14" s="19">
        <v>1.89528125673162E-2</v>
      </c>
      <c r="V14" s="19">
        <v>0</v>
      </c>
      <c r="W14" s="19">
        <v>2.15519757428543E-2</v>
      </c>
      <c r="X14" s="19">
        <v>1.89005863709579E-2</v>
      </c>
      <c r="Y14" s="19">
        <v>0</v>
      </c>
      <c r="Z14" s="19">
        <v>0</v>
      </c>
      <c r="AA14" s="19">
        <v>1.20702576941558E-2</v>
      </c>
      <c r="AB14" s="19">
        <v>0</v>
      </c>
      <c r="AC14" s="19">
        <v>2.3894423676243899E-2</v>
      </c>
      <c r="AD14" s="19">
        <v>0</v>
      </c>
      <c r="AE14" s="19"/>
      <c r="AF14" s="19">
        <v>1.6720533251200299E-2</v>
      </c>
      <c r="AG14" s="19">
        <v>0</v>
      </c>
      <c r="AH14" s="19">
        <v>8.7890123910271001E-3</v>
      </c>
      <c r="AI14" s="19">
        <v>1.7509362274720199E-2</v>
      </c>
      <c r="AJ14" s="19">
        <v>0</v>
      </c>
      <c r="AK14" s="19">
        <v>0</v>
      </c>
      <c r="AL14" s="19"/>
      <c r="AM14" s="19">
        <v>4.5406680575940496E-3</v>
      </c>
      <c r="AN14" s="19">
        <v>1.41057877349447E-2</v>
      </c>
      <c r="AO14" s="19"/>
      <c r="AP14" s="19">
        <v>0</v>
      </c>
      <c r="AQ14" s="19">
        <v>2.3186133960551698E-2</v>
      </c>
      <c r="AR14" s="19">
        <v>5.5974381607097204E-3</v>
      </c>
      <c r="AS14" s="19">
        <v>9.3647675691087198E-3</v>
      </c>
      <c r="AT14" s="19">
        <v>0</v>
      </c>
      <c r="AU14" s="19"/>
      <c r="AV14" s="19">
        <v>1.3293311850579101E-2</v>
      </c>
      <c r="AW14" s="19">
        <v>7.2270202997289602E-3</v>
      </c>
      <c r="AX14" s="19">
        <v>0</v>
      </c>
      <c r="AY14" s="19">
        <v>0</v>
      </c>
      <c r="AZ14" s="19">
        <v>0</v>
      </c>
      <c r="BA14" s="19">
        <v>3.2351692502641402E-2</v>
      </c>
      <c r="BB14" s="19"/>
      <c r="BC14" s="19">
        <v>1.6822792652904799E-2</v>
      </c>
      <c r="BD14" s="19">
        <v>3.20707918328854E-3</v>
      </c>
      <c r="BE14" s="19">
        <v>4.7254448850829397E-3</v>
      </c>
      <c r="BF14" s="19"/>
      <c r="BG14" s="19">
        <v>1.45843173146998E-2</v>
      </c>
      <c r="BH14" s="19">
        <v>0</v>
      </c>
      <c r="BI14" s="19">
        <v>9.1495303654269104E-3</v>
      </c>
      <c r="BJ14" s="19">
        <v>0</v>
      </c>
      <c r="BK14" s="19">
        <v>0</v>
      </c>
      <c r="BL14" s="19"/>
      <c r="BM14" s="19">
        <v>2.5224958637576401E-3</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361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768</v>
      </c>
      <c r="D7" s="10">
        <v>394</v>
      </c>
      <c r="E7" s="10">
        <v>373</v>
      </c>
      <c r="F7" s="10"/>
      <c r="G7" s="10">
        <v>99</v>
      </c>
      <c r="H7" s="10">
        <v>144</v>
      </c>
      <c r="I7" s="10">
        <v>124</v>
      </c>
      <c r="J7" s="10">
        <v>127</v>
      </c>
      <c r="K7" s="10">
        <v>112</v>
      </c>
      <c r="L7" s="10">
        <v>162</v>
      </c>
      <c r="M7" s="10"/>
      <c r="N7" s="10">
        <v>218</v>
      </c>
      <c r="O7" s="10">
        <v>183</v>
      </c>
      <c r="P7" s="10">
        <v>178</v>
      </c>
      <c r="Q7" s="10">
        <v>187</v>
      </c>
      <c r="R7" s="10"/>
      <c r="S7" s="10">
        <v>113</v>
      </c>
      <c r="T7" s="10">
        <v>87</v>
      </c>
      <c r="U7" s="10">
        <v>72</v>
      </c>
      <c r="V7" s="10">
        <v>61</v>
      </c>
      <c r="W7" s="10">
        <v>63</v>
      </c>
      <c r="X7" s="10">
        <v>67</v>
      </c>
      <c r="Y7" s="10">
        <v>71</v>
      </c>
      <c r="Z7" s="10">
        <v>33</v>
      </c>
      <c r="AA7" s="10">
        <v>86</v>
      </c>
      <c r="AB7" s="10">
        <v>54</v>
      </c>
      <c r="AC7" s="10">
        <v>41</v>
      </c>
      <c r="AD7" s="10">
        <v>20</v>
      </c>
      <c r="AE7" s="10"/>
      <c r="AF7" s="10">
        <v>204</v>
      </c>
      <c r="AG7" s="10">
        <v>208</v>
      </c>
      <c r="AH7" s="10">
        <v>96</v>
      </c>
      <c r="AI7" s="10">
        <v>148</v>
      </c>
      <c r="AJ7" s="10">
        <v>76</v>
      </c>
      <c r="AK7" s="10">
        <v>36</v>
      </c>
      <c r="AL7" s="10"/>
      <c r="AM7" s="10">
        <v>451</v>
      </c>
      <c r="AN7" s="10">
        <v>315</v>
      </c>
      <c r="AO7" s="10"/>
      <c r="AP7" s="10">
        <v>171</v>
      </c>
      <c r="AQ7" s="10">
        <v>175</v>
      </c>
      <c r="AR7" s="10">
        <v>171</v>
      </c>
      <c r="AS7" s="10">
        <v>104</v>
      </c>
      <c r="AT7" s="10">
        <v>25</v>
      </c>
      <c r="AU7" s="10"/>
      <c r="AV7" s="10">
        <v>253</v>
      </c>
      <c r="AW7" s="10">
        <v>149</v>
      </c>
      <c r="AX7" s="10">
        <v>56</v>
      </c>
      <c r="AY7" s="10">
        <v>108</v>
      </c>
      <c r="AZ7" s="10">
        <v>47</v>
      </c>
      <c r="BA7" s="10">
        <v>63</v>
      </c>
      <c r="BB7" s="10"/>
      <c r="BC7" s="10">
        <v>172</v>
      </c>
      <c r="BD7" s="10">
        <v>308</v>
      </c>
      <c r="BE7" s="10">
        <v>244</v>
      </c>
      <c r="BF7" s="10"/>
      <c r="BG7" s="10">
        <v>69</v>
      </c>
      <c r="BH7" s="10">
        <v>343</v>
      </c>
      <c r="BI7" s="10">
        <v>233</v>
      </c>
      <c r="BJ7" s="10">
        <v>21</v>
      </c>
      <c r="BK7" s="10">
        <v>70</v>
      </c>
      <c r="BL7" s="10"/>
      <c r="BM7" s="10">
        <v>412</v>
      </c>
      <c r="BN7" s="10">
        <v>91</v>
      </c>
    </row>
    <row r="8" spans="2:66" ht="30" customHeight="1" x14ac:dyDescent="0.35">
      <c r="B8" s="11" t="s">
        <v>19</v>
      </c>
      <c r="C8" s="11">
        <v>766</v>
      </c>
      <c r="D8" s="11">
        <v>395</v>
      </c>
      <c r="E8" s="11">
        <v>370</v>
      </c>
      <c r="F8" s="11"/>
      <c r="G8" s="11">
        <v>100</v>
      </c>
      <c r="H8" s="11">
        <v>140</v>
      </c>
      <c r="I8" s="11">
        <v>127</v>
      </c>
      <c r="J8" s="11">
        <v>129</v>
      </c>
      <c r="K8" s="11">
        <v>110</v>
      </c>
      <c r="L8" s="11">
        <v>160</v>
      </c>
      <c r="M8" s="11"/>
      <c r="N8" s="11">
        <v>216</v>
      </c>
      <c r="O8" s="11">
        <v>190</v>
      </c>
      <c r="P8" s="11">
        <v>176</v>
      </c>
      <c r="Q8" s="11">
        <v>182</v>
      </c>
      <c r="R8" s="11"/>
      <c r="S8" s="11">
        <v>111</v>
      </c>
      <c r="T8" s="11">
        <v>86</v>
      </c>
      <c r="U8" s="11">
        <v>70</v>
      </c>
      <c r="V8" s="11">
        <v>65</v>
      </c>
      <c r="W8" s="11">
        <v>63</v>
      </c>
      <c r="X8" s="11">
        <v>65</v>
      </c>
      <c r="Y8" s="11">
        <v>69</v>
      </c>
      <c r="Z8" s="11">
        <v>31</v>
      </c>
      <c r="AA8" s="11">
        <v>84</v>
      </c>
      <c r="AB8" s="11">
        <v>62</v>
      </c>
      <c r="AC8" s="11">
        <v>40</v>
      </c>
      <c r="AD8" s="11">
        <v>19</v>
      </c>
      <c r="AE8" s="11"/>
      <c r="AF8" s="11">
        <v>203</v>
      </c>
      <c r="AG8" s="11">
        <v>210</v>
      </c>
      <c r="AH8" s="11">
        <v>95</v>
      </c>
      <c r="AI8" s="11">
        <v>146</v>
      </c>
      <c r="AJ8" s="11">
        <v>76</v>
      </c>
      <c r="AK8" s="11">
        <v>36</v>
      </c>
      <c r="AL8" s="11"/>
      <c r="AM8" s="11">
        <v>448</v>
      </c>
      <c r="AN8" s="11">
        <v>315</v>
      </c>
      <c r="AO8" s="11"/>
      <c r="AP8" s="11">
        <v>170</v>
      </c>
      <c r="AQ8" s="11">
        <v>175</v>
      </c>
      <c r="AR8" s="11">
        <v>171</v>
      </c>
      <c r="AS8" s="11">
        <v>105</v>
      </c>
      <c r="AT8" s="11">
        <v>25</v>
      </c>
      <c r="AU8" s="11"/>
      <c r="AV8" s="11">
        <v>253</v>
      </c>
      <c r="AW8" s="11">
        <v>149</v>
      </c>
      <c r="AX8" s="11">
        <v>56</v>
      </c>
      <c r="AY8" s="11">
        <v>107</v>
      </c>
      <c r="AZ8" s="11">
        <v>47</v>
      </c>
      <c r="BA8" s="11">
        <v>62</v>
      </c>
      <c r="BB8" s="11"/>
      <c r="BC8" s="11">
        <v>172</v>
      </c>
      <c r="BD8" s="11">
        <v>307</v>
      </c>
      <c r="BE8" s="11">
        <v>243</v>
      </c>
      <c r="BF8" s="11"/>
      <c r="BG8" s="11">
        <v>68</v>
      </c>
      <c r="BH8" s="11">
        <v>343</v>
      </c>
      <c r="BI8" s="11">
        <v>233</v>
      </c>
      <c r="BJ8" s="11">
        <v>21</v>
      </c>
      <c r="BK8" s="11">
        <v>70</v>
      </c>
      <c r="BL8" s="11"/>
      <c r="BM8" s="11">
        <v>411</v>
      </c>
      <c r="BN8" s="11">
        <v>91</v>
      </c>
    </row>
    <row r="9" spans="2:66" ht="29" x14ac:dyDescent="0.35">
      <c r="B9" s="18" t="s">
        <v>350</v>
      </c>
      <c r="C9" s="17">
        <v>0.80464062395691505</v>
      </c>
      <c r="D9" s="17">
        <v>0.76341182067812496</v>
      </c>
      <c r="E9" s="17">
        <v>0.84813632625082702</v>
      </c>
      <c r="F9" s="17"/>
      <c r="G9" s="17">
        <v>0.72547914380289602</v>
      </c>
      <c r="H9" s="17">
        <v>0.59358367049884397</v>
      </c>
      <c r="I9" s="17">
        <v>0.75431674370174695</v>
      </c>
      <c r="J9" s="17">
        <v>0.86339322966797305</v>
      </c>
      <c r="K9" s="17">
        <v>0.93839493667282903</v>
      </c>
      <c r="L9" s="17">
        <v>0.93897583214125302</v>
      </c>
      <c r="M9" s="17"/>
      <c r="N9" s="17">
        <v>0.71854814867957395</v>
      </c>
      <c r="O9" s="17">
        <v>0.80393161299142701</v>
      </c>
      <c r="P9" s="17">
        <v>0.85833220120296505</v>
      </c>
      <c r="Q9" s="17">
        <v>0.85927820084981998</v>
      </c>
      <c r="R9" s="17"/>
      <c r="S9" s="17">
        <v>0.60258160391842797</v>
      </c>
      <c r="T9" s="17">
        <v>0.86015483524417302</v>
      </c>
      <c r="U9" s="17">
        <v>0.932057597965393</v>
      </c>
      <c r="V9" s="17">
        <v>0.868492483571073</v>
      </c>
      <c r="W9" s="17">
        <v>0.83886913288766796</v>
      </c>
      <c r="X9" s="17">
        <v>0.86310480102143206</v>
      </c>
      <c r="Y9" s="17">
        <v>0.843833911654987</v>
      </c>
      <c r="Z9" s="17">
        <v>0.69640615202283296</v>
      </c>
      <c r="AA9" s="17">
        <v>0.75791506501379802</v>
      </c>
      <c r="AB9" s="17">
        <v>0.81115858222350601</v>
      </c>
      <c r="AC9" s="17">
        <v>0.805408019532449</v>
      </c>
      <c r="AD9" s="17">
        <v>0.95232799069324203</v>
      </c>
      <c r="AE9" s="17"/>
      <c r="AF9" s="17">
        <v>0.63765747597693001</v>
      </c>
      <c r="AG9" s="17">
        <v>0.85950429983189602</v>
      </c>
      <c r="AH9" s="17">
        <v>0.88403602558951899</v>
      </c>
      <c r="AI9" s="17">
        <v>0.867029387127634</v>
      </c>
      <c r="AJ9" s="17">
        <v>0.93118910734683902</v>
      </c>
      <c r="AK9" s="17">
        <v>0.69424043814560898</v>
      </c>
      <c r="AL9" s="17"/>
      <c r="AM9" s="17">
        <v>0.80368215549386302</v>
      </c>
      <c r="AN9" s="17">
        <v>0.80479814206912703</v>
      </c>
      <c r="AO9" s="17"/>
      <c r="AP9" s="17">
        <v>0.88939251479220605</v>
      </c>
      <c r="AQ9" s="17">
        <v>0.84370146377081701</v>
      </c>
      <c r="AR9" s="17">
        <v>0.74110914714807796</v>
      </c>
      <c r="AS9" s="17">
        <v>0.70176952512567403</v>
      </c>
      <c r="AT9" s="17">
        <v>0.60455545908215502</v>
      </c>
      <c r="AU9" s="17"/>
      <c r="AV9" s="17">
        <v>0.73264779960161097</v>
      </c>
      <c r="AW9" s="17">
        <v>0.81078315793471301</v>
      </c>
      <c r="AX9" s="17">
        <v>0.76931133318601397</v>
      </c>
      <c r="AY9" s="17">
        <v>0.88856800499300603</v>
      </c>
      <c r="AZ9" s="17">
        <v>0.83247664826685797</v>
      </c>
      <c r="BA9" s="17">
        <v>0.93534208359892301</v>
      </c>
      <c r="BB9" s="17"/>
      <c r="BC9" s="17">
        <v>0.84898172166733998</v>
      </c>
      <c r="BD9" s="17">
        <v>0.82107278410969498</v>
      </c>
      <c r="BE9" s="17">
        <v>0.733271331075525</v>
      </c>
      <c r="BF9" s="17"/>
      <c r="BG9" s="17">
        <v>0.84368013407104803</v>
      </c>
      <c r="BH9" s="17">
        <v>0.79263520224075101</v>
      </c>
      <c r="BI9" s="17">
        <v>0.78591731612745697</v>
      </c>
      <c r="BJ9" s="17">
        <v>0.61914976504108199</v>
      </c>
      <c r="BK9" s="17">
        <v>0.94061472094665599</v>
      </c>
      <c r="BL9" s="17"/>
      <c r="BM9" s="17">
        <v>0.80110829077920498</v>
      </c>
      <c r="BN9" s="17">
        <v>0.86706927723787597</v>
      </c>
    </row>
    <row r="10" spans="2:66" ht="43.5" x14ac:dyDescent="0.35">
      <c r="B10" s="18" t="s">
        <v>351</v>
      </c>
      <c r="C10" s="17">
        <v>0.134616498646564</v>
      </c>
      <c r="D10" s="17">
        <v>0.15628024838652499</v>
      </c>
      <c r="E10" s="17">
        <v>0.11184718529401701</v>
      </c>
      <c r="F10" s="17"/>
      <c r="G10" s="17">
        <v>0.19570619671533701</v>
      </c>
      <c r="H10" s="17">
        <v>0.27115174024408101</v>
      </c>
      <c r="I10" s="17">
        <v>0.137752996473293</v>
      </c>
      <c r="J10" s="17">
        <v>9.72049005922304E-2</v>
      </c>
      <c r="K10" s="17">
        <v>5.2941901230562E-2</v>
      </c>
      <c r="L10" s="17">
        <v>6.1024167858747501E-2</v>
      </c>
      <c r="M10" s="17"/>
      <c r="N10" s="17">
        <v>0.201582006214543</v>
      </c>
      <c r="O10" s="17">
        <v>0.14090081133596699</v>
      </c>
      <c r="P10" s="17">
        <v>8.5462980753398504E-2</v>
      </c>
      <c r="Q10" s="17">
        <v>9.1862160492465303E-2</v>
      </c>
      <c r="R10" s="17"/>
      <c r="S10" s="17">
        <v>0.25759041010294298</v>
      </c>
      <c r="T10" s="17">
        <v>9.2229298367033197E-2</v>
      </c>
      <c r="U10" s="17">
        <v>5.4676660825944301E-2</v>
      </c>
      <c r="V10" s="17">
        <v>9.9006148164163296E-2</v>
      </c>
      <c r="W10" s="17">
        <v>8.0310192708443195E-2</v>
      </c>
      <c r="X10" s="17">
        <v>0.106524229086518</v>
      </c>
      <c r="Y10" s="17">
        <v>0.12720647360523599</v>
      </c>
      <c r="Z10" s="17">
        <v>0.21453521977016701</v>
      </c>
      <c r="AA10" s="17">
        <v>0.150320606476221</v>
      </c>
      <c r="AB10" s="17">
        <v>0.15064633555616699</v>
      </c>
      <c r="AC10" s="17">
        <v>0.14766082752617099</v>
      </c>
      <c r="AD10" s="17">
        <v>4.7672009306757503E-2</v>
      </c>
      <c r="AE10" s="17"/>
      <c r="AF10" s="17">
        <v>0.22339216346116</v>
      </c>
      <c r="AG10" s="17">
        <v>0.106194160674752</v>
      </c>
      <c r="AH10" s="17">
        <v>7.4504815254194903E-2</v>
      </c>
      <c r="AI10" s="17">
        <v>0.105823179680842</v>
      </c>
      <c r="AJ10" s="17">
        <v>5.4636929368491301E-2</v>
      </c>
      <c r="AK10" s="17">
        <v>0.24589970443376899</v>
      </c>
      <c r="AL10" s="17"/>
      <c r="AM10" s="17">
        <v>0.13223749303812499</v>
      </c>
      <c r="AN10" s="17">
        <v>0.13882741415081001</v>
      </c>
      <c r="AO10" s="17"/>
      <c r="AP10" s="17">
        <v>8.2251079581899894E-2</v>
      </c>
      <c r="AQ10" s="17">
        <v>0.12167507400890699</v>
      </c>
      <c r="AR10" s="17">
        <v>0.193688346711063</v>
      </c>
      <c r="AS10" s="17">
        <v>0.19674953299051201</v>
      </c>
      <c r="AT10" s="17">
        <v>0.15919402213914599</v>
      </c>
      <c r="AU10" s="17"/>
      <c r="AV10" s="17">
        <v>0.18564115577495899</v>
      </c>
      <c r="AW10" s="17">
        <v>0.12822519798087501</v>
      </c>
      <c r="AX10" s="17">
        <v>0.17916184389677201</v>
      </c>
      <c r="AY10" s="17">
        <v>6.5199552852769099E-2</v>
      </c>
      <c r="AZ10" s="17">
        <v>8.2099072112138002E-2</v>
      </c>
      <c r="BA10" s="17">
        <v>4.8622082599305901E-2</v>
      </c>
      <c r="BB10" s="17"/>
      <c r="BC10" s="17">
        <v>0.13420799981131201</v>
      </c>
      <c r="BD10" s="17">
        <v>0.11899831075265201</v>
      </c>
      <c r="BE10" s="17">
        <v>0.16662667599320399</v>
      </c>
      <c r="BF10" s="17"/>
      <c r="BG10" s="17">
        <v>0.11350392965053099</v>
      </c>
      <c r="BH10" s="17">
        <v>0.146079362101211</v>
      </c>
      <c r="BI10" s="17">
        <v>0.154818126770327</v>
      </c>
      <c r="BJ10" s="17">
        <v>0.19304651831987801</v>
      </c>
      <c r="BK10" s="17">
        <v>5.93852790533443E-2</v>
      </c>
      <c r="BL10" s="17"/>
      <c r="BM10" s="17">
        <v>0.14067207653071201</v>
      </c>
      <c r="BN10" s="17">
        <v>8.9964584722389204E-2</v>
      </c>
    </row>
    <row r="11" spans="2:66" ht="29" x14ac:dyDescent="0.35">
      <c r="B11" s="18" t="s">
        <v>352</v>
      </c>
      <c r="C11" s="17">
        <v>3.3582805098049E-2</v>
      </c>
      <c r="D11" s="17">
        <v>4.3096436322824401E-2</v>
      </c>
      <c r="E11" s="17">
        <v>2.3515300550120698E-2</v>
      </c>
      <c r="F11" s="17"/>
      <c r="G11" s="17">
        <v>3.8237410091565199E-2</v>
      </c>
      <c r="H11" s="17">
        <v>7.4906159881025294E-2</v>
      </c>
      <c r="I11" s="17">
        <v>5.8753349326347397E-2</v>
      </c>
      <c r="J11" s="17">
        <v>2.33734729778277E-2</v>
      </c>
      <c r="K11" s="17">
        <v>8.6631620966090804E-3</v>
      </c>
      <c r="L11" s="17">
        <v>0</v>
      </c>
      <c r="M11" s="17"/>
      <c r="N11" s="17">
        <v>4.83105659914842E-2</v>
      </c>
      <c r="O11" s="17">
        <v>3.8966519453286101E-2</v>
      </c>
      <c r="P11" s="17">
        <v>3.35215480635657E-2</v>
      </c>
      <c r="Q11" s="17">
        <v>1.0866051431311601E-2</v>
      </c>
      <c r="R11" s="17"/>
      <c r="S11" s="17">
        <v>9.6152753045598505E-2</v>
      </c>
      <c r="T11" s="17">
        <v>0</v>
      </c>
      <c r="U11" s="17">
        <v>1.32657412086626E-2</v>
      </c>
      <c r="V11" s="17">
        <v>1.5969351586023601E-2</v>
      </c>
      <c r="W11" s="17">
        <v>8.0820674403888806E-2</v>
      </c>
      <c r="X11" s="17">
        <v>0</v>
      </c>
      <c r="Y11" s="17">
        <v>2.8959614739776599E-2</v>
      </c>
      <c r="Z11" s="17">
        <v>3.07091011960181E-2</v>
      </c>
      <c r="AA11" s="17">
        <v>3.3310075330930798E-2</v>
      </c>
      <c r="AB11" s="17">
        <v>2.00237576442511E-2</v>
      </c>
      <c r="AC11" s="17">
        <v>2.3327719842261001E-2</v>
      </c>
      <c r="AD11" s="17">
        <v>0</v>
      </c>
      <c r="AE11" s="17"/>
      <c r="AF11" s="17">
        <v>9.5538330142053401E-2</v>
      </c>
      <c r="AG11" s="17">
        <v>1.0964065456237199E-2</v>
      </c>
      <c r="AH11" s="17">
        <v>9.8183358754105297E-3</v>
      </c>
      <c r="AI11" s="17">
        <v>1.3722964631200501E-2</v>
      </c>
      <c r="AJ11" s="17">
        <v>0</v>
      </c>
      <c r="AK11" s="17">
        <v>3.0674956997885701E-2</v>
      </c>
      <c r="AL11" s="17"/>
      <c r="AM11" s="17">
        <v>3.9883057257124897E-2</v>
      </c>
      <c r="AN11" s="17">
        <v>2.4836418230792801E-2</v>
      </c>
      <c r="AO11" s="17"/>
      <c r="AP11" s="17">
        <v>1.7305432749827598E-2</v>
      </c>
      <c r="AQ11" s="17">
        <v>1.7109747320471699E-2</v>
      </c>
      <c r="AR11" s="17">
        <v>3.6499969344109401E-2</v>
      </c>
      <c r="AS11" s="17">
        <v>7.4524768986433398E-2</v>
      </c>
      <c r="AT11" s="17">
        <v>0.157825345889303</v>
      </c>
      <c r="AU11" s="17"/>
      <c r="AV11" s="17">
        <v>5.08064698176562E-2</v>
      </c>
      <c r="AW11" s="17">
        <v>4.8287274022629799E-2</v>
      </c>
      <c r="AX11" s="17">
        <v>3.3026283943910002E-2</v>
      </c>
      <c r="AY11" s="17">
        <v>1.79726518371622E-2</v>
      </c>
      <c r="AZ11" s="17">
        <v>0</v>
      </c>
      <c r="BA11" s="17">
        <v>1.6035833801771499E-2</v>
      </c>
      <c r="BB11" s="17"/>
      <c r="BC11" s="17">
        <v>1.1395159184856099E-2</v>
      </c>
      <c r="BD11" s="17">
        <v>3.0483235105120202E-2</v>
      </c>
      <c r="BE11" s="17">
        <v>5.5489128273936802E-2</v>
      </c>
      <c r="BF11" s="17"/>
      <c r="BG11" s="17">
        <v>4.2815936278420702E-2</v>
      </c>
      <c r="BH11" s="17">
        <v>3.54427234109903E-2</v>
      </c>
      <c r="BI11" s="17">
        <v>3.7448468794044398E-2</v>
      </c>
      <c r="BJ11" s="17">
        <v>9.3212074038874104E-2</v>
      </c>
      <c r="BK11" s="17">
        <v>0</v>
      </c>
      <c r="BL11" s="17"/>
      <c r="BM11" s="17">
        <v>3.6666623281134202E-2</v>
      </c>
      <c r="BN11" s="17">
        <v>2.1325258689218599E-2</v>
      </c>
    </row>
    <row r="12" spans="2:66" ht="29" x14ac:dyDescent="0.35">
      <c r="B12" s="18" t="s">
        <v>353</v>
      </c>
      <c r="C12" s="17">
        <v>1.42019752533089E-2</v>
      </c>
      <c r="D12" s="17">
        <v>1.76613739062839E-2</v>
      </c>
      <c r="E12" s="17">
        <v>1.0546503323106599E-2</v>
      </c>
      <c r="F12" s="17"/>
      <c r="G12" s="17">
        <v>3.01403915046249E-2</v>
      </c>
      <c r="H12" s="17">
        <v>2.7062730666167399E-2</v>
      </c>
      <c r="I12" s="17">
        <v>3.2179506285880802E-2</v>
      </c>
      <c r="J12" s="17">
        <v>0</v>
      </c>
      <c r="K12" s="17">
        <v>0</v>
      </c>
      <c r="L12" s="17">
        <v>0</v>
      </c>
      <c r="M12" s="17"/>
      <c r="N12" s="17">
        <v>1.7673979358687902E-2</v>
      </c>
      <c r="O12" s="17">
        <v>1.62010562193197E-2</v>
      </c>
      <c r="P12" s="17">
        <v>1.12139494668846E-2</v>
      </c>
      <c r="Q12" s="17">
        <v>1.10325781565028E-2</v>
      </c>
      <c r="R12" s="17"/>
      <c r="S12" s="17">
        <v>2.6835107963055899E-2</v>
      </c>
      <c r="T12" s="17">
        <v>3.6075425513542599E-2</v>
      </c>
      <c r="U12" s="17">
        <v>0</v>
      </c>
      <c r="V12" s="17">
        <v>0</v>
      </c>
      <c r="W12" s="17">
        <v>0</v>
      </c>
      <c r="X12" s="17">
        <v>0</v>
      </c>
      <c r="Y12" s="17">
        <v>0</v>
      </c>
      <c r="Z12" s="17">
        <v>2.9003366287225201E-2</v>
      </c>
      <c r="AA12" s="17">
        <v>4.62362659405883E-2</v>
      </c>
      <c r="AB12" s="17">
        <v>0</v>
      </c>
      <c r="AC12" s="17">
        <v>0</v>
      </c>
      <c r="AD12" s="17">
        <v>0</v>
      </c>
      <c r="AE12" s="17"/>
      <c r="AF12" s="17">
        <v>1.91549045859018E-2</v>
      </c>
      <c r="AG12" s="17">
        <v>1.39007682652364E-2</v>
      </c>
      <c r="AH12" s="17">
        <v>1.12351842785583E-2</v>
      </c>
      <c r="AI12" s="17">
        <v>1.34244685603235E-2</v>
      </c>
      <c r="AJ12" s="17">
        <v>0</v>
      </c>
      <c r="AK12" s="17">
        <v>2.91849004227367E-2</v>
      </c>
      <c r="AL12" s="17"/>
      <c r="AM12" s="17">
        <v>1.53216339478013E-2</v>
      </c>
      <c r="AN12" s="17">
        <v>1.26983674923289E-2</v>
      </c>
      <c r="AO12" s="17"/>
      <c r="AP12" s="17">
        <v>5.6796947088923301E-3</v>
      </c>
      <c r="AQ12" s="17">
        <v>0</v>
      </c>
      <c r="AR12" s="17">
        <v>1.7186428091868901E-2</v>
      </c>
      <c r="AS12" s="17">
        <v>1.8032705642814E-2</v>
      </c>
      <c r="AT12" s="17">
        <v>7.8425172889396294E-2</v>
      </c>
      <c r="AU12" s="17"/>
      <c r="AV12" s="17">
        <v>1.9443179554913401E-2</v>
      </c>
      <c r="AW12" s="17">
        <v>1.27043700617819E-2</v>
      </c>
      <c r="AX12" s="17">
        <v>1.8500538973303799E-2</v>
      </c>
      <c r="AY12" s="17">
        <v>9.4280202743543193E-3</v>
      </c>
      <c r="AZ12" s="17">
        <v>4.3193995893546597E-2</v>
      </c>
      <c r="BA12" s="17">
        <v>0</v>
      </c>
      <c r="BB12" s="17"/>
      <c r="BC12" s="17">
        <v>0</v>
      </c>
      <c r="BD12" s="17">
        <v>6.2709123033621696E-3</v>
      </c>
      <c r="BE12" s="17">
        <v>3.6894502416929799E-2</v>
      </c>
      <c r="BF12" s="17"/>
      <c r="BG12" s="17">
        <v>0</v>
      </c>
      <c r="BH12" s="17">
        <v>1.96529219704023E-2</v>
      </c>
      <c r="BI12" s="17">
        <v>1.7787613861403598E-2</v>
      </c>
      <c r="BJ12" s="17">
        <v>0</v>
      </c>
      <c r="BK12" s="17">
        <v>0</v>
      </c>
      <c r="BL12" s="17"/>
      <c r="BM12" s="17">
        <v>1.6390679433804099E-2</v>
      </c>
      <c r="BN12" s="17">
        <v>0</v>
      </c>
    </row>
    <row r="13" spans="2:66" ht="29" x14ac:dyDescent="0.35">
      <c r="B13" s="18" t="s">
        <v>354</v>
      </c>
      <c r="C13" s="17">
        <v>3.9244658142714396E-3</v>
      </c>
      <c r="D13" s="17">
        <v>7.6100360639378096E-3</v>
      </c>
      <c r="E13" s="17">
        <v>0</v>
      </c>
      <c r="F13" s="17"/>
      <c r="G13" s="17">
        <v>1.04368578855773E-2</v>
      </c>
      <c r="H13" s="17">
        <v>6.6743638365046798E-3</v>
      </c>
      <c r="I13" s="17">
        <v>8.1174789263866697E-3</v>
      </c>
      <c r="J13" s="17">
        <v>0</v>
      </c>
      <c r="K13" s="17">
        <v>0</v>
      </c>
      <c r="L13" s="17">
        <v>0</v>
      </c>
      <c r="M13" s="17"/>
      <c r="N13" s="17">
        <v>1.3885299755710701E-2</v>
      </c>
      <c r="O13" s="17">
        <v>0</v>
      </c>
      <c r="P13" s="17">
        <v>0</v>
      </c>
      <c r="Q13" s="17">
        <v>0</v>
      </c>
      <c r="R13" s="17"/>
      <c r="S13" s="17">
        <v>8.3990507428809494E-3</v>
      </c>
      <c r="T13" s="17">
        <v>0</v>
      </c>
      <c r="U13" s="17">
        <v>0</v>
      </c>
      <c r="V13" s="17">
        <v>0</v>
      </c>
      <c r="W13" s="17">
        <v>0</v>
      </c>
      <c r="X13" s="17">
        <v>1.59760952281277E-2</v>
      </c>
      <c r="Y13" s="17">
        <v>0</v>
      </c>
      <c r="Z13" s="17">
        <v>0</v>
      </c>
      <c r="AA13" s="17">
        <v>1.22179872384618E-2</v>
      </c>
      <c r="AB13" s="17">
        <v>0</v>
      </c>
      <c r="AC13" s="17">
        <v>0</v>
      </c>
      <c r="AD13" s="17">
        <v>0</v>
      </c>
      <c r="AE13" s="17"/>
      <c r="AF13" s="17">
        <v>4.6027178307312599E-3</v>
      </c>
      <c r="AG13" s="17">
        <v>4.9640070958290204E-3</v>
      </c>
      <c r="AH13" s="17">
        <v>1.08084986678264E-2</v>
      </c>
      <c r="AI13" s="17">
        <v>0</v>
      </c>
      <c r="AJ13" s="17">
        <v>0</v>
      </c>
      <c r="AK13" s="17">
        <v>0</v>
      </c>
      <c r="AL13" s="17"/>
      <c r="AM13" s="17">
        <v>4.3769173997148898E-3</v>
      </c>
      <c r="AN13" s="17">
        <v>3.3056729177055001E-3</v>
      </c>
      <c r="AO13" s="17"/>
      <c r="AP13" s="17">
        <v>0</v>
      </c>
      <c r="AQ13" s="17">
        <v>5.9715205054025802E-3</v>
      </c>
      <c r="AR13" s="17">
        <v>6.0181474153585901E-3</v>
      </c>
      <c r="AS13" s="17">
        <v>8.9234672545669101E-3</v>
      </c>
      <c r="AT13" s="17">
        <v>0</v>
      </c>
      <c r="AU13" s="17"/>
      <c r="AV13" s="17">
        <v>7.7678919360839298E-3</v>
      </c>
      <c r="AW13" s="17">
        <v>0</v>
      </c>
      <c r="AX13" s="17">
        <v>0</v>
      </c>
      <c r="AY13" s="17">
        <v>0</v>
      </c>
      <c r="AZ13" s="17">
        <v>2.2214471145925001E-2</v>
      </c>
      <c r="BA13" s="17">
        <v>0</v>
      </c>
      <c r="BB13" s="17"/>
      <c r="BC13" s="17">
        <v>0</v>
      </c>
      <c r="BD13" s="17">
        <v>6.7445989807661403E-3</v>
      </c>
      <c r="BE13" s="17">
        <v>3.8495507738020699E-3</v>
      </c>
      <c r="BF13" s="17"/>
      <c r="BG13" s="17">
        <v>0</v>
      </c>
      <c r="BH13" s="17">
        <v>3.0446454695861901E-3</v>
      </c>
      <c r="BI13" s="17">
        <v>0</v>
      </c>
      <c r="BJ13" s="17">
        <v>9.4591642600165698E-2</v>
      </c>
      <c r="BK13" s="17">
        <v>0</v>
      </c>
      <c r="BL13" s="17"/>
      <c r="BM13" s="17">
        <v>2.5392563994670902E-3</v>
      </c>
      <c r="BN13" s="17">
        <v>2.1640879350516101E-2</v>
      </c>
    </row>
    <row r="14" spans="2:66" x14ac:dyDescent="0.35">
      <c r="B14" s="18" t="s">
        <v>282</v>
      </c>
      <c r="C14" s="19">
        <v>9.0336312308913098E-3</v>
      </c>
      <c r="D14" s="19">
        <v>1.19400846423032E-2</v>
      </c>
      <c r="E14" s="19">
        <v>5.95468458192892E-3</v>
      </c>
      <c r="F14" s="19"/>
      <c r="G14" s="19">
        <v>0</v>
      </c>
      <c r="H14" s="19">
        <v>2.6621334873377801E-2</v>
      </c>
      <c r="I14" s="19">
        <v>8.8799252863453696E-3</v>
      </c>
      <c r="J14" s="19">
        <v>1.60283967619693E-2</v>
      </c>
      <c r="K14" s="19">
        <v>0</v>
      </c>
      <c r="L14" s="19">
        <v>0</v>
      </c>
      <c r="M14" s="19"/>
      <c r="N14" s="19">
        <v>0</v>
      </c>
      <c r="O14" s="19">
        <v>0</v>
      </c>
      <c r="P14" s="19">
        <v>1.14693205131859E-2</v>
      </c>
      <c r="Q14" s="19">
        <v>2.6961009069900298E-2</v>
      </c>
      <c r="R14" s="19"/>
      <c r="S14" s="19">
        <v>8.4410742270939094E-3</v>
      </c>
      <c r="T14" s="19">
        <v>1.15404408752508E-2</v>
      </c>
      <c r="U14" s="19">
        <v>0</v>
      </c>
      <c r="V14" s="19">
        <v>1.6532016678739998E-2</v>
      </c>
      <c r="W14" s="19">
        <v>0</v>
      </c>
      <c r="X14" s="19">
        <v>1.43948746639229E-2</v>
      </c>
      <c r="Y14" s="19">
        <v>0</v>
      </c>
      <c r="Z14" s="19">
        <v>2.9346160723757401E-2</v>
      </c>
      <c r="AA14" s="19">
        <v>0</v>
      </c>
      <c r="AB14" s="19">
        <v>1.8171324576075398E-2</v>
      </c>
      <c r="AC14" s="19">
        <v>2.36034330991194E-2</v>
      </c>
      <c r="AD14" s="19">
        <v>0</v>
      </c>
      <c r="AE14" s="19"/>
      <c r="AF14" s="19">
        <v>1.9654408003223201E-2</v>
      </c>
      <c r="AG14" s="19">
        <v>4.4726986760491999E-3</v>
      </c>
      <c r="AH14" s="19">
        <v>9.5971403344907395E-3</v>
      </c>
      <c r="AI14" s="19">
        <v>0</v>
      </c>
      <c r="AJ14" s="19">
        <v>1.4173963284669199E-2</v>
      </c>
      <c r="AK14" s="19">
        <v>0</v>
      </c>
      <c r="AL14" s="19"/>
      <c r="AM14" s="19">
        <v>4.49874286337124E-3</v>
      </c>
      <c r="AN14" s="19">
        <v>1.55339851392358E-2</v>
      </c>
      <c r="AO14" s="19"/>
      <c r="AP14" s="19">
        <v>5.3712781671747803E-3</v>
      </c>
      <c r="AQ14" s="19">
        <v>1.15421943944016E-2</v>
      </c>
      <c r="AR14" s="19">
        <v>5.4979612895219403E-3</v>
      </c>
      <c r="AS14" s="19">
        <v>0</v>
      </c>
      <c r="AT14" s="19">
        <v>0</v>
      </c>
      <c r="AU14" s="19"/>
      <c r="AV14" s="19">
        <v>3.6935033147766799E-3</v>
      </c>
      <c r="AW14" s="19">
        <v>0</v>
      </c>
      <c r="AX14" s="19">
        <v>0</v>
      </c>
      <c r="AY14" s="19">
        <v>1.8831770042707901E-2</v>
      </c>
      <c r="AZ14" s="19">
        <v>2.0015812581532601E-2</v>
      </c>
      <c r="BA14" s="19">
        <v>0</v>
      </c>
      <c r="BB14" s="19"/>
      <c r="BC14" s="19">
        <v>5.4151193364915503E-3</v>
      </c>
      <c r="BD14" s="19">
        <v>1.6430158748403801E-2</v>
      </c>
      <c r="BE14" s="19">
        <v>3.8688114666020298E-3</v>
      </c>
      <c r="BF14" s="19"/>
      <c r="BG14" s="19">
        <v>0</v>
      </c>
      <c r="BH14" s="19">
        <v>3.1451448070593298E-3</v>
      </c>
      <c r="BI14" s="19">
        <v>4.02847444676832E-3</v>
      </c>
      <c r="BJ14" s="19">
        <v>0</v>
      </c>
      <c r="BK14" s="19">
        <v>0</v>
      </c>
      <c r="BL14" s="19"/>
      <c r="BM14" s="19">
        <v>2.6230735756769502E-3</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362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757</v>
      </c>
      <c r="D7" s="10">
        <v>363</v>
      </c>
      <c r="E7" s="10">
        <v>391</v>
      </c>
      <c r="F7" s="10"/>
      <c r="G7" s="10">
        <v>109</v>
      </c>
      <c r="H7" s="10">
        <v>136</v>
      </c>
      <c r="I7" s="10">
        <v>118</v>
      </c>
      <c r="J7" s="10">
        <v>131</v>
      </c>
      <c r="K7" s="10">
        <v>116</v>
      </c>
      <c r="L7" s="10">
        <v>147</v>
      </c>
      <c r="M7" s="10"/>
      <c r="N7" s="10">
        <v>196</v>
      </c>
      <c r="O7" s="10">
        <v>186</v>
      </c>
      <c r="P7" s="10">
        <v>178</v>
      </c>
      <c r="Q7" s="10">
        <v>194</v>
      </c>
      <c r="R7" s="10"/>
      <c r="S7" s="10">
        <v>106</v>
      </c>
      <c r="T7" s="10">
        <v>99</v>
      </c>
      <c r="U7" s="10">
        <v>59</v>
      </c>
      <c r="V7" s="10">
        <v>80</v>
      </c>
      <c r="W7" s="10">
        <v>43</v>
      </c>
      <c r="X7" s="10">
        <v>69</v>
      </c>
      <c r="Y7" s="10">
        <v>61</v>
      </c>
      <c r="Z7" s="10">
        <v>36</v>
      </c>
      <c r="AA7" s="10">
        <v>88</v>
      </c>
      <c r="AB7" s="10">
        <v>65</v>
      </c>
      <c r="AC7" s="10">
        <v>29</v>
      </c>
      <c r="AD7" s="10">
        <v>22</v>
      </c>
      <c r="AE7" s="10"/>
      <c r="AF7" s="10">
        <v>180</v>
      </c>
      <c r="AG7" s="10">
        <v>227</v>
      </c>
      <c r="AH7" s="10">
        <v>101</v>
      </c>
      <c r="AI7" s="10">
        <v>128</v>
      </c>
      <c r="AJ7" s="10">
        <v>85</v>
      </c>
      <c r="AK7" s="10">
        <v>35</v>
      </c>
      <c r="AL7" s="10"/>
      <c r="AM7" s="10">
        <v>432</v>
      </c>
      <c r="AN7" s="10">
        <v>323</v>
      </c>
      <c r="AO7" s="10"/>
      <c r="AP7" s="10">
        <v>183</v>
      </c>
      <c r="AQ7" s="10">
        <v>161</v>
      </c>
      <c r="AR7" s="10">
        <v>202</v>
      </c>
      <c r="AS7" s="10">
        <v>86</v>
      </c>
      <c r="AT7" s="10">
        <v>19</v>
      </c>
      <c r="AU7" s="10"/>
      <c r="AV7" s="10">
        <v>254</v>
      </c>
      <c r="AW7" s="10">
        <v>133</v>
      </c>
      <c r="AX7" s="10">
        <v>65</v>
      </c>
      <c r="AY7" s="10">
        <v>97</v>
      </c>
      <c r="AZ7" s="10">
        <v>52</v>
      </c>
      <c r="BA7" s="10">
        <v>55</v>
      </c>
      <c r="BB7" s="10"/>
      <c r="BC7" s="10">
        <v>187</v>
      </c>
      <c r="BD7" s="10">
        <v>306</v>
      </c>
      <c r="BE7" s="10">
        <v>216</v>
      </c>
      <c r="BF7" s="10"/>
      <c r="BG7" s="10">
        <v>66</v>
      </c>
      <c r="BH7" s="10">
        <v>345</v>
      </c>
      <c r="BI7" s="10">
        <v>217</v>
      </c>
      <c r="BJ7" s="10">
        <v>21</v>
      </c>
      <c r="BK7" s="10">
        <v>70</v>
      </c>
      <c r="BL7" s="10"/>
      <c r="BM7" s="10">
        <v>411</v>
      </c>
      <c r="BN7" s="10">
        <v>91</v>
      </c>
    </row>
    <row r="8" spans="2:66" ht="30" customHeight="1" x14ac:dyDescent="0.35">
      <c r="B8" s="11" t="s">
        <v>19</v>
      </c>
      <c r="C8" s="11">
        <v>759</v>
      </c>
      <c r="D8" s="11">
        <v>366</v>
      </c>
      <c r="E8" s="11">
        <v>390</v>
      </c>
      <c r="F8" s="11"/>
      <c r="G8" s="11">
        <v>110</v>
      </c>
      <c r="H8" s="11">
        <v>133</v>
      </c>
      <c r="I8" s="11">
        <v>121</v>
      </c>
      <c r="J8" s="11">
        <v>134</v>
      </c>
      <c r="K8" s="11">
        <v>117</v>
      </c>
      <c r="L8" s="11">
        <v>145</v>
      </c>
      <c r="M8" s="11"/>
      <c r="N8" s="11">
        <v>194</v>
      </c>
      <c r="O8" s="11">
        <v>193</v>
      </c>
      <c r="P8" s="11">
        <v>177</v>
      </c>
      <c r="Q8" s="11">
        <v>192</v>
      </c>
      <c r="R8" s="11"/>
      <c r="S8" s="11">
        <v>104</v>
      </c>
      <c r="T8" s="11">
        <v>97</v>
      </c>
      <c r="U8" s="11">
        <v>58</v>
      </c>
      <c r="V8" s="11">
        <v>85</v>
      </c>
      <c r="W8" s="11">
        <v>43</v>
      </c>
      <c r="X8" s="11">
        <v>67</v>
      </c>
      <c r="Y8" s="11">
        <v>59</v>
      </c>
      <c r="Z8" s="11">
        <v>34</v>
      </c>
      <c r="AA8" s="11">
        <v>87</v>
      </c>
      <c r="AB8" s="11">
        <v>75</v>
      </c>
      <c r="AC8" s="11">
        <v>29</v>
      </c>
      <c r="AD8" s="11">
        <v>21</v>
      </c>
      <c r="AE8" s="11"/>
      <c r="AF8" s="11">
        <v>180</v>
      </c>
      <c r="AG8" s="11">
        <v>228</v>
      </c>
      <c r="AH8" s="11">
        <v>102</v>
      </c>
      <c r="AI8" s="11">
        <v>128</v>
      </c>
      <c r="AJ8" s="11">
        <v>86</v>
      </c>
      <c r="AK8" s="11">
        <v>35</v>
      </c>
      <c r="AL8" s="11"/>
      <c r="AM8" s="11">
        <v>433</v>
      </c>
      <c r="AN8" s="11">
        <v>325</v>
      </c>
      <c r="AO8" s="11"/>
      <c r="AP8" s="11">
        <v>183</v>
      </c>
      <c r="AQ8" s="11">
        <v>162</v>
      </c>
      <c r="AR8" s="11">
        <v>203</v>
      </c>
      <c r="AS8" s="11">
        <v>87</v>
      </c>
      <c r="AT8" s="11">
        <v>19</v>
      </c>
      <c r="AU8" s="11"/>
      <c r="AV8" s="11">
        <v>255</v>
      </c>
      <c r="AW8" s="11">
        <v>133</v>
      </c>
      <c r="AX8" s="11">
        <v>64</v>
      </c>
      <c r="AY8" s="11">
        <v>98</v>
      </c>
      <c r="AZ8" s="11">
        <v>52</v>
      </c>
      <c r="BA8" s="11">
        <v>56</v>
      </c>
      <c r="BB8" s="11"/>
      <c r="BC8" s="11">
        <v>188</v>
      </c>
      <c r="BD8" s="11">
        <v>308</v>
      </c>
      <c r="BE8" s="11">
        <v>216</v>
      </c>
      <c r="BF8" s="11"/>
      <c r="BG8" s="11">
        <v>65</v>
      </c>
      <c r="BH8" s="11">
        <v>347</v>
      </c>
      <c r="BI8" s="11">
        <v>218</v>
      </c>
      <c r="BJ8" s="11">
        <v>21</v>
      </c>
      <c r="BK8" s="11">
        <v>71</v>
      </c>
      <c r="BL8" s="11"/>
      <c r="BM8" s="11">
        <v>412</v>
      </c>
      <c r="BN8" s="11">
        <v>92</v>
      </c>
    </row>
    <row r="9" spans="2:66" ht="29" x14ac:dyDescent="0.35">
      <c r="B9" s="18" t="s">
        <v>350</v>
      </c>
      <c r="C9" s="17">
        <v>0.888184016536258</v>
      </c>
      <c r="D9" s="17">
        <v>0.86234463912924297</v>
      </c>
      <c r="E9" s="17">
        <v>0.91154170771929499</v>
      </c>
      <c r="F9" s="17"/>
      <c r="G9" s="17">
        <v>0.827189701434761</v>
      </c>
      <c r="H9" s="17">
        <v>0.79791657528970295</v>
      </c>
      <c r="I9" s="17">
        <v>0.84429544923334399</v>
      </c>
      <c r="J9" s="17">
        <v>0.90171289544755795</v>
      </c>
      <c r="K9" s="17">
        <v>0.95675272473488404</v>
      </c>
      <c r="L9" s="17">
        <v>0.98640726841948401</v>
      </c>
      <c r="M9" s="17"/>
      <c r="N9" s="17">
        <v>0.86155748005751298</v>
      </c>
      <c r="O9" s="17">
        <v>0.88998301566471305</v>
      </c>
      <c r="P9" s="17">
        <v>0.91530817986587498</v>
      </c>
      <c r="Q9" s="17">
        <v>0.886531019390005</v>
      </c>
      <c r="R9" s="17"/>
      <c r="S9" s="17">
        <v>0.774912495032265</v>
      </c>
      <c r="T9" s="17">
        <v>0.89977624250104904</v>
      </c>
      <c r="U9" s="17">
        <v>0.91581947125582297</v>
      </c>
      <c r="V9" s="17">
        <v>0.91179233554332895</v>
      </c>
      <c r="W9" s="17">
        <v>0.88231669252488099</v>
      </c>
      <c r="X9" s="17">
        <v>0.88213960156008298</v>
      </c>
      <c r="Y9" s="17">
        <v>0.98391781651508903</v>
      </c>
      <c r="Z9" s="17">
        <v>0.94679877498503195</v>
      </c>
      <c r="AA9" s="17">
        <v>0.82860192024990997</v>
      </c>
      <c r="AB9" s="17">
        <v>0.92261931193199398</v>
      </c>
      <c r="AC9" s="17">
        <v>0.96460056805070404</v>
      </c>
      <c r="AD9" s="17">
        <v>0.91253842424093301</v>
      </c>
      <c r="AE9" s="17"/>
      <c r="AF9" s="17">
        <v>0.81298680720500904</v>
      </c>
      <c r="AG9" s="17">
        <v>0.917300303916878</v>
      </c>
      <c r="AH9" s="17">
        <v>0.91776442267606995</v>
      </c>
      <c r="AI9" s="17">
        <v>0.90677704432700401</v>
      </c>
      <c r="AJ9" s="17">
        <v>0.89206543392777404</v>
      </c>
      <c r="AK9" s="17">
        <v>0.91743332841037495</v>
      </c>
      <c r="AL9" s="17"/>
      <c r="AM9" s="17">
        <v>0.88696953957542701</v>
      </c>
      <c r="AN9" s="17">
        <v>0.88913125945998495</v>
      </c>
      <c r="AO9" s="17"/>
      <c r="AP9" s="17">
        <v>0.91408295198144196</v>
      </c>
      <c r="AQ9" s="17">
        <v>0.91514847502190499</v>
      </c>
      <c r="AR9" s="17">
        <v>0.87647480587414905</v>
      </c>
      <c r="AS9" s="17">
        <v>0.81390713541559001</v>
      </c>
      <c r="AT9" s="17">
        <v>0.67505625318555296</v>
      </c>
      <c r="AU9" s="17"/>
      <c r="AV9" s="17">
        <v>0.83899672368222999</v>
      </c>
      <c r="AW9" s="17">
        <v>0.89552120121318302</v>
      </c>
      <c r="AX9" s="17">
        <v>0.87745064893306601</v>
      </c>
      <c r="AY9" s="17">
        <v>0.92856236086734401</v>
      </c>
      <c r="AZ9" s="17">
        <v>0.98069459882754495</v>
      </c>
      <c r="BA9" s="17">
        <v>0.909097702705154</v>
      </c>
      <c r="BB9" s="17"/>
      <c r="BC9" s="17">
        <v>0.89361774809303995</v>
      </c>
      <c r="BD9" s="17">
        <v>0.91490284564174695</v>
      </c>
      <c r="BE9" s="17">
        <v>0.84420237538645604</v>
      </c>
      <c r="BF9" s="17"/>
      <c r="BG9" s="17">
        <v>0.88202222218156001</v>
      </c>
      <c r="BH9" s="17">
        <v>0.89560734712480905</v>
      </c>
      <c r="BI9" s="17">
        <v>0.87600774955956995</v>
      </c>
      <c r="BJ9" s="17">
        <v>0.71883872541615901</v>
      </c>
      <c r="BK9" s="17">
        <v>0.94393882034704701</v>
      </c>
      <c r="BL9" s="17"/>
      <c r="BM9" s="17">
        <v>0.89345763392514899</v>
      </c>
      <c r="BN9" s="17">
        <v>0.89238948155605402</v>
      </c>
    </row>
    <row r="10" spans="2:66" ht="43.5" x14ac:dyDescent="0.35">
      <c r="B10" s="18" t="s">
        <v>351</v>
      </c>
      <c r="C10" s="17">
        <v>6.3006305070219107E-2</v>
      </c>
      <c r="D10" s="17">
        <v>7.4320859264672107E-2</v>
      </c>
      <c r="E10" s="17">
        <v>5.2886765899055797E-2</v>
      </c>
      <c r="F10" s="17"/>
      <c r="G10" s="17">
        <v>9.9547452128446706E-2</v>
      </c>
      <c r="H10" s="17">
        <v>9.4825899442031E-2</v>
      </c>
      <c r="I10" s="17">
        <v>0.108496956732284</v>
      </c>
      <c r="J10" s="17">
        <v>5.3716860220245702E-2</v>
      </c>
      <c r="K10" s="17">
        <v>2.5897385382095701E-2</v>
      </c>
      <c r="L10" s="17">
        <v>6.4862608184233696E-3</v>
      </c>
      <c r="M10" s="17"/>
      <c r="N10" s="17">
        <v>8.5092151587971093E-2</v>
      </c>
      <c r="O10" s="17">
        <v>4.8707136517663403E-2</v>
      </c>
      <c r="P10" s="17">
        <v>6.2009996858927399E-2</v>
      </c>
      <c r="Q10" s="17">
        <v>5.6930385685718302E-2</v>
      </c>
      <c r="R10" s="17"/>
      <c r="S10" s="17">
        <v>0.10378036978145599</v>
      </c>
      <c r="T10" s="17">
        <v>7.0499893857903007E-2</v>
      </c>
      <c r="U10" s="17">
        <v>5.0550609871541301E-2</v>
      </c>
      <c r="V10" s="17">
        <v>6.4105369545833304E-2</v>
      </c>
      <c r="W10" s="17">
        <v>9.3602263445278597E-2</v>
      </c>
      <c r="X10" s="17">
        <v>5.8951592133298099E-2</v>
      </c>
      <c r="Y10" s="17">
        <v>0</v>
      </c>
      <c r="Z10" s="17">
        <v>2.67485702127465E-2</v>
      </c>
      <c r="AA10" s="17">
        <v>0.125714819386048</v>
      </c>
      <c r="AB10" s="17">
        <v>0</v>
      </c>
      <c r="AC10" s="17">
        <v>3.5399431949296303E-2</v>
      </c>
      <c r="AD10" s="17">
        <v>4.40182738169324E-2</v>
      </c>
      <c r="AE10" s="17"/>
      <c r="AF10" s="17">
        <v>8.2102554606279299E-2</v>
      </c>
      <c r="AG10" s="17">
        <v>5.65368799640825E-2</v>
      </c>
      <c r="AH10" s="17">
        <v>3.9673137723082501E-2</v>
      </c>
      <c r="AI10" s="17">
        <v>5.4586010233625498E-2</v>
      </c>
      <c r="AJ10" s="17">
        <v>8.4129469551425404E-2</v>
      </c>
      <c r="AK10" s="17">
        <v>5.6281115541031997E-2</v>
      </c>
      <c r="AL10" s="17"/>
      <c r="AM10" s="17">
        <v>6.1980572347065901E-2</v>
      </c>
      <c r="AN10" s="17">
        <v>6.4752521541476302E-2</v>
      </c>
      <c r="AO10" s="17"/>
      <c r="AP10" s="17">
        <v>5.86543010449821E-2</v>
      </c>
      <c r="AQ10" s="17">
        <v>3.6862391539439099E-2</v>
      </c>
      <c r="AR10" s="17">
        <v>7.4430663550725404E-2</v>
      </c>
      <c r="AS10" s="17">
        <v>0.10519375994194199</v>
      </c>
      <c r="AT10" s="17">
        <v>0.153921333162297</v>
      </c>
      <c r="AU10" s="17"/>
      <c r="AV10" s="17">
        <v>8.2048910602442293E-2</v>
      </c>
      <c r="AW10" s="17">
        <v>5.9829076906598798E-2</v>
      </c>
      <c r="AX10" s="17">
        <v>0.122549351066934</v>
      </c>
      <c r="AY10" s="17">
        <v>5.1694222076593098E-2</v>
      </c>
      <c r="AZ10" s="17">
        <v>1.93054011724553E-2</v>
      </c>
      <c r="BA10" s="17">
        <v>3.5206707146013698E-2</v>
      </c>
      <c r="BB10" s="17"/>
      <c r="BC10" s="17">
        <v>7.5058049370378202E-2</v>
      </c>
      <c r="BD10" s="17">
        <v>4.8746992740902197E-2</v>
      </c>
      <c r="BE10" s="17">
        <v>8.6609800940027598E-2</v>
      </c>
      <c r="BF10" s="17"/>
      <c r="BG10" s="17">
        <v>7.3825023452391697E-2</v>
      </c>
      <c r="BH10" s="17">
        <v>6.14025191551529E-2</v>
      </c>
      <c r="BI10" s="17">
        <v>7.2857255765977097E-2</v>
      </c>
      <c r="BJ10" s="17">
        <v>0.18787081052858701</v>
      </c>
      <c r="BK10" s="17">
        <v>2.71702760416829E-2</v>
      </c>
      <c r="BL10" s="17"/>
      <c r="BM10" s="17">
        <v>6.3368259004595501E-2</v>
      </c>
      <c r="BN10" s="17">
        <v>6.3971710082403599E-2</v>
      </c>
    </row>
    <row r="11" spans="2:66" ht="29" x14ac:dyDescent="0.35">
      <c r="B11" s="18" t="s">
        <v>352</v>
      </c>
      <c r="C11" s="17">
        <v>1.99084015166025E-2</v>
      </c>
      <c r="D11" s="17">
        <v>2.8059431178470599E-2</v>
      </c>
      <c r="E11" s="17">
        <v>1.24217066449724E-2</v>
      </c>
      <c r="F11" s="17"/>
      <c r="G11" s="17">
        <v>2.8251447458477501E-2</v>
      </c>
      <c r="H11" s="17">
        <v>4.9739467638610597E-2</v>
      </c>
      <c r="I11" s="17">
        <v>1.9023144739570098E-2</v>
      </c>
      <c r="J11" s="17">
        <v>1.4959674043114801E-2</v>
      </c>
      <c r="K11" s="17">
        <v>9.3364651828499907E-3</v>
      </c>
      <c r="L11" s="17">
        <v>0</v>
      </c>
      <c r="M11" s="17"/>
      <c r="N11" s="17">
        <v>2.9242490594164498E-2</v>
      </c>
      <c r="O11" s="17">
        <v>2.84777353072183E-2</v>
      </c>
      <c r="P11" s="17">
        <v>1.07510234940231E-2</v>
      </c>
      <c r="Q11" s="17">
        <v>1.0605379256208899E-2</v>
      </c>
      <c r="R11" s="17"/>
      <c r="S11" s="17">
        <v>5.6852471857007203E-2</v>
      </c>
      <c r="T11" s="17">
        <v>1.9549134443620601E-2</v>
      </c>
      <c r="U11" s="17">
        <v>0</v>
      </c>
      <c r="V11" s="17">
        <v>0</v>
      </c>
      <c r="W11" s="17">
        <v>0</v>
      </c>
      <c r="X11" s="17">
        <v>1.5647784329174699E-2</v>
      </c>
      <c r="Y11" s="17">
        <v>1.6082183484911299E-2</v>
      </c>
      <c r="Z11" s="17">
        <v>0</v>
      </c>
      <c r="AA11" s="17">
        <v>2.3544548248539202E-2</v>
      </c>
      <c r="AB11" s="17">
        <v>3.11799247454384E-2</v>
      </c>
      <c r="AC11" s="17">
        <v>0</v>
      </c>
      <c r="AD11" s="17">
        <v>4.34433019421347E-2</v>
      </c>
      <c r="AE11" s="17"/>
      <c r="AF11" s="17">
        <v>4.3331031187705801E-2</v>
      </c>
      <c r="AG11" s="17">
        <v>1.2984067969349301E-2</v>
      </c>
      <c r="AH11" s="17">
        <v>2.28203231546809E-2</v>
      </c>
      <c r="AI11" s="17">
        <v>1.59707989541635E-2</v>
      </c>
      <c r="AJ11" s="17">
        <v>0</v>
      </c>
      <c r="AK11" s="17">
        <v>0</v>
      </c>
      <c r="AL11" s="17"/>
      <c r="AM11" s="17">
        <v>2.5593735549339799E-2</v>
      </c>
      <c r="AN11" s="17">
        <v>1.24479999841926E-2</v>
      </c>
      <c r="AO11" s="17"/>
      <c r="AP11" s="17">
        <v>5.3949019084345903E-3</v>
      </c>
      <c r="AQ11" s="17">
        <v>5.8155648970475001E-3</v>
      </c>
      <c r="AR11" s="17">
        <v>3.0239059749216399E-2</v>
      </c>
      <c r="AS11" s="17">
        <v>7.0134133234312002E-2</v>
      </c>
      <c r="AT11" s="17">
        <v>0</v>
      </c>
      <c r="AU11" s="17"/>
      <c r="AV11" s="17">
        <v>4.7747210139439202E-2</v>
      </c>
      <c r="AW11" s="17">
        <v>1.53526651712342E-2</v>
      </c>
      <c r="AX11" s="17">
        <v>0</v>
      </c>
      <c r="AY11" s="17">
        <v>0</v>
      </c>
      <c r="AZ11" s="17">
        <v>0</v>
      </c>
      <c r="BA11" s="17">
        <v>0</v>
      </c>
      <c r="BB11" s="17"/>
      <c r="BC11" s="17">
        <v>2.0997260845866599E-2</v>
      </c>
      <c r="BD11" s="17">
        <v>1.7158310551896899E-2</v>
      </c>
      <c r="BE11" s="17">
        <v>2.26559760835282E-2</v>
      </c>
      <c r="BF11" s="17"/>
      <c r="BG11" s="17">
        <v>0</v>
      </c>
      <c r="BH11" s="17">
        <v>1.95001431848606E-2</v>
      </c>
      <c r="BI11" s="17">
        <v>2.4293167707441801E-2</v>
      </c>
      <c r="BJ11" s="17">
        <v>4.8765712848203899E-2</v>
      </c>
      <c r="BK11" s="17">
        <v>2.8890903611269898E-2</v>
      </c>
      <c r="BL11" s="17"/>
      <c r="BM11" s="17">
        <v>1.64144361799664E-2</v>
      </c>
      <c r="BN11" s="17">
        <v>3.3442360042577099E-2</v>
      </c>
    </row>
    <row r="12" spans="2:66" ht="29" x14ac:dyDescent="0.35">
      <c r="B12" s="18" t="s">
        <v>353</v>
      </c>
      <c r="C12" s="17">
        <v>1.16864055294105E-2</v>
      </c>
      <c r="D12" s="17">
        <v>1.0774055077660501E-2</v>
      </c>
      <c r="E12" s="17">
        <v>1.26317309534011E-2</v>
      </c>
      <c r="F12" s="17"/>
      <c r="G12" s="17">
        <v>1.7960085373807999E-2</v>
      </c>
      <c r="H12" s="17">
        <v>2.9008586838655901E-2</v>
      </c>
      <c r="I12" s="17">
        <v>8.5903562212848502E-3</v>
      </c>
      <c r="J12" s="17">
        <v>1.49069412894257E-2</v>
      </c>
      <c r="K12" s="17">
        <v>0</v>
      </c>
      <c r="L12" s="17">
        <v>0</v>
      </c>
      <c r="M12" s="17"/>
      <c r="N12" s="17">
        <v>1.45030769742598E-2</v>
      </c>
      <c r="O12" s="17">
        <v>1.6275732905694E-2</v>
      </c>
      <c r="P12" s="17">
        <v>0</v>
      </c>
      <c r="Q12" s="17">
        <v>1.51908790716383E-2</v>
      </c>
      <c r="R12" s="17"/>
      <c r="S12" s="17">
        <v>2.82820595646921E-2</v>
      </c>
      <c r="T12" s="17">
        <v>0</v>
      </c>
      <c r="U12" s="17">
        <v>3.3629918872636201E-2</v>
      </c>
      <c r="V12" s="17">
        <v>1.2089098109696401E-2</v>
      </c>
      <c r="W12" s="17">
        <v>2.4081044029840501E-2</v>
      </c>
      <c r="X12" s="17">
        <v>1.5047197597717599E-2</v>
      </c>
      <c r="Y12" s="17">
        <v>0</v>
      </c>
      <c r="Z12" s="17">
        <v>2.6452654802221299E-2</v>
      </c>
      <c r="AA12" s="17">
        <v>0</v>
      </c>
      <c r="AB12" s="17">
        <v>0</v>
      </c>
      <c r="AC12" s="17">
        <v>0</v>
      </c>
      <c r="AD12" s="17">
        <v>0</v>
      </c>
      <c r="AE12" s="17"/>
      <c r="AF12" s="17">
        <v>2.19020573382071E-2</v>
      </c>
      <c r="AG12" s="17">
        <v>4.7693332520179297E-3</v>
      </c>
      <c r="AH12" s="17">
        <v>0</v>
      </c>
      <c r="AI12" s="17">
        <v>2.2666146485206699E-2</v>
      </c>
      <c r="AJ12" s="17">
        <v>1.11259651616203E-2</v>
      </c>
      <c r="AK12" s="17">
        <v>0</v>
      </c>
      <c r="AL12" s="17"/>
      <c r="AM12" s="17">
        <v>1.36354081216318E-2</v>
      </c>
      <c r="AN12" s="17">
        <v>9.1581041471753503E-3</v>
      </c>
      <c r="AO12" s="17"/>
      <c r="AP12" s="17">
        <v>1.6767832460495902E-2</v>
      </c>
      <c r="AQ12" s="17">
        <v>1.1811763468999001E-2</v>
      </c>
      <c r="AR12" s="17">
        <v>1.40341230038112E-2</v>
      </c>
      <c r="AS12" s="17">
        <v>0</v>
      </c>
      <c r="AT12" s="17">
        <v>5.5233549548202997E-2</v>
      </c>
      <c r="AU12" s="17"/>
      <c r="AV12" s="17">
        <v>7.7262972325103201E-3</v>
      </c>
      <c r="AW12" s="17">
        <v>2.1928161787742401E-2</v>
      </c>
      <c r="AX12" s="17">
        <v>0</v>
      </c>
      <c r="AY12" s="17">
        <v>1.01276355829112E-2</v>
      </c>
      <c r="AZ12" s="17">
        <v>0</v>
      </c>
      <c r="BA12" s="17">
        <v>1.94796912346515E-2</v>
      </c>
      <c r="BB12" s="17"/>
      <c r="BC12" s="17">
        <v>5.0738053455021198E-3</v>
      </c>
      <c r="BD12" s="17">
        <v>6.1057813514347496E-3</v>
      </c>
      <c r="BE12" s="17">
        <v>1.8584607121591799E-2</v>
      </c>
      <c r="BF12" s="17"/>
      <c r="BG12" s="17">
        <v>0</v>
      </c>
      <c r="BH12" s="17">
        <v>1.15790012451456E-2</v>
      </c>
      <c r="BI12" s="17">
        <v>1.3026647272658599E-2</v>
      </c>
      <c r="BJ12" s="17">
        <v>0</v>
      </c>
      <c r="BK12" s="17">
        <v>0</v>
      </c>
      <c r="BL12" s="17"/>
      <c r="BM12" s="17">
        <v>9.7467375067150606E-3</v>
      </c>
      <c r="BN12" s="17">
        <v>0</v>
      </c>
    </row>
    <row r="13" spans="2:66" ht="29" x14ac:dyDescent="0.35">
      <c r="B13" s="18" t="s">
        <v>354</v>
      </c>
      <c r="C13" s="17">
        <v>5.3085311875168796E-3</v>
      </c>
      <c r="D13" s="17">
        <v>8.4922402310532094E-3</v>
      </c>
      <c r="E13" s="17">
        <v>2.3652710628144099E-3</v>
      </c>
      <c r="F13" s="17"/>
      <c r="G13" s="17">
        <v>8.3794264262219004E-3</v>
      </c>
      <c r="H13" s="17">
        <v>1.4058843779716199E-2</v>
      </c>
      <c r="I13" s="17">
        <v>1.02721960041815E-2</v>
      </c>
      <c r="J13" s="17">
        <v>0</v>
      </c>
      <c r="K13" s="17">
        <v>0</v>
      </c>
      <c r="L13" s="17">
        <v>0</v>
      </c>
      <c r="M13" s="17"/>
      <c r="N13" s="17">
        <v>9.6048007860915097E-3</v>
      </c>
      <c r="O13" s="17">
        <v>6.4287371376725699E-3</v>
      </c>
      <c r="P13" s="17">
        <v>0</v>
      </c>
      <c r="Q13" s="17">
        <v>4.8126075954422302E-3</v>
      </c>
      <c r="R13" s="17"/>
      <c r="S13" s="17">
        <v>1.78803947453843E-2</v>
      </c>
      <c r="T13" s="17">
        <v>0</v>
      </c>
      <c r="U13" s="17">
        <v>0</v>
      </c>
      <c r="V13" s="17">
        <v>0</v>
      </c>
      <c r="W13" s="17">
        <v>0</v>
      </c>
      <c r="X13" s="17">
        <v>1.36787562454595E-2</v>
      </c>
      <c r="Y13" s="17">
        <v>0</v>
      </c>
      <c r="Z13" s="17">
        <v>0</v>
      </c>
      <c r="AA13" s="17">
        <v>0</v>
      </c>
      <c r="AB13" s="17">
        <v>1.6601797469481899E-2</v>
      </c>
      <c r="AC13" s="17">
        <v>0</v>
      </c>
      <c r="AD13" s="17">
        <v>0</v>
      </c>
      <c r="AE13" s="17"/>
      <c r="AF13" s="17">
        <v>1.7283061604110101E-2</v>
      </c>
      <c r="AG13" s="17">
        <v>0</v>
      </c>
      <c r="AH13" s="17">
        <v>0</v>
      </c>
      <c r="AI13" s="17">
        <v>0</v>
      </c>
      <c r="AJ13" s="17">
        <v>0</v>
      </c>
      <c r="AK13" s="17">
        <v>2.6285556048592701E-2</v>
      </c>
      <c r="AL13" s="17"/>
      <c r="AM13" s="17">
        <v>7.1804585708187298E-3</v>
      </c>
      <c r="AN13" s="17">
        <v>2.84466257199599E-3</v>
      </c>
      <c r="AO13" s="17"/>
      <c r="AP13" s="17">
        <v>0</v>
      </c>
      <c r="AQ13" s="17">
        <v>5.7150531582313398E-3</v>
      </c>
      <c r="AR13" s="17">
        <v>0</v>
      </c>
      <c r="AS13" s="17">
        <v>1.0764971408156399E-2</v>
      </c>
      <c r="AT13" s="17">
        <v>0.115788864103946</v>
      </c>
      <c r="AU13" s="17"/>
      <c r="AV13" s="17">
        <v>1.5803385925109301E-2</v>
      </c>
      <c r="AW13" s="17">
        <v>0</v>
      </c>
      <c r="AX13" s="17">
        <v>0</v>
      </c>
      <c r="AY13" s="17">
        <v>0</v>
      </c>
      <c r="AZ13" s="17">
        <v>0</v>
      </c>
      <c r="BA13" s="17">
        <v>0</v>
      </c>
      <c r="BB13" s="17"/>
      <c r="BC13" s="17">
        <v>0</v>
      </c>
      <c r="BD13" s="17">
        <v>0</v>
      </c>
      <c r="BE13" s="17">
        <v>1.43662992410426E-2</v>
      </c>
      <c r="BF13" s="17"/>
      <c r="BG13" s="17">
        <v>1.4148055406385E-2</v>
      </c>
      <c r="BH13" s="17">
        <v>6.2611135938133002E-3</v>
      </c>
      <c r="BI13" s="17">
        <v>0</v>
      </c>
      <c r="BJ13" s="17">
        <v>4.4524751207049601E-2</v>
      </c>
      <c r="BK13" s="17">
        <v>0</v>
      </c>
      <c r="BL13" s="17"/>
      <c r="BM13" s="17">
        <v>7.5091450245332297E-3</v>
      </c>
      <c r="BN13" s="17">
        <v>1.0196448318964799E-2</v>
      </c>
    </row>
    <row r="14" spans="2:66" x14ac:dyDescent="0.35">
      <c r="B14" s="18" t="s">
        <v>282</v>
      </c>
      <c r="C14" s="19">
        <v>1.19063401599931E-2</v>
      </c>
      <c r="D14" s="19">
        <v>1.6008775118900399E-2</v>
      </c>
      <c r="E14" s="19">
        <v>8.1528177204616692E-3</v>
      </c>
      <c r="F14" s="19"/>
      <c r="G14" s="19">
        <v>1.8671887178284899E-2</v>
      </c>
      <c r="H14" s="19">
        <v>1.44506270112833E-2</v>
      </c>
      <c r="I14" s="19">
        <v>9.3218970693364107E-3</v>
      </c>
      <c r="J14" s="19">
        <v>1.4703628999655801E-2</v>
      </c>
      <c r="K14" s="19">
        <v>8.0134247001703001E-3</v>
      </c>
      <c r="L14" s="19">
        <v>7.1064707620930104E-3</v>
      </c>
      <c r="M14" s="19"/>
      <c r="N14" s="19">
        <v>0</v>
      </c>
      <c r="O14" s="19">
        <v>1.0127642467039E-2</v>
      </c>
      <c r="P14" s="19">
        <v>1.19307997811746E-2</v>
      </c>
      <c r="Q14" s="19">
        <v>2.5929729000987001E-2</v>
      </c>
      <c r="R14" s="19"/>
      <c r="S14" s="19">
        <v>1.8292209019194799E-2</v>
      </c>
      <c r="T14" s="19">
        <v>1.0174729197427601E-2</v>
      </c>
      <c r="U14" s="19">
        <v>0</v>
      </c>
      <c r="V14" s="19">
        <v>1.2013196801140999E-2</v>
      </c>
      <c r="W14" s="19">
        <v>0</v>
      </c>
      <c r="X14" s="19">
        <v>1.45350681342669E-2</v>
      </c>
      <c r="Y14" s="19">
        <v>0</v>
      </c>
      <c r="Z14" s="19">
        <v>0</v>
      </c>
      <c r="AA14" s="19">
        <v>2.21387121155028E-2</v>
      </c>
      <c r="AB14" s="19">
        <v>2.9598965853085898E-2</v>
      </c>
      <c r="AC14" s="19">
        <v>0</v>
      </c>
      <c r="AD14" s="19">
        <v>0</v>
      </c>
      <c r="AE14" s="19"/>
      <c r="AF14" s="19">
        <v>2.2394488058688902E-2</v>
      </c>
      <c r="AG14" s="19">
        <v>8.4094148976725704E-3</v>
      </c>
      <c r="AH14" s="19">
        <v>1.9742116446167201E-2</v>
      </c>
      <c r="AI14" s="19">
        <v>0</v>
      </c>
      <c r="AJ14" s="19">
        <v>1.26791313591806E-2</v>
      </c>
      <c r="AK14" s="19">
        <v>0</v>
      </c>
      <c r="AL14" s="19"/>
      <c r="AM14" s="19">
        <v>4.6402858357169801E-3</v>
      </c>
      <c r="AN14" s="19">
        <v>2.1665452295174401E-2</v>
      </c>
      <c r="AO14" s="19"/>
      <c r="AP14" s="19">
        <v>5.1000126046452801E-3</v>
      </c>
      <c r="AQ14" s="19">
        <v>2.46467519143783E-2</v>
      </c>
      <c r="AR14" s="19">
        <v>4.8213478220979497E-3</v>
      </c>
      <c r="AS14" s="19">
        <v>0</v>
      </c>
      <c r="AT14" s="19">
        <v>0</v>
      </c>
      <c r="AU14" s="19"/>
      <c r="AV14" s="19">
        <v>7.6774724182691904E-3</v>
      </c>
      <c r="AW14" s="19">
        <v>7.3688949212416801E-3</v>
      </c>
      <c r="AX14" s="19">
        <v>0</v>
      </c>
      <c r="AY14" s="19">
        <v>9.6157814731518392E-3</v>
      </c>
      <c r="AZ14" s="19">
        <v>0</v>
      </c>
      <c r="BA14" s="19">
        <v>3.62158989141807E-2</v>
      </c>
      <c r="BB14" s="19"/>
      <c r="BC14" s="19">
        <v>5.2531363452135403E-3</v>
      </c>
      <c r="BD14" s="19">
        <v>1.3086069714018701E-2</v>
      </c>
      <c r="BE14" s="19">
        <v>1.35809412273541E-2</v>
      </c>
      <c r="BF14" s="19"/>
      <c r="BG14" s="19">
        <v>3.0004698959662901E-2</v>
      </c>
      <c r="BH14" s="19">
        <v>5.6498756962187896E-3</v>
      </c>
      <c r="BI14" s="19">
        <v>1.3815179694352199E-2</v>
      </c>
      <c r="BJ14" s="19">
        <v>0</v>
      </c>
      <c r="BK14" s="19">
        <v>0</v>
      </c>
      <c r="BL14" s="19"/>
      <c r="BM14" s="19">
        <v>9.5037883590403903E-3</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N3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378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363</v>
      </c>
      <c r="C9" s="17">
        <v>0.74011037181252803</v>
      </c>
      <c r="D9" s="17">
        <v>0.71546019312174103</v>
      </c>
      <c r="E9" s="17">
        <v>0.76385087849627897</v>
      </c>
      <c r="F9" s="17"/>
      <c r="G9" s="17">
        <v>0.50194379877252104</v>
      </c>
      <c r="H9" s="17">
        <v>0.610054625504731</v>
      </c>
      <c r="I9" s="17">
        <v>0.72167902968975195</v>
      </c>
      <c r="J9" s="17">
        <v>0.81259834163992595</v>
      </c>
      <c r="K9" s="17">
        <v>0.84467159421884497</v>
      </c>
      <c r="L9" s="17">
        <v>0.89070025306164702</v>
      </c>
      <c r="M9" s="17"/>
      <c r="N9" s="17">
        <v>0.71202321378545097</v>
      </c>
      <c r="O9" s="17">
        <v>0.72139593345044795</v>
      </c>
      <c r="P9" s="17">
        <v>0.78438806855587095</v>
      </c>
      <c r="Q9" s="17">
        <v>0.75512763491306401</v>
      </c>
      <c r="R9" s="17"/>
      <c r="S9" s="17">
        <v>0.59629041503047397</v>
      </c>
      <c r="T9" s="17">
        <v>0.79097306591522298</v>
      </c>
      <c r="U9" s="17">
        <v>0.84296769437369801</v>
      </c>
      <c r="V9" s="17">
        <v>0.80848201401698905</v>
      </c>
      <c r="W9" s="17">
        <v>0.73972536933344102</v>
      </c>
      <c r="X9" s="17">
        <v>0.702663251808475</v>
      </c>
      <c r="Y9" s="17">
        <v>0.81768939772631399</v>
      </c>
      <c r="Z9" s="17">
        <v>0.66959844127325996</v>
      </c>
      <c r="AA9" s="17">
        <v>0.72381907970478798</v>
      </c>
      <c r="AB9" s="17">
        <v>0.687513938727639</v>
      </c>
      <c r="AC9" s="17">
        <v>0.82559896915985798</v>
      </c>
      <c r="AD9" s="17">
        <v>0.78442943454870295</v>
      </c>
      <c r="AE9" s="17"/>
      <c r="AF9" s="17">
        <v>0.63272697059719496</v>
      </c>
      <c r="AG9" s="17">
        <v>0.76839381816918095</v>
      </c>
      <c r="AH9" s="17">
        <v>0.74090588759675502</v>
      </c>
      <c r="AI9" s="17">
        <v>0.78586289667367604</v>
      </c>
      <c r="AJ9" s="17">
        <v>0.83334096226054499</v>
      </c>
      <c r="AK9" s="17">
        <v>0.76391438246840004</v>
      </c>
      <c r="AL9" s="17"/>
      <c r="AM9" s="17">
        <v>0.76770968765845404</v>
      </c>
      <c r="AN9" s="17">
        <v>0.70031701926086198</v>
      </c>
      <c r="AO9" s="17"/>
      <c r="AP9" s="17">
        <v>0.80947475344504605</v>
      </c>
      <c r="AQ9" s="17">
        <v>0.77440413687791498</v>
      </c>
      <c r="AR9" s="17">
        <v>0.69887422741744298</v>
      </c>
      <c r="AS9" s="17">
        <v>0.62991783330383</v>
      </c>
      <c r="AT9" s="17">
        <v>0.61340031800249295</v>
      </c>
      <c r="AU9" s="17"/>
      <c r="AV9" s="17">
        <v>0.69693658963885696</v>
      </c>
      <c r="AW9" s="17">
        <v>0.79491895879916996</v>
      </c>
      <c r="AX9" s="17">
        <v>0.751166800175466</v>
      </c>
      <c r="AY9" s="17">
        <v>0.75329789243499801</v>
      </c>
      <c r="AZ9" s="17">
        <v>0.76875006037040094</v>
      </c>
      <c r="BA9" s="17">
        <v>0.80277927294658102</v>
      </c>
      <c r="BB9" s="17"/>
      <c r="BC9" s="17">
        <v>0.78269740153358403</v>
      </c>
      <c r="BD9" s="17">
        <v>0.75565361421774402</v>
      </c>
      <c r="BE9" s="17">
        <v>0.69859089927900597</v>
      </c>
      <c r="BF9" s="17"/>
      <c r="BG9" s="17">
        <v>0.75462581021535802</v>
      </c>
      <c r="BH9" s="17">
        <v>0.74822275078494405</v>
      </c>
      <c r="BI9" s="17">
        <v>0.77279721456336903</v>
      </c>
      <c r="BJ9" s="17">
        <v>0.656431111250385</v>
      </c>
      <c r="BK9" s="17">
        <v>0.69153931725942397</v>
      </c>
      <c r="BL9" s="17"/>
      <c r="BM9" s="17">
        <v>0.749269068475797</v>
      </c>
      <c r="BN9" s="17">
        <v>0.68341547420655802</v>
      </c>
    </row>
    <row r="10" spans="2:66" x14ac:dyDescent="0.35">
      <c r="B10" s="18" t="s">
        <v>364</v>
      </c>
      <c r="C10" s="17">
        <v>0.64077754273508303</v>
      </c>
      <c r="D10" s="17">
        <v>0.61789389557176599</v>
      </c>
      <c r="E10" s="17">
        <v>0.66328160997292396</v>
      </c>
      <c r="F10" s="17"/>
      <c r="G10" s="17">
        <v>0.42689664103953801</v>
      </c>
      <c r="H10" s="17">
        <v>0.57710638771678702</v>
      </c>
      <c r="I10" s="17">
        <v>0.63504011649897096</v>
      </c>
      <c r="J10" s="17">
        <v>0.697662057122724</v>
      </c>
      <c r="K10" s="17">
        <v>0.745618884387934</v>
      </c>
      <c r="L10" s="17">
        <v>0.72317186022884905</v>
      </c>
      <c r="M10" s="17"/>
      <c r="N10" s="17">
        <v>0.63618388524903102</v>
      </c>
      <c r="O10" s="17">
        <v>0.62968327189487705</v>
      </c>
      <c r="P10" s="17">
        <v>0.66081982654159099</v>
      </c>
      <c r="Q10" s="17">
        <v>0.63787185831410698</v>
      </c>
      <c r="R10" s="17"/>
      <c r="S10" s="17">
        <v>0.58638260348170701</v>
      </c>
      <c r="T10" s="17">
        <v>0.69382552882825899</v>
      </c>
      <c r="U10" s="17">
        <v>0.72823837031654604</v>
      </c>
      <c r="V10" s="17">
        <v>0.68907076064402795</v>
      </c>
      <c r="W10" s="17">
        <v>0.60351157708949499</v>
      </c>
      <c r="X10" s="17">
        <v>0.64091800607822202</v>
      </c>
      <c r="Y10" s="17">
        <v>0.61912893896004295</v>
      </c>
      <c r="Z10" s="17">
        <v>0.62305506332151495</v>
      </c>
      <c r="AA10" s="17">
        <v>0.56815142777291305</v>
      </c>
      <c r="AB10" s="17">
        <v>0.61124953250825398</v>
      </c>
      <c r="AC10" s="17">
        <v>0.70298604308239698</v>
      </c>
      <c r="AD10" s="17">
        <v>0.70495659285317502</v>
      </c>
      <c r="AE10" s="17"/>
      <c r="AF10" s="17">
        <v>0.57174703290222495</v>
      </c>
      <c r="AG10" s="17">
        <v>0.67979636960552603</v>
      </c>
      <c r="AH10" s="17">
        <v>0.591870439783036</v>
      </c>
      <c r="AI10" s="17">
        <v>0.65354741770704805</v>
      </c>
      <c r="AJ10" s="17">
        <v>0.72758675862792899</v>
      </c>
      <c r="AK10" s="17">
        <v>0.66433958616009703</v>
      </c>
      <c r="AL10" s="17"/>
      <c r="AM10" s="17">
        <v>0.67295108658686198</v>
      </c>
      <c r="AN10" s="17">
        <v>0.59498180682885504</v>
      </c>
      <c r="AO10" s="17"/>
      <c r="AP10" s="17">
        <v>0.64113622636297496</v>
      </c>
      <c r="AQ10" s="17">
        <v>0.65931992626769298</v>
      </c>
      <c r="AR10" s="17">
        <v>0.64467557917342599</v>
      </c>
      <c r="AS10" s="17">
        <v>0.59260416834011398</v>
      </c>
      <c r="AT10" s="17">
        <v>0.55050577610222096</v>
      </c>
      <c r="AU10" s="17"/>
      <c r="AV10" s="17">
        <v>0.63019291350714701</v>
      </c>
      <c r="AW10" s="17">
        <v>0.64524527600930104</v>
      </c>
      <c r="AX10" s="17">
        <v>0.69499359326671095</v>
      </c>
      <c r="AY10" s="17">
        <v>0.67516136170850205</v>
      </c>
      <c r="AZ10" s="17">
        <v>0.62546284058708201</v>
      </c>
      <c r="BA10" s="17">
        <v>0.704166820636141</v>
      </c>
      <c r="BB10" s="17"/>
      <c r="BC10" s="17">
        <v>0.66439398691170803</v>
      </c>
      <c r="BD10" s="17">
        <v>0.645382072880889</v>
      </c>
      <c r="BE10" s="17">
        <v>0.62431041756889905</v>
      </c>
      <c r="BF10" s="17"/>
      <c r="BG10" s="17">
        <v>0.47365316132258301</v>
      </c>
      <c r="BH10" s="17">
        <v>0.67275132186189202</v>
      </c>
      <c r="BI10" s="17">
        <v>0.70123107379852501</v>
      </c>
      <c r="BJ10" s="17">
        <v>0.60283885100577805</v>
      </c>
      <c r="BK10" s="17">
        <v>0.55370594468263301</v>
      </c>
      <c r="BL10" s="17"/>
      <c r="BM10" s="17">
        <v>0.64021688580791503</v>
      </c>
      <c r="BN10" s="17">
        <v>0.56507502516477603</v>
      </c>
    </row>
    <row r="11" spans="2:66" ht="29" x14ac:dyDescent="0.35">
      <c r="B11" s="18" t="s">
        <v>365</v>
      </c>
      <c r="C11" s="17">
        <v>0.55351824113772896</v>
      </c>
      <c r="D11" s="17">
        <v>0.53950496084807598</v>
      </c>
      <c r="E11" s="17">
        <v>0.56990952432942199</v>
      </c>
      <c r="F11" s="17"/>
      <c r="G11" s="17">
        <v>0.24712981449309501</v>
      </c>
      <c r="H11" s="17">
        <v>0.403856936916</v>
      </c>
      <c r="I11" s="17">
        <v>0.52417971229023297</v>
      </c>
      <c r="J11" s="17">
        <v>0.59034190293877697</v>
      </c>
      <c r="K11" s="17">
        <v>0.71877674643093903</v>
      </c>
      <c r="L11" s="17">
        <v>0.76244185908468598</v>
      </c>
      <c r="M11" s="17"/>
      <c r="N11" s="17">
        <v>0.54554658848265203</v>
      </c>
      <c r="O11" s="17">
        <v>0.51994323252172003</v>
      </c>
      <c r="P11" s="17">
        <v>0.58466305188940204</v>
      </c>
      <c r="Q11" s="17">
        <v>0.570396600773869</v>
      </c>
      <c r="R11" s="17"/>
      <c r="S11" s="17">
        <v>0.42651497666063798</v>
      </c>
      <c r="T11" s="17">
        <v>0.59557536177370796</v>
      </c>
      <c r="U11" s="17">
        <v>0.63579429840966195</v>
      </c>
      <c r="V11" s="17">
        <v>0.61988263690621004</v>
      </c>
      <c r="W11" s="17">
        <v>0.60115321996207005</v>
      </c>
      <c r="X11" s="17">
        <v>0.54366402496887001</v>
      </c>
      <c r="Y11" s="17">
        <v>0.59621531695254804</v>
      </c>
      <c r="Z11" s="17">
        <v>0.57551781993012896</v>
      </c>
      <c r="AA11" s="17">
        <v>0.51653969864568205</v>
      </c>
      <c r="AB11" s="17">
        <v>0.54287852981344298</v>
      </c>
      <c r="AC11" s="17">
        <v>0.54526585022304996</v>
      </c>
      <c r="AD11" s="17">
        <v>0.500316944218134</v>
      </c>
      <c r="AE11" s="17"/>
      <c r="AF11" s="17">
        <v>0.42125382903891201</v>
      </c>
      <c r="AG11" s="17">
        <v>0.56956885938564505</v>
      </c>
      <c r="AH11" s="17">
        <v>0.58593451743720804</v>
      </c>
      <c r="AI11" s="17">
        <v>0.60793508135197005</v>
      </c>
      <c r="AJ11" s="17">
        <v>0.67811988530173595</v>
      </c>
      <c r="AK11" s="17">
        <v>0.572604164459385</v>
      </c>
      <c r="AL11" s="17"/>
      <c r="AM11" s="17">
        <v>0.60546830276185104</v>
      </c>
      <c r="AN11" s="17">
        <v>0.479012786759765</v>
      </c>
      <c r="AO11" s="17"/>
      <c r="AP11" s="17">
        <v>0.607203146418266</v>
      </c>
      <c r="AQ11" s="17">
        <v>0.53568604935767306</v>
      </c>
      <c r="AR11" s="17">
        <v>0.52975526605194601</v>
      </c>
      <c r="AS11" s="17">
        <v>0.45976084857457999</v>
      </c>
      <c r="AT11" s="17">
        <v>0.49817775578344697</v>
      </c>
      <c r="AU11" s="17"/>
      <c r="AV11" s="17">
        <v>0.50387001230045103</v>
      </c>
      <c r="AW11" s="17">
        <v>0.65094587691234895</v>
      </c>
      <c r="AX11" s="17">
        <v>0.60628381801284104</v>
      </c>
      <c r="AY11" s="17">
        <v>0.56587083635425195</v>
      </c>
      <c r="AZ11" s="17">
        <v>0.43287300532606598</v>
      </c>
      <c r="BA11" s="17">
        <v>0.64172955895025596</v>
      </c>
      <c r="BB11" s="17"/>
      <c r="BC11" s="17">
        <v>0.55735764351126305</v>
      </c>
      <c r="BD11" s="17">
        <v>0.55344690288738196</v>
      </c>
      <c r="BE11" s="17">
        <v>0.55971293373739595</v>
      </c>
      <c r="BF11" s="17"/>
      <c r="BG11" s="17">
        <v>0.47853543747833899</v>
      </c>
      <c r="BH11" s="17">
        <v>0.56544493030647203</v>
      </c>
      <c r="BI11" s="17">
        <v>0.59854632381560402</v>
      </c>
      <c r="BJ11" s="17">
        <v>0.39002876721392399</v>
      </c>
      <c r="BK11" s="17">
        <v>0.53531500975207502</v>
      </c>
      <c r="BL11" s="17"/>
      <c r="BM11" s="17">
        <v>0.55124313492452903</v>
      </c>
      <c r="BN11" s="17">
        <v>0.50169658356941205</v>
      </c>
    </row>
    <row r="12" spans="2:66" x14ac:dyDescent="0.35">
      <c r="B12" s="18" t="s">
        <v>366</v>
      </c>
      <c r="C12" s="17">
        <v>0.47264177737534102</v>
      </c>
      <c r="D12" s="17">
        <v>0.44728474492039699</v>
      </c>
      <c r="E12" s="17">
        <v>0.49774367850731799</v>
      </c>
      <c r="F12" s="17"/>
      <c r="G12" s="17">
        <v>0.28061933613496398</v>
      </c>
      <c r="H12" s="17">
        <v>0.42874665930677902</v>
      </c>
      <c r="I12" s="17">
        <v>0.452361632235392</v>
      </c>
      <c r="J12" s="17">
        <v>0.50909288119588703</v>
      </c>
      <c r="K12" s="17">
        <v>0.55569974903860997</v>
      </c>
      <c r="L12" s="17">
        <v>0.56731425619779197</v>
      </c>
      <c r="M12" s="17"/>
      <c r="N12" s="17">
        <v>0.44555740072886302</v>
      </c>
      <c r="O12" s="17">
        <v>0.45165329858271602</v>
      </c>
      <c r="P12" s="17">
        <v>0.51868523243842901</v>
      </c>
      <c r="Q12" s="17">
        <v>0.48469066234766101</v>
      </c>
      <c r="R12" s="17"/>
      <c r="S12" s="17">
        <v>0.39509315789461202</v>
      </c>
      <c r="T12" s="17">
        <v>0.47825016126711101</v>
      </c>
      <c r="U12" s="17">
        <v>0.440346228586394</v>
      </c>
      <c r="V12" s="17">
        <v>0.59587370879597301</v>
      </c>
      <c r="W12" s="17">
        <v>0.49792146215802702</v>
      </c>
      <c r="X12" s="17">
        <v>0.45402270545643397</v>
      </c>
      <c r="Y12" s="17">
        <v>0.52352595269992197</v>
      </c>
      <c r="Z12" s="17">
        <v>0.50720212684225396</v>
      </c>
      <c r="AA12" s="17">
        <v>0.45226503257734302</v>
      </c>
      <c r="AB12" s="17">
        <v>0.44524491612936801</v>
      </c>
      <c r="AC12" s="17">
        <v>0.48899462776593999</v>
      </c>
      <c r="AD12" s="17">
        <v>0.47066076105253302</v>
      </c>
      <c r="AE12" s="17"/>
      <c r="AF12" s="17">
        <v>0.40750298675834801</v>
      </c>
      <c r="AG12" s="17">
        <v>0.49608338461831603</v>
      </c>
      <c r="AH12" s="17">
        <v>0.47690464229639101</v>
      </c>
      <c r="AI12" s="17">
        <v>0.49736190845029699</v>
      </c>
      <c r="AJ12" s="17">
        <v>0.52665627957555095</v>
      </c>
      <c r="AK12" s="17">
        <v>0.44828781239501297</v>
      </c>
      <c r="AL12" s="17"/>
      <c r="AM12" s="17">
        <v>0.49637422380477197</v>
      </c>
      <c r="AN12" s="17">
        <v>0.43988665625509599</v>
      </c>
      <c r="AO12" s="17"/>
      <c r="AP12" s="17">
        <v>0.51583004717686398</v>
      </c>
      <c r="AQ12" s="17">
        <v>0.47272476579171901</v>
      </c>
      <c r="AR12" s="17">
        <v>0.48071327354634602</v>
      </c>
      <c r="AS12" s="17">
        <v>0.37143593160460803</v>
      </c>
      <c r="AT12" s="17">
        <v>0.41290298678475401</v>
      </c>
      <c r="AU12" s="17"/>
      <c r="AV12" s="17">
        <v>0.46268177043012598</v>
      </c>
      <c r="AW12" s="17">
        <v>0.44507210460046698</v>
      </c>
      <c r="AX12" s="17">
        <v>0.46043814494780899</v>
      </c>
      <c r="AY12" s="17">
        <v>0.52522163218208995</v>
      </c>
      <c r="AZ12" s="17">
        <v>0.47586663563896903</v>
      </c>
      <c r="BA12" s="17">
        <v>0.542464374139495</v>
      </c>
      <c r="BB12" s="17"/>
      <c r="BC12" s="17">
        <v>0.46548831451792599</v>
      </c>
      <c r="BD12" s="17">
        <v>0.489801929041005</v>
      </c>
      <c r="BE12" s="17">
        <v>0.45951005551201901</v>
      </c>
      <c r="BF12" s="17"/>
      <c r="BG12" s="17">
        <v>0.43211048594467</v>
      </c>
      <c r="BH12" s="17">
        <v>0.481299305401864</v>
      </c>
      <c r="BI12" s="17">
        <v>0.52611890236134795</v>
      </c>
      <c r="BJ12" s="17">
        <v>0.39816119832823199</v>
      </c>
      <c r="BK12" s="17">
        <v>0.39459699779193202</v>
      </c>
      <c r="BL12" s="17"/>
      <c r="BM12" s="17">
        <v>0.47326140843252101</v>
      </c>
      <c r="BN12" s="17">
        <v>0.39542173391654001</v>
      </c>
    </row>
    <row r="13" spans="2:66" ht="29" x14ac:dyDescent="0.35">
      <c r="B13" s="18" t="s">
        <v>367</v>
      </c>
      <c r="C13" s="17">
        <v>0.39754381330476601</v>
      </c>
      <c r="D13" s="17">
        <v>0.36259390005276898</v>
      </c>
      <c r="E13" s="17">
        <v>0.42963816185537301</v>
      </c>
      <c r="F13" s="17"/>
      <c r="G13" s="17">
        <v>0.37105845087695699</v>
      </c>
      <c r="H13" s="17">
        <v>0.41454142288552598</v>
      </c>
      <c r="I13" s="17">
        <v>0.38894087663430499</v>
      </c>
      <c r="J13" s="17">
        <v>0.39937079763722899</v>
      </c>
      <c r="K13" s="17">
        <v>0.38743649008515102</v>
      </c>
      <c r="L13" s="17">
        <v>0.41356174588182898</v>
      </c>
      <c r="M13" s="17"/>
      <c r="N13" s="17">
        <v>0.43207203549322998</v>
      </c>
      <c r="O13" s="17">
        <v>0.38731247147693998</v>
      </c>
      <c r="P13" s="17">
        <v>0.39930371879931797</v>
      </c>
      <c r="Q13" s="17">
        <v>0.36937205031246001</v>
      </c>
      <c r="R13" s="17"/>
      <c r="S13" s="17">
        <v>0.336258278485499</v>
      </c>
      <c r="T13" s="17">
        <v>0.44213638571831898</v>
      </c>
      <c r="U13" s="17">
        <v>0.39872213681493202</v>
      </c>
      <c r="V13" s="17">
        <v>0.437995767662964</v>
      </c>
      <c r="W13" s="17">
        <v>0.44650923497845901</v>
      </c>
      <c r="X13" s="17">
        <v>0.45331666491380301</v>
      </c>
      <c r="Y13" s="17">
        <v>0.40287932362219098</v>
      </c>
      <c r="Z13" s="17">
        <v>0.37573317884511698</v>
      </c>
      <c r="AA13" s="17">
        <v>0.34529874028801899</v>
      </c>
      <c r="AB13" s="17">
        <v>0.38068385669928301</v>
      </c>
      <c r="AC13" s="17">
        <v>0.37508524591943598</v>
      </c>
      <c r="AD13" s="17">
        <v>0.37784485638502402</v>
      </c>
      <c r="AE13" s="17"/>
      <c r="AF13" s="17">
        <v>0.36507465514228099</v>
      </c>
      <c r="AG13" s="17">
        <v>0.40423168089463402</v>
      </c>
      <c r="AH13" s="17">
        <v>0.35621771388059398</v>
      </c>
      <c r="AI13" s="17">
        <v>0.44208444792194002</v>
      </c>
      <c r="AJ13" s="17">
        <v>0.430025008629496</v>
      </c>
      <c r="AK13" s="17">
        <v>0.402042488040525</v>
      </c>
      <c r="AL13" s="17"/>
      <c r="AM13" s="17">
        <v>0.39134150393418399</v>
      </c>
      <c r="AN13" s="17">
        <v>0.40563606189978502</v>
      </c>
      <c r="AO13" s="17"/>
      <c r="AP13" s="17">
        <v>0.331475293651251</v>
      </c>
      <c r="AQ13" s="17">
        <v>0.40774960580272801</v>
      </c>
      <c r="AR13" s="17">
        <v>0.420796099514199</v>
      </c>
      <c r="AS13" s="17">
        <v>0.44624408466745702</v>
      </c>
      <c r="AT13" s="17">
        <v>0.47168680543897501</v>
      </c>
      <c r="AU13" s="17"/>
      <c r="AV13" s="17">
        <v>0.41320035373486302</v>
      </c>
      <c r="AW13" s="17">
        <v>0.35857519013025801</v>
      </c>
      <c r="AX13" s="17">
        <v>0.39514278213612097</v>
      </c>
      <c r="AY13" s="17">
        <v>0.36307113066949598</v>
      </c>
      <c r="AZ13" s="17">
        <v>0.57572234386631105</v>
      </c>
      <c r="BA13" s="17">
        <v>0.427530038145224</v>
      </c>
      <c r="BB13" s="17"/>
      <c r="BC13" s="17">
        <v>0.49734905784127897</v>
      </c>
      <c r="BD13" s="17">
        <v>0.36463717488291802</v>
      </c>
      <c r="BE13" s="17">
        <v>0.38073155768949501</v>
      </c>
      <c r="BF13" s="17"/>
      <c r="BG13" s="17">
        <v>0.34510845156086101</v>
      </c>
      <c r="BH13" s="17">
        <v>0.44752380824195398</v>
      </c>
      <c r="BI13" s="17">
        <v>0.42559214796785999</v>
      </c>
      <c r="BJ13" s="17">
        <v>0.39575496084633799</v>
      </c>
      <c r="BK13" s="17">
        <v>0.1956918295124</v>
      </c>
      <c r="BL13" s="17"/>
      <c r="BM13" s="17">
        <v>0.43078821478463297</v>
      </c>
      <c r="BN13" s="17">
        <v>0.241985322241805</v>
      </c>
    </row>
    <row r="14" spans="2:66" ht="29" x14ac:dyDescent="0.35">
      <c r="B14" s="18" t="s">
        <v>368</v>
      </c>
      <c r="C14" s="17">
        <v>0.3870860855321</v>
      </c>
      <c r="D14" s="17">
        <v>0.384584506925089</v>
      </c>
      <c r="E14" s="17">
        <v>0.38846706914558499</v>
      </c>
      <c r="F14" s="17"/>
      <c r="G14" s="17">
        <v>0.35425723974323797</v>
      </c>
      <c r="H14" s="17">
        <v>0.34852397760663401</v>
      </c>
      <c r="I14" s="17">
        <v>0.410070823884784</v>
      </c>
      <c r="J14" s="17">
        <v>0.42197188025649102</v>
      </c>
      <c r="K14" s="17">
        <v>0.44418334464141002</v>
      </c>
      <c r="L14" s="17">
        <v>0.35517268326381402</v>
      </c>
      <c r="M14" s="17"/>
      <c r="N14" s="17">
        <v>0.36270728558697402</v>
      </c>
      <c r="O14" s="17">
        <v>0.42297100403184601</v>
      </c>
      <c r="P14" s="17">
        <v>0.35922656053357899</v>
      </c>
      <c r="Q14" s="17">
        <v>0.40291969306795</v>
      </c>
      <c r="R14" s="17"/>
      <c r="S14" s="17">
        <v>0.40794052762177702</v>
      </c>
      <c r="T14" s="17">
        <v>0.42355381893813299</v>
      </c>
      <c r="U14" s="17">
        <v>0.388759635798889</v>
      </c>
      <c r="V14" s="17">
        <v>0.37543946834508701</v>
      </c>
      <c r="W14" s="17">
        <v>0.36330432118386302</v>
      </c>
      <c r="X14" s="17">
        <v>0.37460923524918499</v>
      </c>
      <c r="Y14" s="17">
        <v>0.37548020861673098</v>
      </c>
      <c r="Z14" s="17">
        <v>0.45880636078953602</v>
      </c>
      <c r="AA14" s="17">
        <v>0.38673470380328401</v>
      </c>
      <c r="AB14" s="17">
        <v>0.37821516329883997</v>
      </c>
      <c r="AC14" s="17">
        <v>0.319084268081961</v>
      </c>
      <c r="AD14" s="17">
        <v>0.333076246364508</v>
      </c>
      <c r="AE14" s="17"/>
      <c r="AF14" s="17">
        <v>0.40897441764688702</v>
      </c>
      <c r="AG14" s="17">
        <v>0.42135724590128598</v>
      </c>
      <c r="AH14" s="17">
        <v>0.39835858207465402</v>
      </c>
      <c r="AI14" s="17">
        <v>0.38366830539290397</v>
      </c>
      <c r="AJ14" s="17">
        <v>0.28840506386763798</v>
      </c>
      <c r="AK14" s="17">
        <v>0.28851499708481698</v>
      </c>
      <c r="AL14" s="17"/>
      <c r="AM14" s="17">
        <v>0.37317857796159098</v>
      </c>
      <c r="AN14" s="17">
        <v>0.40484464841270401</v>
      </c>
      <c r="AO14" s="17"/>
      <c r="AP14" s="17">
        <v>0.36866554661058198</v>
      </c>
      <c r="AQ14" s="17">
        <v>0.44916817975220302</v>
      </c>
      <c r="AR14" s="17">
        <v>0.39397581006275301</v>
      </c>
      <c r="AS14" s="17">
        <v>0.38143875350012202</v>
      </c>
      <c r="AT14" s="17">
        <v>0.35085975154235699</v>
      </c>
      <c r="AU14" s="17"/>
      <c r="AV14" s="17">
        <v>0.40497308153137501</v>
      </c>
      <c r="AW14" s="17">
        <v>0.33809296069875</v>
      </c>
      <c r="AX14" s="17">
        <v>0.41793784406267898</v>
      </c>
      <c r="AY14" s="17">
        <v>0.354723881433893</v>
      </c>
      <c r="AZ14" s="17">
        <v>0.50332613933092996</v>
      </c>
      <c r="BA14" s="17">
        <v>0.45165687099189</v>
      </c>
      <c r="BB14" s="17"/>
      <c r="BC14" s="17">
        <v>0.506115629278999</v>
      </c>
      <c r="BD14" s="17">
        <v>0.36046645861202398</v>
      </c>
      <c r="BE14" s="17">
        <v>0.33646649403456502</v>
      </c>
      <c r="BF14" s="17"/>
      <c r="BG14" s="17">
        <v>0.35892373219623602</v>
      </c>
      <c r="BH14" s="17">
        <v>0.40899677502912601</v>
      </c>
      <c r="BI14" s="17">
        <v>0.41937096705675903</v>
      </c>
      <c r="BJ14" s="17">
        <v>0.32095736741535302</v>
      </c>
      <c r="BK14" s="17">
        <v>0.28283540984530497</v>
      </c>
      <c r="BL14" s="17"/>
      <c r="BM14" s="17">
        <v>0.400814387981139</v>
      </c>
      <c r="BN14" s="17">
        <v>0.29165661820005201</v>
      </c>
    </row>
    <row r="15" spans="2:66" x14ac:dyDescent="0.35">
      <c r="B15" s="18" t="s">
        <v>369</v>
      </c>
      <c r="C15" s="17">
        <v>0.38366120248526198</v>
      </c>
      <c r="D15" s="17">
        <v>0.370756066430104</v>
      </c>
      <c r="E15" s="17">
        <v>0.39618383811042601</v>
      </c>
      <c r="F15" s="17"/>
      <c r="G15" s="17">
        <v>0.30376236959916803</v>
      </c>
      <c r="H15" s="17">
        <v>0.31053426688359698</v>
      </c>
      <c r="I15" s="17">
        <v>0.34359296623213398</v>
      </c>
      <c r="J15" s="17">
        <v>0.40476527339600898</v>
      </c>
      <c r="K15" s="17">
        <v>0.459125881076338</v>
      </c>
      <c r="L15" s="17">
        <v>0.46117755199376398</v>
      </c>
      <c r="M15" s="17"/>
      <c r="N15" s="17">
        <v>0.34668457728657598</v>
      </c>
      <c r="O15" s="17">
        <v>0.38359884745051198</v>
      </c>
      <c r="P15" s="17">
        <v>0.425323386968813</v>
      </c>
      <c r="Q15" s="17">
        <v>0.39120022814028999</v>
      </c>
      <c r="R15" s="17"/>
      <c r="S15" s="17">
        <v>0.34012912753497199</v>
      </c>
      <c r="T15" s="17">
        <v>0.42255205124252498</v>
      </c>
      <c r="U15" s="17">
        <v>0.449121935658993</v>
      </c>
      <c r="V15" s="17">
        <v>0.48815996281926899</v>
      </c>
      <c r="W15" s="17">
        <v>0.36209893022732997</v>
      </c>
      <c r="X15" s="17">
        <v>0.363247661101745</v>
      </c>
      <c r="Y15" s="17">
        <v>0.405769763243508</v>
      </c>
      <c r="Z15" s="17">
        <v>0.32732617972080302</v>
      </c>
      <c r="AA15" s="17">
        <v>0.354504930685486</v>
      </c>
      <c r="AB15" s="17">
        <v>0.33948013976133001</v>
      </c>
      <c r="AC15" s="17">
        <v>0.36362766438073102</v>
      </c>
      <c r="AD15" s="17">
        <v>0.32991033374998202</v>
      </c>
      <c r="AE15" s="17"/>
      <c r="AF15" s="17">
        <v>0.30864376101080698</v>
      </c>
      <c r="AG15" s="17">
        <v>0.388479957057908</v>
      </c>
      <c r="AH15" s="17">
        <v>0.43841900278526302</v>
      </c>
      <c r="AI15" s="17">
        <v>0.40179572094077598</v>
      </c>
      <c r="AJ15" s="17">
        <v>0.43505900524827401</v>
      </c>
      <c r="AK15" s="17">
        <v>0.41162147320467002</v>
      </c>
      <c r="AL15" s="17"/>
      <c r="AM15" s="17">
        <v>0.39847389674726802</v>
      </c>
      <c r="AN15" s="17">
        <v>0.36299258262800599</v>
      </c>
      <c r="AO15" s="17"/>
      <c r="AP15" s="17">
        <v>0.43500549916209602</v>
      </c>
      <c r="AQ15" s="17">
        <v>0.41220035779249597</v>
      </c>
      <c r="AR15" s="17">
        <v>0.34407826899938199</v>
      </c>
      <c r="AS15" s="17">
        <v>0.28046308833265898</v>
      </c>
      <c r="AT15" s="17">
        <v>0.21573345455686399</v>
      </c>
      <c r="AU15" s="17"/>
      <c r="AV15" s="17">
        <v>0.36390751933941401</v>
      </c>
      <c r="AW15" s="17">
        <v>0.40077257172506697</v>
      </c>
      <c r="AX15" s="17">
        <v>0.36713520014790901</v>
      </c>
      <c r="AY15" s="17">
        <v>0.41158206470522102</v>
      </c>
      <c r="AZ15" s="17">
        <v>0.40206380386006602</v>
      </c>
      <c r="BA15" s="17">
        <v>0.41596506193259603</v>
      </c>
      <c r="BB15" s="17"/>
      <c r="BC15" s="17">
        <v>0.40667181130604102</v>
      </c>
      <c r="BD15" s="17">
        <v>0.39789728284889497</v>
      </c>
      <c r="BE15" s="17">
        <v>0.356336137087086</v>
      </c>
      <c r="BF15" s="17"/>
      <c r="BG15" s="17">
        <v>0.33303155687041602</v>
      </c>
      <c r="BH15" s="17">
        <v>0.38072325332932699</v>
      </c>
      <c r="BI15" s="17">
        <v>0.45452555112614701</v>
      </c>
      <c r="BJ15" s="17">
        <v>0.399948801995123</v>
      </c>
      <c r="BK15" s="17">
        <v>0.29510589626219202</v>
      </c>
      <c r="BL15" s="17"/>
      <c r="BM15" s="17">
        <v>0.37292999976764102</v>
      </c>
      <c r="BN15" s="17">
        <v>0.31936595988268901</v>
      </c>
    </row>
    <row r="16" spans="2:66" x14ac:dyDescent="0.35">
      <c r="B16" s="18" t="s">
        <v>370</v>
      </c>
      <c r="C16" s="17">
        <v>0.331187306916365</v>
      </c>
      <c r="D16" s="17">
        <v>0.23448095175699901</v>
      </c>
      <c r="E16" s="17">
        <v>0.42414302066255499</v>
      </c>
      <c r="F16" s="17"/>
      <c r="G16" s="17">
        <v>0.29931240675335302</v>
      </c>
      <c r="H16" s="17">
        <v>0.37536783715590399</v>
      </c>
      <c r="I16" s="17">
        <v>0.335273883437468</v>
      </c>
      <c r="J16" s="17">
        <v>0.406178814833066</v>
      </c>
      <c r="K16" s="17">
        <v>0.29712141478680099</v>
      </c>
      <c r="L16" s="17">
        <v>0.27514450807548502</v>
      </c>
      <c r="M16" s="17"/>
      <c r="N16" s="17">
        <v>0.299282998116643</v>
      </c>
      <c r="O16" s="17">
        <v>0.32086878832982502</v>
      </c>
      <c r="P16" s="17">
        <v>0.346853032904472</v>
      </c>
      <c r="Q16" s="17">
        <v>0.36411089515071599</v>
      </c>
      <c r="R16" s="17"/>
      <c r="S16" s="17">
        <v>0.24317162534113701</v>
      </c>
      <c r="T16" s="17">
        <v>0.37251272691459297</v>
      </c>
      <c r="U16" s="17">
        <v>0.38255254001691102</v>
      </c>
      <c r="V16" s="17">
        <v>0.31978099743466198</v>
      </c>
      <c r="W16" s="17">
        <v>0.31268629955051402</v>
      </c>
      <c r="X16" s="17">
        <v>0.39834755303645297</v>
      </c>
      <c r="Y16" s="17">
        <v>0.43089153889995702</v>
      </c>
      <c r="Z16" s="17">
        <v>0.353748141805447</v>
      </c>
      <c r="AA16" s="17">
        <v>0.29697332995727999</v>
      </c>
      <c r="AB16" s="17">
        <v>0.33559350750302402</v>
      </c>
      <c r="AC16" s="17">
        <v>0.259251314914489</v>
      </c>
      <c r="AD16" s="17">
        <v>0.23721804554801601</v>
      </c>
      <c r="AE16" s="17"/>
      <c r="AF16" s="17">
        <v>0.29756838918572298</v>
      </c>
      <c r="AG16" s="17">
        <v>0.295565223966469</v>
      </c>
      <c r="AH16" s="17">
        <v>0.41269238554978499</v>
      </c>
      <c r="AI16" s="17">
        <v>0.32410594559220302</v>
      </c>
      <c r="AJ16" s="17">
        <v>0.395645164917514</v>
      </c>
      <c r="AK16" s="17">
        <v>0.36553311472766598</v>
      </c>
      <c r="AL16" s="17"/>
      <c r="AM16" s="17">
        <v>0.32768098584199701</v>
      </c>
      <c r="AN16" s="17">
        <v>0.33379140454828399</v>
      </c>
      <c r="AO16" s="17"/>
      <c r="AP16" s="17">
        <v>0.29834344569393001</v>
      </c>
      <c r="AQ16" s="17">
        <v>0.38158039835437801</v>
      </c>
      <c r="AR16" s="17">
        <v>0.32661073113864802</v>
      </c>
      <c r="AS16" s="17">
        <v>0.30335630777397599</v>
      </c>
      <c r="AT16" s="17">
        <v>0.29409649828522799</v>
      </c>
      <c r="AU16" s="17"/>
      <c r="AV16" s="17">
        <v>0.32360354227530103</v>
      </c>
      <c r="AW16" s="17">
        <v>0.24583270291797099</v>
      </c>
      <c r="AX16" s="17">
        <v>0.368885261299774</v>
      </c>
      <c r="AY16" s="17">
        <v>0.35487344589499598</v>
      </c>
      <c r="AZ16" s="17">
        <v>0.55391075798914302</v>
      </c>
      <c r="BA16" s="17">
        <v>0.32906573190279598</v>
      </c>
      <c r="BB16" s="17"/>
      <c r="BC16" s="17">
        <v>0.44521591753606099</v>
      </c>
      <c r="BD16" s="17">
        <v>0.34414729589841903</v>
      </c>
      <c r="BE16" s="17">
        <v>0.22515392264940501</v>
      </c>
      <c r="BF16" s="17"/>
      <c r="BG16" s="17">
        <v>0.27315909978061098</v>
      </c>
      <c r="BH16" s="17">
        <v>0.34433055707619498</v>
      </c>
      <c r="BI16" s="17">
        <v>0.37588280172782301</v>
      </c>
      <c r="BJ16" s="17">
        <v>0.20959970016398399</v>
      </c>
      <c r="BK16" s="17">
        <v>0.265607775175283</v>
      </c>
      <c r="BL16" s="17"/>
      <c r="BM16" s="17">
        <v>0.33270049871714602</v>
      </c>
      <c r="BN16" s="17">
        <v>0.252647819005269</v>
      </c>
    </row>
    <row r="17" spans="2:66" ht="29" x14ac:dyDescent="0.35">
      <c r="B17" s="18" t="s">
        <v>371</v>
      </c>
      <c r="C17" s="17">
        <v>0.31214826038772298</v>
      </c>
      <c r="D17" s="17">
        <v>0.31860804103613399</v>
      </c>
      <c r="E17" s="17">
        <v>0.30544925963760999</v>
      </c>
      <c r="F17" s="17"/>
      <c r="G17" s="17">
        <v>0.38452064917332801</v>
      </c>
      <c r="H17" s="17">
        <v>0.29800970644377001</v>
      </c>
      <c r="I17" s="17">
        <v>0.25667244307922998</v>
      </c>
      <c r="J17" s="17">
        <v>0.29171701354333601</v>
      </c>
      <c r="K17" s="17">
        <v>0.27717813936705799</v>
      </c>
      <c r="L17" s="17">
        <v>0.360529729801846</v>
      </c>
      <c r="M17" s="17"/>
      <c r="N17" s="17">
        <v>0.31863315191390401</v>
      </c>
      <c r="O17" s="17">
        <v>0.31004741561107402</v>
      </c>
      <c r="P17" s="17">
        <v>0.28493963466285099</v>
      </c>
      <c r="Q17" s="17">
        <v>0.328648455049179</v>
      </c>
      <c r="R17" s="17"/>
      <c r="S17" s="17">
        <v>0.44682354307491801</v>
      </c>
      <c r="T17" s="17">
        <v>0.30102508754135798</v>
      </c>
      <c r="U17" s="17">
        <v>0.210207120643811</v>
      </c>
      <c r="V17" s="17">
        <v>0.29390037260412699</v>
      </c>
      <c r="W17" s="17">
        <v>0.30639807963402599</v>
      </c>
      <c r="X17" s="17">
        <v>0.31122909739346</v>
      </c>
      <c r="Y17" s="17">
        <v>0.27977075007922098</v>
      </c>
      <c r="Z17" s="17">
        <v>0.295287726307017</v>
      </c>
      <c r="AA17" s="17">
        <v>0.30172106057882297</v>
      </c>
      <c r="AB17" s="17">
        <v>0.375131313092048</v>
      </c>
      <c r="AC17" s="17">
        <v>0.21141499511380599</v>
      </c>
      <c r="AD17" s="17">
        <v>0.20221329955172501</v>
      </c>
      <c r="AE17" s="17"/>
      <c r="AF17" s="17">
        <v>0.39277586415617499</v>
      </c>
      <c r="AG17" s="17">
        <v>0.32258307250844098</v>
      </c>
      <c r="AH17" s="17">
        <v>0.35666916091228401</v>
      </c>
      <c r="AI17" s="17">
        <v>0.246873446400315</v>
      </c>
      <c r="AJ17" s="17">
        <v>0.202717919870225</v>
      </c>
      <c r="AK17" s="17">
        <v>0.202532359923869</v>
      </c>
      <c r="AL17" s="17"/>
      <c r="AM17" s="17">
        <v>0.29131903061111702</v>
      </c>
      <c r="AN17" s="17">
        <v>0.34046775463735501</v>
      </c>
      <c r="AO17" s="17"/>
      <c r="AP17" s="17">
        <v>0.27200143152043399</v>
      </c>
      <c r="AQ17" s="17">
        <v>0.351264863073453</v>
      </c>
      <c r="AR17" s="17">
        <v>0.32010095852090897</v>
      </c>
      <c r="AS17" s="17">
        <v>0.31282532132981899</v>
      </c>
      <c r="AT17" s="17">
        <v>0.32694793385927101</v>
      </c>
      <c r="AU17" s="17"/>
      <c r="AV17" s="17">
        <v>0.35886027220991401</v>
      </c>
      <c r="AW17" s="17">
        <v>0.24799230242096201</v>
      </c>
      <c r="AX17" s="17">
        <v>0.32746824345785103</v>
      </c>
      <c r="AY17" s="17">
        <v>0.237388895747353</v>
      </c>
      <c r="AZ17" s="17">
        <v>0.47747563787763098</v>
      </c>
      <c r="BA17" s="17">
        <v>0.26276903445212701</v>
      </c>
      <c r="BB17" s="17"/>
      <c r="BC17" s="17">
        <v>0.42007765931297703</v>
      </c>
      <c r="BD17" s="17">
        <v>0.28831912035255602</v>
      </c>
      <c r="BE17" s="17">
        <v>0.28106051509393698</v>
      </c>
      <c r="BF17" s="17"/>
      <c r="BG17" s="17">
        <v>0.265778734718146</v>
      </c>
      <c r="BH17" s="17">
        <v>0.34909266208080197</v>
      </c>
      <c r="BI17" s="17">
        <v>0.32616831480902497</v>
      </c>
      <c r="BJ17" s="17">
        <v>0.26129133535512</v>
      </c>
      <c r="BK17" s="17">
        <v>0.197514063730548</v>
      </c>
      <c r="BL17" s="17"/>
      <c r="BM17" s="17">
        <v>0.33547841454157901</v>
      </c>
      <c r="BN17" s="17">
        <v>0.212271768663823</v>
      </c>
    </row>
    <row r="18" spans="2:66" ht="29" x14ac:dyDescent="0.35">
      <c r="B18" s="18" t="s">
        <v>372</v>
      </c>
      <c r="C18" s="17">
        <v>0.294624681900022</v>
      </c>
      <c r="D18" s="17">
        <v>0.26522240468289798</v>
      </c>
      <c r="E18" s="17">
        <v>0.32280517069188702</v>
      </c>
      <c r="F18" s="17"/>
      <c r="G18" s="17">
        <v>0.18529180992741801</v>
      </c>
      <c r="H18" s="17">
        <v>0.30535721813864702</v>
      </c>
      <c r="I18" s="17">
        <v>0.301250215734084</v>
      </c>
      <c r="J18" s="17">
        <v>0.31632649174692601</v>
      </c>
      <c r="K18" s="17">
        <v>0.36168374743995602</v>
      </c>
      <c r="L18" s="17">
        <v>0.29058613932522598</v>
      </c>
      <c r="M18" s="17"/>
      <c r="N18" s="17">
        <v>0.29540367699072601</v>
      </c>
      <c r="O18" s="17">
        <v>0.28129308779197398</v>
      </c>
      <c r="P18" s="17">
        <v>0.30366119809712</v>
      </c>
      <c r="Q18" s="17">
        <v>0.300573262634171</v>
      </c>
      <c r="R18" s="17"/>
      <c r="S18" s="17">
        <v>0.248921493549463</v>
      </c>
      <c r="T18" s="17">
        <v>0.31083117253825998</v>
      </c>
      <c r="U18" s="17">
        <v>0.29663798275282999</v>
      </c>
      <c r="V18" s="17">
        <v>0.36761244176032898</v>
      </c>
      <c r="W18" s="17">
        <v>0.29144679184199601</v>
      </c>
      <c r="X18" s="17">
        <v>0.264454876287116</v>
      </c>
      <c r="Y18" s="17">
        <v>0.29348202856644701</v>
      </c>
      <c r="Z18" s="17">
        <v>0.269963891786206</v>
      </c>
      <c r="AA18" s="17">
        <v>0.29585432213455698</v>
      </c>
      <c r="AB18" s="17">
        <v>0.289894106469195</v>
      </c>
      <c r="AC18" s="17">
        <v>0.36496704820214898</v>
      </c>
      <c r="AD18" s="17">
        <v>0.23832419186724699</v>
      </c>
      <c r="AE18" s="17"/>
      <c r="AF18" s="17">
        <v>0.26447370920222102</v>
      </c>
      <c r="AG18" s="17">
        <v>0.32941625056004098</v>
      </c>
      <c r="AH18" s="17">
        <v>0.3023357359694</v>
      </c>
      <c r="AI18" s="17">
        <v>0.27250311469087102</v>
      </c>
      <c r="AJ18" s="17">
        <v>0.28846782789121</v>
      </c>
      <c r="AK18" s="17">
        <v>0.321585464475934</v>
      </c>
      <c r="AL18" s="17"/>
      <c r="AM18" s="17">
        <v>0.31750126485181202</v>
      </c>
      <c r="AN18" s="17">
        <v>0.26307526982698698</v>
      </c>
      <c r="AO18" s="17"/>
      <c r="AP18" s="17">
        <v>0.31046082336231001</v>
      </c>
      <c r="AQ18" s="17">
        <v>0.29609261424516498</v>
      </c>
      <c r="AR18" s="17">
        <v>0.27070053156686702</v>
      </c>
      <c r="AS18" s="17">
        <v>0.28643272519119201</v>
      </c>
      <c r="AT18" s="17">
        <v>0.28906085506089901</v>
      </c>
      <c r="AU18" s="17"/>
      <c r="AV18" s="17">
        <v>0.29011868056726298</v>
      </c>
      <c r="AW18" s="17">
        <v>0.29065162838591602</v>
      </c>
      <c r="AX18" s="17">
        <v>0.28781577044672002</v>
      </c>
      <c r="AY18" s="17">
        <v>0.31254499336511998</v>
      </c>
      <c r="AZ18" s="17">
        <v>0.33647489450386397</v>
      </c>
      <c r="BA18" s="17">
        <v>0.35333890201147899</v>
      </c>
      <c r="BB18" s="17"/>
      <c r="BC18" s="17">
        <v>0.310149446122787</v>
      </c>
      <c r="BD18" s="17">
        <v>0.32062031326181401</v>
      </c>
      <c r="BE18" s="17">
        <v>0.26845378241691997</v>
      </c>
      <c r="BF18" s="17"/>
      <c r="BG18" s="17">
        <v>0.30406912525074797</v>
      </c>
      <c r="BH18" s="17">
        <v>0.28723222710901603</v>
      </c>
      <c r="BI18" s="17">
        <v>0.33415481297125399</v>
      </c>
      <c r="BJ18" s="17">
        <v>0.24688732169047201</v>
      </c>
      <c r="BK18" s="17">
        <v>0.278158724629259</v>
      </c>
      <c r="BL18" s="17"/>
      <c r="BM18" s="17">
        <v>0.28998352819816597</v>
      </c>
      <c r="BN18" s="17">
        <v>0.27092269640690397</v>
      </c>
    </row>
    <row r="19" spans="2:66" x14ac:dyDescent="0.35">
      <c r="B19" s="18" t="s">
        <v>373</v>
      </c>
      <c r="C19" s="17">
        <v>0.26189936705243</v>
      </c>
      <c r="D19" s="17">
        <v>0.22104884014908299</v>
      </c>
      <c r="E19" s="17">
        <v>0.30101749309000198</v>
      </c>
      <c r="F19" s="17"/>
      <c r="G19" s="17">
        <v>0.181622661974217</v>
      </c>
      <c r="H19" s="17">
        <v>0.24325683878034099</v>
      </c>
      <c r="I19" s="17">
        <v>0.265599608035546</v>
      </c>
      <c r="J19" s="17">
        <v>0.29128907401210802</v>
      </c>
      <c r="K19" s="17">
        <v>0.27717858879089302</v>
      </c>
      <c r="L19" s="17">
        <v>0.29345431730174698</v>
      </c>
      <c r="M19" s="17"/>
      <c r="N19" s="17">
        <v>0.29787311968220997</v>
      </c>
      <c r="O19" s="17">
        <v>0.28523886086949901</v>
      </c>
      <c r="P19" s="17">
        <v>0.24260828594945499</v>
      </c>
      <c r="Q19" s="17">
        <v>0.21608530913822899</v>
      </c>
      <c r="R19" s="17"/>
      <c r="S19" s="17">
        <v>0.26742519041705098</v>
      </c>
      <c r="T19" s="17">
        <v>0.28865239297024298</v>
      </c>
      <c r="U19" s="17">
        <v>0.33302686589555203</v>
      </c>
      <c r="V19" s="17">
        <v>0.244314217994543</v>
      </c>
      <c r="W19" s="17">
        <v>0.20597176809638301</v>
      </c>
      <c r="X19" s="17">
        <v>0.18968674570163799</v>
      </c>
      <c r="Y19" s="17">
        <v>0.27918033099932898</v>
      </c>
      <c r="Z19" s="17">
        <v>0.221778211286803</v>
      </c>
      <c r="AA19" s="17">
        <v>0.26240505233754902</v>
      </c>
      <c r="AB19" s="17">
        <v>0.24113824452928001</v>
      </c>
      <c r="AC19" s="17">
        <v>0.33897045569655698</v>
      </c>
      <c r="AD19" s="17">
        <v>0.26920236497240602</v>
      </c>
      <c r="AE19" s="17"/>
      <c r="AF19" s="17">
        <v>0.25853309179435702</v>
      </c>
      <c r="AG19" s="17">
        <v>0.304568164272149</v>
      </c>
      <c r="AH19" s="17">
        <v>0.23857377732378701</v>
      </c>
      <c r="AI19" s="17">
        <v>0.2114739149621</v>
      </c>
      <c r="AJ19" s="17">
        <v>0.26733903735020897</v>
      </c>
      <c r="AK19" s="17">
        <v>0.270712455830868</v>
      </c>
      <c r="AL19" s="17"/>
      <c r="AM19" s="17">
        <v>0.25915393520145102</v>
      </c>
      <c r="AN19" s="17">
        <v>0.26647254967630801</v>
      </c>
      <c r="AO19" s="17"/>
      <c r="AP19" s="17">
        <v>0.23846271942101799</v>
      </c>
      <c r="AQ19" s="17">
        <v>0.25199138782623998</v>
      </c>
      <c r="AR19" s="17">
        <v>0.28616657477817697</v>
      </c>
      <c r="AS19" s="17">
        <v>0.32012830142666299</v>
      </c>
      <c r="AT19" s="17">
        <v>0.366314814565733</v>
      </c>
      <c r="AU19" s="17"/>
      <c r="AV19" s="17">
        <v>0.31044490305743799</v>
      </c>
      <c r="AW19" s="17">
        <v>0.20963041060242199</v>
      </c>
      <c r="AX19" s="17">
        <v>0.27250190796331802</v>
      </c>
      <c r="AY19" s="17">
        <v>0.20953105649237599</v>
      </c>
      <c r="AZ19" s="17">
        <v>0.47249643368625899</v>
      </c>
      <c r="BA19" s="17">
        <v>0.243272278595841</v>
      </c>
      <c r="BB19" s="17"/>
      <c r="BC19" s="17">
        <v>0.40779451735523098</v>
      </c>
      <c r="BD19" s="17">
        <v>0.22935491628044999</v>
      </c>
      <c r="BE19" s="17">
        <v>0.208634141242137</v>
      </c>
      <c r="BF19" s="17"/>
      <c r="BG19" s="17">
        <v>0.23821312260011099</v>
      </c>
      <c r="BH19" s="17">
        <v>0.29568724355536202</v>
      </c>
      <c r="BI19" s="17">
        <v>0.30578475604768002</v>
      </c>
      <c r="BJ19" s="17">
        <v>0.17005810573736499</v>
      </c>
      <c r="BK19" s="17">
        <v>6.8131677314927599E-2</v>
      </c>
      <c r="BL19" s="17"/>
      <c r="BM19" s="17">
        <v>0.28629545355633801</v>
      </c>
      <c r="BN19" s="17">
        <v>9.1716884352561798E-2</v>
      </c>
    </row>
    <row r="20" spans="2:66" x14ac:dyDescent="0.35">
      <c r="B20" s="18" t="s">
        <v>374</v>
      </c>
      <c r="C20" s="17">
        <v>0.20486668687812501</v>
      </c>
      <c r="D20" s="17">
        <v>0.199986501074222</v>
      </c>
      <c r="E20" s="17">
        <v>0.21063466980517301</v>
      </c>
      <c r="F20" s="17"/>
      <c r="G20" s="17">
        <v>0.15509652306764099</v>
      </c>
      <c r="H20" s="17">
        <v>0.118699830578332</v>
      </c>
      <c r="I20" s="17">
        <v>0.17777176652407201</v>
      </c>
      <c r="J20" s="17">
        <v>0.19118776939015</v>
      </c>
      <c r="K20" s="17">
        <v>0.25257865561756498</v>
      </c>
      <c r="L20" s="17">
        <v>0.30930683967801298</v>
      </c>
      <c r="M20" s="17"/>
      <c r="N20" s="17">
        <v>0.18993049341357299</v>
      </c>
      <c r="O20" s="17">
        <v>0.16923883154416799</v>
      </c>
      <c r="P20" s="17">
        <v>0.26857417064009398</v>
      </c>
      <c r="Q20" s="17">
        <v>0.20336520985776799</v>
      </c>
      <c r="R20" s="17"/>
      <c r="S20" s="17">
        <v>0.179491128399799</v>
      </c>
      <c r="T20" s="17">
        <v>0.255101288811453</v>
      </c>
      <c r="U20" s="17">
        <v>0.29118374430615301</v>
      </c>
      <c r="V20" s="17">
        <v>0.27255998563761002</v>
      </c>
      <c r="W20" s="17">
        <v>0.22537894383221199</v>
      </c>
      <c r="X20" s="17">
        <v>0.25373413815868101</v>
      </c>
      <c r="Y20" s="17">
        <v>0.15764811050128</v>
      </c>
      <c r="Z20" s="17">
        <v>0.116671626536277</v>
      </c>
      <c r="AA20" s="17">
        <v>0.146880922414898</v>
      </c>
      <c r="AB20" s="17">
        <v>0.10528440061050499</v>
      </c>
      <c r="AC20" s="17">
        <v>0.20260195429109701</v>
      </c>
      <c r="AD20" s="17">
        <v>0.235764481311215</v>
      </c>
      <c r="AE20" s="17"/>
      <c r="AF20" s="17">
        <v>0.112927270160307</v>
      </c>
      <c r="AG20" s="17">
        <v>0.214109936227416</v>
      </c>
      <c r="AH20" s="17">
        <v>0.19635368103928799</v>
      </c>
      <c r="AI20" s="17">
        <v>0.22645075411804899</v>
      </c>
      <c r="AJ20" s="17">
        <v>0.32610814772629698</v>
      </c>
      <c r="AK20" s="17">
        <v>0.297606492344548</v>
      </c>
      <c r="AL20" s="17"/>
      <c r="AM20" s="17">
        <v>0.205435935329842</v>
      </c>
      <c r="AN20" s="17">
        <v>0.20427089763216599</v>
      </c>
      <c r="AO20" s="17"/>
      <c r="AP20" s="17">
        <v>0.20371141777733001</v>
      </c>
      <c r="AQ20" s="17">
        <v>0.207017824483966</v>
      </c>
      <c r="AR20" s="17">
        <v>0.21605744614429601</v>
      </c>
      <c r="AS20" s="17">
        <v>0.16341010744307699</v>
      </c>
      <c r="AT20" s="17">
        <v>0.14049361201659899</v>
      </c>
      <c r="AU20" s="17"/>
      <c r="AV20" s="17">
        <v>0.17271505699505599</v>
      </c>
      <c r="AW20" s="17">
        <v>0.20653659821780901</v>
      </c>
      <c r="AX20" s="17">
        <v>0.32044329300485003</v>
      </c>
      <c r="AY20" s="17">
        <v>0.201472453763718</v>
      </c>
      <c r="AZ20" s="17">
        <v>0.29611851461305599</v>
      </c>
      <c r="BA20" s="17">
        <v>0.20784301663853799</v>
      </c>
      <c r="BB20" s="17"/>
      <c r="BC20" s="17">
        <v>0.25124314910823797</v>
      </c>
      <c r="BD20" s="17">
        <v>0.200970320583088</v>
      </c>
      <c r="BE20" s="17">
        <v>0.18571476368786799</v>
      </c>
      <c r="BF20" s="17"/>
      <c r="BG20" s="17">
        <v>0.14811785613713199</v>
      </c>
      <c r="BH20" s="17">
        <v>0.21947585972518099</v>
      </c>
      <c r="BI20" s="17">
        <v>0.22672832887372901</v>
      </c>
      <c r="BJ20" s="17">
        <v>0.26585198400730098</v>
      </c>
      <c r="BK20" s="17">
        <v>0.14616604317165199</v>
      </c>
      <c r="BL20" s="17"/>
      <c r="BM20" s="17">
        <v>0.20781531801858599</v>
      </c>
      <c r="BN20" s="17">
        <v>0.17386070232721099</v>
      </c>
    </row>
    <row r="21" spans="2:66" ht="29" x14ac:dyDescent="0.35">
      <c r="B21" s="18" t="s">
        <v>375</v>
      </c>
      <c r="C21" s="17">
        <v>0.187806572993124</v>
      </c>
      <c r="D21" s="17">
        <v>0.186829515309725</v>
      </c>
      <c r="E21" s="17">
        <v>0.18870944125757999</v>
      </c>
      <c r="F21" s="17"/>
      <c r="G21" s="17">
        <v>0.217502445679153</v>
      </c>
      <c r="H21" s="17">
        <v>0.212757079500034</v>
      </c>
      <c r="I21" s="17">
        <v>0.16772585302417301</v>
      </c>
      <c r="J21" s="17">
        <v>0.18011632383855</v>
      </c>
      <c r="K21" s="17">
        <v>0.15390612296633199</v>
      </c>
      <c r="L21" s="17">
        <v>0.192949844922891</v>
      </c>
      <c r="M21" s="17"/>
      <c r="N21" s="17">
        <v>0.180983747673054</v>
      </c>
      <c r="O21" s="17">
        <v>0.20869945206812801</v>
      </c>
      <c r="P21" s="17">
        <v>0.16909537050734899</v>
      </c>
      <c r="Q21" s="17">
        <v>0.188605929288505</v>
      </c>
      <c r="R21" s="17"/>
      <c r="S21" s="17">
        <v>0.16453533600475301</v>
      </c>
      <c r="T21" s="17">
        <v>0.211865922315157</v>
      </c>
      <c r="U21" s="17">
        <v>0.152230070337881</v>
      </c>
      <c r="V21" s="17">
        <v>0.249296802561391</v>
      </c>
      <c r="W21" s="17">
        <v>0.19191273977365</v>
      </c>
      <c r="X21" s="17">
        <v>0.200057756466234</v>
      </c>
      <c r="Y21" s="17">
        <v>0.17166523608838599</v>
      </c>
      <c r="Z21" s="17">
        <v>0.22094899638493201</v>
      </c>
      <c r="AA21" s="17">
        <v>0.18515201126267999</v>
      </c>
      <c r="AB21" s="17">
        <v>0.18751335086087501</v>
      </c>
      <c r="AC21" s="17">
        <v>9.6130756711333407E-2</v>
      </c>
      <c r="AD21" s="17">
        <v>0.21965427471013099</v>
      </c>
      <c r="AE21" s="17"/>
      <c r="AF21" s="17">
        <v>0.19253347879383301</v>
      </c>
      <c r="AG21" s="17">
        <v>0.19762712831805401</v>
      </c>
      <c r="AH21" s="17">
        <v>0.197334766442431</v>
      </c>
      <c r="AI21" s="17">
        <v>0.17961037439767799</v>
      </c>
      <c r="AJ21" s="17">
        <v>0.15494249682102401</v>
      </c>
      <c r="AK21" s="17">
        <v>0.17313967929781901</v>
      </c>
      <c r="AL21" s="17"/>
      <c r="AM21" s="17">
        <v>0.17195416243709799</v>
      </c>
      <c r="AN21" s="17">
        <v>0.209344746016321</v>
      </c>
      <c r="AO21" s="17"/>
      <c r="AP21" s="17">
        <v>0.17372979371458999</v>
      </c>
      <c r="AQ21" s="17">
        <v>0.19485293218489799</v>
      </c>
      <c r="AR21" s="17">
        <v>0.195164399631855</v>
      </c>
      <c r="AS21" s="17">
        <v>0.175307569314435</v>
      </c>
      <c r="AT21" s="17">
        <v>0.22375234781565601</v>
      </c>
      <c r="AU21" s="17"/>
      <c r="AV21" s="17">
        <v>0.21625223483768299</v>
      </c>
      <c r="AW21" s="17">
        <v>0.14116923360473099</v>
      </c>
      <c r="AX21" s="17">
        <v>0.17778498606512699</v>
      </c>
      <c r="AY21" s="17">
        <v>0.17156750916937599</v>
      </c>
      <c r="AZ21" s="17">
        <v>0.24049455707713599</v>
      </c>
      <c r="BA21" s="17">
        <v>0.20389046383901299</v>
      </c>
      <c r="BB21" s="17"/>
      <c r="BC21" s="17">
        <v>0.24448229190166401</v>
      </c>
      <c r="BD21" s="17">
        <v>0.17583191120202399</v>
      </c>
      <c r="BE21" s="17">
        <v>0.16090246986387299</v>
      </c>
      <c r="BF21" s="17"/>
      <c r="BG21" s="17">
        <v>0.18382034511102299</v>
      </c>
      <c r="BH21" s="17">
        <v>0.21623695330852</v>
      </c>
      <c r="BI21" s="17">
        <v>0.19800689524595599</v>
      </c>
      <c r="BJ21" s="17">
        <v>0.173460647353848</v>
      </c>
      <c r="BK21" s="17">
        <v>5.7721585692581297E-2</v>
      </c>
      <c r="BL21" s="17"/>
      <c r="BM21" s="17">
        <v>0.210939787008081</v>
      </c>
      <c r="BN21" s="17">
        <v>8.4502959021086593E-2</v>
      </c>
    </row>
    <row r="22" spans="2:66" ht="29" x14ac:dyDescent="0.35">
      <c r="B22" s="18" t="s">
        <v>376</v>
      </c>
      <c r="C22" s="17">
        <v>0.13719894473904401</v>
      </c>
      <c r="D22" s="17">
        <v>0.144565236129543</v>
      </c>
      <c r="E22" s="17">
        <v>0.13069299607873899</v>
      </c>
      <c r="F22" s="17"/>
      <c r="G22" s="17">
        <v>0.17726557612767699</v>
      </c>
      <c r="H22" s="17">
        <v>0.222672148095101</v>
      </c>
      <c r="I22" s="17">
        <v>0.13744703820943199</v>
      </c>
      <c r="J22" s="17">
        <v>9.4529252083144902E-2</v>
      </c>
      <c r="K22" s="17">
        <v>0.112535310887365</v>
      </c>
      <c r="L22" s="17">
        <v>9.1684293475718298E-2</v>
      </c>
      <c r="M22" s="17"/>
      <c r="N22" s="17">
        <v>0.20136028384687299</v>
      </c>
      <c r="O22" s="17">
        <v>0.13096621111198101</v>
      </c>
      <c r="P22" s="17">
        <v>0.105916657926522</v>
      </c>
      <c r="Q22" s="17">
        <v>0.100122704942047</v>
      </c>
      <c r="R22" s="17"/>
      <c r="S22" s="17">
        <v>0.22137726065714999</v>
      </c>
      <c r="T22" s="17">
        <v>0.165047305635109</v>
      </c>
      <c r="U22" s="17">
        <v>0.14359719823452199</v>
      </c>
      <c r="V22" s="17">
        <v>0.111623893655343</v>
      </c>
      <c r="W22" s="17">
        <v>8.6357212423178398E-2</v>
      </c>
      <c r="X22" s="17">
        <v>0.124255905591898</v>
      </c>
      <c r="Y22" s="17">
        <v>0.11054775949818101</v>
      </c>
      <c r="Z22" s="17">
        <v>9.2704852475060204E-2</v>
      </c>
      <c r="AA22" s="17">
        <v>0.125130955795447</v>
      </c>
      <c r="AB22" s="17">
        <v>0.119656453323871</v>
      </c>
      <c r="AC22" s="17">
        <v>6.6384334814566695E-2</v>
      </c>
      <c r="AD22" s="17">
        <v>0.187816757309576</v>
      </c>
      <c r="AE22" s="17"/>
      <c r="AF22" s="17">
        <v>0.226187114754862</v>
      </c>
      <c r="AG22" s="17">
        <v>0.110768164806685</v>
      </c>
      <c r="AH22" s="17">
        <v>0.10285348816884</v>
      </c>
      <c r="AI22" s="17">
        <v>9.6264303812593002E-2</v>
      </c>
      <c r="AJ22" s="17">
        <v>0.123906476623257</v>
      </c>
      <c r="AK22" s="17">
        <v>0.10973029246016899</v>
      </c>
      <c r="AL22" s="17"/>
      <c r="AM22" s="17">
        <v>0.14003858753251799</v>
      </c>
      <c r="AN22" s="17">
        <v>0.13295042585924399</v>
      </c>
      <c r="AO22" s="17"/>
      <c r="AP22" s="17">
        <v>7.9433489274556998E-2</v>
      </c>
      <c r="AQ22" s="17">
        <v>0.122307064387067</v>
      </c>
      <c r="AR22" s="17">
        <v>0.17955455163293199</v>
      </c>
      <c r="AS22" s="17">
        <v>0.22937969038893199</v>
      </c>
      <c r="AT22" s="17">
        <v>0.28818053397612098</v>
      </c>
      <c r="AU22" s="17"/>
      <c r="AV22" s="17">
        <v>0.17732021883993199</v>
      </c>
      <c r="AW22" s="17">
        <v>7.9656464065647206E-2</v>
      </c>
      <c r="AX22" s="17">
        <v>0.114598172990913</v>
      </c>
      <c r="AY22" s="17">
        <v>0.113580482217134</v>
      </c>
      <c r="AZ22" s="17">
        <v>0.263316812934628</v>
      </c>
      <c r="BA22" s="17">
        <v>0.15269270002811</v>
      </c>
      <c r="BB22" s="17"/>
      <c r="BC22" s="17">
        <v>0.188601633646091</v>
      </c>
      <c r="BD22" s="17">
        <v>0.106969636680569</v>
      </c>
      <c r="BE22" s="17">
        <v>0.150041904051162</v>
      </c>
      <c r="BF22" s="17"/>
      <c r="BG22" s="17">
        <v>0.111579598337</v>
      </c>
      <c r="BH22" s="17">
        <v>0.16162825329800901</v>
      </c>
      <c r="BI22" s="17">
        <v>0.13449771829704901</v>
      </c>
      <c r="BJ22" s="17">
        <v>9.2769376593686198E-2</v>
      </c>
      <c r="BK22" s="17">
        <v>7.6735705732219106E-2</v>
      </c>
      <c r="BL22" s="17"/>
      <c r="BM22" s="17">
        <v>0.15344985144835899</v>
      </c>
      <c r="BN22" s="17">
        <v>8.0445807741029801E-2</v>
      </c>
    </row>
    <row r="23" spans="2:66" x14ac:dyDescent="0.35">
      <c r="B23" s="18" t="s">
        <v>377</v>
      </c>
      <c r="C23" s="17">
        <v>9.4491904040216498E-2</v>
      </c>
      <c r="D23" s="17">
        <v>7.8105627308082098E-2</v>
      </c>
      <c r="E23" s="17">
        <v>0.10894385248739601</v>
      </c>
      <c r="F23" s="17"/>
      <c r="G23" s="17">
        <v>9.8504400817780599E-2</v>
      </c>
      <c r="H23" s="17">
        <v>0.13369793235576</v>
      </c>
      <c r="I23" s="17">
        <v>9.5739730631044004E-2</v>
      </c>
      <c r="J23" s="17">
        <v>0.11793451119407999</v>
      </c>
      <c r="K23" s="17">
        <v>8.5330807875619405E-2</v>
      </c>
      <c r="L23" s="17">
        <v>4.5961131227367898E-2</v>
      </c>
      <c r="M23" s="17"/>
      <c r="N23" s="17">
        <v>0.106751310707417</v>
      </c>
      <c r="O23" s="17">
        <v>0.10898171654132</v>
      </c>
      <c r="P23" s="17">
        <v>7.4111121723838394E-2</v>
      </c>
      <c r="Q23" s="17">
        <v>8.3705970357146497E-2</v>
      </c>
      <c r="R23" s="17"/>
      <c r="S23" s="17">
        <v>0.12853090548245599</v>
      </c>
      <c r="T23" s="17">
        <v>0.10167569966018999</v>
      </c>
      <c r="U23" s="17">
        <v>9.6288917249945594E-2</v>
      </c>
      <c r="V23" s="17">
        <v>5.4101813268291297E-2</v>
      </c>
      <c r="W23" s="17">
        <v>8.7048592874671898E-2</v>
      </c>
      <c r="X23" s="17">
        <v>8.2629904027541001E-2</v>
      </c>
      <c r="Y23" s="17">
        <v>0.102712646466733</v>
      </c>
      <c r="Z23" s="17">
        <v>4.6455079264389701E-2</v>
      </c>
      <c r="AA23" s="17">
        <v>9.6737711734400295E-2</v>
      </c>
      <c r="AB23" s="17">
        <v>3.8510584505546501E-2</v>
      </c>
      <c r="AC23" s="17">
        <v>0.21133649623164</v>
      </c>
      <c r="AD23" s="17">
        <v>8.0020065968949297E-2</v>
      </c>
      <c r="AE23" s="17"/>
      <c r="AF23" s="17">
        <v>0.12528398285210901</v>
      </c>
      <c r="AG23" s="17">
        <v>9.8303143223071696E-2</v>
      </c>
      <c r="AH23" s="17">
        <v>6.6281419793971202E-2</v>
      </c>
      <c r="AI23" s="17">
        <v>7.4500648040193601E-2</v>
      </c>
      <c r="AJ23" s="17">
        <v>6.5479254749922694E-2</v>
      </c>
      <c r="AK23" s="17">
        <v>0.12723262619082801</v>
      </c>
      <c r="AL23" s="17"/>
      <c r="AM23" s="17">
        <v>8.8456786919468497E-2</v>
      </c>
      <c r="AN23" s="17">
        <v>0.10372509806156401</v>
      </c>
      <c r="AO23" s="17"/>
      <c r="AP23" s="17">
        <v>7.3163902625086E-2</v>
      </c>
      <c r="AQ23" s="17">
        <v>0.10288472676508301</v>
      </c>
      <c r="AR23" s="17">
        <v>0.100265677837961</v>
      </c>
      <c r="AS23" s="17">
        <v>0.13268116837831401</v>
      </c>
      <c r="AT23" s="17">
        <v>0.216593095788264</v>
      </c>
      <c r="AU23" s="17"/>
      <c r="AV23" s="17">
        <v>0.11063770712524899</v>
      </c>
      <c r="AW23" s="17">
        <v>6.9335810042214993E-2</v>
      </c>
      <c r="AX23" s="17">
        <v>8.7112238207951206E-2</v>
      </c>
      <c r="AY23" s="17">
        <v>5.2160065162246402E-2</v>
      </c>
      <c r="AZ23" s="17">
        <v>0.261885316934305</v>
      </c>
      <c r="BA23" s="17">
        <v>7.6672985409630703E-2</v>
      </c>
      <c r="BB23" s="17"/>
      <c r="BC23" s="17">
        <v>0.17247071278451101</v>
      </c>
      <c r="BD23" s="17">
        <v>6.7898310851463098E-2</v>
      </c>
      <c r="BE23" s="17">
        <v>7.3622130618456197E-2</v>
      </c>
      <c r="BF23" s="17"/>
      <c r="BG23" s="17">
        <v>0.10095779141465</v>
      </c>
      <c r="BH23" s="17">
        <v>0.10825338173747499</v>
      </c>
      <c r="BI23" s="17">
        <v>9.4836485804813103E-2</v>
      </c>
      <c r="BJ23" s="17">
        <v>7.4034042265955502E-2</v>
      </c>
      <c r="BK23" s="17">
        <v>5.86343905289698E-2</v>
      </c>
      <c r="BL23" s="17"/>
      <c r="BM23" s="17">
        <v>0.107061216444782</v>
      </c>
      <c r="BN23" s="17">
        <v>6.2197784048646197E-2</v>
      </c>
    </row>
    <row r="24" spans="2:66" x14ac:dyDescent="0.35">
      <c r="B24" s="18" t="s">
        <v>117</v>
      </c>
      <c r="C24" s="17">
        <v>1.1536941676495899E-2</v>
      </c>
      <c r="D24" s="17">
        <v>1.1245977009410201E-2</v>
      </c>
      <c r="E24" s="17">
        <v>1.08901272653517E-2</v>
      </c>
      <c r="F24" s="17"/>
      <c r="G24" s="17">
        <v>1.8042444638123701E-2</v>
      </c>
      <c r="H24" s="17">
        <v>1.67474290458672E-2</v>
      </c>
      <c r="I24" s="17">
        <v>1.6249404118221001E-2</v>
      </c>
      <c r="J24" s="17">
        <v>8.6868865083204495E-3</v>
      </c>
      <c r="K24" s="17">
        <v>6.9840573756161E-3</v>
      </c>
      <c r="L24" s="17">
        <v>4.5055937380162796E-3</v>
      </c>
      <c r="M24" s="17"/>
      <c r="N24" s="17">
        <v>3.8244613324736601E-3</v>
      </c>
      <c r="O24" s="17">
        <v>1.42473155814334E-2</v>
      </c>
      <c r="P24" s="17">
        <v>6.5904379130967998E-3</v>
      </c>
      <c r="Q24" s="17">
        <v>2.15951501783983E-2</v>
      </c>
      <c r="R24" s="17"/>
      <c r="S24" s="17">
        <v>6.8721461391021499E-3</v>
      </c>
      <c r="T24" s="17">
        <v>7.3760884911177197E-3</v>
      </c>
      <c r="U24" s="17">
        <v>1.2537493968388E-2</v>
      </c>
      <c r="V24" s="17">
        <v>5.7106696758278397E-3</v>
      </c>
      <c r="W24" s="17">
        <v>1.5397879213137899E-2</v>
      </c>
      <c r="X24" s="17">
        <v>5.1913400742056703E-3</v>
      </c>
      <c r="Y24" s="17">
        <v>1.2323297180915099E-2</v>
      </c>
      <c r="Z24" s="17">
        <v>2.3949992141029001E-2</v>
      </c>
      <c r="AA24" s="17">
        <v>1.3301262649041599E-2</v>
      </c>
      <c r="AB24" s="17">
        <v>1.9277490183245101E-2</v>
      </c>
      <c r="AC24" s="17">
        <v>2.8124026701798401E-2</v>
      </c>
      <c r="AD24" s="17">
        <v>0</v>
      </c>
      <c r="AE24" s="17"/>
      <c r="AF24" s="17">
        <v>2.00695697731493E-2</v>
      </c>
      <c r="AG24" s="17">
        <v>5.3904876864598796E-3</v>
      </c>
      <c r="AH24" s="17">
        <v>7.8716613602858709E-3</v>
      </c>
      <c r="AI24" s="17">
        <v>1.38834838512161E-2</v>
      </c>
      <c r="AJ24" s="17">
        <v>9.6829034102279901E-3</v>
      </c>
      <c r="AK24" s="17">
        <v>9.38893563158524E-3</v>
      </c>
      <c r="AL24" s="17"/>
      <c r="AM24" s="17">
        <v>9.4139105372082997E-3</v>
      </c>
      <c r="AN24" s="17">
        <v>1.34212812652529E-2</v>
      </c>
      <c r="AO24" s="17"/>
      <c r="AP24" s="17">
        <v>1.4831528416677E-2</v>
      </c>
      <c r="AQ24" s="17">
        <v>1.1422982747115999E-2</v>
      </c>
      <c r="AR24" s="17">
        <v>9.9381425497911107E-3</v>
      </c>
      <c r="AS24" s="17">
        <v>1.3157860515866499E-2</v>
      </c>
      <c r="AT24" s="17">
        <v>0</v>
      </c>
      <c r="AU24" s="17"/>
      <c r="AV24" s="17">
        <v>1.6435563625570498E-2</v>
      </c>
      <c r="AW24" s="17">
        <v>2.5520785807010399E-3</v>
      </c>
      <c r="AX24" s="17">
        <v>0</v>
      </c>
      <c r="AY24" s="17">
        <v>7.6201118119602904E-3</v>
      </c>
      <c r="AZ24" s="17">
        <v>7.5805159942868702E-3</v>
      </c>
      <c r="BA24" s="17">
        <v>1.84488974467239E-2</v>
      </c>
      <c r="BB24" s="17"/>
      <c r="BC24" s="17">
        <v>8.3782225071519102E-3</v>
      </c>
      <c r="BD24" s="17">
        <v>1.4714584160015899E-2</v>
      </c>
      <c r="BE24" s="17">
        <v>5.2807734133669803E-3</v>
      </c>
      <c r="BF24" s="17"/>
      <c r="BG24" s="17">
        <v>0</v>
      </c>
      <c r="BH24" s="17">
        <v>2.1907378501896998E-3</v>
      </c>
      <c r="BI24" s="17">
        <v>8.5805632832260201E-3</v>
      </c>
      <c r="BJ24" s="17">
        <v>0</v>
      </c>
      <c r="BK24" s="17">
        <v>0</v>
      </c>
      <c r="BL24" s="17"/>
      <c r="BM24" s="17">
        <v>1.83275151668988E-3</v>
      </c>
      <c r="BN24" s="17">
        <v>0</v>
      </c>
    </row>
    <row r="25" spans="2:66" x14ac:dyDescent="0.35">
      <c r="B25" s="18" t="s">
        <v>98</v>
      </c>
      <c r="C25" s="19">
        <v>1.8430273991200001E-2</v>
      </c>
      <c r="D25" s="19">
        <v>2.24027995801311E-2</v>
      </c>
      <c r="E25" s="19">
        <v>1.4647873485087601E-2</v>
      </c>
      <c r="F25" s="19"/>
      <c r="G25" s="19">
        <v>2.61180780867631E-2</v>
      </c>
      <c r="H25" s="19">
        <v>1.08380128998499E-2</v>
      </c>
      <c r="I25" s="19">
        <v>2.6493359660144999E-2</v>
      </c>
      <c r="J25" s="19">
        <v>1.46473346639706E-2</v>
      </c>
      <c r="K25" s="19">
        <v>2.2212829199517801E-2</v>
      </c>
      <c r="L25" s="19">
        <v>1.3508284356192699E-2</v>
      </c>
      <c r="M25" s="19"/>
      <c r="N25" s="19">
        <v>6.9886514720501596E-3</v>
      </c>
      <c r="O25" s="19">
        <v>2.4660298920707199E-2</v>
      </c>
      <c r="P25" s="19">
        <v>1.3372659415158901E-2</v>
      </c>
      <c r="Q25" s="19">
        <v>2.6985321707627598E-2</v>
      </c>
      <c r="R25" s="19"/>
      <c r="S25" s="19">
        <v>2.14695137462627E-2</v>
      </c>
      <c r="T25" s="19">
        <v>1.5117479477245699E-2</v>
      </c>
      <c r="U25" s="19">
        <v>6.2232434142011498E-3</v>
      </c>
      <c r="V25" s="19">
        <v>1.22776276838192E-2</v>
      </c>
      <c r="W25" s="19">
        <v>2.3083137611245801E-2</v>
      </c>
      <c r="X25" s="19">
        <v>4.2833833615863001E-2</v>
      </c>
      <c r="Y25" s="19">
        <v>1.7764130103478298E-2</v>
      </c>
      <c r="Z25" s="19">
        <v>2.34802227427689E-2</v>
      </c>
      <c r="AA25" s="19">
        <v>8.8984570925891293E-3</v>
      </c>
      <c r="AB25" s="19">
        <v>1.9045599772065401E-2</v>
      </c>
      <c r="AC25" s="19">
        <v>0</v>
      </c>
      <c r="AD25" s="19">
        <v>4.4698013654500601E-2</v>
      </c>
      <c r="AE25" s="19"/>
      <c r="AF25" s="19">
        <v>1.6204138852896899E-2</v>
      </c>
      <c r="AG25" s="19">
        <v>1.44141450146582E-2</v>
      </c>
      <c r="AH25" s="19">
        <v>2.1136951168836599E-2</v>
      </c>
      <c r="AI25" s="19">
        <v>2.56274856952497E-2</v>
      </c>
      <c r="AJ25" s="19">
        <v>1.46479684092371E-2</v>
      </c>
      <c r="AK25" s="19">
        <v>2.72052901252305E-2</v>
      </c>
      <c r="AL25" s="19"/>
      <c r="AM25" s="19">
        <v>1.18448385574945E-2</v>
      </c>
      <c r="AN25" s="19">
        <v>2.79049341918251E-2</v>
      </c>
      <c r="AO25" s="19"/>
      <c r="AP25" s="19">
        <v>1.94204199213397E-2</v>
      </c>
      <c r="AQ25" s="19">
        <v>1.9872733543526099E-2</v>
      </c>
      <c r="AR25" s="19">
        <v>1.45413194242449E-2</v>
      </c>
      <c r="AS25" s="19">
        <v>2.4577475858770601E-2</v>
      </c>
      <c r="AT25" s="19">
        <v>3.9845950657630198E-2</v>
      </c>
      <c r="AU25" s="19"/>
      <c r="AV25" s="19">
        <v>1.6140298899975401E-2</v>
      </c>
      <c r="AW25" s="19">
        <v>1.3600507116039299E-2</v>
      </c>
      <c r="AX25" s="19">
        <v>5.9229129576781397E-3</v>
      </c>
      <c r="AY25" s="19">
        <v>2.3639418658059502E-2</v>
      </c>
      <c r="AZ25" s="19">
        <v>1.5977953261280601E-2</v>
      </c>
      <c r="BA25" s="19">
        <v>6.5412565896158896E-3</v>
      </c>
      <c r="BB25" s="19"/>
      <c r="BC25" s="19">
        <v>8.4716139375131897E-3</v>
      </c>
      <c r="BD25" s="19">
        <v>2.3378650753678499E-2</v>
      </c>
      <c r="BE25" s="19">
        <v>2.0014170510366702E-2</v>
      </c>
      <c r="BF25" s="19"/>
      <c r="BG25" s="19">
        <v>3.2629194680431503E-2</v>
      </c>
      <c r="BH25" s="19">
        <v>8.7796043947643392E-3</v>
      </c>
      <c r="BI25" s="19">
        <v>8.4716338110602304E-3</v>
      </c>
      <c r="BJ25" s="19">
        <v>1.9521784105340001E-2</v>
      </c>
      <c r="BK25" s="19">
        <v>6.9228525610508504E-2</v>
      </c>
      <c r="BL25" s="19"/>
      <c r="BM25" s="19">
        <v>1.267684266136E-2</v>
      </c>
      <c r="BN25" s="19">
        <v>5.7726662867837501E-2</v>
      </c>
    </row>
    <row r="26" spans="2:66" x14ac:dyDescent="0.35">
      <c r="B26" s="16"/>
    </row>
    <row r="27" spans="2:66" x14ac:dyDescent="0.35">
      <c r="B27" t="s">
        <v>102</v>
      </c>
    </row>
    <row r="28" spans="2:66" x14ac:dyDescent="0.35">
      <c r="B28" t="s">
        <v>103</v>
      </c>
    </row>
    <row r="30" spans="2:66" x14ac:dyDescent="0.35">
      <c r="B30"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N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386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379</v>
      </c>
      <c r="C9" s="17">
        <v>0.75412560987007704</v>
      </c>
      <c r="D9" s="17">
        <v>0.73119944392214797</v>
      </c>
      <c r="E9" s="17">
        <v>0.77722981386648404</v>
      </c>
      <c r="F9" s="17"/>
      <c r="G9" s="17">
        <v>0.62582297530709396</v>
      </c>
      <c r="H9" s="17">
        <v>0.75080839447876502</v>
      </c>
      <c r="I9" s="17">
        <v>0.73997049843654705</v>
      </c>
      <c r="J9" s="17">
        <v>0.78793506466571395</v>
      </c>
      <c r="K9" s="17">
        <v>0.79911643872384996</v>
      </c>
      <c r="L9" s="17">
        <v>0.79603100127661897</v>
      </c>
      <c r="M9" s="17"/>
      <c r="N9" s="17">
        <v>0.72655871585222398</v>
      </c>
      <c r="O9" s="17">
        <v>0.77000033449373295</v>
      </c>
      <c r="P9" s="17">
        <v>0.76115458930962698</v>
      </c>
      <c r="Q9" s="17">
        <v>0.75937072107418302</v>
      </c>
      <c r="R9" s="17"/>
      <c r="S9" s="17">
        <v>0.70090040021917999</v>
      </c>
      <c r="T9" s="17">
        <v>0.75938650038261002</v>
      </c>
      <c r="U9" s="17">
        <v>0.76631529113498797</v>
      </c>
      <c r="V9" s="17">
        <v>0.77395622174388701</v>
      </c>
      <c r="W9" s="17">
        <v>0.771133947669568</v>
      </c>
      <c r="X9" s="17">
        <v>0.78220727918960198</v>
      </c>
      <c r="Y9" s="17">
        <v>0.81867784363377505</v>
      </c>
      <c r="Z9" s="17">
        <v>0.75397048793631205</v>
      </c>
      <c r="AA9" s="17">
        <v>0.72918574993983998</v>
      </c>
      <c r="AB9" s="17">
        <v>0.73426552408352697</v>
      </c>
      <c r="AC9" s="17">
        <v>0.70340232848029005</v>
      </c>
      <c r="AD9" s="17">
        <v>0.82738628754124899</v>
      </c>
      <c r="AE9" s="17"/>
      <c r="AF9" s="17">
        <v>0.70408917053695197</v>
      </c>
      <c r="AG9" s="17">
        <v>0.78839639264827799</v>
      </c>
      <c r="AH9" s="17">
        <v>0.74767748942411005</v>
      </c>
      <c r="AI9" s="17">
        <v>0.76017649543606802</v>
      </c>
      <c r="AJ9" s="17">
        <v>0.77405979874237796</v>
      </c>
      <c r="AK9" s="17">
        <v>0.76227145265545904</v>
      </c>
      <c r="AL9" s="17"/>
      <c r="AM9" s="17">
        <v>0.75581400123277898</v>
      </c>
      <c r="AN9" s="17">
        <v>0.75235817310642095</v>
      </c>
      <c r="AO9" s="17"/>
      <c r="AP9" s="17">
        <v>0.77555394127952804</v>
      </c>
      <c r="AQ9" s="17">
        <v>0.74783870581365497</v>
      </c>
      <c r="AR9" s="17">
        <v>0.74675609866832104</v>
      </c>
      <c r="AS9" s="17">
        <v>0.72854253589180995</v>
      </c>
      <c r="AT9" s="17">
        <v>0.59720656084860002</v>
      </c>
      <c r="AU9" s="17"/>
      <c r="AV9" s="17">
        <v>0.71226540851074305</v>
      </c>
      <c r="AW9" s="17">
        <v>0.759531386501204</v>
      </c>
      <c r="AX9" s="17">
        <v>0.75739441203865898</v>
      </c>
      <c r="AY9" s="17">
        <v>0.77588186131860404</v>
      </c>
      <c r="AZ9" s="17">
        <v>0.83366177883947201</v>
      </c>
      <c r="BA9" s="17">
        <v>0.79986656960565095</v>
      </c>
      <c r="BB9" s="17"/>
      <c r="BC9" s="17">
        <v>0.77445876880875197</v>
      </c>
      <c r="BD9" s="17">
        <v>0.74561881661374296</v>
      </c>
      <c r="BE9" s="17">
        <v>0.75355122877590197</v>
      </c>
      <c r="BF9" s="17"/>
      <c r="BG9" s="17">
        <v>0.74586674637859296</v>
      </c>
      <c r="BH9" s="17">
        <v>0.77253257999977598</v>
      </c>
      <c r="BI9" s="17">
        <v>0.76155183316716801</v>
      </c>
      <c r="BJ9" s="17">
        <v>0.66399486752779802</v>
      </c>
      <c r="BK9" s="17">
        <v>0.78715528463048101</v>
      </c>
      <c r="BL9" s="17"/>
      <c r="BM9" s="17">
        <v>0.768175142158942</v>
      </c>
      <c r="BN9" s="17">
        <v>0.75865665104578095</v>
      </c>
    </row>
    <row r="10" spans="2:66" ht="29" x14ac:dyDescent="0.35">
      <c r="B10" s="18" t="s">
        <v>380</v>
      </c>
      <c r="C10" s="17">
        <v>0.61085652363522402</v>
      </c>
      <c r="D10" s="17">
        <v>0.62388141926436302</v>
      </c>
      <c r="E10" s="17">
        <v>0.59819015063157599</v>
      </c>
      <c r="F10" s="17"/>
      <c r="G10" s="17">
        <v>0.56552222377186401</v>
      </c>
      <c r="H10" s="17">
        <v>0.64799088193792997</v>
      </c>
      <c r="I10" s="17">
        <v>0.59484184074048796</v>
      </c>
      <c r="J10" s="17">
        <v>0.60294610224892098</v>
      </c>
      <c r="K10" s="17">
        <v>0.59196489803004404</v>
      </c>
      <c r="L10" s="17">
        <v>0.64276323210735498</v>
      </c>
      <c r="M10" s="17"/>
      <c r="N10" s="17">
        <v>0.67193188098800904</v>
      </c>
      <c r="O10" s="17">
        <v>0.602786905574071</v>
      </c>
      <c r="P10" s="17">
        <v>0.62642469655423305</v>
      </c>
      <c r="Q10" s="17">
        <v>0.53955896427383299</v>
      </c>
      <c r="R10" s="17"/>
      <c r="S10" s="17">
        <v>0.65495410400430698</v>
      </c>
      <c r="T10" s="17">
        <v>0.61930962090129704</v>
      </c>
      <c r="U10" s="17">
        <v>0.64520189153561802</v>
      </c>
      <c r="V10" s="17">
        <v>0.629853305194225</v>
      </c>
      <c r="W10" s="17">
        <v>0.57686384750119002</v>
      </c>
      <c r="X10" s="17">
        <v>0.593872998963904</v>
      </c>
      <c r="Y10" s="17">
        <v>0.62367679403427601</v>
      </c>
      <c r="Z10" s="17">
        <v>0.62460468607309505</v>
      </c>
      <c r="AA10" s="17">
        <v>0.59016594456929194</v>
      </c>
      <c r="AB10" s="17">
        <v>0.57334497948396501</v>
      </c>
      <c r="AC10" s="17">
        <v>0.54577361153202197</v>
      </c>
      <c r="AD10" s="17">
        <v>0.59550420944496096</v>
      </c>
      <c r="AE10" s="17"/>
      <c r="AF10" s="17">
        <v>0.61887981856844998</v>
      </c>
      <c r="AG10" s="17">
        <v>0.63833881946290405</v>
      </c>
      <c r="AH10" s="17">
        <v>0.59693077493782898</v>
      </c>
      <c r="AI10" s="17">
        <v>0.60347562957617495</v>
      </c>
      <c r="AJ10" s="17">
        <v>0.61626993232187299</v>
      </c>
      <c r="AK10" s="17">
        <v>0.48451538632417701</v>
      </c>
      <c r="AL10" s="17"/>
      <c r="AM10" s="17">
        <v>0.60653780163077498</v>
      </c>
      <c r="AN10" s="17">
        <v>0.61777598364981401</v>
      </c>
      <c r="AO10" s="17"/>
      <c r="AP10" s="17">
        <v>0.56841705035406298</v>
      </c>
      <c r="AQ10" s="17">
        <v>0.58897741293316397</v>
      </c>
      <c r="AR10" s="17">
        <v>0.65606634589215596</v>
      </c>
      <c r="AS10" s="17">
        <v>0.61801349722752796</v>
      </c>
      <c r="AT10" s="17">
        <v>0.71100869293625402</v>
      </c>
      <c r="AU10" s="17"/>
      <c r="AV10" s="17">
        <v>0.63526015304273198</v>
      </c>
      <c r="AW10" s="17">
        <v>0.59560979777531398</v>
      </c>
      <c r="AX10" s="17">
        <v>0.60076792273977497</v>
      </c>
      <c r="AY10" s="17">
        <v>0.63171111999047502</v>
      </c>
      <c r="AZ10" s="17">
        <v>0.63893926480624796</v>
      </c>
      <c r="BA10" s="17">
        <v>0.62737673883089995</v>
      </c>
      <c r="BB10" s="17"/>
      <c r="BC10" s="17">
        <v>0.67427010410999799</v>
      </c>
      <c r="BD10" s="17">
        <v>0.57165141585093504</v>
      </c>
      <c r="BE10" s="17">
        <v>0.62948526752211398</v>
      </c>
      <c r="BF10" s="17"/>
      <c r="BG10" s="17">
        <v>0.55545841030002296</v>
      </c>
      <c r="BH10" s="17">
        <v>0.62697267119121103</v>
      </c>
      <c r="BI10" s="17">
        <v>0.65476482529720803</v>
      </c>
      <c r="BJ10" s="17">
        <v>0.503956886561989</v>
      </c>
      <c r="BK10" s="17">
        <v>0.57808042650688996</v>
      </c>
      <c r="BL10" s="17"/>
      <c r="BM10" s="17">
        <v>0.61528659563124899</v>
      </c>
      <c r="BN10" s="17">
        <v>0.56092865279107496</v>
      </c>
    </row>
    <row r="11" spans="2:66" x14ac:dyDescent="0.35">
      <c r="B11" s="18" t="s">
        <v>381</v>
      </c>
      <c r="C11" s="17">
        <v>0.428180101234511</v>
      </c>
      <c r="D11" s="17">
        <v>0.461763474424223</v>
      </c>
      <c r="E11" s="17">
        <v>0.39456867013793001</v>
      </c>
      <c r="F11" s="17"/>
      <c r="G11" s="17">
        <v>0.49866920338471499</v>
      </c>
      <c r="H11" s="17">
        <v>0.51775732282722697</v>
      </c>
      <c r="I11" s="17">
        <v>0.41850492394484001</v>
      </c>
      <c r="J11" s="17">
        <v>0.38575307487850402</v>
      </c>
      <c r="K11" s="17">
        <v>0.37506116507604698</v>
      </c>
      <c r="L11" s="17">
        <v>0.38603688063291203</v>
      </c>
      <c r="M11" s="17"/>
      <c r="N11" s="17">
        <v>0.52582512350620902</v>
      </c>
      <c r="O11" s="17">
        <v>0.45778520991039701</v>
      </c>
      <c r="P11" s="17">
        <v>0.37944687575154301</v>
      </c>
      <c r="Q11" s="17">
        <v>0.33510466679312101</v>
      </c>
      <c r="R11" s="17"/>
      <c r="S11" s="17">
        <v>0.52063663534762805</v>
      </c>
      <c r="T11" s="17">
        <v>0.49501976098468697</v>
      </c>
      <c r="U11" s="17">
        <v>0.424963430761231</v>
      </c>
      <c r="V11" s="17">
        <v>0.37839319031573998</v>
      </c>
      <c r="W11" s="17">
        <v>0.42160895174728102</v>
      </c>
      <c r="X11" s="17">
        <v>0.42365448263535999</v>
      </c>
      <c r="Y11" s="17">
        <v>0.33918992057901198</v>
      </c>
      <c r="Z11" s="17">
        <v>0.415061538528115</v>
      </c>
      <c r="AA11" s="17">
        <v>0.37529281764324302</v>
      </c>
      <c r="AB11" s="17">
        <v>0.43781876283195098</v>
      </c>
      <c r="AC11" s="17">
        <v>0.38401944679981698</v>
      </c>
      <c r="AD11" s="17">
        <v>0.38868383400245199</v>
      </c>
      <c r="AE11" s="17"/>
      <c r="AF11" s="17">
        <v>0.482651307948746</v>
      </c>
      <c r="AG11" s="17">
        <v>0.43512182947533601</v>
      </c>
      <c r="AH11" s="17">
        <v>0.386900372071392</v>
      </c>
      <c r="AI11" s="17">
        <v>0.38342791736184101</v>
      </c>
      <c r="AJ11" s="17">
        <v>0.43015592309194101</v>
      </c>
      <c r="AK11" s="17">
        <v>0.37858070919966402</v>
      </c>
      <c r="AL11" s="17"/>
      <c r="AM11" s="17">
        <v>0.41558180351984803</v>
      </c>
      <c r="AN11" s="17">
        <v>0.44555191299993802</v>
      </c>
      <c r="AO11" s="17"/>
      <c r="AP11" s="17">
        <v>0.326048398418056</v>
      </c>
      <c r="AQ11" s="17">
        <v>0.41707547391445898</v>
      </c>
      <c r="AR11" s="17">
        <v>0.49490983458989402</v>
      </c>
      <c r="AS11" s="17">
        <v>0.52054136831673803</v>
      </c>
      <c r="AT11" s="17">
        <v>0.59945631294854296</v>
      </c>
      <c r="AU11" s="17"/>
      <c r="AV11" s="17">
        <v>0.48095901993912299</v>
      </c>
      <c r="AW11" s="17">
        <v>0.44855109667254001</v>
      </c>
      <c r="AX11" s="17">
        <v>0.40972362962271103</v>
      </c>
      <c r="AY11" s="17">
        <v>0.35318384075987702</v>
      </c>
      <c r="AZ11" s="17">
        <v>0.53700394355676495</v>
      </c>
      <c r="BA11" s="17">
        <v>0.37390048215572602</v>
      </c>
      <c r="BB11" s="17"/>
      <c r="BC11" s="17">
        <v>0.48805666242831303</v>
      </c>
      <c r="BD11" s="17">
        <v>0.38877980154813702</v>
      </c>
      <c r="BE11" s="17">
        <v>0.46031929591454102</v>
      </c>
      <c r="BF11" s="17"/>
      <c r="BG11" s="17">
        <v>0.35045074866683401</v>
      </c>
      <c r="BH11" s="17">
        <v>0.48336968888105197</v>
      </c>
      <c r="BI11" s="17">
        <v>0.44396708347991798</v>
      </c>
      <c r="BJ11" s="17">
        <v>0.46037228921176598</v>
      </c>
      <c r="BK11" s="17">
        <v>0.27633340123245198</v>
      </c>
      <c r="BL11" s="17"/>
      <c r="BM11" s="17">
        <v>0.46164953461620001</v>
      </c>
      <c r="BN11" s="17">
        <v>0.31891897342554698</v>
      </c>
    </row>
    <row r="12" spans="2:66" ht="29" x14ac:dyDescent="0.35">
      <c r="B12" s="18" t="s">
        <v>382</v>
      </c>
      <c r="C12" s="17">
        <v>0.26962060172219798</v>
      </c>
      <c r="D12" s="17">
        <v>0.27310833140405699</v>
      </c>
      <c r="E12" s="17">
        <v>0.26657352248688898</v>
      </c>
      <c r="F12" s="17"/>
      <c r="G12" s="17">
        <v>0.19872398273022199</v>
      </c>
      <c r="H12" s="17">
        <v>0.25266039724611999</v>
      </c>
      <c r="I12" s="17">
        <v>0.25147384794503203</v>
      </c>
      <c r="J12" s="17">
        <v>0.204789970971196</v>
      </c>
      <c r="K12" s="17">
        <v>0.27575161252541502</v>
      </c>
      <c r="L12" s="17">
        <v>0.393729737268389</v>
      </c>
      <c r="M12" s="17"/>
      <c r="N12" s="17">
        <v>0.27074853097842599</v>
      </c>
      <c r="O12" s="17">
        <v>0.268716016772234</v>
      </c>
      <c r="P12" s="17">
        <v>0.28376985218598</v>
      </c>
      <c r="Q12" s="17">
        <v>0.26120534900424902</v>
      </c>
      <c r="R12" s="17"/>
      <c r="S12" s="17">
        <v>0.26688095148267299</v>
      </c>
      <c r="T12" s="17">
        <v>0.29078348515015001</v>
      </c>
      <c r="U12" s="17">
        <v>0.30749564895714698</v>
      </c>
      <c r="V12" s="17">
        <v>0.30089081061017497</v>
      </c>
      <c r="W12" s="17">
        <v>0.29931955499478302</v>
      </c>
      <c r="X12" s="17">
        <v>0.227262799201087</v>
      </c>
      <c r="Y12" s="17">
        <v>0.23598082169999199</v>
      </c>
      <c r="Z12" s="17">
        <v>0.23505384240343299</v>
      </c>
      <c r="AA12" s="17">
        <v>0.265820628768411</v>
      </c>
      <c r="AB12" s="17">
        <v>0.29280958998261197</v>
      </c>
      <c r="AC12" s="17">
        <v>0.21106878493540199</v>
      </c>
      <c r="AD12" s="17">
        <v>0.23136047136600199</v>
      </c>
      <c r="AE12" s="17"/>
      <c r="AF12" s="17">
        <v>0.27642965691399102</v>
      </c>
      <c r="AG12" s="17">
        <v>0.27317000655111101</v>
      </c>
      <c r="AH12" s="17">
        <v>0.21551844586254901</v>
      </c>
      <c r="AI12" s="17">
        <v>0.28038592920608801</v>
      </c>
      <c r="AJ12" s="17">
        <v>0.28434113802965499</v>
      </c>
      <c r="AK12" s="17">
        <v>0.295713908511266</v>
      </c>
      <c r="AL12" s="17"/>
      <c r="AM12" s="17">
        <v>0.27244005978225599</v>
      </c>
      <c r="AN12" s="17">
        <v>0.265160299030677</v>
      </c>
      <c r="AO12" s="17"/>
      <c r="AP12" s="17">
        <v>0.25742486392715902</v>
      </c>
      <c r="AQ12" s="17">
        <v>0.26342381880821297</v>
      </c>
      <c r="AR12" s="17">
        <v>0.27186980379261999</v>
      </c>
      <c r="AS12" s="17">
        <v>0.28621268144045298</v>
      </c>
      <c r="AT12" s="17">
        <v>0.28883144934477101</v>
      </c>
      <c r="AU12" s="17"/>
      <c r="AV12" s="17">
        <v>0.27020595978921103</v>
      </c>
      <c r="AW12" s="17">
        <v>0.25951650902350798</v>
      </c>
      <c r="AX12" s="17">
        <v>0.30010516807077797</v>
      </c>
      <c r="AY12" s="17">
        <v>0.29468857914227198</v>
      </c>
      <c r="AZ12" s="17">
        <v>0.31512706308004801</v>
      </c>
      <c r="BA12" s="17">
        <v>0.35172227679812801</v>
      </c>
      <c r="BB12" s="17"/>
      <c r="BC12" s="17">
        <v>0.30616580761484702</v>
      </c>
      <c r="BD12" s="17">
        <v>0.25016614537480197</v>
      </c>
      <c r="BE12" s="17">
        <v>0.28760063945230102</v>
      </c>
      <c r="BF12" s="17"/>
      <c r="BG12" s="17">
        <v>0.25156196876258802</v>
      </c>
      <c r="BH12" s="17">
        <v>0.275766146530457</v>
      </c>
      <c r="BI12" s="17">
        <v>0.31727170944886901</v>
      </c>
      <c r="BJ12" s="17">
        <v>0.22306541522099901</v>
      </c>
      <c r="BK12" s="17">
        <v>0.15718157726367399</v>
      </c>
      <c r="BL12" s="17"/>
      <c r="BM12" s="17">
        <v>0.27181096546954298</v>
      </c>
      <c r="BN12" s="17">
        <v>0.17242672989687799</v>
      </c>
    </row>
    <row r="13" spans="2:66" ht="43.5" x14ac:dyDescent="0.35">
      <c r="B13" s="18" t="s">
        <v>383</v>
      </c>
      <c r="C13" s="17">
        <v>0.23052326068592299</v>
      </c>
      <c r="D13" s="17">
        <v>0.22465126085828299</v>
      </c>
      <c r="E13" s="17">
        <v>0.234418747929172</v>
      </c>
      <c r="F13" s="17"/>
      <c r="G13" s="17">
        <v>0.29785392307251801</v>
      </c>
      <c r="H13" s="17">
        <v>0.32680887992499602</v>
      </c>
      <c r="I13" s="17">
        <v>0.226871474010091</v>
      </c>
      <c r="J13" s="17">
        <v>0.20343849667302499</v>
      </c>
      <c r="K13" s="17">
        <v>0.1955692379176</v>
      </c>
      <c r="L13" s="17">
        <v>0.15549011384045899</v>
      </c>
      <c r="M13" s="17"/>
      <c r="N13" s="17">
        <v>0.31170743512774501</v>
      </c>
      <c r="O13" s="17">
        <v>0.22992193130593799</v>
      </c>
      <c r="P13" s="17">
        <v>0.20994257995238899</v>
      </c>
      <c r="Q13" s="17">
        <v>0.15894735346404501</v>
      </c>
      <c r="R13" s="17"/>
      <c r="S13" s="17">
        <v>0.29541491877876103</v>
      </c>
      <c r="T13" s="17">
        <v>0.23700572833146599</v>
      </c>
      <c r="U13" s="17">
        <v>0.186682799662929</v>
      </c>
      <c r="V13" s="17">
        <v>0.20174727433464801</v>
      </c>
      <c r="W13" s="17">
        <v>0.26527604411654099</v>
      </c>
      <c r="X13" s="17">
        <v>0.23774906046641001</v>
      </c>
      <c r="Y13" s="17">
        <v>0.21815036426222401</v>
      </c>
      <c r="Z13" s="17">
        <v>0.19857711329121999</v>
      </c>
      <c r="AA13" s="17">
        <v>0.20537690006546</v>
      </c>
      <c r="AB13" s="17">
        <v>0.239502590568311</v>
      </c>
      <c r="AC13" s="17">
        <v>0.21121204639253599</v>
      </c>
      <c r="AD13" s="17">
        <v>0.173269548337008</v>
      </c>
      <c r="AE13" s="17"/>
      <c r="AF13" s="17">
        <v>0.31286206936552402</v>
      </c>
      <c r="AG13" s="17">
        <v>0.22469107071809999</v>
      </c>
      <c r="AH13" s="17">
        <v>0.205807944398507</v>
      </c>
      <c r="AI13" s="17">
        <v>0.187182986910789</v>
      </c>
      <c r="AJ13" s="17">
        <v>0.18258595529000701</v>
      </c>
      <c r="AK13" s="17">
        <v>0.16819036950027899</v>
      </c>
      <c r="AL13" s="17"/>
      <c r="AM13" s="17">
        <v>0.23170990100786101</v>
      </c>
      <c r="AN13" s="17">
        <v>0.22686163633377401</v>
      </c>
      <c r="AO13" s="17"/>
      <c r="AP13" s="17">
        <v>0.14534527604880501</v>
      </c>
      <c r="AQ13" s="17">
        <v>0.22852802780359999</v>
      </c>
      <c r="AR13" s="17">
        <v>0.27424244289294403</v>
      </c>
      <c r="AS13" s="17">
        <v>0.31991506152669602</v>
      </c>
      <c r="AT13" s="17">
        <v>0.445062923745629</v>
      </c>
      <c r="AU13" s="17"/>
      <c r="AV13" s="17">
        <v>0.30395346334685402</v>
      </c>
      <c r="AW13" s="17">
        <v>0.14949640812839299</v>
      </c>
      <c r="AX13" s="17">
        <v>0.24714400587324001</v>
      </c>
      <c r="AY13" s="17">
        <v>0.14393181607849201</v>
      </c>
      <c r="AZ13" s="17">
        <v>0.47130035804423698</v>
      </c>
      <c r="BA13" s="17">
        <v>0.18349875413895</v>
      </c>
      <c r="BB13" s="17"/>
      <c r="BC13" s="17">
        <v>0.33241989926563098</v>
      </c>
      <c r="BD13" s="17">
        <v>0.206082487734952</v>
      </c>
      <c r="BE13" s="17">
        <v>0.203379375765884</v>
      </c>
      <c r="BF13" s="17"/>
      <c r="BG13" s="17">
        <v>0.18182264410093699</v>
      </c>
      <c r="BH13" s="17">
        <v>0.26590076728078099</v>
      </c>
      <c r="BI13" s="17">
        <v>0.272500399943155</v>
      </c>
      <c r="BJ13" s="17">
        <v>0.23035488427372</v>
      </c>
      <c r="BK13" s="17">
        <v>3.9877534613924001E-2</v>
      </c>
      <c r="BL13" s="17"/>
      <c r="BM13" s="17">
        <v>0.25216164324908003</v>
      </c>
      <c r="BN13" s="17">
        <v>8.3952930929068206E-2</v>
      </c>
    </row>
    <row r="14" spans="2:66" ht="43.5" x14ac:dyDescent="0.35">
      <c r="B14" s="18" t="s">
        <v>384</v>
      </c>
      <c r="C14" s="17">
        <v>0.202877617980219</v>
      </c>
      <c r="D14" s="17">
        <v>0.203722448503418</v>
      </c>
      <c r="E14" s="17">
        <v>0.20105155494206101</v>
      </c>
      <c r="F14" s="17"/>
      <c r="G14" s="17">
        <v>0.35530740634250402</v>
      </c>
      <c r="H14" s="17">
        <v>0.30303130853073201</v>
      </c>
      <c r="I14" s="17">
        <v>0.191559096293557</v>
      </c>
      <c r="J14" s="17">
        <v>0.18824854610007899</v>
      </c>
      <c r="K14" s="17">
        <v>9.27104787917961E-2</v>
      </c>
      <c r="L14" s="17">
        <v>0.114733120934277</v>
      </c>
      <c r="M14" s="17"/>
      <c r="N14" s="17">
        <v>0.24405211196221799</v>
      </c>
      <c r="O14" s="17">
        <v>0.22958789954751599</v>
      </c>
      <c r="P14" s="17">
        <v>0.180500797998707</v>
      </c>
      <c r="Q14" s="17">
        <v>0.149131742072482</v>
      </c>
      <c r="R14" s="17"/>
      <c r="S14" s="17">
        <v>0.261782010421994</v>
      </c>
      <c r="T14" s="17">
        <v>0.227487022010149</v>
      </c>
      <c r="U14" s="17">
        <v>0.14477913441795101</v>
      </c>
      <c r="V14" s="17">
        <v>0.137649476971693</v>
      </c>
      <c r="W14" s="17">
        <v>0.25487389631636798</v>
      </c>
      <c r="X14" s="17">
        <v>0.24074172021531801</v>
      </c>
      <c r="Y14" s="17">
        <v>0.181052356115699</v>
      </c>
      <c r="Z14" s="17">
        <v>0.224252163317018</v>
      </c>
      <c r="AA14" s="17">
        <v>0.18819766142775901</v>
      </c>
      <c r="AB14" s="17">
        <v>0.18499604377272499</v>
      </c>
      <c r="AC14" s="17">
        <v>0.143058467330274</v>
      </c>
      <c r="AD14" s="17">
        <v>0.175039927297308</v>
      </c>
      <c r="AE14" s="17"/>
      <c r="AF14" s="17">
        <v>0.256541412984158</v>
      </c>
      <c r="AG14" s="17">
        <v>0.180723688216928</v>
      </c>
      <c r="AH14" s="17">
        <v>0.209026733961549</v>
      </c>
      <c r="AI14" s="17">
        <v>0.17131478097585301</v>
      </c>
      <c r="AJ14" s="17">
        <v>0.18326308041039599</v>
      </c>
      <c r="AK14" s="17">
        <v>0.18612364879940299</v>
      </c>
      <c r="AL14" s="17"/>
      <c r="AM14" s="17">
        <v>0.19134083557215401</v>
      </c>
      <c r="AN14" s="17">
        <v>0.21944477299950199</v>
      </c>
      <c r="AO14" s="17"/>
      <c r="AP14" s="17">
        <v>0.15851347950872299</v>
      </c>
      <c r="AQ14" s="17">
        <v>0.19992429693091901</v>
      </c>
      <c r="AR14" s="17">
        <v>0.23745924861461401</v>
      </c>
      <c r="AS14" s="17">
        <v>0.25382833223583701</v>
      </c>
      <c r="AT14" s="17">
        <v>0.28742019057632601</v>
      </c>
      <c r="AU14" s="17"/>
      <c r="AV14" s="17">
        <v>0.25100583859537801</v>
      </c>
      <c r="AW14" s="17">
        <v>0.13722416016812899</v>
      </c>
      <c r="AX14" s="17">
        <v>0.19720913784779401</v>
      </c>
      <c r="AY14" s="17">
        <v>0.19827448956351301</v>
      </c>
      <c r="AZ14" s="17">
        <v>0.208323352800658</v>
      </c>
      <c r="BA14" s="17">
        <v>0.20498261929282399</v>
      </c>
      <c r="BB14" s="17"/>
      <c r="BC14" s="17">
        <v>0.21748943926933001</v>
      </c>
      <c r="BD14" s="17">
        <v>0.175915339262154</v>
      </c>
      <c r="BE14" s="17">
        <v>0.23255682920020301</v>
      </c>
      <c r="BF14" s="17"/>
      <c r="BG14" s="17">
        <v>0.14139046349351</v>
      </c>
      <c r="BH14" s="17">
        <v>0.22652181871530599</v>
      </c>
      <c r="BI14" s="17">
        <v>0.216371842716476</v>
      </c>
      <c r="BJ14" s="17">
        <v>0.27967786131967998</v>
      </c>
      <c r="BK14" s="17">
        <v>0.12557254153932801</v>
      </c>
      <c r="BL14" s="17"/>
      <c r="BM14" s="17">
        <v>0.21261058706379601</v>
      </c>
      <c r="BN14" s="17">
        <v>0.16123165300702999</v>
      </c>
    </row>
    <row r="15" spans="2:66" ht="43.5" x14ac:dyDescent="0.35">
      <c r="B15" s="18" t="s">
        <v>385</v>
      </c>
      <c r="C15" s="17">
        <v>0.15210613124365399</v>
      </c>
      <c r="D15" s="17">
        <v>0.14131498428782399</v>
      </c>
      <c r="E15" s="17">
        <v>0.16046263097702501</v>
      </c>
      <c r="F15" s="17"/>
      <c r="G15" s="17">
        <v>0.206331434367932</v>
      </c>
      <c r="H15" s="17">
        <v>0.19511730251925</v>
      </c>
      <c r="I15" s="17">
        <v>0.15374281678454399</v>
      </c>
      <c r="J15" s="17">
        <v>0.15187510729680501</v>
      </c>
      <c r="K15" s="17">
        <v>0.12558061757896899</v>
      </c>
      <c r="L15" s="17">
        <v>9.7595198355767104E-2</v>
      </c>
      <c r="M15" s="17"/>
      <c r="N15" s="17">
        <v>0.166655202177724</v>
      </c>
      <c r="O15" s="17">
        <v>0.18808234658902601</v>
      </c>
      <c r="P15" s="17">
        <v>0.113974328987432</v>
      </c>
      <c r="Q15" s="17">
        <v>0.130583180128336</v>
      </c>
      <c r="R15" s="17"/>
      <c r="S15" s="17">
        <v>0.17576440908424301</v>
      </c>
      <c r="T15" s="17">
        <v>0.14609289153508301</v>
      </c>
      <c r="U15" s="17">
        <v>0.10128993888457501</v>
      </c>
      <c r="V15" s="17">
        <v>0.106783039605678</v>
      </c>
      <c r="W15" s="17">
        <v>0.16470388494283</v>
      </c>
      <c r="X15" s="17">
        <v>0.203280399022542</v>
      </c>
      <c r="Y15" s="17">
        <v>0.122623093509396</v>
      </c>
      <c r="Z15" s="17">
        <v>6.0991580112290597E-2</v>
      </c>
      <c r="AA15" s="17">
        <v>0.15166701891016099</v>
      </c>
      <c r="AB15" s="17">
        <v>0.22900768959579099</v>
      </c>
      <c r="AC15" s="17">
        <v>0.15401587766753799</v>
      </c>
      <c r="AD15" s="17">
        <v>0.123524571119022</v>
      </c>
      <c r="AE15" s="17"/>
      <c r="AF15" s="17">
        <v>0.19484919259186501</v>
      </c>
      <c r="AG15" s="17">
        <v>0.14472370173173599</v>
      </c>
      <c r="AH15" s="17">
        <v>0.14553664556346099</v>
      </c>
      <c r="AI15" s="17">
        <v>0.13835748500034301</v>
      </c>
      <c r="AJ15" s="17">
        <v>9.7350055215612796E-2</v>
      </c>
      <c r="AK15" s="17">
        <v>0.152660322463257</v>
      </c>
      <c r="AL15" s="17"/>
      <c r="AM15" s="17">
        <v>0.14649228724682301</v>
      </c>
      <c r="AN15" s="17">
        <v>0.159957837020654</v>
      </c>
      <c r="AO15" s="17"/>
      <c r="AP15" s="17">
        <v>9.7555726648210994E-2</v>
      </c>
      <c r="AQ15" s="17">
        <v>0.15527105001151401</v>
      </c>
      <c r="AR15" s="17">
        <v>0.168167265949246</v>
      </c>
      <c r="AS15" s="17">
        <v>0.22085342436800001</v>
      </c>
      <c r="AT15" s="17">
        <v>0.26599394798287501</v>
      </c>
      <c r="AU15" s="17"/>
      <c r="AV15" s="17">
        <v>0.21898386622313201</v>
      </c>
      <c r="AW15" s="17">
        <v>8.3771632722089706E-2</v>
      </c>
      <c r="AX15" s="17">
        <v>0.122045695108374</v>
      </c>
      <c r="AY15" s="17">
        <v>9.2594740560091898E-2</v>
      </c>
      <c r="AZ15" s="17">
        <v>0.291407557488713</v>
      </c>
      <c r="BA15" s="17">
        <v>9.19621555002888E-2</v>
      </c>
      <c r="BB15" s="17"/>
      <c r="BC15" s="17">
        <v>0.26644816344528399</v>
      </c>
      <c r="BD15" s="17">
        <v>0.119169453682339</v>
      </c>
      <c r="BE15" s="17">
        <v>0.114235128539957</v>
      </c>
      <c r="BF15" s="17"/>
      <c r="BG15" s="17">
        <v>0.19201010107014399</v>
      </c>
      <c r="BH15" s="17">
        <v>0.160064836256855</v>
      </c>
      <c r="BI15" s="17">
        <v>0.16922775427037001</v>
      </c>
      <c r="BJ15" s="17">
        <v>0.182463752431617</v>
      </c>
      <c r="BK15" s="17">
        <v>6.1833349087778197E-2</v>
      </c>
      <c r="BL15" s="17"/>
      <c r="BM15" s="17">
        <v>0.165284980795007</v>
      </c>
      <c r="BN15" s="17">
        <v>8.9746551599948696E-2</v>
      </c>
    </row>
    <row r="16" spans="2:66" x14ac:dyDescent="0.35">
      <c r="B16" s="18" t="s">
        <v>117</v>
      </c>
      <c r="C16" s="17">
        <v>2.55303066804973E-2</v>
      </c>
      <c r="D16" s="17">
        <v>2.30017374161131E-2</v>
      </c>
      <c r="E16" s="17">
        <v>2.71341448620127E-2</v>
      </c>
      <c r="F16" s="17"/>
      <c r="G16" s="17">
        <v>2.9220145444259101E-2</v>
      </c>
      <c r="H16" s="17">
        <v>1.14609250709552E-2</v>
      </c>
      <c r="I16" s="17">
        <v>2.7691882126328601E-2</v>
      </c>
      <c r="J16" s="17">
        <v>2.9881484074772102E-2</v>
      </c>
      <c r="K16" s="17">
        <v>3.11928088297019E-2</v>
      </c>
      <c r="L16" s="17">
        <v>2.5484489387287101E-2</v>
      </c>
      <c r="M16" s="17"/>
      <c r="N16" s="17">
        <v>8.9180856164517396E-3</v>
      </c>
      <c r="O16" s="17">
        <v>2.8542846260119499E-2</v>
      </c>
      <c r="P16" s="17">
        <v>2.2101245626492301E-2</v>
      </c>
      <c r="Q16" s="17">
        <v>4.3791722264240697E-2</v>
      </c>
      <c r="R16" s="17"/>
      <c r="S16" s="17">
        <v>2.8836690118898899E-2</v>
      </c>
      <c r="T16" s="17">
        <v>2.6497342515951299E-2</v>
      </c>
      <c r="U16" s="17">
        <v>3.1780778780274001E-2</v>
      </c>
      <c r="V16" s="17">
        <v>2.9534396229051501E-2</v>
      </c>
      <c r="W16" s="17">
        <v>5.08220574400065E-2</v>
      </c>
      <c r="X16" s="17">
        <v>3.2358897689557103E-2</v>
      </c>
      <c r="Y16" s="17">
        <v>6.4556537012167899E-3</v>
      </c>
      <c r="Z16" s="17">
        <v>2.4649683425173499E-2</v>
      </c>
      <c r="AA16" s="17">
        <v>1.7677429117821799E-2</v>
      </c>
      <c r="AB16" s="17">
        <v>6.8481887237021701E-3</v>
      </c>
      <c r="AC16" s="17">
        <v>3.7073123136947897E-2</v>
      </c>
      <c r="AD16" s="17">
        <v>1.5156058769353199E-2</v>
      </c>
      <c r="AE16" s="17"/>
      <c r="AF16" s="17">
        <v>1.6193162034624401E-2</v>
      </c>
      <c r="AG16" s="17">
        <v>1.43140259723855E-2</v>
      </c>
      <c r="AH16" s="17">
        <v>4.4294267118806803E-2</v>
      </c>
      <c r="AI16" s="17">
        <v>2.8057049903707301E-2</v>
      </c>
      <c r="AJ16" s="17">
        <v>4.6962336761473898E-2</v>
      </c>
      <c r="AK16" s="17">
        <v>2.9342097009893198E-2</v>
      </c>
      <c r="AL16" s="17"/>
      <c r="AM16" s="17">
        <v>2.3011904151240901E-2</v>
      </c>
      <c r="AN16" s="17">
        <v>2.6912919350098999E-2</v>
      </c>
      <c r="AO16" s="17"/>
      <c r="AP16" s="17">
        <v>2.3888650056231898E-2</v>
      </c>
      <c r="AQ16" s="17">
        <v>3.18328179587282E-2</v>
      </c>
      <c r="AR16" s="17">
        <v>2.5888398998262101E-2</v>
      </c>
      <c r="AS16" s="17">
        <v>1.7104207922515401E-2</v>
      </c>
      <c r="AT16" s="17">
        <v>0</v>
      </c>
      <c r="AU16" s="17"/>
      <c r="AV16" s="17">
        <v>2.36373940084279E-2</v>
      </c>
      <c r="AW16" s="17">
        <v>2.1373724824684401E-2</v>
      </c>
      <c r="AX16" s="17">
        <v>1.9008926620588999E-2</v>
      </c>
      <c r="AY16" s="17">
        <v>3.1819218940303103E-2</v>
      </c>
      <c r="AZ16" s="17">
        <v>0</v>
      </c>
      <c r="BA16" s="17">
        <v>5.5733965364679103E-2</v>
      </c>
      <c r="BB16" s="17"/>
      <c r="BC16" s="17">
        <v>8.3691709424665896E-3</v>
      </c>
      <c r="BD16" s="17">
        <v>3.6837253771033703E-2</v>
      </c>
      <c r="BE16" s="17">
        <v>1.37102541641242E-2</v>
      </c>
      <c r="BF16" s="17"/>
      <c r="BG16" s="17">
        <v>2.8373082402463501E-2</v>
      </c>
      <c r="BH16" s="17">
        <v>2.19892858369343E-2</v>
      </c>
      <c r="BI16" s="17">
        <v>1.36660112140926E-2</v>
      </c>
      <c r="BJ16" s="17">
        <v>1.75641443869613E-2</v>
      </c>
      <c r="BK16" s="17">
        <v>2.2913690787104299E-2</v>
      </c>
      <c r="BL16" s="17"/>
      <c r="BM16" s="17">
        <v>2.3032455801841201E-2</v>
      </c>
      <c r="BN16" s="17">
        <v>2.1675835587451099E-2</v>
      </c>
    </row>
    <row r="17" spans="2:66" x14ac:dyDescent="0.35">
      <c r="B17" s="18" t="s">
        <v>98</v>
      </c>
      <c r="C17" s="19">
        <v>3.6128561732923802E-2</v>
      </c>
      <c r="D17" s="19">
        <v>3.98849606736464E-2</v>
      </c>
      <c r="E17" s="19">
        <v>3.2644119270963098E-2</v>
      </c>
      <c r="F17" s="19"/>
      <c r="G17" s="19">
        <v>1.14727623324052E-2</v>
      </c>
      <c r="H17" s="19">
        <v>2.76043899607714E-2</v>
      </c>
      <c r="I17" s="19">
        <v>4.67806991139555E-2</v>
      </c>
      <c r="J17" s="19">
        <v>1.7973931484732499E-2</v>
      </c>
      <c r="K17" s="19">
        <v>7.7844073677214007E-2</v>
      </c>
      <c r="L17" s="19">
        <v>3.7540191928846701E-2</v>
      </c>
      <c r="M17" s="19"/>
      <c r="N17" s="19">
        <v>1.8674205036888401E-2</v>
      </c>
      <c r="O17" s="19">
        <v>3.3842707335225201E-2</v>
      </c>
      <c r="P17" s="19">
        <v>3.9807380855191997E-2</v>
      </c>
      <c r="Q17" s="19">
        <v>5.4736732120566699E-2</v>
      </c>
      <c r="R17" s="19"/>
      <c r="S17" s="19">
        <v>1.36982203957722E-2</v>
      </c>
      <c r="T17" s="19">
        <v>4.8728970332763702E-2</v>
      </c>
      <c r="U17" s="19">
        <v>3.05004114177184E-2</v>
      </c>
      <c r="V17" s="19">
        <v>3.5428632496052E-2</v>
      </c>
      <c r="W17" s="19">
        <v>1.4258433477223E-2</v>
      </c>
      <c r="X17" s="19">
        <v>1.5751675047202599E-2</v>
      </c>
      <c r="Y17" s="19">
        <v>3.59845859646215E-2</v>
      </c>
      <c r="Z17" s="19">
        <v>4.63330229882521E-2</v>
      </c>
      <c r="AA17" s="19">
        <v>3.9425500299190099E-2</v>
      </c>
      <c r="AB17" s="19">
        <v>5.6576144537845603E-2</v>
      </c>
      <c r="AC17" s="19">
        <v>8.5866314501126903E-2</v>
      </c>
      <c r="AD17" s="19">
        <v>4.5620233667864503E-2</v>
      </c>
      <c r="AE17" s="19"/>
      <c r="AF17" s="19">
        <v>2.8318346434072699E-2</v>
      </c>
      <c r="AG17" s="19">
        <v>3.3934958642230201E-2</v>
      </c>
      <c r="AH17" s="19">
        <v>3.2144336749196797E-2</v>
      </c>
      <c r="AI17" s="19">
        <v>6.1262364127339999E-2</v>
      </c>
      <c r="AJ17" s="19">
        <v>2.76079223236111E-2</v>
      </c>
      <c r="AK17" s="19">
        <v>2.9336987074388299E-2</v>
      </c>
      <c r="AL17" s="19"/>
      <c r="AM17" s="19">
        <v>3.5667217273424902E-2</v>
      </c>
      <c r="AN17" s="19">
        <v>3.7039352241366799E-2</v>
      </c>
      <c r="AO17" s="19"/>
      <c r="AP17" s="19">
        <v>5.62390063050692E-2</v>
      </c>
      <c r="AQ17" s="19">
        <v>4.0426044587643199E-2</v>
      </c>
      <c r="AR17" s="19">
        <v>1.56787368976577E-2</v>
      </c>
      <c r="AS17" s="19">
        <v>2.7965310468047198E-2</v>
      </c>
      <c r="AT17" s="19">
        <v>1.9007790310474601E-2</v>
      </c>
      <c r="AU17" s="19"/>
      <c r="AV17" s="19">
        <v>2.29465516451417E-2</v>
      </c>
      <c r="AW17" s="19">
        <v>3.9776477685136799E-2</v>
      </c>
      <c r="AX17" s="19">
        <v>3.7742226513240197E-2</v>
      </c>
      <c r="AY17" s="19">
        <v>4.2459654453668498E-2</v>
      </c>
      <c r="AZ17" s="19">
        <v>7.5805159942868702E-3</v>
      </c>
      <c r="BA17" s="19">
        <v>3.66924008047739E-2</v>
      </c>
      <c r="BB17" s="19"/>
      <c r="BC17" s="19">
        <v>2.5140624996067701E-2</v>
      </c>
      <c r="BD17" s="19">
        <v>4.3795479625027903E-2</v>
      </c>
      <c r="BE17" s="19">
        <v>3.18196591835882E-2</v>
      </c>
      <c r="BF17" s="19"/>
      <c r="BG17" s="19">
        <v>5.5201007604683099E-2</v>
      </c>
      <c r="BH17" s="19">
        <v>1.52213212231006E-2</v>
      </c>
      <c r="BI17" s="19">
        <v>2.2910544602959802E-2</v>
      </c>
      <c r="BJ17" s="19">
        <v>0</v>
      </c>
      <c r="BK17" s="19">
        <v>8.8016826537968496E-2</v>
      </c>
      <c r="BL17" s="19"/>
      <c r="BM17" s="19">
        <v>2.17543627465198E-2</v>
      </c>
      <c r="BN17" s="19">
        <v>6.7650223794959705E-2</v>
      </c>
    </row>
    <row r="18" spans="2:66" x14ac:dyDescent="0.35">
      <c r="B18" s="16"/>
    </row>
    <row r="19" spans="2:66" x14ac:dyDescent="0.35">
      <c r="B19" t="s">
        <v>102</v>
      </c>
    </row>
    <row r="20" spans="2:66" x14ac:dyDescent="0.35">
      <c r="B20" t="s">
        <v>103</v>
      </c>
    </row>
    <row r="22" spans="2:66" x14ac:dyDescent="0.35">
      <c r="B22"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N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397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387</v>
      </c>
      <c r="C9" s="17">
        <v>0.52672356831747003</v>
      </c>
      <c r="D9" s="17">
        <v>0.483282348784697</v>
      </c>
      <c r="E9" s="17">
        <v>0.56870925833992803</v>
      </c>
      <c r="F9" s="17"/>
      <c r="G9" s="17">
        <v>0.44823163737673399</v>
      </c>
      <c r="H9" s="17">
        <v>0.47162462221408602</v>
      </c>
      <c r="I9" s="17">
        <v>0.52550639675062705</v>
      </c>
      <c r="J9" s="17">
        <v>0.60315803456442396</v>
      </c>
      <c r="K9" s="17">
        <v>0.61207266333416699</v>
      </c>
      <c r="L9" s="17">
        <v>0.50565142627432602</v>
      </c>
      <c r="M9" s="17"/>
      <c r="N9" s="17">
        <v>0.482067099509361</v>
      </c>
      <c r="O9" s="17">
        <v>0.52755217548264</v>
      </c>
      <c r="P9" s="17">
        <v>0.54958737218109299</v>
      </c>
      <c r="Q9" s="17">
        <v>0.554322182120917</v>
      </c>
      <c r="R9" s="17"/>
      <c r="S9" s="17">
        <v>0.43792083260653802</v>
      </c>
      <c r="T9" s="17">
        <v>0.58051163415347495</v>
      </c>
      <c r="U9" s="17">
        <v>0.599435918955184</v>
      </c>
      <c r="V9" s="17">
        <v>0.51034755869235904</v>
      </c>
      <c r="W9" s="17">
        <v>0.51201266926196298</v>
      </c>
      <c r="X9" s="17">
        <v>0.59309808153171495</v>
      </c>
      <c r="Y9" s="17">
        <v>0.50789789156128595</v>
      </c>
      <c r="Z9" s="17">
        <v>0.52001973828457304</v>
      </c>
      <c r="AA9" s="17">
        <v>0.54382105051070195</v>
      </c>
      <c r="AB9" s="17">
        <v>0.46762079224487602</v>
      </c>
      <c r="AC9" s="17">
        <v>0.56719707632407002</v>
      </c>
      <c r="AD9" s="17">
        <v>0.50381578814670702</v>
      </c>
      <c r="AE9" s="17"/>
      <c r="AF9" s="17">
        <v>0.466694409758801</v>
      </c>
      <c r="AG9" s="17">
        <v>0.54753389595039204</v>
      </c>
      <c r="AH9" s="17">
        <v>0.55542197652093395</v>
      </c>
      <c r="AI9" s="17">
        <v>0.55540527102606796</v>
      </c>
      <c r="AJ9" s="17">
        <v>0.528355436570211</v>
      </c>
      <c r="AK9" s="17">
        <v>0.522258796789558</v>
      </c>
      <c r="AL9" s="17"/>
      <c r="AM9" s="17">
        <v>0.49897793023513498</v>
      </c>
      <c r="AN9" s="17">
        <v>0.56510703158354902</v>
      </c>
      <c r="AO9" s="17"/>
      <c r="AP9" s="17">
        <v>0.54824283432221299</v>
      </c>
      <c r="AQ9" s="17">
        <v>0.56312264527160505</v>
      </c>
      <c r="AR9" s="17">
        <v>0.51823575448597703</v>
      </c>
      <c r="AS9" s="17">
        <v>0.50207232514491196</v>
      </c>
      <c r="AT9" s="17">
        <v>0.20876667186733799</v>
      </c>
      <c r="AU9" s="17"/>
      <c r="AV9" s="17">
        <v>0.48359086491304099</v>
      </c>
      <c r="AW9" s="17">
        <v>0.50604352783703499</v>
      </c>
      <c r="AX9" s="17">
        <v>0.60437475192160806</v>
      </c>
      <c r="AY9" s="17">
        <v>0.57288797909889699</v>
      </c>
      <c r="AZ9" s="17">
        <v>0.61833818720203604</v>
      </c>
      <c r="BA9" s="17">
        <v>0.53576728566530096</v>
      </c>
      <c r="BB9" s="17"/>
      <c r="BC9" s="17">
        <v>0.58813596460467799</v>
      </c>
      <c r="BD9" s="17">
        <v>0.52701642592502695</v>
      </c>
      <c r="BE9" s="17">
        <v>0.48195112020554698</v>
      </c>
      <c r="BF9" s="17"/>
      <c r="BG9" s="17">
        <v>0.52752311623215598</v>
      </c>
      <c r="BH9" s="17">
        <v>0.52794003084779795</v>
      </c>
      <c r="BI9" s="17">
        <v>0.55142563000244604</v>
      </c>
      <c r="BJ9" s="17">
        <v>0.43388624753947103</v>
      </c>
      <c r="BK9" s="17">
        <v>0.55084119756984096</v>
      </c>
      <c r="BL9" s="17"/>
      <c r="BM9" s="17">
        <v>0.52787190323744804</v>
      </c>
      <c r="BN9" s="17">
        <v>0.52377847445439796</v>
      </c>
    </row>
    <row r="10" spans="2:66" ht="43.5" x14ac:dyDescent="0.35">
      <c r="B10" s="18" t="s">
        <v>388</v>
      </c>
      <c r="C10" s="17">
        <v>0.17024189789687499</v>
      </c>
      <c r="D10" s="17">
        <v>0.190720080944521</v>
      </c>
      <c r="E10" s="17">
        <v>0.15013908194563999</v>
      </c>
      <c r="F10" s="17"/>
      <c r="G10" s="17">
        <v>0.22853650221206201</v>
      </c>
      <c r="H10" s="17">
        <v>0.23444128338887699</v>
      </c>
      <c r="I10" s="17">
        <v>0.120833295157908</v>
      </c>
      <c r="J10" s="17">
        <v>0.15596005040882099</v>
      </c>
      <c r="K10" s="17">
        <v>0.13351785412491601</v>
      </c>
      <c r="L10" s="17">
        <v>0.15529966156723399</v>
      </c>
      <c r="M10" s="17"/>
      <c r="N10" s="17">
        <v>0.22206711556411901</v>
      </c>
      <c r="O10" s="17">
        <v>0.17776663614662799</v>
      </c>
      <c r="P10" s="17">
        <v>0.145048390184327</v>
      </c>
      <c r="Q10" s="17">
        <v>0.128797051626663</v>
      </c>
      <c r="R10" s="17"/>
      <c r="S10" s="17">
        <v>0.24189124513429799</v>
      </c>
      <c r="T10" s="17">
        <v>0.17768248147287299</v>
      </c>
      <c r="U10" s="17">
        <v>0.12634343917292301</v>
      </c>
      <c r="V10" s="17">
        <v>0.14687917392168201</v>
      </c>
      <c r="W10" s="17">
        <v>0.199349926399253</v>
      </c>
      <c r="X10" s="17">
        <v>0.16969413261660901</v>
      </c>
      <c r="Y10" s="17">
        <v>0.11504992661239</v>
      </c>
      <c r="Z10" s="17">
        <v>0.141287603991232</v>
      </c>
      <c r="AA10" s="17">
        <v>0.137624754645255</v>
      </c>
      <c r="AB10" s="17">
        <v>0.203799882590294</v>
      </c>
      <c r="AC10" s="17">
        <v>0.13526735833110601</v>
      </c>
      <c r="AD10" s="17">
        <v>0.18832033227631001</v>
      </c>
      <c r="AE10" s="17"/>
      <c r="AF10" s="17">
        <v>0.20068074575578401</v>
      </c>
      <c r="AG10" s="17">
        <v>0.16458160113967099</v>
      </c>
      <c r="AH10" s="17">
        <v>0.118695163828083</v>
      </c>
      <c r="AI10" s="17">
        <v>0.142904638372194</v>
      </c>
      <c r="AJ10" s="17">
        <v>0.19303755494784799</v>
      </c>
      <c r="AK10" s="17">
        <v>0.224109172752159</v>
      </c>
      <c r="AL10" s="17"/>
      <c r="AM10" s="17">
        <v>0.179749944087055</v>
      </c>
      <c r="AN10" s="17">
        <v>0.156766006075059</v>
      </c>
      <c r="AO10" s="17"/>
      <c r="AP10" s="17">
        <v>0.14711260393550701</v>
      </c>
      <c r="AQ10" s="17">
        <v>0.157821007157358</v>
      </c>
      <c r="AR10" s="17">
        <v>0.163897962968276</v>
      </c>
      <c r="AS10" s="17">
        <v>0.20352060972799299</v>
      </c>
      <c r="AT10" s="17">
        <v>0.31507582822081598</v>
      </c>
      <c r="AU10" s="17"/>
      <c r="AV10" s="17">
        <v>0.19784494664984001</v>
      </c>
      <c r="AW10" s="17">
        <v>0.16503427189453801</v>
      </c>
      <c r="AX10" s="17">
        <v>0.18543075757218799</v>
      </c>
      <c r="AY10" s="17">
        <v>0.18083881126845899</v>
      </c>
      <c r="AZ10" s="17">
        <v>0.14386809330540901</v>
      </c>
      <c r="BA10" s="17">
        <v>8.8828445102119402E-2</v>
      </c>
      <c r="BB10" s="17"/>
      <c r="BC10" s="17">
        <v>0.13968098105896601</v>
      </c>
      <c r="BD10" s="17">
        <v>0.13707364707702099</v>
      </c>
      <c r="BE10" s="17">
        <v>0.25189783353355799</v>
      </c>
      <c r="BF10" s="17"/>
      <c r="BG10" s="17">
        <v>0.20973502728021201</v>
      </c>
      <c r="BH10" s="17">
        <v>0.188096183101674</v>
      </c>
      <c r="BI10" s="17">
        <v>0.153059486906163</v>
      </c>
      <c r="BJ10" s="17">
        <v>0.135706636260257</v>
      </c>
      <c r="BK10" s="17">
        <v>0.15965243513649999</v>
      </c>
      <c r="BL10" s="17"/>
      <c r="BM10" s="17">
        <v>0.19163216550503601</v>
      </c>
      <c r="BN10" s="17">
        <v>0.15411151083532601</v>
      </c>
    </row>
    <row r="11" spans="2:66" ht="58" x14ac:dyDescent="0.35">
      <c r="B11" s="18" t="s">
        <v>389</v>
      </c>
      <c r="C11" s="17">
        <v>0.14941023321465299</v>
      </c>
      <c r="D11" s="17">
        <v>0.17995657344732299</v>
      </c>
      <c r="E11" s="17">
        <v>0.119388213619659</v>
      </c>
      <c r="F11" s="17"/>
      <c r="G11" s="17">
        <v>0.181875264333658</v>
      </c>
      <c r="H11" s="17">
        <v>0.179903941146142</v>
      </c>
      <c r="I11" s="17">
        <v>0.14244243630754699</v>
      </c>
      <c r="J11" s="17">
        <v>0.12782610297345301</v>
      </c>
      <c r="K11" s="17">
        <v>6.9689420522453305E-2</v>
      </c>
      <c r="L11" s="17">
        <v>0.179608156492539</v>
      </c>
      <c r="M11" s="17"/>
      <c r="N11" s="17">
        <v>0.136770795335238</v>
      </c>
      <c r="O11" s="17">
        <v>0.132198872951963</v>
      </c>
      <c r="P11" s="17">
        <v>0.17161184362440901</v>
      </c>
      <c r="Q11" s="17">
        <v>0.161450148313347</v>
      </c>
      <c r="R11" s="17"/>
      <c r="S11" s="17">
        <v>0.178128404699751</v>
      </c>
      <c r="T11" s="17">
        <v>0.12481531182184701</v>
      </c>
      <c r="U11" s="17">
        <v>0.147590549382178</v>
      </c>
      <c r="V11" s="17">
        <v>0.134747925867964</v>
      </c>
      <c r="W11" s="17">
        <v>0.193902853461698</v>
      </c>
      <c r="X11" s="17">
        <v>0.13522951729977001</v>
      </c>
      <c r="Y11" s="17">
        <v>0.12815374554556</v>
      </c>
      <c r="Z11" s="17">
        <v>0.15223038768889299</v>
      </c>
      <c r="AA11" s="17">
        <v>0.140949008891261</v>
      </c>
      <c r="AB11" s="17">
        <v>0.176178077425406</v>
      </c>
      <c r="AC11" s="17">
        <v>0.133584033878549</v>
      </c>
      <c r="AD11" s="17">
        <v>0.139562686028504</v>
      </c>
      <c r="AE11" s="17"/>
      <c r="AF11" s="17">
        <v>0.16701685330524399</v>
      </c>
      <c r="AG11" s="17">
        <v>0.14842509103069099</v>
      </c>
      <c r="AH11" s="17">
        <v>0.124064111038789</v>
      </c>
      <c r="AI11" s="17">
        <v>0.129537225847704</v>
      </c>
      <c r="AJ11" s="17">
        <v>0.17782502531314701</v>
      </c>
      <c r="AK11" s="17">
        <v>0.13567906836625199</v>
      </c>
      <c r="AL11" s="17"/>
      <c r="AM11" s="17">
        <v>0.154188667291346</v>
      </c>
      <c r="AN11" s="17">
        <v>0.14368969545860499</v>
      </c>
      <c r="AO11" s="17"/>
      <c r="AP11" s="17">
        <v>0.122526528594747</v>
      </c>
      <c r="AQ11" s="17">
        <v>0.164104870752322</v>
      </c>
      <c r="AR11" s="17">
        <v>0.15092765061348101</v>
      </c>
      <c r="AS11" s="17">
        <v>0.134648107329399</v>
      </c>
      <c r="AT11" s="17">
        <v>0.19993801634974201</v>
      </c>
      <c r="AU11" s="17"/>
      <c r="AV11" s="17">
        <v>0.14201427139651199</v>
      </c>
      <c r="AW11" s="17">
        <v>0.161997571654036</v>
      </c>
      <c r="AX11" s="17">
        <v>0.14784644405288699</v>
      </c>
      <c r="AY11" s="17">
        <v>0.21786498267382101</v>
      </c>
      <c r="AZ11" s="17">
        <v>0.122780717438911</v>
      </c>
      <c r="BA11" s="17">
        <v>8.4592577113051695E-2</v>
      </c>
      <c r="BB11" s="17"/>
      <c r="BC11" s="17">
        <v>0.13981127677675501</v>
      </c>
      <c r="BD11" s="17">
        <v>0.12906363455683101</v>
      </c>
      <c r="BE11" s="17">
        <v>0.19815728842922201</v>
      </c>
      <c r="BF11" s="17"/>
      <c r="BG11" s="17">
        <v>0.21719525077469801</v>
      </c>
      <c r="BH11" s="17">
        <v>0.157365912741988</v>
      </c>
      <c r="BI11" s="17">
        <v>0.100250768256767</v>
      </c>
      <c r="BJ11" s="17">
        <v>0.15335446932541899</v>
      </c>
      <c r="BK11" s="17">
        <v>0.27235203190690999</v>
      </c>
      <c r="BL11" s="17"/>
      <c r="BM11" s="17">
        <v>0.16714256646447501</v>
      </c>
      <c r="BN11" s="17">
        <v>0.24481665963990301</v>
      </c>
    </row>
    <row r="12" spans="2:66" ht="29" x14ac:dyDescent="0.35">
      <c r="B12" s="18" t="s">
        <v>390</v>
      </c>
      <c r="C12" s="17">
        <v>0.11711565110575201</v>
      </c>
      <c r="D12" s="17">
        <v>0.148725791105981</v>
      </c>
      <c r="E12" s="17">
        <v>8.6872785076659895E-2</v>
      </c>
      <c r="F12" s="17"/>
      <c r="G12" s="17">
        <v>0.197678173063709</v>
      </c>
      <c r="H12" s="17">
        <v>0.15549163895347301</v>
      </c>
      <c r="I12" s="17">
        <v>0.103055552574098</v>
      </c>
      <c r="J12" s="17">
        <v>8.9179170326144794E-2</v>
      </c>
      <c r="K12" s="17">
        <v>8.6583923662422499E-2</v>
      </c>
      <c r="L12" s="17">
        <v>8.6718350337516403E-2</v>
      </c>
      <c r="M12" s="17"/>
      <c r="N12" s="17">
        <v>0.14994277958813099</v>
      </c>
      <c r="O12" s="17">
        <v>0.106626142946249</v>
      </c>
      <c r="P12" s="17">
        <v>0.11535743870146301</v>
      </c>
      <c r="Q12" s="17">
        <v>9.5947842923485793E-2</v>
      </c>
      <c r="R12" s="17"/>
      <c r="S12" s="17">
        <v>0.17180954476951399</v>
      </c>
      <c r="T12" s="17">
        <v>9.7742261596050595E-2</v>
      </c>
      <c r="U12" s="17">
        <v>0.121131709451271</v>
      </c>
      <c r="V12" s="17">
        <v>0.119104674523141</v>
      </c>
      <c r="W12" s="17">
        <v>0.14294256625757801</v>
      </c>
      <c r="X12" s="17">
        <v>9.8370718721035103E-2</v>
      </c>
      <c r="Y12" s="17">
        <v>9.7200927859578998E-2</v>
      </c>
      <c r="Z12" s="17">
        <v>5.9147379992972801E-2</v>
      </c>
      <c r="AA12" s="17">
        <v>0.11459005055763299</v>
      </c>
      <c r="AB12" s="17">
        <v>0.11517022287386899</v>
      </c>
      <c r="AC12" s="17">
        <v>7.4370150937139806E-2</v>
      </c>
      <c r="AD12" s="17">
        <v>0.142211434293016</v>
      </c>
      <c r="AE12" s="17"/>
      <c r="AF12" s="17">
        <v>0.14300923841910201</v>
      </c>
      <c r="AG12" s="17">
        <v>0.108037947235559</v>
      </c>
      <c r="AH12" s="17">
        <v>0.122653135303207</v>
      </c>
      <c r="AI12" s="17">
        <v>0.113109299889322</v>
      </c>
      <c r="AJ12" s="17">
        <v>7.7963403665375505E-2</v>
      </c>
      <c r="AK12" s="17">
        <v>0.122252575455172</v>
      </c>
      <c r="AL12" s="17"/>
      <c r="AM12" s="17">
        <v>0.11730832735682099</v>
      </c>
      <c r="AN12" s="17">
        <v>0.11767276142595599</v>
      </c>
      <c r="AO12" s="17"/>
      <c r="AP12" s="17">
        <v>9.8255990633003498E-2</v>
      </c>
      <c r="AQ12" s="17">
        <v>9.8546887140990996E-2</v>
      </c>
      <c r="AR12" s="17">
        <v>0.13222698380908299</v>
      </c>
      <c r="AS12" s="17">
        <v>0.166974010982054</v>
      </c>
      <c r="AT12" s="17">
        <v>9.8899177884103406E-2</v>
      </c>
      <c r="AU12" s="17"/>
      <c r="AV12" s="17">
        <v>0.13286469247039201</v>
      </c>
      <c r="AW12" s="17">
        <v>0.124424337612458</v>
      </c>
      <c r="AX12" s="17">
        <v>0.122120646597599</v>
      </c>
      <c r="AY12" s="17">
        <v>0.12930873957116701</v>
      </c>
      <c r="AZ12" s="17">
        <v>8.7498821829229106E-2</v>
      </c>
      <c r="BA12" s="17">
        <v>3.6871607140157199E-2</v>
      </c>
      <c r="BB12" s="17"/>
      <c r="BC12" s="17">
        <v>8.3932886679971799E-2</v>
      </c>
      <c r="BD12" s="17">
        <v>0.116934106303308</v>
      </c>
      <c r="BE12" s="17">
        <v>0.15850881368872899</v>
      </c>
      <c r="BF12" s="17"/>
      <c r="BG12" s="17">
        <v>0.139087391490125</v>
      </c>
      <c r="BH12" s="17">
        <v>0.121710562365828</v>
      </c>
      <c r="BI12" s="17">
        <v>0.107890355819311</v>
      </c>
      <c r="BJ12" s="17">
        <v>0.12837668604548</v>
      </c>
      <c r="BK12" s="17">
        <v>0.13582183832751801</v>
      </c>
      <c r="BL12" s="17"/>
      <c r="BM12" s="17">
        <v>0.124550093049757</v>
      </c>
      <c r="BN12" s="17">
        <v>0.13409907161513199</v>
      </c>
    </row>
    <row r="13" spans="2:66" ht="29" x14ac:dyDescent="0.35">
      <c r="B13" s="18" t="s">
        <v>391</v>
      </c>
      <c r="C13" s="17">
        <v>0.11534738629881799</v>
      </c>
      <c r="D13" s="17">
        <v>0.117556288183066</v>
      </c>
      <c r="E13" s="17">
        <v>0.11182310644592799</v>
      </c>
      <c r="F13" s="17"/>
      <c r="G13" s="17">
        <v>0.189313516258373</v>
      </c>
      <c r="H13" s="17">
        <v>0.163757268983837</v>
      </c>
      <c r="I13" s="17">
        <v>0.122768816763516</v>
      </c>
      <c r="J13" s="17">
        <v>9.5929331075099794E-2</v>
      </c>
      <c r="K13" s="17">
        <v>7.5379753505754404E-2</v>
      </c>
      <c r="L13" s="17">
        <v>6.3185688100248702E-2</v>
      </c>
      <c r="M13" s="17"/>
      <c r="N13" s="17">
        <v>0.14522959521230899</v>
      </c>
      <c r="O13" s="17">
        <v>0.13784144666428799</v>
      </c>
      <c r="P13" s="17">
        <v>8.7642504097516297E-2</v>
      </c>
      <c r="Q13" s="17">
        <v>8.2054787079360605E-2</v>
      </c>
      <c r="R13" s="17"/>
      <c r="S13" s="17">
        <v>0.10611512226171201</v>
      </c>
      <c r="T13" s="17">
        <v>0.159317426509786</v>
      </c>
      <c r="U13" s="17">
        <v>0.121209239752282</v>
      </c>
      <c r="V13" s="17">
        <v>8.8315556230681505E-2</v>
      </c>
      <c r="W13" s="17">
        <v>0.11611069322331501</v>
      </c>
      <c r="X13" s="17">
        <v>0.15736600859323299</v>
      </c>
      <c r="Y13" s="17">
        <v>5.4474663189694801E-2</v>
      </c>
      <c r="Z13" s="17">
        <v>5.9436143509826803E-2</v>
      </c>
      <c r="AA13" s="17">
        <v>7.3717871831509102E-2</v>
      </c>
      <c r="AB13" s="17">
        <v>0.152184227205652</v>
      </c>
      <c r="AC13" s="17">
        <v>7.6601275684076001E-2</v>
      </c>
      <c r="AD13" s="17">
        <v>0.24973896775309501</v>
      </c>
      <c r="AE13" s="17"/>
      <c r="AF13" s="17">
        <v>0.12640706313296901</v>
      </c>
      <c r="AG13" s="17">
        <v>0.10093305705123599</v>
      </c>
      <c r="AH13" s="17">
        <v>0.13022753717282901</v>
      </c>
      <c r="AI13" s="17">
        <v>0.12243368520601</v>
      </c>
      <c r="AJ13" s="17">
        <v>8.8951433658613702E-2</v>
      </c>
      <c r="AK13" s="17">
        <v>0.132163229076038</v>
      </c>
      <c r="AL13" s="17"/>
      <c r="AM13" s="17">
        <v>9.2727870252607203E-2</v>
      </c>
      <c r="AN13" s="17">
        <v>0.14597346897345001</v>
      </c>
      <c r="AO13" s="17"/>
      <c r="AP13" s="17">
        <v>4.5899387274672201E-2</v>
      </c>
      <c r="AQ13" s="17">
        <v>0.13361027443370599</v>
      </c>
      <c r="AR13" s="17">
        <v>0.16123506122390799</v>
      </c>
      <c r="AS13" s="17">
        <v>0.119038042420234</v>
      </c>
      <c r="AT13" s="17">
        <v>0.18657005093968099</v>
      </c>
      <c r="AU13" s="17"/>
      <c r="AV13" s="17">
        <v>0.13578496124265901</v>
      </c>
      <c r="AW13" s="17">
        <v>7.8311139365042803E-2</v>
      </c>
      <c r="AX13" s="17">
        <v>0.141755522966478</v>
      </c>
      <c r="AY13" s="17">
        <v>8.7086205314690898E-2</v>
      </c>
      <c r="AZ13" s="17">
        <v>0.20724700204278099</v>
      </c>
      <c r="BA13" s="17">
        <v>6.9456779760150897E-2</v>
      </c>
      <c r="BB13" s="17"/>
      <c r="BC13" s="17">
        <v>0.15473429258923799</v>
      </c>
      <c r="BD13" s="17">
        <v>0.104155304066065</v>
      </c>
      <c r="BE13" s="17">
        <v>0.105615370035525</v>
      </c>
      <c r="BF13" s="17"/>
      <c r="BG13" s="17">
        <v>0.128794855988134</v>
      </c>
      <c r="BH13" s="17">
        <v>0.13311590335427601</v>
      </c>
      <c r="BI13" s="17">
        <v>0.112222257402893</v>
      </c>
      <c r="BJ13" s="17">
        <v>0.135833587565695</v>
      </c>
      <c r="BK13" s="17">
        <v>6.1152444087654002E-2</v>
      </c>
      <c r="BL13" s="17"/>
      <c r="BM13" s="17">
        <v>0.13240980522238399</v>
      </c>
      <c r="BN13" s="17">
        <v>7.8433244150978104E-2</v>
      </c>
    </row>
    <row r="14" spans="2:66" ht="43.5" x14ac:dyDescent="0.35">
      <c r="B14" s="18" t="s">
        <v>392</v>
      </c>
      <c r="C14" s="17">
        <v>0.112510013385441</v>
      </c>
      <c r="D14" s="17">
        <v>0.139267158637497</v>
      </c>
      <c r="E14" s="17">
        <v>8.6000609208985002E-2</v>
      </c>
      <c r="F14" s="17"/>
      <c r="G14" s="17">
        <v>0.145811097132867</v>
      </c>
      <c r="H14" s="17">
        <v>0.12203130820847399</v>
      </c>
      <c r="I14" s="17">
        <v>9.7347741377631594E-2</v>
      </c>
      <c r="J14" s="17">
        <v>0.100834905219449</v>
      </c>
      <c r="K14" s="17">
        <v>0.10780148094032301</v>
      </c>
      <c r="L14" s="17">
        <v>0.107483740502557</v>
      </c>
      <c r="M14" s="17"/>
      <c r="N14" s="17">
        <v>0.119281321068313</v>
      </c>
      <c r="O14" s="17">
        <v>0.106833067273378</v>
      </c>
      <c r="P14" s="17">
        <v>0.10305715761542</v>
      </c>
      <c r="Q14" s="17">
        <v>0.121217509613126</v>
      </c>
      <c r="R14" s="17"/>
      <c r="S14" s="17">
        <v>0.14157532196314801</v>
      </c>
      <c r="T14" s="17">
        <v>0.11569955546081501</v>
      </c>
      <c r="U14" s="17">
        <v>7.8457216169970798E-2</v>
      </c>
      <c r="V14" s="17">
        <v>0.112636111386982</v>
      </c>
      <c r="W14" s="17">
        <v>0.105198669188574</v>
      </c>
      <c r="X14" s="17">
        <v>9.5663335537166105E-2</v>
      </c>
      <c r="Y14" s="17">
        <v>7.3160912793767199E-2</v>
      </c>
      <c r="Z14" s="17">
        <v>9.5301619827338993E-2</v>
      </c>
      <c r="AA14" s="17">
        <v>0.13651516125833499</v>
      </c>
      <c r="AB14" s="17">
        <v>0.122254748561787</v>
      </c>
      <c r="AC14" s="17">
        <v>0.13474497976260399</v>
      </c>
      <c r="AD14" s="17">
        <v>9.4844073363951897E-2</v>
      </c>
      <c r="AE14" s="17"/>
      <c r="AF14" s="17">
        <v>0.12639604822868</v>
      </c>
      <c r="AG14" s="17">
        <v>0.10060746127732199</v>
      </c>
      <c r="AH14" s="17">
        <v>0.108359991820224</v>
      </c>
      <c r="AI14" s="17">
        <v>0.10444455096732901</v>
      </c>
      <c r="AJ14" s="17">
        <v>0.110881735120897</v>
      </c>
      <c r="AK14" s="17">
        <v>0.15174926471730399</v>
      </c>
      <c r="AL14" s="17"/>
      <c r="AM14" s="17">
        <v>0.118985541116471</v>
      </c>
      <c r="AN14" s="17">
        <v>0.103012951395745</v>
      </c>
      <c r="AO14" s="17"/>
      <c r="AP14" s="17">
        <v>0.107708568266754</v>
      </c>
      <c r="AQ14" s="17">
        <v>8.4691310909897496E-2</v>
      </c>
      <c r="AR14" s="17">
        <v>0.117541022828139</v>
      </c>
      <c r="AS14" s="17">
        <v>0.12600214019426001</v>
      </c>
      <c r="AT14" s="17">
        <v>0.16003738261362899</v>
      </c>
      <c r="AU14" s="17"/>
      <c r="AV14" s="17">
        <v>0.114800025758171</v>
      </c>
      <c r="AW14" s="17">
        <v>0.12774028452265601</v>
      </c>
      <c r="AX14" s="17">
        <v>0.102802091748559</v>
      </c>
      <c r="AY14" s="17">
        <v>0.14074060449605899</v>
      </c>
      <c r="AZ14" s="17">
        <v>0.11189063813015</v>
      </c>
      <c r="BA14" s="17">
        <v>6.28379337609202E-2</v>
      </c>
      <c r="BB14" s="17"/>
      <c r="BC14" s="17">
        <v>9.8189469286000503E-2</v>
      </c>
      <c r="BD14" s="17">
        <v>8.9283994273543194E-2</v>
      </c>
      <c r="BE14" s="17">
        <v>0.15975313783020401</v>
      </c>
      <c r="BF14" s="17"/>
      <c r="BG14" s="17">
        <v>0.116005243735925</v>
      </c>
      <c r="BH14" s="17">
        <v>0.100360411427164</v>
      </c>
      <c r="BI14" s="17">
        <v>0.102189562443136</v>
      </c>
      <c r="BJ14" s="17">
        <v>7.3833043866303599E-2</v>
      </c>
      <c r="BK14" s="17">
        <v>0.24228217706107999</v>
      </c>
      <c r="BL14" s="17"/>
      <c r="BM14" s="17">
        <v>0.102916918202243</v>
      </c>
      <c r="BN14" s="17">
        <v>0.20330398717255599</v>
      </c>
    </row>
    <row r="15" spans="2:66" x14ac:dyDescent="0.35">
      <c r="B15" s="18" t="s">
        <v>117</v>
      </c>
      <c r="C15" s="17">
        <v>0.109240284539719</v>
      </c>
      <c r="D15" s="17">
        <v>8.9021413372982999E-2</v>
      </c>
      <c r="E15" s="17">
        <v>0.12850489352394101</v>
      </c>
      <c r="F15" s="17"/>
      <c r="G15" s="17">
        <v>5.4157002446114599E-2</v>
      </c>
      <c r="H15" s="17">
        <v>6.4453614408897505E-2</v>
      </c>
      <c r="I15" s="17">
        <v>9.8375035768639096E-2</v>
      </c>
      <c r="J15" s="17">
        <v>9.5283020956108605E-2</v>
      </c>
      <c r="K15" s="17">
        <v>0.129184801062427</v>
      </c>
      <c r="L15" s="17">
        <v>0.189162134388596</v>
      </c>
      <c r="M15" s="17"/>
      <c r="N15" s="17">
        <v>7.5095910703184901E-2</v>
      </c>
      <c r="O15" s="17">
        <v>0.103196394306152</v>
      </c>
      <c r="P15" s="17">
        <v>0.11928881722476201</v>
      </c>
      <c r="Q15" s="17">
        <v>0.143376852793623</v>
      </c>
      <c r="R15" s="17"/>
      <c r="S15" s="17">
        <v>8.0802749773402197E-2</v>
      </c>
      <c r="T15" s="17">
        <v>0.13585379857485899</v>
      </c>
      <c r="U15" s="17">
        <v>6.0902581235799898E-2</v>
      </c>
      <c r="V15" s="17">
        <v>0.111498852198248</v>
      </c>
      <c r="W15" s="17">
        <v>7.0692050494064906E-2</v>
      </c>
      <c r="X15" s="17">
        <v>0.113414582585636</v>
      </c>
      <c r="Y15" s="17">
        <v>0.134248956675562</v>
      </c>
      <c r="Z15" s="17">
        <v>0.17607523544829901</v>
      </c>
      <c r="AA15" s="17">
        <v>0.10176396849266001</v>
      </c>
      <c r="AB15" s="17">
        <v>0.13092193746279801</v>
      </c>
      <c r="AC15" s="17">
        <v>0.13407230030049799</v>
      </c>
      <c r="AD15" s="17">
        <v>9.1648247588292098E-2</v>
      </c>
      <c r="AE15" s="17"/>
      <c r="AF15" s="17">
        <v>7.9412751928966296E-2</v>
      </c>
      <c r="AG15" s="17">
        <v>9.9448475176175902E-2</v>
      </c>
      <c r="AH15" s="17">
        <v>0.105557625379087</v>
      </c>
      <c r="AI15" s="17">
        <v>0.14797602218911601</v>
      </c>
      <c r="AJ15" s="17">
        <v>0.140208178047844</v>
      </c>
      <c r="AK15" s="17">
        <v>0.121901177870972</v>
      </c>
      <c r="AL15" s="17"/>
      <c r="AM15" s="17">
        <v>0.12275671077227999</v>
      </c>
      <c r="AN15" s="17">
        <v>8.8464948639079402E-2</v>
      </c>
      <c r="AO15" s="17"/>
      <c r="AP15" s="17">
        <v>0.16672837485740799</v>
      </c>
      <c r="AQ15" s="17">
        <v>0.10487439513996701</v>
      </c>
      <c r="AR15" s="17">
        <v>9.1280585146714305E-2</v>
      </c>
      <c r="AS15" s="17">
        <v>5.3854232280612001E-2</v>
      </c>
      <c r="AT15" s="17">
        <v>2.1220615308624399E-2</v>
      </c>
      <c r="AU15" s="17"/>
      <c r="AV15" s="17">
        <v>8.4786434356996093E-2</v>
      </c>
      <c r="AW15" s="17">
        <v>0.11658928038300399</v>
      </c>
      <c r="AX15" s="17">
        <v>8.03543434146161E-2</v>
      </c>
      <c r="AY15" s="17">
        <v>7.8217170141620704E-2</v>
      </c>
      <c r="AZ15" s="17">
        <v>3.9756225788019302E-2</v>
      </c>
      <c r="BA15" s="17">
        <v>0.237344638200259</v>
      </c>
      <c r="BB15" s="17"/>
      <c r="BC15" s="17">
        <v>7.7661036336337502E-2</v>
      </c>
      <c r="BD15" s="17">
        <v>0.137176654701959</v>
      </c>
      <c r="BE15" s="17">
        <v>6.5985164475049804E-2</v>
      </c>
      <c r="BF15" s="17"/>
      <c r="BG15" s="17">
        <v>7.2994120879461805E-2</v>
      </c>
      <c r="BH15" s="17">
        <v>9.2646804526235096E-2</v>
      </c>
      <c r="BI15" s="17">
        <v>0.109084787461071</v>
      </c>
      <c r="BJ15" s="17">
        <v>5.4285163237659098E-2</v>
      </c>
      <c r="BK15" s="17">
        <v>0.107600373845279</v>
      </c>
      <c r="BL15" s="17"/>
      <c r="BM15" s="17">
        <v>8.9435378676478106E-2</v>
      </c>
      <c r="BN15" s="17">
        <v>9.5263531478702104E-2</v>
      </c>
    </row>
    <row r="16" spans="2:66" ht="43.5" x14ac:dyDescent="0.35">
      <c r="B16" s="18" t="s">
        <v>393</v>
      </c>
      <c r="C16" s="17">
        <v>0.102130981400137</v>
      </c>
      <c r="D16" s="17">
        <v>0.139574648211409</v>
      </c>
      <c r="E16" s="17">
        <v>6.6126526398380403E-2</v>
      </c>
      <c r="F16" s="17"/>
      <c r="G16" s="17">
        <v>0.173573661733365</v>
      </c>
      <c r="H16" s="17">
        <v>0.13691372228242699</v>
      </c>
      <c r="I16" s="17">
        <v>7.7234959368921496E-2</v>
      </c>
      <c r="J16" s="17">
        <v>9.14171786331201E-2</v>
      </c>
      <c r="K16" s="17">
        <v>7.9579454381908402E-2</v>
      </c>
      <c r="L16" s="17">
        <v>7.0197106883329002E-2</v>
      </c>
      <c r="M16" s="17"/>
      <c r="N16" s="17">
        <v>0.126556341483542</v>
      </c>
      <c r="O16" s="17">
        <v>9.5335531589539696E-2</v>
      </c>
      <c r="P16" s="17">
        <v>8.8583555323934096E-2</v>
      </c>
      <c r="Q16" s="17">
        <v>9.4260744058473594E-2</v>
      </c>
      <c r="R16" s="17"/>
      <c r="S16" s="17">
        <v>0.12696154587952599</v>
      </c>
      <c r="T16" s="17">
        <v>7.2526992383601205E-2</v>
      </c>
      <c r="U16" s="17">
        <v>7.9121175236763694E-2</v>
      </c>
      <c r="V16" s="17">
        <v>0.130772903738575</v>
      </c>
      <c r="W16" s="17">
        <v>0.113367761544961</v>
      </c>
      <c r="X16" s="17">
        <v>0.115129275154349</v>
      </c>
      <c r="Y16" s="17">
        <v>0.10178936784447901</v>
      </c>
      <c r="Z16" s="17">
        <v>8.2240034474536997E-2</v>
      </c>
      <c r="AA16" s="17">
        <v>0.10246088794784899</v>
      </c>
      <c r="AB16" s="17">
        <v>0.108150004058523</v>
      </c>
      <c r="AC16" s="17">
        <v>5.7011422466386998E-2</v>
      </c>
      <c r="AD16" s="17">
        <v>0.108424921367186</v>
      </c>
      <c r="AE16" s="17"/>
      <c r="AF16" s="17">
        <v>0.11347497581744399</v>
      </c>
      <c r="AG16" s="17">
        <v>0.121136518984548</v>
      </c>
      <c r="AH16" s="17">
        <v>8.2776771891196907E-2</v>
      </c>
      <c r="AI16" s="17">
        <v>8.2845060582358798E-2</v>
      </c>
      <c r="AJ16" s="17">
        <v>7.2961868661423804E-2</v>
      </c>
      <c r="AK16" s="17">
        <v>0.121495178545173</v>
      </c>
      <c r="AL16" s="17"/>
      <c r="AM16" s="17">
        <v>0.105211374687135</v>
      </c>
      <c r="AN16" s="17">
        <v>9.8484497307299093E-2</v>
      </c>
      <c r="AO16" s="17"/>
      <c r="AP16" s="17">
        <v>8.2177591455611307E-2</v>
      </c>
      <c r="AQ16" s="17">
        <v>0.103371434098658</v>
      </c>
      <c r="AR16" s="17">
        <v>0.119133635635816</v>
      </c>
      <c r="AS16" s="17">
        <v>0.106444514496273</v>
      </c>
      <c r="AT16" s="17">
        <v>0.187409107338527</v>
      </c>
      <c r="AU16" s="17"/>
      <c r="AV16" s="17">
        <v>0.12955374568234801</v>
      </c>
      <c r="AW16" s="17">
        <v>7.6845559850873602E-2</v>
      </c>
      <c r="AX16" s="17">
        <v>7.0298897648626194E-2</v>
      </c>
      <c r="AY16" s="17">
        <v>0.12744904774562199</v>
      </c>
      <c r="AZ16" s="17">
        <v>0.13555661406251299</v>
      </c>
      <c r="BA16" s="17">
        <v>5.0979473888637397E-2</v>
      </c>
      <c r="BB16" s="17"/>
      <c r="BC16" s="17">
        <v>0.102494111014648</v>
      </c>
      <c r="BD16" s="17">
        <v>8.9956055732134402E-2</v>
      </c>
      <c r="BE16" s="17">
        <v>0.126841727335222</v>
      </c>
      <c r="BF16" s="17"/>
      <c r="BG16" s="17">
        <v>0.13653861148034599</v>
      </c>
      <c r="BH16" s="17">
        <v>9.5298001476152194E-2</v>
      </c>
      <c r="BI16" s="17">
        <v>9.6863970862436602E-2</v>
      </c>
      <c r="BJ16" s="17">
        <v>0.20945587666200299</v>
      </c>
      <c r="BK16" s="17">
        <v>0.128998638375043</v>
      </c>
      <c r="BL16" s="17"/>
      <c r="BM16" s="17">
        <v>0.102037089297828</v>
      </c>
      <c r="BN16" s="17">
        <v>0.147615994560718</v>
      </c>
    </row>
    <row r="17" spans="2:66" ht="43.5" x14ac:dyDescent="0.35">
      <c r="B17" s="18" t="s">
        <v>394</v>
      </c>
      <c r="C17" s="17">
        <v>9.6490944889857697E-2</v>
      </c>
      <c r="D17" s="17">
        <v>0.116405258259792</v>
      </c>
      <c r="E17" s="17">
        <v>7.7549937999120994E-2</v>
      </c>
      <c r="F17" s="17"/>
      <c r="G17" s="17">
        <v>0.131791426305333</v>
      </c>
      <c r="H17" s="17">
        <v>0.13027456283338901</v>
      </c>
      <c r="I17" s="17">
        <v>7.5677281564801802E-2</v>
      </c>
      <c r="J17" s="17">
        <v>7.1916054945093302E-2</v>
      </c>
      <c r="K17" s="17">
        <v>6.7172931280457607E-2</v>
      </c>
      <c r="L17" s="17">
        <v>0.10188504016328299</v>
      </c>
      <c r="M17" s="17"/>
      <c r="N17" s="17">
        <v>0.124305670375314</v>
      </c>
      <c r="O17" s="17">
        <v>9.0418445580407097E-2</v>
      </c>
      <c r="P17" s="17">
        <v>7.6399521023924305E-2</v>
      </c>
      <c r="Q17" s="17">
        <v>9.1947264315300606E-2</v>
      </c>
      <c r="R17" s="17"/>
      <c r="S17" s="17">
        <v>0.135336059756579</v>
      </c>
      <c r="T17" s="17">
        <v>7.6018107459748796E-2</v>
      </c>
      <c r="U17" s="17">
        <v>0.127467989031879</v>
      </c>
      <c r="V17" s="17">
        <v>8.8679575892804896E-2</v>
      </c>
      <c r="W17" s="17">
        <v>9.8285622815177304E-2</v>
      </c>
      <c r="X17" s="17">
        <v>8.5940161639343093E-2</v>
      </c>
      <c r="Y17" s="17">
        <v>6.1087481054144702E-2</v>
      </c>
      <c r="Z17" s="17">
        <v>4.6430557880700801E-2</v>
      </c>
      <c r="AA17" s="17">
        <v>0.120095174007155</v>
      </c>
      <c r="AB17" s="17">
        <v>0.102447900764572</v>
      </c>
      <c r="AC17" s="17">
        <v>7.6411632616468994E-2</v>
      </c>
      <c r="AD17" s="17">
        <v>6.2360926662407501E-2</v>
      </c>
      <c r="AE17" s="17"/>
      <c r="AF17" s="17">
        <v>0.107560821772667</v>
      </c>
      <c r="AG17" s="17">
        <v>9.1228840743838899E-2</v>
      </c>
      <c r="AH17" s="17">
        <v>0.11639094896937</v>
      </c>
      <c r="AI17" s="17">
        <v>8.6033745753395494E-2</v>
      </c>
      <c r="AJ17" s="17">
        <v>6.4187041021394706E-2</v>
      </c>
      <c r="AK17" s="17">
        <v>0.121550257198711</v>
      </c>
      <c r="AL17" s="17"/>
      <c r="AM17" s="17">
        <v>0.105707947716718</v>
      </c>
      <c r="AN17" s="17">
        <v>8.4097330995973302E-2</v>
      </c>
      <c r="AO17" s="17"/>
      <c r="AP17" s="17">
        <v>7.8395456393252502E-2</v>
      </c>
      <c r="AQ17" s="17">
        <v>9.2081928709012897E-2</v>
      </c>
      <c r="AR17" s="17">
        <v>8.3945796483659393E-2</v>
      </c>
      <c r="AS17" s="17">
        <v>0.10132263605948399</v>
      </c>
      <c r="AT17" s="17">
        <v>0.26010583350279598</v>
      </c>
      <c r="AU17" s="17"/>
      <c r="AV17" s="17">
        <v>0.10627065220187</v>
      </c>
      <c r="AW17" s="17">
        <v>9.1763744871334194E-2</v>
      </c>
      <c r="AX17" s="17">
        <v>0.120413249271048</v>
      </c>
      <c r="AY17" s="17">
        <v>0.11113092160219799</v>
      </c>
      <c r="AZ17" s="17">
        <v>8.1407949280957501E-2</v>
      </c>
      <c r="BA17" s="17">
        <v>4.9790402054123002E-2</v>
      </c>
      <c r="BB17" s="17"/>
      <c r="BC17" s="17">
        <v>7.4669528129026899E-2</v>
      </c>
      <c r="BD17" s="17">
        <v>8.4401301976308102E-2</v>
      </c>
      <c r="BE17" s="17">
        <v>0.13573904358657701</v>
      </c>
      <c r="BF17" s="17"/>
      <c r="BG17" s="17">
        <v>9.4324675718703704E-2</v>
      </c>
      <c r="BH17" s="17">
        <v>0.10036384512421299</v>
      </c>
      <c r="BI17" s="17">
        <v>8.6011022233805898E-2</v>
      </c>
      <c r="BJ17" s="17">
        <v>0.13326866184665001</v>
      </c>
      <c r="BK17" s="17">
        <v>0.13608024210366401</v>
      </c>
      <c r="BL17" s="17"/>
      <c r="BM17" s="17">
        <v>9.9376990347099403E-2</v>
      </c>
      <c r="BN17" s="17">
        <v>0.135429658113908</v>
      </c>
    </row>
    <row r="18" spans="2:66" ht="29" x14ac:dyDescent="0.35">
      <c r="B18" s="18" t="s">
        <v>395</v>
      </c>
      <c r="C18" s="17">
        <v>7.5106726367624999E-2</v>
      </c>
      <c r="D18" s="17">
        <v>9.3665397265824499E-2</v>
      </c>
      <c r="E18" s="17">
        <v>5.7382080207385201E-2</v>
      </c>
      <c r="F18" s="17"/>
      <c r="G18" s="17">
        <v>7.2731811473027999E-2</v>
      </c>
      <c r="H18" s="17">
        <v>8.4655871719052506E-2</v>
      </c>
      <c r="I18" s="17">
        <v>5.7276393237847702E-2</v>
      </c>
      <c r="J18" s="17">
        <v>7.1961367742299998E-2</v>
      </c>
      <c r="K18" s="17">
        <v>6.2153885356525003E-2</v>
      </c>
      <c r="L18" s="17">
        <v>9.4581588012790999E-2</v>
      </c>
      <c r="M18" s="17"/>
      <c r="N18" s="17">
        <v>6.3641041281930794E-2</v>
      </c>
      <c r="O18" s="17">
        <v>7.9468058428524599E-2</v>
      </c>
      <c r="P18" s="17">
        <v>8.5351423924588596E-2</v>
      </c>
      <c r="Q18" s="17">
        <v>7.5154463394642698E-2</v>
      </c>
      <c r="R18" s="17"/>
      <c r="S18" s="17">
        <v>9.7820929197640197E-2</v>
      </c>
      <c r="T18" s="17">
        <v>5.2964056073301902E-2</v>
      </c>
      <c r="U18" s="17">
        <v>6.6413906666961106E-2</v>
      </c>
      <c r="V18" s="17">
        <v>7.0167470366083395E-2</v>
      </c>
      <c r="W18" s="17">
        <v>7.2509435717029197E-2</v>
      </c>
      <c r="X18" s="17">
        <v>0.11476123798341401</v>
      </c>
      <c r="Y18" s="17">
        <v>9.6478505035179199E-2</v>
      </c>
      <c r="Z18" s="17">
        <v>5.70269337698628E-2</v>
      </c>
      <c r="AA18" s="17">
        <v>7.0412493068148202E-2</v>
      </c>
      <c r="AB18" s="17">
        <v>5.0351954862910497E-2</v>
      </c>
      <c r="AC18" s="17">
        <v>8.6009531935293204E-2</v>
      </c>
      <c r="AD18" s="17">
        <v>3.0186274149034902E-2</v>
      </c>
      <c r="AE18" s="17"/>
      <c r="AF18" s="17">
        <v>0.10214212014709501</v>
      </c>
      <c r="AG18" s="17">
        <v>7.44826008978519E-2</v>
      </c>
      <c r="AH18" s="17">
        <v>7.6704815064326706E-2</v>
      </c>
      <c r="AI18" s="17">
        <v>6.1939129414015498E-2</v>
      </c>
      <c r="AJ18" s="17">
        <v>2.8748435122244401E-2</v>
      </c>
      <c r="AK18" s="17">
        <v>8.4571903114265906E-2</v>
      </c>
      <c r="AL18" s="17"/>
      <c r="AM18" s="17">
        <v>8.74210360780759E-2</v>
      </c>
      <c r="AN18" s="17">
        <v>5.6974446535792901E-2</v>
      </c>
      <c r="AO18" s="17"/>
      <c r="AP18" s="17">
        <v>5.9171048663575497E-2</v>
      </c>
      <c r="AQ18" s="17">
        <v>8.9843532706811696E-2</v>
      </c>
      <c r="AR18" s="17">
        <v>4.6836688038992401E-2</v>
      </c>
      <c r="AS18" s="17">
        <v>0.100660943397976</v>
      </c>
      <c r="AT18" s="17">
        <v>7.8642641593788698E-2</v>
      </c>
      <c r="AU18" s="17"/>
      <c r="AV18" s="17">
        <v>6.9322589290169406E-2</v>
      </c>
      <c r="AW18" s="17">
        <v>8.4228350131073895E-2</v>
      </c>
      <c r="AX18" s="17">
        <v>6.9762032928278997E-2</v>
      </c>
      <c r="AY18" s="17">
        <v>0.136061891511468</v>
      </c>
      <c r="AZ18" s="17">
        <v>6.3238557283803704E-2</v>
      </c>
      <c r="BA18" s="17">
        <v>4.3246840182462297E-2</v>
      </c>
      <c r="BB18" s="17"/>
      <c r="BC18" s="17">
        <v>5.7059381665767003E-2</v>
      </c>
      <c r="BD18" s="17">
        <v>6.9169418010252504E-2</v>
      </c>
      <c r="BE18" s="17">
        <v>0.10127999568045699</v>
      </c>
      <c r="BF18" s="17"/>
      <c r="BG18" s="17">
        <v>0.13964767298890399</v>
      </c>
      <c r="BH18" s="17">
        <v>6.40708861784616E-2</v>
      </c>
      <c r="BI18" s="17">
        <v>6.2225772249521402E-2</v>
      </c>
      <c r="BJ18" s="17">
        <v>0.108798300518855</v>
      </c>
      <c r="BK18" s="17">
        <v>0.10600973765619599</v>
      </c>
      <c r="BL18" s="17"/>
      <c r="BM18" s="17">
        <v>7.6420815133048603E-2</v>
      </c>
      <c r="BN18" s="17">
        <v>0.106654995549278</v>
      </c>
    </row>
    <row r="19" spans="2:66" ht="29" x14ac:dyDescent="0.35">
      <c r="B19" s="18" t="s">
        <v>396</v>
      </c>
      <c r="C19" s="17">
        <v>4.8912969983174501E-2</v>
      </c>
      <c r="D19" s="17">
        <v>5.27014728403183E-2</v>
      </c>
      <c r="E19" s="17">
        <v>4.5460238964964997E-2</v>
      </c>
      <c r="F19" s="17"/>
      <c r="G19" s="17">
        <v>3.3100821564639601E-2</v>
      </c>
      <c r="H19" s="17">
        <v>7.7117830847778901E-2</v>
      </c>
      <c r="I19" s="17">
        <v>6.6890243199559704E-2</v>
      </c>
      <c r="J19" s="17">
        <v>3.27359430940206E-2</v>
      </c>
      <c r="K19" s="17">
        <v>2.8174235555573999E-2</v>
      </c>
      <c r="L19" s="17">
        <v>4.8879062954928797E-2</v>
      </c>
      <c r="M19" s="17"/>
      <c r="N19" s="17">
        <v>5.47706222111881E-2</v>
      </c>
      <c r="O19" s="17">
        <v>4.9439522475454203E-2</v>
      </c>
      <c r="P19" s="17">
        <v>4.54178888980422E-2</v>
      </c>
      <c r="Q19" s="17">
        <v>4.5884601450155403E-2</v>
      </c>
      <c r="R19" s="17"/>
      <c r="S19" s="17">
        <v>6.2562420871648303E-2</v>
      </c>
      <c r="T19" s="17">
        <v>3.7722226940427199E-2</v>
      </c>
      <c r="U19" s="17">
        <v>3.5703334615077499E-2</v>
      </c>
      <c r="V19" s="17">
        <v>5.2514899304520898E-2</v>
      </c>
      <c r="W19" s="17">
        <v>7.15047861893401E-2</v>
      </c>
      <c r="X19" s="17">
        <v>3.2889951939896002E-2</v>
      </c>
      <c r="Y19" s="17">
        <v>4.9383354009616402E-2</v>
      </c>
      <c r="Z19" s="17">
        <v>2.3785810227225701E-2</v>
      </c>
      <c r="AA19" s="17">
        <v>5.7687973944727702E-2</v>
      </c>
      <c r="AB19" s="17">
        <v>5.6365629469046101E-2</v>
      </c>
      <c r="AC19" s="17">
        <v>3.9316754425481097E-2</v>
      </c>
      <c r="AD19" s="17">
        <v>4.7100003690823698E-2</v>
      </c>
      <c r="AE19" s="17"/>
      <c r="AF19" s="17">
        <v>8.2423504802514494E-2</v>
      </c>
      <c r="AG19" s="17">
        <v>4.0859985324779101E-2</v>
      </c>
      <c r="AH19" s="17">
        <v>5.14718214458195E-2</v>
      </c>
      <c r="AI19" s="17">
        <v>3.3827858120831597E-2</v>
      </c>
      <c r="AJ19" s="17">
        <v>2.87125770739225E-2</v>
      </c>
      <c r="AK19" s="17">
        <v>1.8220800976367899E-2</v>
      </c>
      <c r="AL19" s="17"/>
      <c r="AM19" s="17">
        <v>5.3670615157118198E-2</v>
      </c>
      <c r="AN19" s="17">
        <v>4.2509278780184297E-2</v>
      </c>
      <c r="AO19" s="17"/>
      <c r="AP19" s="17">
        <v>4.5894172197159099E-2</v>
      </c>
      <c r="AQ19" s="17">
        <v>4.0171704221473099E-2</v>
      </c>
      <c r="AR19" s="17">
        <v>3.68727768993335E-2</v>
      </c>
      <c r="AS19" s="17">
        <v>7.5648165382618204E-2</v>
      </c>
      <c r="AT19" s="17">
        <v>0.12670204829787399</v>
      </c>
      <c r="AU19" s="17"/>
      <c r="AV19" s="17">
        <v>6.37439072168174E-2</v>
      </c>
      <c r="AW19" s="17">
        <v>3.9589850312269102E-2</v>
      </c>
      <c r="AX19" s="17">
        <v>3.8224734508550601E-2</v>
      </c>
      <c r="AY19" s="17">
        <v>4.3192077583141898E-2</v>
      </c>
      <c r="AZ19" s="17">
        <v>4.6635403327045397E-2</v>
      </c>
      <c r="BA19" s="17">
        <v>5.9036946447434402E-2</v>
      </c>
      <c r="BB19" s="17"/>
      <c r="BC19" s="17">
        <v>5.3883211703415597E-2</v>
      </c>
      <c r="BD19" s="17">
        <v>5.1949376584313402E-2</v>
      </c>
      <c r="BE19" s="17">
        <v>4.5366169751748599E-2</v>
      </c>
      <c r="BF19" s="17"/>
      <c r="BG19" s="17">
        <v>3.9941393338187803E-2</v>
      </c>
      <c r="BH19" s="17">
        <v>4.9024790939053001E-2</v>
      </c>
      <c r="BI19" s="17">
        <v>5.3849602294794401E-2</v>
      </c>
      <c r="BJ19" s="17">
        <v>5.7292611276303702E-2</v>
      </c>
      <c r="BK19" s="17">
        <v>2.7969649515591999E-2</v>
      </c>
      <c r="BL19" s="17"/>
      <c r="BM19" s="17">
        <v>4.7540481804314097E-2</v>
      </c>
      <c r="BN19" s="17">
        <v>3.4754819316859899E-2</v>
      </c>
    </row>
    <row r="20" spans="2:66" x14ac:dyDescent="0.35">
      <c r="B20" s="18" t="s">
        <v>237</v>
      </c>
      <c r="C20" s="19">
        <v>2.01998409432903E-2</v>
      </c>
      <c r="D20" s="19">
        <v>2.0065249509792701E-2</v>
      </c>
      <c r="E20" s="19">
        <v>2.04306314504961E-2</v>
      </c>
      <c r="F20" s="19"/>
      <c r="G20" s="19">
        <v>1.3804471175079901E-2</v>
      </c>
      <c r="H20" s="19">
        <v>5.4926142294448701E-3</v>
      </c>
      <c r="I20" s="19">
        <v>2.0460409586306599E-2</v>
      </c>
      <c r="J20" s="19">
        <v>1.52713425629656E-2</v>
      </c>
      <c r="K20" s="19">
        <v>4.1924546208678401E-2</v>
      </c>
      <c r="L20" s="19">
        <v>2.5648021391651701E-2</v>
      </c>
      <c r="M20" s="19"/>
      <c r="N20" s="19">
        <v>3.1097353245785699E-2</v>
      </c>
      <c r="O20" s="19">
        <v>1.1907095644804799E-2</v>
      </c>
      <c r="P20" s="19">
        <v>1.7407728328811298E-2</v>
      </c>
      <c r="Q20" s="19">
        <v>1.9830029788846199E-2</v>
      </c>
      <c r="R20" s="19"/>
      <c r="S20" s="19">
        <v>1.42478063915346E-2</v>
      </c>
      <c r="T20" s="19">
        <v>1.8712476418194599E-2</v>
      </c>
      <c r="U20" s="19">
        <v>1.8162246361213601E-2</v>
      </c>
      <c r="V20" s="19">
        <v>1.15508113771398E-2</v>
      </c>
      <c r="W20" s="19">
        <v>2.9040837262165199E-2</v>
      </c>
      <c r="X20" s="19">
        <v>1.04263534149818E-2</v>
      </c>
      <c r="Y20" s="19">
        <v>4.8056662546037299E-2</v>
      </c>
      <c r="Z20" s="19">
        <v>2.4163650954121301E-2</v>
      </c>
      <c r="AA20" s="19">
        <v>2.2470989576848701E-2</v>
      </c>
      <c r="AB20" s="19">
        <v>1.2866169676067201E-2</v>
      </c>
      <c r="AC20" s="19">
        <v>2.8227415003794401E-2</v>
      </c>
      <c r="AD20" s="19">
        <v>1.5017745932595101E-2</v>
      </c>
      <c r="AE20" s="19"/>
      <c r="AF20" s="19">
        <v>1.37953749581733E-2</v>
      </c>
      <c r="AG20" s="19">
        <v>1.7835042262733899E-2</v>
      </c>
      <c r="AH20" s="19">
        <v>1.5121990810295499E-2</v>
      </c>
      <c r="AI20" s="19">
        <v>1.67249315186371E-2</v>
      </c>
      <c r="AJ20" s="19">
        <v>4.5435681273825003E-2</v>
      </c>
      <c r="AK20" s="19">
        <v>3.67767101980708E-2</v>
      </c>
      <c r="AL20" s="19"/>
      <c r="AM20" s="19">
        <v>1.9259282467450199E-2</v>
      </c>
      <c r="AN20" s="19">
        <v>2.1677625959141002E-2</v>
      </c>
      <c r="AO20" s="19"/>
      <c r="AP20" s="19">
        <v>1.6915833959533499E-2</v>
      </c>
      <c r="AQ20" s="19">
        <v>1.5806062618990199E-2</v>
      </c>
      <c r="AR20" s="19">
        <v>3.4903180775585803E-2</v>
      </c>
      <c r="AS20" s="19">
        <v>1.2802508380995E-2</v>
      </c>
      <c r="AT20" s="19">
        <v>2.1917769568288802E-2</v>
      </c>
      <c r="AU20" s="19"/>
      <c r="AV20" s="19">
        <v>2.0100676518033499E-2</v>
      </c>
      <c r="AW20" s="19">
        <v>3.1221929862697499E-2</v>
      </c>
      <c r="AX20" s="19">
        <v>1.27131088449326E-2</v>
      </c>
      <c r="AY20" s="19">
        <v>1.13018055638373E-2</v>
      </c>
      <c r="AZ20" s="19">
        <v>2.3868674884974999E-2</v>
      </c>
      <c r="BA20" s="19">
        <v>2.55201409830163E-2</v>
      </c>
      <c r="BB20" s="19"/>
      <c r="BC20" s="19">
        <v>2.9111161915151701E-2</v>
      </c>
      <c r="BD20" s="19">
        <v>1.4556154465661201E-2</v>
      </c>
      <c r="BE20" s="19">
        <v>2.15205993081263E-2</v>
      </c>
      <c r="BF20" s="19"/>
      <c r="BG20" s="19">
        <v>1.0526075940144699E-2</v>
      </c>
      <c r="BH20" s="19">
        <v>1.7692723472526099E-2</v>
      </c>
      <c r="BI20" s="19">
        <v>3.0621570772327099E-2</v>
      </c>
      <c r="BJ20" s="19">
        <v>0</v>
      </c>
      <c r="BK20" s="19">
        <v>1.1487504002206401E-2</v>
      </c>
      <c r="BL20" s="19"/>
      <c r="BM20" s="19">
        <v>1.6521628595345499E-2</v>
      </c>
      <c r="BN20" s="19">
        <v>8.8293596481750294E-3</v>
      </c>
    </row>
    <row r="21" spans="2:66" x14ac:dyDescent="0.35">
      <c r="B21" s="16"/>
    </row>
    <row r="22" spans="2:66" x14ac:dyDescent="0.35">
      <c r="B22" t="s">
        <v>102</v>
      </c>
    </row>
    <row r="23" spans="2:66" x14ac:dyDescent="0.35">
      <c r="B23" t="s">
        <v>103</v>
      </c>
    </row>
    <row r="25" spans="2:66" x14ac:dyDescent="0.35">
      <c r="B25"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N2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412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398</v>
      </c>
      <c r="C9" s="17">
        <v>0.51941390255667497</v>
      </c>
      <c r="D9" s="17">
        <v>0.51034680938645605</v>
      </c>
      <c r="E9" s="17">
        <v>0.527848540493146</v>
      </c>
      <c r="F9" s="17"/>
      <c r="G9" s="17">
        <v>0.46614726831334602</v>
      </c>
      <c r="H9" s="17">
        <v>0.43327224771315198</v>
      </c>
      <c r="I9" s="17">
        <v>0.462997813535448</v>
      </c>
      <c r="J9" s="17">
        <v>0.52769414562684902</v>
      </c>
      <c r="K9" s="17">
        <v>0.58800461877243504</v>
      </c>
      <c r="L9" s="17">
        <v>0.618089419721641</v>
      </c>
      <c r="M9" s="17"/>
      <c r="N9" s="17">
        <v>0.55334889010174004</v>
      </c>
      <c r="O9" s="17">
        <v>0.48252584065950399</v>
      </c>
      <c r="P9" s="17">
        <v>0.54377518814086001</v>
      </c>
      <c r="Q9" s="17">
        <v>0.49981674298142797</v>
      </c>
      <c r="R9" s="17"/>
      <c r="S9" s="17">
        <v>0.51173489940225503</v>
      </c>
      <c r="T9" s="17">
        <v>0.57639656223503799</v>
      </c>
      <c r="U9" s="17">
        <v>0.55892478634999099</v>
      </c>
      <c r="V9" s="17">
        <v>0.56305349131776905</v>
      </c>
      <c r="W9" s="17">
        <v>0.47778722300454401</v>
      </c>
      <c r="X9" s="17">
        <v>0.49112984647927799</v>
      </c>
      <c r="Y9" s="17">
        <v>0.54494803972280104</v>
      </c>
      <c r="Z9" s="17">
        <v>0.59814856203586098</v>
      </c>
      <c r="AA9" s="17">
        <v>0.469176967578191</v>
      </c>
      <c r="AB9" s="17">
        <v>0.443305739600728</v>
      </c>
      <c r="AC9" s="17">
        <v>0.46118218305423098</v>
      </c>
      <c r="AD9" s="17">
        <v>0.592165466191509</v>
      </c>
      <c r="AE9" s="17"/>
      <c r="AF9" s="17">
        <v>0.48125002019858198</v>
      </c>
      <c r="AG9" s="17">
        <v>0.52312872121139598</v>
      </c>
      <c r="AH9" s="17">
        <v>0.53095399098572305</v>
      </c>
      <c r="AI9" s="17">
        <v>0.54453635223126395</v>
      </c>
      <c r="AJ9" s="17">
        <v>0.55467759990986998</v>
      </c>
      <c r="AK9" s="17">
        <v>0.49053898932467599</v>
      </c>
      <c r="AL9" s="17"/>
      <c r="AM9" s="17">
        <v>0.52506418695586199</v>
      </c>
      <c r="AN9" s="17">
        <v>0.51390063873753999</v>
      </c>
      <c r="AO9" s="17"/>
      <c r="AP9" s="17">
        <v>0.50335331780222203</v>
      </c>
      <c r="AQ9" s="17">
        <v>0.55945196151440002</v>
      </c>
      <c r="AR9" s="17">
        <v>0.52070005677598596</v>
      </c>
      <c r="AS9" s="17">
        <v>0.46794331991050397</v>
      </c>
      <c r="AT9" s="17">
        <v>0.61452665559911901</v>
      </c>
      <c r="AU9" s="17"/>
      <c r="AV9" s="17">
        <v>0.49631477591143103</v>
      </c>
      <c r="AW9" s="17">
        <v>0.51997159503763402</v>
      </c>
      <c r="AX9" s="17">
        <v>0.46006062074107001</v>
      </c>
      <c r="AY9" s="17">
        <v>0.54719211142175495</v>
      </c>
      <c r="AZ9" s="17">
        <v>0.58479389245401403</v>
      </c>
      <c r="BA9" s="17">
        <v>0.61893617908287302</v>
      </c>
      <c r="BB9" s="17"/>
      <c r="BC9" s="17">
        <v>0.56091584817656703</v>
      </c>
      <c r="BD9" s="17">
        <v>0.49291036912507802</v>
      </c>
      <c r="BE9" s="17">
        <v>0.52323967669751403</v>
      </c>
      <c r="BF9" s="17"/>
      <c r="BG9" s="17">
        <v>0.511551531348861</v>
      </c>
      <c r="BH9" s="17">
        <v>0.52687723458994196</v>
      </c>
      <c r="BI9" s="17">
        <v>0.54933583343946002</v>
      </c>
      <c r="BJ9" s="17">
        <v>0.46303484159866098</v>
      </c>
      <c r="BK9" s="17">
        <v>0.47451486317353497</v>
      </c>
      <c r="BL9" s="17"/>
      <c r="BM9" s="17">
        <v>0.52437287638427799</v>
      </c>
      <c r="BN9" s="17">
        <v>0.471858450211455</v>
      </c>
    </row>
    <row r="10" spans="2:66" x14ac:dyDescent="0.35">
      <c r="B10" s="18" t="s">
        <v>399</v>
      </c>
      <c r="C10" s="17">
        <v>0.31632425837900302</v>
      </c>
      <c r="D10" s="17">
        <v>0.31752614947511199</v>
      </c>
      <c r="E10" s="17">
        <v>0.31573599195439001</v>
      </c>
      <c r="F10" s="17"/>
      <c r="G10" s="17">
        <v>0.284071130849747</v>
      </c>
      <c r="H10" s="17">
        <v>0.34566196026506901</v>
      </c>
      <c r="I10" s="17">
        <v>0.30512252559813602</v>
      </c>
      <c r="J10" s="17">
        <v>0.29266969344285998</v>
      </c>
      <c r="K10" s="17">
        <v>0.36730312664644199</v>
      </c>
      <c r="L10" s="17">
        <v>0.30780246453388899</v>
      </c>
      <c r="M10" s="17"/>
      <c r="N10" s="17">
        <v>0.32999925725343399</v>
      </c>
      <c r="O10" s="17">
        <v>0.31513791488249798</v>
      </c>
      <c r="P10" s="17">
        <v>0.28975776736612202</v>
      </c>
      <c r="Q10" s="17">
        <v>0.32524471024834201</v>
      </c>
      <c r="R10" s="17"/>
      <c r="S10" s="17">
        <v>0.30551482161459198</v>
      </c>
      <c r="T10" s="17">
        <v>0.30632191499620298</v>
      </c>
      <c r="U10" s="17">
        <v>0.31401641151632798</v>
      </c>
      <c r="V10" s="17">
        <v>0.295345768370055</v>
      </c>
      <c r="W10" s="17">
        <v>0.33530302987289901</v>
      </c>
      <c r="X10" s="17">
        <v>0.27970633680082302</v>
      </c>
      <c r="Y10" s="17">
        <v>0.37522020826553498</v>
      </c>
      <c r="Z10" s="17">
        <v>0.31796627499653302</v>
      </c>
      <c r="AA10" s="17">
        <v>0.29778761442568502</v>
      </c>
      <c r="AB10" s="17">
        <v>0.26415889255458003</v>
      </c>
      <c r="AC10" s="17">
        <v>0.384581161390669</v>
      </c>
      <c r="AD10" s="17">
        <v>0.49621367404795302</v>
      </c>
      <c r="AE10" s="17"/>
      <c r="AF10" s="17">
        <v>0.28505743650767101</v>
      </c>
      <c r="AG10" s="17">
        <v>0.32781339076030303</v>
      </c>
      <c r="AH10" s="17">
        <v>0.31528051838598498</v>
      </c>
      <c r="AI10" s="17">
        <v>0.32543350286725098</v>
      </c>
      <c r="AJ10" s="17">
        <v>0.32205720752261902</v>
      </c>
      <c r="AK10" s="17">
        <v>0.36732541387923601</v>
      </c>
      <c r="AL10" s="17"/>
      <c r="AM10" s="17">
        <v>0.309828337628895</v>
      </c>
      <c r="AN10" s="17">
        <v>0.326677468807483</v>
      </c>
      <c r="AO10" s="17"/>
      <c r="AP10" s="17">
        <v>0.28261474769422501</v>
      </c>
      <c r="AQ10" s="17">
        <v>0.32235002141427399</v>
      </c>
      <c r="AR10" s="17">
        <v>0.32203007557632801</v>
      </c>
      <c r="AS10" s="17">
        <v>0.33954809725317497</v>
      </c>
      <c r="AT10" s="17">
        <v>0.26759903884021202</v>
      </c>
      <c r="AU10" s="17"/>
      <c r="AV10" s="17">
        <v>0.298039059319607</v>
      </c>
      <c r="AW10" s="17">
        <v>0.30138506576841201</v>
      </c>
      <c r="AX10" s="17">
        <v>0.32085970123188801</v>
      </c>
      <c r="AY10" s="17">
        <v>0.38129605786110299</v>
      </c>
      <c r="AZ10" s="17">
        <v>0.30981390832764399</v>
      </c>
      <c r="BA10" s="17">
        <v>0.34607614602283399</v>
      </c>
      <c r="BB10" s="17"/>
      <c r="BC10" s="17">
        <v>0.31171814124799502</v>
      </c>
      <c r="BD10" s="17">
        <v>0.31448959190116599</v>
      </c>
      <c r="BE10" s="17">
        <v>0.31700898205514999</v>
      </c>
      <c r="BF10" s="17"/>
      <c r="BG10" s="17">
        <v>0.30092904002464099</v>
      </c>
      <c r="BH10" s="17">
        <v>0.3245062333848</v>
      </c>
      <c r="BI10" s="17">
        <v>0.321174674665546</v>
      </c>
      <c r="BJ10" s="17">
        <v>0.24533485521815801</v>
      </c>
      <c r="BK10" s="17">
        <v>0.34846286233996199</v>
      </c>
      <c r="BL10" s="17"/>
      <c r="BM10" s="17">
        <v>0.32065350723388802</v>
      </c>
      <c r="BN10" s="17">
        <v>0.32459961669315501</v>
      </c>
    </row>
    <row r="11" spans="2:66" x14ac:dyDescent="0.35">
      <c r="B11" s="18" t="s">
        <v>400</v>
      </c>
      <c r="C11" s="17">
        <v>0.31537312902593001</v>
      </c>
      <c r="D11" s="17">
        <v>0.34158646962563399</v>
      </c>
      <c r="E11" s="17">
        <v>0.28936706240431398</v>
      </c>
      <c r="F11" s="17"/>
      <c r="G11" s="17">
        <v>0.27937309755616202</v>
      </c>
      <c r="H11" s="17">
        <v>0.24742925868160101</v>
      </c>
      <c r="I11" s="17">
        <v>0.27941536716557303</v>
      </c>
      <c r="J11" s="17">
        <v>0.36011131648614803</v>
      </c>
      <c r="K11" s="17">
        <v>0.33390256934577001</v>
      </c>
      <c r="L11" s="17">
        <v>0.37523637539589799</v>
      </c>
      <c r="M11" s="17"/>
      <c r="N11" s="17">
        <v>0.31399902553808801</v>
      </c>
      <c r="O11" s="17">
        <v>0.31866430789269101</v>
      </c>
      <c r="P11" s="17">
        <v>0.316974428192901</v>
      </c>
      <c r="Q11" s="17">
        <v>0.31276672392058502</v>
      </c>
      <c r="R11" s="17"/>
      <c r="S11" s="17">
        <v>0.25050031101359099</v>
      </c>
      <c r="T11" s="17">
        <v>0.332359735683247</v>
      </c>
      <c r="U11" s="17">
        <v>0.33786290308936501</v>
      </c>
      <c r="V11" s="17">
        <v>0.25662428169965601</v>
      </c>
      <c r="W11" s="17">
        <v>0.27641448735326102</v>
      </c>
      <c r="X11" s="17">
        <v>0.31105891330201402</v>
      </c>
      <c r="Y11" s="17">
        <v>0.34555327041941197</v>
      </c>
      <c r="Z11" s="17">
        <v>0.29520704725436497</v>
      </c>
      <c r="AA11" s="17">
        <v>0.36566993918488599</v>
      </c>
      <c r="AB11" s="17">
        <v>0.34187056593757498</v>
      </c>
      <c r="AC11" s="17">
        <v>0.33815141413621003</v>
      </c>
      <c r="AD11" s="17">
        <v>0.40899845567946802</v>
      </c>
      <c r="AE11" s="17"/>
      <c r="AF11" s="17">
        <v>0.27067065500960702</v>
      </c>
      <c r="AG11" s="17">
        <v>0.31729898590479</v>
      </c>
      <c r="AH11" s="17">
        <v>0.32117282564147598</v>
      </c>
      <c r="AI11" s="17">
        <v>0.33627127665781498</v>
      </c>
      <c r="AJ11" s="17">
        <v>0.34914714574848998</v>
      </c>
      <c r="AK11" s="17">
        <v>0.35587674563594002</v>
      </c>
      <c r="AL11" s="17"/>
      <c r="AM11" s="17">
        <v>0.30701806389036801</v>
      </c>
      <c r="AN11" s="17">
        <v>0.32474488814913</v>
      </c>
      <c r="AO11" s="17"/>
      <c r="AP11" s="17">
        <v>0.31918449922470199</v>
      </c>
      <c r="AQ11" s="17">
        <v>0.30332737230232998</v>
      </c>
      <c r="AR11" s="17">
        <v>0.32395769421642001</v>
      </c>
      <c r="AS11" s="17">
        <v>0.28899798466565302</v>
      </c>
      <c r="AT11" s="17">
        <v>0.16746037507323899</v>
      </c>
      <c r="AU11" s="17"/>
      <c r="AV11" s="17">
        <v>0.29888565757684998</v>
      </c>
      <c r="AW11" s="17">
        <v>0.285788889068606</v>
      </c>
      <c r="AX11" s="17">
        <v>0.328995836492808</v>
      </c>
      <c r="AY11" s="17">
        <v>0.33069373452460898</v>
      </c>
      <c r="AZ11" s="17">
        <v>0.37814402173278699</v>
      </c>
      <c r="BA11" s="17">
        <v>0.34267923745961598</v>
      </c>
      <c r="BB11" s="17"/>
      <c r="BC11" s="17">
        <v>0.35711776856021499</v>
      </c>
      <c r="BD11" s="17">
        <v>0.317144751848288</v>
      </c>
      <c r="BE11" s="17">
        <v>0.30057741146147499</v>
      </c>
      <c r="BF11" s="17"/>
      <c r="BG11" s="17">
        <v>0.360021835494852</v>
      </c>
      <c r="BH11" s="17">
        <v>0.31984180863793599</v>
      </c>
      <c r="BI11" s="17">
        <v>0.32902786865479899</v>
      </c>
      <c r="BJ11" s="17">
        <v>0.30347546820072502</v>
      </c>
      <c r="BK11" s="17">
        <v>0.22845958549475201</v>
      </c>
      <c r="BL11" s="17"/>
      <c r="BM11" s="17">
        <v>0.32640758760285699</v>
      </c>
      <c r="BN11" s="17">
        <v>0.24581784234839599</v>
      </c>
    </row>
    <row r="12" spans="2:66" x14ac:dyDescent="0.35">
      <c r="B12" s="18" t="s">
        <v>401</v>
      </c>
      <c r="C12" s="17">
        <v>0.31212869469042798</v>
      </c>
      <c r="D12" s="17">
        <v>0.30321061590491299</v>
      </c>
      <c r="E12" s="17">
        <v>0.32236233576984402</v>
      </c>
      <c r="F12" s="17"/>
      <c r="G12" s="17">
        <v>0.36513704177426698</v>
      </c>
      <c r="H12" s="17">
        <v>0.387841258078513</v>
      </c>
      <c r="I12" s="17">
        <v>0.31288249600838097</v>
      </c>
      <c r="J12" s="17">
        <v>0.275320778803467</v>
      </c>
      <c r="K12" s="17">
        <v>0.28405259671084698</v>
      </c>
      <c r="L12" s="17">
        <v>0.26311026647570701</v>
      </c>
      <c r="M12" s="17"/>
      <c r="N12" s="17">
        <v>0.33077701188959202</v>
      </c>
      <c r="O12" s="17">
        <v>0.30755298308433998</v>
      </c>
      <c r="P12" s="17">
        <v>0.34039488998423101</v>
      </c>
      <c r="Q12" s="17">
        <v>0.272976985935725</v>
      </c>
      <c r="R12" s="17"/>
      <c r="S12" s="17">
        <v>0.35982860512412601</v>
      </c>
      <c r="T12" s="17">
        <v>0.30107238269258102</v>
      </c>
      <c r="U12" s="17">
        <v>0.33266489589489201</v>
      </c>
      <c r="V12" s="17">
        <v>0.32357725773920198</v>
      </c>
      <c r="W12" s="17">
        <v>0.293710279683978</v>
      </c>
      <c r="X12" s="17">
        <v>0.34778909402586</v>
      </c>
      <c r="Y12" s="17">
        <v>0.25319502604060101</v>
      </c>
      <c r="Z12" s="17">
        <v>0.34061327658414903</v>
      </c>
      <c r="AA12" s="17">
        <v>0.29252413002081001</v>
      </c>
      <c r="AB12" s="17">
        <v>0.322870557690634</v>
      </c>
      <c r="AC12" s="17">
        <v>0.26838306710596599</v>
      </c>
      <c r="AD12" s="17">
        <v>0.216589346477329</v>
      </c>
      <c r="AE12" s="17"/>
      <c r="AF12" s="17">
        <v>0.34804687831529102</v>
      </c>
      <c r="AG12" s="17">
        <v>0.31533495797174199</v>
      </c>
      <c r="AH12" s="17">
        <v>0.32341793045890399</v>
      </c>
      <c r="AI12" s="17">
        <v>0.301694095092159</v>
      </c>
      <c r="AJ12" s="17">
        <v>0.25026720182901602</v>
      </c>
      <c r="AK12" s="17">
        <v>0.25969593306612898</v>
      </c>
      <c r="AL12" s="17"/>
      <c r="AM12" s="17">
        <v>0.31171311438822003</v>
      </c>
      <c r="AN12" s="17">
        <v>0.31029114958547699</v>
      </c>
      <c r="AO12" s="17"/>
      <c r="AP12" s="17">
        <v>0.27346845898158301</v>
      </c>
      <c r="AQ12" s="17">
        <v>0.31547551596918499</v>
      </c>
      <c r="AR12" s="17">
        <v>0.31460293416306101</v>
      </c>
      <c r="AS12" s="17">
        <v>0.36625399887787702</v>
      </c>
      <c r="AT12" s="17">
        <v>0.42067485693225898</v>
      </c>
      <c r="AU12" s="17"/>
      <c r="AV12" s="17">
        <v>0.34224830506387899</v>
      </c>
      <c r="AW12" s="17">
        <v>0.29638174142725698</v>
      </c>
      <c r="AX12" s="17">
        <v>0.29986834287846198</v>
      </c>
      <c r="AY12" s="17">
        <v>0.26499643180354798</v>
      </c>
      <c r="AZ12" s="17">
        <v>0.34639187536879801</v>
      </c>
      <c r="BA12" s="17">
        <v>0.33381479654062701</v>
      </c>
      <c r="BB12" s="17"/>
      <c r="BC12" s="17">
        <v>0.34583362815159002</v>
      </c>
      <c r="BD12" s="17">
        <v>0.29923367951389102</v>
      </c>
      <c r="BE12" s="17">
        <v>0.29684655027944401</v>
      </c>
      <c r="BF12" s="17"/>
      <c r="BG12" s="17">
        <v>0.30479415568654999</v>
      </c>
      <c r="BH12" s="17">
        <v>0.31333488930344</v>
      </c>
      <c r="BI12" s="17">
        <v>0.34143649533646803</v>
      </c>
      <c r="BJ12" s="17">
        <v>0.32136761020118398</v>
      </c>
      <c r="BK12" s="17">
        <v>0.25636802302057099</v>
      </c>
      <c r="BL12" s="17"/>
      <c r="BM12" s="17">
        <v>0.31193925636057401</v>
      </c>
      <c r="BN12" s="17">
        <v>0.27140856495599402</v>
      </c>
    </row>
    <row r="13" spans="2:66" ht="29" x14ac:dyDescent="0.35">
      <c r="B13" s="18" t="s">
        <v>402</v>
      </c>
      <c r="C13" s="17">
        <v>0.244001318000822</v>
      </c>
      <c r="D13" s="17">
        <v>0.22586995399595899</v>
      </c>
      <c r="E13" s="17">
        <v>0.260942973289844</v>
      </c>
      <c r="F13" s="17"/>
      <c r="G13" s="17">
        <v>0.20709591286586901</v>
      </c>
      <c r="H13" s="17">
        <v>0.25262733135691401</v>
      </c>
      <c r="I13" s="17">
        <v>0.21314103648514801</v>
      </c>
      <c r="J13" s="17">
        <v>0.24688669490191001</v>
      </c>
      <c r="K13" s="17">
        <v>0.26044145067454499</v>
      </c>
      <c r="L13" s="17">
        <v>0.27311846652146299</v>
      </c>
      <c r="M13" s="17"/>
      <c r="N13" s="17">
        <v>0.22447435077554001</v>
      </c>
      <c r="O13" s="17">
        <v>0.22593568746678999</v>
      </c>
      <c r="P13" s="17">
        <v>0.26368672739896798</v>
      </c>
      <c r="Q13" s="17">
        <v>0.26811140372127901</v>
      </c>
      <c r="R13" s="17"/>
      <c r="S13" s="17">
        <v>0.23203126291460599</v>
      </c>
      <c r="T13" s="17">
        <v>0.22873237332232499</v>
      </c>
      <c r="U13" s="17">
        <v>0.28100477762343901</v>
      </c>
      <c r="V13" s="17">
        <v>0.20241829557733601</v>
      </c>
      <c r="W13" s="17">
        <v>0.32128602353348901</v>
      </c>
      <c r="X13" s="17">
        <v>0.22545313272374901</v>
      </c>
      <c r="Y13" s="17">
        <v>0.25933338761788799</v>
      </c>
      <c r="Z13" s="17">
        <v>0.21259371882377501</v>
      </c>
      <c r="AA13" s="17">
        <v>0.263921131654831</v>
      </c>
      <c r="AB13" s="17">
        <v>0.27962020784590502</v>
      </c>
      <c r="AC13" s="17">
        <v>0.192824688549809</v>
      </c>
      <c r="AD13" s="17">
        <v>0.17298330374877499</v>
      </c>
      <c r="AE13" s="17"/>
      <c r="AF13" s="17">
        <v>0.23563791782096999</v>
      </c>
      <c r="AG13" s="17">
        <v>0.21886735636920401</v>
      </c>
      <c r="AH13" s="17">
        <v>0.257795394714391</v>
      </c>
      <c r="AI13" s="17">
        <v>0.23642466351256</v>
      </c>
      <c r="AJ13" s="17">
        <v>0.29955107170814599</v>
      </c>
      <c r="AK13" s="17">
        <v>0.28523689619140902</v>
      </c>
      <c r="AL13" s="17"/>
      <c r="AM13" s="17">
        <v>0.24695924461056101</v>
      </c>
      <c r="AN13" s="17">
        <v>0.239180386428169</v>
      </c>
      <c r="AO13" s="17"/>
      <c r="AP13" s="17">
        <v>0.30445762780388502</v>
      </c>
      <c r="AQ13" s="17">
        <v>0.22976632643957701</v>
      </c>
      <c r="AR13" s="17">
        <v>0.22891576607718001</v>
      </c>
      <c r="AS13" s="17">
        <v>0.21931062081946501</v>
      </c>
      <c r="AT13" s="17">
        <v>0.20281349758197201</v>
      </c>
      <c r="AU13" s="17"/>
      <c r="AV13" s="17">
        <v>0.245151384620137</v>
      </c>
      <c r="AW13" s="17">
        <v>0.240128035915987</v>
      </c>
      <c r="AX13" s="17">
        <v>0.29654156526965703</v>
      </c>
      <c r="AY13" s="17">
        <v>0.25010179378549702</v>
      </c>
      <c r="AZ13" s="17">
        <v>0.23019928656022501</v>
      </c>
      <c r="BA13" s="17">
        <v>0.20892959483986301</v>
      </c>
      <c r="BB13" s="17"/>
      <c r="BC13" s="17">
        <v>0.25814850849871801</v>
      </c>
      <c r="BD13" s="17">
        <v>0.265393716833634</v>
      </c>
      <c r="BE13" s="17">
        <v>0.21516282755423299</v>
      </c>
      <c r="BF13" s="17"/>
      <c r="BG13" s="17">
        <v>0.25208736931813502</v>
      </c>
      <c r="BH13" s="17">
        <v>0.26075691320188299</v>
      </c>
      <c r="BI13" s="17">
        <v>0.23001472333857201</v>
      </c>
      <c r="BJ13" s="17">
        <v>0.25046457109264197</v>
      </c>
      <c r="BK13" s="17">
        <v>0.25402829964399598</v>
      </c>
      <c r="BL13" s="17"/>
      <c r="BM13" s="17">
        <v>0.259340231499054</v>
      </c>
      <c r="BN13" s="17">
        <v>0.25320367273407102</v>
      </c>
    </row>
    <row r="14" spans="2:66" x14ac:dyDescent="0.35">
      <c r="B14" s="18" t="s">
        <v>403</v>
      </c>
      <c r="C14" s="17">
        <v>0.21136745658396999</v>
      </c>
      <c r="D14" s="17">
        <v>0.20523875140852799</v>
      </c>
      <c r="E14" s="17">
        <v>0.21740934777072901</v>
      </c>
      <c r="F14" s="17"/>
      <c r="G14" s="17">
        <v>0.13028556094431301</v>
      </c>
      <c r="H14" s="17">
        <v>0.110337593665027</v>
      </c>
      <c r="I14" s="17">
        <v>0.20342062343827599</v>
      </c>
      <c r="J14" s="17">
        <v>0.23782225304551499</v>
      </c>
      <c r="K14" s="17">
        <v>0.25019398496567702</v>
      </c>
      <c r="L14" s="17">
        <v>0.30672493590400302</v>
      </c>
      <c r="M14" s="17"/>
      <c r="N14" s="17">
        <v>0.16340934020266101</v>
      </c>
      <c r="O14" s="17">
        <v>0.22494871066552</v>
      </c>
      <c r="P14" s="17">
        <v>0.23165095351304801</v>
      </c>
      <c r="Q14" s="17">
        <v>0.232636928876822</v>
      </c>
      <c r="R14" s="17"/>
      <c r="S14" s="17">
        <v>0.123497803226507</v>
      </c>
      <c r="T14" s="17">
        <v>0.215428086766873</v>
      </c>
      <c r="U14" s="17">
        <v>0.21855462717510599</v>
      </c>
      <c r="V14" s="17">
        <v>0.30206728650029901</v>
      </c>
      <c r="W14" s="17">
        <v>0.21409173654869801</v>
      </c>
      <c r="X14" s="17">
        <v>0.166704902546912</v>
      </c>
      <c r="Y14" s="17">
        <v>0.286636103952357</v>
      </c>
      <c r="Z14" s="17">
        <v>0.19923090476442401</v>
      </c>
      <c r="AA14" s="17">
        <v>0.19134271346499801</v>
      </c>
      <c r="AB14" s="17">
        <v>0.25853424715846102</v>
      </c>
      <c r="AC14" s="17">
        <v>0.190804667569801</v>
      </c>
      <c r="AD14" s="17">
        <v>0.22087352798627399</v>
      </c>
      <c r="AE14" s="17"/>
      <c r="AF14" s="17">
        <v>0.13929834293808199</v>
      </c>
      <c r="AG14" s="17">
        <v>0.227477972253743</v>
      </c>
      <c r="AH14" s="17">
        <v>0.19375502844400599</v>
      </c>
      <c r="AI14" s="17">
        <v>0.23214771936195699</v>
      </c>
      <c r="AJ14" s="17">
        <v>0.292335139421459</v>
      </c>
      <c r="AK14" s="17">
        <v>0.28148928611005702</v>
      </c>
      <c r="AL14" s="17"/>
      <c r="AM14" s="17">
        <v>0.22380082914662799</v>
      </c>
      <c r="AN14" s="17">
        <v>0.193983954168442</v>
      </c>
      <c r="AO14" s="17"/>
      <c r="AP14" s="17">
        <v>0.25929435298551001</v>
      </c>
      <c r="AQ14" s="17">
        <v>0.248220269216883</v>
      </c>
      <c r="AR14" s="17">
        <v>0.16556962117774901</v>
      </c>
      <c r="AS14" s="17">
        <v>0.149257584174396</v>
      </c>
      <c r="AT14" s="17">
        <v>8.5933609349091999E-2</v>
      </c>
      <c r="AU14" s="17"/>
      <c r="AV14" s="17">
        <v>0.169122264858311</v>
      </c>
      <c r="AW14" s="17">
        <v>0.27690132107023002</v>
      </c>
      <c r="AX14" s="17">
        <v>0.22932289835761599</v>
      </c>
      <c r="AY14" s="17">
        <v>0.24384242598066</v>
      </c>
      <c r="AZ14" s="17">
        <v>0.235274640507566</v>
      </c>
      <c r="BA14" s="17">
        <v>0.184612955073019</v>
      </c>
      <c r="BB14" s="17"/>
      <c r="BC14" s="17">
        <v>0.217412349369876</v>
      </c>
      <c r="BD14" s="17">
        <v>0.199823745211721</v>
      </c>
      <c r="BE14" s="17">
        <v>0.22619326611843699</v>
      </c>
      <c r="BF14" s="17"/>
      <c r="BG14" s="17">
        <v>0.19360811433206901</v>
      </c>
      <c r="BH14" s="17">
        <v>0.223906039793727</v>
      </c>
      <c r="BI14" s="17">
        <v>0.20580735233196301</v>
      </c>
      <c r="BJ14" s="17">
        <v>0.14858377824160299</v>
      </c>
      <c r="BK14" s="17">
        <v>0.23111299967584001</v>
      </c>
      <c r="BL14" s="17"/>
      <c r="BM14" s="17">
        <v>0.21895508537089101</v>
      </c>
      <c r="BN14" s="17">
        <v>0.212016198146466</v>
      </c>
    </row>
    <row r="15" spans="2:66" ht="29" x14ac:dyDescent="0.35">
      <c r="B15" s="18" t="s">
        <v>404</v>
      </c>
      <c r="C15" s="17">
        <v>0.195371071097068</v>
      </c>
      <c r="D15" s="17">
        <v>0.177718940882931</v>
      </c>
      <c r="E15" s="17">
        <v>0.21255761849822999</v>
      </c>
      <c r="F15" s="17"/>
      <c r="G15" s="17">
        <v>0.25031389663668102</v>
      </c>
      <c r="H15" s="17">
        <v>0.202498653056321</v>
      </c>
      <c r="I15" s="17">
        <v>0.23520680796138299</v>
      </c>
      <c r="J15" s="17">
        <v>0.18157793186889101</v>
      </c>
      <c r="K15" s="17">
        <v>0.189264638242437</v>
      </c>
      <c r="L15" s="17">
        <v>0.136013183542018</v>
      </c>
      <c r="M15" s="17"/>
      <c r="N15" s="17">
        <v>0.20595606748171799</v>
      </c>
      <c r="O15" s="17">
        <v>0.21298934138863601</v>
      </c>
      <c r="P15" s="17">
        <v>0.17670917908821299</v>
      </c>
      <c r="Q15" s="17">
        <v>0.179367942465196</v>
      </c>
      <c r="R15" s="17"/>
      <c r="S15" s="17">
        <v>0.19742380132616799</v>
      </c>
      <c r="T15" s="17">
        <v>0.19908577567097499</v>
      </c>
      <c r="U15" s="17">
        <v>0.174423810421379</v>
      </c>
      <c r="V15" s="17">
        <v>0.17927685532218601</v>
      </c>
      <c r="W15" s="17">
        <v>0.32880126748612598</v>
      </c>
      <c r="X15" s="17">
        <v>0.24447495363635299</v>
      </c>
      <c r="Y15" s="17">
        <v>0.158932602550024</v>
      </c>
      <c r="Z15" s="17">
        <v>0.15465642520521999</v>
      </c>
      <c r="AA15" s="17">
        <v>0.200697490149991</v>
      </c>
      <c r="AB15" s="17">
        <v>0.115266497621416</v>
      </c>
      <c r="AC15" s="17">
        <v>0.19435479508891301</v>
      </c>
      <c r="AD15" s="17">
        <v>0.18846347348439499</v>
      </c>
      <c r="AE15" s="17"/>
      <c r="AF15" s="17">
        <v>0.215477824840757</v>
      </c>
      <c r="AG15" s="17">
        <v>0.20341692650611801</v>
      </c>
      <c r="AH15" s="17">
        <v>0.213246308917241</v>
      </c>
      <c r="AI15" s="17">
        <v>0.16870189099909899</v>
      </c>
      <c r="AJ15" s="17">
        <v>0.176415728210193</v>
      </c>
      <c r="AK15" s="17">
        <v>0.140825768969188</v>
      </c>
      <c r="AL15" s="17"/>
      <c r="AM15" s="17">
        <v>0.18277014264952099</v>
      </c>
      <c r="AN15" s="17">
        <v>0.213425940269965</v>
      </c>
      <c r="AO15" s="17"/>
      <c r="AP15" s="17">
        <v>0.19623325953565501</v>
      </c>
      <c r="AQ15" s="17">
        <v>0.20560145834764501</v>
      </c>
      <c r="AR15" s="17">
        <v>0.20751331081194299</v>
      </c>
      <c r="AS15" s="17">
        <v>0.18182469441006399</v>
      </c>
      <c r="AT15" s="17">
        <v>0.139061887115521</v>
      </c>
      <c r="AU15" s="17"/>
      <c r="AV15" s="17">
        <v>0.21152038844629001</v>
      </c>
      <c r="AW15" s="17">
        <v>0.18908710009875601</v>
      </c>
      <c r="AX15" s="17">
        <v>0.19927790739378701</v>
      </c>
      <c r="AY15" s="17">
        <v>0.233643310984293</v>
      </c>
      <c r="AZ15" s="17">
        <v>0.14107796499367201</v>
      </c>
      <c r="BA15" s="17">
        <v>0.163422783757909</v>
      </c>
      <c r="BB15" s="17"/>
      <c r="BC15" s="17">
        <v>0.189781205001541</v>
      </c>
      <c r="BD15" s="17">
        <v>0.18505920595599901</v>
      </c>
      <c r="BE15" s="17">
        <v>0.21062862686255601</v>
      </c>
      <c r="BF15" s="17"/>
      <c r="BG15" s="17">
        <v>0.173245933361001</v>
      </c>
      <c r="BH15" s="17">
        <v>0.20667084060044899</v>
      </c>
      <c r="BI15" s="17">
        <v>0.19640616515951301</v>
      </c>
      <c r="BJ15" s="17">
        <v>0.22558880119168601</v>
      </c>
      <c r="BK15" s="17">
        <v>0.184880558564021</v>
      </c>
      <c r="BL15" s="17"/>
      <c r="BM15" s="17">
        <v>0.20120890913786599</v>
      </c>
      <c r="BN15" s="17">
        <v>0.19430021885597701</v>
      </c>
    </row>
    <row r="16" spans="2:66" x14ac:dyDescent="0.35">
      <c r="B16" s="18" t="s">
        <v>405</v>
      </c>
      <c r="C16" s="17">
        <v>0.14564252029087599</v>
      </c>
      <c r="D16" s="17">
        <v>0.14107006028646801</v>
      </c>
      <c r="E16" s="17">
        <v>0.15081855866965399</v>
      </c>
      <c r="F16" s="17"/>
      <c r="G16" s="17">
        <v>0.12996883804996201</v>
      </c>
      <c r="H16" s="17">
        <v>0.135064628284224</v>
      </c>
      <c r="I16" s="17">
        <v>0.167273682386017</v>
      </c>
      <c r="J16" s="17">
        <v>0.11891892776990599</v>
      </c>
      <c r="K16" s="17">
        <v>0.14177698471681399</v>
      </c>
      <c r="L16" s="17">
        <v>0.17143332553284699</v>
      </c>
      <c r="M16" s="17"/>
      <c r="N16" s="17">
        <v>0.13829434383192599</v>
      </c>
      <c r="O16" s="17">
        <v>0.12108002160897199</v>
      </c>
      <c r="P16" s="17">
        <v>0.16330479725105501</v>
      </c>
      <c r="Q16" s="17">
        <v>0.162236426509698</v>
      </c>
      <c r="R16" s="17"/>
      <c r="S16" s="17">
        <v>0.161674245252455</v>
      </c>
      <c r="T16" s="17">
        <v>0.121483563744057</v>
      </c>
      <c r="U16" s="17">
        <v>0.115145953889949</v>
      </c>
      <c r="V16" s="17">
        <v>0.14780590045855899</v>
      </c>
      <c r="W16" s="17">
        <v>0.121016746581212</v>
      </c>
      <c r="X16" s="17">
        <v>0.140735056594465</v>
      </c>
      <c r="Y16" s="17">
        <v>0.167544027695642</v>
      </c>
      <c r="Z16" s="17">
        <v>0.19925831051616499</v>
      </c>
      <c r="AA16" s="17">
        <v>0.16835672462331799</v>
      </c>
      <c r="AB16" s="17">
        <v>0.157214519468409</v>
      </c>
      <c r="AC16" s="17">
        <v>0.106619573490961</v>
      </c>
      <c r="AD16" s="17">
        <v>0.14059365714222199</v>
      </c>
      <c r="AE16" s="17"/>
      <c r="AF16" s="17">
        <v>0.12979901287462201</v>
      </c>
      <c r="AG16" s="17">
        <v>0.16591674719368399</v>
      </c>
      <c r="AH16" s="17">
        <v>0.150913747219586</v>
      </c>
      <c r="AI16" s="17">
        <v>0.14530256582451001</v>
      </c>
      <c r="AJ16" s="17">
        <v>0.12074266706603499</v>
      </c>
      <c r="AK16" s="17">
        <v>0.15240222819572399</v>
      </c>
      <c r="AL16" s="17"/>
      <c r="AM16" s="17">
        <v>0.16357658523749699</v>
      </c>
      <c r="AN16" s="17">
        <v>0.120067011974338</v>
      </c>
      <c r="AO16" s="17"/>
      <c r="AP16" s="17">
        <v>0.17253252346905601</v>
      </c>
      <c r="AQ16" s="17">
        <v>0.128362131964078</v>
      </c>
      <c r="AR16" s="17">
        <v>0.12879844017932701</v>
      </c>
      <c r="AS16" s="17">
        <v>0.14851489640611401</v>
      </c>
      <c r="AT16" s="17">
        <v>0.150863419341529</v>
      </c>
      <c r="AU16" s="17"/>
      <c r="AV16" s="17">
        <v>0.137189816869425</v>
      </c>
      <c r="AW16" s="17">
        <v>0.163403663714147</v>
      </c>
      <c r="AX16" s="17">
        <v>0.140808578792221</v>
      </c>
      <c r="AY16" s="17">
        <v>0.17288734958867699</v>
      </c>
      <c r="AZ16" s="17">
        <v>0.13871472559926501</v>
      </c>
      <c r="BA16" s="17">
        <v>0.162825783111156</v>
      </c>
      <c r="BB16" s="17"/>
      <c r="BC16" s="17">
        <v>9.5867969097188394E-2</v>
      </c>
      <c r="BD16" s="17">
        <v>0.16399718784137199</v>
      </c>
      <c r="BE16" s="17">
        <v>0.162751232628387</v>
      </c>
      <c r="BF16" s="17"/>
      <c r="BG16" s="17">
        <v>0.14095972746579399</v>
      </c>
      <c r="BH16" s="17">
        <v>0.15082832835766999</v>
      </c>
      <c r="BI16" s="17">
        <v>0.135764795707603</v>
      </c>
      <c r="BJ16" s="17">
        <v>0.26522631142438302</v>
      </c>
      <c r="BK16" s="17">
        <v>0.13024323928885101</v>
      </c>
      <c r="BL16" s="17"/>
      <c r="BM16" s="17">
        <v>0.14921570991966299</v>
      </c>
      <c r="BN16" s="17">
        <v>0.161477569306752</v>
      </c>
    </row>
    <row r="17" spans="2:66" x14ac:dyDescent="0.35">
      <c r="B17" s="18" t="s">
        <v>406</v>
      </c>
      <c r="C17" s="17">
        <v>0.142573234026209</v>
      </c>
      <c r="D17" s="17">
        <v>0.16606082929174101</v>
      </c>
      <c r="E17" s="17">
        <v>0.117409312037907</v>
      </c>
      <c r="F17" s="17"/>
      <c r="G17" s="17">
        <v>0.15936908555967999</v>
      </c>
      <c r="H17" s="17">
        <v>0.217279181255256</v>
      </c>
      <c r="I17" s="17">
        <v>0.165726073601348</v>
      </c>
      <c r="J17" s="17">
        <v>0.10328908528889599</v>
      </c>
      <c r="K17" s="17">
        <v>8.7324327037135094E-2</v>
      </c>
      <c r="L17" s="17">
        <v>0.120589686849469</v>
      </c>
      <c r="M17" s="17"/>
      <c r="N17" s="17">
        <v>0.16422921402396001</v>
      </c>
      <c r="O17" s="17">
        <v>0.151763458509172</v>
      </c>
      <c r="P17" s="17">
        <v>0.1236494123573</v>
      </c>
      <c r="Q17" s="17">
        <v>0.126622121724354</v>
      </c>
      <c r="R17" s="17"/>
      <c r="S17" s="17">
        <v>0.23101026802389199</v>
      </c>
      <c r="T17" s="17">
        <v>0.111697277780898</v>
      </c>
      <c r="U17" s="17">
        <v>0.140751539179373</v>
      </c>
      <c r="V17" s="17">
        <v>0.17268516583006899</v>
      </c>
      <c r="W17" s="17">
        <v>7.7716756580866603E-2</v>
      </c>
      <c r="X17" s="17">
        <v>0.15754190348675001</v>
      </c>
      <c r="Y17" s="17">
        <v>0.12819720607975599</v>
      </c>
      <c r="Z17" s="17">
        <v>8.0879428129544906E-2</v>
      </c>
      <c r="AA17" s="17">
        <v>8.3418706912061297E-2</v>
      </c>
      <c r="AB17" s="17">
        <v>0.14422546366624101</v>
      </c>
      <c r="AC17" s="17">
        <v>0.152440396157833</v>
      </c>
      <c r="AD17" s="17">
        <v>0.20118090364729099</v>
      </c>
      <c r="AE17" s="17"/>
      <c r="AF17" s="17">
        <v>0.210301072303268</v>
      </c>
      <c r="AG17" s="17">
        <v>0.13058562508006</v>
      </c>
      <c r="AH17" s="17">
        <v>9.7006365822601304E-2</v>
      </c>
      <c r="AI17" s="17">
        <v>0.133576196318307</v>
      </c>
      <c r="AJ17" s="17">
        <v>9.4824664702780795E-2</v>
      </c>
      <c r="AK17" s="17">
        <v>0.13161643065499601</v>
      </c>
      <c r="AL17" s="17"/>
      <c r="AM17" s="17">
        <v>0.14313105060435899</v>
      </c>
      <c r="AN17" s="17">
        <v>0.14279277860514999</v>
      </c>
      <c r="AO17" s="17"/>
      <c r="AP17" s="17">
        <v>8.0352422808782201E-2</v>
      </c>
      <c r="AQ17" s="17">
        <v>0.13918386628606899</v>
      </c>
      <c r="AR17" s="17">
        <v>0.160393915439109</v>
      </c>
      <c r="AS17" s="17">
        <v>0.23933193768734601</v>
      </c>
      <c r="AT17" s="17">
        <v>0.28452436597394698</v>
      </c>
      <c r="AU17" s="17"/>
      <c r="AV17" s="17">
        <v>0.15566818628172499</v>
      </c>
      <c r="AW17" s="17">
        <v>0.124752678082174</v>
      </c>
      <c r="AX17" s="17">
        <v>0.16987699545170101</v>
      </c>
      <c r="AY17" s="17">
        <v>9.7666352005164103E-2</v>
      </c>
      <c r="AZ17" s="17">
        <v>0.20735273414618299</v>
      </c>
      <c r="BA17" s="17">
        <v>9.2918300534116705E-2</v>
      </c>
      <c r="BB17" s="17"/>
      <c r="BC17" s="17">
        <v>0.15915789401358099</v>
      </c>
      <c r="BD17" s="17">
        <v>0.12942116707662199</v>
      </c>
      <c r="BE17" s="17">
        <v>0.16204622637209501</v>
      </c>
      <c r="BF17" s="17"/>
      <c r="BG17" s="17">
        <v>0.16145653765714299</v>
      </c>
      <c r="BH17" s="17">
        <v>0.13341369525711999</v>
      </c>
      <c r="BI17" s="17">
        <v>0.152764922418376</v>
      </c>
      <c r="BJ17" s="17">
        <v>0.20772712439493299</v>
      </c>
      <c r="BK17" s="17">
        <v>0.16052478016021399</v>
      </c>
      <c r="BL17" s="17"/>
      <c r="BM17" s="17">
        <v>0.13799614875826699</v>
      </c>
      <c r="BN17" s="17">
        <v>0.17144713934289299</v>
      </c>
    </row>
    <row r="18" spans="2:66" x14ac:dyDescent="0.35">
      <c r="B18" s="18" t="s">
        <v>407</v>
      </c>
      <c r="C18" s="17">
        <v>0.131582546047469</v>
      </c>
      <c r="D18" s="17">
        <v>0.13619860647537799</v>
      </c>
      <c r="E18" s="17">
        <v>0.127730409967833</v>
      </c>
      <c r="F18" s="17"/>
      <c r="G18" s="17">
        <v>0.14105339645429801</v>
      </c>
      <c r="H18" s="17">
        <v>9.9101989529718895E-2</v>
      </c>
      <c r="I18" s="17">
        <v>0.150183959830713</v>
      </c>
      <c r="J18" s="17">
        <v>0.1526633596975</v>
      </c>
      <c r="K18" s="17">
        <v>0.13632501783610301</v>
      </c>
      <c r="L18" s="17">
        <v>0.116476473221375</v>
      </c>
      <c r="M18" s="17"/>
      <c r="N18" s="17">
        <v>0.12567196076529299</v>
      </c>
      <c r="O18" s="17">
        <v>0.14092483464036601</v>
      </c>
      <c r="P18" s="17">
        <v>0.1225640103641</v>
      </c>
      <c r="Q18" s="17">
        <v>0.13828476674711099</v>
      </c>
      <c r="R18" s="17"/>
      <c r="S18" s="17">
        <v>9.5585082819294606E-2</v>
      </c>
      <c r="T18" s="17">
        <v>0.17026838415137899</v>
      </c>
      <c r="U18" s="17">
        <v>0.177836923308445</v>
      </c>
      <c r="V18" s="17">
        <v>0.11940134147918</v>
      </c>
      <c r="W18" s="17">
        <v>0.113132588364954</v>
      </c>
      <c r="X18" s="17">
        <v>0.12021074185715799</v>
      </c>
      <c r="Y18" s="17">
        <v>0.121490795403859</v>
      </c>
      <c r="Z18" s="17">
        <v>0.107161981745326</v>
      </c>
      <c r="AA18" s="17">
        <v>0.14225949212327499</v>
      </c>
      <c r="AB18" s="17">
        <v>0.15020984475924401</v>
      </c>
      <c r="AC18" s="17">
        <v>0.13618488789868299</v>
      </c>
      <c r="AD18" s="17">
        <v>7.84911942254779E-2</v>
      </c>
      <c r="AE18" s="17"/>
      <c r="AF18" s="17">
        <v>0.109751721046187</v>
      </c>
      <c r="AG18" s="17">
        <v>0.13860794008621699</v>
      </c>
      <c r="AH18" s="17">
        <v>0.106459491842869</v>
      </c>
      <c r="AI18" s="17">
        <v>0.16051090718476399</v>
      </c>
      <c r="AJ18" s="17">
        <v>0.1322824013309</v>
      </c>
      <c r="AK18" s="17">
        <v>0.166295653563718</v>
      </c>
      <c r="AL18" s="17"/>
      <c r="AM18" s="17">
        <v>0.121857681992925</v>
      </c>
      <c r="AN18" s="17">
        <v>0.14507322908631501</v>
      </c>
      <c r="AO18" s="17"/>
      <c r="AP18" s="17">
        <v>0.14355569537875101</v>
      </c>
      <c r="AQ18" s="17">
        <v>0.13992304594926999</v>
      </c>
      <c r="AR18" s="17">
        <v>0.13651369681096701</v>
      </c>
      <c r="AS18" s="17">
        <v>0.12595876207324799</v>
      </c>
      <c r="AT18" s="17">
        <v>6.6639523159964506E-2</v>
      </c>
      <c r="AU18" s="17"/>
      <c r="AV18" s="17">
        <v>0.12464984177567499</v>
      </c>
      <c r="AW18" s="17">
        <v>0.12604464268915699</v>
      </c>
      <c r="AX18" s="17">
        <v>0.16524930245185199</v>
      </c>
      <c r="AY18" s="17">
        <v>0.112737053260217</v>
      </c>
      <c r="AZ18" s="17">
        <v>0.14395134150972899</v>
      </c>
      <c r="BA18" s="17">
        <v>0.134176508637743</v>
      </c>
      <c r="BB18" s="17"/>
      <c r="BC18" s="17">
        <v>0.15028237172998099</v>
      </c>
      <c r="BD18" s="17">
        <v>0.15063502549636401</v>
      </c>
      <c r="BE18" s="17">
        <v>9.4426159986333996E-2</v>
      </c>
      <c r="BF18" s="17"/>
      <c r="BG18" s="17">
        <v>0.131042256418751</v>
      </c>
      <c r="BH18" s="17">
        <v>0.143065870156908</v>
      </c>
      <c r="BI18" s="17">
        <v>0.12731684063423801</v>
      </c>
      <c r="BJ18" s="17">
        <v>0.227284423010224</v>
      </c>
      <c r="BK18" s="17">
        <v>5.6528425826303998E-2</v>
      </c>
      <c r="BL18" s="17"/>
      <c r="BM18" s="17">
        <v>0.14110110317341501</v>
      </c>
      <c r="BN18" s="17">
        <v>9.60404111752763E-2</v>
      </c>
    </row>
    <row r="19" spans="2:66" ht="29" x14ac:dyDescent="0.35">
      <c r="B19" s="18" t="s">
        <v>408</v>
      </c>
      <c r="C19" s="17">
        <v>0.118293499118238</v>
      </c>
      <c r="D19" s="17">
        <v>0.117135654354143</v>
      </c>
      <c r="E19" s="17">
        <v>0.120005462339789</v>
      </c>
      <c r="F19" s="17"/>
      <c r="G19" s="17">
        <v>0.17579752322891901</v>
      </c>
      <c r="H19" s="17">
        <v>0.16346161209683399</v>
      </c>
      <c r="I19" s="17">
        <v>0.109126967329828</v>
      </c>
      <c r="J19" s="17">
        <v>9.7240186529787997E-2</v>
      </c>
      <c r="K19" s="17">
        <v>6.8967915593839704E-2</v>
      </c>
      <c r="L19" s="17">
        <v>0.100778104680272</v>
      </c>
      <c r="M19" s="17"/>
      <c r="N19" s="17">
        <v>0.137342780054588</v>
      </c>
      <c r="O19" s="17">
        <v>0.14146870412537199</v>
      </c>
      <c r="P19" s="17">
        <v>8.7510602961455505E-2</v>
      </c>
      <c r="Q19" s="17">
        <v>9.6556227451548904E-2</v>
      </c>
      <c r="R19" s="17"/>
      <c r="S19" s="17">
        <v>0.17393036909828799</v>
      </c>
      <c r="T19" s="17">
        <v>0.11741978057590299</v>
      </c>
      <c r="U19" s="17">
        <v>6.0582764338834402E-2</v>
      </c>
      <c r="V19" s="17">
        <v>0.112881953292892</v>
      </c>
      <c r="W19" s="17">
        <v>0.114026263193934</v>
      </c>
      <c r="X19" s="17">
        <v>0.14657084044740901</v>
      </c>
      <c r="Y19" s="17">
        <v>9.0859882348037393E-2</v>
      </c>
      <c r="Z19" s="17">
        <v>5.90497408479966E-2</v>
      </c>
      <c r="AA19" s="17">
        <v>0.10349932443416</v>
      </c>
      <c r="AB19" s="17">
        <v>0.133495759345857</v>
      </c>
      <c r="AC19" s="17">
        <v>0.14224362507837901</v>
      </c>
      <c r="AD19" s="17">
        <v>7.8395259439796E-2</v>
      </c>
      <c r="AE19" s="17"/>
      <c r="AF19" s="17">
        <v>0.155055733705147</v>
      </c>
      <c r="AG19" s="17">
        <v>0.11473107665424501</v>
      </c>
      <c r="AH19" s="17">
        <v>0.126316012055225</v>
      </c>
      <c r="AI19" s="17">
        <v>8.3034635732717105E-2</v>
      </c>
      <c r="AJ19" s="17">
        <v>7.6203891032496404E-2</v>
      </c>
      <c r="AK19" s="17">
        <v>0.14574767464803701</v>
      </c>
      <c r="AL19" s="17"/>
      <c r="AM19" s="17">
        <v>0.132977327243433</v>
      </c>
      <c r="AN19" s="17">
        <v>9.8297703402038403E-2</v>
      </c>
      <c r="AO19" s="17"/>
      <c r="AP19" s="17">
        <v>0.117814928726811</v>
      </c>
      <c r="AQ19" s="17">
        <v>8.8930182466834304E-2</v>
      </c>
      <c r="AR19" s="17">
        <v>0.13495626803937799</v>
      </c>
      <c r="AS19" s="17">
        <v>0.118377976288526</v>
      </c>
      <c r="AT19" s="17">
        <v>0.25968654724791002</v>
      </c>
      <c r="AU19" s="17"/>
      <c r="AV19" s="17">
        <v>0.140869085745881</v>
      </c>
      <c r="AW19" s="17">
        <v>0.12061253572471101</v>
      </c>
      <c r="AX19" s="17">
        <v>7.5846810988807897E-2</v>
      </c>
      <c r="AY19" s="17">
        <v>0.108452320095327</v>
      </c>
      <c r="AZ19" s="17">
        <v>3.8931699805882597E-2</v>
      </c>
      <c r="BA19" s="17">
        <v>0.112379653640479</v>
      </c>
      <c r="BB19" s="17"/>
      <c r="BC19" s="17">
        <v>7.1879737454227502E-2</v>
      </c>
      <c r="BD19" s="17">
        <v>0.122328653730276</v>
      </c>
      <c r="BE19" s="17">
        <v>0.151694803824904</v>
      </c>
      <c r="BF19" s="17"/>
      <c r="BG19" s="17">
        <v>0.12517217096906999</v>
      </c>
      <c r="BH19" s="17">
        <v>0.12541349644088801</v>
      </c>
      <c r="BI19" s="17">
        <v>0.105692649174074</v>
      </c>
      <c r="BJ19" s="17">
        <v>7.2585590642373604E-2</v>
      </c>
      <c r="BK19" s="17">
        <v>0.13629229947208901</v>
      </c>
      <c r="BL19" s="17"/>
      <c r="BM19" s="17">
        <v>0.12537406168112</v>
      </c>
      <c r="BN19" s="17">
        <v>0.12155092237597601</v>
      </c>
    </row>
    <row r="20" spans="2:66" ht="29" x14ac:dyDescent="0.35">
      <c r="B20" s="18" t="s">
        <v>409</v>
      </c>
      <c r="C20" s="17">
        <v>8.4844126823670596E-2</v>
      </c>
      <c r="D20" s="17">
        <v>7.8203901730198394E-2</v>
      </c>
      <c r="E20" s="17">
        <v>9.1736582371113706E-2</v>
      </c>
      <c r="F20" s="17"/>
      <c r="G20" s="17">
        <v>0.108525526973745</v>
      </c>
      <c r="H20" s="17">
        <v>0.104696492841223</v>
      </c>
      <c r="I20" s="17">
        <v>9.1618165647601002E-2</v>
      </c>
      <c r="J20" s="17">
        <v>9.2628885241007E-2</v>
      </c>
      <c r="K20" s="17">
        <v>6.6458204553690794E-2</v>
      </c>
      <c r="L20" s="17">
        <v>5.3440211266474698E-2</v>
      </c>
      <c r="M20" s="17"/>
      <c r="N20" s="17">
        <v>7.3199617708269896E-2</v>
      </c>
      <c r="O20" s="17">
        <v>8.5960507194998495E-2</v>
      </c>
      <c r="P20" s="17">
        <v>8.7432006564355902E-2</v>
      </c>
      <c r="Q20" s="17">
        <v>9.1411872167399502E-2</v>
      </c>
      <c r="R20" s="17"/>
      <c r="S20" s="17">
        <v>9.0398432725610697E-2</v>
      </c>
      <c r="T20" s="17">
        <v>8.9476214149889502E-2</v>
      </c>
      <c r="U20" s="17">
        <v>0.122363911105175</v>
      </c>
      <c r="V20" s="17">
        <v>8.9531219360617503E-2</v>
      </c>
      <c r="W20" s="17">
        <v>4.9599568414265799E-2</v>
      </c>
      <c r="X20" s="17">
        <v>0.10400440271695</v>
      </c>
      <c r="Y20" s="17">
        <v>9.6671882206458698E-2</v>
      </c>
      <c r="Z20" s="17">
        <v>8.2451079956544104E-2</v>
      </c>
      <c r="AA20" s="17">
        <v>7.5666969810338797E-2</v>
      </c>
      <c r="AB20" s="17">
        <v>6.9388815333790294E-2</v>
      </c>
      <c r="AC20" s="17">
        <v>5.6860024805470297E-2</v>
      </c>
      <c r="AD20" s="17">
        <v>4.7911994811287502E-2</v>
      </c>
      <c r="AE20" s="17"/>
      <c r="AF20" s="17">
        <v>8.9203422991181003E-2</v>
      </c>
      <c r="AG20" s="17">
        <v>9.0890856892497998E-2</v>
      </c>
      <c r="AH20" s="17">
        <v>8.5315500556810905E-2</v>
      </c>
      <c r="AI20" s="17">
        <v>9.8831077362541306E-2</v>
      </c>
      <c r="AJ20" s="17">
        <v>3.6824543802638603E-2</v>
      </c>
      <c r="AK20" s="17">
        <v>8.2564181493689798E-2</v>
      </c>
      <c r="AL20" s="17"/>
      <c r="AM20" s="17">
        <v>8.1298213402341404E-2</v>
      </c>
      <c r="AN20" s="17">
        <v>9.0477015688607998E-2</v>
      </c>
      <c r="AO20" s="17"/>
      <c r="AP20" s="17">
        <v>9.4145684428854806E-2</v>
      </c>
      <c r="AQ20" s="17">
        <v>7.5823260964774999E-2</v>
      </c>
      <c r="AR20" s="17">
        <v>8.1794174284606697E-2</v>
      </c>
      <c r="AS20" s="17">
        <v>7.9408344558983907E-2</v>
      </c>
      <c r="AT20" s="17">
        <v>0.11538407476792401</v>
      </c>
      <c r="AU20" s="17"/>
      <c r="AV20" s="17">
        <v>0.102537377102574</v>
      </c>
      <c r="AW20" s="17">
        <v>7.9193744574196007E-2</v>
      </c>
      <c r="AX20" s="17">
        <v>8.5798252727859001E-2</v>
      </c>
      <c r="AY20" s="17">
        <v>8.7191626784233894E-2</v>
      </c>
      <c r="AZ20" s="17">
        <v>4.6463767055949699E-2</v>
      </c>
      <c r="BA20" s="17">
        <v>9.3478078976172801E-2</v>
      </c>
      <c r="BB20" s="17"/>
      <c r="BC20" s="17">
        <v>6.8650292372624697E-2</v>
      </c>
      <c r="BD20" s="17">
        <v>8.9067940459296793E-2</v>
      </c>
      <c r="BE20" s="17">
        <v>9.5378835131086498E-2</v>
      </c>
      <c r="BF20" s="17"/>
      <c r="BG20" s="17">
        <v>9.9508652487987806E-2</v>
      </c>
      <c r="BH20" s="17">
        <v>8.2931611949130193E-2</v>
      </c>
      <c r="BI20" s="17">
        <v>7.9064851029046798E-2</v>
      </c>
      <c r="BJ20" s="17">
        <v>7.5072918425512794E-2</v>
      </c>
      <c r="BK20" s="17">
        <v>0.106281894162079</v>
      </c>
      <c r="BL20" s="17"/>
      <c r="BM20" s="17">
        <v>8.56404499610674E-2</v>
      </c>
      <c r="BN20" s="17">
        <v>9.9060311246127894E-2</v>
      </c>
    </row>
    <row r="21" spans="2:66" x14ac:dyDescent="0.35">
      <c r="B21" s="18" t="s">
        <v>410</v>
      </c>
      <c r="C21" s="17">
        <v>7.0562088744191107E-2</v>
      </c>
      <c r="D21" s="17">
        <v>7.8520658613785294E-2</v>
      </c>
      <c r="E21" s="17">
        <v>6.3150218238846395E-2</v>
      </c>
      <c r="F21" s="17"/>
      <c r="G21" s="17">
        <v>5.7996283468992299E-2</v>
      </c>
      <c r="H21" s="17">
        <v>7.3725089517469894E-2</v>
      </c>
      <c r="I21" s="17">
        <v>6.4645482034863797E-2</v>
      </c>
      <c r="J21" s="17">
        <v>7.1840172698862906E-2</v>
      </c>
      <c r="K21" s="17">
        <v>5.9516249226930502E-2</v>
      </c>
      <c r="L21" s="17">
        <v>8.7517276082572107E-2</v>
      </c>
      <c r="M21" s="17"/>
      <c r="N21" s="17">
        <v>7.5905228311508602E-2</v>
      </c>
      <c r="O21" s="17">
        <v>6.4732280472936901E-2</v>
      </c>
      <c r="P21" s="17">
        <v>6.8314271390827505E-2</v>
      </c>
      <c r="Q21" s="17">
        <v>7.3962544641867398E-2</v>
      </c>
      <c r="R21" s="17"/>
      <c r="S21" s="17">
        <v>8.15581292292578E-2</v>
      </c>
      <c r="T21" s="17">
        <v>6.2895562368208799E-2</v>
      </c>
      <c r="U21" s="17">
        <v>3.5974232933020003E-2</v>
      </c>
      <c r="V21" s="17">
        <v>8.8098278098802302E-2</v>
      </c>
      <c r="W21" s="17">
        <v>3.4833148024084097E-2</v>
      </c>
      <c r="X21" s="17">
        <v>7.0219507432984204E-2</v>
      </c>
      <c r="Y21" s="17">
        <v>4.8805514630729602E-2</v>
      </c>
      <c r="Z21" s="17">
        <v>0.12791307119005901</v>
      </c>
      <c r="AA21" s="17">
        <v>9.2749332405744705E-2</v>
      </c>
      <c r="AB21" s="17">
        <v>8.3596631907041405E-2</v>
      </c>
      <c r="AC21" s="17">
        <v>6.5454223072406406E-2</v>
      </c>
      <c r="AD21" s="17">
        <v>4.6877970127755499E-2</v>
      </c>
      <c r="AE21" s="17"/>
      <c r="AF21" s="17">
        <v>7.5839825771954E-2</v>
      </c>
      <c r="AG21" s="17">
        <v>6.9721082490143499E-2</v>
      </c>
      <c r="AH21" s="17">
        <v>8.8675693583545601E-2</v>
      </c>
      <c r="AI21" s="17">
        <v>6.48257977638379E-2</v>
      </c>
      <c r="AJ21" s="17">
        <v>6.3881389810914402E-2</v>
      </c>
      <c r="AK21" s="17">
        <v>3.6889027269557999E-2</v>
      </c>
      <c r="AL21" s="17"/>
      <c r="AM21" s="17">
        <v>8.1696606578555098E-2</v>
      </c>
      <c r="AN21" s="17">
        <v>5.5263876349305199E-2</v>
      </c>
      <c r="AO21" s="17"/>
      <c r="AP21" s="17">
        <v>7.9624145594566695E-2</v>
      </c>
      <c r="AQ21" s="17">
        <v>5.4249641914517303E-2</v>
      </c>
      <c r="AR21" s="17">
        <v>8.0966052187876197E-2</v>
      </c>
      <c r="AS21" s="17">
        <v>5.4247361908828402E-2</v>
      </c>
      <c r="AT21" s="17">
        <v>0.103250531858331</v>
      </c>
      <c r="AU21" s="17"/>
      <c r="AV21" s="17">
        <v>8.2833264278960594E-2</v>
      </c>
      <c r="AW21" s="17">
        <v>6.8618412292728498E-2</v>
      </c>
      <c r="AX21" s="17">
        <v>7.4956797506531794E-2</v>
      </c>
      <c r="AY21" s="17">
        <v>5.8217922667300498E-2</v>
      </c>
      <c r="AZ21" s="17">
        <v>3.93563705080291E-2</v>
      </c>
      <c r="BA21" s="17">
        <v>6.7597298463661998E-2</v>
      </c>
      <c r="BB21" s="17"/>
      <c r="BC21" s="17">
        <v>6.3566191869066493E-2</v>
      </c>
      <c r="BD21" s="17">
        <v>7.1397623951904396E-2</v>
      </c>
      <c r="BE21" s="17">
        <v>7.0429522723015101E-2</v>
      </c>
      <c r="BF21" s="17"/>
      <c r="BG21" s="17">
        <v>7.7325539238331395E-2</v>
      </c>
      <c r="BH21" s="17">
        <v>6.1281126837583397E-2</v>
      </c>
      <c r="BI21" s="17">
        <v>7.6888405719196598E-2</v>
      </c>
      <c r="BJ21" s="17">
        <v>5.9875039110645303E-2</v>
      </c>
      <c r="BK21" s="17">
        <v>0.10567401261030999</v>
      </c>
      <c r="BL21" s="17"/>
      <c r="BM21" s="17">
        <v>6.3902928605424E-2</v>
      </c>
      <c r="BN21" s="17">
        <v>9.5076385588357404E-2</v>
      </c>
    </row>
    <row r="22" spans="2:66" x14ac:dyDescent="0.35">
      <c r="B22" s="18" t="s">
        <v>117</v>
      </c>
      <c r="C22" s="17">
        <v>2.2968753038447701E-2</v>
      </c>
      <c r="D22" s="17">
        <v>2.1460565324266101E-2</v>
      </c>
      <c r="E22" s="17">
        <v>2.45524575967234E-2</v>
      </c>
      <c r="F22" s="17"/>
      <c r="G22" s="17">
        <v>2.1989128647799599E-2</v>
      </c>
      <c r="H22" s="17">
        <v>2.77832058299659E-2</v>
      </c>
      <c r="I22" s="17">
        <v>2.7229800844800599E-2</v>
      </c>
      <c r="J22" s="17">
        <v>3.6240810470672999E-2</v>
      </c>
      <c r="K22" s="17">
        <v>2.4304293728952198E-2</v>
      </c>
      <c r="L22" s="17">
        <v>4.5888555719897804E-3</v>
      </c>
      <c r="M22" s="17"/>
      <c r="N22" s="17">
        <v>1.32365593167682E-2</v>
      </c>
      <c r="O22" s="17">
        <v>2.57236602567028E-2</v>
      </c>
      <c r="P22" s="17">
        <v>2.4280330625487699E-2</v>
      </c>
      <c r="Q22" s="17">
        <v>2.9841685095903101E-2</v>
      </c>
      <c r="R22" s="17"/>
      <c r="S22" s="17">
        <v>1.07293379384407E-2</v>
      </c>
      <c r="T22" s="17">
        <v>1.52795575084678E-2</v>
      </c>
      <c r="U22" s="17">
        <v>1.91937763373391E-2</v>
      </c>
      <c r="V22" s="17">
        <v>1.1615117328376201E-2</v>
      </c>
      <c r="W22" s="17">
        <v>5.2095089404339399E-2</v>
      </c>
      <c r="X22" s="17">
        <v>3.7707965664706598E-2</v>
      </c>
      <c r="Y22" s="17">
        <v>1.847731337077E-2</v>
      </c>
      <c r="Z22" s="17">
        <v>2.3535499236220399E-2</v>
      </c>
      <c r="AA22" s="17">
        <v>2.6251682254225198E-2</v>
      </c>
      <c r="AB22" s="17">
        <v>1.8885819333300798E-2</v>
      </c>
      <c r="AC22" s="17">
        <v>5.6652958427968199E-2</v>
      </c>
      <c r="AD22" s="17">
        <v>0</v>
      </c>
      <c r="AE22" s="17"/>
      <c r="AF22" s="17">
        <v>3.4650303969176899E-2</v>
      </c>
      <c r="AG22" s="17">
        <v>1.7527803294945101E-2</v>
      </c>
      <c r="AH22" s="17">
        <v>1.7582022686173801E-2</v>
      </c>
      <c r="AI22" s="17">
        <v>1.7522038130295001E-2</v>
      </c>
      <c r="AJ22" s="17">
        <v>3.7328913189587899E-2</v>
      </c>
      <c r="AK22" s="17">
        <v>0</v>
      </c>
      <c r="AL22" s="17"/>
      <c r="AM22" s="17">
        <v>1.8729016439530299E-2</v>
      </c>
      <c r="AN22" s="17">
        <v>2.9147322974299401E-2</v>
      </c>
      <c r="AO22" s="17"/>
      <c r="AP22" s="17">
        <v>2.53937751760978E-2</v>
      </c>
      <c r="AQ22" s="17">
        <v>2.7501360362943799E-2</v>
      </c>
      <c r="AR22" s="17">
        <v>2.6969479610819001E-2</v>
      </c>
      <c r="AS22" s="17">
        <v>8.3237939381478106E-3</v>
      </c>
      <c r="AT22" s="17">
        <v>0</v>
      </c>
      <c r="AU22" s="17"/>
      <c r="AV22" s="17">
        <v>2.1678361364668899E-2</v>
      </c>
      <c r="AW22" s="17">
        <v>1.5640447058626501E-2</v>
      </c>
      <c r="AX22" s="17">
        <v>2.5161595749646E-2</v>
      </c>
      <c r="AY22" s="17">
        <v>3.8330141053671699E-3</v>
      </c>
      <c r="AZ22" s="17">
        <v>1.6179511693830001E-2</v>
      </c>
      <c r="BA22" s="17">
        <v>3.76935634027976E-2</v>
      </c>
      <c r="BB22" s="17"/>
      <c r="BC22" s="17">
        <v>2.3024958212002102E-2</v>
      </c>
      <c r="BD22" s="17">
        <v>2.3272577717848599E-2</v>
      </c>
      <c r="BE22" s="17">
        <v>8.7015576956959093E-3</v>
      </c>
      <c r="BF22" s="17"/>
      <c r="BG22" s="17">
        <v>5.8479948210904296E-3</v>
      </c>
      <c r="BH22" s="17">
        <v>1.35879662315176E-2</v>
      </c>
      <c r="BI22" s="17">
        <v>1.8014695448748501E-2</v>
      </c>
      <c r="BJ22" s="17">
        <v>0</v>
      </c>
      <c r="BK22" s="17">
        <v>5.5196960911385699E-3</v>
      </c>
      <c r="BL22" s="17"/>
      <c r="BM22" s="17">
        <v>1.2323185059104701E-2</v>
      </c>
      <c r="BN22" s="17">
        <v>4.2424692020065899E-3</v>
      </c>
    </row>
    <row r="23" spans="2:66" ht="29" x14ac:dyDescent="0.35">
      <c r="B23" s="18" t="s">
        <v>411</v>
      </c>
      <c r="C23" s="19">
        <v>7.3307053669309803E-3</v>
      </c>
      <c r="D23" s="19">
        <v>8.5065603541452095E-3</v>
      </c>
      <c r="E23" s="19">
        <v>6.22037046317238E-3</v>
      </c>
      <c r="F23" s="19"/>
      <c r="G23" s="19">
        <v>3.4704945424792002E-3</v>
      </c>
      <c r="H23" s="19">
        <v>0</v>
      </c>
      <c r="I23" s="19">
        <v>1.26021073407606E-2</v>
      </c>
      <c r="J23" s="19">
        <v>1.50985765225299E-2</v>
      </c>
      <c r="K23" s="19">
        <v>1.14643912001183E-2</v>
      </c>
      <c r="L23" s="19">
        <v>2.5453071787478201E-3</v>
      </c>
      <c r="M23" s="19"/>
      <c r="N23" s="19">
        <v>5.9419879173813204E-3</v>
      </c>
      <c r="O23" s="19">
        <v>8.5406738698905697E-3</v>
      </c>
      <c r="P23" s="19">
        <v>2.1397858197189602E-3</v>
      </c>
      <c r="Q23" s="19">
        <v>1.22578109546773E-2</v>
      </c>
      <c r="R23" s="19"/>
      <c r="S23" s="19">
        <v>1.02233866542716E-2</v>
      </c>
      <c r="T23" s="19">
        <v>3.7952587017796601E-3</v>
      </c>
      <c r="U23" s="19">
        <v>0</v>
      </c>
      <c r="V23" s="19">
        <v>5.9220989261291896E-3</v>
      </c>
      <c r="W23" s="19">
        <v>0</v>
      </c>
      <c r="X23" s="19">
        <v>0</v>
      </c>
      <c r="Y23" s="19">
        <v>6.0499899256713499E-3</v>
      </c>
      <c r="Z23" s="19">
        <v>0</v>
      </c>
      <c r="AA23" s="19">
        <v>4.4628540573338604E-3</v>
      </c>
      <c r="AB23" s="19">
        <v>3.2234583296009901E-2</v>
      </c>
      <c r="AC23" s="19">
        <v>1.9838705344417701E-2</v>
      </c>
      <c r="AD23" s="19">
        <v>0</v>
      </c>
      <c r="AE23" s="19"/>
      <c r="AF23" s="19">
        <v>8.1651685943566893E-3</v>
      </c>
      <c r="AG23" s="19">
        <v>7.4038265623073201E-3</v>
      </c>
      <c r="AH23" s="19">
        <v>7.1659671400666697E-3</v>
      </c>
      <c r="AI23" s="19">
        <v>6.6291359594455998E-3</v>
      </c>
      <c r="AJ23" s="19">
        <v>1.0245131331148001E-2</v>
      </c>
      <c r="AK23" s="19">
        <v>0</v>
      </c>
      <c r="AL23" s="19"/>
      <c r="AM23" s="19">
        <v>5.3901155946056104E-3</v>
      </c>
      <c r="AN23" s="19">
        <v>1.01361602740684E-2</v>
      </c>
      <c r="AO23" s="19"/>
      <c r="AP23" s="19">
        <v>6.7186578333363403E-3</v>
      </c>
      <c r="AQ23" s="19">
        <v>4.4327849707752201E-3</v>
      </c>
      <c r="AR23" s="19">
        <v>6.6039491523026701E-3</v>
      </c>
      <c r="AS23" s="19">
        <v>1.32440429136226E-2</v>
      </c>
      <c r="AT23" s="19">
        <v>0</v>
      </c>
      <c r="AU23" s="19"/>
      <c r="AV23" s="19">
        <v>6.1359923890370897E-3</v>
      </c>
      <c r="AW23" s="19">
        <v>1.32259309736591E-2</v>
      </c>
      <c r="AX23" s="19">
        <v>0</v>
      </c>
      <c r="AY23" s="19">
        <v>0</v>
      </c>
      <c r="AZ23" s="19">
        <v>0</v>
      </c>
      <c r="BA23" s="19">
        <v>0</v>
      </c>
      <c r="BB23" s="19"/>
      <c r="BC23" s="19">
        <v>4.4253638770149102E-3</v>
      </c>
      <c r="BD23" s="19">
        <v>9.0156975894386208E-3</v>
      </c>
      <c r="BE23" s="19">
        <v>5.1188933442748797E-3</v>
      </c>
      <c r="BF23" s="19"/>
      <c r="BG23" s="19">
        <v>5.5616565670429203E-3</v>
      </c>
      <c r="BH23" s="19">
        <v>0</v>
      </c>
      <c r="BI23" s="19">
        <v>1.60035377319548E-3</v>
      </c>
      <c r="BJ23" s="19">
        <v>0</v>
      </c>
      <c r="BK23" s="19">
        <v>4.8597521449662603E-2</v>
      </c>
      <c r="BL23" s="19"/>
      <c r="BM23" s="19">
        <v>9.08824870327808E-4</v>
      </c>
      <c r="BN23" s="19">
        <v>3.7352326041110002E-2</v>
      </c>
    </row>
    <row r="24" spans="2:66" x14ac:dyDescent="0.35">
      <c r="B24" s="16"/>
    </row>
    <row r="25" spans="2:66" x14ac:dyDescent="0.35">
      <c r="B25" t="s">
        <v>102</v>
      </c>
    </row>
    <row r="26" spans="2:66" x14ac:dyDescent="0.35">
      <c r="B26" t="s">
        <v>103</v>
      </c>
    </row>
    <row r="28" spans="2:66" x14ac:dyDescent="0.35">
      <c r="B2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N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422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413</v>
      </c>
      <c r="C9" s="17">
        <v>0.45454056874079402</v>
      </c>
      <c r="D9" s="17">
        <v>0.47080155632147802</v>
      </c>
      <c r="E9" s="17">
        <v>0.43995092099722499</v>
      </c>
      <c r="F9" s="17"/>
      <c r="G9" s="17">
        <v>0.40750887395149299</v>
      </c>
      <c r="H9" s="17">
        <v>0.39745843764297101</v>
      </c>
      <c r="I9" s="17">
        <v>0.43503835397509</v>
      </c>
      <c r="J9" s="17">
        <v>0.45831375417287801</v>
      </c>
      <c r="K9" s="17">
        <v>0.50950925070564701</v>
      </c>
      <c r="L9" s="17">
        <v>0.50824468865306904</v>
      </c>
      <c r="M9" s="17"/>
      <c r="N9" s="17">
        <v>0.46134732570610998</v>
      </c>
      <c r="O9" s="17">
        <v>0.437970140388379</v>
      </c>
      <c r="P9" s="17">
        <v>0.483746753549401</v>
      </c>
      <c r="Q9" s="17">
        <v>0.43588569246146602</v>
      </c>
      <c r="R9" s="17"/>
      <c r="S9" s="17">
        <v>0.39760260948273801</v>
      </c>
      <c r="T9" s="17">
        <v>0.46308395584746398</v>
      </c>
      <c r="U9" s="17">
        <v>0.49972067183966501</v>
      </c>
      <c r="V9" s="17">
        <v>0.48525201524032102</v>
      </c>
      <c r="W9" s="17">
        <v>0.49148789643985802</v>
      </c>
      <c r="X9" s="17">
        <v>0.43814636927581302</v>
      </c>
      <c r="Y9" s="17">
        <v>0.47220151128737098</v>
      </c>
      <c r="Z9" s="17">
        <v>0.37818252199070101</v>
      </c>
      <c r="AA9" s="17">
        <v>0.43388461773769599</v>
      </c>
      <c r="AB9" s="17">
        <v>0.398302285758663</v>
      </c>
      <c r="AC9" s="17">
        <v>0.52984568902246798</v>
      </c>
      <c r="AD9" s="17">
        <v>0.60600822956448996</v>
      </c>
      <c r="AE9" s="17"/>
      <c r="AF9" s="17">
        <v>0.39472787990421099</v>
      </c>
      <c r="AG9" s="17">
        <v>0.46309775025868999</v>
      </c>
      <c r="AH9" s="17">
        <v>0.49678041976777199</v>
      </c>
      <c r="AI9" s="17">
        <v>0.43989867021379397</v>
      </c>
      <c r="AJ9" s="17">
        <v>0.488593162078375</v>
      </c>
      <c r="AK9" s="17">
        <v>0.55561234551644301</v>
      </c>
      <c r="AL9" s="17"/>
      <c r="AM9" s="17">
        <v>0.45858640751659602</v>
      </c>
      <c r="AN9" s="17">
        <v>0.44849606532737801</v>
      </c>
      <c r="AO9" s="17"/>
      <c r="AP9" s="17">
        <v>0.47329034035506701</v>
      </c>
      <c r="AQ9" s="17">
        <v>0.46086899080702798</v>
      </c>
      <c r="AR9" s="17">
        <v>0.43277703518900801</v>
      </c>
      <c r="AS9" s="17">
        <v>0.48824463556446102</v>
      </c>
      <c r="AT9" s="17">
        <v>0.30828576933125501</v>
      </c>
      <c r="AU9" s="17"/>
      <c r="AV9" s="17">
        <v>0.42875092277552801</v>
      </c>
      <c r="AW9" s="17">
        <v>0.447418947709742</v>
      </c>
      <c r="AX9" s="17">
        <v>0.49149588701831898</v>
      </c>
      <c r="AY9" s="17">
        <v>0.59530943409583104</v>
      </c>
      <c r="AZ9" s="17">
        <v>0.43702261684801402</v>
      </c>
      <c r="BA9" s="17">
        <v>0.41333237436301101</v>
      </c>
      <c r="BB9" s="17"/>
      <c r="BC9" s="17">
        <v>0.42847464659770002</v>
      </c>
      <c r="BD9" s="17">
        <v>0.44244007316961598</v>
      </c>
      <c r="BE9" s="17">
        <v>0.51072873936061602</v>
      </c>
      <c r="BF9" s="17"/>
      <c r="BG9" s="17">
        <v>0.44984515053574498</v>
      </c>
      <c r="BH9" s="17">
        <v>0.451223174663821</v>
      </c>
      <c r="BI9" s="17">
        <v>0.47402815529140302</v>
      </c>
      <c r="BJ9" s="17">
        <v>0.46291855967509099</v>
      </c>
      <c r="BK9" s="17">
        <v>0.46128098525779399</v>
      </c>
      <c r="BL9" s="17"/>
      <c r="BM9" s="17">
        <v>0.45099799308628002</v>
      </c>
      <c r="BN9" s="17">
        <v>0.46165991084431002</v>
      </c>
    </row>
    <row r="10" spans="2:66" x14ac:dyDescent="0.35">
      <c r="B10" s="18" t="s">
        <v>414</v>
      </c>
      <c r="C10" s="17">
        <v>0.43555146921464799</v>
      </c>
      <c r="D10" s="17">
        <v>0.42334557499628001</v>
      </c>
      <c r="E10" s="17">
        <v>0.445657569300904</v>
      </c>
      <c r="F10" s="17"/>
      <c r="G10" s="17">
        <v>0.35188373719461302</v>
      </c>
      <c r="H10" s="17">
        <v>0.39235003233769999</v>
      </c>
      <c r="I10" s="17">
        <v>0.39361409835197803</v>
      </c>
      <c r="J10" s="17">
        <v>0.45218609841109803</v>
      </c>
      <c r="K10" s="17">
        <v>0.45402862942296202</v>
      </c>
      <c r="L10" s="17">
        <v>0.53456449431922404</v>
      </c>
      <c r="M10" s="17"/>
      <c r="N10" s="17">
        <v>0.42417613051555902</v>
      </c>
      <c r="O10" s="17">
        <v>0.42626365949543199</v>
      </c>
      <c r="P10" s="17">
        <v>0.42685472913434003</v>
      </c>
      <c r="Q10" s="17">
        <v>0.46397731641746198</v>
      </c>
      <c r="R10" s="17"/>
      <c r="S10" s="17">
        <v>0.36445972378171598</v>
      </c>
      <c r="T10" s="17">
        <v>0.47761972782500201</v>
      </c>
      <c r="U10" s="17">
        <v>0.48998202598895402</v>
      </c>
      <c r="V10" s="17">
        <v>0.44258551733525198</v>
      </c>
      <c r="W10" s="17">
        <v>0.48509243749682301</v>
      </c>
      <c r="X10" s="17">
        <v>0.38376938379255499</v>
      </c>
      <c r="Y10" s="17">
        <v>0.47827427040100101</v>
      </c>
      <c r="Z10" s="17">
        <v>0.33963749637935498</v>
      </c>
      <c r="AA10" s="17">
        <v>0.40844938066669401</v>
      </c>
      <c r="AB10" s="17">
        <v>0.460850298155555</v>
      </c>
      <c r="AC10" s="17">
        <v>0.461165384666615</v>
      </c>
      <c r="AD10" s="17">
        <v>0.45143621486110802</v>
      </c>
      <c r="AE10" s="17"/>
      <c r="AF10" s="17">
        <v>0.40306462236401103</v>
      </c>
      <c r="AG10" s="17">
        <v>0.44029169964530501</v>
      </c>
      <c r="AH10" s="17">
        <v>0.39655303940557701</v>
      </c>
      <c r="AI10" s="17">
        <v>0.43697875869652503</v>
      </c>
      <c r="AJ10" s="17">
        <v>0.51668735292140999</v>
      </c>
      <c r="AK10" s="17">
        <v>0.48914991325630602</v>
      </c>
      <c r="AL10" s="17"/>
      <c r="AM10" s="17">
        <v>0.45334748937463898</v>
      </c>
      <c r="AN10" s="17">
        <v>0.41112076771314099</v>
      </c>
      <c r="AO10" s="17"/>
      <c r="AP10" s="17">
        <v>0.45211209711979</v>
      </c>
      <c r="AQ10" s="17">
        <v>0.47873254223869699</v>
      </c>
      <c r="AR10" s="17">
        <v>0.40868269370669102</v>
      </c>
      <c r="AS10" s="17">
        <v>0.37219728722163897</v>
      </c>
      <c r="AT10" s="17">
        <v>0.42389152145090497</v>
      </c>
      <c r="AU10" s="17"/>
      <c r="AV10" s="17">
        <v>0.42240303359886</v>
      </c>
      <c r="AW10" s="17">
        <v>0.465710248914323</v>
      </c>
      <c r="AX10" s="17">
        <v>0.40510366609239501</v>
      </c>
      <c r="AY10" s="17">
        <v>0.498951225369069</v>
      </c>
      <c r="AZ10" s="17">
        <v>0.35929258656194102</v>
      </c>
      <c r="BA10" s="17">
        <v>0.46157271756442603</v>
      </c>
      <c r="BB10" s="17"/>
      <c r="BC10" s="17">
        <v>0.41750058035381299</v>
      </c>
      <c r="BD10" s="17">
        <v>0.45169213352203702</v>
      </c>
      <c r="BE10" s="17">
        <v>0.43306475349006701</v>
      </c>
      <c r="BF10" s="17"/>
      <c r="BG10" s="17">
        <v>0.400406523253791</v>
      </c>
      <c r="BH10" s="17">
        <v>0.43338337016189199</v>
      </c>
      <c r="BI10" s="17">
        <v>0.47184732424715098</v>
      </c>
      <c r="BJ10" s="17">
        <v>0.4479625962064</v>
      </c>
      <c r="BK10" s="17">
        <v>0.43881250133816502</v>
      </c>
      <c r="BL10" s="17"/>
      <c r="BM10" s="17">
        <v>0.42799465580065799</v>
      </c>
      <c r="BN10" s="17">
        <v>0.44092978225560198</v>
      </c>
    </row>
    <row r="11" spans="2:66" x14ac:dyDescent="0.35">
      <c r="B11" s="18" t="s">
        <v>415</v>
      </c>
      <c r="C11" s="17">
        <v>0.37799289493481503</v>
      </c>
      <c r="D11" s="17">
        <v>0.38347781342839998</v>
      </c>
      <c r="E11" s="17">
        <v>0.37255715496981601</v>
      </c>
      <c r="F11" s="17"/>
      <c r="G11" s="17">
        <v>0.49148132421010399</v>
      </c>
      <c r="H11" s="17">
        <v>0.514141127296594</v>
      </c>
      <c r="I11" s="17">
        <v>0.40191680984024197</v>
      </c>
      <c r="J11" s="17">
        <v>0.34582311679745797</v>
      </c>
      <c r="K11" s="17">
        <v>0.31763774393242999</v>
      </c>
      <c r="L11" s="17">
        <v>0.238554616261903</v>
      </c>
      <c r="M11" s="17"/>
      <c r="N11" s="17">
        <v>0.41652682010525699</v>
      </c>
      <c r="O11" s="17">
        <v>0.38885033505786298</v>
      </c>
      <c r="P11" s="17">
        <v>0.35329366663419398</v>
      </c>
      <c r="Q11" s="17">
        <v>0.34452966852590799</v>
      </c>
      <c r="R11" s="17"/>
      <c r="S11" s="17">
        <v>0.53470916409952296</v>
      </c>
      <c r="T11" s="17">
        <v>0.38544871724796098</v>
      </c>
      <c r="U11" s="17">
        <v>0.32001362689704599</v>
      </c>
      <c r="V11" s="17">
        <v>0.35082322928743698</v>
      </c>
      <c r="W11" s="17">
        <v>0.327954816052695</v>
      </c>
      <c r="X11" s="17">
        <v>0.403100103880773</v>
      </c>
      <c r="Y11" s="17">
        <v>0.28937819045083901</v>
      </c>
      <c r="Z11" s="17">
        <v>0.38704385320963502</v>
      </c>
      <c r="AA11" s="17">
        <v>0.35390048210632902</v>
      </c>
      <c r="AB11" s="17">
        <v>0.37569203876626101</v>
      </c>
      <c r="AC11" s="17">
        <v>0.31887129883590198</v>
      </c>
      <c r="AD11" s="17">
        <v>0.31211788866496898</v>
      </c>
      <c r="AE11" s="17"/>
      <c r="AF11" s="17">
        <v>0.47984786729347001</v>
      </c>
      <c r="AG11" s="17">
        <v>0.370674392816214</v>
      </c>
      <c r="AH11" s="17">
        <v>0.33676980673560503</v>
      </c>
      <c r="AI11" s="17">
        <v>0.35166136712239399</v>
      </c>
      <c r="AJ11" s="17">
        <v>0.26561860882926303</v>
      </c>
      <c r="AK11" s="17">
        <v>0.349121591964214</v>
      </c>
      <c r="AL11" s="17"/>
      <c r="AM11" s="17">
        <v>0.386400488820556</v>
      </c>
      <c r="AN11" s="17">
        <v>0.36755162962842702</v>
      </c>
      <c r="AO11" s="17"/>
      <c r="AP11" s="17">
        <v>0.29847918651132499</v>
      </c>
      <c r="AQ11" s="17">
        <v>0.38657317159578602</v>
      </c>
      <c r="AR11" s="17">
        <v>0.41201454843875301</v>
      </c>
      <c r="AS11" s="17">
        <v>0.44531662024219798</v>
      </c>
      <c r="AT11" s="17">
        <v>0.56967563277419597</v>
      </c>
      <c r="AU11" s="17"/>
      <c r="AV11" s="17">
        <v>0.42273841853119198</v>
      </c>
      <c r="AW11" s="17">
        <v>0.32219764953768998</v>
      </c>
      <c r="AX11" s="17">
        <v>0.38886135092204599</v>
      </c>
      <c r="AY11" s="17">
        <v>0.31277751045437202</v>
      </c>
      <c r="AZ11" s="17">
        <v>0.48433120713812999</v>
      </c>
      <c r="BA11" s="17">
        <v>0.37802756670106702</v>
      </c>
      <c r="BB11" s="17"/>
      <c r="BC11" s="17">
        <v>0.35383343153070801</v>
      </c>
      <c r="BD11" s="17">
        <v>0.40004924482270199</v>
      </c>
      <c r="BE11" s="17">
        <v>0.37726201059442899</v>
      </c>
      <c r="BF11" s="17"/>
      <c r="BG11" s="17">
        <v>0.42220275900236398</v>
      </c>
      <c r="BH11" s="17">
        <v>0.42364733160961698</v>
      </c>
      <c r="BI11" s="17">
        <v>0.37297419424585998</v>
      </c>
      <c r="BJ11" s="17">
        <v>0.40526394925280101</v>
      </c>
      <c r="BK11" s="17">
        <v>0.22633609773723301</v>
      </c>
      <c r="BL11" s="17"/>
      <c r="BM11" s="17">
        <v>0.42341127541005802</v>
      </c>
      <c r="BN11" s="17">
        <v>0.26773900459965699</v>
      </c>
    </row>
    <row r="12" spans="2:66" ht="29" x14ac:dyDescent="0.35">
      <c r="B12" s="18" t="s">
        <v>416</v>
      </c>
      <c r="C12" s="17">
        <v>0.34265649099964302</v>
      </c>
      <c r="D12" s="17">
        <v>0.31462742505525298</v>
      </c>
      <c r="E12" s="17">
        <v>0.37064709138380803</v>
      </c>
      <c r="F12" s="17"/>
      <c r="G12" s="17">
        <v>0.32492621594121601</v>
      </c>
      <c r="H12" s="17">
        <v>0.29511613611190302</v>
      </c>
      <c r="I12" s="17">
        <v>0.30121034805478603</v>
      </c>
      <c r="J12" s="17">
        <v>0.32697777024743702</v>
      </c>
      <c r="K12" s="17">
        <v>0.37405941041740498</v>
      </c>
      <c r="L12" s="17">
        <v>0.418441898534885</v>
      </c>
      <c r="M12" s="17"/>
      <c r="N12" s="17">
        <v>0.35554517614938203</v>
      </c>
      <c r="O12" s="17">
        <v>0.34496867444308099</v>
      </c>
      <c r="P12" s="17">
        <v>0.33123725638384499</v>
      </c>
      <c r="Q12" s="17">
        <v>0.33796129400489</v>
      </c>
      <c r="R12" s="17"/>
      <c r="S12" s="17">
        <v>0.316301464862699</v>
      </c>
      <c r="T12" s="17">
        <v>0.365859391943608</v>
      </c>
      <c r="U12" s="17">
        <v>0.40181937089645098</v>
      </c>
      <c r="V12" s="17">
        <v>0.28869899478432398</v>
      </c>
      <c r="W12" s="17">
        <v>0.29795534790586198</v>
      </c>
      <c r="X12" s="17">
        <v>0.312177062526029</v>
      </c>
      <c r="Y12" s="17">
        <v>0.35140560643395502</v>
      </c>
      <c r="Z12" s="17">
        <v>0.44734903617938399</v>
      </c>
      <c r="AA12" s="17">
        <v>0.368686581750577</v>
      </c>
      <c r="AB12" s="17">
        <v>0.34045039770104002</v>
      </c>
      <c r="AC12" s="17">
        <v>0.29718333073534697</v>
      </c>
      <c r="AD12" s="17">
        <v>0.39040707856446599</v>
      </c>
      <c r="AE12" s="17"/>
      <c r="AF12" s="17">
        <v>0.305119515817599</v>
      </c>
      <c r="AG12" s="17">
        <v>0.36243412988564899</v>
      </c>
      <c r="AH12" s="17">
        <v>0.34060316843607003</v>
      </c>
      <c r="AI12" s="17">
        <v>0.37262444165314901</v>
      </c>
      <c r="AJ12" s="17">
        <v>0.33328163793798299</v>
      </c>
      <c r="AK12" s="17">
        <v>0.34397713766314902</v>
      </c>
      <c r="AL12" s="17"/>
      <c r="AM12" s="17">
        <v>0.34151078155592601</v>
      </c>
      <c r="AN12" s="17">
        <v>0.34555003645853399</v>
      </c>
      <c r="AO12" s="17"/>
      <c r="AP12" s="17">
        <v>0.36276142809089401</v>
      </c>
      <c r="AQ12" s="17">
        <v>0.334244021174116</v>
      </c>
      <c r="AR12" s="17">
        <v>0.338628664478692</v>
      </c>
      <c r="AS12" s="17">
        <v>0.33659981872328498</v>
      </c>
      <c r="AT12" s="17">
        <v>0.26631436297503203</v>
      </c>
      <c r="AU12" s="17"/>
      <c r="AV12" s="17">
        <v>0.35645632044390202</v>
      </c>
      <c r="AW12" s="17">
        <v>0.308192612633643</v>
      </c>
      <c r="AX12" s="17">
        <v>0.42312103386059702</v>
      </c>
      <c r="AY12" s="17">
        <v>0.28222872896977202</v>
      </c>
      <c r="AZ12" s="17">
        <v>0.38423498005419798</v>
      </c>
      <c r="BA12" s="17">
        <v>0.35478866169329099</v>
      </c>
      <c r="BB12" s="17"/>
      <c r="BC12" s="17">
        <v>0.41807691437725503</v>
      </c>
      <c r="BD12" s="17">
        <v>0.33186933443445099</v>
      </c>
      <c r="BE12" s="17">
        <v>0.295643566134836</v>
      </c>
      <c r="BF12" s="17"/>
      <c r="BG12" s="17">
        <v>0.30040707683109902</v>
      </c>
      <c r="BH12" s="17">
        <v>0.37903831561890899</v>
      </c>
      <c r="BI12" s="17">
        <v>0.39052861747349799</v>
      </c>
      <c r="BJ12" s="17">
        <v>0.19188450479596</v>
      </c>
      <c r="BK12" s="17">
        <v>0.13396929639892599</v>
      </c>
      <c r="BL12" s="17"/>
      <c r="BM12" s="17">
        <v>0.366189261648458</v>
      </c>
      <c r="BN12" s="17">
        <v>0.147370552597275</v>
      </c>
    </row>
    <row r="13" spans="2:66" x14ac:dyDescent="0.35">
      <c r="B13" s="18" t="s">
        <v>417</v>
      </c>
      <c r="C13" s="17">
        <v>0.303979652706382</v>
      </c>
      <c r="D13" s="17">
        <v>0.26973019121185898</v>
      </c>
      <c r="E13" s="17">
        <v>0.33790773995319501</v>
      </c>
      <c r="F13" s="17"/>
      <c r="G13" s="17">
        <v>0.28651445785569202</v>
      </c>
      <c r="H13" s="17">
        <v>0.28667151797880702</v>
      </c>
      <c r="I13" s="17">
        <v>0.26269923013101998</v>
      </c>
      <c r="J13" s="17">
        <v>0.32507203269803397</v>
      </c>
      <c r="K13" s="17">
        <v>0.27681137656195298</v>
      </c>
      <c r="L13" s="17">
        <v>0.36433548201444399</v>
      </c>
      <c r="M13" s="17"/>
      <c r="N13" s="17">
        <v>0.30916601052984699</v>
      </c>
      <c r="O13" s="17">
        <v>0.30028798471161</v>
      </c>
      <c r="P13" s="17">
        <v>0.29498359238997901</v>
      </c>
      <c r="Q13" s="17">
        <v>0.31112444205453599</v>
      </c>
      <c r="R13" s="17"/>
      <c r="S13" s="17">
        <v>0.24890866219141999</v>
      </c>
      <c r="T13" s="17">
        <v>0.31922419600128099</v>
      </c>
      <c r="U13" s="17">
        <v>0.266934150279455</v>
      </c>
      <c r="V13" s="17">
        <v>0.32039968463755097</v>
      </c>
      <c r="W13" s="17">
        <v>0.36172665843566298</v>
      </c>
      <c r="X13" s="17">
        <v>0.36000136335882499</v>
      </c>
      <c r="Y13" s="17">
        <v>0.28516750453699202</v>
      </c>
      <c r="Z13" s="17">
        <v>0.36268157992315803</v>
      </c>
      <c r="AA13" s="17">
        <v>0.30625440855176</v>
      </c>
      <c r="AB13" s="17">
        <v>0.29606970858528198</v>
      </c>
      <c r="AC13" s="17">
        <v>0.27054251976336802</v>
      </c>
      <c r="AD13" s="17">
        <v>0.28471550198234802</v>
      </c>
      <c r="AE13" s="17"/>
      <c r="AF13" s="17">
        <v>0.29284472425602198</v>
      </c>
      <c r="AG13" s="17">
        <v>0.31205733284228898</v>
      </c>
      <c r="AH13" s="17">
        <v>0.32969313528890298</v>
      </c>
      <c r="AI13" s="17">
        <v>0.30242108829161501</v>
      </c>
      <c r="AJ13" s="17">
        <v>0.30256249165646998</v>
      </c>
      <c r="AK13" s="17">
        <v>0.25922689452450098</v>
      </c>
      <c r="AL13" s="17"/>
      <c r="AM13" s="17">
        <v>0.30749710833403099</v>
      </c>
      <c r="AN13" s="17">
        <v>0.298802984944956</v>
      </c>
      <c r="AO13" s="17"/>
      <c r="AP13" s="17">
        <v>0.32687458754647802</v>
      </c>
      <c r="AQ13" s="17">
        <v>0.29868112829750598</v>
      </c>
      <c r="AR13" s="17">
        <v>0.26884459328383797</v>
      </c>
      <c r="AS13" s="17">
        <v>0.32535628815018702</v>
      </c>
      <c r="AT13" s="17">
        <v>0.26220597101869098</v>
      </c>
      <c r="AU13" s="17"/>
      <c r="AV13" s="17">
        <v>0.30551580165034098</v>
      </c>
      <c r="AW13" s="17">
        <v>0.31543977230115799</v>
      </c>
      <c r="AX13" s="17">
        <v>0.34130233524139197</v>
      </c>
      <c r="AY13" s="17">
        <v>0.221083297144298</v>
      </c>
      <c r="AZ13" s="17">
        <v>0.33405969978181099</v>
      </c>
      <c r="BA13" s="17">
        <v>0.36298372372223903</v>
      </c>
      <c r="BB13" s="17"/>
      <c r="BC13" s="17">
        <v>0.349873728548521</v>
      </c>
      <c r="BD13" s="17">
        <v>0.31990795643485598</v>
      </c>
      <c r="BE13" s="17">
        <v>0.245277366237868</v>
      </c>
      <c r="BF13" s="17"/>
      <c r="BG13" s="17">
        <v>0.276183559572999</v>
      </c>
      <c r="BH13" s="17">
        <v>0.345904792848516</v>
      </c>
      <c r="BI13" s="17">
        <v>0.321594645684048</v>
      </c>
      <c r="BJ13" s="17">
        <v>0.168550319704841</v>
      </c>
      <c r="BK13" s="17">
        <v>0.122242950191556</v>
      </c>
      <c r="BL13" s="17"/>
      <c r="BM13" s="17">
        <v>0.334511714180876</v>
      </c>
      <c r="BN13" s="17">
        <v>0.132958217215458</v>
      </c>
    </row>
    <row r="14" spans="2:66" x14ac:dyDescent="0.35">
      <c r="B14" s="18" t="s">
        <v>418</v>
      </c>
      <c r="C14" s="17">
        <v>0.221512087066281</v>
      </c>
      <c r="D14" s="17">
        <v>0.23397654829047401</v>
      </c>
      <c r="E14" s="17">
        <v>0.210450956253774</v>
      </c>
      <c r="F14" s="17"/>
      <c r="G14" s="17">
        <v>0.28254567539178799</v>
      </c>
      <c r="H14" s="17">
        <v>0.27275530731883202</v>
      </c>
      <c r="I14" s="17">
        <v>0.17577158986666799</v>
      </c>
      <c r="J14" s="17">
        <v>0.21158676705212601</v>
      </c>
      <c r="K14" s="17">
        <v>0.22025107037731201</v>
      </c>
      <c r="L14" s="17">
        <v>0.18499865656009101</v>
      </c>
      <c r="M14" s="17"/>
      <c r="N14" s="17">
        <v>0.25050872186016798</v>
      </c>
      <c r="O14" s="17">
        <v>0.244037878710751</v>
      </c>
      <c r="P14" s="17">
        <v>0.207393919462486</v>
      </c>
      <c r="Q14" s="17">
        <v>0.17300589189114901</v>
      </c>
      <c r="R14" s="17"/>
      <c r="S14" s="17">
        <v>0.251178487000561</v>
      </c>
      <c r="T14" s="17">
        <v>0.25215972277869902</v>
      </c>
      <c r="U14" s="17">
        <v>0.18814592204292099</v>
      </c>
      <c r="V14" s="17">
        <v>0.20236004826342299</v>
      </c>
      <c r="W14" s="17">
        <v>0.24319659025540299</v>
      </c>
      <c r="X14" s="17">
        <v>0.22679584114167101</v>
      </c>
      <c r="Y14" s="17">
        <v>0.21829353718436301</v>
      </c>
      <c r="Z14" s="17">
        <v>0.235325616417527</v>
      </c>
      <c r="AA14" s="17">
        <v>0.21526759333418399</v>
      </c>
      <c r="AB14" s="17">
        <v>0.232094063255365</v>
      </c>
      <c r="AC14" s="17">
        <v>0.13461160353488</v>
      </c>
      <c r="AD14" s="17">
        <v>0.15731091823333801</v>
      </c>
      <c r="AE14" s="17"/>
      <c r="AF14" s="17">
        <v>0.24508218688781899</v>
      </c>
      <c r="AG14" s="17">
        <v>0.23513126762835901</v>
      </c>
      <c r="AH14" s="17">
        <v>0.22800946115795301</v>
      </c>
      <c r="AI14" s="17">
        <v>0.21070443784692</v>
      </c>
      <c r="AJ14" s="17">
        <v>0.137674445651501</v>
      </c>
      <c r="AK14" s="17">
        <v>0.22871926189049899</v>
      </c>
      <c r="AL14" s="17"/>
      <c r="AM14" s="17">
        <v>0.23127733462570599</v>
      </c>
      <c r="AN14" s="17">
        <v>0.206927948396188</v>
      </c>
      <c r="AO14" s="17"/>
      <c r="AP14" s="17">
        <v>0.19332527716184</v>
      </c>
      <c r="AQ14" s="17">
        <v>0.22243952852139301</v>
      </c>
      <c r="AR14" s="17">
        <v>0.22804497948342101</v>
      </c>
      <c r="AS14" s="17">
        <v>0.27645413626309501</v>
      </c>
      <c r="AT14" s="17">
        <v>0.23510727184053401</v>
      </c>
      <c r="AU14" s="17"/>
      <c r="AV14" s="17">
        <v>0.258744856626553</v>
      </c>
      <c r="AW14" s="17">
        <v>0.19273700422126799</v>
      </c>
      <c r="AX14" s="17">
        <v>0.211238580639075</v>
      </c>
      <c r="AY14" s="17">
        <v>0.20068886652321799</v>
      </c>
      <c r="AZ14" s="17">
        <v>0.19769994591357201</v>
      </c>
      <c r="BA14" s="17">
        <v>0.23468592120161599</v>
      </c>
      <c r="BB14" s="17"/>
      <c r="BC14" s="17">
        <v>0.22286036092821801</v>
      </c>
      <c r="BD14" s="17">
        <v>0.225052998291942</v>
      </c>
      <c r="BE14" s="17">
        <v>0.218788654549258</v>
      </c>
      <c r="BF14" s="17"/>
      <c r="BG14" s="17">
        <v>0.19543201291863099</v>
      </c>
      <c r="BH14" s="17">
        <v>0.24485656963462399</v>
      </c>
      <c r="BI14" s="17">
        <v>0.27495224846394301</v>
      </c>
      <c r="BJ14" s="17">
        <v>0.146829965465265</v>
      </c>
      <c r="BK14" s="17">
        <v>2.7452311194532401E-2</v>
      </c>
      <c r="BL14" s="17"/>
      <c r="BM14" s="17">
        <v>0.23678015106994699</v>
      </c>
      <c r="BN14" s="17">
        <v>5.5075634558451401E-2</v>
      </c>
    </row>
    <row r="15" spans="2:66" x14ac:dyDescent="0.35">
      <c r="B15" s="18" t="s">
        <v>419</v>
      </c>
      <c r="C15" s="17">
        <v>0.191086413468085</v>
      </c>
      <c r="D15" s="17">
        <v>0.20275214249573301</v>
      </c>
      <c r="E15" s="17">
        <v>0.18065408743658901</v>
      </c>
      <c r="F15" s="17"/>
      <c r="G15" s="17">
        <v>0.21816771105035301</v>
      </c>
      <c r="H15" s="17">
        <v>0.183436026969233</v>
      </c>
      <c r="I15" s="17">
        <v>0.209231542694677</v>
      </c>
      <c r="J15" s="17">
        <v>0.212623748682124</v>
      </c>
      <c r="K15" s="17">
        <v>0.191412108122233</v>
      </c>
      <c r="L15" s="17">
        <v>0.146956144985043</v>
      </c>
      <c r="M15" s="17"/>
      <c r="N15" s="17">
        <v>0.20919289089644399</v>
      </c>
      <c r="O15" s="17">
        <v>0.198612973186022</v>
      </c>
      <c r="P15" s="17">
        <v>0.15329968364225399</v>
      </c>
      <c r="Q15" s="17">
        <v>0.19796028964022899</v>
      </c>
      <c r="R15" s="17"/>
      <c r="S15" s="17">
        <v>0.19076810939144201</v>
      </c>
      <c r="T15" s="17">
        <v>0.19271884741426701</v>
      </c>
      <c r="U15" s="17">
        <v>0.22419846845966299</v>
      </c>
      <c r="V15" s="17">
        <v>0.195424772005724</v>
      </c>
      <c r="W15" s="17">
        <v>0.150629965166591</v>
      </c>
      <c r="X15" s="17">
        <v>0.164825632258845</v>
      </c>
      <c r="Y15" s="17">
        <v>0.18992485689314401</v>
      </c>
      <c r="Z15" s="17">
        <v>0.200911357540243</v>
      </c>
      <c r="AA15" s="17">
        <v>0.193953824666448</v>
      </c>
      <c r="AB15" s="17">
        <v>0.190713506853044</v>
      </c>
      <c r="AC15" s="17">
        <v>0.24098840732131399</v>
      </c>
      <c r="AD15" s="17">
        <v>0.154410008859169</v>
      </c>
      <c r="AE15" s="17"/>
      <c r="AF15" s="17">
        <v>0.177883191597699</v>
      </c>
      <c r="AG15" s="17">
        <v>0.198878680470184</v>
      </c>
      <c r="AH15" s="17">
        <v>0.22421493670312501</v>
      </c>
      <c r="AI15" s="17">
        <v>0.18393958812392899</v>
      </c>
      <c r="AJ15" s="17">
        <v>0.18104303051055701</v>
      </c>
      <c r="AK15" s="17">
        <v>0.17294525597214599</v>
      </c>
      <c r="AL15" s="17"/>
      <c r="AM15" s="17">
        <v>0.16338329544358601</v>
      </c>
      <c r="AN15" s="17">
        <v>0.22937718990709399</v>
      </c>
      <c r="AO15" s="17"/>
      <c r="AP15" s="17">
        <v>0.159615828625327</v>
      </c>
      <c r="AQ15" s="17">
        <v>0.19094170687956499</v>
      </c>
      <c r="AR15" s="17">
        <v>0.22644216072815901</v>
      </c>
      <c r="AS15" s="17">
        <v>0.19826878231214801</v>
      </c>
      <c r="AT15" s="17">
        <v>0.257883623569923</v>
      </c>
      <c r="AU15" s="17"/>
      <c r="AV15" s="17">
        <v>0.193328872474479</v>
      </c>
      <c r="AW15" s="17">
        <v>0.17746266640637501</v>
      </c>
      <c r="AX15" s="17">
        <v>0.25039530055425202</v>
      </c>
      <c r="AY15" s="17">
        <v>0.19949102921358</v>
      </c>
      <c r="AZ15" s="17">
        <v>0.23409525277194901</v>
      </c>
      <c r="BA15" s="17">
        <v>0.18886269758268701</v>
      </c>
      <c r="BB15" s="17"/>
      <c r="BC15" s="17">
        <v>0.25847211057130198</v>
      </c>
      <c r="BD15" s="17">
        <v>0.16426563176426101</v>
      </c>
      <c r="BE15" s="17">
        <v>0.201811413575122</v>
      </c>
      <c r="BF15" s="17"/>
      <c r="BG15" s="17">
        <v>0.19515716356966301</v>
      </c>
      <c r="BH15" s="17">
        <v>0.19665276910440899</v>
      </c>
      <c r="BI15" s="17">
        <v>0.18924887630731199</v>
      </c>
      <c r="BJ15" s="17">
        <v>0.32090259271719401</v>
      </c>
      <c r="BK15" s="17">
        <v>0.166308165800231</v>
      </c>
      <c r="BL15" s="17"/>
      <c r="BM15" s="17">
        <v>0.196408373663988</v>
      </c>
      <c r="BN15" s="17">
        <v>0.20208045393132701</v>
      </c>
    </row>
    <row r="16" spans="2:66" ht="29" x14ac:dyDescent="0.35">
      <c r="B16" s="18" t="s">
        <v>420</v>
      </c>
      <c r="C16" s="17">
        <v>0.16768475104252301</v>
      </c>
      <c r="D16" s="17">
        <v>0.16215509543235701</v>
      </c>
      <c r="E16" s="17">
        <v>0.17093663197355599</v>
      </c>
      <c r="F16" s="17"/>
      <c r="G16" s="17">
        <v>0.15344574896652699</v>
      </c>
      <c r="H16" s="17">
        <v>0.17983048657443601</v>
      </c>
      <c r="I16" s="17">
        <v>0.17078551709269901</v>
      </c>
      <c r="J16" s="17">
        <v>0.142979939403342</v>
      </c>
      <c r="K16" s="17">
        <v>0.186448843414423</v>
      </c>
      <c r="L16" s="17">
        <v>0.172131809271762</v>
      </c>
      <c r="M16" s="17"/>
      <c r="N16" s="17">
        <v>0.150958134668119</v>
      </c>
      <c r="O16" s="17">
        <v>0.171819675533122</v>
      </c>
      <c r="P16" s="17">
        <v>0.190384299973439</v>
      </c>
      <c r="Q16" s="17">
        <v>0.16418171159789999</v>
      </c>
      <c r="R16" s="17"/>
      <c r="S16" s="17">
        <v>0.18267031069748799</v>
      </c>
      <c r="T16" s="17">
        <v>0.17752852652839399</v>
      </c>
      <c r="U16" s="17">
        <v>0.169798246105862</v>
      </c>
      <c r="V16" s="17">
        <v>0.18404915876474601</v>
      </c>
      <c r="W16" s="17">
        <v>0.11530713529346601</v>
      </c>
      <c r="X16" s="17">
        <v>0.181467706143424</v>
      </c>
      <c r="Y16" s="17">
        <v>0.15860841033774001</v>
      </c>
      <c r="Z16" s="17">
        <v>0.174317655631096</v>
      </c>
      <c r="AA16" s="17">
        <v>0.160761601693833</v>
      </c>
      <c r="AB16" s="17">
        <v>0.14347917250443401</v>
      </c>
      <c r="AC16" s="17">
        <v>0.162620180173256</v>
      </c>
      <c r="AD16" s="17">
        <v>0.20375366450427501</v>
      </c>
      <c r="AE16" s="17"/>
      <c r="AF16" s="17">
        <v>0.17808918353177</v>
      </c>
      <c r="AG16" s="17">
        <v>0.17545337945751799</v>
      </c>
      <c r="AH16" s="17">
        <v>0.172601567417517</v>
      </c>
      <c r="AI16" s="17">
        <v>0.15484785764631601</v>
      </c>
      <c r="AJ16" s="17">
        <v>0.17147858781915601</v>
      </c>
      <c r="AK16" s="17">
        <v>0.101886066799455</v>
      </c>
      <c r="AL16" s="17"/>
      <c r="AM16" s="17">
        <v>0.16432674135914499</v>
      </c>
      <c r="AN16" s="17">
        <v>0.17239761801808001</v>
      </c>
      <c r="AO16" s="17"/>
      <c r="AP16" s="17">
        <v>0.18239286835197899</v>
      </c>
      <c r="AQ16" s="17">
        <v>0.14691846174463299</v>
      </c>
      <c r="AR16" s="17">
        <v>0.18693490689741599</v>
      </c>
      <c r="AS16" s="17">
        <v>0.15134220638475801</v>
      </c>
      <c r="AT16" s="17">
        <v>9.8331453287378495E-2</v>
      </c>
      <c r="AU16" s="17"/>
      <c r="AV16" s="17">
        <v>0.17312972530426801</v>
      </c>
      <c r="AW16" s="17">
        <v>0.166251083706624</v>
      </c>
      <c r="AX16" s="17">
        <v>0.163103319720491</v>
      </c>
      <c r="AY16" s="17">
        <v>0.15281422098544001</v>
      </c>
      <c r="AZ16" s="17">
        <v>0.185445623317295</v>
      </c>
      <c r="BA16" s="17">
        <v>0.17746058464299799</v>
      </c>
      <c r="BB16" s="17"/>
      <c r="BC16" s="17">
        <v>0.184282527675451</v>
      </c>
      <c r="BD16" s="17">
        <v>0.17775045730768499</v>
      </c>
      <c r="BE16" s="17">
        <v>0.15081110631355299</v>
      </c>
      <c r="BF16" s="17"/>
      <c r="BG16" s="17">
        <v>0.18466398943450599</v>
      </c>
      <c r="BH16" s="17">
        <v>0.19007918509996599</v>
      </c>
      <c r="BI16" s="17">
        <v>0.14474331996082501</v>
      </c>
      <c r="BJ16" s="17">
        <v>0.18765104824102299</v>
      </c>
      <c r="BK16" s="17">
        <v>0.14653103474884699</v>
      </c>
      <c r="BL16" s="17"/>
      <c r="BM16" s="17">
        <v>0.18919429326259099</v>
      </c>
      <c r="BN16" s="17">
        <v>0.15604597652218</v>
      </c>
    </row>
    <row r="17" spans="2:66" x14ac:dyDescent="0.35">
      <c r="B17" s="18" t="s">
        <v>421</v>
      </c>
      <c r="C17" s="17">
        <v>0.10312490554548399</v>
      </c>
      <c r="D17" s="17">
        <v>0.12166152469376799</v>
      </c>
      <c r="E17" s="17">
        <v>8.5559858643643405E-2</v>
      </c>
      <c r="F17" s="17"/>
      <c r="G17" s="17">
        <v>0.101002857785081</v>
      </c>
      <c r="H17" s="17">
        <v>0.15406961967689001</v>
      </c>
      <c r="I17" s="17">
        <v>0.119773298480235</v>
      </c>
      <c r="J17" s="17">
        <v>8.1167489826718703E-2</v>
      </c>
      <c r="K17" s="17">
        <v>6.9415859791142606E-2</v>
      </c>
      <c r="L17" s="17">
        <v>8.98884148404612E-2</v>
      </c>
      <c r="M17" s="17"/>
      <c r="N17" s="17">
        <v>0.116813211035285</v>
      </c>
      <c r="O17" s="17">
        <v>0.105362507725453</v>
      </c>
      <c r="P17" s="17">
        <v>8.9180099499093099E-2</v>
      </c>
      <c r="Q17" s="17">
        <v>9.7825318260020597E-2</v>
      </c>
      <c r="R17" s="17"/>
      <c r="S17" s="17">
        <v>0.165323574560551</v>
      </c>
      <c r="T17" s="17">
        <v>6.5291062510387896E-2</v>
      </c>
      <c r="U17" s="17">
        <v>9.6846950346659702E-2</v>
      </c>
      <c r="V17" s="17">
        <v>0.117491392209672</v>
      </c>
      <c r="W17" s="17">
        <v>9.9016358583839795E-2</v>
      </c>
      <c r="X17" s="17">
        <v>0.114608011245365</v>
      </c>
      <c r="Y17" s="17">
        <v>6.6723654897194007E-2</v>
      </c>
      <c r="Z17" s="17">
        <v>5.95973904829031E-2</v>
      </c>
      <c r="AA17" s="17">
        <v>8.6966926028563998E-2</v>
      </c>
      <c r="AB17" s="17">
        <v>0.14421009216184399</v>
      </c>
      <c r="AC17" s="17">
        <v>5.65618229488822E-2</v>
      </c>
      <c r="AD17" s="17">
        <v>9.4649525282290897E-2</v>
      </c>
      <c r="AE17" s="17"/>
      <c r="AF17" s="17">
        <v>0.134728849664179</v>
      </c>
      <c r="AG17" s="17">
        <v>9.5713270935453898E-2</v>
      </c>
      <c r="AH17" s="17">
        <v>8.8493684843860901E-2</v>
      </c>
      <c r="AI17" s="17">
        <v>9.2062367602834802E-2</v>
      </c>
      <c r="AJ17" s="17">
        <v>8.5360849648893802E-2</v>
      </c>
      <c r="AK17" s="17">
        <v>0.104537885343221</v>
      </c>
      <c r="AL17" s="17"/>
      <c r="AM17" s="17">
        <v>0.110275649159201</v>
      </c>
      <c r="AN17" s="17">
        <v>9.2469264770330503E-2</v>
      </c>
      <c r="AO17" s="17"/>
      <c r="AP17" s="17">
        <v>6.8862594989477305E-2</v>
      </c>
      <c r="AQ17" s="17">
        <v>0.10206636961287301</v>
      </c>
      <c r="AR17" s="17">
        <v>0.110903325210371</v>
      </c>
      <c r="AS17" s="17">
        <v>0.145301206193862</v>
      </c>
      <c r="AT17" s="17">
        <v>0.278165834694382</v>
      </c>
      <c r="AU17" s="17"/>
      <c r="AV17" s="17">
        <v>0.117794662457685</v>
      </c>
      <c r="AW17" s="17">
        <v>0.13606759597144399</v>
      </c>
      <c r="AX17" s="17">
        <v>8.4748890368509494E-2</v>
      </c>
      <c r="AY17" s="17">
        <v>7.9279655835514301E-2</v>
      </c>
      <c r="AZ17" s="17">
        <v>0.119298614376446</v>
      </c>
      <c r="BA17" s="17">
        <v>5.0608470659107403E-2</v>
      </c>
      <c r="BB17" s="17"/>
      <c r="BC17" s="17">
        <v>0.104277784997534</v>
      </c>
      <c r="BD17" s="17">
        <v>7.7811618880437403E-2</v>
      </c>
      <c r="BE17" s="17">
        <v>0.14271755103445</v>
      </c>
      <c r="BF17" s="17"/>
      <c r="BG17" s="17">
        <v>0.14401788900138801</v>
      </c>
      <c r="BH17" s="17">
        <v>9.3434319607756403E-2</v>
      </c>
      <c r="BI17" s="17">
        <v>0.101702105241816</v>
      </c>
      <c r="BJ17" s="17">
        <v>0.21224617116715599</v>
      </c>
      <c r="BK17" s="17">
        <v>0.118409837460683</v>
      </c>
      <c r="BL17" s="17"/>
      <c r="BM17" s="17">
        <v>0.101700131302657</v>
      </c>
      <c r="BN17" s="17">
        <v>0.14012304170391701</v>
      </c>
    </row>
    <row r="18" spans="2:66" x14ac:dyDescent="0.35">
      <c r="B18" s="18" t="s">
        <v>117</v>
      </c>
      <c r="C18" s="17">
        <v>4.0326475282046498E-2</v>
      </c>
      <c r="D18" s="17">
        <v>3.9107897789695902E-2</v>
      </c>
      <c r="E18" s="17">
        <v>4.0725990696470003E-2</v>
      </c>
      <c r="F18" s="17"/>
      <c r="G18" s="17">
        <v>4.4239454030960301E-2</v>
      </c>
      <c r="H18" s="17">
        <v>3.3263357215276602E-2</v>
      </c>
      <c r="I18" s="17">
        <v>5.35467324828287E-2</v>
      </c>
      <c r="J18" s="17">
        <v>4.7674130028909599E-2</v>
      </c>
      <c r="K18" s="17">
        <v>4.26187945635845E-2</v>
      </c>
      <c r="L18" s="17">
        <v>2.52912351247109E-2</v>
      </c>
      <c r="M18" s="17"/>
      <c r="N18" s="17">
        <v>1.1170376399563E-2</v>
      </c>
      <c r="O18" s="17">
        <v>4.44231919360661E-2</v>
      </c>
      <c r="P18" s="17">
        <v>5.0926782227025798E-2</v>
      </c>
      <c r="Q18" s="17">
        <v>5.8921549012336302E-2</v>
      </c>
      <c r="R18" s="17"/>
      <c r="S18" s="17">
        <v>1.75007300170139E-2</v>
      </c>
      <c r="T18" s="17">
        <v>3.0492075429475501E-2</v>
      </c>
      <c r="U18" s="17">
        <v>4.9869180985556802E-2</v>
      </c>
      <c r="V18" s="17">
        <v>3.5700254285815899E-2</v>
      </c>
      <c r="W18" s="17">
        <v>5.0799770001899197E-2</v>
      </c>
      <c r="X18" s="17">
        <v>6.32249960203876E-2</v>
      </c>
      <c r="Y18" s="17">
        <v>4.2727899804508397E-2</v>
      </c>
      <c r="Z18" s="17">
        <v>4.7676028053747203E-2</v>
      </c>
      <c r="AA18" s="17">
        <v>4.0649176280828501E-2</v>
      </c>
      <c r="AB18" s="17">
        <v>3.8265945146367802E-2</v>
      </c>
      <c r="AC18" s="17">
        <v>5.5997248376975298E-2</v>
      </c>
      <c r="AD18" s="17">
        <v>4.70377223227623E-2</v>
      </c>
      <c r="AE18" s="17"/>
      <c r="AF18" s="17">
        <v>3.8728693313572697E-2</v>
      </c>
      <c r="AG18" s="17">
        <v>3.7174339888889199E-2</v>
      </c>
      <c r="AH18" s="17">
        <v>2.6016934304590799E-2</v>
      </c>
      <c r="AI18" s="17">
        <v>4.8211778270469199E-2</v>
      </c>
      <c r="AJ18" s="17">
        <v>6.4237423561237197E-2</v>
      </c>
      <c r="AK18" s="17">
        <v>2.7656103103350801E-2</v>
      </c>
      <c r="AL18" s="17"/>
      <c r="AM18" s="17">
        <v>3.7702682812891498E-2</v>
      </c>
      <c r="AN18" s="17">
        <v>4.3125490502684299E-2</v>
      </c>
      <c r="AO18" s="17"/>
      <c r="AP18" s="17">
        <v>6.1443626141128298E-2</v>
      </c>
      <c r="AQ18" s="17">
        <v>4.76845771016031E-2</v>
      </c>
      <c r="AR18" s="17">
        <v>4.4191740038266702E-2</v>
      </c>
      <c r="AS18" s="17">
        <v>4.1335692105933502E-3</v>
      </c>
      <c r="AT18" s="17">
        <v>0</v>
      </c>
      <c r="AU18" s="17"/>
      <c r="AV18" s="17">
        <v>3.2185155858512997E-2</v>
      </c>
      <c r="AW18" s="17">
        <v>4.4780597660298599E-2</v>
      </c>
      <c r="AX18" s="17">
        <v>1.84155653217043E-2</v>
      </c>
      <c r="AY18" s="17">
        <v>1.9302076775221701E-2</v>
      </c>
      <c r="AZ18" s="17">
        <v>1.53667858046033E-2</v>
      </c>
      <c r="BA18" s="17">
        <v>6.26702887005266E-2</v>
      </c>
      <c r="BB18" s="17"/>
      <c r="BC18" s="17">
        <v>2.5775734785452101E-2</v>
      </c>
      <c r="BD18" s="17">
        <v>4.3440179845230298E-2</v>
      </c>
      <c r="BE18" s="17">
        <v>2.2163274993848601E-2</v>
      </c>
      <c r="BF18" s="17"/>
      <c r="BG18" s="17">
        <v>4.07806318240145E-2</v>
      </c>
      <c r="BH18" s="17">
        <v>1.5604271892586299E-2</v>
      </c>
      <c r="BI18" s="17">
        <v>1.7977120968268399E-2</v>
      </c>
      <c r="BJ18" s="17">
        <v>3.7404439165972497E-2</v>
      </c>
      <c r="BK18" s="17">
        <v>6.8291960992616599E-2</v>
      </c>
      <c r="BL18" s="17"/>
      <c r="BM18" s="17">
        <v>1.9718316291802401E-2</v>
      </c>
      <c r="BN18" s="17">
        <v>6.1144760718497303E-2</v>
      </c>
    </row>
    <row r="19" spans="2:66" x14ac:dyDescent="0.35">
      <c r="B19" s="18" t="s">
        <v>237</v>
      </c>
      <c r="C19" s="17">
        <v>6.5970657442066599E-3</v>
      </c>
      <c r="D19" s="17">
        <v>6.1925793631302404E-3</v>
      </c>
      <c r="E19" s="17">
        <v>7.02395915050813E-3</v>
      </c>
      <c r="F19" s="17"/>
      <c r="G19" s="17">
        <v>3.2741724422740998E-3</v>
      </c>
      <c r="H19" s="17">
        <v>0</v>
      </c>
      <c r="I19" s="17">
        <v>1.01791421836542E-2</v>
      </c>
      <c r="J19" s="17">
        <v>6.0246268566582599E-3</v>
      </c>
      <c r="K19" s="17">
        <v>6.6383337738823303E-3</v>
      </c>
      <c r="L19" s="17">
        <v>1.1729589833856901E-2</v>
      </c>
      <c r="M19" s="17"/>
      <c r="N19" s="17">
        <v>3.6786737585428101E-3</v>
      </c>
      <c r="O19" s="17">
        <v>6.5489754480300196E-3</v>
      </c>
      <c r="P19" s="17">
        <v>8.9154150022620008E-3</v>
      </c>
      <c r="Q19" s="17">
        <v>7.8702816661295992E-3</v>
      </c>
      <c r="R19" s="17"/>
      <c r="S19" s="17">
        <v>6.7878241814516398E-3</v>
      </c>
      <c r="T19" s="17">
        <v>0</v>
      </c>
      <c r="U19" s="17">
        <v>5.8165597660962097E-3</v>
      </c>
      <c r="V19" s="17">
        <v>6.46373455986992E-3</v>
      </c>
      <c r="W19" s="17">
        <v>1.46565813508587E-2</v>
      </c>
      <c r="X19" s="17">
        <v>1.01901261047716E-2</v>
      </c>
      <c r="Y19" s="17">
        <v>5.9400865280582098E-3</v>
      </c>
      <c r="Z19" s="17">
        <v>0</v>
      </c>
      <c r="AA19" s="17">
        <v>4.4764547610264098E-3</v>
      </c>
      <c r="AB19" s="17">
        <v>1.87251258675738E-2</v>
      </c>
      <c r="AC19" s="17">
        <v>0</v>
      </c>
      <c r="AD19" s="17">
        <v>0</v>
      </c>
      <c r="AE19" s="17"/>
      <c r="AF19" s="17">
        <v>4.0767595809773202E-3</v>
      </c>
      <c r="AG19" s="17">
        <v>7.1849661589455599E-3</v>
      </c>
      <c r="AH19" s="17">
        <v>7.2760741313738697E-3</v>
      </c>
      <c r="AI19" s="17">
        <v>9.0689385652813707E-3</v>
      </c>
      <c r="AJ19" s="17">
        <v>4.9791824787616002E-3</v>
      </c>
      <c r="AK19" s="17">
        <v>8.7731084041828694E-3</v>
      </c>
      <c r="AL19" s="17"/>
      <c r="AM19" s="17">
        <v>6.8340771380797196E-3</v>
      </c>
      <c r="AN19" s="17">
        <v>6.3075555470202202E-3</v>
      </c>
      <c r="AO19" s="17"/>
      <c r="AP19" s="17">
        <v>4.1152076000723096E-3</v>
      </c>
      <c r="AQ19" s="17">
        <v>6.7016046646602703E-3</v>
      </c>
      <c r="AR19" s="17">
        <v>4.1252389198501403E-3</v>
      </c>
      <c r="AS19" s="17">
        <v>4.1617344267544801E-3</v>
      </c>
      <c r="AT19" s="17">
        <v>0</v>
      </c>
      <c r="AU19" s="17"/>
      <c r="AV19" s="17">
        <v>1.3925904189972999E-3</v>
      </c>
      <c r="AW19" s="17">
        <v>2.4872056194340702E-3</v>
      </c>
      <c r="AX19" s="17">
        <v>1.2757612169693001E-2</v>
      </c>
      <c r="AY19" s="17">
        <v>2.0816432055974401E-2</v>
      </c>
      <c r="AZ19" s="17">
        <v>8.5989956995431698E-3</v>
      </c>
      <c r="BA19" s="17">
        <v>0</v>
      </c>
      <c r="BB19" s="17"/>
      <c r="BC19" s="17">
        <v>6.5397314715682298E-3</v>
      </c>
      <c r="BD19" s="17">
        <v>6.0358589416690603E-3</v>
      </c>
      <c r="BE19" s="17">
        <v>7.1869518064784496E-3</v>
      </c>
      <c r="BF19" s="17"/>
      <c r="BG19" s="17">
        <v>1.18280033438296E-2</v>
      </c>
      <c r="BH19" s="17">
        <v>4.5094581302545702E-3</v>
      </c>
      <c r="BI19" s="17">
        <v>0</v>
      </c>
      <c r="BJ19" s="17">
        <v>0</v>
      </c>
      <c r="BK19" s="17">
        <v>4.0263986018233902E-2</v>
      </c>
      <c r="BL19" s="17"/>
      <c r="BM19" s="17">
        <v>5.7053744592363799E-3</v>
      </c>
      <c r="BN19" s="17">
        <v>3.0947124227838799E-2</v>
      </c>
    </row>
    <row r="20" spans="2:66" x14ac:dyDescent="0.35">
      <c r="B20" s="18" t="s">
        <v>98</v>
      </c>
      <c r="C20" s="19">
        <v>1.8666222438738701E-2</v>
      </c>
      <c r="D20" s="19">
        <v>2.1438941070444101E-2</v>
      </c>
      <c r="E20" s="19">
        <v>1.6054805417882099E-2</v>
      </c>
      <c r="F20" s="19"/>
      <c r="G20" s="19">
        <v>3.4704945424792002E-3</v>
      </c>
      <c r="H20" s="19">
        <v>5.5010658262131902E-3</v>
      </c>
      <c r="I20" s="19">
        <v>3.37049191737986E-2</v>
      </c>
      <c r="J20" s="19">
        <v>2.05169569611626E-2</v>
      </c>
      <c r="K20" s="19">
        <v>1.8938870338771199E-2</v>
      </c>
      <c r="L20" s="19">
        <v>2.5663080257849101E-2</v>
      </c>
      <c r="M20" s="19"/>
      <c r="N20" s="19">
        <v>1.45830588425235E-2</v>
      </c>
      <c r="O20" s="19">
        <v>2.2531037593527699E-2</v>
      </c>
      <c r="P20" s="19">
        <v>1.3281214025E-2</v>
      </c>
      <c r="Q20" s="19">
        <v>2.40945350216633E-2</v>
      </c>
      <c r="R20" s="19"/>
      <c r="S20" s="19">
        <v>7.1188010085973296E-3</v>
      </c>
      <c r="T20" s="19">
        <v>1.91948387291292E-2</v>
      </c>
      <c r="U20" s="19">
        <v>6.13787460467447E-3</v>
      </c>
      <c r="V20" s="19">
        <v>2.34050570268859E-2</v>
      </c>
      <c r="W20" s="19">
        <v>0</v>
      </c>
      <c r="X20" s="19">
        <v>1.63858822638949E-2</v>
      </c>
      <c r="Y20" s="19">
        <v>4.2225701401820297E-2</v>
      </c>
      <c r="Z20" s="19">
        <v>0</v>
      </c>
      <c r="AA20" s="19">
        <v>2.6257137033263499E-2</v>
      </c>
      <c r="AB20" s="19">
        <v>3.1832278703550897E-2</v>
      </c>
      <c r="AC20" s="19">
        <v>3.02344522876953E-2</v>
      </c>
      <c r="AD20" s="19">
        <v>1.5030215379681701E-2</v>
      </c>
      <c r="AE20" s="19"/>
      <c r="AF20" s="19">
        <v>1.1784104952000199E-2</v>
      </c>
      <c r="AG20" s="19">
        <v>1.6064063725295299E-2</v>
      </c>
      <c r="AH20" s="19">
        <v>2.5385414479172901E-2</v>
      </c>
      <c r="AI20" s="19">
        <v>2.4042716242337201E-2</v>
      </c>
      <c r="AJ20" s="19">
        <v>2.8773987394988099E-2</v>
      </c>
      <c r="AK20" s="19">
        <v>9.7035248149264508E-3</v>
      </c>
      <c r="AL20" s="19"/>
      <c r="AM20" s="19">
        <v>1.8992019352872098E-2</v>
      </c>
      <c r="AN20" s="19">
        <v>1.8336321237557698E-2</v>
      </c>
      <c r="AO20" s="19"/>
      <c r="AP20" s="19">
        <v>1.32819053945307E-2</v>
      </c>
      <c r="AQ20" s="19">
        <v>8.8744272260359094E-3</v>
      </c>
      <c r="AR20" s="19">
        <v>1.391274129733E-2</v>
      </c>
      <c r="AS20" s="19">
        <v>2.5974459582067799E-2</v>
      </c>
      <c r="AT20" s="19">
        <v>0</v>
      </c>
      <c r="AU20" s="19"/>
      <c r="AV20" s="19">
        <v>7.3631062685575602E-3</v>
      </c>
      <c r="AW20" s="19">
        <v>2.39061967725838E-2</v>
      </c>
      <c r="AX20" s="19">
        <v>6.1769804207976496E-3</v>
      </c>
      <c r="AY20" s="19">
        <v>4.3117956667855402E-2</v>
      </c>
      <c r="AZ20" s="19">
        <v>0</v>
      </c>
      <c r="BA20" s="19">
        <v>1.8929384660337702E-2</v>
      </c>
      <c r="BB20" s="19"/>
      <c r="BC20" s="19">
        <v>6.2392650078927497E-3</v>
      </c>
      <c r="BD20" s="19">
        <v>2.1094399289603102E-2</v>
      </c>
      <c r="BE20" s="19">
        <v>2.3572412737202099E-2</v>
      </c>
      <c r="BF20" s="19"/>
      <c r="BG20" s="19">
        <v>1.08238480140032E-2</v>
      </c>
      <c r="BH20" s="19">
        <v>2.2850560780667498E-3</v>
      </c>
      <c r="BI20" s="19">
        <v>6.8187143651505097E-3</v>
      </c>
      <c r="BJ20" s="19">
        <v>0</v>
      </c>
      <c r="BK20" s="19">
        <v>0.16170284568864901</v>
      </c>
      <c r="BL20" s="19"/>
      <c r="BM20" s="19">
        <v>3.68037173274401E-3</v>
      </c>
      <c r="BN20" s="19">
        <v>0.12428570910131601</v>
      </c>
    </row>
    <row r="21" spans="2:66" x14ac:dyDescent="0.35">
      <c r="B21" s="16"/>
    </row>
    <row r="22" spans="2:66" x14ac:dyDescent="0.35">
      <c r="B22" t="s">
        <v>102</v>
      </c>
    </row>
    <row r="23" spans="2:66" x14ac:dyDescent="0.35">
      <c r="B23" t="s">
        <v>103</v>
      </c>
    </row>
    <row r="25" spans="2:66" x14ac:dyDescent="0.35">
      <c r="B25"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H18"/>
  <sheetViews>
    <sheetView showGridLines="0" workbookViewId="0">
      <pane xSplit="2" topLeftCell="C1" activePane="topRight" state="frozen"/>
      <selection pane="topRight" activeCell="C6" sqref="C6"/>
    </sheetView>
  </sheetViews>
  <sheetFormatPr defaultColWidth="11.453125" defaultRowHeight="14.5" x14ac:dyDescent="0.35"/>
  <cols>
    <col min="2" max="2" width="25.7265625" customWidth="1"/>
    <col min="3" max="8" width="20.7265625" customWidth="1"/>
  </cols>
  <sheetData>
    <row r="2" spans="2:8" ht="40" customHeight="1" x14ac:dyDescent="0.35">
      <c r="D2" s="32" t="s">
        <v>428</v>
      </c>
      <c r="E2" s="28"/>
      <c r="F2" s="28"/>
      <c r="G2" s="28"/>
      <c r="H2" s="28"/>
    </row>
    <row r="6" spans="2:8" ht="50.15" customHeight="1" x14ac:dyDescent="0.35">
      <c r="B6" s="20" t="s">
        <v>14</v>
      </c>
      <c r="C6" s="20" t="s">
        <v>423</v>
      </c>
      <c r="D6" s="20" t="s">
        <v>424</v>
      </c>
      <c r="E6" s="20" t="s">
        <v>425</v>
      </c>
      <c r="F6" s="20" t="s">
        <v>426</v>
      </c>
      <c r="G6" s="20" t="s">
        <v>427</v>
      </c>
    </row>
    <row r="7" spans="2:8" x14ac:dyDescent="0.35">
      <c r="B7" s="18" t="s">
        <v>157</v>
      </c>
      <c r="C7" s="17">
        <v>4.2452808725630002E-2</v>
      </c>
      <c r="D7" s="17">
        <v>0.19269160436077701</v>
      </c>
      <c r="E7" s="17">
        <v>0.13681549500735399</v>
      </c>
      <c r="F7" s="17">
        <v>7.7052204467428095E-2</v>
      </c>
      <c r="G7" s="17">
        <v>0.11789745982757099</v>
      </c>
    </row>
    <row r="8" spans="2:8" x14ac:dyDescent="0.35">
      <c r="B8" s="18" t="s">
        <v>158</v>
      </c>
      <c r="C8" s="17">
        <v>0.14846529991615301</v>
      </c>
      <c r="D8" s="17">
        <v>0.39118277485990399</v>
      </c>
      <c r="E8" s="17">
        <v>0.38395693370984402</v>
      </c>
      <c r="F8" s="17">
        <v>0.36260414024969101</v>
      </c>
      <c r="G8" s="17">
        <v>0.40082061156643101</v>
      </c>
    </row>
    <row r="9" spans="2:8" x14ac:dyDescent="0.35">
      <c r="B9" s="18" t="s">
        <v>159</v>
      </c>
      <c r="C9" s="17">
        <v>0.339006121306618</v>
      </c>
      <c r="D9" s="17">
        <v>0.22339887238879899</v>
      </c>
      <c r="E9" s="17">
        <v>0.25277452076572199</v>
      </c>
      <c r="F9" s="17">
        <v>0.31331100185576899</v>
      </c>
      <c r="G9" s="17">
        <v>0.22945964647772699</v>
      </c>
    </row>
    <row r="10" spans="2:8" x14ac:dyDescent="0.35">
      <c r="B10" s="18" t="s">
        <v>160</v>
      </c>
      <c r="C10" s="17">
        <v>0.34469111403138403</v>
      </c>
      <c r="D10" s="17">
        <v>0.15473596912986001</v>
      </c>
      <c r="E10" s="17">
        <v>0.17359421951926601</v>
      </c>
      <c r="F10" s="17">
        <v>0.172819583006671</v>
      </c>
      <c r="G10" s="17">
        <v>0.18669638109467801</v>
      </c>
    </row>
    <row r="11" spans="2:8" x14ac:dyDescent="0.35">
      <c r="B11" s="18" t="s">
        <v>161</v>
      </c>
      <c r="C11" s="17">
        <v>0.12538465602021501</v>
      </c>
      <c r="D11" s="17">
        <v>3.7990779260660301E-2</v>
      </c>
      <c r="E11" s="17">
        <v>5.2858830997814202E-2</v>
      </c>
      <c r="F11" s="17">
        <v>7.4213070420441493E-2</v>
      </c>
      <c r="G11" s="17">
        <v>6.5125901033591699E-2</v>
      </c>
    </row>
    <row r="12" spans="2:8" x14ac:dyDescent="0.35">
      <c r="B12" s="16"/>
      <c r="C12" s="16"/>
      <c r="D12" s="16"/>
      <c r="E12" s="16"/>
      <c r="F12" s="16"/>
      <c r="G12" s="16"/>
    </row>
    <row r="13" spans="2:8" x14ac:dyDescent="0.35">
      <c r="B13" t="s">
        <v>102</v>
      </c>
    </row>
    <row r="14" spans="2:8" x14ac:dyDescent="0.35">
      <c r="B14" t="s">
        <v>103</v>
      </c>
    </row>
    <row r="18" spans="2:2" x14ac:dyDescent="0.35">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N18"/>
  <sheetViews>
    <sheetView showGridLines="0" topLeftCell="A7" workbookViewId="0">
      <pane xSplit="2" topLeftCell="AR1" activePane="topRight" state="frozen"/>
      <selection pane="topRight" activeCell="B18" sqref="B18"/>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429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157</v>
      </c>
      <c r="C9" s="17">
        <v>4.2452808725630002E-2</v>
      </c>
      <c r="D9" s="17">
        <v>5.8255449488349098E-2</v>
      </c>
      <c r="E9" s="17">
        <v>2.7254364310739899E-2</v>
      </c>
      <c r="F9" s="17"/>
      <c r="G9" s="17">
        <v>3.7493850752300703E-2</v>
      </c>
      <c r="H9" s="17">
        <v>0.100696578532692</v>
      </c>
      <c r="I9" s="17">
        <v>4.5502045666465901E-2</v>
      </c>
      <c r="J9" s="17">
        <v>2.3739288812515798E-2</v>
      </c>
      <c r="K9" s="17">
        <v>1.4480983756011199E-2</v>
      </c>
      <c r="L9" s="17">
        <v>2.9674473578162001E-2</v>
      </c>
      <c r="M9" s="17"/>
      <c r="N9" s="17">
        <v>6.5155498293652095E-2</v>
      </c>
      <c r="O9" s="17">
        <v>3.84076307373225E-2</v>
      </c>
      <c r="P9" s="17">
        <v>4.3913542973676202E-2</v>
      </c>
      <c r="Q9" s="17">
        <v>2.1497372878176199E-2</v>
      </c>
      <c r="R9" s="17"/>
      <c r="S9" s="17">
        <v>8.6784986381539003E-2</v>
      </c>
      <c r="T9" s="17">
        <v>2.24651054945815E-2</v>
      </c>
      <c r="U9" s="17">
        <v>2.34927642433411E-2</v>
      </c>
      <c r="V9" s="17">
        <v>2.9378610696745001E-2</v>
      </c>
      <c r="W9" s="17">
        <v>3.5188435424473502E-2</v>
      </c>
      <c r="X9" s="17">
        <v>1.6217462251888099E-2</v>
      </c>
      <c r="Y9" s="17">
        <v>3.58144432208908E-2</v>
      </c>
      <c r="Z9" s="17">
        <v>2.25690613751258E-2</v>
      </c>
      <c r="AA9" s="17">
        <v>4.7821281452509898E-2</v>
      </c>
      <c r="AB9" s="17">
        <v>5.1477817162936701E-2</v>
      </c>
      <c r="AC9" s="17">
        <v>5.9868919852982899E-2</v>
      </c>
      <c r="AD9" s="17">
        <v>7.6341179162015604E-2</v>
      </c>
      <c r="AE9" s="17"/>
      <c r="AF9" s="17">
        <v>8.0922176758480596E-2</v>
      </c>
      <c r="AG9" s="17">
        <v>3.07288918583867E-2</v>
      </c>
      <c r="AH9" s="17">
        <v>2.50959417806637E-2</v>
      </c>
      <c r="AI9" s="17">
        <v>2.7760156950686302E-2</v>
      </c>
      <c r="AJ9" s="17">
        <v>2.7936759709167199E-2</v>
      </c>
      <c r="AK9" s="17">
        <v>4.6088040242477098E-2</v>
      </c>
      <c r="AL9" s="17"/>
      <c r="AM9" s="17">
        <v>5.5081105174459799E-2</v>
      </c>
      <c r="AN9" s="17">
        <v>2.48357685543058E-2</v>
      </c>
      <c r="AO9" s="17"/>
      <c r="AP9" s="17">
        <v>1.28346384184194E-2</v>
      </c>
      <c r="AQ9" s="17">
        <v>2.2979465565003299E-2</v>
      </c>
      <c r="AR9" s="17">
        <v>4.0104241709033303E-2</v>
      </c>
      <c r="AS9" s="17">
        <v>0.104117890263996</v>
      </c>
      <c r="AT9" s="17">
        <v>0.16422247076791999</v>
      </c>
      <c r="AU9" s="17"/>
      <c r="AV9" s="17">
        <v>5.2966571861861399E-2</v>
      </c>
      <c r="AW9" s="17">
        <v>4.24058214820048E-2</v>
      </c>
      <c r="AX9" s="17">
        <v>4.3402594248402801E-2</v>
      </c>
      <c r="AY9" s="17">
        <v>5.8399244566705699E-2</v>
      </c>
      <c r="AZ9" s="17">
        <v>1.5419256289491499E-2</v>
      </c>
      <c r="BA9" s="17">
        <v>7.0143724686983202E-3</v>
      </c>
      <c r="BB9" s="17"/>
      <c r="BC9" s="17">
        <v>1.88997332644677E-2</v>
      </c>
      <c r="BD9" s="17">
        <v>2.2983883364716101E-2</v>
      </c>
      <c r="BE9" s="17">
        <v>8.9490824289768997E-2</v>
      </c>
      <c r="BF9" s="17"/>
      <c r="BG9" s="17">
        <v>5.5311367727285399E-2</v>
      </c>
      <c r="BH9" s="17">
        <v>4.04131407703427E-2</v>
      </c>
      <c r="BI9" s="17">
        <v>3.91417368271905E-2</v>
      </c>
      <c r="BJ9" s="17">
        <v>7.5394762517523806E-2</v>
      </c>
      <c r="BK9" s="17">
        <v>5.6895033369127497E-2</v>
      </c>
      <c r="BL9" s="17"/>
      <c r="BM9" s="17">
        <v>4.2847645493718001E-2</v>
      </c>
      <c r="BN9" s="17">
        <v>6.1175767510980701E-2</v>
      </c>
    </row>
    <row r="10" spans="2:66" x14ac:dyDescent="0.35">
      <c r="B10" s="18" t="s">
        <v>158</v>
      </c>
      <c r="C10" s="17">
        <v>0.14846529991615301</v>
      </c>
      <c r="D10" s="17">
        <v>0.16046260916273999</v>
      </c>
      <c r="E10" s="17">
        <v>0.136512234350396</v>
      </c>
      <c r="F10" s="17"/>
      <c r="G10" s="17">
        <v>0.156652672136249</v>
      </c>
      <c r="H10" s="17">
        <v>0.15258516658305399</v>
      </c>
      <c r="I10" s="17">
        <v>0.17522961629719599</v>
      </c>
      <c r="J10" s="17">
        <v>0.18031704600761</v>
      </c>
      <c r="K10" s="17">
        <v>0.10853967422508901</v>
      </c>
      <c r="L10" s="17">
        <v>0.119002470774853</v>
      </c>
      <c r="M10" s="17"/>
      <c r="N10" s="17">
        <v>0.14475090240732999</v>
      </c>
      <c r="O10" s="17">
        <v>0.17912744355030299</v>
      </c>
      <c r="P10" s="17">
        <v>0.130119728073161</v>
      </c>
      <c r="Q10" s="17">
        <v>0.135097922444785</v>
      </c>
      <c r="R10" s="17"/>
      <c r="S10" s="17">
        <v>0.151938200625132</v>
      </c>
      <c r="T10" s="17">
        <v>0.14784152183645699</v>
      </c>
      <c r="U10" s="17">
        <v>0.17528059976136701</v>
      </c>
      <c r="V10" s="17">
        <v>0.13205841065230001</v>
      </c>
      <c r="W10" s="17">
        <v>0.131750068861472</v>
      </c>
      <c r="X10" s="17">
        <v>0.14765523383092499</v>
      </c>
      <c r="Y10" s="17">
        <v>0.16561403765683599</v>
      </c>
      <c r="Z10" s="17">
        <v>0.20151330426495201</v>
      </c>
      <c r="AA10" s="17">
        <v>0.14595166893349301</v>
      </c>
      <c r="AB10" s="17">
        <v>0.12056078722352</v>
      </c>
      <c r="AC10" s="17">
        <v>0.160601399279336</v>
      </c>
      <c r="AD10" s="17">
        <v>0.110473209698181</v>
      </c>
      <c r="AE10" s="17"/>
      <c r="AF10" s="17">
        <v>0.15787260550774401</v>
      </c>
      <c r="AG10" s="17">
        <v>0.149032322771151</v>
      </c>
      <c r="AH10" s="17">
        <v>0.177687888217616</v>
      </c>
      <c r="AI10" s="17">
        <v>0.133518394001685</v>
      </c>
      <c r="AJ10" s="17">
        <v>0.102705476307429</v>
      </c>
      <c r="AK10" s="17">
        <v>0.169083938659538</v>
      </c>
      <c r="AL10" s="17"/>
      <c r="AM10" s="17">
        <v>0.15653636293118001</v>
      </c>
      <c r="AN10" s="17">
        <v>0.136856398214347</v>
      </c>
      <c r="AO10" s="17"/>
      <c r="AP10" s="17">
        <v>0.13415300937055999</v>
      </c>
      <c r="AQ10" s="17">
        <v>0.16193450073111601</v>
      </c>
      <c r="AR10" s="17">
        <v>0.14850391521742401</v>
      </c>
      <c r="AS10" s="17">
        <v>0.18263423362320699</v>
      </c>
      <c r="AT10" s="17">
        <v>0.15947170965878599</v>
      </c>
      <c r="AU10" s="17"/>
      <c r="AV10" s="17">
        <v>0.16762902202071001</v>
      </c>
      <c r="AW10" s="17">
        <v>0.17828674285460899</v>
      </c>
      <c r="AX10" s="17">
        <v>0.17001328276795899</v>
      </c>
      <c r="AY10" s="17">
        <v>0.151125451712496</v>
      </c>
      <c r="AZ10" s="17">
        <v>0.128499408404431</v>
      </c>
      <c r="BA10" s="17">
        <v>3.1470822590209897E-2</v>
      </c>
      <c r="BB10" s="17"/>
      <c r="BC10" s="17">
        <v>0.13006289441730301</v>
      </c>
      <c r="BD10" s="17">
        <v>0.14663088239786001</v>
      </c>
      <c r="BE10" s="17">
        <v>0.176449737015519</v>
      </c>
      <c r="BF10" s="17"/>
      <c r="BG10" s="17">
        <v>0.12931106254146499</v>
      </c>
      <c r="BH10" s="17">
        <v>0.151009202456242</v>
      </c>
      <c r="BI10" s="17">
        <v>0.14376445202538399</v>
      </c>
      <c r="BJ10" s="17">
        <v>0.28658045434569801</v>
      </c>
      <c r="BK10" s="17">
        <v>0.14674286280318799</v>
      </c>
      <c r="BL10" s="17"/>
      <c r="BM10" s="17">
        <v>0.14746353059450601</v>
      </c>
      <c r="BN10" s="17">
        <v>0.17910050153556001</v>
      </c>
    </row>
    <row r="11" spans="2:66" x14ac:dyDescent="0.35">
      <c r="B11" s="18" t="s">
        <v>159</v>
      </c>
      <c r="C11" s="17">
        <v>0.339006121306618</v>
      </c>
      <c r="D11" s="17">
        <v>0.304256085335185</v>
      </c>
      <c r="E11" s="17">
        <v>0.37455858474409498</v>
      </c>
      <c r="F11" s="17"/>
      <c r="G11" s="17">
        <v>0.217517230746925</v>
      </c>
      <c r="H11" s="17">
        <v>0.24047281266765</v>
      </c>
      <c r="I11" s="17">
        <v>0.33008335040462</v>
      </c>
      <c r="J11" s="17">
        <v>0.35857421218033297</v>
      </c>
      <c r="K11" s="17">
        <v>0.42463750752167501</v>
      </c>
      <c r="L11" s="17">
        <v>0.43412405629106399</v>
      </c>
      <c r="M11" s="17"/>
      <c r="N11" s="17">
        <v>0.30557102792433399</v>
      </c>
      <c r="O11" s="17">
        <v>0.32033725920642703</v>
      </c>
      <c r="P11" s="17">
        <v>0.37149208098794501</v>
      </c>
      <c r="Q11" s="17">
        <v>0.367583348898329</v>
      </c>
      <c r="R11" s="17"/>
      <c r="S11" s="17">
        <v>0.26390839581970799</v>
      </c>
      <c r="T11" s="17">
        <v>0.334829682559172</v>
      </c>
      <c r="U11" s="17">
        <v>0.34159249192365598</v>
      </c>
      <c r="V11" s="17">
        <v>0.36606341355878502</v>
      </c>
      <c r="W11" s="17">
        <v>0.30424681610681398</v>
      </c>
      <c r="X11" s="17">
        <v>0.38708537989231601</v>
      </c>
      <c r="Y11" s="17">
        <v>0.38121609468578299</v>
      </c>
      <c r="Z11" s="17">
        <v>0.25886373400150697</v>
      </c>
      <c r="AA11" s="17">
        <v>0.375725113032778</v>
      </c>
      <c r="AB11" s="17">
        <v>0.37130477551615698</v>
      </c>
      <c r="AC11" s="17">
        <v>0.31456375635887701</v>
      </c>
      <c r="AD11" s="17">
        <v>0.35897924148112997</v>
      </c>
      <c r="AE11" s="17"/>
      <c r="AF11" s="17">
        <v>0.26255878988565801</v>
      </c>
      <c r="AG11" s="17">
        <v>0.35399634704966598</v>
      </c>
      <c r="AH11" s="17">
        <v>0.352214575561275</v>
      </c>
      <c r="AI11" s="17">
        <v>0.37340452198110602</v>
      </c>
      <c r="AJ11" s="17">
        <v>0.40937679705840502</v>
      </c>
      <c r="AK11" s="17">
        <v>0.33449876686941299</v>
      </c>
      <c r="AL11" s="17"/>
      <c r="AM11" s="17">
        <v>0.36970508993832502</v>
      </c>
      <c r="AN11" s="17">
        <v>0.29434215939300101</v>
      </c>
      <c r="AO11" s="17"/>
      <c r="AP11" s="17">
        <v>0.403067592508632</v>
      </c>
      <c r="AQ11" s="17">
        <v>0.33634985740638701</v>
      </c>
      <c r="AR11" s="17">
        <v>0.31096041026110599</v>
      </c>
      <c r="AS11" s="17">
        <v>0.26274733174111398</v>
      </c>
      <c r="AT11" s="17">
        <v>0.20562553738584699</v>
      </c>
      <c r="AU11" s="17"/>
      <c r="AV11" s="17">
        <v>0.26787797336969998</v>
      </c>
      <c r="AW11" s="17">
        <v>0.35423825771883199</v>
      </c>
      <c r="AX11" s="17">
        <v>0.34882337415498499</v>
      </c>
      <c r="AY11" s="17">
        <v>0.35569427067577802</v>
      </c>
      <c r="AZ11" s="17">
        <v>0.26058325518442899</v>
      </c>
      <c r="BA11" s="17">
        <v>0.50691895432070599</v>
      </c>
      <c r="BB11" s="17"/>
      <c r="BC11" s="17">
        <v>0.240969081444387</v>
      </c>
      <c r="BD11" s="17">
        <v>0.40583803903628202</v>
      </c>
      <c r="BE11" s="17">
        <v>0.30175634042946198</v>
      </c>
      <c r="BF11" s="17"/>
      <c r="BG11" s="17">
        <v>0.25717890484202799</v>
      </c>
      <c r="BH11" s="17">
        <v>0.29904839826144702</v>
      </c>
      <c r="BI11" s="17">
        <v>0.35416799316285802</v>
      </c>
      <c r="BJ11" s="17">
        <v>0.26220480802583102</v>
      </c>
      <c r="BK11" s="17">
        <v>0.50121016410057895</v>
      </c>
      <c r="BL11" s="17"/>
      <c r="BM11" s="17">
        <v>0.29220654521480599</v>
      </c>
      <c r="BN11" s="17">
        <v>0.44590565776819102</v>
      </c>
    </row>
    <row r="12" spans="2:66" x14ac:dyDescent="0.35">
      <c r="B12" s="18" t="s">
        <v>160</v>
      </c>
      <c r="C12" s="17">
        <v>0.34469111403138403</v>
      </c>
      <c r="D12" s="17">
        <v>0.330349552333568</v>
      </c>
      <c r="E12" s="17">
        <v>0.36037318716497702</v>
      </c>
      <c r="F12" s="17"/>
      <c r="G12" s="17">
        <v>0.43910097325940101</v>
      </c>
      <c r="H12" s="17">
        <v>0.35316318269514002</v>
      </c>
      <c r="I12" s="17">
        <v>0.35610097610566999</v>
      </c>
      <c r="J12" s="17">
        <v>0.31882379225337198</v>
      </c>
      <c r="K12" s="17">
        <v>0.32591269645395299</v>
      </c>
      <c r="L12" s="17">
        <v>0.29929930236550201</v>
      </c>
      <c r="M12" s="17"/>
      <c r="N12" s="17">
        <v>0.36085450145651499</v>
      </c>
      <c r="O12" s="17">
        <v>0.34076352631546297</v>
      </c>
      <c r="P12" s="17">
        <v>0.34158969425969898</v>
      </c>
      <c r="Q12" s="17">
        <v>0.33511389692305998</v>
      </c>
      <c r="R12" s="17"/>
      <c r="S12" s="17">
        <v>0.35490647641425199</v>
      </c>
      <c r="T12" s="17">
        <v>0.35107293940075002</v>
      </c>
      <c r="U12" s="17">
        <v>0.36348525836550399</v>
      </c>
      <c r="V12" s="17">
        <v>0.336384285559715</v>
      </c>
      <c r="W12" s="17">
        <v>0.43057985436982499</v>
      </c>
      <c r="X12" s="17">
        <v>0.33683056641255299</v>
      </c>
      <c r="Y12" s="17">
        <v>0.32560595310547003</v>
      </c>
      <c r="Z12" s="17">
        <v>0.37751292427835198</v>
      </c>
      <c r="AA12" s="17">
        <v>0.32011120736193899</v>
      </c>
      <c r="AB12" s="17">
        <v>0.31306877288241702</v>
      </c>
      <c r="AC12" s="17">
        <v>0.32972970189024198</v>
      </c>
      <c r="AD12" s="17">
        <v>0.28414654717572602</v>
      </c>
      <c r="AE12" s="17"/>
      <c r="AF12" s="17">
        <v>0.34732380070593599</v>
      </c>
      <c r="AG12" s="17">
        <v>0.349545607805334</v>
      </c>
      <c r="AH12" s="17">
        <v>0.32232846257711201</v>
      </c>
      <c r="AI12" s="17">
        <v>0.34920163639544899</v>
      </c>
      <c r="AJ12" s="17">
        <v>0.32830930447915102</v>
      </c>
      <c r="AK12" s="17">
        <v>0.374634783821018</v>
      </c>
      <c r="AL12" s="17"/>
      <c r="AM12" s="17">
        <v>0.321952248973357</v>
      </c>
      <c r="AN12" s="17">
        <v>0.37820689902007198</v>
      </c>
      <c r="AO12" s="17"/>
      <c r="AP12" s="17">
        <v>0.331527601151345</v>
      </c>
      <c r="AQ12" s="17">
        <v>0.34192771359472202</v>
      </c>
      <c r="AR12" s="17">
        <v>0.36180039282776</v>
      </c>
      <c r="AS12" s="17">
        <v>0.33771311943747001</v>
      </c>
      <c r="AT12" s="17">
        <v>0.35172196906271702</v>
      </c>
      <c r="AU12" s="17"/>
      <c r="AV12" s="17">
        <v>0.37454693365793701</v>
      </c>
      <c r="AW12" s="17">
        <v>0.31585764295366597</v>
      </c>
      <c r="AX12" s="17">
        <v>0.36007696892185098</v>
      </c>
      <c r="AY12" s="17">
        <v>0.33612328296225402</v>
      </c>
      <c r="AZ12" s="17">
        <v>0.33573988355061402</v>
      </c>
      <c r="BA12" s="17">
        <v>0.358647515712745</v>
      </c>
      <c r="BB12" s="17"/>
      <c r="BC12" s="17">
        <v>0.42720056059456402</v>
      </c>
      <c r="BD12" s="17">
        <v>0.31522968075682201</v>
      </c>
      <c r="BE12" s="17">
        <v>0.32914434818845401</v>
      </c>
      <c r="BF12" s="17"/>
      <c r="BG12" s="17">
        <v>0.33572262243078999</v>
      </c>
      <c r="BH12" s="17">
        <v>0.37774280938369997</v>
      </c>
      <c r="BI12" s="17">
        <v>0.361217125952493</v>
      </c>
      <c r="BJ12" s="17">
        <v>0.32070871627209802</v>
      </c>
      <c r="BK12" s="17">
        <v>0.212583773388933</v>
      </c>
      <c r="BL12" s="17"/>
      <c r="BM12" s="17">
        <v>0.37087633165385803</v>
      </c>
      <c r="BN12" s="17">
        <v>0.237603282100281</v>
      </c>
    </row>
    <row r="13" spans="2:66" x14ac:dyDescent="0.35">
      <c r="B13" s="18" t="s">
        <v>161</v>
      </c>
      <c r="C13" s="19">
        <v>0.12538465602021501</v>
      </c>
      <c r="D13" s="19">
        <v>0.14667630368015799</v>
      </c>
      <c r="E13" s="19">
        <v>0.101301629429793</v>
      </c>
      <c r="F13" s="19"/>
      <c r="G13" s="19">
        <v>0.14923527310512399</v>
      </c>
      <c r="H13" s="19">
        <v>0.15308225952146401</v>
      </c>
      <c r="I13" s="19">
        <v>9.3084011526047394E-2</v>
      </c>
      <c r="J13" s="19">
        <v>0.11854566074617</v>
      </c>
      <c r="K13" s="19">
        <v>0.12642913804327099</v>
      </c>
      <c r="L13" s="19">
        <v>0.117899696990419</v>
      </c>
      <c r="M13" s="19"/>
      <c r="N13" s="19">
        <v>0.123668069918169</v>
      </c>
      <c r="O13" s="19">
        <v>0.121364140190485</v>
      </c>
      <c r="P13" s="19">
        <v>0.112884953705519</v>
      </c>
      <c r="Q13" s="19">
        <v>0.14070745885565</v>
      </c>
      <c r="R13" s="19"/>
      <c r="S13" s="19">
        <v>0.14246194075936899</v>
      </c>
      <c r="T13" s="19">
        <v>0.14379075070903999</v>
      </c>
      <c r="U13" s="19">
        <v>9.6148885706132906E-2</v>
      </c>
      <c r="V13" s="19">
        <v>0.136115279532455</v>
      </c>
      <c r="W13" s="19">
        <v>9.8234825237415599E-2</v>
      </c>
      <c r="X13" s="19">
        <v>0.112211357612318</v>
      </c>
      <c r="Y13" s="19">
        <v>9.1749471331020099E-2</v>
      </c>
      <c r="Z13" s="19">
        <v>0.139540976080062</v>
      </c>
      <c r="AA13" s="19">
        <v>0.11039072921928</v>
      </c>
      <c r="AB13" s="19">
        <v>0.14358784721496901</v>
      </c>
      <c r="AC13" s="19">
        <v>0.135236222618562</v>
      </c>
      <c r="AD13" s="19">
        <v>0.17005982248294699</v>
      </c>
      <c r="AE13" s="19"/>
      <c r="AF13" s="19">
        <v>0.151322627142181</v>
      </c>
      <c r="AG13" s="19">
        <v>0.11669683051546199</v>
      </c>
      <c r="AH13" s="19">
        <v>0.12267313186333401</v>
      </c>
      <c r="AI13" s="19">
        <v>0.116115290671074</v>
      </c>
      <c r="AJ13" s="19">
        <v>0.13167166244584699</v>
      </c>
      <c r="AK13" s="19">
        <v>7.5694470407553796E-2</v>
      </c>
      <c r="AL13" s="19"/>
      <c r="AM13" s="19">
        <v>9.6725192982677705E-2</v>
      </c>
      <c r="AN13" s="19">
        <v>0.165758774818274</v>
      </c>
      <c r="AO13" s="19"/>
      <c r="AP13" s="19">
        <v>0.118417158551044</v>
      </c>
      <c r="AQ13" s="19">
        <v>0.136808462702772</v>
      </c>
      <c r="AR13" s="19">
        <v>0.13863103998467599</v>
      </c>
      <c r="AS13" s="19">
        <v>0.112787424934213</v>
      </c>
      <c r="AT13" s="19">
        <v>0.11895831312473</v>
      </c>
      <c r="AU13" s="19"/>
      <c r="AV13" s="19">
        <v>0.13697949908979101</v>
      </c>
      <c r="AW13" s="19">
        <v>0.109211534990888</v>
      </c>
      <c r="AX13" s="19">
        <v>7.7683779906801906E-2</v>
      </c>
      <c r="AY13" s="19">
        <v>9.8657750082767295E-2</v>
      </c>
      <c r="AZ13" s="19">
        <v>0.25975819657103499</v>
      </c>
      <c r="BA13" s="19">
        <v>9.5948334907641306E-2</v>
      </c>
      <c r="BB13" s="19"/>
      <c r="BC13" s="19">
        <v>0.18286773027927899</v>
      </c>
      <c r="BD13" s="19">
        <v>0.109317514444321</v>
      </c>
      <c r="BE13" s="19">
        <v>0.10315875007679701</v>
      </c>
      <c r="BF13" s="19"/>
      <c r="BG13" s="19">
        <v>0.222476042458432</v>
      </c>
      <c r="BH13" s="19">
        <v>0.13178644912826801</v>
      </c>
      <c r="BI13" s="19">
        <v>0.101708692032074</v>
      </c>
      <c r="BJ13" s="19">
        <v>5.5111258838849299E-2</v>
      </c>
      <c r="BK13" s="19">
        <v>8.25681663381721E-2</v>
      </c>
      <c r="BL13" s="19"/>
      <c r="BM13" s="19">
        <v>0.146605947043111</v>
      </c>
      <c r="BN13" s="19">
        <v>7.6214791084986605E-2</v>
      </c>
    </row>
    <row r="14" spans="2:66" x14ac:dyDescent="0.35">
      <c r="B14" s="16"/>
      <c r="G14" s="25">
        <f>SUM(G9:G10)</f>
        <v>0.19414652288854972</v>
      </c>
      <c r="H14" s="25">
        <f t="shared" ref="H14:L14" si="0">SUM(H9:H10)</f>
        <v>0.25328174511574597</v>
      </c>
      <c r="I14" s="25">
        <f t="shared" si="0"/>
        <v>0.2207316619636619</v>
      </c>
      <c r="J14" s="25">
        <f t="shared" si="0"/>
        <v>0.20405633482012581</v>
      </c>
      <c r="K14" s="25">
        <f t="shared" si="0"/>
        <v>0.12302065798110021</v>
      </c>
      <c r="L14" s="25">
        <f t="shared" si="0"/>
        <v>0.14867694435301501</v>
      </c>
      <c r="N14" s="25">
        <f t="shared" ref="N14:Q14" si="1">SUM(N9:N10)</f>
        <v>0.2099064007009821</v>
      </c>
      <c r="O14" s="25">
        <f t="shared" si="1"/>
        <v>0.2175350742876255</v>
      </c>
      <c r="P14" s="25">
        <f t="shared" si="1"/>
        <v>0.17403327104683719</v>
      </c>
      <c r="Q14" s="25">
        <f t="shared" si="1"/>
        <v>0.15659529532296118</v>
      </c>
      <c r="AV14" s="25">
        <f t="shared" ref="AV14:BA15" si="2">SUM(AV9:AV10)</f>
        <v>0.22059559388257141</v>
      </c>
      <c r="AW14" s="25">
        <f t="shared" si="2"/>
        <v>0.2206925643366138</v>
      </c>
      <c r="AX14" s="25">
        <f t="shared" si="2"/>
        <v>0.21341587701636178</v>
      </c>
      <c r="AY14" s="25">
        <f t="shared" si="2"/>
        <v>0.2095246962792017</v>
      </c>
      <c r="AZ14" s="25">
        <f t="shared" si="2"/>
        <v>0.1439186646939225</v>
      </c>
      <c r="BA14" s="25">
        <f t="shared" si="2"/>
        <v>3.8485195058908218E-2</v>
      </c>
      <c r="BG14" s="25">
        <f t="shared" ref="BG14:BK14" si="3">SUM(BG9:BG10)</f>
        <v>0.18462243026875039</v>
      </c>
      <c r="BH14" s="25">
        <f t="shared" si="3"/>
        <v>0.19142234322658469</v>
      </c>
      <c r="BI14" s="25">
        <f t="shared" si="3"/>
        <v>0.18290618885257448</v>
      </c>
      <c r="BJ14" s="25">
        <f t="shared" si="3"/>
        <v>0.36197521686322182</v>
      </c>
      <c r="BK14" s="25">
        <f t="shared" si="3"/>
        <v>0.20363789617231548</v>
      </c>
    </row>
    <row r="15" spans="2:66" x14ac:dyDescent="0.35">
      <c r="B15" t="s">
        <v>102</v>
      </c>
      <c r="G15" s="25">
        <f>G11</f>
        <v>0.217517230746925</v>
      </c>
      <c r="H15" s="25">
        <f t="shared" ref="H15:L15" si="4">H11</f>
        <v>0.24047281266765</v>
      </c>
      <c r="I15" s="25">
        <f t="shared" si="4"/>
        <v>0.33008335040462</v>
      </c>
      <c r="J15" s="25">
        <f t="shared" si="4"/>
        <v>0.35857421218033297</v>
      </c>
      <c r="K15" s="25">
        <f t="shared" si="4"/>
        <v>0.42463750752167501</v>
      </c>
      <c r="L15" s="25">
        <f t="shared" si="4"/>
        <v>0.43412405629106399</v>
      </c>
      <c r="N15" s="25">
        <f t="shared" ref="N15:Q15" si="5">N11</f>
        <v>0.30557102792433399</v>
      </c>
      <c r="O15" s="25">
        <f t="shared" si="5"/>
        <v>0.32033725920642703</v>
      </c>
      <c r="P15" s="25">
        <f t="shared" si="5"/>
        <v>0.37149208098794501</v>
      </c>
      <c r="Q15" s="25">
        <f t="shared" si="5"/>
        <v>0.367583348898329</v>
      </c>
      <c r="AV15" s="25">
        <f>AV11</f>
        <v>0.26787797336969998</v>
      </c>
      <c r="AW15" s="25">
        <f t="shared" si="2"/>
        <v>0.53252500057344099</v>
      </c>
      <c r="AX15" s="25">
        <f t="shared" si="2"/>
        <v>0.51883665692294401</v>
      </c>
      <c r="AY15" s="25">
        <f t="shared" si="2"/>
        <v>0.506819722388274</v>
      </c>
      <c r="AZ15" s="25">
        <f t="shared" si="2"/>
        <v>0.38908266358886001</v>
      </c>
      <c r="BA15" s="25">
        <f t="shared" si="2"/>
        <v>0.53838977691091594</v>
      </c>
      <c r="BG15" s="25">
        <f t="shared" ref="BG15:BK15" si="6">BG11</f>
        <v>0.25717890484202799</v>
      </c>
      <c r="BH15" s="25">
        <f t="shared" si="6"/>
        <v>0.29904839826144702</v>
      </c>
      <c r="BI15" s="25">
        <f t="shared" si="6"/>
        <v>0.35416799316285802</v>
      </c>
      <c r="BJ15" s="25">
        <f t="shared" si="6"/>
        <v>0.26220480802583102</v>
      </c>
      <c r="BK15" s="25">
        <f t="shared" si="6"/>
        <v>0.50121016410057895</v>
      </c>
    </row>
    <row r="16" spans="2:66" x14ac:dyDescent="0.35">
      <c r="B16" t="s">
        <v>103</v>
      </c>
      <c r="G16" s="25">
        <f>SUM(G12:G13)</f>
        <v>0.58833624636452497</v>
      </c>
      <c r="H16" s="25">
        <f t="shared" ref="H16:L16" si="7">SUM(H12:H13)</f>
        <v>0.50624544221660406</v>
      </c>
      <c r="I16" s="25">
        <f t="shared" si="7"/>
        <v>0.44918498763171738</v>
      </c>
      <c r="J16" s="25">
        <f t="shared" si="7"/>
        <v>0.437369452999542</v>
      </c>
      <c r="K16" s="25">
        <f t="shared" si="7"/>
        <v>0.45234183449722398</v>
      </c>
      <c r="L16" s="25">
        <f t="shared" si="7"/>
        <v>0.41719899935592097</v>
      </c>
      <c r="N16" s="25">
        <f t="shared" ref="N16:Q16" si="8">SUM(N12:N13)</f>
        <v>0.48452257137468402</v>
      </c>
      <c r="O16" s="25">
        <f t="shared" si="8"/>
        <v>0.46212766650594794</v>
      </c>
      <c r="P16" s="25">
        <f t="shared" si="8"/>
        <v>0.45447464796521797</v>
      </c>
      <c r="Q16" s="25">
        <f t="shared" si="8"/>
        <v>0.47582135577870999</v>
      </c>
      <c r="AV16" s="25">
        <f>SUM(AV12:AV13)</f>
        <v>0.51152643274772802</v>
      </c>
      <c r="AW16" s="25">
        <f t="shared" ref="AW16:BA16" si="9">SUM(AW12:AW13)</f>
        <v>0.42506917794455396</v>
      </c>
      <c r="AX16" s="25">
        <f t="shared" si="9"/>
        <v>0.4377607488286529</v>
      </c>
      <c r="AY16" s="25">
        <f t="shared" si="9"/>
        <v>0.4347810330450213</v>
      </c>
      <c r="AZ16" s="25">
        <f t="shared" si="9"/>
        <v>0.59549808012164895</v>
      </c>
      <c r="BA16" s="25">
        <f t="shared" si="9"/>
        <v>0.45459585062038632</v>
      </c>
      <c r="BG16" s="25">
        <f t="shared" ref="BG16:BK16" si="10">SUM(BG12:BG13)</f>
        <v>0.55819866488922198</v>
      </c>
      <c r="BH16" s="25">
        <f t="shared" si="10"/>
        <v>0.50952925851196795</v>
      </c>
      <c r="BI16" s="25">
        <f t="shared" si="10"/>
        <v>0.462925817984567</v>
      </c>
      <c r="BJ16" s="25">
        <f t="shared" si="10"/>
        <v>0.37581997511094734</v>
      </c>
      <c r="BK16" s="25">
        <f t="shared" si="10"/>
        <v>0.29515193972710507</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conditionalFormatting sqref="G9:L13">
    <cfRule type="colorScale" priority="5">
      <colorScale>
        <cfvo type="min"/>
        <cfvo type="percentile" val="50"/>
        <cfvo type="max"/>
        <color rgb="FFF8696B"/>
        <color rgb="FFFFEB84"/>
        <color rgb="FF63BE7B"/>
      </colorScale>
    </cfRule>
  </conditionalFormatting>
  <conditionalFormatting sqref="G14:L16">
    <cfRule type="colorScale" priority="4">
      <colorScale>
        <cfvo type="min"/>
        <cfvo type="percentile" val="50"/>
        <cfvo type="max"/>
        <color rgb="FFF8696B"/>
        <color rgb="FFFFEB84"/>
        <color rgb="FF63BE7B"/>
      </colorScale>
    </cfRule>
  </conditionalFormatting>
  <conditionalFormatting sqref="N14:Q16">
    <cfRule type="colorScale" priority="3">
      <colorScale>
        <cfvo type="min"/>
        <cfvo type="percentile" val="50"/>
        <cfvo type="max"/>
        <color rgb="FFF8696B"/>
        <color rgb="FFFFEB84"/>
        <color rgb="FF63BE7B"/>
      </colorScale>
    </cfRule>
  </conditionalFormatting>
  <conditionalFormatting sqref="AV14:BA16">
    <cfRule type="colorScale" priority="1">
      <colorScale>
        <cfvo type="min"/>
        <cfvo type="percentile" val="50"/>
        <cfvo type="max"/>
        <color rgb="FFF8696B"/>
        <color rgb="FFFFEB84"/>
        <color rgb="FF63BE7B"/>
      </colorScale>
    </cfRule>
  </conditionalFormatting>
  <conditionalFormatting sqref="BG14:BK16">
    <cfRule type="colorScale" priority="2">
      <colorScale>
        <cfvo type="min"/>
        <cfvo type="percentile" val="50"/>
        <cfvo type="max"/>
        <color rgb="FFF8696B"/>
        <color rgb="FFFFEB84"/>
        <color rgb="FF63BE7B"/>
      </colorScale>
    </cfRule>
  </conditionalFormatting>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430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157</v>
      </c>
      <c r="C9" s="17">
        <v>0.19269160436077701</v>
      </c>
      <c r="D9" s="17">
        <v>0.21857748082134101</v>
      </c>
      <c r="E9" s="17">
        <v>0.167375582226089</v>
      </c>
      <c r="F9" s="17"/>
      <c r="G9" s="17">
        <v>0.186866231441632</v>
      </c>
      <c r="H9" s="17">
        <v>0.229957554498853</v>
      </c>
      <c r="I9" s="17">
        <v>0.16672338168891301</v>
      </c>
      <c r="J9" s="17">
        <v>0.15775805097785101</v>
      </c>
      <c r="K9" s="17">
        <v>0.196257636851498</v>
      </c>
      <c r="L9" s="17">
        <v>0.21307036627797299</v>
      </c>
      <c r="M9" s="17"/>
      <c r="N9" s="17">
        <v>0.194972431546761</v>
      </c>
      <c r="O9" s="17">
        <v>0.182590248223162</v>
      </c>
      <c r="P9" s="17">
        <v>0.17998636299738499</v>
      </c>
      <c r="Q9" s="17">
        <v>0.213143210564431</v>
      </c>
      <c r="R9" s="17"/>
      <c r="S9" s="17">
        <v>0.18804724646989401</v>
      </c>
      <c r="T9" s="17">
        <v>0.21104398004632399</v>
      </c>
      <c r="U9" s="17">
        <v>0.166647957425546</v>
      </c>
      <c r="V9" s="17">
        <v>0.21249220896579499</v>
      </c>
      <c r="W9" s="17">
        <v>0.177000838789276</v>
      </c>
      <c r="X9" s="17">
        <v>0.16165744456925699</v>
      </c>
      <c r="Y9" s="17">
        <v>0.199553905237115</v>
      </c>
      <c r="Z9" s="17">
        <v>0.14914652126870501</v>
      </c>
      <c r="AA9" s="17">
        <v>0.181592934626889</v>
      </c>
      <c r="AB9" s="17">
        <v>0.199895807742304</v>
      </c>
      <c r="AC9" s="17">
        <v>0.22363588682985899</v>
      </c>
      <c r="AD9" s="17">
        <v>0.28189864893833</v>
      </c>
      <c r="AE9" s="17"/>
      <c r="AF9" s="17">
        <v>0.21229099910167401</v>
      </c>
      <c r="AG9" s="17">
        <v>0.180317414039703</v>
      </c>
      <c r="AH9" s="17">
        <v>0.15416415226637201</v>
      </c>
      <c r="AI9" s="17">
        <v>0.19277012550545</v>
      </c>
      <c r="AJ9" s="17">
        <v>0.22745302327221301</v>
      </c>
      <c r="AK9" s="17">
        <v>0.1968330367834</v>
      </c>
      <c r="AL9" s="17"/>
      <c r="AM9" s="17">
        <v>0.17931201102003999</v>
      </c>
      <c r="AN9" s="17">
        <v>0.211862655798435</v>
      </c>
      <c r="AO9" s="17"/>
      <c r="AP9" s="17">
        <v>0.20508574592921799</v>
      </c>
      <c r="AQ9" s="17">
        <v>0.17569130239099701</v>
      </c>
      <c r="AR9" s="17">
        <v>0.19077684647318699</v>
      </c>
      <c r="AS9" s="17">
        <v>0.212417526151327</v>
      </c>
      <c r="AT9" s="17">
        <v>0.18273014550535999</v>
      </c>
      <c r="AU9" s="17"/>
      <c r="AV9" s="17">
        <v>0.21518931915689499</v>
      </c>
      <c r="AW9" s="17">
        <v>0.134911770908929</v>
      </c>
      <c r="AX9" s="17">
        <v>0.16562193434431499</v>
      </c>
      <c r="AY9" s="17">
        <v>0.21449598383047599</v>
      </c>
      <c r="AZ9" s="17">
        <v>0.27635779207303302</v>
      </c>
      <c r="BA9" s="17">
        <v>0.134354029626995</v>
      </c>
      <c r="BB9" s="17"/>
      <c r="BC9" s="17">
        <v>0.253563202092566</v>
      </c>
      <c r="BD9" s="17">
        <v>0.17950139956298</v>
      </c>
      <c r="BE9" s="17">
        <v>0.17194402628719899</v>
      </c>
      <c r="BF9" s="17"/>
      <c r="BG9" s="17">
        <v>0.31838082577817001</v>
      </c>
      <c r="BH9" s="17">
        <v>0.193374690164132</v>
      </c>
      <c r="BI9" s="17">
        <v>0.15149939158805001</v>
      </c>
      <c r="BJ9" s="17">
        <v>0.110680306027678</v>
      </c>
      <c r="BK9" s="17">
        <v>0.220425302024119</v>
      </c>
      <c r="BL9" s="17"/>
      <c r="BM9" s="17">
        <v>0.21380182075375301</v>
      </c>
      <c r="BN9" s="17">
        <v>0.19503092205827899</v>
      </c>
    </row>
    <row r="10" spans="2:66" x14ac:dyDescent="0.35">
      <c r="B10" s="18" t="s">
        <v>158</v>
      </c>
      <c r="C10" s="17">
        <v>0.39118277485990399</v>
      </c>
      <c r="D10" s="17">
        <v>0.38354656187682801</v>
      </c>
      <c r="E10" s="17">
        <v>0.39665420303889198</v>
      </c>
      <c r="F10" s="17"/>
      <c r="G10" s="17">
        <v>0.39695790942041398</v>
      </c>
      <c r="H10" s="17">
        <v>0.33512076387893702</v>
      </c>
      <c r="I10" s="17">
        <v>0.39313048859781302</v>
      </c>
      <c r="J10" s="17">
        <v>0.427600291318599</v>
      </c>
      <c r="K10" s="17">
        <v>0.37881939645135299</v>
      </c>
      <c r="L10" s="17">
        <v>0.41035067909874201</v>
      </c>
      <c r="M10" s="17"/>
      <c r="N10" s="17">
        <v>0.38472695614071201</v>
      </c>
      <c r="O10" s="17">
        <v>0.38965235229917999</v>
      </c>
      <c r="P10" s="17">
        <v>0.39934970667314101</v>
      </c>
      <c r="Q10" s="17">
        <v>0.38866047530014097</v>
      </c>
      <c r="R10" s="17"/>
      <c r="S10" s="17">
        <v>0.34741124006791602</v>
      </c>
      <c r="T10" s="17">
        <v>0.38860977283399301</v>
      </c>
      <c r="U10" s="17">
        <v>0.42498518573067301</v>
      </c>
      <c r="V10" s="17">
        <v>0.419177606887146</v>
      </c>
      <c r="W10" s="17">
        <v>0.40899209956242899</v>
      </c>
      <c r="X10" s="17">
        <v>0.35530616695070499</v>
      </c>
      <c r="Y10" s="17">
        <v>0.394678200017759</v>
      </c>
      <c r="Z10" s="17">
        <v>0.47429351296313399</v>
      </c>
      <c r="AA10" s="17">
        <v>0.39443781014677698</v>
      </c>
      <c r="AB10" s="17">
        <v>0.38135626229747099</v>
      </c>
      <c r="AC10" s="17">
        <v>0.41126976828685302</v>
      </c>
      <c r="AD10" s="17">
        <v>0.36222645449836999</v>
      </c>
      <c r="AE10" s="17"/>
      <c r="AF10" s="17">
        <v>0.35343750202345398</v>
      </c>
      <c r="AG10" s="17">
        <v>0.38565481322622203</v>
      </c>
      <c r="AH10" s="17">
        <v>0.44342366924070098</v>
      </c>
      <c r="AI10" s="17">
        <v>0.40882988146038401</v>
      </c>
      <c r="AJ10" s="17">
        <v>0.399220314529876</v>
      </c>
      <c r="AK10" s="17">
        <v>0.382474583072688</v>
      </c>
      <c r="AL10" s="17"/>
      <c r="AM10" s="17">
        <v>0.38419362986930899</v>
      </c>
      <c r="AN10" s="17">
        <v>0.40266372455543897</v>
      </c>
      <c r="AO10" s="17"/>
      <c r="AP10" s="17">
        <v>0.40513354480594699</v>
      </c>
      <c r="AQ10" s="17">
        <v>0.395376744394003</v>
      </c>
      <c r="AR10" s="17">
        <v>0.40238769616699999</v>
      </c>
      <c r="AS10" s="17">
        <v>0.34701736506410802</v>
      </c>
      <c r="AT10" s="17">
        <v>0.31017251043765098</v>
      </c>
      <c r="AU10" s="17"/>
      <c r="AV10" s="17">
        <v>0.37635226574064201</v>
      </c>
      <c r="AW10" s="17">
        <v>0.35803189594174201</v>
      </c>
      <c r="AX10" s="17">
        <v>0.38024513966637402</v>
      </c>
      <c r="AY10" s="17">
        <v>0.402375416344534</v>
      </c>
      <c r="AZ10" s="17">
        <v>0.41516357788047697</v>
      </c>
      <c r="BA10" s="17">
        <v>0.46551699307108801</v>
      </c>
      <c r="BB10" s="17"/>
      <c r="BC10" s="17">
        <v>0.446777170561592</v>
      </c>
      <c r="BD10" s="17">
        <v>0.392138657347056</v>
      </c>
      <c r="BE10" s="17">
        <v>0.35040709341292398</v>
      </c>
      <c r="BF10" s="17"/>
      <c r="BG10" s="17">
        <v>0.35109401591818901</v>
      </c>
      <c r="BH10" s="17">
        <v>0.43465371199908198</v>
      </c>
      <c r="BI10" s="17">
        <v>0.38713858948902502</v>
      </c>
      <c r="BJ10" s="17">
        <v>0.29790140084313699</v>
      </c>
      <c r="BK10" s="17">
        <v>0.31864364193533601</v>
      </c>
      <c r="BL10" s="17"/>
      <c r="BM10" s="17">
        <v>0.420999303633531</v>
      </c>
      <c r="BN10" s="17">
        <v>0.31384400303740001</v>
      </c>
    </row>
    <row r="11" spans="2:66" x14ac:dyDescent="0.35">
      <c r="B11" s="18" t="s">
        <v>159</v>
      </c>
      <c r="C11" s="17">
        <v>0.22339887238879899</v>
      </c>
      <c r="D11" s="17">
        <v>0.190784763066461</v>
      </c>
      <c r="E11" s="17">
        <v>0.25629897588754702</v>
      </c>
      <c r="F11" s="17"/>
      <c r="G11" s="17">
        <v>0.18317378615624699</v>
      </c>
      <c r="H11" s="17">
        <v>0.15657843353061801</v>
      </c>
      <c r="I11" s="17">
        <v>0.240177005426918</v>
      </c>
      <c r="J11" s="17">
        <v>0.21073503643914299</v>
      </c>
      <c r="K11" s="17">
        <v>0.27744399743922399</v>
      </c>
      <c r="L11" s="17">
        <v>0.26507879919156102</v>
      </c>
      <c r="M11" s="17"/>
      <c r="N11" s="17">
        <v>0.18419293630873601</v>
      </c>
      <c r="O11" s="17">
        <v>0.23522417544201599</v>
      </c>
      <c r="P11" s="17">
        <v>0.26083421071127399</v>
      </c>
      <c r="Q11" s="17">
        <v>0.22412901368041699</v>
      </c>
      <c r="R11" s="17"/>
      <c r="S11" s="17">
        <v>0.19388729096380899</v>
      </c>
      <c r="T11" s="17">
        <v>0.22911946721266899</v>
      </c>
      <c r="U11" s="17">
        <v>0.25041530367888798</v>
      </c>
      <c r="V11" s="17">
        <v>0.18374872873960199</v>
      </c>
      <c r="W11" s="17">
        <v>0.27121340522614701</v>
      </c>
      <c r="X11" s="17">
        <v>0.25119668704215597</v>
      </c>
      <c r="Y11" s="17">
        <v>0.24726294487761299</v>
      </c>
      <c r="Z11" s="17">
        <v>0.105917576293212</v>
      </c>
      <c r="AA11" s="17">
        <v>0.23261809663990801</v>
      </c>
      <c r="AB11" s="17">
        <v>0.24068338226833899</v>
      </c>
      <c r="AC11" s="17">
        <v>0.21065047860324901</v>
      </c>
      <c r="AD11" s="17">
        <v>0.215480549666386</v>
      </c>
      <c r="AE11" s="17"/>
      <c r="AF11" s="17">
        <v>0.178840315097578</v>
      </c>
      <c r="AG11" s="17">
        <v>0.237390143765143</v>
      </c>
      <c r="AH11" s="17">
        <v>0.23177933019519101</v>
      </c>
      <c r="AI11" s="17">
        <v>0.241593317056704</v>
      </c>
      <c r="AJ11" s="17">
        <v>0.26122246549129602</v>
      </c>
      <c r="AK11" s="17">
        <v>0.20415436593839201</v>
      </c>
      <c r="AL11" s="17"/>
      <c r="AM11" s="17">
        <v>0.22800283120224801</v>
      </c>
      <c r="AN11" s="17">
        <v>0.214855464378676</v>
      </c>
      <c r="AO11" s="17"/>
      <c r="AP11" s="17">
        <v>0.24538028380493801</v>
      </c>
      <c r="AQ11" s="17">
        <v>0.23641170199348199</v>
      </c>
      <c r="AR11" s="17">
        <v>0.21031922987698201</v>
      </c>
      <c r="AS11" s="17">
        <v>0.17410562551159101</v>
      </c>
      <c r="AT11" s="17">
        <v>0.16588326931205999</v>
      </c>
      <c r="AU11" s="17"/>
      <c r="AV11" s="17">
        <v>0.18055392434716599</v>
      </c>
      <c r="AW11" s="17">
        <v>0.27328066808149098</v>
      </c>
      <c r="AX11" s="17">
        <v>0.22183168114818899</v>
      </c>
      <c r="AY11" s="17">
        <v>0.21209599745055399</v>
      </c>
      <c r="AZ11" s="17">
        <v>0.19838234877318101</v>
      </c>
      <c r="BA11" s="17">
        <v>0.28124209420102603</v>
      </c>
      <c r="BB11" s="17"/>
      <c r="BC11" s="17">
        <v>0.16556068140625901</v>
      </c>
      <c r="BD11" s="17">
        <v>0.25346583584514198</v>
      </c>
      <c r="BE11" s="17">
        <v>0.20429828359472399</v>
      </c>
      <c r="BF11" s="17"/>
      <c r="BG11" s="17">
        <v>0.15273424235039901</v>
      </c>
      <c r="BH11" s="17">
        <v>0.18625813551783299</v>
      </c>
      <c r="BI11" s="17">
        <v>0.243750271843094</v>
      </c>
      <c r="BJ11" s="17">
        <v>0.20479815069180701</v>
      </c>
      <c r="BK11" s="17">
        <v>0.297798488825745</v>
      </c>
      <c r="BL11" s="17"/>
      <c r="BM11" s="17">
        <v>0.180780028861388</v>
      </c>
      <c r="BN11" s="17">
        <v>0.27627872929519298</v>
      </c>
    </row>
    <row r="12" spans="2:66" x14ac:dyDescent="0.35">
      <c r="B12" s="18" t="s">
        <v>160</v>
      </c>
      <c r="C12" s="17">
        <v>0.15473596912986001</v>
      </c>
      <c r="D12" s="17">
        <v>0.16274308439025501</v>
      </c>
      <c r="E12" s="17">
        <v>0.14769165066822401</v>
      </c>
      <c r="F12" s="17"/>
      <c r="G12" s="17">
        <v>0.17078655188029801</v>
      </c>
      <c r="H12" s="17">
        <v>0.18800050993348</v>
      </c>
      <c r="I12" s="17">
        <v>0.16692027247874699</v>
      </c>
      <c r="J12" s="17">
        <v>0.17808164325546799</v>
      </c>
      <c r="K12" s="17">
        <v>0.13653242979989499</v>
      </c>
      <c r="L12" s="17">
        <v>0.10034567702076699</v>
      </c>
      <c r="M12" s="17"/>
      <c r="N12" s="17">
        <v>0.174963772605366</v>
      </c>
      <c r="O12" s="17">
        <v>0.15248165916571699</v>
      </c>
      <c r="P12" s="17">
        <v>0.137814715259443</v>
      </c>
      <c r="Q12" s="17">
        <v>0.15256495566404299</v>
      </c>
      <c r="R12" s="17"/>
      <c r="S12" s="17">
        <v>0.16823609214426599</v>
      </c>
      <c r="T12" s="17">
        <v>0.141051814397017</v>
      </c>
      <c r="U12" s="17">
        <v>0.128326883877662</v>
      </c>
      <c r="V12" s="17">
        <v>0.14864229598141901</v>
      </c>
      <c r="W12" s="17">
        <v>0.142793656422148</v>
      </c>
      <c r="X12" s="17">
        <v>0.199802410498406</v>
      </c>
      <c r="Y12" s="17">
        <v>0.13439045879483699</v>
      </c>
      <c r="Z12" s="17">
        <v>0.234961815675748</v>
      </c>
      <c r="AA12" s="17">
        <v>0.156536575281741</v>
      </c>
      <c r="AB12" s="17">
        <v>0.159184555085643</v>
      </c>
      <c r="AC12" s="17">
        <v>0.124822438608426</v>
      </c>
      <c r="AD12" s="17">
        <v>0.110409652448632</v>
      </c>
      <c r="AE12" s="17"/>
      <c r="AF12" s="17">
        <v>0.16887729338076701</v>
      </c>
      <c r="AG12" s="17">
        <v>0.17286212781277999</v>
      </c>
      <c r="AH12" s="17">
        <v>0.13370565216312399</v>
      </c>
      <c r="AI12" s="17">
        <v>0.13775830235172201</v>
      </c>
      <c r="AJ12" s="17">
        <v>0.11210419670661501</v>
      </c>
      <c r="AK12" s="17">
        <v>0.18989636166319701</v>
      </c>
      <c r="AL12" s="17"/>
      <c r="AM12" s="17">
        <v>0.165081405760658</v>
      </c>
      <c r="AN12" s="17">
        <v>0.14004739118010801</v>
      </c>
      <c r="AO12" s="17"/>
      <c r="AP12" s="17">
        <v>0.122876595446638</v>
      </c>
      <c r="AQ12" s="17">
        <v>0.17252236482276001</v>
      </c>
      <c r="AR12" s="17">
        <v>0.15021077157056201</v>
      </c>
      <c r="AS12" s="17">
        <v>0.18867564057201699</v>
      </c>
      <c r="AT12" s="17">
        <v>0.199269958952835</v>
      </c>
      <c r="AU12" s="17"/>
      <c r="AV12" s="17">
        <v>0.17397333751972999</v>
      </c>
      <c r="AW12" s="17">
        <v>0.18670608192642901</v>
      </c>
      <c r="AX12" s="17">
        <v>0.19483183583501301</v>
      </c>
      <c r="AY12" s="17">
        <v>0.14297081222861999</v>
      </c>
      <c r="AZ12" s="17">
        <v>8.6692306070064298E-2</v>
      </c>
      <c r="BA12" s="17">
        <v>0.10577203672864301</v>
      </c>
      <c r="BB12" s="17"/>
      <c r="BC12" s="17">
        <v>0.11323407215954299</v>
      </c>
      <c r="BD12" s="17">
        <v>0.15514275062833099</v>
      </c>
      <c r="BE12" s="17">
        <v>0.197668603649721</v>
      </c>
      <c r="BF12" s="17"/>
      <c r="BG12" s="17">
        <v>0.12793325081167001</v>
      </c>
      <c r="BH12" s="17">
        <v>0.141517730873332</v>
      </c>
      <c r="BI12" s="17">
        <v>0.18561974548155899</v>
      </c>
      <c r="BJ12" s="17">
        <v>0.30865183701163301</v>
      </c>
      <c r="BK12" s="17">
        <v>0.146745263022277</v>
      </c>
      <c r="BL12" s="17"/>
      <c r="BM12" s="17">
        <v>0.139297904247634</v>
      </c>
      <c r="BN12" s="17">
        <v>0.18420954120208999</v>
      </c>
    </row>
    <row r="13" spans="2:66" x14ac:dyDescent="0.35">
      <c r="B13" s="18" t="s">
        <v>161</v>
      </c>
      <c r="C13" s="19">
        <v>3.7990779260660301E-2</v>
      </c>
      <c r="D13" s="19">
        <v>4.4348109845114898E-2</v>
      </c>
      <c r="E13" s="19">
        <v>3.1979588179247197E-2</v>
      </c>
      <c r="F13" s="19"/>
      <c r="G13" s="19">
        <v>6.2215521101409703E-2</v>
      </c>
      <c r="H13" s="19">
        <v>9.0342738158112196E-2</v>
      </c>
      <c r="I13" s="19">
        <v>3.30488518076099E-2</v>
      </c>
      <c r="J13" s="19">
        <v>2.5824978008939299E-2</v>
      </c>
      <c r="K13" s="19">
        <v>1.09465394580302E-2</v>
      </c>
      <c r="L13" s="19">
        <v>1.1154478410956599E-2</v>
      </c>
      <c r="M13" s="19"/>
      <c r="N13" s="19">
        <v>6.1143903398425098E-2</v>
      </c>
      <c r="O13" s="19">
        <v>4.0051564869924401E-2</v>
      </c>
      <c r="P13" s="19">
        <v>2.20150043587574E-2</v>
      </c>
      <c r="Q13" s="19">
        <v>2.1502344790967801E-2</v>
      </c>
      <c r="R13" s="19"/>
      <c r="S13" s="19">
        <v>0.102418130354115</v>
      </c>
      <c r="T13" s="19">
        <v>3.0174965509996401E-2</v>
      </c>
      <c r="U13" s="19">
        <v>2.9624669287232001E-2</v>
      </c>
      <c r="V13" s="19">
        <v>3.5939159426037003E-2</v>
      </c>
      <c r="W13" s="19">
        <v>0</v>
      </c>
      <c r="X13" s="19">
        <v>3.2037290939475598E-2</v>
      </c>
      <c r="Y13" s="19">
        <v>2.4114491072674899E-2</v>
      </c>
      <c r="Z13" s="19">
        <v>3.5680573799200997E-2</v>
      </c>
      <c r="AA13" s="19">
        <v>3.4814583304686002E-2</v>
      </c>
      <c r="AB13" s="19">
        <v>1.8879992606243699E-2</v>
      </c>
      <c r="AC13" s="19">
        <v>2.9621427671613101E-2</v>
      </c>
      <c r="AD13" s="19">
        <v>2.99846944482818E-2</v>
      </c>
      <c r="AE13" s="19"/>
      <c r="AF13" s="19">
        <v>8.6553890396527694E-2</v>
      </c>
      <c r="AG13" s="19">
        <v>2.3775501156151999E-2</v>
      </c>
      <c r="AH13" s="19">
        <v>3.6927196134612802E-2</v>
      </c>
      <c r="AI13" s="19">
        <v>1.90483736257397E-2</v>
      </c>
      <c r="AJ13" s="19">
        <v>0</v>
      </c>
      <c r="AK13" s="19">
        <v>2.6641652542323101E-2</v>
      </c>
      <c r="AL13" s="19"/>
      <c r="AM13" s="19">
        <v>4.34101221477445E-2</v>
      </c>
      <c r="AN13" s="19">
        <v>3.0570764087340701E-2</v>
      </c>
      <c r="AO13" s="19"/>
      <c r="AP13" s="19">
        <v>2.1523830013259498E-2</v>
      </c>
      <c r="AQ13" s="19">
        <v>1.9997886398758501E-2</v>
      </c>
      <c r="AR13" s="19">
        <v>4.6305455912268499E-2</v>
      </c>
      <c r="AS13" s="19">
        <v>7.7783842700958103E-2</v>
      </c>
      <c r="AT13" s="19">
        <v>0.14194411579209301</v>
      </c>
      <c r="AU13" s="19"/>
      <c r="AV13" s="19">
        <v>5.3931153235567401E-2</v>
      </c>
      <c r="AW13" s="19">
        <v>4.7069583141409299E-2</v>
      </c>
      <c r="AX13" s="19">
        <v>3.7469409006109497E-2</v>
      </c>
      <c r="AY13" s="19">
        <v>2.8061790145815099E-2</v>
      </c>
      <c r="AZ13" s="19">
        <v>2.34039752032453E-2</v>
      </c>
      <c r="BA13" s="19">
        <v>1.3114846372248501E-2</v>
      </c>
      <c r="BB13" s="19"/>
      <c r="BC13" s="19">
        <v>2.086487378004E-2</v>
      </c>
      <c r="BD13" s="19">
        <v>1.9751356616491401E-2</v>
      </c>
      <c r="BE13" s="19">
        <v>7.5681993055431496E-2</v>
      </c>
      <c r="BF13" s="19"/>
      <c r="BG13" s="19">
        <v>4.9857665141572603E-2</v>
      </c>
      <c r="BH13" s="19">
        <v>4.4195731445620903E-2</v>
      </c>
      <c r="BI13" s="19">
        <v>3.19920015982713E-2</v>
      </c>
      <c r="BJ13" s="19">
        <v>7.7968305425743595E-2</v>
      </c>
      <c r="BK13" s="19">
        <v>1.63873041925225E-2</v>
      </c>
      <c r="BL13" s="19"/>
      <c r="BM13" s="19">
        <v>4.5120942503693098E-2</v>
      </c>
      <c r="BN13" s="19">
        <v>3.0636804407038001E-2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157</v>
      </c>
      <c r="C9" s="17">
        <v>0.13681549500735399</v>
      </c>
      <c r="D9" s="17">
        <v>0.158105690406696</v>
      </c>
      <c r="E9" s="17">
        <v>0.116731748561096</v>
      </c>
      <c r="F9" s="17"/>
      <c r="G9" s="17">
        <v>9.2904513702015301E-2</v>
      </c>
      <c r="H9" s="17">
        <v>0.15676608137569401</v>
      </c>
      <c r="I9" s="17">
        <v>0.16698655679811</v>
      </c>
      <c r="J9" s="17">
        <v>0.14312483221993799</v>
      </c>
      <c r="K9" s="17">
        <v>0.14562531066006601</v>
      </c>
      <c r="L9" s="17">
        <v>0.11426756324816199</v>
      </c>
      <c r="M9" s="17"/>
      <c r="N9" s="17">
        <v>0.15147563709930301</v>
      </c>
      <c r="O9" s="17">
        <v>0.124486567128593</v>
      </c>
      <c r="P9" s="17">
        <v>0.123211544844699</v>
      </c>
      <c r="Q9" s="17">
        <v>0.14423067482197599</v>
      </c>
      <c r="R9" s="17"/>
      <c r="S9" s="17">
        <v>0.15688168945070799</v>
      </c>
      <c r="T9" s="17">
        <v>0.12917432768447601</v>
      </c>
      <c r="U9" s="17">
        <v>0.10943282262052501</v>
      </c>
      <c r="V9" s="17">
        <v>0.13043873782156001</v>
      </c>
      <c r="W9" s="17">
        <v>0.12104306543547901</v>
      </c>
      <c r="X9" s="17">
        <v>0.11753959237412701</v>
      </c>
      <c r="Y9" s="17">
        <v>0.16423341792899501</v>
      </c>
      <c r="Z9" s="17">
        <v>0.115760998068282</v>
      </c>
      <c r="AA9" s="17">
        <v>8.8120303377607206E-2</v>
      </c>
      <c r="AB9" s="17">
        <v>0.16971681161744501</v>
      </c>
      <c r="AC9" s="17">
        <v>0.18496996784435901</v>
      </c>
      <c r="AD9" s="17">
        <v>0.21746502532339601</v>
      </c>
      <c r="AE9" s="17"/>
      <c r="AF9" s="17">
        <v>0.15368048772955101</v>
      </c>
      <c r="AG9" s="17">
        <v>0.132376296573086</v>
      </c>
      <c r="AH9" s="17">
        <v>0.12391219150666199</v>
      </c>
      <c r="AI9" s="17">
        <v>0.11712439430289499</v>
      </c>
      <c r="AJ9" s="17">
        <v>0.16416306103271999</v>
      </c>
      <c r="AK9" s="17">
        <v>0.12562407416821</v>
      </c>
      <c r="AL9" s="17"/>
      <c r="AM9" s="17">
        <v>0.135672554037365</v>
      </c>
      <c r="AN9" s="17">
        <v>0.138215079973315</v>
      </c>
      <c r="AO9" s="17"/>
      <c r="AP9" s="17">
        <v>0.108659379577998</v>
      </c>
      <c r="AQ9" s="17">
        <v>0.16817477316250701</v>
      </c>
      <c r="AR9" s="17">
        <v>0.139210910425942</v>
      </c>
      <c r="AS9" s="17">
        <v>0.13670401182397801</v>
      </c>
      <c r="AT9" s="17">
        <v>0.181025467967702</v>
      </c>
      <c r="AU9" s="17"/>
      <c r="AV9" s="17">
        <v>0.14667432893089599</v>
      </c>
      <c r="AW9" s="17">
        <v>0.111884098982918</v>
      </c>
      <c r="AX9" s="17">
        <v>0.114628486412374</v>
      </c>
      <c r="AY9" s="17">
        <v>0.134562857671017</v>
      </c>
      <c r="AZ9" s="17">
        <v>0.223710713740222</v>
      </c>
      <c r="BA9" s="17">
        <v>9.3259771712665807E-2</v>
      </c>
      <c r="BB9" s="17"/>
      <c r="BC9" s="17">
        <v>0.19693165033541499</v>
      </c>
      <c r="BD9" s="17">
        <v>0.115224452386415</v>
      </c>
      <c r="BE9" s="17">
        <v>0.12865130805945299</v>
      </c>
      <c r="BF9" s="17"/>
      <c r="BG9" s="17">
        <v>0.203489043120792</v>
      </c>
      <c r="BH9" s="17">
        <v>0.13027010610661</v>
      </c>
      <c r="BI9" s="17">
        <v>0.120858271926162</v>
      </c>
      <c r="BJ9" s="17">
        <v>5.62591267772002E-2</v>
      </c>
      <c r="BK9" s="17">
        <v>0.186595942626953</v>
      </c>
      <c r="BL9" s="17"/>
      <c r="BM9" s="17">
        <v>0.142234741127725</v>
      </c>
      <c r="BN9" s="17">
        <v>0.15643673039887401</v>
      </c>
    </row>
    <row r="10" spans="2:66" x14ac:dyDescent="0.35">
      <c r="B10" s="18" t="s">
        <v>158</v>
      </c>
      <c r="C10" s="17">
        <v>0.38395693370984402</v>
      </c>
      <c r="D10" s="17">
        <v>0.39478327237178901</v>
      </c>
      <c r="E10" s="17">
        <v>0.371352135008303</v>
      </c>
      <c r="F10" s="17"/>
      <c r="G10" s="17">
        <v>0.415504929486601</v>
      </c>
      <c r="H10" s="17">
        <v>0.39396274354021399</v>
      </c>
      <c r="I10" s="17">
        <v>0.40340840156591401</v>
      </c>
      <c r="J10" s="17">
        <v>0.40011165387696301</v>
      </c>
      <c r="K10" s="17">
        <v>0.38641514818272898</v>
      </c>
      <c r="L10" s="17">
        <v>0.32430635884528902</v>
      </c>
      <c r="M10" s="17"/>
      <c r="N10" s="17">
        <v>0.39956248889714902</v>
      </c>
      <c r="O10" s="17">
        <v>0.42033994968423</v>
      </c>
      <c r="P10" s="17">
        <v>0.381148281315627</v>
      </c>
      <c r="Q10" s="17">
        <v>0.32738379628020797</v>
      </c>
      <c r="R10" s="17"/>
      <c r="S10" s="17">
        <v>0.36711253445866499</v>
      </c>
      <c r="T10" s="17">
        <v>0.36700644043196301</v>
      </c>
      <c r="U10" s="17">
        <v>0.41276734876925503</v>
      </c>
      <c r="V10" s="17">
        <v>0.42756216778231798</v>
      </c>
      <c r="W10" s="17">
        <v>0.409139755304608</v>
      </c>
      <c r="X10" s="17">
        <v>0.36090884027718301</v>
      </c>
      <c r="Y10" s="17">
        <v>0.35552400871968398</v>
      </c>
      <c r="Z10" s="17">
        <v>0.43808902838414698</v>
      </c>
      <c r="AA10" s="17">
        <v>0.38931085421809902</v>
      </c>
      <c r="AB10" s="17">
        <v>0.38284985812078698</v>
      </c>
      <c r="AC10" s="17">
        <v>0.34512854041197899</v>
      </c>
      <c r="AD10" s="17">
        <v>0.39120118154239902</v>
      </c>
      <c r="AE10" s="17"/>
      <c r="AF10" s="17">
        <v>0.38147815471197799</v>
      </c>
      <c r="AG10" s="17">
        <v>0.397402927859968</v>
      </c>
      <c r="AH10" s="17">
        <v>0.402538041029533</v>
      </c>
      <c r="AI10" s="17">
        <v>0.383147513090484</v>
      </c>
      <c r="AJ10" s="17">
        <v>0.36994782434505402</v>
      </c>
      <c r="AK10" s="17">
        <v>0.30093039635378699</v>
      </c>
      <c r="AL10" s="17"/>
      <c r="AM10" s="17">
        <v>0.36333372964274602</v>
      </c>
      <c r="AN10" s="17">
        <v>0.41241440612652902</v>
      </c>
      <c r="AO10" s="17"/>
      <c r="AP10" s="17">
        <v>0.347369698515545</v>
      </c>
      <c r="AQ10" s="17">
        <v>0.36651428639153399</v>
      </c>
      <c r="AR10" s="17">
        <v>0.42440200230875302</v>
      </c>
      <c r="AS10" s="17">
        <v>0.41915010633143002</v>
      </c>
      <c r="AT10" s="17">
        <v>0.35201148487260198</v>
      </c>
      <c r="AU10" s="17"/>
      <c r="AV10" s="17">
        <v>0.40849242959418097</v>
      </c>
      <c r="AW10" s="17">
        <v>0.34876467968711899</v>
      </c>
      <c r="AX10" s="17">
        <v>0.452534589191675</v>
      </c>
      <c r="AY10" s="17">
        <v>0.38682179803197903</v>
      </c>
      <c r="AZ10" s="17">
        <v>0.42172962526191698</v>
      </c>
      <c r="BA10" s="17">
        <v>0.41647551397798699</v>
      </c>
      <c r="BB10" s="17"/>
      <c r="BC10" s="17">
        <v>0.45207381716480899</v>
      </c>
      <c r="BD10" s="17">
        <v>0.37338545475976098</v>
      </c>
      <c r="BE10" s="17">
        <v>0.364553829972735</v>
      </c>
      <c r="BF10" s="17"/>
      <c r="BG10" s="17">
        <v>0.325522938914591</v>
      </c>
      <c r="BH10" s="17">
        <v>0.40798272526047802</v>
      </c>
      <c r="BI10" s="17">
        <v>0.41102857088727301</v>
      </c>
      <c r="BJ10" s="17">
        <v>0.28947370767283898</v>
      </c>
      <c r="BK10" s="17">
        <v>0.32349145012550801</v>
      </c>
      <c r="BL10" s="17"/>
      <c r="BM10" s="17">
        <v>0.39450805207099299</v>
      </c>
      <c r="BN10" s="17">
        <v>0.31561993425747498</v>
      </c>
    </row>
    <row r="11" spans="2:66" x14ac:dyDescent="0.35">
      <c r="B11" s="18" t="s">
        <v>159</v>
      </c>
      <c r="C11" s="17">
        <v>0.25277452076572199</v>
      </c>
      <c r="D11" s="17">
        <v>0.21616338456343001</v>
      </c>
      <c r="E11" s="17">
        <v>0.28971654404261099</v>
      </c>
      <c r="F11" s="17"/>
      <c r="G11" s="17">
        <v>0.20522282082099899</v>
      </c>
      <c r="H11" s="17">
        <v>0.16716521027335801</v>
      </c>
      <c r="I11" s="17">
        <v>0.23281216510702299</v>
      </c>
      <c r="J11" s="17">
        <v>0.24594941410910201</v>
      </c>
      <c r="K11" s="17">
        <v>0.253342147704959</v>
      </c>
      <c r="L11" s="17">
        <v>0.37563297111808203</v>
      </c>
      <c r="M11" s="17"/>
      <c r="N11" s="17">
        <v>0.189569998272485</v>
      </c>
      <c r="O11" s="17">
        <v>0.231050707208522</v>
      </c>
      <c r="P11" s="17">
        <v>0.30658285287173398</v>
      </c>
      <c r="Q11" s="17">
        <v>0.300491087908966</v>
      </c>
      <c r="R11" s="17"/>
      <c r="S11" s="17">
        <v>0.164243595204496</v>
      </c>
      <c r="T11" s="17">
        <v>0.30407879217810102</v>
      </c>
      <c r="U11" s="17">
        <v>0.28522671726138099</v>
      </c>
      <c r="V11" s="17">
        <v>0.23520954162899199</v>
      </c>
      <c r="W11" s="17">
        <v>0.28422739649634898</v>
      </c>
      <c r="X11" s="17">
        <v>0.271520564865739</v>
      </c>
      <c r="Y11" s="17">
        <v>0.28623451839629499</v>
      </c>
      <c r="Z11" s="17">
        <v>0.222804744240237</v>
      </c>
      <c r="AA11" s="17">
        <v>0.28509206363154899</v>
      </c>
      <c r="AB11" s="17">
        <v>0.21439603448611899</v>
      </c>
      <c r="AC11" s="17">
        <v>0.24897179943011899</v>
      </c>
      <c r="AD11" s="17">
        <v>0.232897873348171</v>
      </c>
      <c r="AE11" s="17"/>
      <c r="AF11" s="17">
        <v>0.17569570672976301</v>
      </c>
      <c r="AG11" s="17">
        <v>0.25366049367398502</v>
      </c>
      <c r="AH11" s="17">
        <v>0.264746308208613</v>
      </c>
      <c r="AI11" s="17">
        <v>0.27696771787537899</v>
      </c>
      <c r="AJ11" s="17">
        <v>0.340919316706709</v>
      </c>
      <c r="AK11" s="17">
        <v>0.32563749964806599</v>
      </c>
      <c r="AL11" s="17"/>
      <c r="AM11" s="17">
        <v>0.25625396071336398</v>
      </c>
      <c r="AN11" s="17">
        <v>0.24846814251875199</v>
      </c>
      <c r="AO11" s="17"/>
      <c r="AP11" s="17">
        <v>0.33495784029175901</v>
      </c>
      <c r="AQ11" s="17">
        <v>0.235809828592699</v>
      </c>
      <c r="AR11" s="17">
        <v>0.223094437777033</v>
      </c>
      <c r="AS11" s="17">
        <v>0.177287431194879</v>
      </c>
      <c r="AT11" s="17">
        <v>8.1611994803520493E-2</v>
      </c>
      <c r="AU11" s="17"/>
      <c r="AV11" s="17">
        <v>0.20878074390531301</v>
      </c>
      <c r="AW11" s="17">
        <v>0.27459897476231798</v>
      </c>
      <c r="AX11" s="17">
        <v>0.25021963713747403</v>
      </c>
      <c r="AY11" s="17">
        <v>0.20690066190951001</v>
      </c>
      <c r="AZ11" s="17">
        <v>0.165415380535328</v>
      </c>
      <c r="BA11" s="17">
        <v>0.38276175577239302</v>
      </c>
      <c r="BB11" s="17"/>
      <c r="BC11" s="17">
        <v>0.19621976879063199</v>
      </c>
      <c r="BD11" s="17">
        <v>0.30006591383970099</v>
      </c>
      <c r="BE11" s="17">
        <v>0.203838874045602</v>
      </c>
      <c r="BF11" s="17"/>
      <c r="BG11" s="17">
        <v>0.217439934677152</v>
      </c>
      <c r="BH11" s="17">
        <v>0.21667019445866101</v>
      </c>
      <c r="BI11" s="17">
        <v>0.27771688619687102</v>
      </c>
      <c r="BJ11" s="17">
        <v>0.31636608270626998</v>
      </c>
      <c r="BK11" s="17">
        <v>0.25692864791554498</v>
      </c>
      <c r="BL11" s="17"/>
      <c r="BM11" s="17">
        <v>0.21679597695634401</v>
      </c>
      <c r="BN11" s="17">
        <v>0.27068213881110698</v>
      </c>
    </row>
    <row r="12" spans="2:66" x14ac:dyDescent="0.35">
      <c r="B12" s="18" t="s">
        <v>160</v>
      </c>
      <c r="C12" s="17">
        <v>0.17359421951926601</v>
      </c>
      <c r="D12" s="17">
        <v>0.168287537035577</v>
      </c>
      <c r="E12" s="17">
        <v>0.17962390113097801</v>
      </c>
      <c r="F12" s="17"/>
      <c r="G12" s="17">
        <v>0.20883113090392999</v>
      </c>
      <c r="H12" s="17">
        <v>0.20190494481083099</v>
      </c>
      <c r="I12" s="17">
        <v>0.154336850439416</v>
      </c>
      <c r="J12" s="17">
        <v>0.17189507867770401</v>
      </c>
      <c r="K12" s="17">
        <v>0.16237656591421301</v>
      </c>
      <c r="L12" s="17">
        <v>0.15154562305928601</v>
      </c>
      <c r="M12" s="17"/>
      <c r="N12" s="17">
        <v>0.19350689252162001</v>
      </c>
      <c r="O12" s="17">
        <v>0.16991358225206299</v>
      </c>
      <c r="P12" s="17">
        <v>0.13487421720299</v>
      </c>
      <c r="Q12" s="17">
        <v>0.190856603386519</v>
      </c>
      <c r="R12" s="17"/>
      <c r="S12" s="17">
        <v>0.23520222223652601</v>
      </c>
      <c r="T12" s="17">
        <v>0.16551163864306501</v>
      </c>
      <c r="U12" s="17">
        <v>0.12669995535926701</v>
      </c>
      <c r="V12" s="17">
        <v>0.153847170331599</v>
      </c>
      <c r="W12" s="17">
        <v>0.136110139094512</v>
      </c>
      <c r="X12" s="17">
        <v>0.18957217420821099</v>
      </c>
      <c r="Y12" s="17">
        <v>0.157591845242912</v>
      </c>
      <c r="Z12" s="17">
        <v>0.163606597282204</v>
      </c>
      <c r="AA12" s="17">
        <v>0.18898383402785801</v>
      </c>
      <c r="AB12" s="17">
        <v>0.169983808157708</v>
      </c>
      <c r="AC12" s="17">
        <v>0.181046480705428</v>
      </c>
      <c r="AD12" s="17">
        <v>0.143542132162681</v>
      </c>
      <c r="AE12" s="17"/>
      <c r="AF12" s="17">
        <v>0.21142636055990699</v>
      </c>
      <c r="AG12" s="17">
        <v>0.18061364152256601</v>
      </c>
      <c r="AH12" s="17">
        <v>0.15286980371051601</v>
      </c>
      <c r="AI12" s="17">
        <v>0.16925801656355299</v>
      </c>
      <c r="AJ12" s="17">
        <v>9.7046162644506606E-2</v>
      </c>
      <c r="AK12" s="17">
        <v>0.18192945144568501</v>
      </c>
      <c r="AL12" s="17"/>
      <c r="AM12" s="17">
        <v>0.193879244266247</v>
      </c>
      <c r="AN12" s="17">
        <v>0.14604312833236199</v>
      </c>
      <c r="AO12" s="17"/>
      <c r="AP12" s="17">
        <v>0.16218033035568999</v>
      </c>
      <c r="AQ12" s="17">
        <v>0.20471629506814901</v>
      </c>
      <c r="AR12" s="17">
        <v>0.156266412009824</v>
      </c>
      <c r="AS12" s="17">
        <v>0.169808866245545</v>
      </c>
      <c r="AT12" s="17">
        <v>0.29878550671295601</v>
      </c>
      <c r="AU12" s="17"/>
      <c r="AV12" s="17">
        <v>0.181552983793136</v>
      </c>
      <c r="AW12" s="17">
        <v>0.21026070897026999</v>
      </c>
      <c r="AX12" s="17">
        <v>0.13905436522237799</v>
      </c>
      <c r="AY12" s="17">
        <v>0.17731632671008099</v>
      </c>
      <c r="AZ12" s="17">
        <v>0.15765823502318199</v>
      </c>
      <c r="BA12" s="17">
        <v>9.5047402185839402E-2</v>
      </c>
      <c r="BB12" s="17"/>
      <c r="BC12" s="17">
        <v>0.12869725227946099</v>
      </c>
      <c r="BD12" s="17">
        <v>0.16323845162009901</v>
      </c>
      <c r="BE12" s="17">
        <v>0.225171073814043</v>
      </c>
      <c r="BF12" s="17"/>
      <c r="BG12" s="17">
        <v>0.17280928852552599</v>
      </c>
      <c r="BH12" s="17">
        <v>0.19443231222839799</v>
      </c>
      <c r="BI12" s="17">
        <v>0.150631211135622</v>
      </c>
      <c r="BJ12" s="17">
        <v>0.20309210478800899</v>
      </c>
      <c r="BK12" s="17">
        <v>0.16624578904054599</v>
      </c>
      <c r="BL12" s="17"/>
      <c r="BM12" s="17">
        <v>0.19089891503352099</v>
      </c>
      <c r="BN12" s="17">
        <v>0.174771820992497</v>
      </c>
    </row>
    <row r="13" spans="2:66" x14ac:dyDescent="0.35">
      <c r="B13" s="18" t="s">
        <v>161</v>
      </c>
      <c r="C13" s="19">
        <v>5.2858830997814202E-2</v>
      </c>
      <c r="D13" s="19">
        <v>6.26601156225082E-2</v>
      </c>
      <c r="E13" s="19">
        <v>4.2575671257011699E-2</v>
      </c>
      <c r="F13" s="19"/>
      <c r="G13" s="19">
        <v>7.7536605086455199E-2</v>
      </c>
      <c r="H13" s="19">
        <v>8.0201019999904199E-2</v>
      </c>
      <c r="I13" s="19">
        <v>4.24560260895376E-2</v>
      </c>
      <c r="J13" s="19">
        <v>3.8919021116292203E-2</v>
      </c>
      <c r="K13" s="19">
        <v>5.22408275380319E-2</v>
      </c>
      <c r="L13" s="19">
        <v>3.4247483729180003E-2</v>
      </c>
      <c r="M13" s="19"/>
      <c r="N13" s="19">
        <v>6.5884983209442805E-2</v>
      </c>
      <c r="O13" s="19">
        <v>5.4209193726592698E-2</v>
      </c>
      <c r="P13" s="19">
        <v>5.4183103764950002E-2</v>
      </c>
      <c r="Q13" s="19">
        <v>3.7037837602330301E-2</v>
      </c>
      <c r="R13" s="19"/>
      <c r="S13" s="19">
        <v>7.6559958649605603E-2</v>
      </c>
      <c r="T13" s="19">
        <v>3.4228801062396397E-2</v>
      </c>
      <c r="U13" s="19">
        <v>6.5873155989572899E-2</v>
      </c>
      <c r="V13" s="19">
        <v>5.2942382435531198E-2</v>
      </c>
      <c r="W13" s="19">
        <v>4.9479643669052803E-2</v>
      </c>
      <c r="X13" s="19">
        <v>6.04588282747405E-2</v>
      </c>
      <c r="Y13" s="19">
        <v>3.6416209712113699E-2</v>
      </c>
      <c r="Z13" s="19">
        <v>5.9738632025130203E-2</v>
      </c>
      <c r="AA13" s="19">
        <v>4.8492944744886197E-2</v>
      </c>
      <c r="AB13" s="19">
        <v>6.3053487617940301E-2</v>
      </c>
      <c r="AC13" s="19">
        <v>3.9883211608115303E-2</v>
      </c>
      <c r="AD13" s="19">
        <v>1.48937876233531E-2</v>
      </c>
      <c r="AE13" s="19"/>
      <c r="AF13" s="19">
        <v>7.7719290268800797E-2</v>
      </c>
      <c r="AG13" s="19">
        <v>3.59466403703948E-2</v>
      </c>
      <c r="AH13" s="19">
        <v>5.5933655544675699E-2</v>
      </c>
      <c r="AI13" s="19">
        <v>5.3502358167689501E-2</v>
      </c>
      <c r="AJ13" s="19">
        <v>2.7923635271010501E-2</v>
      </c>
      <c r="AK13" s="19">
        <v>6.5878578384251998E-2</v>
      </c>
      <c r="AL13" s="19"/>
      <c r="AM13" s="19">
        <v>5.0860511340277498E-2</v>
      </c>
      <c r="AN13" s="19">
        <v>5.4859243049041898E-2</v>
      </c>
      <c r="AO13" s="19"/>
      <c r="AP13" s="19">
        <v>4.6832751259008799E-2</v>
      </c>
      <c r="AQ13" s="19">
        <v>2.47848167851107E-2</v>
      </c>
      <c r="AR13" s="19">
        <v>5.7026237478448698E-2</v>
      </c>
      <c r="AS13" s="19">
        <v>9.7049584404167402E-2</v>
      </c>
      <c r="AT13" s="19">
        <v>8.6565545643218694E-2</v>
      </c>
      <c r="AU13" s="19"/>
      <c r="AV13" s="19">
        <v>5.4499513776474197E-2</v>
      </c>
      <c r="AW13" s="19">
        <v>5.4491537597373699E-2</v>
      </c>
      <c r="AX13" s="19">
        <v>4.3562922036098198E-2</v>
      </c>
      <c r="AY13" s="19">
        <v>9.4398355677412699E-2</v>
      </c>
      <c r="AZ13" s="19">
        <v>3.1486045439350699E-2</v>
      </c>
      <c r="BA13" s="19">
        <v>1.2455556351114601E-2</v>
      </c>
      <c r="BB13" s="19"/>
      <c r="BC13" s="19">
        <v>2.60775114296826E-2</v>
      </c>
      <c r="BD13" s="19">
        <v>4.8085727394023503E-2</v>
      </c>
      <c r="BE13" s="19">
        <v>7.7784914108167402E-2</v>
      </c>
      <c r="BF13" s="19"/>
      <c r="BG13" s="19">
        <v>8.0738794761937904E-2</v>
      </c>
      <c r="BH13" s="19">
        <v>5.0644661945853202E-2</v>
      </c>
      <c r="BI13" s="19">
        <v>3.9765059854071701E-2</v>
      </c>
      <c r="BJ13" s="19">
        <v>0.13480897805568201</v>
      </c>
      <c r="BK13" s="19">
        <v>6.6738170291448295E-2</v>
      </c>
      <c r="BL13" s="19"/>
      <c r="BM13" s="19">
        <v>5.5562314811418101E-2</v>
      </c>
      <c r="BN13" s="19">
        <v>8.2489375540047094E-2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N18"/>
  <sheetViews>
    <sheetView showGridLines="0" workbookViewId="0">
      <pane xSplit="2" topLeftCell="AD1" activePane="topRight" state="frozen"/>
      <selection pane="topRight" activeCell="B18" sqref="B18"/>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432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157</v>
      </c>
      <c r="C9" s="17">
        <v>7.7052204467428095E-2</v>
      </c>
      <c r="D9" s="17">
        <v>8.0189582776789795E-2</v>
      </c>
      <c r="E9" s="17">
        <v>7.43730199352612E-2</v>
      </c>
      <c r="F9" s="17"/>
      <c r="G9" s="17">
        <v>5.6120487154409697E-2</v>
      </c>
      <c r="H9" s="17">
        <v>0.115938981211386</v>
      </c>
      <c r="I9" s="17">
        <v>7.4216368009196898E-2</v>
      </c>
      <c r="J9" s="17">
        <v>7.3867410818001494E-2</v>
      </c>
      <c r="K9" s="17">
        <v>7.9278191566543296E-2</v>
      </c>
      <c r="L9" s="17">
        <v>6.2602361955041999E-2</v>
      </c>
      <c r="M9" s="17"/>
      <c r="N9" s="17">
        <v>8.8148412774244497E-2</v>
      </c>
      <c r="O9" s="17">
        <v>7.2998053721021902E-2</v>
      </c>
      <c r="P9" s="17">
        <v>8.1025149282275596E-2</v>
      </c>
      <c r="Q9" s="17">
        <v>6.7007175991621107E-2</v>
      </c>
      <c r="R9" s="17"/>
      <c r="S9" s="17">
        <v>0.10144683987313299</v>
      </c>
      <c r="T9" s="17">
        <v>6.8618671776191797E-2</v>
      </c>
      <c r="U9" s="17">
        <v>5.9869130665383602E-2</v>
      </c>
      <c r="V9" s="17">
        <v>7.0694751594206406E-2</v>
      </c>
      <c r="W9" s="17">
        <v>9.3185360219102203E-2</v>
      </c>
      <c r="X9" s="17">
        <v>8.0440811271279694E-2</v>
      </c>
      <c r="Y9" s="17">
        <v>7.2616773125015494E-2</v>
      </c>
      <c r="Z9" s="17">
        <v>4.6444028075472703E-2</v>
      </c>
      <c r="AA9" s="17">
        <v>7.0599192359986906E-2</v>
      </c>
      <c r="AB9" s="17">
        <v>8.1131112588122403E-2</v>
      </c>
      <c r="AC9" s="17">
        <v>9.8196027361435095E-2</v>
      </c>
      <c r="AD9" s="17">
        <v>4.52337582327531E-2</v>
      </c>
      <c r="AE9" s="17"/>
      <c r="AF9" s="17">
        <v>8.3655977393256406E-2</v>
      </c>
      <c r="AG9" s="17">
        <v>9.4760901850830498E-2</v>
      </c>
      <c r="AH9" s="17">
        <v>5.7895183391080303E-2</v>
      </c>
      <c r="AI9" s="17">
        <v>6.2093925108178898E-2</v>
      </c>
      <c r="AJ9" s="17">
        <v>5.5431699556087802E-2</v>
      </c>
      <c r="AK9" s="17">
        <v>9.5324284340764301E-2</v>
      </c>
      <c r="AL9" s="17"/>
      <c r="AM9" s="17">
        <v>9.1495511386367495E-2</v>
      </c>
      <c r="AN9" s="17">
        <v>5.5864377012287601E-2</v>
      </c>
      <c r="AO9" s="17"/>
      <c r="AP9" s="17">
        <v>8.6395465857681694E-2</v>
      </c>
      <c r="AQ9" s="17">
        <v>6.0480999221377098E-2</v>
      </c>
      <c r="AR9" s="17">
        <v>7.3862267970586995E-2</v>
      </c>
      <c r="AS9" s="17">
        <v>0.117639932553866</v>
      </c>
      <c r="AT9" s="17">
        <v>0.100706060159755</v>
      </c>
      <c r="AU9" s="17"/>
      <c r="AV9" s="17">
        <v>8.0103545502762205E-2</v>
      </c>
      <c r="AW9" s="17">
        <v>8.8686090839070406E-2</v>
      </c>
      <c r="AX9" s="17">
        <v>8.1499859902382593E-2</v>
      </c>
      <c r="AY9" s="17">
        <v>0.102074277585314</v>
      </c>
      <c r="AZ9" s="17">
        <v>1.55536119008494E-2</v>
      </c>
      <c r="BA9" s="17">
        <v>5.7248483050201297E-2</v>
      </c>
      <c r="BB9" s="17"/>
      <c r="BC9" s="17">
        <v>6.0375678321420899E-2</v>
      </c>
      <c r="BD9" s="17">
        <v>7.4002316449343006E-2</v>
      </c>
      <c r="BE9" s="17">
        <v>9.8068511655543006E-2</v>
      </c>
      <c r="BF9" s="17"/>
      <c r="BG9" s="17">
        <v>0.113376799346029</v>
      </c>
      <c r="BH9" s="17">
        <v>7.5057277892529195E-2</v>
      </c>
      <c r="BI9" s="17">
        <v>6.3998842522884805E-2</v>
      </c>
      <c r="BJ9" s="17">
        <v>0.191175607280821</v>
      </c>
      <c r="BK9" s="17">
        <v>6.7414733070181199E-2</v>
      </c>
      <c r="BL9" s="17"/>
      <c r="BM9" s="17">
        <v>8.1319033485704295E-2</v>
      </c>
      <c r="BN9" s="17">
        <v>9.6052309080584902E-2</v>
      </c>
    </row>
    <row r="10" spans="2:66" x14ac:dyDescent="0.35">
      <c r="B10" s="18" t="s">
        <v>158</v>
      </c>
      <c r="C10" s="17">
        <v>0.36260414024969101</v>
      </c>
      <c r="D10" s="17">
        <v>0.35086866456191401</v>
      </c>
      <c r="E10" s="17">
        <v>0.37388250984031401</v>
      </c>
      <c r="F10" s="17"/>
      <c r="G10" s="17">
        <v>0.339375645577842</v>
      </c>
      <c r="H10" s="17">
        <v>0.32592265177167601</v>
      </c>
      <c r="I10" s="17">
        <v>0.40197843327628402</v>
      </c>
      <c r="J10" s="17">
        <v>0.38646976626817398</v>
      </c>
      <c r="K10" s="17">
        <v>0.346956343801893</v>
      </c>
      <c r="L10" s="17">
        <v>0.36730207825415301</v>
      </c>
      <c r="M10" s="17"/>
      <c r="N10" s="17">
        <v>0.36086080166997703</v>
      </c>
      <c r="O10" s="17">
        <v>0.37265805822616299</v>
      </c>
      <c r="P10" s="17">
        <v>0.360145299848811</v>
      </c>
      <c r="Q10" s="17">
        <v>0.35996918220782698</v>
      </c>
      <c r="R10" s="17"/>
      <c r="S10" s="17">
        <v>0.31957364408940298</v>
      </c>
      <c r="T10" s="17">
        <v>0.349822331670957</v>
      </c>
      <c r="U10" s="17">
        <v>0.390277625931234</v>
      </c>
      <c r="V10" s="17">
        <v>0.323644132903249</v>
      </c>
      <c r="W10" s="17">
        <v>0.40615797816298299</v>
      </c>
      <c r="X10" s="17">
        <v>0.42206029374486098</v>
      </c>
      <c r="Y10" s="17">
        <v>0.39375956133191098</v>
      </c>
      <c r="Z10" s="17">
        <v>0.38883169844156401</v>
      </c>
      <c r="AA10" s="17">
        <v>0.32483363819611599</v>
      </c>
      <c r="AB10" s="17">
        <v>0.39219195253997402</v>
      </c>
      <c r="AC10" s="17">
        <v>0.28714360477941803</v>
      </c>
      <c r="AD10" s="17">
        <v>0.43948303983063902</v>
      </c>
      <c r="AE10" s="17"/>
      <c r="AF10" s="17">
        <v>0.31516755356110099</v>
      </c>
      <c r="AG10" s="17">
        <v>0.396903011154846</v>
      </c>
      <c r="AH10" s="17">
        <v>0.34945886662303899</v>
      </c>
      <c r="AI10" s="17">
        <v>0.38596457013751301</v>
      </c>
      <c r="AJ10" s="17">
        <v>0.33469437300275501</v>
      </c>
      <c r="AK10" s="17">
        <v>0.42144770911635498</v>
      </c>
      <c r="AL10" s="17"/>
      <c r="AM10" s="17">
        <v>0.35986923393653197</v>
      </c>
      <c r="AN10" s="17">
        <v>0.366653855052195</v>
      </c>
      <c r="AO10" s="17"/>
      <c r="AP10" s="17">
        <v>0.35775405076417099</v>
      </c>
      <c r="AQ10" s="17">
        <v>0.36715631937951898</v>
      </c>
      <c r="AR10" s="17">
        <v>0.36616816965430199</v>
      </c>
      <c r="AS10" s="17">
        <v>0.36250065571187701</v>
      </c>
      <c r="AT10" s="17">
        <v>0.29345759183911202</v>
      </c>
      <c r="AU10" s="17"/>
      <c r="AV10" s="17">
        <v>0.353042084470437</v>
      </c>
      <c r="AW10" s="17">
        <v>0.39075287305969802</v>
      </c>
      <c r="AX10" s="17">
        <v>0.40882833624672299</v>
      </c>
      <c r="AY10" s="17">
        <v>0.326901193738309</v>
      </c>
      <c r="AZ10" s="17">
        <v>0.38194491798884</v>
      </c>
      <c r="BA10" s="17">
        <v>0.34009555705629801</v>
      </c>
      <c r="BB10" s="17"/>
      <c r="BC10" s="17">
        <v>0.41512528384223801</v>
      </c>
      <c r="BD10" s="17">
        <v>0.32931521457895102</v>
      </c>
      <c r="BE10" s="17">
        <v>0.36585768654617001</v>
      </c>
      <c r="BF10" s="17"/>
      <c r="BG10" s="17">
        <v>0.24586671022198101</v>
      </c>
      <c r="BH10" s="17">
        <v>0.38231849334775903</v>
      </c>
      <c r="BI10" s="17">
        <v>0.42755947483724699</v>
      </c>
      <c r="BJ10" s="17">
        <v>0.36320869961389701</v>
      </c>
      <c r="BK10" s="17">
        <v>0.263527562234668</v>
      </c>
      <c r="BL10" s="17"/>
      <c r="BM10" s="17">
        <v>0.36002104067149299</v>
      </c>
      <c r="BN10" s="17">
        <v>0.286593221448117</v>
      </c>
    </row>
    <row r="11" spans="2:66" x14ac:dyDescent="0.35">
      <c r="B11" s="18" t="s">
        <v>159</v>
      </c>
      <c r="C11" s="17">
        <v>0.31331100185576899</v>
      </c>
      <c r="D11" s="17">
        <v>0.27678618185942799</v>
      </c>
      <c r="E11" s="17">
        <v>0.34944038349476397</v>
      </c>
      <c r="F11" s="17"/>
      <c r="G11" s="17">
        <v>0.25639913331965503</v>
      </c>
      <c r="H11" s="17">
        <v>0.21295216467049299</v>
      </c>
      <c r="I11" s="17">
        <v>0.293302042327379</v>
      </c>
      <c r="J11" s="17">
        <v>0.33025909826767202</v>
      </c>
      <c r="K11" s="17">
        <v>0.37500673069976498</v>
      </c>
      <c r="L11" s="17">
        <v>0.39414554070218799</v>
      </c>
      <c r="M11" s="17"/>
      <c r="N11" s="17">
        <v>0.25619047821244001</v>
      </c>
      <c r="O11" s="17">
        <v>0.323976509171789</v>
      </c>
      <c r="P11" s="17">
        <v>0.33617685069738901</v>
      </c>
      <c r="Q11" s="17">
        <v>0.341282783095049</v>
      </c>
      <c r="R11" s="17"/>
      <c r="S11" s="17">
        <v>0.26624888040832601</v>
      </c>
      <c r="T11" s="17">
        <v>0.351306901185993</v>
      </c>
      <c r="U11" s="17">
        <v>0.31521047292191801</v>
      </c>
      <c r="V11" s="17">
        <v>0.36507756035438899</v>
      </c>
      <c r="W11" s="17">
        <v>0.299562359561097</v>
      </c>
      <c r="X11" s="17">
        <v>0.24870907714288301</v>
      </c>
      <c r="Y11" s="17">
        <v>0.33319128938596199</v>
      </c>
      <c r="Z11" s="17">
        <v>0.21209631411926</v>
      </c>
      <c r="AA11" s="17">
        <v>0.35694745211877299</v>
      </c>
      <c r="AB11" s="17">
        <v>0.28515927099631599</v>
      </c>
      <c r="AC11" s="17">
        <v>0.36283725513908299</v>
      </c>
      <c r="AD11" s="17">
        <v>0.35677084766285799</v>
      </c>
      <c r="AE11" s="17"/>
      <c r="AF11" s="17">
        <v>0.28526643130937201</v>
      </c>
      <c r="AG11" s="17">
        <v>0.27751517935803899</v>
      </c>
      <c r="AH11" s="17">
        <v>0.35006768220203499</v>
      </c>
      <c r="AI11" s="17">
        <v>0.32962477607275598</v>
      </c>
      <c r="AJ11" s="17">
        <v>0.404657728976347</v>
      </c>
      <c r="AK11" s="17">
        <v>0.30597179425584098</v>
      </c>
      <c r="AL11" s="17"/>
      <c r="AM11" s="17">
        <v>0.29927362461414703</v>
      </c>
      <c r="AN11" s="17">
        <v>0.33200189288222998</v>
      </c>
      <c r="AO11" s="17"/>
      <c r="AP11" s="17">
        <v>0.37754726803984301</v>
      </c>
      <c r="AQ11" s="17">
        <v>0.33161952296187103</v>
      </c>
      <c r="AR11" s="17">
        <v>0.29213637801023001</v>
      </c>
      <c r="AS11" s="17">
        <v>0.20136193164656899</v>
      </c>
      <c r="AT11" s="17">
        <v>0.14514833475670899</v>
      </c>
      <c r="AU11" s="17"/>
      <c r="AV11" s="17">
        <v>0.27706493256388098</v>
      </c>
      <c r="AW11" s="17">
        <v>0.32132507556473999</v>
      </c>
      <c r="AX11" s="17">
        <v>0.27303174741235098</v>
      </c>
      <c r="AY11" s="17">
        <v>0.29490566024825798</v>
      </c>
      <c r="AZ11" s="17">
        <v>0.31315322889491998</v>
      </c>
      <c r="BA11" s="17">
        <v>0.41758251052876699</v>
      </c>
      <c r="BB11" s="17"/>
      <c r="BC11" s="17">
        <v>0.27643580271962498</v>
      </c>
      <c r="BD11" s="17">
        <v>0.37395123658467999</v>
      </c>
      <c r="BE11" s="17">
        <v>0.24248191198987301</v>
      </c>
      <c r="BF11" s="17"/>
      <c r="BG11" s="17">
        <v>0.32498568548043699</v>
      </c>
      <c r="BH11" s="17">
        <v>0.27888572657330202</v>
      </c>
      <c r="BI11" s="17">
        <v>0.29501932299795303</v>
      </c>
      <c r="BJ11" s="17">
        <v>0.25925005477749402</v>
      </c>
      <c r="BK11" s="17">
        <v>0.40771246613828499</v>
      </c>
      <c r="BL11" s="17"/>
      <c r="BM11" s="17">
        <v>0.28641887585550801</v>
      </c>
      <c r="BN11" s="17">
        <v>0.37335909220529001</v>
      </c>
    </row>
    <row r="12" spans="2:66" x14ac:dyDescent="0.35">
      <c r="B12" s="18" t="s">
        <v>160</v>
      </c>
      <c r="C12" s="17">
        <v>0.172819583006671</v>
      </c>
      <c r="D12" s="17">
        <v>0.19565000225111501</v>
      </c>
      <c r="E12" s="17">
        <v>0.14946057594621701</v>
      </c>
      <c r="F12" s="17"/>
      <c r="G12" s="17">
        <v>0.26602501501205</v>
      </c>
      <c r="H12" s="17">
        <v>0.22668963595358499</v>
      </c>
      <c r="I12" s="17">
        <v>0.17060060580634701</v>
      </c>
      <c r="J12" s="17">
        <v>0.15292766521485601</v>
      </c>
      <c r="K12" s="17">
        <v>0.121287475784684</v>
      </c>
      <c r="L12" s="17">
        <v>0.119362957188366</v>
      </c>
      <c r="M12" s="17"/>
      <c r="N12" s="17">
        <v>0.206421579445799</v>
      </c>
      <c r="O12" s="17">
        <v>0.15857203033630499</v>
      </c>
      <c r="P12" s="17">
        <v>0.159349804398116</v>
      </c>
      <c r="Q12" s="17">
        <v>0.16162608774818399</v>
      </c>
      <c r="R12" s="17"/>
      <c r="S12" s="17">
        <v>0.20319981824557101</v>
      </c>
      <c r="T12" s="17">
        <v>0.17442688268890399</v>
      </c>
      <c r="U12" s="17">
        <v>0.16893260188008899</v>
      </c>
      <c r="V12" s="17">
        <v>0.15188788793307501</v>
      </c>
      <c r="W12" s="17">
        <v>0.16528267081123801</v>
      </c>
      <c r="X12" s="17">
        <v>0.16164826125831899</v>
      </c>
      <c r="Y12" s="17">
        <v>0.140482444812594</v>
      </c>
      <c r="Z12" s="17">
        <v>0.24801988765178501</v>
      </c>
      <c r="AA12" s="17">
        <v>0.195270027243336</v>
      </c>
      <c r="AB12" s="17">
        <v>0.17932471180766299</v>
      </c>
      <c r="AC12" s="17">
        <v>0.15398342975983001</v>
      </c>
      <c r="AD12" s="17">
        <v>6.4534078438272205E-2</v>
      </c>
      <c r="AE12" s="17"/>
      <c r="AF12" s="17">
        <v>0.20540292046211001</v>
      </c>
      <c r="AG12" s="17">
        <v>0.183236763606731</v>
      </c>
      <c r="AH12" s="17">
        <v>0.15967406950816199</v>
      </c>
      <c r="AI12" s="17">
        <v>0.15092141526422601</v>
      </c>
      <c r="AJ12" s="17">
        <v>0.133943459981166</v>
      </c>
      <c r="AK12" s="17">
        <v>0.13935916357762601</v>
      </c>
      <c r="AL12" s="17"/>
      <c r="AM12" s="17">
        <v>0.177771341774797</v>
      </c>
      <c r="AN12" s="17">
        <v>0.16701911906015601</v>
      </c>
      <c r="AO12" s="17"/>
      <c r="AP12" s="17">
        <v>0.117427162819406</v>
      </c>
      <c r="AQ12" s="17">
        <v>0.15920495858658701</v>
      </c>
      <c r="AR12" s="17">
        <v>0.195917536196762</v>
      </c>
      <c r="AS12" s="17">
        <v>0.24832295634899301</v>
      </c>
      <c r="AT12" s="17">
        <v>0.30205249842766102</v>
      </c>
      <c r="AU12" s="17"/>
      <c r="AV12" s="17">
        <v>0.210091191276946</v>
      </c>
      <c r="AW12" s="17">
        <v>0.13396068133608799</v>
      </c>
      <c r="AX12" s="17">
        <v>0.19668806407380501</v>
      </c>
      <c r="AY12" s="17">
        <v>0.190373278470098</v>
      </c>
      <c r="AZ12" s="17">
        <v>0.20148459009820299</v>
      </c>
      <c r="BA12" s="17">
        <v>0.140234327557483</v>
      </c>
      <c r="BB12" s="17"/>
      <c r="BC12" s="17">
        <v>0.18665221687011399</v>
      </c>
      <c r="BD12" s="17">
        <v>0.16126078570558799</v>
      </c>
      <c r="BE12" s="17">
        <v>0.19562622489829001</v>
      </c>
      <c r="BF12" s="17"/>
      <c r="BG12" s="17">
        <v>0.18582511782776401</v>
      </c>
      <c r="BH12" s="17">
        <v>0.184536842577775</v>
      </c>
      <c r="BI12" s="17">
        <v>0.163286010810131</v>
      </c>
      <c r="BJ12" s="17">
        <v>0.14878199407308601</v>
      </c>
      <c r="BK12" s="17">
        <v>0.15378866447119099</v>
      </c>
      <c r="BL12" s="17"/>
      <c r="BM12" s="17">
        <v>0.184747358378761</v>
      </c>
      <c r="BN12" s="17">
        <v>0.15263014886600301</v>
      </c>
    </row>
    <row r="13" spans="2:66" x14ac:dyDescent="0.35">
      <c r="B13" s="18" t="s">
        <v>161</v>
      </c>
      <c r="C13" s="19">
        <v>7.4213070420441493E-2</v>
      </c>
      <c r="D13" s="19">
        <v>9.6505568550752999E-2</v>
      </c>
      <c r="E13" s="19">
        <v>5.28435107834433E-2</v>
      </c>
      <c r="F13" s="19"/>
      <c r="G13" s="19">
        <v>8.2079718936042795E-2</v>
      </c>
      <c r="H13" s="19">
        <v>0.11849656639286001</v>
      </c>
      <c r="I13" s="19">
        <v>5.9902550580793301E-2</v>
      </c>
      <c r="J13" s="19">
        <v>5.6476059431295501E-2</v>
      </c>
      <c r="K13" s="19">
        <v>7.7471258147114697E-2</v>
      </c>
      <c r="L13" s="19">
        <v>5.6587061900251298E-2</v>
      </c>
      <c r="M13" s="19"/>
      <c r="N13" s="19">
        <v>8.8378727897538395E-2</v>
      </c>
      <c r="O13" s="19">
        <v>7.1795348544720597E-2</v>
      </c>
      <c r="P13" s="19">
        <v>6.3302895773407294E-2</v>
      </c>
      <c r="Q13" s="19">
        <v>7.0114770957319397E-2</v>
      </c>
      <c r="R13" s="19"/>
      <c r="S13" s="19">
        <v>0.109530817383566</v>
      </c>
      <c r="T13" s="19">
        <v>5.5825212677953602E-2</v>
      </c>
      <c r="U13" s="19">
        <v>6.5710168601374894E-2</v>
      </c>
      <c r="V13" s="19">
        <v>8.8695667215079793E-2</v>
      </c>
      <c r="W13" s="19">
        <v>3.5811631245579997E-2</v>
      </c>
      <c r="X13" s="19">
        <v>8.7141556582657695E-2</v>
      </c>
      <c r="Y13" s="19">
        <v>5.9949931344518002E-2</v>
      </c>
      <c r="Z13" s="19">
        <v>0.10460807171191799</v>
      </c>
      <c r="AA13" s="19">
        <v>5.2349690081787303E-2</v>
      </c>
      <c r="AB13" s="19">
        <v>6.2192952067924002E-2</v>
      </c>
      <c r="AC13" s="19">
        <v>9.7839682960233598E-2</v>
      </c>
      <c r="AD13" s="19">
        <v>9.3978275835477701E-2</v>
      </c>
      <c r="AE13" s="19"/>
      <c r="AF13" s="19">
        <v>0.11050711727416</v>
      </c>
      <c r="AG13" s="19">
        <v>4.75841440295535E-2</v>
      </c>
      <c r="AH13" s="19">
        <v>8.2904198275683794E-2</v>
      </c>
      <c r="AI13" s="19">
        <v>7.1395313417325093E-2</v>
      </c>
      <c r="AJ13" s="19">
        <v>7.1272738483644599E-2</v>
      </c>
      <c r="AK13" s="19">
        <v>3.7897048709414197E-2</v>
      </c>
      <c r="AL13" s="19"/>
      <c r="AM13" s="19">
        <v>7.1590288288156695E-2</v>
      </c>
      <c r="AN13" s="19">
        <v>7.8460755993131098E-2</v>
      </c>
      <c r="AO13" s="19"/>
      <c r="AP13" s="19">
        <v>6.08760525188978E-2</v>
      </c>
      <c r="AQ13" s="19">
        <v>8.1538199850645601E-2</v>
      </c>
      <c r="AR13" s="19">
        <v>7.1915648168119198E-2</v>
      </c>
      <c r="AS13" s="19">
        <v>7.0174523738695496E-2</v>
      </c>
      <c r="AT13" s="19">
        <v>0.158635514816762</v>
      </c>
      <c r="AU13" s="19"/>
      <c r="AV13" s="19">
        <v>7.9698246185974195E-2</v>
      </c>
      <c r="AW13" s="19">
        <v>6.5275279200402797E-2</v>
      </c>
      <c r="AX13" s="19">
        <v>3.99519923647388E-2</v>
      </c>
      <c r="AY13" s="19">
        <v>8.5745589958020604E-2</v>
      </c>
      <c r="AZ13" s="19">
        <v>8.7863651117187899E-2</v>
      </c>
      <c r="BA13" s="19">
        <v>4.4839121807251602E-2</v>
      </c>
      <c r="BB13" s="19"/>
      <c r="BC13" s="19">
        <v>6.1411018246601001E-2</v>
      </c>
      <c r="BD13" s="19">
        <v>6.1470446681437502E-2</v>
      </c>
      <c r="BE13" s="19">
        <v>9.7965664910124095E-2</v>
      </c>
      <c r="BF13" s="19"/>
      <c r="BG13" s="19">
        <v>0.12994568712378901</v>
      </c>
      <c r="BH13" s="19">
        <v>7.9201659608633596E-2</v>
      </c>
      <c r="BI13" s="19">
        <v>5.0136348831783598E-2</v>
      </c>
      <c r="BJ13" s="19">
        <v>3.7583644254701599E-2</v>
      </c>
      <c r="BK13" s="19">
        <v>0.107556574085676</v>
      </c>
      <c r="BL13" s="19"/>
      <c r="BM13" s="19">
        <v>8.7493691608533194E-2</v>
      </c>
      <c r="BN13" s="19">
        <v>9.1365228400005799E-2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conditionalFormatting sqref="C9:Q13">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157</v>
      </c>
      <c r="C9" s="17">
        <v>0.11789745982757099</v>
      </c>
      <c r="D9" s="17">
        <v>0.12632623952486299</v>
      </c>
      <c r="E9" s="17">
        <v>0.10923358173268299</v>
      </c>
      <c r="F9" s="17"/>
      <c r="G9" s="17">
        <v>0.12047986761956</v>
      </c>
      <c r="H9" s="17">
        <v>0.207181133827533</v>
      </c>
      <c r="I9" s="17">
        <v>0.112771735667987</v>
      </c>
      <c r="J9" s="17">
        <v>0.104129140380345</v>
      </c>
      <c r="K9" s="17">
        <v>0.10033786859775</v>
      </c>
      <c r="L9" s="17">
        <v>7.0373405048199306E-2</v>
      </c>
      <c r="M9" s="17"/>
      <c r="N9" s="17">
        <v>0.14495236484521301</v>
      </c>
      <c r="O9" s="17">
        <v>0.10717575297210399</v>
      </c>
      <c r="P9" s="17">
        <v>9.6356137899177394E-2</v>
      </c>
      <c r="Q9" s="17">
        <v>0.116751017299607</v>
      </c>
      <c r="R9" s="17"/>
      <c r="S9" s="17">
        <v>0.151986185992772</v>
      </c>
      <c r="T9" s="17">
        <v>0.10521090728507</v>
      </c>
      <c r="U9" s="17">
        <v>8.4589516397255302E-2</v>
      </c>
      <c r="V9" s="17">
        <v>8.2416308429402896E-2</v>
      </c>
      <c r="W9" s="17">
        <v>0.142440316030916</v>
      </c>
      <c r="X9" s="17">
        <v>0.15085441199461</v>
      </c>
      <c r="Y9" s="17">
        <v>7.2574514616564403E-2</v>
      </c>
      <c r="Z9" s="17">
        <v>4.7142739790497198E-2</v>
      </c>
      <c r="AA9" s="17">
        <v>0.105308536737998</v>
      </c>
      <c r="AB9" s="17">
        <v>0.17168956563444401</v>
      </c>
      <c r="AC9" s="17">
        <v>0.12671328266822601</v>
      </c>
      <c r="AD9" s="17">
        <v>0.13789854433079399</v>
      </c>
      <c r="AE9" s="17"/>
      <c r="AF9" s="17">
        <v>0.16483745047673601</v>
      </c>
      <c r="AG9" s="17">
        <v>0.11264805792735</v>
      </c>
      <c r="AH9" s="17">
        <v>8.26913151450092E-2</v>
      </c>
      <c r="AI9" s="17">
        <v>0.112099079610942</v>
      </c>
      <c r="AJ9" s="17">
        <v>8.3567409194192394E-2</v>
      </c>
      <c r="AK9" s="17">
        <v>0.104740883454205</v>
      </c>
      <c r="AL9" s="17"/>
      <c r="AM9" s="17">
        <v>0.120359502412606</v>
      </c>
      <c r="AN9" s="17">
        <v>0.115240147359365</v>
      </c>
      <c r="AO9" s="17"/>
      <c r="AP9" s="17">
        <v>8.4067656584220801E-2</v>
      </c>
      <c r="AQ9" s="17">
        <v>0.103548362543347</v>
      </c>
      <c r="AR9" s="17">
        <v>0.119254354109114</v>
      </c>
      <c r="AS9" s="17">
        <v>0.182640239524889</v>
      </c>
      <c r="AT9" s="17">
        <v>0.26801760894089999</v>
      </c>
      <c r="AU9" s="17"/>
      <c r="AV9" s="17">
        <v>0.17045776083998301</v>
      </c>
      <c r="AW9" s="17">
        <v>7.5066738179165801E-2</v>
      </c>
      <c r="AX9" s="17">
        <v>0.101642726376362</v>
      </c>
      <c r="AY9" s="17">
        <v>9.4020195051551195E-2</v>
      </c>
      <c r="AZ9" s="17">
        <v>0.18292986299217801</v>
      </c>
      <c r="BA9" s="17">
        <v>7.5048091590814603E-2</v>
      </c>
      <c r="BB9" s="17"/>
      <c r="BC9" s="17">
        <v>0.14543702004790801</v>
      </c>
      <c r="BD9" s="17">
        <v>0.110574127413713</v>
      </c>
      <c r="BE9" s="17">
        <v>0.109801938411751</v>
      </c>
      <c r="BF9" s="17"/>
      <c r="BG9" s="17">
        <v>0.13535084430764099</v>
      </c>
      <c r="BH9" s="17">
        <v>0.11819812404396</v>
      </c>
      <c r="BI9" s="17">
        <v>0.139697205395589</v>
      </c>
      <c r="BJ9" s="17">
        <v>0.15076593576304201</v>
      </c>
      <c r="BK9" s="17">
        <v>3.9901342170842298E-2</v>
      </c>
      <c r="BL9" s="17"/>
      <c r="BM9" s="17">
        <v>0.121001033317751</v>
      </c>
      <c r="BN9" s="17">
        <v>6.5554790775734201E-2</v>
      </c>
    </row>
    <row r="10" spans="2:66" x14ac:dyDescent="0.35">
      <c r="B10" s="18" t="s">
        <v>158</v>
      </c>
      <c r="C10" s="17">
        <v>0.40082061156643101</v>
      </c>
      <c r="D10" s="17">
        <v>0.37669413976606703</v>
      </c>
      <c r="E10" s="17">
        <v>0.42534425083482702</v>
      </c>
      <c r="F10" s="17"/>
      <c r="G10" s="17">
        <v>0.43235740365038</v>
      </c>
      <c r="H10" s="17">
        <v>0.42024065815469902</v>
      </c>
      <c r="I10" s="17">
        <v>0.409362027221369</v>
      </c>
      <c r="J10" s="17">
        <v>0.42430992304503701</v>
      </c>
      <c r="K10" s="17">
        <v>0.38488491067563702</v>
      </c>
      <c r="L10" s="17">
        <v>0.34874416535504799</v>
      </c>
      <c r="M10" s="17"/>
      <c r="N10" s="17">
        <v>0.45013373695293402</v>
      </c>
      <c r="O10" s="17">
        <v>0.422435766503724</v>
      </c>
      <c r="P10" s="17">
        <v>0.37052499885082602</v>
      </c>
      <c r="Q10" s="17">
        <v>0.35427566649236603</v>
      </c>
      <c r="R10" s="17"/>
      <c r="S10" s="17">
        <v>0.39007497690954102</v>
      </c>
      <c r="T10" s="17">
        <v>0.415552892916487</v>
      </c>
      <c r="U10" s="17">
        <v>0.42472068147495901</v>
      </c>
      <c r="V10" s="17">
        <v>0.38588055965208601</v>
      </c>
      <c r="W10" s="17">
        <v>0.40583395686151302</v>
      </c>
      <c r="X10" s="17">
        <v>0.39143229225065501</v>
      </c>
      <c r="Y10" s="17">
        <v>0.41767904643480802</v>
      </c>
      <c r="Z10" s="17">
        <v>0.40114224780742702</v>
      </c>
      <c r="AA10" s="17">
        <v>0.36931352758846803</v>
      </c>
      <c r="AB10" s="17">
        <v>0.38664463822997303</v>
      </c>
      <c r="AC10" s="17">
        <v>0.45086299480903802</v>
      </c>
      <c r="AD10" s="17">
        <v>0.41336512577645101</v>
      </c>
      <c r="AE10" s="17"/>
      <c r="AF10" s="17">
        <v>0.36982550463761299</v>
      </c>
      <c r="AG10" s="17">
        <v>0.442941537200363</v>
      </c>
      <c r="AH10" s="17">
        <v>0.414106172991697</v>
      </c>
      <c r="AI10" s="17">
        <v>0.361537082010568</v>
      </c>
      <c r="AJ10" s="17">
        <v>0.388574107820085</v>
      </c>
      <c r="AK10" s="17">
        <v>0.44874092578921798</v>
      </c>
      <c r="AL10" s="17"/>
      <c r="AM10" s="17">
        <v>0.38128459437052098</v>
      </c>
      <c r="AN10" s="17">
        <v>0.42669313347419302</v>
      </c>
      <c r="AO10" s="17"/>
      <c r="AP10" s="17">
        <v>0.38482784344490301</v>
      </c>
      <c r="AQ10" s="17">
        <v>0.41346024949444599</v>
      </c>
      <c r="AR10" s="17">
        <v>0.41924414777206598</v>
      </c>
      <c r="AS10" s="17">
        <v>0.42016921512583</v>
      </c>
      <c r="AT10" s="17">
        <v>0.28624900080784499</v>
      </c>
      <c r="AU10" s="17"/>
      <c r="AV10" s="17">
        <v>0.42032036412528401</v>
      </c>
      <c r="AW10" s="17">
        <v>0.40122754921181197</v>
      </c>
      <c r="AX10" s="17">
        <v>0.485084881988254</v>
      </c>
      <c r="AY10" s="17">
        <v>0.30070865757165699</v>
      </c>
      <c r="AZ10" s="17">
        <v>0.41657793558664902</v>
      </c>
      <c r="BA10" s="17">
        <v>0.40141862219350599</v>
      </c>
      <c r="BB10" s="17"/>
      <c r="BC10" s="17">
        <v>0.51485071393633697</v>
      </c>
      <c r="BD10" s="17">
        <v>0.374530014702251</v>
      </c>
      <c r="BE10" s="17">
        <v>0.35371987305552299</v>
      </c>
      <c r="BF10" s="17"/>
      <c r="BG10" s="17">
        <v>0.31565015591869999</v>
      </c>
      <c r="BH10" s="17">
        <v>0.44522499496837098</v>
      </c>
      <c r="BI10" s="17">
        <v>0.45224882960518897</v>
      </c>
      <c r="BJ10" s="17">
        <v>0.37658905947548099</v>
      </c>
      <c r="BK10" s="17">
        <v>0.17751587488885601</v>
      </c>
      <c r="BL10" s="17"/>
      <c r="BM10" s="17">
        <v>0.42405129701030497</v>
      </c>
      <c r="BN10" s="17">
        <v>0.22358029946240601</v>
      </c>
    </row>
    <row r="11" spans="2:66" x14ac:dyDescent="0.35">
      <c r="B11" s="18" t="s">
        <v>159</v>
      </c>
      <c r="C11" s="17">
        <v>0.22945964647772699</v>
      </c>
      <c r="D11" s="17">
        <v>0.22608782062633601</v>
      </c>
      <c r="E11" s="17">
        <v>0.23387818356380599</v>
      </c>
      <c r="F11" s="17"/>
      <c r="G11" s="17">
        <v>0.17786939146078201</v>
      </c>
      <c r="H11" s="17">
        <v>0.11404170793369001</v>
      </c>
      <c r="I11" s="17">
        <v>0.23136308761409799</v>
      </c>
      <c r="J11" s="17">
        <v>0.24453503455540601</v>
      </c>
      <c r="K11" s="17">
        <v>0.28596991720431397</v>
      </c>
      <c r="L11" s="17">
        <v>0.30630538656775902</v>
      </c>
      <c r="M11" s="17"/>
      <c r="N11" s="17">
        <v>0.15700379535367501</v>
      </c>
      <c r="O11" s="17">
        <v>0.21823580331412001</v>
      </c>
      <c r="P11" s="17">
        <v>0.29603890814511702</v>
      </c>
      <c r="Q11" s="17">
        <v>0.26463372604676999</v>
      </c>
      <c r="R11" s="17"/>
      <c r="S11" s="17">
        <v>0.17304486901520499</v>
      </c>
      <c r="T11" s="17">
        <v>0.24772859843098399</v>
      </c>
      <c r="U11" s="17">
        <v>0.25493338113807601</v>
      </c>
      <c r="V11" s="17">
        <v>0.241632638839785</v>
      </c>
      <c r="W11" s="17">
        <v>0.23143718396854099</v>
      </c>
      <c r="X11" s="17">
        <v>0.242077312367425</v>
      </c>
      <c r="Y11" s="17">
        <v>0.25438541098292</v>
      </c>
      <c r="Z11" s="17">
        <v>0.20184746633930101</v>
      </c>
      <c r="AA11" s="17">
        <v>0.27160174327664099</v>
      </c>
      <c r="AB11" s="17">
        <v>0.189038746922816</v>
      </c>
      <c r="AC11" s="17">
        <v>0.20212964378981399</v>
      </c>
      <c r="AD11" s="17">
        <v>0.24906595529294201</v>
      </c>
      <c r="AE11" s="17"/>
      <c r="AF11" s="17">
        <v>0.168947188676532</v>
      </c>
      <c r="AG11" s="17">
        <v>0.22295520931309901</v>
      </c>
      <c r="AH11" s="17">
        <v>0.26578924708186003</v>
      </c>
      <c r="AI11" s="17">
        <v>0.26693200516617899</v>
      </c>
      <c r="AJ11" s="17">
        <v>0.28543444058746698</v>
      </c>
      <c r="AK11" s="17">
        <v>0.22165517960290301</v>
      </c>
      <c r="AL11" s="17"/>
      <c r="AM11" s="17">
        <v>0.237144488005707</v>
      </c>
      <c r="AN11" s="17">
        <v>0.21899059736450699</v>
      </c>
      <c r="AO11" s="17"/>
      <c r="AP11" s="17">
        <v>0.283755709217206</v>
      </c>
      <c r="AQ11" s="17">
        <v>0.24447746512745</v>
      </c>
      <c r="AR11" s="17">
        <v>0.19722987891128299</v>
      </c>
      <c r="AS11" s="17">
        <v>0.160316771340861</v>
      </c>
      <c r="AT11" s="17">
        <v>0.14314901923675999</v>
      </c>
      <c r="AU11" s="17"/>
      <c r="AV11" s="17">
        <v>0.17852249180639701</v>
      </c>
      <c r="AW11" s="17">
        <v>0.24638265151615399</v>
      </c>
      <c r="AX11" s="17">
        <v>0.201785801484137</v>
      </c>
      <c r="AY11" s="17">
        <v>0.27411842606305897</v>
      </c>
      <c r="AZ11" s="17">
        <v>0.21700750174490999</v>
      </c>
      <c r="BA11" s="17">
        <v>0.30036774856068799</v>
      </c>
      <c r="BB11" s="17"/>
      <c r="BC11" s="17">
        <v>0.151976868764229</v>
      </c>
      <c r="BD11" s="17">
        <v>0.29451423691576101</v>
      </c>
      <c r="BE11" s="17">
        <v>0.18426987905948</v>
      </c>
      <c r="BF11" s="17"/>
      <c r="BG11" s="17">
        <v>0.18977163260829599</v>
      </c>
      <c r="BH11" s="17">
        <v>0.19807305306916301</v>
      </c>
      <c r="BI11" s="17">
        <v>0.216955012963745</v>
      </c>
      <c r="BJ11" s="17">
        <v>0.25619262528619702</v>
      </c>
      <c r="BK11" s="17">
        <v>0.31083523897545801</v>
      </c>
      <c r="BL11" s="17"/>
      <c r="BM11" s="17">
        <v>0.19671652605550499</v>
      </c>
      <c r="BN11" s="17">
        <v>0.29819124293944099</v>
      </c>
    </row>
    <row r="12" spans="2:66" x14ac:dyDescent="0.35">
      <c r="B12" s="18" t="s">
        <v>160</v>
      </c>
      <c r="C12" s="17">
        <v>0.18669638109467801</v>
      </c>
      <c r="D12" s="17">
        <v>0.190799643471148</v>
      </c>
      <c r="E12" s="17">
        <v>0.18264033444763</v>
      </c>
      <c r="F12" s="17"/>
      <c r="G12" s="17">
        <v>0.20428293548845899</v>
      </c>
      <c r="H12" s="17">
        <v>0.18728790538333601</v>
      </c>
      <c r="I12" s="17">
        <v>0.19237126435235799</v>
      </c>
      <c r="J12" s="17">
        <v>0.17690777697631699</v>
      </c>
      <c r="K12" s="17">
        <v>0.159808974042493</v>
      </c>
      <c r="L12" s="17">
        <v>0.19591430381202499</v>
      </c>
      <c r="M12" s="17"/>
      <c r="N12" s="17">
        <v>0.18479844870711701</v>
      </c>
      <c r="O12" s="17">
        <v>0.19750782663446001</v>
      </c>
      <c r="P12" s="17">
        <v>0.15845972441992701</v>
      </c>
      <c r="Q12" s="17">
        <v>0.198947959975873</v>
      </c>
      <c r="R12" s="17"/>
      <c r="S12" s="17">
        <v>0.21170730499242099</v>
      </c>
      <c r="T12" s="17">
        <v>0.15964113525638299</v>
      </c>
      <c r="U12" s="17">
        <v>0.17592897221301301</v>
      </c>
      <c r="V12" s="17">
        <v>0.20281269982609301</v>
      </c>
      <c r="W12" s="17">
        <v>0.17772292318407401</v>
      </c>
      <c r="X12" s="17">
        <v>0.16795280971684501</v>
      </c>
      <c r="Y12" s="17">
        <v>0.18825834262553701</v>
      </c>
      <c r="Z12" s="17">
        <v>0.23253671731917</v>
      </c>
      <c r="AA12" s="17">
        <v>0.19123366625083699</v>
      </c>
      <c r="AB12" s="17">
        <v>0.20243732637957099</v>
      </c>
      <c r="AC12" s="17">
        <v>0.16377081519233599</v>
      </c>
      <c r="AD12" s="17">
        <v>0.15432174456615599</v>
      </c>
      <c r="AE12" s="17"/>
      <c r="AF12" s="17">
        <v>0.21941057126129801</v>
      </c>
      <c r="AG12" s="17">
        <v>0.16755526684362801</v>
      </c>
      <c r="AH12" s="17">
        <v>0.18359243290381699</v>
      </c>
      <c r="AI12" s="17">
        <v>0.18401985721130601</v>
      </c>
      <c r="AJ12" s="17">
        <v>0.17290905303722001</v>
      </c>
      <c r="AK12" s="17">
        <v>0.16917414466054401</v>
      </c>
      <c r="AL12" s="17"/>
      <c r="AM12" s="17">
        <v>0.19578623876417101</v>
      </c>
      <c r="AN12" s="17">
        <v>0.17512284002374501</v>
      </c>
      <c r="AO12" s="17"/>
      <c r="AP12" s="17">
        <v>0.16770799128827801</v>
      </c>
      <c r="AQ12" s="17">
        <v>0.175366669608579</v>
      </c>
      <c r="AR12" s="17">
        <v>0.20144853830670201</v>
      </c>
      <c r="AS12" s="17">
        <v>0.17672354038100799</v>
      </c>
      <c r="AT12" s="17">
        <v>0.28335234556760602</v>
      </c>
      <c r="AU12" s="17"/>
      <c r="AV12" s="17">
        <v>0.18149256372775499</v>
      </c>
      <c r="AW12" s="17">
        <v>0.18280713561207201</v>
      </c>
      <c r="AX12" s="17">
        <v>0.173601586988165</v>
      </c>
      <c r="AY12" s="17">
        <v>0.226604209261943</v>
      </c>
      <c r="AZ12" s="17">
        <v>0.159767312309819</v>
      </c>
      <c r="BA12" s="17">
        <v>0.19759841680979101</v>
      </c>
      <c r="BB12" s="17"/>
      <c r="BC12" s="17">
        <v>0.159912036317397</v>
      </c>
      <c r="BD12" s="17">
        <v>0.17341825008832401</v>
      </c>
      <c r="BE12" s="17">
        <v>0.23929529480812101</v>
      </c>
      <c r="BF12" s="17"/>
      <c r="BG12" s="17">
        <v>0.22288190188259999</v>
      </c>
      <c r="BH12" s="17">
        <v>0.17966544209819801</v>
      </c>
      <c r="BI12" s="17">
        <v>0.17305129847758199</v>
      </c>
      <c r="BJ12" s="17">
        <v>0.17694359136353</v>
      </c>
      <c r="BK12" s="17">
        <v>0.28026245170358099</v>
      </c>
      <c r="BL12" s="17"/>
      <c r="BM12" s="17">
        <v>0.18672740160363199</v>
      </c>
      <c r="BN12" s="17">
        <v>0.25635504368656398</v>
      </c>
    </row>
    <row r="13" spans="2:66" x14ac:dyDescent="0.35">
      <c r="B13" s="18" t="s">
        <v>161</v>
      </c>
      <c r="C13" s="19">
        <v>6.5125901033591699E-2</v>
      </c>
      <c r="D13" s="19">
        <v>8.0092156611585599E-2</v>
      </c>
      <c r="E13" s="19">
        <v>4.8903649421053498E-2</v>
      </c>
      <c r="F13" s="19"/>
      <c r="G13" s="19">
        <v>6.5010401780818503E-2</v>
      </c>
      <c r="H13" s="19">
        <v>7.1248594700741893E-2</v>
      </c>
      <c r="I13" s="19">
        <v>5.4131885144188402E-2</v>
      </c>
      <c r="J13" s="19">
        <v>5.0118125042895097E-2</v>
      </c>
      <c r="K13" s="19">
        <v>6.8998329479804998E-2</v>
      </c>
      <c r="L13" s="19">
        <v>7.8662739216969299E-2</v>
      </c>
      <c r="M13" s="19"/>
      <c r="N13" s="19">
        <v>6.3111654141061305E-2</v>
      </c>
      <c r="O13" s="19">
        <v>5.4644850575591403E-2</v>
      </c>
      <c r="P13" s="19">
        <v>7.86202306849524E-2</v>
      </c>
      <c r="Q13" s="19">
        <v>6.5391630185383298E-2</v>
      </c>
      <c r="R13" s="19"/>
      <c r="S13" s="19">
        <v>7.318666309006E-2</v>
      </c>
      <c r="T13" s="19">
        <v>7.1866466111076097E-2</v>
      </c>
      <c r="U13" s="19">
        <v>5.9827448776696601E-2</v>
      </c>
      <c r="V13" s="19">
        <v>8.7257793252633206E-2</v>
      </c>
      <c r="W13" s="19">
        <v>4.2565619954957098E-2</v>
      </c>
      <c r="X13" s="19">
        <v>4.7683173670465602E-2</v>
      </c>
      <c r="Y13" s="19">
        <v>6.7102685340169999E-2</v>
      </c>
      <c r="Z13" s="19">
        <v>0.117330828743605</v>
      </c>
      <c r="AA13" s="19">
        <v>6.2542526146056196E-2</v>
      </c>
      <c r="AB13" s="19">
        <v>5.0189722833196899E-2</v>
      </c>
      <c r="AC13" s="19">
        <v>5.6523263540585698E-2</v>
      </c>
      <c r="AD13" s="19">
        <v>4.5348630033658403E-2</v>
      </c>
      <c r="AE13" s="19"/>
      <c r="AF13" s="19">
        <v>7.6979284947821497E-2</v>
      </c>
      <c r="AG13" s="19">
        <v>5.3899928715560097E-2</v>
      </c>
      <c r="AH13" s="19">
        <v>5.3820831877617999E-2</v>
      </c>
      <c r="AI13" s="19">
        <v>7.5411976001004299E-2</v>
      </c>
      <c r="AJ13" s="19">
        <v>6.9514989361035701E-2</v>
      </c>
      <c r="AK13" s="19">
        <v>5.5688866493129999E-2</v>
      </c>
      <c r="AL13" s="19"/>
      <c r="AM13" s="19">
        <v>6.5425176446994804E-2</v>
      </c>
      <c r="AN13" s="19">
        <v>6.3953281778190305E-2</v>
      </c>
      <c r="AO13" s="19"/>
      <c r="AP13" s="19">
        <v>7.9640799465392806E-2</v>
      </c>
      <c r="AQ13" s="19">
        <v>6.3147253226178104E-2</v>
      </c>
      <c r="AR13" s="19">
        <v>6.2823080900835104E-2</v>
      </c>
      <c r="AS13" s="19">
        <v>6.0150233627412501E-2</v>
      </c>
      <c r="AT13" s="19">
        <v>1.9232025446889001E-2</v>
      </c>
      <c r="AU13" s="19"/>
      <c r="AV13" s="19">
        <v>4.9206819500581603E-2</v>
      </c>
      <c r="AW13" s="19">
        <v>9.45159254807965E-2</v>
      </c>
      <c r="AX13" s="19">
        <v>3.7885003163082298E-2</v>
      </c>
      <c r="AY13" s="19">
        <v>0.10454851205179</v>
      </c>
      <c r="AZ13" s="19">
        <v>2.3717387366443202E-2</v>
      </c>
      <c r="BA13" s="19">
        <v>2.5567120845200301E-2</v>
      </c>
      <c r="BB13" s="19"/>
      <c r="BC13" s="19">
        <v>2.78233609341288E-2</v>
      </c>
      <c r="BD13" s="19">
        <v>4.6963370879951102E-2</v>
      </c>
      <c r="BE13" s="19">
        <v>0.112913014665125</v>
      </c>
      <c r="BF13" s="19"/>
      <c r="BG13" s="19">
        <v>0.13634546528276201</v>
      </c>
      <c r="BH13" s="19">
        <v>5.8838385820308002E-2</v>
      </c>
      <c r="BI13" s="19">
        <v>1.80476535578954E-2</v>
      </c>
      <c r="BJ13" s="19">
        <v>3.95087881117498E-2</v>
      </c>
      <c r="BK13" s="19">
        <v>0.19148509226126301</v>
      </c>
      <c r="BL13" s="19"/>
      <c r="BM13" s="19">
        <v>7.1503742012807306E-2</v>
      </c>
      <c r="BN13" s="19">
        <v>0.15631862313585501</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K22"/>
  <sheetViews>
    <sheetView showGridLines="0" topLeftCell="A2" workbookViewId="0">
      <pane xSplit="2" topLeftCell="E1" activePane="topRight" state="frozen"/>
      <selection pane="topRight" activeCell="H6" sqref="H6"/>
    </sheetView>
  </sheetViews>
  <sheetFormatPr defaultColWidth="11.453125" defaultRowHeight="14.5" x14ac:dyDescent="0.35"/>
  <cols>
    <col min="2" max="2" width="25.7265625" customWidth="1"/>
    <col min="3" max="11" width="20.7265625" customWidth="1"/>
  </cols>
  <sheetData>
    <row r="2" spans="2:11" ht="40" customHeight="1" x14ac:dyDescent="0.35">
      <c r="D2" s="32" t="s">
        <v>442</v>
      </c>
      <c r="E2" s="28"/>
      <c r="F2" s="28"/>
      <c r="G2" s="28"/>
      <c r="H2" s="28"/>
      <c r="I2" s="28"/>
      <c r="J2" s="28"/>
      <c r="K2" s="28"/>
    </row>
    <row r="6" spans="2:11" ht="50.15" customHeight="1" x14ac:dyDescent="0.35">
      <c r="B6" s="20" t="s">
        <v>14</v>
      </c>
      <c r="C6" s="20" t="s">
        <v>434</v>
      </c>
      <c r="D6" s="20" t="s">
        <v>435</v>
      </c>
      <c r="E6" s="20" t="s">
        <v>436</v>
      </c>
      <c r="F6" s="20" t="s">
        <v>437</v>
      </c>
      <c r="G6" s="20" t="s">
        <v>438</v>
      </c>
      <c r="H6" s="20" t="s">
        <v>439</v>
      </c>
      <c r="I6" s="20" t="s">
        <v>440</v>
      </c>
      <c r="J6" s="20" t="s">
        <v>441</v>
      </c>
    </row>
    <row r="7" spans="2:11" x14ac:dyDescent="0.35">
      <c r="B7" s="18" t="s">
        <v>317</v>
      </c>
      <c r="C7" s="17">
        <v>0.30162832795908501</v>
      </c>
      <c r="D7" s="17">
        <v>0.198445544045461</v>
      </c>
      <c r="E7" s="17">
        <v>0.233169654210688</v>
      </c>
      <c r="F7" s="17">
        <v>0.12728523947652101</v>
      </c>
      <c r="G7" s="17">
        <v>9.4179435129396305E-2</v>
      </c>
      <c r="H7" s="17">
        <v>9.5044744261711001E-2</v>
      </c>
      <c r="I7" s="17">
        <v>0.12008339255747701</v>
      </c>
      <c r="J7" s="17">
        <v>0.13342026791348699</v>
      </c>
    </row>
    <row r="8" spans="2:11" x14ac:dyDescent="0.35">
      <c r="B8" s="18" t="s">
        <v>316</v>
      </c>
      <c r="C8" s="17">
        <v>0.36719791624869202</v>
      </c>
      <c r="D8" s="17">
        <v>0.42801054354122198</v>
      </c>
      <c r="E8" s="17">
        <v>0.37309512973851799</v>
      </c>
      <c r="F8" s="17">
        <v>0.28522109146937602</v>
      </c>
      <c r="G8" s="17">
        <v>0.26776076697594398</v>
      </c>
      <c r="H8" s="17">
        <v>0.26469248391327899</v>
      </c>
      <c r="I8" s="17">
        <v>0.35782655381348399</v>
      </c>
      <c r="J8" s="17">
        <v>0.30809089145711899</v>
      </c>
    </row>
    <row r="9" spans="2:11" x14ac:dyDescent="0.35">
      <c r="B9" s="18" t="s">
        <v>315</v>
      </c>
      <c r="C9" s="17">
        <v>0.21574775130266199</v>
      </c>
      <c r="D9" s="17">
        <v>0.22859650909547199</v>
      </c>
      <c r="E9" s="17">
        <v>0.26941236791031697</v>
      </c>
      <c r="F9" s="17">
        <v>0.371491415396976</v>
      </c>
      <c r="G9" s="17">
        <v>0.38702951219209702</v>
      </c>
      <c r="H9" s="17">
        <v>0.36344980391555698</v>
      </c>
      <c r="I9" s="17">
        <v>0.25056804127655902</v>
      </c>
      <c r="J9" s="17">
        <v>0.25943513092891402</v>
      </c>
    </row>
    <row r="10" spans="2:11" x14ac:dyDescent="0.35">
      <c r="B10" s="18" t="s">
        <v>314</v>
      </c>
      <c r="C10" s="17">
        <v>5.2387213737559897E-2</v>
      </c>
      <c r="D10" s="17">
        <v>6.5228399588518698E-2</v>
      </c>
      <c r="E10" s="17">
        <v>6.3876302984216607E-2</v>
      </c>
      <c r="F10" s="17">
        <v>0.11523629586470301</v>
      </c>
      <c r="G10" s="17">
        <v>0.135867768616485</v>
      </c>
      <c r="H10" s="17">
        <v>0.15315704704308</v>
      </c>
      <c r="I10" s="17">
        <v>0.18137213805542701</v>
      </c>
      <c r="J10" s="17">
        <v>0.18875702911095199</v>
      </c>
    </row>
    <row r="11" spans="2:11" x14ac:dyDescent="0.35">
      <c r="B11" s="18" t="s">
        <v>313</v>
      </c>
      <c r="C11" s="17">
        <v>3.2125084132609498E-2</v>
      </c>
      <c r="D11" s="17">
        <v>2.0560935967494899E-2</v>
      </c>
      <c r="E11" s="17">
        <v>3.1481848192874397E-2</v>
      </c>
      <c r="F11" s="17">
        <v>6.4404953811608504E-2</v>
      </c>
      <c r="G11" s="17">
        <v>7.3556693327279002E-2</v>
      </c>
      <c r="H11" s="17">
        <v>9.1731485076652505E-2</v>
      </c>
      <c r="I11" s="17">
        <v>6.7536573040361106E-2</v>
      </c>
      <c r="J11" s="17">
        <v>7.0742004194119606E-2</v>
      </c>
    </row>
    <row r="12" spans="2:11" x14ac:dyDescent="0.35">
      <c r="B12" s="18" t="s">
        <v>117</v>
      </c>
      <c r="C12" s="17">
        <v>3.09137066193917E-2</v>
      </c>
      <c r="D12" s="17">
        <v>5.9158067761832002E-2</v>
      </c>
      <c r="E12" s="17">
        <v>2.89646969633852E-2</v>
      </c>
      <c r="F12" s="17">
        <v>3.63610039808153E-2</v>
      </c>
      <c r="G12" s="17">
        <v>4.1605823758799003E-2</v>
      </c>
      <c r="H12" s="17">
        <v>3.1924435789721199E-2</v>
      </c>
      <c r="I12" s="17">
        <v>2.2613301256691799E-2</v>
      </c>
      <c r="J12" s="17">
        <v>3.9554676395409001E-2</v>
      </c>
    </row>
    <row r="13" spans="2:11" x14ac:dyDescent="0.35">
      <c r="B13" s="23" t="s">
        <v>319</v>
      </c>
      <c r="C13" s="21">
        <v>0.66882624420777703</v>
      </c>
      <c r="D13" s="21">
        <v>0.62645608758668203</v>
      </c>
      <c r="E13" s="21">
        <v>0.60626478394920602</v>
      </c>
      <c r="F13" s="21">
        <v>0.412506330945897</v>
      </c>
      <c r="G13" s="21">
        <v>0.36194020210534</v>
      </c>
      <c r="H13" s="21">
        <v>0.35973722817498999</v>
      </c>
      <c r="I13" s="21">
        <v>0.47790994637096101</v>
      </c>
      <c r="J13" s="21">
        <v>0.44151115937060498</v>
      </c>
    </row>
    <row r="14" spans="2:11" x14ac:dyDescent="0.35">
      <c r="B14" s="23" t="s">
        <v>318</v>
      </c>
      <c r="C14" s="21">
        <v>8.4512297870169395E-2</v>
      </c>
      <c r="D14" s="21">
        <v>8.5789335556013605E-2</v>
      </c>
      <c r="E14" s="21">
        <v>9.5358151177090997E-2</v>
      </c>
      <c r="F14" s="21">
        <v>0.17964124967631201</v>
      </c>
      <c r="G14" s="21">
        <v>0.20942446194376399</v>
      </c>
      <c r="H14" s="21">
        <v>0.24488853211973199</v>
      </c>
      <c r="I14" s="21">
        <v>0.24890871109578799</v>
      </c>
      <c r="J14" s="21">
        <v>0.25949903330507201</v>
      </c>
    </row>
    <row r="15" spans="2:11" x14ac:dyDescent="0.35">
      <c r="B15" s="23" t="s">
        <v>320</v>
      </c>
      <c r="C15" s="22">
        <v>0.58431394633760803</v>
      </c>
      <c r="D15" s="22">
        <v>0.54066675203066905</v>
      </c>
      <c r="E15" s="22">
        <v>0.51090663277211501</v>
      </c>
      <c r="F15" s="22">
        <v>0.23286508126958499</v>
      </c>
      <c r="G15" s="22">
        <v>0.15251574016157601</v>
      </c>
      <c r="H15" s="22">
        <v>0.11484869605525801</v>
      </c>
      <c r="I15" s="22">
        <v>0.22900123527517299</v>
      </c>
      <c r="J15" s="22">
        <v>0.18201212606553399</v>
      </c>
    </row>
    <row r="16" spans="2:11" x14ac:dyDescent="0.35">
      <c r="B16" s="16"/>
      <c r="C16" s="16"/>
      <c r="D16" s="16"/>
      <c r="E16" s="16"/>
      <c r="F16" s="16"/>
      <c r="G16" s="16"/>
      <c r="H16" s="16"/>
      <c r="I16" s="16"/>
      <c r="J16" s="16"/>
    </row>
    <row r="17" spans="2:2" x14ac:dyDescent="0.35">
      <c r="B17" t="s">
        <v>102</v>
      </c>
    </row>
    <row r="18" spans="2:2" x14ac:dyDescent="0.35">
      <c r="B18" t="s">
        <v>103</v>
      </c>
    </row>
    <row r="22" spans="2:2" x14ac:dyDescent="0.35">
      <c r="B22"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N22"/>
  <sheetViews>
    <sheetView showGridLines="0" topLeftCell="A8" workbookViewId="0">
      <pane xSplit="2" topLeftCell="C1" activePane="topRight" state="frozen"/>
      <selection pane="topRight" activeCell="B22" sqref="B22"/>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443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317</v>
      </c>
      <c r="C9" s="17">
        <v>9.5044744261711001E-2</v>
      </c>
      <c r="D9" s="17">
        <v>0.10907865634137701</v>
      </c>
      <c r="E9" s="17">
        <v>8.1830043280262096E-2</v>
      </c>
      <c r="F9" s="17"/>
      <c r="G9" s="17">
        <v>0.111963510068589</v>
      </c>
      <c r="H9" s="17">
        <v>0.215564473356499</v>
      </c>
      <c r="I9" s="17">
        <v>9.3807954824618303E-2</v>
      </c>
      <c r="J9" s="17">
        <v>9.0606746097350699E-2</v>
      </c>
      <c r="K9" s="17">
        <v>4.5742549664967498E-2</v>
      </c>
      <c r="L9" s="17">
        <v>2.30970430417301E-2</v>
      </c>
      <c r="M9" s="17"/>
      <c r="N9" s="17">
        <v>0.15615036308649</v>
      </c>
      <c r="O9" s="17">
        <v>5.8847474578056003E-2</v>
      </c>
      <c r="P9" s="17">
        <v>8.3035146894070794E-2</v>
      </c>
      <c r="Q9" s="17">
        <v>7.4786664265793307E-2</v>
      </c>
      <c r="R9" s="17"/>
      <c r="S9" s="17">
        <v>0.16882885298932501</v>
      </c>
      <c r="T9" s="17">
        <v>7.8099922304653902E-2</v>
      </c>
      <c r="U9" s="17">
        <v>5.9637268636457297E-2</v>
      </c>
      <c r="V9" s="17">
        <v>8.8310200781248793E-2</v>
      </c>
      <c r="W9" s="17">
        <v>6.3828847102680497E-2</v>
      </c>
      <c r="X9" s="17">
        <v>6.9271795679215806E-2</v>
      </c>
      <c r="Y9" s="17">
        <v>7.9647870803847803E-2</v>
      </c>
      <c r="Z9" s="17">
        <v>9.3634990455771894E-2</v>
      </c>
      <c r="AA9" s="17">
        <v>0.10118553778717899</v>
      </c>
      <c r="AB9" s="17">
        <v>5.6702661088427898E-2</v>
      </c>
      <c r="AC9" s="17">
        <v>0.13744478850692099</v>
      </c>
      <c r="AD9" s="17">
        <v>0.154589792824672</v>
      </c>
      <c r="AE9" s="17"/>
      <c r="AF9" s="17">
        <v>0.16391133872422101</v>
      </c>
      <c r="AG9" s="17">
        <v>9.6292415369979401E-2</v>
      </c>
      <c r="AH9" s="17">
        <v>6.0660805145697397E-2</v>
      </c>
      <c r="AI9" s="17">
        <v>5.7737603489365102E-2</v>
      </c>
      <c r="AJ9" s="17">
        <v>4.7185580452047397E-2</v>
      </c>
      <c r="AK9" s="17">
        <v>7.3216684323661296E-2</v>
      </c>
      <c r="AL9" s="17"/>
      <c r="AM9" s="17">
        <v>0.104983584320282</v>
      </c>
      <c r="AN9" s="17">
        <v>8.0437214259065595E-2</v>
      </c>
      <c r="AO9" s="17"/>
      <c r="AP9" s="17">
        <v>4.78789411137822E-2</v>
      </c>
      <c r="AQ9" s="17">
        <v>6.7199638968798603E-2</v>
      </c>
      <c r="AR9" s="17">
        <v>0.119939941992458</v>
      </c>
      <c r="AS9" s="17">
        <v>0.18892097830274801</v>
      </c>
      <c r="AT9" s="17">
        <v>0.31489120855186298</v>
      </c>
      <c r="AU9" s="17"/>
      <c r="AV9" s="17">
        <v>0.14165870924753499</v>
      </c>
      <c r="AW9" s="17">
        <v>7.0136499963829799E-2</v>
      </c>
      <c r="AX9" s="17">
        <v>4.3871237917989497E-2</v>
      </c>
      <c r="AY9" s="17">
        <v>8.69804691920288E-2</v>
      </c>
      <c r="AZ9" s="17">
        <v>0.14970108116779701</v>
      </c>
      <c r="BA9" s="17">
        <v>5.20746453008206E-2</v>
      </c>
      <c r="BB9" s="17"/>
      <c r="BC9" s="17">
        <v>0.106231133647779</v>
      </c>
      <c r="BD9" s="17">
        <v>7.2230524994498904E-2</v>
      </c>
      <c r="BE9" s="17">
        <v>0.13128855625799701</v>
      </c>
      <c r="BF9" s="17"/>
      <c r="BG9" s="17">
        <v>0.132990523526098</v>
      </c>
      <c r="BH9" s="17">
        <v>0.10189357328894</v>
      </c>
      <c r="BI9" s="17">
        <v>9.0821238842444696E-2</v>
      </c>
      <c r="BJ9" s="17">
        <v>0.187919958743996</v>
      </c>
      <c r="BK9" s="17">
        <v>2.7726891422438799E-2</v>
      </c>
      <c r="BL9" s="17"/>
      <c r="BM9" s="17">
        <v>0.106975095570331</v>
      </c>
      <c r="BN9" s="17">
        <v>6.4794673716484896E-2</v>
      </c>
    </row>
    <row r="10" spans="2:66" x14ac:dyDescent="0.35">
      <c r="B10" s="18" t="s">
        <v>316</v>
      </c>
      <c r="C10" s="17">
        <v>0.26469248391327899</v>
      </c>
      <c r="D10" s="17">
        <v>0.27140352481555202</v>
      </c>
      <c r="E10" s="17">
        <v>0.25551228863679998</v>
      </c>
      <c r="F10" s="17"/>
      <c r="G10" s="17">
        <v>0.36454349047555801</v>
      </c>
      <c r="H10" s="17">
        <v>0.364469649061822</v>
      </c>
      <c r="I10" s="17">
        <v>0.28587805311730502</v>
      </c>
      <c r="J10" s="17">
        <v>0.21981720983158701</v>
      </c>
      <c r="K10" s="17">
        <v>0.19543861005053501</v>
      </c>
      <c r="L10" s="17">
        <v>0.18251725372209399</v>
      </c>
      <c r="M10" s="17"/>
      <c r="N10" s="17">
        <v>0.31768539122020001</v>
      </c>
      <c r="O10" s="17">
        <v>0.29176730419535601</v>
      </c>
      <c r="P10" s="17">
        <v>0.232032532535805</v>
      </c>
      <c r="Q10" s="17">
        <v>0.20194498698489999</v>
      </c>
      <c r="R10" s="17"/>
      <c r="S10" s="17">
        <v>0.36751010214833502</v>
      </c>
      <c r="T10" s="17">
        <v>0.27584353615934298</v>
      </c>
      <c r="U10" s="17">
        <v>0.25142903563635499</v>
      </c>
      <c r="V10" s="17">
        <v>0.22552576794550999</v>
      </c>
      <c r="W10" s="17">
        <v>0.26733526237454902</v>
      </c>
      <c r="X10" s="17">
        <v>0.26704940458958298</v>
      </c>
      <c r="Y10" s="17">
        <v>0.20685902658566299</v>
      </c>
      <c r="Z10" s="17">
        <v>0.19792089737527199</v>
      </c>
      <c r="AA10" s="17">
        <v>0.26831176989790401</v>
      </c>
      <c r="AB10" s="17">
        <v>0.28372359669617397</v>
      </c>
      <c r="AC10" s="17">
        <v>0.16380088937670501</v>
      </c>
      <c r="AD10" s="17">
        <v>0.21849309663111499</v>
      </c>
      <c r="AE10" s="17"/>
      <c r="AF10" s="17">
        <v>0.35534933556349002</v>
      </c>
      <c r="AG10" s="17">
        <v>0.246749684693371</v>
      </c>
      <c r="AH10" s="17">
        <v>0.24640650325201099</v>
      </c>
      <c r="AI10" s="17">
        <v>0.247211595330385</v>
      </c>
      <c r="AJ10" s="17">
        <v>0.18097575269760799</v>
      </c>
      <c r="AK10" s="17">
        <v>0.19768579666964201</v>
      </c>
      <c r="AL10" s="17"/>
      <c r="AM10" s="17">
        <v>0.25145864073507801</v>
      </c>
      <c r="AN10" s="17">
        <v>0.285346766242006</v>
      </c>
      <c r="AO10" s="17"/>
      <c r="AP10" s="17">
        <v>0.167722303570885</v>
      </c>
      <c r="AQ10" s="17">
        <v>0.28343847629149399</v>
      </c>
      <c r="AR10" s="17">
        <v>0.30781458671166201</v>
      </c>
      <c r="AS10" s="17">
        <v>0.343476398400689</v>
      </c>
      <c r="AT10" s="17">
        <v>0.31061150450776998</v>
      </c>
      <c r="AU10" s="17"/>
      <c r="AV10" s="17">
        <v>0.32522174063661202</v>
      </c>
      <c r="AW10" s="17">
        <v>0.221191765738182</v>
      </c>
      <c r="AX10" s="17">
        <v>0.341232782478472</v>
      </c>
      <c r="AY10" s="17">
        <v>0.16463709521199199</v>
      </c>
      <c r="AZ10" s="17">
        <v>0.43271391792833502</v>
      </c>
      <c r="BA10" s="17">
        <v>0.20486547113173301</v>
      </c>
      <c r="BB10" s="17"/>
      <c r="BC10" s="17">
        <v>0.33534677723601097</v>
      </c>
      <c r="BD10" s="17">
        <v>0.235145773161889</v>
      </c>
      <c r="BE10" s="17">
        <v>0.26148477365202799</v>
      </c>
      <c r="BF10" s="17"/>
      <c r="BG10" s="17">
        <v>0.241183719946054</v>
      </c>
      <c r="BH10" s="17">
        <v>0.32266481529072299</v>
      </c>
      <c r="BI10" s="17">
        <v>0.283939989532556</v>
      </c>
      <c r="BJ10" s="17">
        <v>0.148288295427909</v>
      </c>
      <c r="BK10" s="17">
        <v>5.20973378941283E-2</v>
      </c>
      <c r="BL10" s="17"/>
      <c r="BM10" s="17">
        <v>0.30935006904234802</v>
      </c>
      <c r="BN10" s="17">
        <v>7.4355388957978302E-2</v>
      </c>
    </row>
    <row r="11" spans="2:66" x14ac:dyDescent="0.35">
      <c r="B11" s="18" t="s">
        <v>315</v>
      </c>
      <c r="C11" s="17">
        <v>0.36344980391555698</v>
      </c>
      <c r="D11" s="17">
        <v>0.34488047559996898</v>
      </c>
      <c r="E11" s="17">
        <v>0.38334643988647199</v>
      </c>
      <c r="F11" s="17"/>
      <c r="G11" s="17">
        <v>0.30463665857639799</v>
      </c>
      <c r="H11" s="17">
        <v>0.28064290112950002</v>
      </c>
      <c r="I11" s="17">
        <v>0.31655203520460501</v>
      </c>
      <c r="J11" s="17">
        <v>0.38112848215112199</v>
      </c>
      <c r="K11" s="17">
        <v>0.41028637223544101</v>
      </c>
      <c r="L11" s="17">
        <v>0.462386782924184</v>
      </c>
      <c r="M11" s="17"/>
      <c r="N11" s="17">
        <v>0.31131710034108401</v>
      </c>
      <c r="O11" s="17">
        <v>0.36352960176078902</v>
      </c>
      <c r="P11" s="17">
        <v>0.388863039062745</v>
      </c>
      <c r="Q11" s="17">
        <v>0.40322578976152801</v>
      </c>
      <c r="R11" s="17"/>
      <c r="S11" s="17">
        <v>0.29562487539934801</v>
      </c>
      <c r="T11" s="17">
        <v>0.374211682339261</v>
      </c>
      <c r="U11" s="17">
        <v>0.377442750054021</v>
      </c>
      <c r="V11" s="17">
        <v>0.42053111695629902</v>
      </c>
      <c r="W11" s="17">
        <v>0.39733133335672299</v>
      </c>
      <c r="X11" s="17">
        <v>0.34628359863834302</v>
      </c>
      <c r="Y11" s="17">
        <v>0.380615772951857</v>
      </c>
      <c r="Z11" s="17">
        <v>0.43476885500993301</v>
      </c>
      <c r="AA11" s="17">
        <v>0.33180530491616</v>
      </c>
      <c r="AB11" s="17">
        <v>0.36688920024046601</v>
      </c>
      <c r="AC11" s="17">
        <v>0.40044761581245097</v>
      </c>
      <c r="AD11" s="17">
        <v>0.29938775305774801</v>
      </c>
      <c r="AE11" s="17"/>
      <c r="AF11" s="17">
        <v>0.29016032972702399</v>
      </c>
      <c r="AG11" s="17">
        <v>0.36129968827227998</v>
      </c>
      <c r="AH11" s="17">
        <v>0.37672263442756898</v>
      </c>
      <c r="AI11" s="17">
        <v>0.39922799676760501</v>
      </c>
      <c r="AJ11" s="17">
        <v>0.42131307742005403</v>
      </c>
      <c r="AK11" s="17">
        <v>0.45504565257382001</v>
      </c>
      <c r="AL11" s="17"/>
      <c r="AM11" s="17">
        <v>0.371922504935709</v>
      </c>
      <c r="AN11" s="17">
        <v>0.35054420992255397</v>
      </c>
      <c r="AO11" s="17"/>
      <c r="AP11" s="17">
        <v>0.45173953592835397</v>
      </c>
      <c r="AQ11" s="17">
        <v>0.32517951368576398</v>
      </c>
      <c r="AR11" s="17">
        <v>0.34811063075999898</v>
      </c>
      <c r="AS11" s="17">
        <v>0.27336960642483499</v>
      </c>
      <c r="AT11" s="17">
        <v>0.22626731686329701</v>
      </c>
      <c r="AU11" s="17"/>
      <c r="AV11" s="17">
        <v>0.31251872190783903</v>
      </c>
      <c r="AW11" s="17">
        <v>0.39267411952015702</v>
      </c>
      <c r="AX11" s="17">
        <v>0.37999541084863803</v>
      </c>
      <c r="AY11" s="17">
        <v>0.40659332698678902</v>
      </c>
      <c r="AZ11" s="17">
        <v>0.233619843576026</v>
      </c>
      <c r="BA11" s="17">
        <v>0.43608599331761999</v>
      </c>
      <c r="BB11" s="17"/>
      <c r="BC11" s="17">
        <v>0.32530543607926499</v>
      </c>
      <c r="BD11" s="17">
        <v>0.427996438702898</v>
      </c>
      <c r="BE11" s="17">
        <v>0.30730046158702801</v>
      </c>
      <c r="BF11" s="17"/>
      <c r="BG11" s="17">
        <v>0.26884225264744799</v>
      </c>
      <c r="BH11" s="17">
        <v>0.36963624146853702</v>
      </c>
      <c r="BI11" s="17">
        <v>0.37703463529460002</v>
      </c>
      <c r="BJ11" s="17">
        <v>0.45490841909287699</v>
      </c>
      <c r="BK11" s="17">
        <v>0.34457999088729302</v>
      </c>
      <c r="BL11" s="17"/>
      <c r="BM11" s="17">
        <v>0.35316559415043902</v>
      </c>
      <c r="BN11" s="17">
        <v>0.37010937381220899</v>
      </c>
    </row>
    <row r="12" spans="2:66" x14ac:dyDescent="0.35">
      <c r="B12" s="18" t="s">
        <v>314</v>
      </c>
      <c r="C12" s="17">
        <v>0.15315704704308</v>
      </c>
      <c r="D12" s="17">
        <v>0.148520431516586</v>
      </c>
      <c r="E12" s="17">
        <v>0.15843267583061299</v>
      </c>
      <c r="F12" s="17"/>
      <c r="G12" s="17">
        <v>0.10811707375334</v>
      </c>
      <c r="H12" s="17">
        <v>9.0686822522519597E-2</v>
      </c>
      <c r="I12" s="17">
        <v>0.185682590707689</v>
      </c>
      <c r="J12" s="17">
        <v>0.17772785981372599</v>
      </c>
      <c r="K12" s="17">
        <v>0.15300976409455699</v>
      </c>
      <c r="L12" s="17">
        <v>0.187984459170838</v>
      </c>
      <c r="M12" s="17"/>
      <c r="N12" s="17">
        <v>0.13378115538386401</v>
      </c>
      <c r="O12" s="17">
        <v>0.15931420373296001</v>
      </c>
      <c r="P12" s="17">
        <v>0.160591414867127</v>
      </c>
      <c r="Q12" s="17">
        <v>0.16173583608776601</v>
      </c>
      <c r="R12" s="17"/>
      <c r="S12" s="17">
        <v>9.5063927479206695E-2</v>
      </c>
      <c r="T12" s="17">
        <v>0.13594821320810499</v>
      </c>
      <c r="U12" s="17">
        <v>0.20637110407190601</v>
      </c>
      <c r="V12" s="17">
        <v>0.14168687537230201</v>
      </c>
      <c r="W12" s="17">
        <v>0.171230724350555</v>
      </c>
      <c r="X12" s="17">
        <v>0.19371427462305499</v>
      </c>
      <c r="Y12" s="17">
        <v>0.21188659989289399</v>
      </c>
      <c r="Z12" s="17">
        <v>0.15425233388360399</v>
      </c>
      <c r="AA12" s="17">
        <v>0.137776617982905</v>
      </c>
      <c r="AB12" s="17">
        <v>0.158960895438086</v>
      </c>
      <c r="AC12" s="17">
        <v>8.6032774314608595E-2</v>
      </c>
      <c r="AD12" s="17">
        <v>0.22006762776483599</v>
      </c>
      <c r="AE12" s="17"/>
      <c r="AF12" s="17">
        <v>0.11589590806087401</v>
      </c>
      <c r="AG12" s="17">
        <v>0.158541054150871</v>
      </c>
      <c r="AH12" s="17">
        <v>0.17165418927444601</v>
      </c>
      <c r="AI12" s="17">
        <v>0.15952315475773399</v>
      </c>
      <c r="AJ12" s="17">
        <v>0.18896433785889</v>
      </c>
      <c r="AK12" s="17">
        <v>0.161244925336406</v>
      </c>
      <c r="AL12" s="17"/>
      <c r="AM12" s="17">
        <v>0.15566802288973799</v>
      </c>
      <c r="AN12" s="17">
        <v>0.150680338259432</v>
      </c>
      <c r="AO12" s="17"/>
      <c r="AP12" s="17">
        <v>0.15354666484701601</v>
      </c>
      <c r="AQ12" s="17">
        <v>0.18498460876338799</v>
      </c>
      <c r="AR12" s="17">
        <v>0.13813442464109299</v>
      </c>
      <c r="AS12" s="17">
        <v>0.11243301459964</v>
      </c>
      <c r="AT12" s="17">
        <v>0.107966560417739</v>
      </c>
      <c r="AU12" s="17"/>
      <c r="AV12" s="17">
        <v>0.12673836870676999</v>
      </c>
      <c r="AW12" s="17">
        <v>0.17828000540766001</v>
      </c>
      <c r="AX12" s="17">
        <v>0.154212461442987</v>
      </c>
      <c r="AY12" s="17">
        <v>0.19671196825047699</v>
      </c>
      <c r="AZ12" s="17">
        <v>0.134398064419435</v>
      </c>
      <c r="BA12" s="17">
        <v>0.137166943498087</v>
      </c>
      <c r="BB12" s="17"/>
      <c r="BC12" s="17">
        <v>0.132702850631573</v>
      </c>
      <c r="BD12" s="17">
        <v>0.15450756899531501</v>
      </c>
      <c r="BE12" s="17">
        <v>0.16489907555182801</v>
      </c>
      <c r="BF12" s="17"/>
      <c r="BG12" s="17">
        <v>0.175784628936733</v>
      </c>
      <c r="BH12" s="17">
        <v>0.124896529314543</v>
      </c>
      <c r="BI12" s="17">
        <v>0.15539802403578801</v>
      </c>
      <c r="BJ12" s="17">
        <v>0.11635231148752199</v>
      </c>
      <c r="BK12" s="17">
        <v>0.26635260239625402</v>
      </c>
      <c r="BL12" s="17"/>
      <c r="BM12" s="17">
        <v>0.13321210399680999</v>
      </c>
      <c r="BN12" s="17">
        <v>0.231643371713459</v>
      </c>
    </row>
    <row r="13" spans="2:66" x14ac:dyDescent="0.35">
      <c r="B13" s="18" t="s">
        <v>313</v>
      </c>
      <c r="C13" s="17">
        <v>9.1731485076652505E-2</v>
      </c>
      <c r="D13" s="17">
        <v>9.95896484839255E-2</v>
      </c>
      <c r="E13" s="17">
        <v>8.4521853318643203E-2</v>
      </c>
      <c r="F13" s="17"/>
      <c r="G13" s="17">
        <v>6.21982009322843E-2</v>
      </c>
      <c r="H13" s="17">
        <v>2.83619296010219E-2</v>
      </c>
      <c r="I13" s="17">
        <v>7.0455700887250006E-2</v>
      </c>
      <c r="J13" s="17">
        <v>0.10300972386097799</v>
      </c>
      <c r="K13" s="17">
        <v>0.167300547884358</v>
      </c>
      <c r="L13" s="17">
        <v>0.120443805686056</v>
      </c>
      <c r="M13" s="17"/>
      <c r="N13" s="17">
        <v>6.5895086842670994E-2</v>
      </c>
      <c r="O13" s="17">
        <v>8.1614149987211004E-2</v>
      </c>
      <c r="P13" s="17">
        <v>0.110132097279545</v>
      </c>
      <c r="Q13" s="17">
        <v>0.11550389615169999</v>
      </c>
      <c r="R13" s="17"/>
      <c r="S13" s="17">
        <v>5.5297323249828403E-2</v>
      </c>
      <c r="T13" s="17">
        <v>0.108965171349337</v>
      </c>
      <c r="U13" s="17">
        <v>7.3700112581975799E-2</v>
      </c>
      <c r="V13" s="17">
        <v>7.6020012766838105E-2</v>
      </c>
      <c r="W13" s="17">
        <v>7.77236778232306E-2</v>
      </c>
      <c r="X13" s="17">
        <v>9.0734810138831098E-2</v>
      </c>
      <c r="Y13" s="17">
        <v>9.5942422140612105E-2</v>
      </c>
      <c r="Z13" s="17">
        <v>7.0758610561905605E-2</v>
      </c>
      <c r="AA13" s="17">
        <v>0.107468522196561</v>
      </c>
      <c r="AB13" s="17">
        <v>0.101834257321089</v>
      </c>
      <c r="AC13" s="17">
        <v>0.17477215037779001</v>
      </c>
      <c r="AD13" s="17">
        <v>0.107461729721628</v>
      </c>
      <c r="AE13" s="17"/>
      <c r="AF13" s="17">
        <v>4.3555378959486003E-2</v>
      </c>
      <c r="AG13" s="17">
        <v>0.10283525298242099</v>
      </c>
      <c r="AH13" s="17">
        <v>0.11063481876241101</v>
      </c>
      <c r="AI13" s="17">
        <v>0.10470891214208899</v>
      </c>
      <c r="AJ13" s="17">
        <v>0.12904581528206099</v>
      </c>
      <c r="AK13" s="17">
        <v>9.4399806731184199E-2</v>
      </c>
      <c r="AL13" s="17"/>
      <c r="AM13" s="17">
        <v>9.2254049319181297E-2</v>
      </c>
      <c r="AN13" s="17">
        <v>9.1640517438671798E-2</v>
      </c>
      <c r="AO13" s="17"/>
      <c r="AP13" s="17">
        <v>0.137993481617908</v>
      </c>
      <c r="AQ13" s="17">
        <v>0.102049201201573</v>
      </c>
      <c r="AR13" s="17">
        <v>5.6446057535396901E-2</v>
      </c>
      <c r="AS13" s="17">
        <v>6.5801515815137102E-2</v>
      </c>
      <c r="AT13" s="17">
        <v>4.0263409659330597E-2</v>
      </c>
      <c r="AU13" s="17"/>
      <c r="AV13" s="17">
        <v>5.8730223181596597E-2</v>
      </c>
      <c r="AW13" s="17">
        <v>0.12943098359583399</v>
      </c>
      <c r="AX13" s="17">
        <v>6.8396240673335607E-2</v>
      </c>
      <c r="AY13" s="17">
        <v>0.13683053527620301</v>
      </c>
      <c r="AZ13" s="17">
        <v>2.4336955054387901E-2</v>
      </c>
      <c r="BA13" s="17">
        <v>9.4980539762585997E-2</v>
      </c>
      <c r="BB13" s="17"/>
      <c r="BC13" s="17">
        <v>5.7401722464780501E-2</v>
      </c>
      <c r="BD13" s="17">
        <v>7.7958653299324096E-2</v>
      </c>
      <c r="BE13" s="17">
        <v>0.123024550266277</v>
      </c>
      <c r="BF13" s="17"/>
      <c r="BG13" s="17">
        <v>0.163321016765924</v>
      </c>
      <c r="BH13" s="17">
        <v>5.8297523119863498E-2</v>
      </c>
      <c r="BI13" s="17">
        <v>5.9125989867010599E-2</v>
      </c>
      <c r="BJ13" s="17">
        <v>9.2531015247696594E-2</v>
      </c>
      <c r="BK13" s="17">
        <v>0.28630236908032602</v>
      </c>
      <c r="BL13" s="17"/>
      <c r="BM13" s="17">
        <v>7.5459309692564897E-2</v>
      </c>
      <c r="BN13" s="17">
        <v>0.24146475857204699</v>
      </c>
    </row>
    <row r="14" spans="2:66" x14ac:dyDescent="0.35">
      <c r="B14" s="18" t="s">
        <v>117</v>
      </c>
      <c r="C14" s="17">
        <v>3.1924435789721199E-2</v>
      </c>
      <c r="D14" s="17">
        <v>2.65272632425901E-2</v>
      </c>
      <c r="E14" s="17">
        <v>3.6356699047209097E-2</v>
      </c>
      <c r="F14" s="17"/>
      <c r="G14" s="17">
        <v>4.85410661938303E-2</v>
      </c>
      <c r="H14" s="17">
        <v>2.0274224328637701E-2</v>
      </c>
      <c r="I14" s="17">
        <v>4.7623665258532198E-2</v>
      </c>
      <c r="J14" s="17">
        <v>2.77099782452358E-2</v>
      </c>
      <c r="K14" s="17">
        <v>2.8222156070140302E-2</v>
      </c>
      <c r="L14" s="17">
        <v>2.3570655455098E-2</v>
      </c>
      <c r="M14" s="17"/>
      <c r="N14" s="17">
        <v>1.5170903125692199E-2</v>
      </c>
      <c r="O14" s="17">
        <v>4.4927265745628497E-2</v>
      </c>
      <c r="P14" s="17">
        <v>2.5345769360707301E-2</v>
      </c>
      <c r="Q14" s="17">
        <v>4.2802826748313101E-2</v>
      </c>
      <c r="R14" s="17"/>
      <c r="S14" s="17">
        <v>1.7674918733957299E-2</v>
      </c>
      <c r="T14" s="17">
        <v>2.6931474639301001E-2</v>
      </c>
      <c r="U14" s="17">
        <v>3.1419729019285199E-2</v>
      </c>
      <c r="V14" s="17">
        <v>4.7926026177802297E-2</v>
      </c>
      <c r="W14" s="17">
        <v>2.25501549922619E-2</v>
      </c>
      <c r="X14" s="17">
        <v>3.29461163309719E-2</v>
      </c>
      <c r="Y14" s="17">
        <v>2.5048307625125801E-2</v>
      </c>
      <c r="Z14" s="17">
        <v>4.8664312713513798E-2</v>
      </c>
      <c r="AA14" s="17">
        <v>5.3452247219292003E-2</v>
      </c>
      <c r="AB14" s="17">
        <v>3.1889389215757097E-2</v>
      </c>
      <c r="AC14" s="17">
        <v>3.7501781611524003E-2</v>
      </c>
      <c r="AD14" s="17">
        <v>0</v>
      </c>
      <c r="AE14" s="17"/>
      <c r="AF14" s="17">
        <v>3.1127708964905298E-2</v>
      </c>
      <c r="AG14" s="17">
        <v>3.4281904531077302E-2</v>
      </c>
      <c r="AH14" s="17">
        <v>3.3921049137864701E-2</v>
      </c>
      <c r="AI14" s="17">
        <v>3.1590737512821501E-2</v>
      </c>
      <c r="AJ14" s="17">
        <v>3.2515436289340303E-2</v>
      </c>
      <c r="AK14" s="17">
        <v>1.8407134365286699E-2</v>
      </c>
      <c r="AL14" s="17"/>
      <c r="AM14" s="17">
        <v>2.3713197800011101E-2</v>
      </c>
      <c r="AN14" s="17">
        <v>4.1350953878270501E-2</v>
      </c>
      <c r="AO14" s="17"/>
      <c r="AP14" s="17">
        <v>4.11190729220548E-2</v>
      </c>
      <c r="AQ14" s="17">
        <v>3.7148561088982603E-2</v>
      </c>
      <c r="AR14" s="17">
        <v>2.9554358359392199E-2</v>
      </c>
      <c r="AS14" s="17">
        <v>1.5998486456950199E-2</v>
      </c>
      <c r="AT14" s="17">
        <v>0</v>
      </c>
      <c r="AU14" s="17"/>
      <c r="AV14" s="17">
        <v>3.5132236319646501E-2</v>
      </c>
      <c r="AW14" s="17">
        <v>8.2866257743372009E-3</v>
      </c>
      <c r="AX14" s="17">
        <v>1.22918666385781E-2</v>
      </c>
      <c r="AY14" s="17">
        <v>8.2466050825103394E-3</v>
      </c>
      <c r="AZ14" s="17">
        <v>2.52301378540189E-2</v>
      </c>
      <c r="BA14" s="17">
        <v>7.4826406989152397E-2</v>
      </c>
      <c r="BB14" s="17"/>
      <c r="BC14" s="17">
        <v>4.3012079940591599E-2</v>
      </c>
      <c r="BD14" s="17">
        <v>3.2161040846074802E-2</v>
      </c>
      <c r="BE14" s="17">
        <v>1.20025826848419E-2</v>
      </c>
      <c r="BF14" s="17"/>
      <c r="BG14" s="17">
        <v>1.7877858177743299E-2</v>
      </c>
      <c r="BH14" s="17">
        <v>2.26113175173937E-2</v>
      </c>
      <c r="BI14" s="17">
        <v>3.3680122427601399E-2</v>
      </c>
      <c r="BJ14" s="17">
        <v>0</v>
      </c>
      <c r="BK14" s="17">
        <v>2.29408083195606E-2</v>
      </c>
      <c r="BL14" s="17"/>
      <c r="BM14" s="17">
        <v>2.1837827547507401E-2</v>
      </c>
      <c r="BN14" s="17">
        <v>1.7632433227822299E-2</v>
      </c>
    </row>
    <row r="15" spans="2:66" x14ac:dyDescent="0.35">
      <c r="B15" s="18" t="s">
        <v>319</v>
      </c>
      <c r="C15" s="21">
        <v>0.35973722817498999</v>
      </c>
      <c r="D15" s="21">
        <v>0.380482181156929</v>
      </c>
      <c r="E15" s="21">
        <v>0.33734233191706198</v>
      </c>
      <c r="F15" s="21"/>
      <c r="G15" s="21">
        <v>0.47650700054414702</v>
      </c>
      <c r="H15" s="21">
        <v>0.58003412241832097</v>
      </c>
      <c r="I15" s="21">
        <v>0.37968600794192298</v>
      </c>
      <c r="J15" s="21">
        <v>0.31042395592893801</v>
      </c>
      <c r="K15" s="21">
        <v>0.241181159715503</v>
      </c>
      <c r="L15" s="21">
        <v>0.20561429676382401</v>
      </c>
      <c r="M15" s="21"/>
      <c r="N15" s="21">
        <v>0.47383575430668901</v>
      </c>
      <c r="O15" s="21">
        <v>0.35061477877341202</v>
      </c>
      <c r="P15" s="21">
        <v>0.31506767942987501</v>
      </c>
      <c r="Q15" s="21">
        <v>0.27673165125069299</v>
      </c>
      <c r="R15" s="21"/>
      <c r="S15" s="21">
        <v>0.53633895513765995</v>
      </c>
      <c r="T15" s="21">
        <v>0.353943458463997</v>
      </c>
      <c r="U15" s="21">
        <v>0.31106630427281201</v>
      </c>
      <c r="V15" s="21">
        <v>0.31383596872675901</v>
      </c>
      <c r="W15" s="21">
        <v>0.33116410947723002</v>
      </c>
      <c r="X15" s="21">
        <v>0.33632120026879903</v>
      </c>
      <c r="Y15" s="21">
        <v>0.28650689738951102</v>
      </c>
      <c r="Z15" s="21">
        <v>0.29155588783104402</v>
      </c>
      <c r="AA15" s="21">
        <v>0.36949730768508299</v>
      </c>
      <c r="AB15" s="21">
        <v>0.340426257784602</v>
      </c>
      <c r="AC15" s="21">
        <v>0.301245677883626</v>
      </c>
      <c r="AD15" s="21">
        <v>0.37308288945578799</v>
      </c>
      <c r="AE15" s="21"/>
      <c r="AF15" s="21">
        <v>0.51926067428771105</v>
      </c>
      <c r="AG15" s="21">
        <v>0.34304210006335101</v>
      </c>
      <c r="AH15" s="21">
        <v>0.30706730839770802</v>
      </c>
      <c r="AI15" s="21">
        <v>0.30494919881975002</v>
      </c>
      <c r="AJ15" s="21">
        <v>0.228161333149655</v>
      </c>
      <c r="AK15" s="21">
        <v>0.270902480993303</v>
      </c>
      <c r="AL15" s="21"/>
      <c r="AM15" s="21">
        <v>0.35644222505536</v>
      </c>
      <c r="AN15" s="21">
        <v>0.36578398050107103</v>
      </c>
      <c r="AO15" s="21"/>
      <c r="AP15" s="21">
        <v>0.21560124468466799</v>
      </c>
      <c r="AQ15" s="21">
        <v>0.35063811526029298</v>
      </c>
      <c r="AR15" s="21">
        <v>0.42775452870412001</v>
      </c>
      <c r="AS15" s="21">
        <v>0.53239737670343801</v>
      </c>
      <c r="AT15" s="21">
        <v>0.62550271305963401</v>
      </c>
      <c r="AU15" s="21"/>
      <c r="AV15" s="21">
        <v>0.46688044988414701</v>
      </c>
      <c r="AW15" s="21">
        <v>0.29132826570201198</v>
      </c>
      <c r="AX15" s="21">
        <v>0.38510402039646102</v>
      </c>
      <c r="AY15" s="21">
        <v>0.251617564404021</v>
      </c>
      <c r="AZ15" s="21">
        <v>0.58241499909613204</v>
      </c>
      <c r="BA15" s="21">
        <v>0.25694011643255399</v>
      </c>
      <c r="BB15" s="21"/>
      <c r="BC15" s="21">
        <v>0.44157791088379</v>
      </c>
      <c r="BD15" s="21">
        <v>0.30737629815638801</v>
      </c>
      <c r="BE15" s="21">
        <v>0.392773329910025</v>
      </c>
      <c r="BF15" s="21"/>
      <c r="BG15" s="21">
        <v>0.374174243472152</v>
      </c>
      <c r="BH15" s="21">
        <v>0.42455838857966299</v>
      </c>
      <c r="BI15" s="21">
        <v>0.37476122837500098</v>
      </c>
      <c r="BJ15" s="21">
        <v>0.33620825417190497</v>
      </c>
      <c r="BK15" s="21">
        <v>7.9824229316567102E-2</v>
      </c>
      <c r="BL15" s="21"/>
      <c r="BM15" s="21">
        <v>0.41632516461267899</v>
      </c>
      <c r="BN15" s="21">
        <v>0.139150062674463</v>
      </c>
    </row>
    <row r="16" spans="2:66" x14ac:dyDescent="0.35">
      <c r="B16" s="18" t="s">
        <v>318</v>
      </c>
      <c r="C16" s="21">
        <v>0.24488853211973199</v>
      </c>
      <c r="D16" s="21">
        <v>0.24811008000051099</v>
      </c>
      <c r="E16" s="21">
        <v>0.242954529149257</v>
      </c>
      <c r="F16" s="21"/>
      <c r="G16" s="21">
        <v>0.17031527468562499</v>
      </c>
      <c r="H16" s="21">
        <v>0.119048752123541</v>
      </c>
      <c r="I16" s="21">
        <v>0.256138291594939</v>
      </c>
      <c r="J16" s="21">
        <v>0.28073758367470403</v>
      </c>
      <c r="K16" s="21">
        <v>0.32031031197891502</v>
      </c>
      <c r="L16" s="21">
        <v>0.30842826485689401</v>
      </c>
      <c r="M16" s="21"/>
      <c r="N16" s="21">
        <v>0.19967624222653499</v>
      </c>
      <c r="O16" s="21">
        <v>0.24092835372017099</v>
      </c>
      <c r="P16" s="21">
        <v>0.27072351214667201</v>
      </c>
      <c r="Q16" s="21">
        <v>0.27723973223946602</v>
      </c>
      <c r="R16" s="21"/>
      <c r="S16" s="21">
        <v>0.150361250729035</v>
      </c>
      <c r="T16" s="21">
        <v>0.24491338455744099</v>
      </c>
      <c r="U16" s="21">
        <v>0.28007121665388202</v>
      </c>
      <c r="V16" s="21">
        <v>0.21770688813913999</v>
      </c>
      <c r="W16" s="21">
        <v>0.248954402173786</v>
      </c>
      <c r="X16" s="21">
        <v>0.28444908476188602</v>
      </c>
      <c r="Y16" s="21">
        <v>0.30782902203350598</v>
      </c>
      <c r="Z16" s="21">
        <v>0.22501094444551001</v>
      </c>
      <c r="AA16" s="21">
        <v>0.245245140179466</v>
      </c>
      <c r="AB16" s="21">
        <v>0.26079515275917498</v>
      </c>
      <c r="AC16" s="21">
        <v>0.26080492469239802</v>
      </c>
      <c r="AD16" s="21">
        <v>0.327529357486464</v>
      </c>
      <c r="AE16" s="21"/>
      <c r="AF16" s="21">
        <v>0.15945128702035999</v>
      </c>
      <c r="AG16" s="21">
        <v>0.26137630713329202</v>
      </c>
      <c r="AH16" s="21">
        <v>0.28228900803685802</v>
      </c>
      <c r="AI16" s="21">
        <v>0.26423206689982398</v>
      </c>
      <c r="AJ16" s="21">
        <v>0.31801015314094999</v>
      </c>
      <c r="AK16" s="21">
        <v>0.25564473206758997</v>
      </c>
      <c r="AL16" s="21"/>
      <c r="AM16" s="21">
        <v>0.24792207220892001</v>
      </c>
      <c r="AN16" s="21">
        <v>0.24232085569810399</v>
      </c>
      <c r="AO16" s="21"/>
      <c r="AP16" s="21">
        <v>0.29154014646492399</v>
      </c>
      <c r="AQ16" s="21">
        <v>0.28703380996496097</v>
      </c>
      <c r="AR16" s="21">
        <v>0.19458048217648999</v>
      </c>
      <c r="AS16" s="21">
        <v>0.17823453041477699</v>
      </c>
      <c r="AT16" s="21">
        <v>0.14822997007706901</v>
      </c>
      <c r="AU16" s="21"/>
      <c r="AV16" s="21">
        <v>0.18546859188836701</v>
      </c>
      <c r="AW16" s="21">
        <v>0.30771098900349397</v>
      </c>
      <c r="AX16" s="21">
        <v>0.222608702116322</v>
      </c>
      <c r="AY16" s="21">
        <v>0.33354250352668002</v>
      </c>
      <c r="AZ16" s="21">
        <v>0.15873501947382301</v>
      </c>
      <c r="BA16" s="21">
        <v>0.232147483260673</v>
      </c>
      <c r="BB16" s="21"/>
      <c r="BC16" s="21">
        <v>0.19010457309635301</v>
      </c>
      <c r="BD16" s="21">
        <v>0.23246622229463901</v>
      </c>
      <c r="BE16" s="21">
        <v>0.28792362581810499</v>
      </c>
      <c r="BF16" s="21"/>
      <c r="BG16" s="21">
        <v>0.339105645702656</v>
      </c>
      <c r="BH16" s="21">
        <v>0.18319405243440601</v>
      </c>
      <c r="BI16" s="21">
        <v>0.21452401390279799</v>
      </c>
      <c r="BJ16" s="21">
        <v>0.20888332673521801</v>
      </c>
      <c r="BK16" s="21">
        <v>0.55265497147658005</v>
      </c>
      <c r="BL16" s="21"/>
      <c r="BM16" s="21">
        <v>0.208671413689375</v>
      </c>
      <c r="BN16" s="21">
        <v>0.47310813028550602</v>
      </c>
    </row>
    <row r="17" spans="2:66" x14ac:dyDescent="0.35">
      <c r="B17" s="18" t="s">
        <v>320</v>
      </c>
      <c r="C17" s="22">
        <v>0.11484869605525801</v>
      </c>
      <c r="D17" s="22">
        <v>0.13237210115641801</v>
      </c>
      <c r="E17" s="22">
        <v>9.4387802767805506E-2</v>
      </c>
      <c r="F17" s="22"/>
      <c r="G17" s="22">
        <v>0.306191725858523</v>
      </c>
      <c r="H17" s="22">
        <v>0.46098537029477898</v>
      </c>
      <c r="I17" s="22">
        <v>0.123547716346984</v>
      </c>
      <c r="J17" s="22">
        <v>2.96863722542332E-2</v>
      </c>
      <c r="K17" s="22">
        <v>-7.9129152263412703E-2</v>
      </c>
      <c r="L17" s="22">
        <v>-0.10281396809307</v>
      </c>
      <c r="M17" s="22"/>
      <c r="N17" s="22">
        <v>0.27415951208015499</v>
      </c>
      <c r="O17" s="22">
        <v>0.109686425053241</v>
      </c>
      <c r="P17" s="22">
        <v>4.4344167283203402E-2</v>
      </c>
      <c r="Q17" s="22">
        <v>-5.0808098877214202E-4</v>
      </c>
      <c r="R17" s="22"/>
      <c r="S17" s="22">
        <v>0.385977704408625</v>
      </c>
      <c r="T17" s="22">
        <v>0.109030073906556</v>
      </c>
      <c r="U17" s="22">
        <v>3.0995087618930599E-2</v>
      </c>
      <c r="V17" s="22">
        <v>9.6129080587619001E-2</v>
      </c>
      <c r="W17" s="22">
        <v>8.2209707303443999E-2</v>
      </c>
      <c r="X17" s="22">
        <v>5.1872115506912599E-2</v>
      </c>
      <c r="Y17" s="22">
        <v>-2.1322124643995501E-2</v>
      </c>
      <c r="Z17" s="22">
        <v>6.6544943385533906E-2</v>
      </c>
      <c r="AA17" s="22">
        <v>0.124252167505617</v>
      </c>
      <c r="AB17" s="22">
        <v>7.9631105025427404E-2</v>
      </c>
      <c r="AC17" s="22">
        <v>4.0440753191228099E-2</v>
      </c>
      <c r="AD17" s="22">
        <v>4.55535319693239E-2</v>
      </c>
      <c r="AE17" s="22"/>
      <c r="AF17" s="22">
        <v>0.35980938726735101</v>
      </c>
      <c r="AG17" s="22">
        <v>8.16657929300591E-2</v>
      </c>
      <c r="AH17" s="22">
        <v>2.4778300360850401E-2</v>
      </c>
      <c r="AI17" s="22">
        <v>4.0717131919926298E-2</v>
      </c>
      <c r="AJ17" s="22">
        <v>-8.9848819991295306E-2</v>
      </c>
      <c r="AK17" s="22">
        <v>1.5257748925713599E-2</v>
      </c>
      <c r="AL17" s="22"/>
      <c r="AM17" s="22">
        <v>0.10852015284644</v>
      </c>
      <c r="AN17" s="22">
        <v>0.12346312480296701</v>
      </c>
      <c r="AO17" s="22"/>
      <c r="AP17" s="22">
        <v>-7.5938901780256404E-2</v>
      </c>
      <c r="AQ17" s="22">
        <v>6.3604305295331204E-2</v>
      </c>
      <c r="AR17" s="22">
        <v>0.23317404652762999</v>
      </c>
      <c r="AS17" s="22">
        <v>0.35416284628866102</v>
      </c>
      <c r="AT17" s="22">
        <v>0.477272742982564</v>
      </c>
      <c r="AU17" s="22"/>
      <c r="AV17" s="22">
        <v>0.281411857995781</v>
      </c>
      <c r="AW17" s="22">
        <v>-1.6382723301482001E-2</v>
      </c>
      <c r="AX17" s="22">
        <v>0.162495318280139</v>
      </c>
      <c r="AY17" s="22">
        <v>-8.1924939122659399E-2</v>
      </c>
      <c r="AZ17" s="22">
        <v>0.42367997962230802</v>
      </c>
      <c r="BA17" s="22">
        <v>2.47926331718804E-2</v>
      </c>
      <c r="BB17" s="22"/>
      <c r="BC17" s="22">
        <v>0.25147333778743702</v>
      </c>
      <c r="BD17" s="22">
        <v>7.4910075861748304E-2</v>
      </c>
      <c r="BE17" s="22">
        <v>0.10484970409192</v>
      </c>
      <c r="BF17" s="22"/>
      <c r="BG17" s="22">
        <v>3.5068597769495502E-2</v>
      </c>
      <c r="BH17" s="22">
        <v>0.24136433614525701</v>
      </c>
      <c r="BI17" s="22">
        <v>0.16023721447220199</v>
      </c>
      <c r="BJ17" s="22">
        <v>0.127324927436687</v>
      </c>
      <c r="BK17" s="22">
        <v>-0.47283074216001297</v>
      </c>
      <c r="BL17" s="22"/>
      <c r="BM17" s="22">
        <v>0.20765375092330399</v>
      </c>
      <c r="BN17" s="22">
        <v>-0.33395806761104302</v>
      </c>
    </row>
    <row r="18" spans="2:66" x14ac:dyDescent="0.35">
      <c r="B18" s="16"/>
    </row>
    <row r="19" spans="2:66" x14ac:dyDescent="0.35">
      <c r="B19" t="s">
        <v>102</v>
      </c>
    </row>
    <row r="20" spans="2:66" x14ac:dyDescent="0.35">
      <c r="B20" t="s">
        <v>103</v>
      </c>
    </row>
    <row r="22" spans="2:66" x14ac:dyDescent="0.35">
      <c r="B22"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N22"/>
  <sheetViews>
    <sheetView showGridLines="0" workbookViewId="0">
      <pane xSplit="2" topLeftCell="I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444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317</v>
      </c>
      <c r="C9" s="17">
        <v>9.4179435129396305E-2</v>
      </c>
      <c r="D9" s="17">
        <v>0.103947878454359</v>
      </c>
      <c r="E9" s="17">
        <v>8.5119332227828706E-2</v>
      </c>
      <c r="F9" s="17"/>
      <c r="G9" s="17">
        <v>0.14209210343946699</v>
      </c>
      <c r="H9" s="17">
        <v>0.19593670483683701</v>
      </c>
      <c r="I9" s="17">
        <v>0.100676973873779</v>
      </c>
      <c r="J9" s="17">
        <v>6.9758150144113198E-2</v>
      </c>
      <c r="K9" s="17">
        <v>3.65751513932632E-2</v>
      </c>
      <c r="L9" s="17">
        <v>3.2437509066549901E-2</v>
      </c>
      <c r="M9" s="17"/>
      <c r="N9" s="17">
        <v>0.14197248001423601</v>
      </c>
      <c r="O9" s="17">
        <v>8.07893342013669E-2</v>
      </c>
      <c r="P9" s="17">
        <v>7.9359801375743805E-2</v>
      </c>
      <c r="Q9" s="17">
        <v>6.5142214520603106E-2</v>
      </c>
      <c r="R9" s="17"/>
      <c r="S9" s="17">
        <v>0.17822932058841501</v>
      </c>
      <c r="T9" s="17">
        <v>8.6011107578085097E-2</v>
      </c>
      <c r="U9" s="17">
        <v>5.4011146792431797E-2</v>
      </c>
      <c r="V9" s="17">
        <v>8.8769105732869003E-2</v>
      </c>
      <c r="W9" s="17">
        <v>5.7754098568477102E-2</v>
      </c>
      <c r="X9" s="17">
        <v>8.5905394601358098E-2</v>
      </c>
      <c r="Y9" s="17">
        <v>7.3374992865790703E-2</v>
      </c>
      <c r="Z9" s="17">
        <v>8.1755505097515405E-2</v>
      </c>
      <c r="AA9" s="17">
        <v>0.110228268971124</v>
      </c>
      <c r="AB9" s="17">
        <v>5.0672142255494899E-2</v>
      </c>
      <c r="AC9" s="17">
        <v>8.84557331210441E-2</v>
      </c>
      <c r="AD9" s="17">
        <v>0.12504939128627199</v>
      </c>
      <c r="AE9" s="17"/>
      <c r="AF9" s="17">
        <v>0.16659085451453201</v>
      </c>
      <c r="AG9" s="17">
        <v>8.2144436197066295E-2</v>
      </c>
      <c r="AH9" s="17">
        <v>8.7534136076812194E-2</v>
      </c>
      <c r="AI9" s="17">
        <v>5.6439506763362499E-2</v>
      </c>
      <c r="AJ9" s="17">
        <v>4.6683396987118597E-2</v>
      </c>
      <c r="AK9" s="17">
        <v>5.5290394316920198E-2</v>
      </c>
      <c r="AL9" s="17"/>
      <c r="AM9" s="17">
        <v>0.105317133604635</v>
      </c>
      <c r="AN9" s="17">
        <v>7.9044186109591394E-2</v>
      </c>
      <c r="AO9" s="17"/>
      <c r="AP9" s="17">
        <v>4.1717800385144201E-2</v>
      </c>
      <c r="AQ9" s="17">
        <v>7.8500077321553605E-2</v>
      </c>
      <c r="AR9" s="17">
        <v>0.117142582942711</v>
      </c>
      <c r="AS9" s="17">
        <v>0.172929507046366</v>
      </c>
      <c r="AT9" s="17">
        <v>0.27693727362938397</v>
      </c>
      <c r="AU9" s="17"/>
      <c r="AV9" s="17">
        <v>0.143804733475385</v>
      </c>
      <c r="AW9" s="17">
        <v>7.3152930837019306E-2</v>
      </c>
      <c r="AX9" s="17">
        <v>5.6655155894785397E-2</v>
      </c>
      <c r="AY9" s="17">
        <v>7.1476812967270001E-2</v>
      </c>
      <c r="AZ9" s="17">
        <v>0.111625325158291</v>
      </c>
      <c r="BA9" s="17">
        <v>6.4650899907178996E-2</v>
      </c>
      <c r="BB9" s="17"/>
      <c r="BC9" s="17">
        <v>9.3176318543661193E-2</v>
      </c>
      <c r="BD9" s="17">
        <v>8.7000312224193396E-2</v>
      </c>
      <c r="BE9" s="17">
        <v>0.106711227901785</v>
      </c>
      <c r="BF9" s="17"/>
      <c r="BG9" s="17">
        <v>0.12905075678125699</v>
      </c>
      <c r="BH9" s="17">
        <v>0.106820078211353</v>
      </c>
      <c r="BI9" s="17">
        <v>8.52966696075909E-2</v>
      </c>
      <c r="BJ9" s="17">
        <v>0.167972800184437</v>
      </c>
      <c r="BK9" s="17">
        <v>3.8465320563325897E-2</v>
      </c>
      <c r="BL9" s="17"/>
      <c r="BM9" s="17">
        <v>0.11045277169485899</v>
      </c>
      <c r="BN9" s="17">
        <v>6.8432629013758101E-2</v>
      </c>
    </row>
    <row r="10" spans="2:66" x14ac:dyDescent="0.35">
      <c r="B10" s="18" t="s">
        <v>316</v>
      </c>
      <c r="C10" s="17">
        <v>0.26776076697594398</v>
      </c>
      <c r="D10" s="17">
        <v>0.26660363927598002</v>
      </c>
      <c r="E10" s="17">
        <v>0.26724275929075902</v>
      </c>
      <c r="F10" s="17"/>
      <c r="G10" s="17">
        <v>0.341746952523164</v>
      </c>
      <c r="H10" s="17">
        <v>0.39778936076652499</v>
      </c>
      <c r="I10" s="17">
        <v>0.25716872788232897</v>
      </c>
      <c r="J10" s="17">
        <v>0.265368249177169</v>
      </c>
      <c r="K10" s="17">
        <v>0.23036286885288801</v>
      </c>
      <c r="L10" s="17">
        <v>0.148005659224548</v>
      </c>
      <c r="M10" s="17"/>
      <c r="N10" s="17">
        <v>0.36038322878449602</v>
      </c>
      <c r="O10" s="17">
        <v>0.26866096378905802</v>
      </c>
      <c r="P10" s="17">
        <v>0.232263241644109</v>
      </c>
      <c r="Q10" s="17">
        <v>0.197843928723302</v>
      </c>
      <c r="R10" s="17"/>
      <c r="S10" s="17">
        <v>0.347876944309434</v>
      </c>
      <c r="T10" s="17">
        <v>0.260785915556701</v>
      </c>
      <c r="U10" s="17">
        <v>0.27285651928270399</v>
      </c>
      <c r="V10" s="17">
        <v>0.26774941744999597</v>
      </c>
      <c r="W10" s="17">
        <v>0.25759789705053199</v>
      </c>
      <c r="X10" s="17">
        <v>0.232664901156029</v>
      </c>
      <c r="Y10" s="17">
        <v>0.18847866533223101</v>
      </c>
      <c r="Z10" s="17">
        <v>0.220308479167421</v>
      </c>
      <c r="AA10" s="17">
        <v>0.23253260905247</v>
      </c>
      <c r="AB10" s="17">
        <v>0.37366885263274902</v>
      </c>
      <c r="AC10" s="17">
        <v>0.210366874596841</v>
      </c>
      <c r="AD10" s="17">
        <v>0.221890687186998</v>
      </c>
      <c r="AE10" s="17"/>
      <c r="AF10" s="17">
        <v>0.353782849249688</v>
      </c>
      <c r="AG10" s="17">
        <v>0.26722228536111597</v>
      </c>
      <c r="AH10" s="17">
        <v>0.184182720091739</v>
      </c>
      <c r="AI10" s="17">
        <v>0.25576439355418401</v>
      </c>
      <c r="AJ10" s="17">
        <v>0.178485081975856</v>
      </c>
      <c r="AK10" s="17">
        <v>0.29125754012634603</v>
      </c>
      <c r="AL10" s="17"/>
      <c r="AM10" s="17">
        <v>0.25941576624803298</v>
      </c>
      <c r="AN10" s="17">
        <v>0.280320650927326</v>
      </c>
      <c r="AO10" s="17"/>
      <c r="AP10" s="17">
        <v>0.18446149425641101</v>
      </c>
      <c r="AQ10" s="17">
        <v>0.262401388884203</v>
      </c>
      <c r="AR10" s="17">
        <v>0.32422988489354798</v>
      </c>
      <c r="AS10" s="17">
        <v>0.35296339075765698</v>
      </c>
      <c r="AT10" s="17">
        <v>0.43419217239354202</v>
      </c>
      <c r="AU10" s="17"/>
      <c r="AV10" s="17">
        <v>0.31890701446023401</v>
      </c>
      <c r="AW10" s="17">
        <v>0.25594670564069</v>
      </c>
      <c r="AX10" s="17">
        <v>0.29753796826370199</v>
      </c>
      <c r="AY10" s="17">
        <v>0.17969885511168501</v>
      </c>
      <c r="AZ10" s="17">
        <v>0.471976028927656</v>
      </c>
      <c r="BA10" s="17">
        <v>0.17883432276887101</v>
      </c>
      <c r="BB10" s="17"/>
      <c r="BC10" s="17">
        <v>0.34723052116488001</v>
      </c>
      <c r="BD10" s="17">
        <v>0.229178383696268</v>
      </c>
      <c r="BE10" s="17">
        <v>0.288935602306573</v>
      </c>
      <c r="BF10" s="17"/>
      <c r="BG10" s="17">
        <v>0.23053375634940801</v>
      </c>
      <c r="BH10" s="17">
        <v>0.29982838708171999</v>
      </c>
      <c r="BI10" s="17">
        <v>0.30768454885517099</v>
      </c>
      <c r="BJ10" s="17">
        <v>0.20899550508742401</v>
      </c>
      <c r="BK10" s="17">
        <v>9.8692576318380298E-2</v>
      </c>
      <c r="BL10" s="17"/>
      <c r="BM10" s="17">
        <v>0.288505019119215</v>
      </c>
      <c r="BN10" s="17">
        <v>0.124216058815905</v>
      </c>
    </row>
    <row r="11" spans="2:66" x14ac:dyDescent="0.35">
      <c r="B11" s="18" t="s">
        <v>315</v>
      </c>
      <c r="C11" s="17">
        <v>0.38702951219209702</v>
      </c>
      <c r="D11" s="17">
        <v>0.36906800570647402</v>
      </c>
      <c r="E11" s="17">
        <v>0.40644973934066703</v>
      </c>
      <c r="F11" s="17"/>
      <c r="G11" s="17">
        <v>0.33381698363567203</v>
      </c>
      <c r="H11" s="17">
        <v>0.24462727217426</v>
      </c>
      <c r="I11" s="17">
        <v>0.39260412831778502</v>
      </c>
      <c r="J11" s="17">
        <v>0.410610273829701</v>
      </c>
      <c r="K11" s="17">
        <v>0.41263045107833102</v>
      </c>
      <c r="L11" s="17">
        <v>0.49789611458118799</v>
      </c>
      <c r="M11" s="17"/>
      <c r="N11" s="17">
        <v>0.313732776102221</v>
      </c>
      <c r="O11" s="17">
        <v>0.40221103975842598</v>
      </c>
      <c r="P11" s="17">
        <v>0.41032655026228698</v>
      </c>
      <c r="Q11" s="17">
        <v>0.43219604907363401</v>
      </c>
      <c r="R11" s="17"/>
      <c r="S11" s="17">
        <v>0.31299122486945502</v>
      </c>
      <c r="T11" s="17">
        <v>0.39120357940608602</v>
      </c>
      <c r="U11" s="17">
        <v>0.39180087868232599</v>
      </c>
      <c r="V11" s="17">
        <v>0.38423366378363899</v>
      </c>
      <c r="W11" s="17">
        <v>0.47714656704118902</v>
      </c>
      <c r="X11" s="17">
        <v>0.39625726578846199</v>
      </c>
      <c r="Y11" s="17">
        <v>0.43561908904951202</v>
      </c>
      <c r="Z11" s="17">
        <v>0.484644675941657</v>
      </c>
      <c r="AA11" s="17">
        <v>0.39904369385298699</v>
      </c>
      <c r="AB11" s="17">
        <v>0.308735769883207</v>
      </c>
      <c r="AC11" s="17">
        <v>0.44258567615245598</v>
      </c>
      <c r="AD11" s="17">
        <v>0.30950319834678702</v>
      </c>
      <c r="AE11" s="17"/>
      <c r="AF11" s="17">
        <v>0.32019601920290702</v>
      </c>
      <c r="AG11" s="17">
        <v>0.36835267848005598</v>
      </c>
      <c r="AH11" s="17">
        <v>0.45109881908376598</v>
      </c>
      <c r="AI11" s="17">
        <v>0.40852197130633899</v>
      </c>
      <c r="AJ11" s="17">
        <v>0.45195825431402897</v>
      </c>
      <c r="AK11" s="17">
        <v>0.43833144329010199</v>
      </c>
      <c r="AL11" s="17"/>
      <c r="AM11" s="17">
        <v>0.39625347907119801</v>
      </c>
      <c r="AN11" s="17">
        <v>0.37428350201999699</v>
      </c>
      <c r="AO11" s="17"/>
      <c r="AP11" s="17">
        <v>0.46784093167852098</v>
      </c>
      <c r="AQ11" s="17">
        <v>0.380420250648703</v>
      </c>
      <c r="AR11" s="17">
        <v>0.36042987405210802</v>
      </c>
      <c r="AS11" s="17">
        <v>0.30019288159503499</v>
      </c>
      <c r="AT11" s="17">
        <v>0.16452146803763101</v>
      </c>
      <c r="AU11" s="17"/>
      <c r="AV11" s="17">
        <v>0.34565441981227302</v>
      </c>
      <c r="AW11" s="17">
        <v>0.38943497546010297</v>
      </c>
      <c r="AX11" s="17">
        <v>0.45224492112690101</v>
      </c>
      <c r="AY11" s="17">
        <v>0.40760754175150399</v>
      </c>
      <c r="AZ11" s="17">
        <v>0.26203957575683501</v>
      </c>
      <c r="BA11" s="17">
        <v>0.47568477620687699</v>
      </c>
      <c r="BB11" s="17"/>
      <c r="BC11" s="17">
        <v>0.33964410911540499</v>
      </c>
      <c r="BD11" s="17">
        <v>0.44507946297275103</v>
      </c>
      <c r="BE11" s="17">
        <v>0.32931404464005898</v>
      </c>
      <c r="BF11" s="17"/>
      <c r="BG11" s="17">
        <v>0.330049578966087</v>
      </c>
      <c r="BH11" s="17">
        <v>0.39302797784089399</v>
      </c>
      <c r="BI11" s="17">
        <v>0.39270487294110501</v>
      </c>
      <c r="BJ11" s="17">
        <v>0.39181180297635698</v>
      </c>
      <c r="BK11" s="17">
        <v>0.35139814185753598</v>
      </c>
      <c r="BL11" s="17"/>
      <c r="BM11" s="17">
        <v>0.38273673916031498</v>
      </c>
      <c r="BN11" s="17">
        <v>0.36074963763138701</v>
      </c>
    </row>
    <row r="12" spans="2:66" x14ac:dyDescent="0.35">
      <c r="B12" s="18" t="s">
        <v>314</v>
      </c>
      <c r="C12" s="17">
        <v>0.135867768616485</v>
      </c>
      <c r="D12" s="17">
        <v>0.13608596319983601</v>
      </c>
      <c r="E12" s="17">
        <v>0.13534916250417001</v>
      </c>
      <c r="F12" s="17"/>
      <c r="G12" s="17">
        <v>9.0165417525555597E-2</v>
      </c>
      <c r="H12" s="17">
        <v>9.9570945833348801E-2</v>
      </c>
      <c r="I12" s="17">
        <v>0.14665872636249799</v>
      </c>
      <c r="J12" s="17">
        <v>0.13206651336136199</v>
      </c>
      <c r="K12" s="17">
        <v>0.14100345202923201</v>
      </c>
      <c r="L12" s="17">
        <v>0.186799654987543</v>
      </c>
      <c r="M12" s="17"/>
      <c r="N12" s="17">
        <v>0.10758221437785601</v>
      </c>
      <c r="O12" s="17">
        <v>0.141162496968922</v>
      </c>
      <c r="P12" s="17">
        <v>0.154090327353131</v>
      </c>
      <c r="Q12" s="17">
        <v>0.14521522644179699</v>
      </c>
      <c r="R12" s="17"/>
      <c r="S12" s="17">
        <v>7.3042720555775001E-2</v>
      </c>
      <c r="T12" s="17">
        <v>0.12433020158045199</v>
      </c>
      <c r="U12" s="17">
        <v>0.175945628182819</v>
      </c>
      <c r="V12" s="17">
        <v>0.12915974872157401</v>
      </c>
      <c r="W12" s="17">
        <v>0.13632354289509399</v>
      </c>
      <c r="X12" s="17">
        <v>0.17230681888532901</v>
      </c>
      <c r="Y12" s="17">
        <v>0.163573725275554</v>
      </c>
      <c r="Z12" s="17">
        <v>9.5411232425410594E-2</v>
      </c>
      <c r="AA12" s="17">
        <v>0.124453205349803</v>
      </c>
      <c r="AB12" s="17">
        <v>0.16431063345080199</v>
      </c>
      <c r="AC12" s="17">
        <v>0.142639476969773</v>
      </c>
      <c r="AD12" s="17">
        <v>0.20627938879657401</v>
      </c>
      <c r="AE12" s="17"/>
      <c r="AF12" s="17">
        <v>8.44249544059653E-2</v>
      </c>
      <c r="AG12" s="17">
        <v>0.15822561083307099</v>
      </c>
      <c r="AH12" s="17">
        <v>0.140449725240192</v>
      </c>
      <c r="AI12" s="17">
        <v>0.136598082007407</v>
      </c>
      <c r="AJ12" s="17">
        <v>0.19438464455948201</v>
      </c>
      <c r="AK12" s="17">
        <v>0.12956900470744701</v>
      </c>
      <c r="AL12" s="17"/>
      <c r="AM12" s="17">
        <v>0.13782136963682401</v>
      </c>
      <c r="AN12" s="17">
        <v>0.13405930739110999</v>
      </c>
      <c r="AO12" s="17"/>
      <c r="AP12" s="17">
        <v>0.14423473963319</v>
      </c>
      <c r="AQ12" s="17">
        <v>0.15255431468783101</v>
      </c>
      <c r="AR12" s="17">
        <v>0.117648413301504</v>
      </c>
      <c r="AS12" s="17">
        <v>0.10322028169301101</v>
      </c>
      <c r="AT12" s="17">
        <v>8.2441663972354598E-2</v>
      </c>
      <c r="AU12" s="17"/>
      <c r="AV12" s="17">
        <v>0.100517121514914</v>
      </c>
      <c r="AW12" s="17">
        <v>0.16263853332560099</v>
      </c>
      <c r="AX12" s="17">
        <v>0.113943193358779</v>
      </c>
      <c r="AY12" s="17">
        <v>0.19222768594311301</v>
      </c>
      <c r="AZ12" s="17">
        <v>0.122962781558847</v>
      </c>
      <c r="BA12" s="17">
        <v>0.15686735097976801</v>
      </c>
      <c r="BB12" s="17"/>
      <c r="BC12" s="17">
        <v>0.13058430362117701</v>
      </c>
      <c r="BD12" s="17">
        <v>0.13380037575539699</v>
      </c>
      <c r="BE12" s="17">
        <v>0.14514742314723</v>
      </c>
      <c r="BF12" s="17"/>
      <c r="BG12" s="17">
        <v>0.150673043759358</v>
      </c>
      <c r="BH12" s="17">
        <v>0.11870903493629301</v>
      </c>
      <c r="BI12" s="17">
        <v>0.119046074326146</v>
      </c>
      <c r="BJ12" s="17">
        <v>9.4563156932306894E-2</v>
      </c>
      <c r="BK12" s="17">
        <v>0.27612530279900099</v>
      </c>
      <c r="BL12" s="17"/>
      <c r="BM12" s="17">
        <v>0.123932242414784</v>
      </c>
      <c r="BN12" s="17">
        <v>0.23411283491662399</v>
      </c>
    </row>
    <row r="13" spans="2:66" x14ac:dyDescent="0.35">
      <c r="B13" s="18" t="s">
        <v>313</v>
      </c>
      <c r="C13" s="17">
        <v>7.3556693327279002E-2</v>
      </c>
      <c r="D13" s="17">
        <v>8.5055607426742397E-2</v>
      </c>
      <c r="E13" s="17">
        <v>6.27077215061978E-2</v>
      </c>
      <c r="F13" s="17"/>
      <c r="G13" s="17">
        <v>4.7559026325056201E-2</v>
      </c>
      <c r="H13" s="17">
        <v>2.86323441724236E-2</v>
      </c>
      <c r="I13" s="17">
        <v>5.9977878175814299E-2</v>
      </c>
      <c r="J13" s="17">
        <v>7.9191539459638499E-2</v>
      </c>
      <c r="K13" s="17">
        <v>0.13476682562259201</v>
      </c>
      <c r="L13" s="17">
        <v>9.2840429229216995E-2</v>
      </c>
      <c r="M13" s="17"/>
      <c r="N13" s="17">
        <v>4.6471193977155899E-2</v>
      </c>
      <c r="O13" s="17">
        <v>6.2175181036716501E-2</v>
      </c>
      <c r="P13" s="17">
        <v>8.5660234829268905E-2</v>
      </c>
      <c r="Q13" s="17">
        <v>0.105248530002364</v>
      </c>
      <c r="R13" s="17"/>
      <c r="S13" s="17">
        <v>5.2145883745725E-2</v>
      </c>
      <c r="T13" s="17">
        <v>9.3184240189085304E-2</v>
      </c>
      <c r="U13" s="17">
        <v>5.5750838303606103E-2</v>
      </c>
      <c r="V13" s="17">
        <v>7.6650200888648698E-2</v>
      </c>
      <c r="W13" s="17">
        <v>4.8627739452446202E-2</v>
      </c>
      <c r="X13" s="17">
        <v>8.0424038270850498E-2</v>
      </c>
      <c r="Y13" s="17">
        <v>0.102438571208642</v>
      </c>
      <c r="Z13" s="17">
        <v>5.86587283414607E-2</v>
      </c>
      <c r="AA13" s="17">
        <v>6.6640990929819705E-2</v>
      </c>
      <c r="AB13" s="17">
        <v>6.37319588985618E-2</v>
      </c>
      <c r="AC13" s="17">
        <v>9.7254944781015998E-2</v>
      </c>
      <c r="AD13" s="17">
        <v>0.122309027761592</v>
      </c>
      <c r="AE13" s="17"/>
      <c r="AF13" s="17">
        <v>3.9543460656013898E-2</v>
      </c>
      <c r="AG13" s="17">
        <v>8.3158019288396903E-2</v>
      </c>
      <c r="AH13" s="17">
        <v>8.4972129691937903E-2</v>
      </c>
      <c r="AI13" s="17">
        <v>9.7657625105367393E-2</v>
      </c>
      <c r="AJ13" s="17">
        <v>8.7017378541679097E-2</v>
      </c>
      <c r="AK13" s="17">
        <v>4.7891345971859803E-2</v>
      </c>
      <c r="AL13" s="17"/>
      <c r="AM13" s="17">
        <v>6.7473128773622507E-2</v>
      </c>
      <c r="AN13" s="17">
        <v>8.1603294575353494E-2</v>
      </c>
      <c r="AO13" s="17"/>
      <c r="AP13" s="17">
        <v>9.6068052241152793E-2</v>
      </c>
      <c r="AQ13" s="17">
        <v>9.3972800617810007E-2</v>
      </c>
      <c r="AR13" s="17">
        <v>4.2671883403764599E-2</v>
      </c>
      <c r="AS13" s="17">
        <v>6.2690108931146696E-2</v>
      </c>
      <c r="AT13" s="17">
        <v>4.1907421967088E-2</v>
      </c>
      <c r="AU13" s="17"/>
      <c r="AV13" s="17">
        <v>4.8633541304393797E-2</v>
      </c>
      <c r="AW13" s="17">
        <v>9.8067919078744806E-2</v>
      </c>
      <c r="AX13" s="17">
        <v>5.4680831521033202E-2</v>
      </c>
      <c r="AY13" s="17">
        <v>0.120599866468283</v>
      </c>
      <c r="AZ13" s="17">
        <v>2.3816836940731102E-2</v>
      </c>
      <c r="BA13" s="17">
        <v>4.3809292356202602E-2</v>
      </c>
      <c r="BB13" s="17"/>
      <c r="BC13" s="17">
        <v>4.4457057480561599E-2</v>
      </c>
      <c r="BD13" s="17">
        <v>6.4485229819036802E-2</v>
      </c>
      <c r="BE13" s="17">
        <v>0.104423393556037</v>
      </c>
      <c r="BF13" s="17"/>
      <c r="BG13" s="17">
        <v>0.12052990742287201</v>
      </c>
      <c r="BH13" s="17">
        <v>4.9189314032921101E-2</v>
      </c>
      <c r="BI13" s="17">
        <v>5.8812994366212602E-2</v>
      </c>
      <c r="BJ13" s="17">
        <v>9.4747994557160903E-2</v>
      </c>
      <c r="BK13" s="17">
        <v>0.20722731117495999</v>
      </c>
      <c r="BL13" s="17"/>
      <c r="BM13" s="17">
        <v>6.08470107560403E-2</v>
      </c>
      <c r="BN13" s="17">
        <v>0.18120022466813601</v>
      </c>
    </row>
    <row r="14" spans="2:66" x14ac:dyDescent="0.35">
      <c r="B14" s="18" t="s">
        <v>117</v>
      </c>
      <c r="C14" s="17">
        <v>4.1605823758799003E-2</v>
      </c>
      <c r="D14" s="17">
        <v>3.92389059366091E-2</v>
      </c>
      <c r="E14" s="17">
        <v>4.3131285130377998E-2</v>
      </c>
      <c r="F14" s="17"/>
      <c r="G14" s="17">
        <v>4.4619516551085897E-2</v>
      </c>
      <c r="H14" s="17">
        <v>3.3443372216605198E-2</v>
      </c>
      <c r="I14" s="17">
        <v>4.2913565387794797E-2</v>
      </c>
      <c r="J14" s="17">
        <v>4.30052740280156E-2</v>
      </c>
      <c r="K14" s="17">
        <v>4.46612510236934E-2</v>
      </c>
      <c r="L14" s="17">
        <v>4.2020632910953301E-2</v>
      </c>
      <c r="M14" s="17"/>
      <c r="N14" s="17">
        <v>2.9858106744035301E-2</v>
      </c>
      <c r="O14" s="17">
        <v>4.5000984245509697E-2</v>
      </c>
      <c r="P14" s="17">
        <v>3.8299844535460398E-2</v>
      </c>
      <c r="Q14" s="17">
        <v>5.4354051238299603E-2</v>
      </c>
      <c r="R14" s="17"/>
      <c r="S14" s="17">
        <v>3.57139059311967E-2</v>
      </c>
      <c r="T14" s="17">
        <v>4.44849556895906E-2</v>
      </c>
      <c r="U14" s="17">
        <v>4.9634988756112601E-2</v>
      </c>
      <c r="V14" s="17">
        <v>5.3437863423273398E-2</v>
      </c>
      <c r="W14" s="17">
        <v>2.25501549922619E-2</v>
      </c>
      <c r="X14" s="17">
        <v>3.2441581297970999E-2</v>
      </c>
      <c r="Y14" s="17">
        <v>3.6514956268269602E-2</v>
      </c>
      <c r="Z14" s="17">
        <v>5.9221379026534897E-2</v>
      </c>
      <c r="AA14" s="17">
        <v>6.7101231843795794E-2</v>
      </c>
      <c r="AB14" s="17">
        <v>3.8880642879186099E-2</v>
      </c>
      <c r="AC14" s="17">
        <v>1.8697294378870299E-2</v>
      </c>
      <c r="AD14" s="17">
        <v>1.4968306621775901E-2</v>
      </c>
      <c r="AE14" s="17"/>
      <c r="AF14" s="17">
        <v>3.54618619708943E-2</v>
      </c>
      <c r="AG14" s="17">
        <v>4.0896969840293902E-2</v>
      </c>
      <c r="AH14" s="17">
        <v>5.1762469815553103E-2</v>
      </c>
      <c r="AI14" s="17">
        <v>4.5018421263339999E-2</v>
      </c>
      <c r="AJ14" s="17">
        <v>4.1471243621834797E-2</v>
      </c>
      <c r="AK14" s="17">
        <v>3.7660271587324802E-2</v>
      </c>
      <c r="AL14" s="17"/>
      <c r="AM14" s="17">
        <v>3.3719122665687898E-2</v>
      </c>
      <c r="AN14" s="17">
        <v>5.0689058976622001E-2</v>
      </c>
      <c r="AO14" s="17"/>
      <c r="AP14" s="17">
        <v>6.5676981805581194E-2</v>
      </c>
      <c r="AQ14" s="17">
        <v>3.2151167839899297E-2</v>
      </c>
      <c r="AR14" s="17">
        <v>3.7877361406364003E-2</v>
      </c>
      <c r="AS14" s="17">
        <v>8.0038299767831601E-3</v>
      </c>
      <c r="AT14" s="17">
        <v>0</v>
      </c>
      <c r="AU14" s="17"/>
      <c r="AV14" s="17">
        <v>4.2483169432799998E-2</v>
      </c>
      <c r="AW14" s="17">
        <v>2.0758935657842498E-2</v>
      </c>
      <c r="AX14" s="17">
        <v>2.4937929834799401E-2</v>
      </c>
      <c r="AY14" s="17">
        <v>2.8389237758144201E-2</v>
      </c>
      <c r="AZ14" s="17">
        <v>7.5794516576398298E-3</v>
      </c>
      <c r="BA14" s="17">
        <v>8.0153357781102899E-2</v>
      </c>
      <c r="BB14" s="17"/>
      <c r="BC14" s="17">
        <v>4.4907690074315797E-2</v>
      </c>
      <c r="BD14" s="17">
        <v>4.0456235532354501E-2</v>
      </c>
      <c r="BE14" s="17">
        <v>2.54683084483158E-2</v>
      </c>
      <c r="BF14" s="17"/>
      <c r="BG14" s="17">
        <v>3.9162956721018098E-2</v>
      </c>
      <c r="BH14" s="17">
        <v>3.2425207896818499E-2</v>
      </c>
      <c r="BI14" s="17">
        <v>3.6454839903774197E-2</v>
      </c>
      <c r="BJ14" s="17">
        <v>4.1908740262313601E-2</v>
      </c>
      <c r="BK14" s="17">
        <v>2.8091347286796499E-2</v>
      </c>
      <c r="BL14" s="17"/>
      <c r="BM14" s="17">
        <v>3.3526216854786302E-2</v>
      </c>
      <c r="BN14" s="17">
        <v>3.1288614954189699E-2</v>
      </c>
    </row>
    <row r="15" spans="2:66" x14ac:dyDescent="0.35">
      <c r="B15" s="18" t="s">
        <v>319</v>
      </c>
      <c r="C15" s="21">
        <v>0.36194020210534</v>
      </c>
      <c r="D15" s="21">
        <v>0.37055151773033801</v>
      </c>
      <c r="E15" s="21">
        <v>0.352362091518587</v>
      </c>
      <c r="F15" s="21"/>
      <c r="G15" s="21">
        <v>0.48383905596263099</v>
      </c>
      <c r="H15" s="21">
        <v>0.59372606560336205</v>
      </c>
      <c r="I15" s="21">
        <v>0.35784570175610803</v>
      </c>
      <c r="J15" s="21">
        <v>0.33512639932128302</v>
      </c>
      <c r="K15" s="21">
        <v>0.26693802024615099</v>
      </c>
      <c r="L15" s="21">
        <v>0.18044316829109799</v>
      </c>
      <c r="M15" s="21"/>
      <c r="N15" s="21">
        <v>0.50235570879873104</v>
      </c>
      <c r="O15" s="21">
        <v>0.34945029799042499</v>
      </c>
      <c r="P15" s="21">
        <v>0.311623043019853</v>
      </c>
      <c r="Q15" s="21">
        <v>0.26298614324390601</v>
      </c>
      <c r="R15" s="21"/>
      <c r="S15" s="21">
        <v>0.52610626489784795</v>
      </c>
      <c r="T15" s="21">
        <v>0.346797023134786</v>
      </c>
      <c r="U15" s="21">
        <v>0.32686766607513601</v>
      </c>
      <c r="V15" s="21">
        <v>0.35651852318286498</v>
      </c>
      <c r="W15" s="21">
        <v>0.31535199561900901</v>
      </c>
      <c r="X15" s="21">
        <v>0.31857029575738699</v>
      </c>
      <c r="Y15" s="21">
        <v>0.26185365819802198</v>
      </c>
      <c r="Z15" s="21">
        <v>0.30206398426493603</v>
      </c>
      <c r="AA15" s="21">
        <v>0.34276087802359501</v>
      </c>
      <c r="AB15" s="21">
        <v>0.42434099488824401</v>
      </c>
      <c r="AC15" s="21">
        <v>0.29882260771788499</v>
      </c>
      <c r="AD15" s="21">
        <v>0.34694007847327002</v>
      </c>
      <c r="AE15" s="21"/>
      <c r="AF15" s="21">
        <v>0.52037370376421899</v>
      </c>
      <c r="AG15" s="21">
        <v>0.34936672155818199</v>
      </c>
      <c r="AH15" s="21">
        <v>0.27171685616855101</v>
      </c>
      <c r="AI15" s="21">
        <v>0.31220390031754602</v>
      </c>
      <c r="AJ15" s="21">
        <v>0.22516847896297501</v>
      </c>
      <c r="AK15" s="21">
        <v>0.34654793444326598</v>
      </c>
      <c r="AL15" s="21"/>
      <c r="AM15" s="21">
        <v>0.36473289985266799</v>
      </c>
      <c r="AN15" s="21">
        <v>0.35936483703691702</v>
      </c>
      <c r="AO15" s="21"/>
      <c r="AP15" s="21">
        <v>0.22617929464155501</v>
      </c>
      <c r="AQ15" s="21">
        <v>0.34090146620575701</v>
      </c>
      <c r="AR15" s="21">
        <v>0.441372467836259</v>
      </c>
      <c r="AS15" s="21">
        <v>0.52589289780402404</v>
      </c>
      <c r="AT15" s="21">
        <v>0.71112944602292605</v>
      </c>
      <c r="AU15" s="21"/>
      <c r="AV15" s="21">
        <v>0.46271174793561898</v>
      </c>
      <c r="AW15" s="21">
        <v>0.32909963647770901</v>
      </c>
      <c r="AX15" s="21">
        <v>0.35419312415848803</v>
      </c>
      <c r="AY15" s="21">
        <v>0.25117566807895497</v>
      </c>
      <c r="AZ15" s="21">
        <v>0.58360135408594704</v>
      </c>
      <c r="BA15" s="21">
        <v>0.24348522267604999</v>
      </c>
      <c r="BB15" s="21"/>
      <c r="BC15" s="21">
        <v>0.440406839708541</v>
      </c>
      <c r="BD15" s="21">
        <v>0.31617869592046099</v>
      </c>
      <c r="BE15" s="21">
        <v>0.395646830208358</v>
      </c>
      <c r="BF15" s="21"/>
      <c r="BG15" s="21">
        <v>0.35958451313066497</v>
      </c>
      <c r="BH15" s="21">
        <v>0.40664846529307302</v>
      </c>
      <c r="BI15" s="21">
        <v>0.39298121846276202</v>
      </c>
      <c r="BJ15" s="21">
        <v>0.37696830527186098</v>
      </c>
      <c r="BK15" s="21">
        <v>0.13715789688170599</v>
      </c>
      <c r="BL15" s="21"/>
      <c r="BM15" s="21">
        <v>0.39895779081407401</v>
      </c>
      <c r="BN15" s="21">
        <v>0.19264868782966299</v>
      </c>
    </row>
    <row r="16" spans="2:66" x14ac:dyDescent="0.35">
      <c r="B16" s="18" t="s">
        <v>318</v>
      </c>
      <c r="C16" s="21">
        <v>0.20942446194376399</v>
      </c>
      <c r="D16" s="21">
        <v>0.22114157062657899</v>
      </c>
      <c r="E16" s="21">
        <v>0.198056884010367</v>
      </c>
      <c r="F16" s="21"/>
      <c r="G16" s="21">
        <v>0.137724443850612</v>
      </c>
      <c r="H16" s="21">
        <v>0.12820329000577199</v>
      </c>
      <c r="I16" s="21">
        <v>0.20663660453831201</v>
      </c>
      <c r="J16" s="21">
        <v>0.21125805282099999</v>
      </c>
      <c r="K16" s="21">
        <v>0.27577027765182399</v>
      </c>
      <c r="L16" s="21">
        <v>0.27964008421676001</v>
      </c>
      <c r="M16" s="21"/>
      <c r="N16" s="21">
        <v>0.15405340835501199</v>
      </c>
      <c r="O16" s="21">
        <v>0.20333767800563901</v>
      </c>
      <c r="P16" s="21">
        <v>0.23975056218240001</v>
      </c>
      <c r="Q16" s="21">
        <v>0.25046375644416102</v>
      </c>
      <c r="R16" s="21"/>
      <c r="S16" s="21">
        <v>0.1251886043015</v>
      </c>
      <c r="T16" s="21">
        <v>0.21751444176953799</v>
      </c>
      <c r="U16" s="21">
        <v>0.231696466486425</v>
      </c>
      <c r="V16" s="21">
        <v>0.205809949610222</v>
      </c>
      <c r="W16" s="21">
        <v>0.18495128234753999</v>
      </c>
      <c r="X16" s="21">
        <v>0.25273085715617999</v>
      </c>
      <c r="Y16" s="21">
        <v>0.266012296484197</v>
      </c>
      <c r="Z16" s="21">
        <v>0.15406996076687099</v>
      </c>
      <c r="AA16" s="21">
        <v>0.19109419627962301</v>
      </c>
      <c r="AB16" s="21">
        <v>0.228042592349364</v>
      </c>
      <c r="AC16" s="21">
        <v>0.23989442175078901</v>
      </c>
      <c r="AD16" s="21">
        <v>0.32858841655816701</v>
      </c>
      <c r="AE16" s="21"/>
      <c r="AF16" s="21">
        <v>0.123968415061979</v>
      </c>
      <c r="AG16" s="21">
        <v>0.24138363012146799</v>
      </c>
      <c r="AH16" s="21">
        <v>0.22542185493212999</v>
      </c>
      <c r="AI16" s="21">
        <v>0.23425570711277399</v>
      </c>
      <c r="AJ16" s="21">
        <v>0.28140202310116103</v>
      </c>
      <c r="AK16" s="21">
        <v>0.17746035067930699</v>
      </c>
      <c r="AL16" s="21"/>
      <c r="AM16" s="21">
        <v>0.205294498410446</v>
      </c>
      <c r="AN16" s="21">
        <v>0.215662601966464</v>
      </c>
      <c r="AO16" s="21"/>
      <c r="AP16" s="21">
        <v>0.240302791874343</v>
      </c>
      <c r="AQ16" s="21">
        <v>0.246527115305641</v>
      </c>
      <c r="AR16" s="21">
        <v>0.16032029670526901</v>
      </c>
      <c r="AS16" s="21">
        <v>0.16591039062415799</v>
      </c>
      <c r="AT16" s="21">
        <v>0.12434908593944299</v>
      </c>
      <c r="AU16" s="21"/>
      <c r="AV16" s="21">
        <v>0.149150662819308</v>
      </c>
      <c r="AW16" s="21">
        <v>0.26070645240434498</v>
      </c>
      <c r="AX16" s="21">
        <v>0.16862402487981201</v>
      </c>
      <c r="AY16" s="21">
        <v>0.31282755241139698</v>
      </c>
      <c r="AZ16" s="21">
        <v>0.14677961849957799</v>
      </c>
      <c r="BA16" s="21">
        <v>0.20067664333597099</v>
      </c>
      <c r="BB16" s="21"/>
      <c r="BC16" s="21">
        <v>0.17504136110173801</v>
      </c>
      <c r="BD16" s="21">
        <v>0.198285605574434</v>
      </c>
      <c r="BE16" s="21">
        <v>0.249570816703267</v>
      </c>
      <c r="BF16" s="21"/>
      <c r="BG16" s="21">
        <v>0.27120295118222898</v>
      </c>
      <c r="BH16" s="21">
        <v>0.16789834896921399</v>
      </c>
      <c r="BI16" s="21">
        <v>0.17785906869235801</v>
      </c>
      <c r="BJ16" s="21">
        <v>0.189311151489468</v>
      </c>
      <c r="BK16" s="21">
        <v>0.48335261397396101</v>
      </c>
      <c r="BL16" s="21"/>
      <c r="BM16" s="21">
        <v>0.184779253170825</v>
      </c>
      <c r="BN16" s="21">
        <v>0.41531305958476</v>
      </c>
    </row>
    <row r="17" spans="2:66" x14ac:dyDescent="0.35">
      <c r="B17" s="18" t="s">
        <v>320</v>
      </c>
      <c r="C17" s="22">
        <v>0.15251574016157601</v>
      </c>
      <c r="D17" s="22">
        <v>0.14940994710375999</v>
      </c>
      <c r="E17" s="22">
        <v>0.15430520750821999</v>
      </c>
      <c r="F17" s="22"/>
      <c r="G17" s="22">
        <v>0.34611461211201899</v>
      </c>
      <c r="H17" s="22">
        <v>0.46552277559758998</v>
      </c>
      <c r="I17" s="22">
        <v>0.15120909721779599</v>
      </c>
      <c r="J17" s="22">
        <v>0.123868346500282</v>
      </c>
      <c r="K17" s="22">
        <v>-8.8322574056722298E-3</v>
      </c>
      <c r="L17" s="22">
        <v>-9.9196915925661697E-2</v>
      </c>
      <c r="M17" s="22"/>
      <c r="N17" s="22">
        <v>0.34830230044372001</v>
      </c>
      <c r="O17" s="22">
        <v>0.146112619984786</v>
      </c>
      <c r="P17" s="22">
        <v>7.1872480837452596E-2</v>
      </c>
      <c r="Q17" s="22">
        <v>1.25223867997445E-2</v>
      </c>
      <c r="R17" s="22"/>
      <c r="S17" s="22">
        <v>0.40091766059634798</v>
      </c>
      <c r="T17" s="22">
        <v>0.12928258136524801</v>
      </c>
      <c r="U17" s="22">
        <v>9.5171199588711203E-2</v>
      </c>
      <c r="V17" s="22">
        <v>0.150708573572643</v>
      </c>
      <c r="W17" s="22">
        <v>0.13040071327146799</v>
      </c>
      <c r="X17" s="22">
        <v>6.5839438601207098E-2</v>
      </c>
      <c r="Y17" s="22">
        <v>-4.1586382861750204E-3</v>
      </c>
      <c r="Z17" s="22">
        <v>0.14799402349806501</v>
      </c>
      <c r="AA17" s="22">
        <v>0.15166668174397199</v>
      </c>
      <c r="AB17" s="22">
        <v>0.19629840253888001</v>
      </c>
      <c r="AC17" s="22">
        <v>5.8928185967095398E-2</v>
      </c>
      <c r="AD17" s="22">
        <v>1.83516619151038E-2</v>
      </c>
      <c r="AE17" s="22"/>
      <c r="AF17" s="22">
        <v>0.39640528870224001</v>
      </c>
      <c r="AG17" s="22">
        <v>0.107983091436713</v>
      </c>
      <c r="AH17" s="22">
        <v>4.6295001236421399E-2</v>
      </c>
      <c r="AI17" s="22">
        <v>7.7948193204771699E-2</v>
      </c>
      <c r="AJ17" s="22">
        <v>-5.6233544138186403E-2</v>
      </c>
      <c r="AK17" s="22">
        <v>0.16908758376395899</v>
      </c>
      <c r="AL17" s="22"/>
      <c r="AM17" s="22">
        <v>0.15943840144222099</v>
      </c>
      <c r="AN17" s="22">
        <v>0.14370223507045399</v>
      </c>
      <c r="AO17" s="22"/>
      <c r="AP17" s="22">
        <v>-1.4123497232787999E-2</v>
      </c>
      <c r="AQ17" s="22">
        <v>9.43743509001152E-2</v>
      </c>
      <c r="AR17" s="22">
        <v>0.28105217113099001</v>
      </c>
      <c r="AS17" s="22">
        <v>0.35998250717986602</v>
      </c>
      <c r="AT17" s="22">
        <v>0.586780360083484</v>
      </c>
      <c r="AU17" s="22"/>
      <c r="AV17" s="22">
        <v>0.31356108511630998</v>
      </c>
      <c r="AW17" s="22">
        <v>6.8393184073364005E-2</v>
      </c>
      <c r="AX17" s="22">
        <v>0.18556909927867599</v>
      </c>
      <c r="AY17" s="22">
        <v>-6.1651884332441398E-2</v>
      </c>
      <c r="AZ17" s="22">
        <v>0.43682173558637</v>
      </c>
      <c r="BA17" s="22">
        <v>4.2808579340078798E-2</v>
      </c>
      <c r="BB17" s="22"/>
      <c r="BC17" s="22">
        <v>0.26536547860680298</v>
      </c>
      <c r="BD17" s="22">
        <v>0.117893090346027</v>
      </c>
      <c r="BE17" s="22">
        <v>0.146076013505092</v>
      </c>
      <c r="BF17" s="22"/>
      <c r="BG17" s="22">
        <v>8.8381561948436299E-2</v>
      </c>
      <c r="BH17" s="22">
        <v>0.23875011632385901</v>
      </c>
      <c r="BI17" s="22">
        <v>0.215122149770404</v>
      </c>
      <c r="BJ17" s="22">
        <v>0.187657153782394</v>
      </c>
      <c r="BK17" s="22">
        <v>-0.34619471709225502</v>
      </c>
      <c r="BL17" s="22"/>
      <c r="BM17" s="22">
        <v>0.21417853764324901</v>
      </c>
      <c r="BN17" s="22">
        <v>-0.22266437175509601</v>
      </c>
    </row>
    <row r="18" spans="2:66" x14ac:dyDescent="0.35">
      <c r="B18" s="16"/>
    </row>
    <row r="19" spans="2:66" x14ac:dyDescent="0.35">
      <c r="B19" t="s">
        <v>102</v>
      </c>
    </row>
    <row r="20" spans="2:66" x14ac:dyDescent="0.35">
      <c r="B20" t="s">
        <v>103</v>
      </c>
    </row>
    <row r="22" spans="2:66" x14ac:dyDescent="0.35">
      <c r="B22"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N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445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317</v>
      </c>
      <c r="C9" s="17">
        <v>0.12728523947652101</v>
      </c>
      <c r="D9" s="17">
        <v>0.14854848514305999</v>
      </c>
      <c r="E9" s="17">
        <v>0.10718079559450901</v>
      </c>
      <c r="F9" s="17"/>
      <c r="G9" s="17">
        <v>0.18439137961538801</v>
      </c>
      <c r="H9" s="17">
        <v>0.29775887979343102</v>
      </c>
      <c r="I9" s="17">
        <v>0.112347983733768</v>
      </c>
      <c r="J9" s="17">
        <v>9.0222216067077796E-2</v>
      </c>
      <c r="K9" s="17">
        <v>6.0279527575747303E-2</v>
      </c>
      <c r="L9" s="17">
        <v>3.7231595817833203E-2</v>
      </c>
      <c r="M9" s="17"/>
      <c r="N9" s="17">
        <v>0.20586884435307401</v>
      </c>
      <c r="O9" s="17">
        <v>0.104278994823534</v>
      </c>
      <c r="P9" s="17">
        <v>9.6869200773213496E-2</v>
      </c>
      <c r="Q9" s="17">
        <v>8.6783843291944496E-2</v>
      </c>
      <c r="R9" s="17"/>
      <c r="S9" s="17">
        <v>0.24302294648113301</v>
      </c>
      <c r="T9" s="17">
        <v>8.2337187755133406E-2</v>
      </c>
      <c r="U9" s="17">
        <v>6.6014522134510298E-2</v>
      </c>
      <c r="V9" s="17">
        <v>0.117167752840994</v>
      </c>
      <c r="W9" s="17">
        <v>8.5741251997845103E-2</v>
      </c>
      <c r="X9" s="17">
        <v>0.13354714768258</v>
      </c>
      <c r="Y9" s="17">
        <v>9.7371227590465598E-2</v>
      </c>
      <c r="Z9" s="17">
        <v>0.105174828772371</v>
      </c>
      <c r="AA9" s="17">
        <v>0.14204020714914101</v>
      </c>
      <c r="AB9" s="17">
        <v>0.10149008443789399</v>
      </c>
      <c r="AC9" s="17">
        <v>0.145792127769797</v>
      </c>
      <c r="AD9" s="17">
        <v>0.15667856039720901</v>
      </c>
      <c r="AE9" s="17"/>
      <c r="AF9" s="17">
        <v>0.244418231161979</v>
      </c>
      <c r="AG9" s="17">
        <v>0.102480852735981</v>
      </c>
      <c r="AH9" s="17">
        <v>8.7287643764565701E-2</v>
      </c>
      <c r="AI9" s="17">
        <v>7.2976027701768698E-2</v>
      </c>
      <c r="AJ9" s="17">
        <v>7.0227441041470301E-2</v>
      </c>
      <c r="AK9" s="17">
        <v>9.3966488509050899E-2</v>
      </c>
      <c r="AL9" s="17"/>
      <c r="AM9" s="17">
        <v>0.13964034144572501</v>
      </c>
      <c r="AN9" s="17">
        <v>0.11065739783784299</v>
      </c>
      <c r="AO9" s="17"/>
      <c r="AP9" s="17">
        <v>5.4462040725591201E-2</v>
      </c>
      <c r="AQ9" s="17">
        <v>8.6756880188804703E-2</v>
      </c>
      <c r="AR9" s="17">
        <v>0.15940882287428901</v>
      </c>
      <c r="AS9" s="17">
        <v>0.24388556107562201</v>
      </c>
      <c r="AT9" s="17">
        <v>0.439834617601711</v>
      </c>
      <c r="AU9" s="17"/>
      <c r="AV9" s="17">
        <v>0.191090613993249</v>
      </c>
      <c r="AW9" s="17">
        <v>9.6242517854615198E-2</v>
      </c>
      <c r="AX9" s="17">
        <v>9.53484500461141E-2</v>
      </c>
      <c r="AY9" s="17">
        <v>7.0987774780176302E-2</v>
      </c>
      <c r="AZ9" s="17">
        <v>0.21433486030459101</v>
      </c>
      <c r="BA9" s="17">
        <v>9.0096949633479306E-2</v>
      </c>
      <c r="BB9" s="17"/>
      <c r="BC9" s="17">
        <v>0.13407495744977899</v>
      </c>
      <c r="BD9" s="17">
        <v>0.10435258014021299</v>
      </c>
      <c r="BE9" s="17">
        <v>0.168593306869876</v>
      </c>
      <c r="BF9" s="17"/>
      <c r="BG9" s="17">
        <v>0.13438130912462101</v>
      </c>
      <c r="BH9" s="17">
        <v>0.15181221525571501</v>
      </c>
      <c r="BI9" s="17">
        <v>0.120503896709151</v>
      </c>
      <c r="BJ9" s="17">
        <v>0.21141039618934801</v>
      </c>
      <c r="BK9" s="17">
        <v>2.7590159797522999E-2</v>
      </c>
      <c r="BL9" s="17"/>
      <c r="BM9" s="17">
        <v>0.14896384790089401</v>
      </c>
      <c r="BN9" s="17">
        <v>7.0125137232812496E-2</v>
      </c>
    </row>
    <row r="10" spans="2:66" x14ac:dyDescent="0.35">
      <c r="B10" s="18" t="s">
        <v>316</v>
      </c>
      <c r="C10" s="17">
        <v>0.28522109146937602</v>
      </c>
      <c r="D10" s="17">
        <v>0.27625016068346597</v>
      </c>
      <c r="E10" s="17">
        <v>0.29240765878589597</v>
      </c>
      <c r="F10" s="17"/>
      <c r="G10" s="17">
        <v>0.32174449286930601</v>
      </c>
      <c r="H10" s="17">
        <v>0.32010591265632399</v>
      </c>
      <c r="I10" s="17">
        <v>0.31333241414103602</v>
      </c>
      <c r="J10" s="17">
        <v>0.321847383217086</v>
      </c>
      <c r="K10" s="17">
        <v>0.22865824037055399</v>
      </c>
      <c r="L10" s="17">
        <v>0.21800556361642101</v>
      </c>
      <c r="M10" s="17"/>
      <c r="N10" s="17">
        <v>0.33829876270894899</v>
      </c>
      <c r="O10" s="17">
        <v>0.30741880145230899</v>
      </c>
      <c r="P10" s="17">
        <v>0.28601716526551002</v>
      </c>
      <c r="Q10" s="17">
        <v>0.20852402990885399</v>
      </c>
      <c r="R10" s="17"/>
      <c r="S10" s="17">
        <v>0.34059417425738597</v>
      </c>
      <c r="T10" s="17">
        <v>0.32513520205123903</v>
      </c>
      <c r="U10" s="17">
        <v>0.302335959094502</v>
      </c>
      <c r="V10" s="17">
        <v>0.27990705115334702</v>
      </c>
      <c r="W10" s="17">
        <v>0.212785635811478</v>
      </c>
      <c r="X10" s="17">
        <v>0.23576174944442899</v>
      </c>
      <c r="Y10" s="17">
        <v>0.225067958779126</v>
      </c>
      <c r="Z10" s="17">
        <v>0.174940936819793</v>
      </c>
      <c r="AA10" s="17">
        <v>0.229052052744909</v>
      </c>
      <c r="AB10" s="17">
        <v>0.41254881688887601</v>
      </c>
      <c r="AC10" s="17">
        <v>0.26990264146580101</v>
      </c>
      <c r="AD10" s="17">
        <v>0.29869222254122502</v>
      </c>
      <c r="AE10" s="17"/>
      <c r="AF10" s="17">
        <v>0.30983801440281999</v>
      </c>
      <c r="AG10" s="17">
        <v>0.29580985974657997</v>
      </c>
      <c r="AH10" s="17">
        <v>0.24076631859700201</v>
      </c>
      <c r="AI10" s="17">
        <v>0.30065052752104898</v>
      </c>
      <c r="AJ10" s="17">
        <v>0.21928572995633</v>
      </c>
      <c r="AK10" s="17">
        <v>0.31252042871428898</v>
      </c>
      <c r="AL10" s="17"/>
      <c r="AM10" s="17">
        <v>0.27729810034455099</v>
      </c>
      <c r="AN10" s="17">
        <v>0.29724461468038998</v>
      </c>
      <c r="AO10" s="17"/>
      <c r="AP10" s="17">
        <v>0.22066532935643501</v>
      </c>
      <c r="AQ10" s="17">
        <v>0.28099934442646102</v>
      </c>
      <c r="AR10" s="17">
        <v>0.34015748844923999</v>
      </c>
      <c r="AS10" s="17">
        <v>0.35147350500233998</v>
      </c>
      <c r="AT10" s="17">
        <v>0.24477447041380801</v>
      </c>
      <c r="AU10" s="17"/>
      <c r="AV10" s="17">
        <v>0.32073291765034001</v>
      </c>
      <c r="AW10" s="17">
        <v>0.26968659302057901</v>
      </c>
      <c r="AX10" s="17">
        <v>0.33870378659118</v>
      </c>
      <c r="AY10" s="17">
        <v>0.232366900175112</v>
      </c>
      <c r="AZ10" s="17">
        <v>0.36048172290667801</v>
      </c>
      <c r="BA10" s="17">
        <v>0.238545918229388</v>
      </c>
      <c r="BB10" s="17"/>
      <c r="BC10" s="17">
        <v>0.34573728825058597</v>
      </c>
      <c r="BD10" s="17">
        <v>0.25092905841735802</v>
      </c>
      <c r="BE10" s="17">
        <v>0.30268095747302698</v>
      </c>
      <c r="BF10" s="17"/>
      <c r="BG10" s="17">
        <v>0.24681301688927201</v>
      </c>
      <c r="BH10" s="17">
        <v>0.320154866320154</v>
      </c>
      <c r="BI10" s="17">
        <v>0.31678931473202498</v>
      </c>
      <c r="BJ10" s="17">
        <v>0.16909724548048199</v>
      </c>
      <c r="BK10" s="17">
        <v>0.14086110939514199</v>
      </c>
      <c r="BL10" s="17"/>
      <c r="BM10" s="17">
        <v>0.30817014630101403</v>
      </c>
      <c r="BN10" s="17">
        <v>0.147394793796949</v>
      </c>
    </row>
    <row r="11" spans="2:66" x14ac:dyDescent="0.35">
      <c r="B11" s="18" t="s">
        <v>315</v>
      </c>
      <c r="C11" s="17">
        <v>0.371491415396976</v>
      </c>
      <c r="D11" s="17">
        <v>0.36579015192622699</v>
      </c>
      <c r="E11" s="17">
        <v>0.37888123069107599</v>
      </c>
      <c r="F11" s="17"/>
      <c r="G11" s="17">
        <v>0.33687202470377697</v>
      </c>
      <c r="H11" s="17">
        <v>0.26775534478252999</v>
      </c>
      <c r="I11" s="17">
        <v>0.35472848228263998</v>
      </c>
      <c r="J11" s="17">
        <v>0.370100124306732</v>
      </c>
      <c r="K11" s="17">
        <v>0.417890652812348</v>
      </c>
      <c r="L11" s="17">
        <v>0.462759844566204</v>
      </c>
      <c r="M11" s="17"/>
      <c r="N11" s="17">
        <v>0.302350156023306</v>
      </c>
      <c r="O11" s="17">
        <v>0.36682502637681003</v>
      </c>
      <c r="P11" s="17">
        <v>0.37924880588333998</v>
      </c>
      <c r="Q11" s="17">
        <v>0.446420066121402</v>
      </c>
      <c r="R11" s="17"/>
      <c r="S11" s="17">
        <v>0.289419405423613</v>
      </c>
      <c r="T11" s="17">
        <v>0.36513500359484502</v>
      </c>
      <c r="U11" s="17">
        <v>0.40460107874694801</v>
      </c>
      <c r="V11" s="17">
        <v>0.34902552718577501</v>
      </c>
      <c r="W11" s="17">
        <v>0.493098369572187</v>
      </c>
      <c r="X11" s="17">
        <v>0.38347230051233699</v>
      </c>
      <c r="Y11" s="17">
        <v>0.41728334841107501</v>
      </c>
      <c r="Z11" s="17">
        <v>0.50617761672643402</v>
      </c>
      <c r="AA11" s="17">
        <v>0.39900338060233798</v>
      </c>
      <c r="AB11" s="17">
        <v>0.26398429345567798</v>
      </c>
      <c r="AC11" s="17">
        <v>0.39136414576650502</v>
      </c>
      <c r="AD11" s="17">
        <v>0.32758525838404701</v>
      </c>
      <c r="AE11" s="17"/>
      <c r="AF11" s="17">
        <v>0.29935737140982299</v>
      </c>
      <c r="AG11" s="17">
        <v>0.367676943472099</v>
      </c>
      <c r="AH11" s="17">
        <v>0.38565789363354902</v>
      </c>
      <c r="AI11" s="17">
        <v>0.40138769495585702</v>
      </c>
      <c r="AJ11" s="17">
        <v>0.463913417566855</v>
      </c>
      <c r="AK11" s="17">
        <v>0.41429188755415403</v>
      </c>
      <c r="AL11" s="17"/>
      <c r="AM11" s="17">
        <v>0.37111700983072499</v>
      </c>
      <c r="AN11" s="17">
        <v>0.37119586129464199</v>
      </c>
      <c r="AO11" s="17"/>
      <c r="AP11" s="17">
        <v>0.45354216943784298</v>
      </c>
      <c r="AQ11" s="17">
        <v>0.38431981262287501</v>
      </c>
      <c r="AR11" s="17">
        <v>0.326072605845179</v>
      </c>
      <c r="AS11" s="17">
        <v>0.27445437741191597</v>
      </c>
      <c r="AT11" s="17">
        <v>0.251427644593193</v>
      </c>
      <c r="AU11" s="17"/>
      <c r="AV11" s="17">
        <v>0.30166278777348499</v>
      </c>
      <c r="AW11" s="17">
        <v>0.39023303595782</v>
      </c>
      <c r="AX11" s="17">
        <v>0.39103949817163602</v>
      </c>
      <c r="AY11" s="17">
        <v>0.469139711374151</v>
      </c>
      <c r="AZ11" s="17">
        <v>0.28108613729342702</v>
      </c>
      <c r="BA11" s="17">
        <v>0.42431138837343801</v>
      </c>
      <c r="BB11" s="17"/>
      <c r="BC11" s="17">
        <v>0.30358870569350999</v>
      </c>
      <c r="BD11" s="17">
        <v>0.43699069395400503</v>
      </c>
      <c r="BE11" s="17">
        <v>0.32641089530637701</v>
      </c>
      <c r="BF11" s="17"/>
      <c r="BG11" s="17">
        <v>0.34724816713761503</v>
      </c>
      <c r="BH11" s="17">
        <v>0.35966023175279399</v>
      </c>
      <c r="BI11" s="17">
        <v>0.36787514792554998</v>
      </c>
      <c r="BJ11" s="17">
        <v>0.52607957909626901</v>
      </c>
      <c r="BK11" s="17">
        <v>0.40838251492368299</v>
      </c>
      <c r="BL11" s="17"/>
      <c r="BM11" s="17">
        <v>0.35763198839069299</v>
      </c>
      <c r="BN11" s="17">
        <v>0.43561695911245901</v>
      </c>
    </row>
    <row r="12" spans="2:66" x14ac:dyDescent="0.35">
      <c r="B12" s="18" t="s">
        <v>314</v>
      </c>
      <c r="C12" s="17">
        <v>0.11523629586470301</v>
      </c>
      <c r="D12" s="17">
        <v>0.10335882830871</v>
      </c>
      <c r="E12" s="17">
        <v>0.12640935807213899</v>
      </c>
      <c r="F12" s="17"/>
      <c r="G12" s="17">
        <v>7.9239235693317006E-2</v>
      </c>
      <c r="H12" s="17">
        <v>5.9058770231685098E-2</v>
      </c>
      <c r="I12" s="17">
        <v>0.13491941285786899</v>
      </c>
      <c r="J12" s="17">
        <v>0.11300570298964301</v>
      </c>
      <c r="K12" s="17">
        <v>0.140420388848495</v>
      </c>
      <c r="L12" s="17">
        <v>0.154000856849906</v>
      </c>
      <c r="M12" s="17"/>
      <c r="N12" s="17">
        <v>8.5851455438727103E-2</v>
      </c>
      <c r="O12" s="17">
        <v>0.114718315689101</v>
      </c>
      <c r="P12" s="17">
        <v>0.14955618537803</v>
      </c>
      <c r="Q12" s="17">
        <v>0.115323755333037</v>
      </c>
      <c r="R12" s="17"/>
      <c r="S12" s="17">
        <v>7.0725548892960205E-2</v>
      </c>
      <c r="T12" s="17">
        <v>0.119816135972047</v>
      </c>
      <c r="U12" s="17">
        <v>0.121728270063233</v>
      </c>
      <c r="V12" s="17">
        <v>0.123461796953034</v>
      </c>
      <c r="W12" s="17">
        <v>0.12941382886542299</v>
      </c>
      <c r="X12" s="17">
        <v>0.14991435259427599</v>
      </c>
      <c r="Y12" s="17">
        <v>0.14618919669413999</v>
      </c>
      <c r="Z12" s="17">
        <v>8.34119555120129E-2</v>
      </c>
      <c r="AA12" s="17">
        <v>0.12814264561209199</v>
      </c>
      <c r="AB12" s="17">
        <v>0.101198746955002</v>
      </c>
      <c r="AC12" s="17">
        <v>0.105689042033</v>
      </c>
      <c r="AD12" s="17">
        <v>9.3847126971652595E-2</v>
      </c>
      <c r="AE12" s="17"/>
      <c r="AF12" s="17">
        <v>7.8602424432718601E-2</v>
      </c>
      <c r="AG12" s="17">
        <v>0.128250314200026</v>
      </c>
      <c r="AH12" s="17">
        <v>0.15345211267372599</v>
      </c>
      <c r="AI12" s="17">
        <v>0.10869677760938801</v>
      </c>
      <c r="AJ12" s="17">
        <v>0.148542952726639</v>
      </c>
      <c r="AK12" s="17">
        <v>7.6722767628747995E-2</v>
      </c>
      <c r="AL12" s="17"/>
      <c r="AM12" s="17">
        <v>0.115656932401107</v>
      </c>
      <c r="AN12" s="17">
        <v>0.115456630099458</v>
      </c>
      <c r="AO12" s="17"/>
      <c r="AP12" s="17">
        <v>0.13282993880759</v>
      </c>
      <c r="AQ12" s="17">
        <v>0.14823297639389099</v>
      </c>
      <c r="AR12" s="17">
        <v>9.3786266113872502E-2</v>
      </c>
      <c r="AS12" s="17">
        <v>6.2929467896109495E-2</v>
      </c>
      <c r="AT12" s="17">
        <v>6.3963267391287895E-2</v>
      </c>
      <c r="AU12" s="17"/>
      <c r="AV12" s="17">
        <v>0.11070379760225101</v>
      </c>
      <c r="AW12" s="17">
        <v>0.138925309299641</v>
      </c>
      <c r="AX12" s="17">
        <v>0.107247224010919</v>
      </c>
      <c r="AY12" s="17">
        <v>0.10983873287666</v>
      </c>
      <c r="AZ12" s="17">
        <v>8.9724748939998905E-2</v>
      </c>
      <c r="BA12" s="17">
        <v>9.4951853386599103E-2</v>
      </c>
      <c r="BB12" s="17"/>
      <c r="BC12" s="17">
        <v>0.13337324291209501</v>
      </c>
      <c r="BD12" s="17">
        <v>0.11328215497621601</v>
      </c>
      <c r="BE12" s="17">
        <v>9.5694043227379802E-2</v>
      </c>
      <c r="BF12" s="17"/>
      <c r="BG12" s="17">
        <v>0.164779623846357</v>
      </c>
      <c r="BH12" s="17">
        <v>9.3503578389423206E-2</v>
      </c>
      <c r="BI12" s="17">
        <v>0.115667910815349</v>
      </c>
      <c r="BJ12" s="17">
        <v>7.3758601653802394E-2</v>
      </c>
      <c r="BK12" s="17">
        <v>0.191810056485931</v>
      </c>
      <c r="BL12" s="17"/>
      <c r="BM12" s="17">
        <v>0.10515072739782</v>
      </c>
      <c r="BN12" s="17">
        <v>0.16449360827516701</v>
      </c>
    </row>
    <row r="13" spans="2:66" x14ac:dyDescent="0.35">
      <c r="B13" s="18" t="s">
        <v>313</v>
      </c>
      <c r="C13" s="17">
        <v>6.4404953811608504E-2</v>
      </c>
      <c r="D13" s="17">
        <v>7.3874927173626898E-2</v>
      </c>
      <c r="E13" s="17">
        <v>5.5489106028242897E-2</v>
      </c>
      <c r="F13" s="17"/>
      <c r="G13" s="17">
        <v>3.6941742549514801E-2</v>
      </c>
      <c r="H13" s="17">
        <v>2.95551946950759E-2</v>
      </c>
      <c r="I13" s="17">
        <v>4.5308554151834997E-2</v>
      </c>
      <c r="J13" s="17">
        <v>5.8756546265557701E-2</v>
      </c>
      <c r="K13" s="17">
        <v>0.121342275290081</v>
      </c>
      <c r="L13" s="17">
        <v>9.2916917100722002E-2</v>
      </c>
      <c r="M13" s="17"/>
      <c r="N13" s="17">
        <v>4.36795052407669E-2</v>
      </c>
      <c r="O13" s="17">
        <v>6.1508980139168098E-2</v>
      </c>
      <c r="P13" s="17">
        <v>6.1324455301007802E-2</v>
      </c>
      <c r="Q13" s="17">
        <v>9.3588811682256301E-2</v>
      </c>
      <c r="R13" s="17"/>
      <c r="S13" s="17">
        <v>4.2348445671691E-2</v>
      </c>
      <c r="T13" s="17">
        <v>7.4048534474635205E-2</v>
      </c>
      <c r="U13" s="17">
        <v>7.9871148722646307E-2</v>
      </c>
      <c r="V13" s="17">
        <v>5.8676829845324997E-2</v>
      </c>
      <c r="W13" s="17">
        <v>3.4465204221926303E-2</v>
      </c>
      <c r="X13" s="17">
        <v>6.4727145308666703E-2</v>
      </c>
      <c r="Y13" s="17">
        <v>8.3767658431139994E-2</v>
      </c>
      <c r="Z13" s="17">
        <v>3.4858594906574697E-2</v>
      </c>
      <c r="AA13" s="17">
        <v>6.1930340558580897E-2</v>
      </c>
      <c r="AB13" s="17">
        <v>8.2313608373751498E-2</v>
      </c>
      <c r="AC13" s="17">
        <v>6.7468837200871795E-2</v>
      </c>
      <c r="AD13" s="17">
        <v>0.108228525084091</v>
      </c>
      <c r="AE13" s="17"/>
      <c r="AF13" s="17">
        <v>3.6262967583238298E-2</v>
      </c>
      <c r="AG13" s="17">
        <v>7.0155316224189398E-2</v>
      </c>
      <c r="AH13" s="17">
        <v>8.85113149451425E-2</v>
      </c>
      <c r="AI13" s="17">
        <v>7.02514909452642E-2</v>
      </c>
      <c r="AJ13" s="17">
        <v>6.5290694606643898E-2</v>
      </c>
      <c r="AK13" s="17">
        <v>8.4126509780701395E-2</v>
      </c>
      <c r="AL13" s="17"/>
      <c r="AM13" s="17">
        <v>6.5228212978447997E-2</v>
      </c>
      <c r="AN13" s="17">
        <v>6.3693555997832094E-2</v>
      </c>
      <c r="AO13" s="17"/>
      <c r="AP13" s="17">
        <v>8.8433623461698294E-2</v>
      </c>
      <c r="AQ13" s="17">
        <v>6.0437375168873902E-2</v>
      </c>
      <c r="AR13" s="17">
        <v>4.49925384997669E-2</v>
      </c>
      <c r="AS13" s="17">
        <v>5.9534800360373702E-2</v>
      </c>
      <c r="AT13" s="17">
        <v>0</v>
      </c>
      <c r="AU13" s="17"/>
      <c r="AV13" s="17">
        <v>3.7339549955540501E-2</v>
      </c>
      <c r="AW13" s="17">
        <v>9.1936792431715694E-2</v>
      </c>
      <c r="AX13" s="17">
        <v>4.2714172881269101E-2</v>
      </c>
      <c r="AY13" s="17">
        <v>9.79233646575072E-2</v>
      </c>
      <c r="AZ13" s="17">
        <v>3.9212562903378698E-2</v>
      </c>
      <c r="BA13" s="17">
        <v>7.0725424229850994E-2</v>
      </c>
      <c r="BB13" s="17"/>
      <c r="BC13" s="17">
        <v>3.40844909705963E-2</v>
      </c>
      <c r="BD13" s="17">
        <v>5.8550151542419E-2</v>
      </c>
      <c r="BE13" s="17">
        <v>8.8098669579709396E-2</v>
      </c>
      <c r="BF13" s="17"/>
      <c r="BG13" s="17">
        <v>9.5491852420523896E-2</v>
      </c>
      <c r="BH13" s="17">
        <v>4.7903354900457801E-2</v>
      </c>
      <c r="BI13" s="17">
        <v>4.5349935744428901E-2</v>
      </c>
      <c r="BJ13" s="17">
        <v>1.9654177580098301E-2</v>
      </c>
      <c r="BK13" s="17">
        <v>0.20317679899322899</v>
      </c>
      <c r="BL13" s="17"/>
      <c r="BM13" s="17">
        <v>5.5679744824290299E-2</v>
      </c>
      <c r="BN13" s="17">
        <v>0.160710688004048</v>
      </c>
    </row>
    <row r="14" spans="2:66" x14ac:dyDescent="0.35">
      <c r="B14" s="18" t="s">
        <v>117</v>
      </c>
      <c r="C14" s="17">
        <v>3.63610039808153E-2</v>
      </c>
      <c r="D14" s="17">
        <v>3.2177446764910397E-2</v>
      </c>
      <c r="E14" s="17">
        <v>3.9631850828137902E-2</v>
      </c>
      <c r="F14" s="17"/>
      <c r="G14" s="17">
        <v>4.08111245686976E-2</v>
      </c>
      <c r="H14" s="17">
        <v>2.57658978409539E-2</v>
      </c>
      <c r="I14" s="17">
        <v>3.9363152832852397E-2</v>
      </c>
      <c r="J14" s="17">
        <v>4.6068027153904297E-2</v>
      </c>
      <c r="K14" s="17">
        <v>3.1408915102775298E-2</v>
      </c>
      <c r="L14" s="17">
        <v>3.5085222048914101E-2</v>
      </c>
      <c r="M14" s="17"/>
      <c r="N14" s="17">
        <v>2.39512762351765E-2</v>
      </c>
      <c r="O14" s="17">
        <v>4.5249881519077703E-2</v>
      </c>
      <c r="P14" s="17">
        <v>2.6984187398898699E-2</v>
      </c>
      <c r="Q14" s="17">
        <v>4.93594936625067E-2</v>
      </c>
      <c r="R14" s="17"/>
      <c r="S14" s="17">
        <v>1.38894792732172E-2</v>
      </c>
      <c r="T14" s="17">
        <v>3.3527936152101402E-2</v>
      </c>
      <c r="U14" s="17">
        <v>2.5449021238160001E-2</v>
      </c>
      <c r="V14" s="17">
        <v>7.1761042021526097E-2</v>
      </c>
      <c r="W14" s="17">
        <v>4.4495709531141098E-2</v>
      </c>
      <c r="X14" s="17">
        <v>3.2577304457711002E-2</v>
      </c>
      <c r="Y14" s="17">
        <v>3.0320610094052999E-2</v>
      </c>
      <c r="Z14" s="17">
        <v>9.5436067262813298E-2</v>
      </c>
      <c r="AA14" s="17">
        <v>3.9831373332938701E-2</v>
      </c>
      <c r="AB14" s="17">
        <v>3.8464449888798199E-2</v>
      </c>
      <c r="AC14" s="17">
        <v>1.97832057640242E-2</v>
      </c>
      <c r="AD14" s="17">
        <v>1.4968306621775901E-2</v>
      </c>
      <c r="AE14" s="17"/>
      <c r="AF14" s="17">
        <v>3.1520991009420997E-2</v>
      </c>
      <c r="AG14" s="17">
        <v>3.5626713621125398E-2</v>
      </c>
      <c r="AH14" s="17">
        <v>4.4324716386014498E-2</v>
      </c>
      <c r="AI14" s="17">
        <v>4.6037481266673203E-2</v>
      </c>
      <c r="AJ14" s="17">
        <v>3.2739764102061503E-2</v>
      </c>
      <c r="AK14" s="17">
        <v>1.8371917813057002E-2</v>
      </c>
      <c r="AL14" s="17"/>
      <c r="AM14" s="17">
        <v>3.10594029994452E-2</v>
      </c>
      <c r="AN14" s="17">
        <v>4.1751940089835397E-2</v>
      </c>
      <c r="AO14" s="17"/>
      <c r="AP14" s="17">
        <v>5.00668982108416E-2</v>
      </c>
      <c r="AQ14" s="17">
        <v>3.9253611199094401E-2</v>
      </c>
      <c r="AR14" s="17">
        <v>3.5582278217652703E-2</v>
      </c>
      <c r="AS14" s="17">
        <v>7.7222882536388503E-3</v>
      </c>
      <c r="AT14" s="17">
        <v>0</v>
      </c>
      <c r="AU14" s="17"/>
      <c r="AV14" s="17">
        <v>3.8470333025134702E-2</v>
      </c>
      <c r="AW14" s="17">
        <v>1.2975751435629601E-2</v>
      </c>
      <c r="AX14" s="17">
        <v>2.4946868298881E-2</v>
      </c>
      <c r="AY14" s="17">
        <v>1.97435161363936E-2</v>
      </c>
      <c r="AZ14" s="17">
        <v>1.51599676519267E-2</v>
      </c>
      <c r="BA14" s="17">
        <v>8.1368466147244606E-2</v>
      </c>
      <c r="BB14" s="17"/>
      <c r="BC14" s="17">
        <v>4.9141314723433097E-2</v>
      </c>
      <c r="BD14" s="17">
        <v>3.5895360969788202E-2</v>
      </c>
      <c r="BE14" s="17">
        <v>1.8522127543630099E-2</v>
      </c>
      <c r="BF14" s="17"/>
      <c r="BG14" s="17">
        <v>1.1286030581610301E-2</v>
      </c>
      <c r="BH14" s="17">
        <v>2.69657533814559E-2</v>
      </c>
      <c r="BI14" s="17">
        <v>3.3813794073496398E-2</v>
      </c>
      <c r="BJ14" s="17">
        <v>0</v>
      </c>
      <c r="BK14" s="17">
        <v>2.8179360404492801E-2</v>
      </c>
      <c r="BL14" s="17"/>
      <c r="BM14" s="17">
        <v>2.4403545185288499E-2</v>
      </c>
      <c r="BN14" s="17">
        <v>2.1658813578565101E-2</v>
      </c>
    </row>
    <row r="15" spans="2:66" x14ac:dyDescent="0.35">
      <c r="B15" s="18" t="s">
        <v>319</v>
      </c>
      <c r="C15" s="21">
        <v>0.412506330945897</v>
      </c>
      <c r="D15" s="21">
        <v>0.42479864582652599</v>
      </c>
      <c r="E15" s="21">
        <v>0.39958845438040502</v>
      </c>
      <c r="F15" s="21"/>
      <c r="G15" s="21">
        <v>0.50613587248469405</v>
      </c>
      <c r="H15" s="21">
        <v>0.61786479244975501</v>
      </c>
      <c r="I15" s="21">
        <v>0.425680397874803</v>
      </c>
      <c r="J15" s="21">
        <v>0.41206959928416398</v>
      </c>
      <c r="K15" s="21">
        <v>0.28893776794630099</v>
      </c>
      <c r="L15" s="21">
        <v>0.25523715943425501</v>
      </c>
      <c r="M15" s="21"/>
      <c r="N15" s="21">
        <v>0.54416760706202305</v>
      </c>
      <c r="O15" s="21">
        <v>0.41169779627584302</v>
      </c>
      <c r="P15" s="21">
        <v>0.382886366038723</v>
      </c>
      <c r="Q15" s="21">
        <v>0.29530787320079799</v>
      </c>
      <c r="R15" s="21"/>
      <c r="S15" s="21">
        <v>0.58361712073851901</v>
      </c>
      <c r="T15" s="21">
        <v>0.40747238980637202</v>
      </c>
      <c r="U15" s="21">
        <v>0.36835048122901198</v>
      </c>
      <c r="V15" s="21">
        <v>0.39707480399434097</v>
      </c>
      <c r="W15" s="21">
        <v>0.29852688780932302</v>
      </c>
      <c r="X15" s="21">
        <v>0.36930889712700998</v>
      </c>
      <c r="Y15" s="21">
        <v>0.32243918636959201</v>
      </c>
      <c r="Z15" s="21">
        <v>0.280115765592165</v>
      </c>
      <c r="AA15" s="21">
        <v>0.37109225989404998</v>
      </c>
      <c r="AB15" s="21">
        <v>0.51403890132676999</v>
      </c>
      <c r="AC15" s="21">
        <v>0.415694769235599</v>
      </c>
      <c r="AD15" s="21">
        <v>0.45537078293843403</v>
      </c>
      <c r="AE15" s="21"/>
      <c r="AF15" s="21">
        <v>0.55425624556479902</v>
      </c>
      <c r="AG15" s="21">
        <v>0.39829071248255998</v>
      </c>
      <c r="AH15" s="21">
        <v>0.32805396236156797</v>
      </c>
      <c r="AI15" s="21">
        <v>0.37362655522281801</v>
      </c>
      <c r="AJ15" s="21">
        <v>0.2895131709978</v>
      </c>
      <c r="AK15" s="21">
        <v>0.40648691722334002</v>
      </c>
      <c r="AL15" s="21"/>
      <c r="AM15" s="21">
        <v>0.416938441790276</v>
      </c>
      <c r="AN15" s="21">
        <v>0.40790201251823299</v>
      </c>
      <c r="AO15" s="21"/>
      <c r="AP15" s="21">
        <v>0.27512737008202698</v>
      </c>
      <c r="AQ15" s="21">
        <v>0.36775622461526603</v>
      </c>
      <c r="AR15" s="21">
        <v>0.49956631132352802</v>
      </c>
      <c r="AS15" s="21">
        <v>0.59535906607796196</v>
      </c>
      <c r="AT15" s="21">
        <v>0.68460908801551901</v>
      </c>
      <c r="AU15" s="21"/>
      <c r="AV15" s="21">
        <v>0.51182353164358896</v>
      </c>
      <c r="AW15" s="21">
        <v>0.36592911087519397</v>
      </c>
      <c r="AX15" s="21">
        <v>0.43405223663729398</v>
      </c>
      <c r="AY15" s="21">
        <v>0.30335467495528901</v>
      </c>
      <c r="AZ15" s="21">
        <v>0.57481658321126905</v>
      </c>
      <c r="BA15" s="21">
        <v>0.32864286786286701</v>
      </c>
      <c r="BB15" s="21"/>
      <c r="BC15" s="21">
        <v>0.47981224570036601</v>
      </c>
      <c r="BD15" s="21">
        <v>0.355281638557571</v>
      </c>
      <c r="BE15" s="21">
        <v>0.47127426434290298</v>
      </c>
      <c r="BF15" s="21"/>
      <c r="BG15" s="21">
        <v>0.38119432601389303</v>
      </c>
      <c r="BH15" s="21">
        <v>0.47196708157586897</v>
      </c>
      <c r="BI15" s="21">
        <v>0.437293211441176</v>
      </c>
      <c r="BJ15" s="21">
        <v>0.38050764166982998</v>
      </c>
      <c r="BK15" s="21">
        <v>0.16845126919266501</v>
      </c>
      <c r="BL15" s="21"/>
      <c r="BM15" s="21">
        <v>0.45713399420190798</v>
      </c>
      <c r="BN15" s="21">
        <v>0.217519931029761</v>
      </c>
    </row>
    <row r="16" spans="2:66" x14ac:dyDescent="0.35">
      <c r="B16" s="18" t="s">
        <v>318</v>
      </c>
      <c r="C16" s="21">
        <v>0.17964124967631201</v>
      </c>
      <c r="D16" s="21">
        <v>0.177233755482337</v>
      </c>
      <c r="E16" s="21">
        <v>0.18189846410038199</v>
      </c>
      <c r="F16" s="21"/>
      <c r="G16" s="21">
        <v>0.11618097824283199</v>
      </c>
      <c r="H16" s="21">
        <v>8.8613964926761005E-2</v>
      </c>
      <c r="I16" s="21">
        <v>0.180227967009704</v>
      </c>
      <c r="J16" s="21">
        <v>0.17176224925520001</v>
      </c>
      <c r="K16" s="21">
        <v>0.26176266413857602</v>
      </c>
      <c r="L16" s="21">
        <v>0.246917773950628</v>
      </c>
      <c r="M16" s="21"/>
      <c r="N16" s="21">
        <v>0.12953096067949399</v>
      </c>
      <c r="O16" s="21">
        <v>0.17622729582826999</v>
      </c>
      <c r="P16" s="21">
        <v>0.210880640679038</v>
      </c>
      <c r="Q16" s="21">
        <v>0.20891256701529301</v>
      </c>
      <c r="R16" s="21"/>
      <c r="S16" s="21">
        <v>0.113073994564651</v>
      </c>
      <c r="T16" s="21">
        <v>0.19386467044668201</v>
      </c>
      <c r="U16" s="21">
        <v>0.20159941878588</v>
      </c>
      <c r="V16" s="21">
        <v>0.18213862679835899</v>
      </c>
      <c r="W16" s="21">
        <v>0.16387903308735</v>
      </c>
      <c r="X16" s="21">
        <v>0.21464149790294201</v>
      </c>
      <c r="Y16" s="21">
        <v>0.22995685512528</v>
      </c>
      <c r="Z16" s="21">
        <v>0.118270550418588</v>
      </c>
      <c r="AA16" s="21">
        <v>0.190072986170673</v>
      </c>
      <c r="AB16" s="21">
        <v>0.18351235532875401</v>
      </c>
      <c r="AC16" s="21">
        <v>0.17315787923387199</v>
      </c>
      <c r="AD16" s="21">
        <v>0.20207565205574299</v>
      </c>
      <c r="AE16" s="21"/>
      <c r="AF16" s="21">
        <v>0.114865392015957</v>
      </c>
      <c r="AG16" s="21">
        <v>0.198405630424215</v>
      </c>
      <c r="AH16" s="21">
        <v>0.24196342761886899</v>
      </c>
      <c r="AI16" s="21">
        <v>0.17894826855465201</v>
      </c>
      <c r="AJ16" s="21">
        <v>0.213833647333283</v>
      </c>
      <c r="AK16" s="21">
        <v>0.16084927740944899</v>
      </c>
      <c r="AL16" s="21"/>
      <c r="AM16" s="21">
        <v>0.180885145379555</v>
      </c>
      <c r="AN16" s="21">
        <v>0.17915018609729</v>
      </c>
      <c r="AO16" s="21"/>
      <c r="AP16" s="21">
        <v>0.221263562269289</v>
      </c>
      <c r="AQ16" s="21">
        <v>0.20867035156276401</v>
      </c>
      <c r="AR16" s="21">
        <v>0.13877880461363901</v>
      </c>
      <c r="AS16" s="21">
        <v>0.122464268256483</v>
      </c>
      <c r="AT16" s="21">
        <v>6.3963267391287895E-2</v>
      </c>
      <c r="AU16" s="21"/>
      <c r="AV16" s="21">
        <v>0.148043347557792</v>
      </c>
      <c r="AW16" s="21">
        <v>0.23086210173135599</v>
      </c>
      <c r="AX16" s="21">
        <v>0.14996139689218799</v>
      </c>
      <c r="AY16" s="21">
        <v>0.207762097534167</v>
      </c>
      <c r="AZ16" s="21">
        <v>0.12893731184337801</v>
      </c>
      <c r="BA16" s="21">
        <v>0.16567727761645001</v>
      </c>
      <c r="BB16" s="21"/>
      <c r="BC16" s="21">
        <v>0.167457733882691</v>
      </c>
      <c r="BD16" s="21">
        <v>0.17183230651863601</v>
      </c>
      <c r="BE16" s="21">
        <v>0.183792712807089</v>
      </c>
      <c r="BF16" s="21"/>
      <c r="BG16" s="21">
        <v>0.26027147626688102</v>
      </c>
      <c r="BH16" s="21">
        <v>0.14140693328988099</v>
      </c>
      <c r="BI16" s="21">
        <v>0.16101784655977699</v>
      </c>
      <c r="BJ16" s="21">
        <v>9.3412779233900706E-2</v>
      </c>
      <c r="BK16" s="21">
        <v>0.39498685547915902</v>
      </c>
      <c r="BL16" s="21"/>
      <c r="BM16" s="21">
        <v>0.16083047222211</v>
      </c>
      <c r="BN16" s="21">
        <v>0.32520429627921499</v>
      </c>
    </row>
    <row r="17" spans="2:66" x14ac:dyDescent="0.35">
      <c r="B17" s="18" t="s">
        <v>320</v>
      </c>
      <c r="C17" s="22">
        <v>0.23286508126958499</v>
      </c>
      <c r="D17" s="22">
        <v>0.24756489034418899</v>
      </c>
      <c r="E17" s="22">
        <v>0.217689990280023</v>
      </c>
      <c r="F17" s="22"/>
      <c r="G17" s="22">
        <v>0.38995489424186203</v>
      </c>
      <c r="H17" s="22">
        <v>0.52925082752299402</v>
      </c>
      <c r="I17" s="22">
        <v>0.24545243086509999</v>
      </c>
      <c r="J17" s="22">
        <v>0.240307350028963</v>
      </c>
      <c r="K17" s="22">
        <v>2.71751038077254E-2</v>
      </c>
      <c r="L17" s="22">
        <v>8.31938548362696E-3</v>
      </c>
      <c r="M17" s="22"/>
      <c r="N17" s="22">
        <v>0.41463664638252901</v>
      </c>
      <c r="O17" s="22">
        <v>0.23547050044757301</v>
      </c>
      <c r="P17" s="22">
        <v>0.172005725359686</v>
      </c>
      <c r="Q17" s="22">
        <v>8.6395306185504603E-2</v>
      </c>
      <c r="R17" s="22"/>
      <c r="S17" s="22">
        <v>0.47054312617386701</v>
      </c>
      <c r="T17" s="22">
        <v>0.21360771935969</v>
      </c>
      <c r="U17" s="22">
        <v>0.16675106244313201</v>
      </c>
      <c r="V17" s="22">
        <v>0.21493617719598199</v>
      </c>
      <c r="W17" s="22">
        <v>0.13464785472197299</v>
      </c>
      <c r="X17" s="22">
        <v>0.154667399224067</v>
      </c>
      <c r="Y17" s="22">
        <v>9.2482331244311905E-2</v>
      </c>
      <c r="Z17" s="22">
        <v>0.161845215173577</v>
      </c>
      <c r="AA17" s="22">
        <v>0.18101927372337701</v>
      </c>
      <c r="AB17" s="22">
        <v>0.33052654599801601</v>
      </c>
      <c r="AC17" s="22">
        <v>0.24253689000172601</v>
      </c>
      <c r="AD17" s="22">
        <v>0.25329513088269101</v>
      </c>
      <c r="AE17" s="22"/>
      <c r="AF17" s="22">
        <v>0.439390853548842</v>
      </c>
      <c r="AG17" s="22">
        <v>0.19988508205834499</v>
      </c>
      <c r="AH17" s="22">
        <v>8.6090534742699107E-2</v>
      </c>
      <c r="AI17" s="22">
        <v>0.194678286668166</v>
      </c>
      <c r="AJ17" s="22">
        <v>7.5679523664517898E-2</v>
      </c>
      <c r="AK17" s="22">
        <v>0.245637639813891</v>
      </c>
      <c r="AL17" s="22"/>
      <c r="AM17" s="22">
        <v>0.23605329641072101</v>
      </c>
      <c r="AN17" s="22">
        <v>0.22875182642094299</v>
      </c>
      <c r="AO17" s="22"/>
      <c r="AP17" s="22">
        <v>5.3863807812737897E-2</v>
      </c>
      <c r="AQ17" s="22">
        <v>0.15908587305250099</v>
      </c>
      <c r="AR17" s="22">
        <v>0.36078750670988902</v>
      </c>
      <c r="AS17" s="22">
        <v>0.47289479782147897</v>
      </c>
      <c r="AT17" s="22">
        <v>0.62064582062423101</v>
      </c>
      <c r="AU17" s="22"/>
      <c r="AV17" s="22">
        <v>0.36378018408579699</v>
      </c>
      <c r="AW17" s="22">
        <v>0.13506700914383801</v>
      </c>
      <c r="AX17" s="22">
        <v>0.28409083974510602</v>
      </c>
      <c r="AY17" s="22">
        <v>9.5592577421121802E-2</v>
      </c>
      <c r="AZ17" s="22">
        <v>0.44587927136789102</v>
      </c>
      <c r="BA17" s="22">
        <v>0.16296559024641699</v>
      </c>
      <c r="BB17" s="22"/>
      <c r="BC17" s="22">
        <v>0.31235451181767498</v>
      </c>
      <c r="BD17" s="22">
        <v>0.18344933203893499</v>
      </c>
      <c r="BE17" s="22">
        <v>0.28748155153581401</v>
      </c>
      <c r="BF17" s="22"/>
      <c r="BG17" s="22">
        <v>0.12092284974701201</v>
      </c>
      <c r="BH17" s="22">
        <v>0.33056014828598801</v>
      </c>
      <c r="BI17" s="22">
        <v>0.27627536488139898</v>
      </c>
      <c r="BJ17" s="22">
        <v>0.28709486243592902</v>
      </c>
      <c r="BK17" s="22">
        <v>-0.22653558628649401</v>
      </c>
      <c r="BL17" s="22"/>
      <c r="BM17" s="22">
        <v>0.29630352197979798</v>
      </c>
      <c r="BN17" s="22">
        <v>-0.107684365249453</v>
      </c>
    </row>
    <row r="18" spans="2:66" x14ac:dyDescent="0.35">
      <c r="B18" s="16"/>
    </row>
    <row r="19" spans="2:66" x14ac:dyDescent="0.35">
      <c r="B19" t="s">
        <v>102</v>
      </c>
    </row>
    <row r="20" spans="2:66" x14ac:dyDescent="0.35">
      <c r="B20" t="s">
        <v>103</v>
      </c>
    </row>
    <row r="22" spans="2:66" x14ac:dyDescent="0.35">
      <c r="B22"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N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446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317</v>
      </c>
      <c r="C9" s="17">
        <v>0.198445544045461</v>
      </c>
      <c r="D9" s="17">
        <v>0.21619764315499301</v>
      </c>
      <c r="E9" s="17">
        <v>0.182115235239283</v>
      </c>
      <c r="F9" s="17"/>
      <c r="G9" s="17">
        <v>0.175212013384349</v>
      </c>
      <c r="H9" s="17">
        <v>0.24889147135675899</v>
      </c>
      <c r="I9" s="17">
        <v>0.194690442385652</v>
      </c>
      <c r="J9" s="17">
        <v>0.210511295799201</v>
      </c>
      <c r="K9" s="17">
        <v>0.19383749549787099</v>
      </c>
      <c r="L9" s="17">
        <v>0.169070030237222</v>
      </c>
      <c r="M9" s="17"/>
      <c r="N9" s="17">
        <v>0.195248239149382</v>
      </c>
      <c r="O9" s="17">
        <v>0.192126324287751</v>
      </c>
      <c r="P9" s="17">
        <v>0.22440254991938699</v>
      </c>
      <c r="Q9" s="17">
        <v>0.18674393138270101</v>
      </c>
      <c r="R9" s="17"/>
      <c r="S9" s="17">
        <v>0.21112246935773199</v>
      </c>
      <c r="T9" s="17">
        <v>0.196383469154575</v>
      </c>
      <c r="U9" s="17">
        <v>0.18185327894071701</v>
      </c>
      <c r="V9" s="17">
        <v>0.231791495102351</v>
      </c>
      <c r="W9" s="17">
        <v>0.15657851774433601</v>
      </c>
      <c r="X9" s="17">
        <v>0.19230007948234701</v>
      </c>
      <c r="Y9" s="17">
        <v>0.176522653670692</v>
      </c>
      <c r="Z9" s="17">
        <v>0.10611862003860301</v>
      </c>
      <c r="AA9" s="17">
        <v>0.25101938316501898</v>
      </c>
      <c r="AB9" s="17">
        <v>0.17838684150297299</v>
      </c>
      <c r="AC9" s="17">
        <v>0.23126687330571499</v>
      </c>
      <c r="AD9" s="17">
        <v>0.20252229742703901</v>
      </c>
      <c r="AE9" s="17"/>
      <c r="AF9" s="17">
        <v>0.19321825250833799</v>
      </c>
      <c r="AG9" s="17">
        <v>0.201748673150002</v>
      </c>
      <c r="AH9" s="17">
        <v>0.21261300368442501</v>
      </c>
      <c r="AI9" s="17">
        <v>0.18054115979308299</v>
      </c>
      <c r="AJ9" s="17">
        <v>0.20893409885188699</v>
      </c>
      <c r="AK9" s="17">
        <v>0.20940938469314799</v>
      </c>
      <c r="AL9" s="17"/>
      <c r="AM9" s="17">
        <v>0.205993558374088</v>
      </c>
      <c r="AN9" s="17">
        <v>0.18914301544510601</v>
      </c>
      <c r="AO9" s="17"/>
      <c r="AP9" s="17">
        <v>0.21538082414083101</v>
      </c>
      <c r="AQ9" s="17">
        <v>0.16718737506458201</v>
      </c>
      <c r="AR9" s="17">
        <v>0.18355185933034199</v>
      </c>
      <c r="AS9" s="17">
        <v>0.25290904797927499</v>
      </c>
      <c r="AT9" s="17">
        <v>0.26075437462789097</v>
      </c>
      <c r="AU9" s="17"/>
      <c r="AV9" s="17">
        <v>0.18834035737190599</v>
      </c>
      <c r="AW9" s="17">
        <v>0.18463455546205901</v>
      </c>
      <c r="AX9" s="17">
        <v>0.198546242440374</v>
      </c>
      <c r="AY9" s="17">
        <v>0.29831555456331399</v>
      </c>
      <c r="AZ9" s="17">
        <v>0.15105654651976599</v>
      </c>
      <c r="BA9" s="17">
        <v>0.12790327991290101</v>
      </c>
      <c r="BB9" s="17"/>
      <c r="BC9" s="17">
        <v>0.148763742837212</v>
      </c>
      <c r="BD9" s="17">
        <v>0.16483393561229501</v>
      </c>
      <c r="BE9" s="17">
        <v>0.29034062340911299</v>
      </c>
      <c r="BF9" s="17"/>
      <c r="BG9" s="17">
        <v>0.27152225280985998</v>
      </c>
      <c r="BH9" s="17">
        <v>0.17508375192106901</v>
      </c>
      <c r="BI9" s="17">
        <v>0.15629543130530901</v>
      </c>
      <c r="BJ9" s="17">
        <v>0.340492843229311</v>
      </c>
      <c r="BK9" s="17">
        <v>0.39207927372544898</v>
      </c>
      <c r="BL9" s="17"/>
      <c r="BM9" s="17">
        <v>0.19084267320798101</v>
      </c>
      <c r="BN9" s="17">
        <v>0.38014246143431901</v>
      </c>
    </row>
    <row r="10" spans="2:66" x14ac:dyDescent="0.35">
      <c r="B10" s="18" t="s">
        <v>316</v>
      </c>
      <c r="C10" s="17">
        <v>0.42801054354122198</v>
      </c>
      <c r="D10" s="17">
        <v>0.43991102800095799</v>
      </c>
      <c r="E10" s="17">
        <v>0.41754156056606201</v>
      </c>
      <c r="F10" s="17"/>
      <c r="G10" s="17">
        <v>0.38409962273771903</v>
      </c>
      <c r="H10" s="17">
        <v>0.39991232835227902</v>
      </c>
      <c r="I10" s="17">
        <v>0.42656265651604403</v>
      </c>
      <c r="J10" s="17">
        <v>0.41197102257460999</v>
      </c>
      <c r="K10" s="17">
        <v>0.438697394857823</v>
      </c>
      <c r="L10" s="17">
        <v>0.48715215696605402</v>
      </c>
      <c r="M10" s="17"/>
      <c r="N10" s="17">
        <v>0.44165964729655899</v>
      </c>
      <c r="O10" s="17">
        <v>0.42494558882595701</v>
      </c>
      <c r="P10" s="17">
        <v>0.42622687185539598</v>
      </c>
      <c r="Q10" s="17">
        <v>0.42096474469378298</v>
      </c>
      <c r="R10" s="17"/>
      <c r="S10" s="17">
        <v>0.392796217705496</v>
      </c>
      <c r="T10" s="17">
        <v>0.46837911809865002</v>
      </c>
      <c r="U10" s="17">
        <v>0.50086590971090506</v>
      </c>
      <c r="V10" s="17">
        <v>0.43168969497877402</v>
      </c>
      <c r="W10" s="17">
        <v>0.42917152490330002</v>
      </c>
      <c r="X10" s="17">
        <v>0.38989715558538102</v>
      </c>
      <c r="Y10" s="17">
        <v>0.442243455145513</v>
      </c>
      <c r="Z10" s="17">
        <v>0.43722510600546399</v>
      </c>
      <c r="AA10" s="17">
        <v>0.38301222476994201</v>
      </c>
      <c r="AB10" s="17">
        <v>0.47380508927552101</v>
      </c>
      <c r="AC10" s="17">
        <v>0.318112668571085</v>
      </c>
      <c r="AD10" s="17">
        <v>0.48496839523413598</v>
      </c>
      <c r="AE10" s="17"/>
      <c r="AF10" s="17">
        <v>0.38367871980364399</v>
      </c>
      <c r="AG10" s="17">
        <v>0.47274766103714699</v>
      </c>
      <c r="AH10" s="17">
        <v>0.35569787033816502</v>
      </c>
      <c r="AI10" s="17">
        <v>0.46015323527201202</v>
      </c>
      <c r="AJ10" s="17">
        <v>0.44257598052986002</v>
      </c>
      <c r="AK10" s="17">
        <v>0.45558233733875397</v>
      </c>
      <c r="AL10" s="17"/>
      <c r="AM10" s="17">
        <v>0.431332463187378</v>
      </c>
      <c r="AN10" s="17">
        <v>0.42403306815494402</v>
      </c>
      <c r="AO10" s="17"/>
      <c r="AP10" s="17">
        <v>0.40091092618576202</v>
      </c>
      <c r="AQ10" s="17">
        <v>0.46084874978753299</v>
      </c>
      <c r="AR10" s="17">
        <v>0.46022129027627301</v>
      </c>
      <c r="AS10" s="17">
        <v>0.37377667210697002</v>
      </c>
      <c r="AT10" s="17">
        <v>0.37284547979149901</v>
      </c>
      <c r="AU10" s="17"/>
      <c r="AV10" s="17">
        <v>0.41782494577157198</v>
      </c>
      <c r="AW10" s="17">
        <v>0.51445781682488001</v>
      </c>
      <c r="AX10" s="17">
        <v>0.49530673013031601</v>
      </c>
      <c r="AY10" s="17">
        <v>0.417537110382322</v>
      </c>
      <c r="AZ10" s="17">
        <v>0.401870267828772</v>
      </c>
      <c r="BA10" s="17">
        <v>0.353294305913113</v>
      </c>
      <c r="BB10" s="17"/>
      <c r="BC10" s="17">
        <v>0.45557645403869201</v>
      </c>
      <c r="BD10" s="17">
        <v>0.427261515854718</v>
      </c>
      <c r="BE10" s="17">
        <v>0.42522169088746298</v>
      </c>
      <c r="BF10" s="17"/>
      <c r="BG10" s="17">
        <v>0.41173470013864</v>
      </c>
      <c r="BH10" s="17">
        <v>0.47277884551239602</v>
      </c>
      <c r="BI10" s="17">
        <v>0.43314414029281001</v>
      </c>
      <c r="BJ10" s="17">
        <v>0.34233701265595701</v>
      </c>
      <c r="BK10" s="17">
        <v>0.34293599292523103</v>
      </c>
      <c r="BL10" s="17"/>
      <c r="BM10" s="17">
        <v>0.46280368130820398</v>
      </c>
      <c r="BN10" s="17">
        <v>0.34279739223176098</v>
      </c>
    </row>
    <row r="11" spans="2:66" x14ac:dyDescent="0.35">
      <c r="B11" s="18" t="s">
        <v>315</v>
      </c>
      <c r="C11" s="17">
        <v>0.22859650909547199</v>
      </c>
      <c r="D11" s="17">
        <v>0.21884297927783</v>
      </c>
      <c r="E11" s="17">
        <v>0.23923299970748699</v>
      </c>
      <c r="F11" s="17"/>
      <c r="G11" s="17">
        <v>0.27081683295221298</v>
      </c>
      <c r="H11" s="17">
        <v>0.196752778983138</v>
      </c>
      <c r="I11" s="17">
        <v>0.212958094140339</v>
      </c>
      <c r="J11" s="17">
        <v>0.26099688634475898</v>
      </c>
      <c r="K11" s="17">
        <v>0.19438278364369599</v>
      </c>
      <c r="L11" s="17">
        <v>0.23592274519627701</v>
      </c>
      <c r="M11" s="17"/>
      <c r="N11" s="17">
        <v>0.21712588113852599</v>
      </c>
      <c r="O11" s="17">
        <v>0.23207638429633801</v>
      </c>
      <c r="P11" s="17">
        <v>0.228668654364447</v>
      </c>
      <c r="Q11" s="17">
        <v>0.23855241424300999</v>
      </c>
      <c r="R11" s="17"/>
      <c r="S11" s="17">
        <v>0.23580272542129399</v>
      </c>
      <c r="T11" s="17">
        <v>0.21442945620869799</v>
      </c>
      <c r="U11" s="17">
        <v>0.19013614615728999</v>
      </c>
      <c r="V11" s="17">
        <v>0.206339135452108</v>
      </c>
      <c r="W11" s="17">
        <v>0.28339152563282299</v>
      </c>
      <c r="X11" s="17">
        <v>0.23916384819754899</v>
      </c>
      <c r="Y11" s="17">
        <v>0.23631936897053399</v>
      </c>
      <c r="Z11" s="17">
        <v>0.25646912901443297</v>
      </c>
      <c r="AA11" s="17">
        <v>0.218588718399927</v>
      </c>
      <c r="AB11" s="17">
        <v>0.207854983074092</v>
      </c>
      <c r="AC11" s="17">
        <v>0.288998052720502</v>
      </c>
      <c r="AD11" s="17">
        <v>0.20602964638827401</v>
      </c>
      <c r="AE11" s="17"/>
      <c r="AF11" s="17">
        <v>0.24746299096989399</v>
      </c>
      <c r="AG11" s="17">
        <v>0.18637440417818801</v>
      </c>
      <c r="AH11" s="17">
        <v>0.27653962370548602</v>
      </c>
      <c r="AI11" s="17">
        <v>0.22368162652245199</v>
      </c>
      <c r="AJ11" s="17">
        <v>0.23210193738686299</v>
      </c>
      <c r="AK11" s="17">
        <v>0.23998901962629601</v>
      </c>
      <c r="AL11" s="17"/>
      <c r="AM11" s="17">
        <v>0.22746449679358699</v>
      </c>
      <c r="AN11" s="17">
        <v>0.22824148387184501</v>
      </c>
      <c r="AO11" s="17"/>
      <c r="AP11" s="17">
        <v>0.22482811700552799</v>
      </c>
      <c r="AQ11" s="17">
        <v>0.22670821533895899</v>
      </c>
      <c r="AR11" s="17">
        <v>0.207117326208379</v>
      </c>
      <c r="AS11" s="17">
        <v>0.25695703673430598</v>
      </c>
      <c r="AT11" s="17">
        <v>0.20616167185497999</v>
      </c>
      <c r="AU11" s="17"/>
      <c r="AV11" s="17">
        <v>0.22396694103974299</v>
      </c>
      <c r="AW11" s="17">
        <v>0.214467194572279</v>
      </c>
      <c r="AX11" s="17">
        <v>0.18325247152028401</v>
      </c>
      <c r="AY11" s="17">
        <v>0.196624254984165</v>
      </c>
      <c r="AZ11" s="17">
        <v>0.257610178614606</v>
      </c>
      <c r="BA11" s="17">
        <v>0.27573300276234902</v>
      </c>
      <c r="BB11" s="17"/>
      <c r="BC11" s="17">
        <v>0.22005934460670301</v>
      </c>
      <c r="BD11" s="17">
        <v>0.26692850932581902</v>
      </c>
      <c r="BE11" s="17">
        <v>0.17161327292607501</v>
      </c>
      <c r="BF11" s="17"/>
      <c r="BG11" s="17">
        <v>0.20380470689939001</v>
      </c>
      <c r="BH11" s="17">
        <v>0.214110322918871</v>
      </c>
      <c r="BI11" s="17">
        <v>0.24672269950549899</v>
      </c>
      <c r="BJ11" s="17">
        <v>0.240587808037527</v>
      </c>
      <c r="BK11" s="17">
        <v>0.18887845091411801</v>
      </c>
      <c r="BL11" s="17"/>
      <c r="BM11" s="17">
        <v>0.21242629226547599</v>
      </c>
      <c r="BN11" s="17">
        <v>0.20084370774117</v>
      </c>
    </row>
    <row r="12" spans="2:66" x14ac:dyDescent="0.35">
      <c r="B12" s="18" t="s">
        <v>314</v>
      </c>
      <c r="C12" s="17">
        <v>6.5228399588518698E-2</v>
      </c>
      <c r="D12" s="17">
        <v>6.09249053953234E-2</v>
      </c>
      <c r="E12" s="17">
        <v>6.9745841647305101E-2</v>
      </c>
      <c r="F12" s="17"/>
      <c r="G12" s="17">
        <v>8.6674963490062998E-2</v>
      </c>
      <c r="H12" s="17">
        <v>7.8656739465422107E-2</v>
      </c>
      <c r="I12" s="17">
        <v>8.5797290557176303E-2</v>
      </c>
      <c r="J12" s="17">
        <v>4.2297065576371598E-2</v>
      </c>
      <c r="K12" s="17">
        <v>6.6906984617938203E-2</v>
      </c>
      <c r="L12" s="17">
        <v>4.0784594616586803E-2</v>
      </c>
      <c r="M12" s="17"/>
      <c r="N12" s="17">
        <v>9.0902915161389194E-2</v>
      </c>
      <c r="O12" s="17">
        <v>5.9987302754209201E-2</v>
      </c>
      <c r="P12" s="17">
        <v>6.0250815153551497E-2</v>
      </c>
      <c r="Q12" s="17">
        <v>4.2726649135296502E-2</v>
      </c>
      <c r="R12" s="17"/>
      <c r="S12" s="17">
        <v>7.9517910644917505E-2</v>
      </c>
      <c r="T12" s="17">
        <v>6.4183179266933399E-2</v>
      </c>
      <c r="U12" s="17">
        <v>5.9979170316190503E-2</v>
      </c>
      <c r="V12" s="17">
        <v>4.0945826658356201E-2</v>
      </c>
      <c r="W12" s="17">
        <v>7.8841311003264899E-2</v>
      </c>
      <c r="X12" s="17">
        <v>7.1056180889849996E-2</v>
      </c>
      <c r="Y12" s="17">
        <v>6.6150335849594094E-2</v>
      </c>
      <c r="Z12" s="17">
        <v>0.11730487683483599</v>
      </c>
      <c r="AA12" s="17">
        <v>5.8137373528092097E-2</v>
      </c>
      <c r="AB12" s="17">
        <v>6.3409535088671198E-2</v>
      </c>
      <c r="AC12" s="17">
        <v>5.63745038907583E-2</v>
      </c>
      <c r="AD12" s="17">
        <v>1.5249063784471301E-2</v>
      </c>
      <c r="AE12" s="17"/>
      <c r="AF12" s="17">
        <v>8.8848172107245799E-2</v>
      </c>
      <c r="AG12" s="17">
        <v>7.2737151673477204E-2</v>
      </c>
      <c r="AH12" s="17">
        <v>5.01612485485258E-2</v>
      </c>
      <c r="AI12" s="17">
        <v>5.4096084282154601E-2</v>
      </c>
      <c r="AJ12" s="17">
        <v>3.6455826796834997E-2</v>
      </c>
      <c r="AK12" s="17">
        <v>4.8516039948229901E-2</v>
      </c>
      <c r="AL12" s="17"/>
      <c r="AM12" s="17">
        <v>6.6964127694203193E-2</v>
      </c>
      <c r="AN12" s="17">
        <v>6.3228153771457005E-2</v>
      </c>
      <c r="AO12" s="17"/>
      <c r="AP12" s="17">
        <v>5.4674810572165597E-2</v>
      </c>
      <c r="AQ12" s="17">
        <v>6.71540406530588E-2</v>
      </c>
      <c r="AR12" s="17">
        <v>7.4623136396468004E-2</v>
      </c>
      <c r="AS12" s="17">
        <v>6.5699592541533902E-2</v>
      </c>
      <c r="AT12" s="17">
        <v>0.10085925775433401</v>
      </c>
      <c r="AU12" s="17"/>
      <c r="AV12" s="17">
        <v>8.4013675258496998E-2</v>
      </c>
      <c r="AW12" s="17">
        <v>3.8967452616196101E-2</v>
      </c>
      <c r="AX12" s="17">
        <v>7.9097221624807798E-2</v>
      </c>
      <c r="AY12" s="17">
        <v>4.7449547496852297E-2</v>
      </c>
      <c r="AZ12" s="17">
        <v>9.4923507088525802E-2</v>
      </c>
      <c r="BA12" s="17">
        <v>5.6953640970967903E-2</v>
      </c>
      <c r="BB12" s="17"/>
      <c r="BC12" s="17">
        <v>8.6221414142073502E-2</v>
      </c>
      <c r="BD12" s="17">
        <v>6.20913052769827E-2</v>
      </c>
      <c r="BE12" s="17">
        <v>6.0620321413188301E-2</v>
      </c>
      <c r="BF12" s="17"/>
      <c r="BG12" s="17">
        <v>7.4313005541492894E-2</v>
      </c>
      <c r="BH12" s="17">
        <v>6.4866258694167206E-2</v>
      </c>
      <c r="BI12" s="17">
        <v>8.4287974372587698E-2</v>
      </c>
      <c r="BJ12" s="17">
        <v>5.76151149634666E-2</v>
      </c>
      <c r="BK12" s="17">
        <v>1.0727608889126701E-2</v>
      </c>
      <c r="BL12" s="17"/>
      <c r="BM12" s="17">
        <v>6.6409942374568404E-2</v>
      </c>
      <c r="BN12" s="17">
        <v>2.1577116277518502E-2</v>
      </c>
    </row>
    <row r="13" spans="2:66" x14ac:dyDescent="0.35">
      <c r="B13" s="18" t="s">
        <v>313</v>
      </c>
      <c r="C13" s="17">
        <v>2.0560935967494899E-2</v>
      </c>
      <c r="D13" s="17">
        <v>2.2016391358576099E-2</v>
      </c>
      <c r="E13" s="17">
        <v>1.8216338420351402E-2</v>
      </c>
      <c r="F13" s="17"/>
      <c r="G13" s="17">
        <v>2.7820093132543602E-2</v>
      </c>
      <c r="H13" s="17">
        <v>3.3027848154815097E-2</v>
      </c>
      <c r="I13" s="17">
        <v>1.9017637406523701E-2</v>
      </c>
      <c r="J13" s="17">
        <v>2.06636374074862E-2</v>
      </c>
      <c r="K13" s="17">
        <v>1.01686404728336E-2</v>
      </c>
      <c r="L13" s="17">
        <v>1.37010566972106E-2</v>
      </c>
      <c r="M13" s="17"/>
      <c r="N13" s="17">
        <v>1.7764687047681402E-2</v>
      </c>
      <c r="O13" s="17">
        <v>2.4192541386571901E-2</v>
      </c>
      <c r="P13" s="17">
        <v>1.3242569878755999E-2</v>
      </c>
      <c r="Q13" s="17">
        <v>2.6571481585625199E-2</v>
      </c>
      <c r="R13" s="17"/>
      <c r="S13" s="17">
        <v>3.0996107408334899E-2</v>
      </c>
      <c r="T13" s="17">
        <v>1.8720790772228699E-2</v>
      </c>
      <c r="U13" s="17">
        <v>1.7824150080648499E-2</v>
      </c>
      <c r="V13" s="17">
        <v>1.78954394014165E-2</v>
      </c>
      <c r="W13" s="17">
        <v>0</v>
      </c>
      <c r="X13" s="17">
        <v>1.6298929594344699E-2</v>
      </c>
      <c r="Y13" s="17">
        <v>1.7912592240540402E-2</v>
      </c>
      <c r="Z13" s="17">
        <v>2.3785810227225701E-2</v>
      </c>
      <c r="AA13" s="17">
        <v>2.2089755338237E-2</v>
      </c>
      <c r="AB13" s="17">
        <v>1.33463182656274E-2</v>
      </c>
      <c r="AC13" s="17">
        <v>3.8108069966156601E-2</v>
      </c>
      <c r="AD13" s="17">
        <v>4.56647399421371E-2</v>
      </c>
      <c r="AE13" s="17"/>
      <c r="AF13" s="17">
        <v>3.1472992919684403E-2</v>
      </c>
      <c r="AG13" s="17">
        <v>1.01792722698664E-2</v>
      </c>
      <c r="AH13" s="17">
        <v>3.2871423643676997E-2</v>
      </c>
      <c r="AI13" s="17">
        <v>1.6740346356886999E-2</v>
      </c>
      <c r="AJ13" s="17">
        <v>1.38811815390243E-2</v>
      </c>
      <c r="AK13" s="17">
        <v>1.8691671964334699E-2</v>
      </c>
      <c r="AL13" s="17"/>
      <c r="AM13" s="17">
        <v>1.57919238170139E-2</v>
      </c>
      <c r="AN13" s="17">
        <v>2.7473411913871901E-2</v>
      </c>
      <c r="AO13" s="17"/>
      <c r="AP13" s="17">
        <v>2.29157141120114E-3</v>
      </c>
      <c r="AQ13" s="17">
        <v>2.15330441747188E-2</v>
      </c>
      <c r="AR13" s="17">
        <v>2.4578870420495402E-2</v>
      </c>
      <c r="AS13" s="17">
        <v>3.0555556240165201E-2</v>
      </c>
      <c r="AT13" s="17">
        <v>5.9379215971296397E-2</v>
      </c>
      <c r="AU13" s="17"/>
      <c r="AV13" s="17">
        <v>2.6644073201449701E-2</v>
      </c>
      <c r="AW13" s="17">
        <v>1.29426034893757E-2</v>
      </c>
      <c r="AX13" s="17">
        <v>5.88595807665527E-3</v>
      </c>
      <c r="AY13" s="17">
        <v>7.8661586702651193E-3</v>
      </c>
      <c r="AZ13" s="17">
        <v>5.6134253087919701E-2</v>
      </c>
      <c r="BA13" s="17">
        <v>1.84580014022723E-2</v>
      </c>
      <c r="BB13" s="17"/>
      <c r="BC13" s="17">
        <v>3.2932255449595799E-2</v>
      </c>
      <c r="BD13" s="17">
        <v>1.6835486254540701E-2</v>
      </c>
      <c r="BE13" s="17">
        <v>1.47207445786155E-2</v>
      </c>
      <c r="BF13" s="17"/>
      <c r="BG13" s="17">
        <v>1.6162595243388499E-2</v>
      </c>
      <c r="BH13" s="17">
        <v>2.16461766460368E-2</v>
      </c>
      <c r="BI13" s="17">
        <v>1.9288805022131001E-2</v>
      </c>
      <c r="BJ13" s="17">
        <v>1.8967221113739E-2</v>
      </c>
      <c r="BK13" s="17">
        <v>3.4714521241744102E-2</v>
      </c>
      <c r="BL13" s="17"/>
      <c r="BM13" s="17">
        <v>2.07501099621057E-2</v>
      </c>
      <c r="BN13" s="17">
        <v>3.1070683823410699E-2</v>
      </c>
    </row>
    <row r="14" spans="2:66" x14ac:dyDescent="0.35">
      <c r="B14" s="18" t="s">
        <v>117</v>
      </c>
      <c r="C14" s="17">
        <v>5.9158067761832002E-2</v>
      </c>
      <c r="D14" s="17">
        <v>4.2107052812319801E-2</v>
      </c>
      <c r="E14" s="17">
        <v>7.3148024419510793E-2</v>
      </c>
      <c r="F14" s="17"/>
      <c r="G14" s="17">
        <v>5.5376474303112599E-2</v>
      </c>
      <c r="H14" s="17">
        <v>4.2758833687587303E-2</v>
      </c>
      <c r="I14" s="17">
        <v>6.0973878994265603E-2</v>
      </c>
      <c r="J14" s="17">
        <v>5.3560092297571499E-2</v>
      </c>
      <c r="K14" s="17">
        <v>9.6006700909836803E-2</v>
      </c>
      <c r="L14" s="17">
        <v>5.3369416286649402E-2</v>
      </c>
      <c r="M14" s="17"/>
      <c r="N14" s="17">
        <v>3.7298630206462902E-2</v>
      </c>
      <c r="O14" s="17">
        <v>6.6671858449172797E-2</v>
      </c>
      <c r="P14" s="17">
        <v>4.7208538828462598E-2</v>
      </c>
      <c r="Q14" s="17">
        <v>8.4440778959584101E-2</v>
      </c>
      <c r="R14" s="17"/>
      <c r="S14" s="17">
        <v>4.9764569462225801E-2</v>
      </c>
      <c r="T14" s="17">
        <v>3.79039864989155E-2</v>
      </c>
      <c r="U14" s="17">
        <v>4.9341344794249203E-2</v>
      </c>
      <c r="V14" s="17">
        <v>7.13384084069945E-2</v>
      </c>
      <c r="W14" s="17">
        <v>5.2017120716275601E-2</v>
      </c>
      <c r="X14" s="17">
        <v>9.1283806250528399E-2</v>
      </c>
      <c r="Y14" s="17">
        <v>6.0851594123126698E-2</v>
      </c>
      <c r="Z14" s="17">
        <v>5.9096457879437597E-2</v>
      </c>
      <c r="AA14" s="17">
        <v>6.7152544798783007E-2</v>
      </c>
      <c r="AB14" s="17">
        <v>6.3197232793116398E-2</v>
      </c>
      <c r="AC14" s="17">
        <v>6.7139831545783596E-2</v>
      </c>
      <c r="AD14" s="17">
        <v>4.55658572239417E-2</v>
      </c>
      <c r="AE14" s="17"/>
      <c r="AF14" s="17">
        <v>5.5318871691193698E-2</v>
      </c>
      <c r="AG14" s="17">
        <v>5.6212837691319399E-2</v>
      </c>
      <c r="AH14" s="17">
        <v>7.2116830079722194E-2</v>
      </c>
      <c r="AI14" s="17">
        <v>6.4787547773411294E-2</v>
      </c>
      <c r="AJ14" s="17">
        <v>6.6050974895530301E-2</v>
      </c>
      <c r="AK14" s="17">
        <v>2.7811546429238401E-2</v>
      </c>
      <c r="AL14" s="17"/>
      <c r="AM14" s="17">
        <v>5.2453430133729599E-2</v>
      </c>
      <c r="AN14" s="17">
        <v>6.7880866842776194E-2</v>
      </c>
      <c r="AO14" s="17"/>
      <c r="AP14" s="17">
        <v>0.101913750684512</v>
      </c>
      <c r="AQ14" s="17">
        <v>5.6568574981149103E-2</v>
      </c>
      <c r="AR14" s="17">
        <v>4.9907517368041901E-2</v>
      </c>
      <c r="AS14" s="17">
        <v>2.0102094397748502E-2</v>
      </c>
      <c r="AT14" s="17">
        <v>0</v>
      </c>
      <c r="AU14" s="17"/>
      <c r="AV14" s="17">
        <v>5.92100073568326E-2</v>
      </c>
      <c r="AW14" s="17">
        <v>3.4530377035209801E-2</v>
      </c>
      <c r="AX14" s="17">
        <v>3.7911376207562797E-2</v>
      </c>
      <c r="AY14" s="17">
        <v>3.2207373903081399E-2</v>
      </c>
      <c r="AZ14" s="17">
        <v>3.8405246860411101E-2</v>
      </c>
      <c r="BA14" s="17">
        <v>0.16765776903839699</v>
      </c>
      <c r="BB14" s="17"/>
      <c r="BC14" s="17">
        <v>5.64467889257236E-2</v>
      </c>
      <c r="BD14" s="17">
        <v>6.2049247675644299E-2</v>
      </c>
      <c r="BE14" s="17">
        <v>3.7483346785544602E-2</v>
      </c>
      <c r="BF14" s="17"/>
      <c r="BG14" s="17">
        <v>2.24627393672285E-2</v>
      </c>
      <c r="BH14" s="17">
        <v>5.1514644307460097E-2</v>
      </c>
      <c r="BI14" s="17">
        <v>6.0260949501662602E-2</v>
      </c>
      <c r="BJ14" s="17">
        <v>0</v>
      </c>
      <c r="BK14" s="17">
        <v>3.0664152304331001E-2</v>
      </c>
      <c r="BL14" s="17"/>
      <c r="BM14" s="17">
        <v>4.6767300881664899E-2</v>
      </c>
      <c r="BN14" s="17">
        <v>2.3568638491821298E-2</v>
      </c>
    </row>
    <row r="15" spans="2:66" x14ac:dyDescent="0.35">
      <c r="B15" s="18" t="s">
        <v>319</v>
      </c>
      <c r="C15" s="21">
        <v>0.62645608758668203</v>
      </c>
      <c r="D15" s="21">
        <v>0.65610867115595095</v>
      </c>
      <c r="E15" s="21">
        <v>0.59965679580534603</v>
      </c>
      <c r="F15" s="21"/>
      <c r="G15" s="21">
        <v>0.55931163612206802</v>
      </c>
      <c r="H15" s="21">
        <v>0.64880379970903801</v>
      </c>
      <c r="I15" s="21">
        <v>0.621253098901695</v>
      </c>
      <c r="J15" s="21">
        <v>0.62248231837381196</v>
      </c>
      <c r="K15" s="21">
        <v>0.63253489035569499</v>
      </c>
      <c r="L15" s="21">
        <v>0.65622218720327596</v>
      </c>
      <c r="M15" s="21"/>
      <c r="N15" s="21">
        <v>0.63690788644593999</v>
      </c>
      <c r="O15" s="21">
        <v>0.61707191311370801</v>
      </c>
      <c r="P15" s="21">
        <v>0.650629421774783</v>
      </c>
      <c r="Q15" s="21">
        <v>0.60770867607648404</v>
      </c>
      <c r="R15" s="21"/>
      <c r="S15" s="21">
        <v>0.60391868706322704</v>
      </c>
      <c r="T15" s="21">
        <v>0.66476258725322501</v>
      </c>
      <c r="U15" s="21">
        <v>0.68271918865162196</v>
      </c>
      <c r="V15" s="21">
        <v>0.66348119008112505</v>
      </c>
      <c r="W15" s="21">
        <v>0.58575004264763697</v>
      </c>
      <c r="X15" s="21">
        <v>0.58219723506772803</v>
      </c>
      <c r="Y15" s="21">
        <v>0.61876610881620497</v>
      </c>
      <c r="Z15" s="21">
        <v>0.543343726044068</v>
      </c>
      <c r="AA15" s="21">
        <v>0.63403160793496105</v>
      </c>
      <c r="AB15" s="21">
        <v>0.65219193077849402</v>
      </c>
      <c r="AC15" s="21">
        <v>0.54937954187680005</v>
      </c>
      <c r="AD15" s="21">
        <v>0.68749069266117602</v>
      </c>
      <c r="AE15" s="21"/>
      <c r="AF15" s="21">
        <v>0.576896972311982</v>
      </c>
      <c r="AG15" s="21">
        <v>0.67449633418714905</v>
      </c>
      <c r="AH15" s="21">
        <v>0.56831087402258895</v>
      </c>
      <c r="AI15" s="21">
        <v>0.64069439506509496</v>
      </c>
      <c r="AJ15" s="21">
        <v>0.65151007938174699</v>
      </c>
      <c r="AK15" s="21">
        <v>0.66499172203190104</v>
      </c>
      <c r="AL15" s="21"/>
      <c r="AM15" s="21">
        <v>0.63732602156146601</v>
      </c>
      <c r="AN15" s="21">
        <v>0.61317608360005005</v>
      </c>
      <c r="AO15" s="21"/>
      <c r="AP15" s="21">
        <v>0.616291750326593</v>
      </c>
      <c r="AQ15" s="21">
        <v>0.62803612485211402</v>
      </c>
      <c r="AR15" s="21">
        <v>0.64377314960661602</v>
      </c>
      <c r="AS15" s="21">
        <v>0.62668572008624601</v>
      </c>
      <c r="AT15" s="21">
        <v>0.63359985441939004</v>
      </c>
      <c r="AU15" s="21"/>
      <c r="AV15" s="21">
        <v>0.60616530314347805</v>
      </c>
      <c r="AW15" s="21">
        <v>0.69909237228693899</v>
      </c>
      <c r="AX15" s="21">
        <v>0.69385297257069001</v>
      </c>
      <c r="AY15" s="21">
        <v>0.71585266494563604</v>
      </c>
      <c r="AZ15" s="21">
        <v>0.55292681434853796</v>
      </c>
      <c r="BA15" s="21">
        <v>0.48119758582601402</v>
      </c>
      <c r="BB15" s="21"/>
      <c r="BC15" s="21">
        <v>0.60434019687590401</v>
      </c>
      <c r="BD15" s="21">
        <v>0.59209545146701303</v>
      </c>
      <c r="BE15" s="21">
        <v>0.71556231429657602</v>
      </c>
      <c r="BF15" s="21"/>
      <c r="BG15" s="21">
        <v>0.68325695294850097</v>
      </c>
      <c r="BH15" s="21">
        <v>0.64786259743346497</v>
      </c>
      <c r="BI15" s="21">
        <v>0.58943957159811999</v>
      </c>
      <c r="BJ15" s="21">
        <v>0.68282985588526801</v>
      </c>
      <c r="BK15" s="21">
        <v>0.73501526665067995</v>
      </c>
      <c r="BL15" s="21"/>
      <c r="BM15" s="21">
        <v>0.65364635451618502</v>
      </c>
      <c r="BN15" s="21">
        <v>0.72293985366608005</v>
      </c>
    </row>
    <row r="16" spans="2:66" x14ac:dyDescent="0.35">
      <c r="B16" s="18" t="s">
        <v>318</v>
      </c>
      <c r="C16" s="21">
        <v>8.5789335556013605E-2</v>
      </c>
      <c r="D16" s="21">
        <v>8.2941296753899496E-2</v>
      </c>
      <c r="E16" s="21">
        <v>8.7962180067656603E-2</v>
      </c>
      <c r="F16" s="21"/>
      <c r="G16" s="21">
        <v>0.11449505662260701</v>
      </c>
      <c r="H16" s="21">
        <v>0.111684587620237</v>
      </c>
      <c r="I16" s="21">
        <v>0.1048149279637</v>
      </c>
      <c r="J16" s="21">
        <v>6.2960702983857794E-2</v>
      </c>
      <c r="K16" s="21">
        <v>7.7075625090771802E-2</v>
      </c>
      <c r="L16" s="21">
        <v>5.4485651313797401E-2</v>
      </c>
      <c r="M16" s="21"/>
      <c r="N16" s="21">
        <v>0.108667602209071</v>
      </c>
      <c r="O16" s="21">
        <v>8.4179844140781099E-2</v>
      </c>
      <c r="P16" s="21">
        <v>7.3493385032307401E-2</v>
      </c>
      <c r="Q16" s="21">
        <v>6.9298130720921697E-2</v>
      </c>
      <c r="R16" s="21"/>
      <c r="S16" s="21">
        <v>0.11051401805325201</v>
      </c>
      <c r="T16" s="21">
        <v>8.2903970039162098E-2</v>
      </c>
      <c r="U16" s="21">
        <v>7.7803320396838904E-2</v>
      </c>
      <c r="V16" s="21">
        <v>5.8841266059772697E-2</v>
      </c>
      <c r="W16" s="21">
        <v>7.8841311003264899E-2</v>
      </c>
      <c r="X16" s="21">
        <v>8.7355110484194698E-2</v>
      </c>
      <c r="Y16" s="21">
        <v>8.4062928090134506E-2</v>
      </c>
      <c r="Z16" s="21">
        <v>0.14109068706206199</v>
      </c>
      <c r="AA16" s="21">
        <v>8.02271288663291E-2</v>
      </c>
      <c r="AB16" s="21">
        <v>7.6755853354298603E-2</v>
      </c>
      <c r="AC16" s="21">
        <v>9.44825738569149E-2</v>
      </c>
      <c r="AD16" s="21">
        <v>6.0913803726608498E-2</v>
      </c>
      <c r="AE16" s="21"/>
      <c r="AF16" s="21">
        <v>0.12032116502692999</v>
      </c>
      <c r="AG16" s="21">
        <v>8.2916423943343504E-2</v>
      </c>
      <c r="AH16" s="21">
        <v>8.3032672192202797E-2</v>
      </c>
      <c r="AI16" s="21">
        <v>7.0836430639041603E-2</v>
      </c>
      <c r="AJ16" s="21">
        <v>5.0337008335859301E-2</v>
      </c>
      <c r="AK16" s="21">
        <v>6.7207711912564597E-2</v>
      </c>
      <c r="AL16" s="21"/>
      <c r="AM16" s="21">
        <v>8.2756051511217094E-2</v>
      </c>
      <c r="AN16" s="21">
        <v>9.0701565685328903E-2</v>
      </c>
      <c r="AO16" s="21"/>
      <c r="AP16" s="21">
        <v>5.6966381983366801E-2</v>
      </c>
      <c r="AQ16" s="21">
        <v>8.8687084827777707E-2</v>
      </c>
      <c r="AR16" s="21">
        <v>9.9202006816963395E-2</v>
      </c>
      <c r="AS16" s="21">
        <v>9.6255148781699107E-2</v>
      </c>
      <c r="AT16" s="21">
        <v>0.16023847372562999</v>
      </c>
      <c r="AU16" s="21"/>
      <c r="AV16" s="21">
        <v>0.110657748459947</v>
      </c>
      <c r="AW16" s="21">
        <v>5.1910056105571797E-2</v>
      </c>
      <c r="AX16" s="21">
        <v>8.4983179701463102E-2</v>
      </c>
      <c r="AY16" s="21">
        <v>5.5315706167117402E-2</v>
      </c>
      <c r="AZ16" s="21">
        <v>0.15105776017644601</v>
      </c>
      <c r="BA16" s="21">
        <v>7.5411642373240204E-2</v>
      </c>
      <c r="BB16" s="21"/>
      <c r="BC16" s="21">
        <v>0.119153669591669</v>
      </c>
      <c r="BD16" s="21">
        <v>7.8926791531523405E-2</v>
      </c>
      <c r="BE16" s="21">
        <v>7.5341065991803902E-2</v>
      </c>
      <c r="BF16" s="21"/>
      <c r="BG16" s="21">
        <v>9.0475600784881399E-2</v>
      </c>
      <c r="BH16" s="21">
        <v>8.6512435340204002E-2</v>
      </c>
      <c r="BI16" s="21">
        <v>0.103576779394719</v>
      </c>
      <c r="BJ16" s="21">
        <v>7.6582336077205507E-2</v>
      </c>
      <c r="BK16" s="21">
        <v>4.5442130130870798E-2</v>
      </c>
      <c r="BL16" s="21"/>
      <c r="BM16" s="21">
        <v>8.7160052336674093E-2</v>
      </c>
      <c r="BN16" s="21">
        <v>5.2647800100929197E-2</v>
      </c>
    </row>
    <row r="17" spans="2:66" x14ac:dyDescent="0.35">
      <c r="B17" s="18" t="s">
        <v>320</v>
      </c>
      <c r="C17" s="22">
        <v>0.54066675203066905</v>
      </c>
      <c r="D17" s="22">
        <v>0.57316737440205101</v>
      </c>
      <c r="E17" s="22">
        <v>0.51169461573768904</v>
      </c>
      <c r="F17" s="22"/>
      <c r="G17" s="22">
        <v>0.44481657949946102</v>
      </c>
      <c r="H17" s="22">
        <v>0.53711921208880098</v>
      </c>
      <c r="I17" s="22">
        <v>0.51643817093799504</v>
      </c>
      <c r="J17" s="22">
        <v>0.55952161538995404</v>
      </c>
      <c r="K17" s="22">
        <v>0.55545926526492295</v>
      </c>
      <c r="L17" s="22">
        <v>0.60173653588947895</v>
      </c>
      <c r="M17" s="22"/>
      <c r="N17" s="22">
        <v>0.52824028423686997</v>
      </c>
      <c r="O17" s="22">
        <v>0.53289206897292696</v>
      </c>
      <c r="P17" s="22">
        <v>0.57713603674247604</v>
      </c>
      <c r="Q17" s="22">
        <v>0.53841054535556199</v>
      </c>
      <c r="R17" s="22"/>
      <c r="S17" s="22">
        <v>0.49340466900997498</v>
      </c>
      <c r="T17" s="22">
        <v>0.58185861721406296</v>
      </c>
      <c r="U17" s="22">
        <v>0.60491586825478305</v>
      </c>
      <c r="V17" s="22">
        <v>0.60463992402135203</v>
      </c>
      <c r="W17" s="22">
        <v>0.506908731644372</v>
      </c>
      <c r="X17" s="22">
        <v>0.49484212458353299</v>
      </c>
      <c r="Y17" s="22">
        <v>0.53470318072607104</v>
      </c>
      <c r="Z17" s="22">
        <v>0.40225303898200598</v>
      </c>
      <c r="AA17" s="22">
        <v>0.55380447906863195</v>
      </c>
      <c r="AB17" s="22">
        <v>0.575436077424195</v>
      </c>
      <c r="AC17" s="22">
        <v>0.454896968019885</v>
      </c>
      <c r="AD17" s="22">
        <v>0.62657688893456698</v>
      </c>
      <c r="AE17" s="22"/>
      <c r="AF17" s="22">
        <v>0.45657580728505198</v>
      </c>
      <c r="AG17" s="22">
        <v>0.59157991024380596</v>
      </c>
      <c r="AH17" s="22">
        <v>0.485278201830387</v>
      </c>
      <c r="AI17" s="22">
        <v>0.56985796442605297</v>
      </c>
      <c r="AJ17" s="22">
        <v>0.60117307104588802</v>
      </c>
      <c r="AK17" s="22">
        <v>0.59778401011933702</v>
      </c>
      <c r="AL17" s="22"/>
      <c r="AM17" s="22">
        <v>0.55456997005024899</v>
      </c>
      <c r="AN17" s="22">
        <v>0.52247451791472099</v>
      </c>
      <c r="AO17" s="22"/>
      <c r="AP17" s="22">
        <v>0.55932536834322699</v>
      </c>
      <c r="AQ17" s="22">
        <v>0.53934904002433703</v>
      </c>
      <c r="AR17" s="22">
        <v>0.54457114278965202</v>
      </c>
      <c r="AS17" s="22">
        <v>0.53043057130454696</v>
      </c>
      <c r="AT17" s="22">
        <v>0.47336138069375999</v>
      </c>
      <c r="AU17" s="22"/>
      <c r="AV17" s="22">
        <v>0.49550755468353103</v>
      </c>
      <c r="AW17" s="22">
        <v>0.64718231618136701</v>
      </c>
      <c r="AX17" s="22">
        <v>0.60886979286922704</v>
      </c>
      <c r="AY17" s="22">
        <v>0.66053695877851903</v>
      </c>
      <c r="AZ17" s="22">
        <v>0.40186905417209201</v>
      </c>
      <c r="BA17" s="22">
        <v>0.40578594345277402</v>
      </c>
      <c r="BB17" s="22"/>
      <c r="BC17" s="22">
        <v>0.485186527284234</v>
      </c>
      <c r="BD17" s="22">
        <v>0.51316865993548999</v>
      </c>
      <c r="BE17" s="22">
        <v>0.64022124830477201</v>
      </c>
      <c r="BF17" s="22"/>
      <c r="BG17" s="22">
        <v>0.59278135216361905</v>
      </c>
      <c r="BH17" s="22">
        <v>0.56135016209326105</v>
      </c>
      <c r="BI17" s="22">
        <v>0.48586279220340101</v>
      </c>
      <c r="BJ17" s="22">
        <v>0.60624751980806202</v>
      </c>
      <c r="BK17" s="22">
        <v>0.689573136519809</v>
      </c>
      <c r="BL17" s="22"/>
      <c r="BM17" s="22">
        <v>0.56648630217951101</v>
      </c>
      <c r="BN17" s="22">
        <v>0.67029205356515098</v>
      </c>
    </row>
    <row r="18" spans="2:66" x14ac:dyDescent="0.35">
      <c r="B18" s="16"/>
    </row>
    <row r="19" spans="2:66" x14ac:dyDescent="0.35">
      <c r="B19" t="s">
        <v>102</v>
      </c>
    </row>
    <row r="20" spans="2:66" x14ac:dyDescent="0.35">
      <c r="B20" t="s">
        <v>103</v>
      </c>
    </row>
    <row r="22" spans="2:66" x14ac:dyDescent="0.35">
      <c r="B22"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N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447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317</v>
      </c>
      <c r="C9" s="17">
        <v>0.12008339255747701</v>
      </c>
      <c r="D9" s="17">
        <v>0.12938737916903401</v>
      </c>
      <c r="E9" s="17">
        <v>0.11160381619993399</v>
      </c>
      <c r="F9" s="17"/>
      <c r="G9" s="17">
        <v>9.0619073264280495E-2</v>
      </c>
      <c r="H9" s="17">
        <v>0.11695693854846501</v>
      </c>
      <c r="I9" s="17">
        <v>0.14654427500270001</v>
      </c>
      <c r="J9" s="17">
        <v>0.101667701129041</v>
      </c>
      <c r="K9" s="17">
        <v>0.13630156557265299</v>
      </c>
      <c r="L9" s="17">
        <v>0.124826315453343</v>
      </c>
      <c r="M9" s="17"/>
      <c r="N9" s="17">
        <v>0.12225841621233199</v>
      </c>
      <c r="O9" s="17">
        <v>0.105818446503264</v>
      </c>
      <c r="P9" s="17">
        <v>0.10420744966684101</v>
      </c>
      <c r="Q9" s="17">
        <v>0.14640756769257099</v>
      </c>
      <c r="R9" s="17"/>
      <c r="S9" s="17">
        <v>0.15316438234476801</v>
      </c>
      <c r="T9" s="17">
        <v>0.12779964678753999</v>
      </c>
      <c r="U9" s="17">
        <v>0.10212330960542</v>
      </c>
      <c r="V9" s="17">
        <v>9.5649240414508396E-2</v>
      </c>
      <c r="W9" s="17">
        <v>9.8402216450778804E-2</v>
      </c>
      <c r="X9" s="17">
        <v>0.112733153688459</v>
      </c>
      <c r="Y9" s="17">
        <v>0.133406370087745</v>
      </c>
      <c r="Z9" s="17">
        <v>9.4205091920961007E-2</v>
      </c>
      <c r="AA9" s="17">
        <v>0.11103641379755801</v>
      </c>
      <c r="AB9" s="17">
        <v>0.14451388040524801</v>
      </c>
      <c r="AC9" s="17">
        <v>0.11653630822851101</v>
      </c>
      <c r="AD9" s="17">
        <v>9.0977504370664097E-2</v>
      </c>
      <c r="AE9" s="17"/>
      <c r="AF9" s="17">
        <v>0.13165248686609601</v>
      </c>
      <c r="AG9" s="17">
        <v>0.121181207351024</v>
      </c>
      <c r="AH9" s="17">
        <v>0.102792165669048</v>
      </c>
      <c r="AI9" s="17">
        <v>0.115954421643032</v>
      </c>
      <c r="AJ9" s="17">
        <v>0.13678602234755</v>
      </c>
      <c r="AK9" s="17">
        <v>8.5775376799312394E-2</v>
      </c>
      <c r="AL9" s="17"/>
      <c r="AM9" s="17">
        <v>0.133231888764379</v>
      </c>
      <c r="AN9" s="17">
        <v>0.10227874676393001</v>
      </c>
      <c r="AO9" s="17"/>
      <c r="AP9" s="17">
        <v>0.14062958431168701</v>
      </c>
      <c r="AQ9" s="17">
        <v>9.4125669434884304E-2</v>
      </c>
      <c r="AR9" s="17">
        <v>9.4260196637109606E-2</v>
      </c>
      <c r="AS9" s="17">
        <v>0.161478137227415</v>
      </c>
      <c r="AT9" s="17">
        <v>0.163657086979277</v>
      </c>
      <c r="AU9" s="17"/>
      <c r="AV9" s="17">
        <v>0.109073405124895</v>
      </c>
      <c r="AW9" s="17">
        <v>0.113294625589467</v>
      </c>
      <c r="AX9" s="17">
        <v>0.12336237349252201</v>
      </c>
      <c r="AY9" s="17">
        <v>0.164573801916196</v>
      </c>
      <c r="AZ9" s="17">
        <v>4.1207589794978697E-2</v>
      </c>
      <c r="BA9" s="17">
        <v>0.10035668724872</v>
      </c>
      <c r="BB9" s="17"/>
      <c r="BC9" s="17">
        <v>6.8540461287671897E-2</v>
      </c>
      <c r="BD9" s="17">
        <v>9.3801005644732399E-2</v>
      </c>
      <c r="BE9" s="17">
        <v>0.18930862111219801</v>
      </c>
      <c r="BF9" s="17"/>
      <c r="BG9" s="17">
        <v>0.15088900483706799</v>
      </c>
      <c r="BH9" s="17">
        <v>0.111748423840422</v>
      </c>
      <c r="BI9" s="17">
        <v>8.0482575159711994E-2</v>
      </c>
      <c r="BJ9" s="17">
        <v>0.15126082132923599</v>
      </c>
      <c r="BK9" s="17">
        <v>0.25409179336716198</v>
      </c>
      <c r="BL9" s="17"/>
      <c r="BM9" s="17">
        <v>0.118144347972024</v>
      </c>
      <c r="BN9" s="17">
        <v>0.230297279982038</v>
      </c>
    </row>
    <row r="10" spans="2:66" x14ac:dyDescent="0.35">
      <c r="B10" s="18" t="s">
        <v>316</v>
      </c>
      <c r="C10" s="17">
        <v>0.35782655381348399</v>
      </c>
      <c r="D10" s="17">
        <v>0.38148803699089401</v>
      </c>
      <c r="E10" s="17">
        <v>0.336520124648092</v>
      </c>
      <c r="F10" s="17"/>
      <c r="G10" s="17">
        <v>0.37818761714631299</v>
      </c>
      <c r="H10" s="17">
        <v>0.32449983017027301</v>
      </c>
      <c r="I10" s="17">
        <v>0.35936345355410698</v>
      </c>
      <c r="J10" s="17">
        <v>0.34456894093524698</v>
      </c>
      <c r="K10" s="17">
        <v>0.35268848253782997</v>
      </c>
      <c r="L10" s="17">
        <v>0.38444413790170401</v>
      </c>
      <c r="M10" s="17"/>
      <c r="N10" s="17">
        <v>0.37209827723468603</v>
      </c>
      <c r="O10" s="17">
        <v>0.355278323916353</v>
      </c>
      <c r="P10" s="17">
        <v>0.34804485517009498</v>
      </c>
      <c r="Q10" s="17">
        <v>0.35548397311409502</v>
      </c>
      <c r="R10" s="17"/>
      <c r="S10" s="17">
        <v>0.32805251742028702</v>
      </c>
      <c r="T10" s="17">
        <v>0.318809479028142</v>
      </c>
      <c r="U10" s="17">
        <v>0.36899849660536199</v>
      </c>
      <c r="V10" s="17">
        <v>0.44083567305342097</v>
      </c>
      <c r="W10" s="17">
        <v>0.33455808803854098</v>
      </c>
      <c r="X10" s="17">
        <v>0.31974569542459103</v>
      </c>
      <c r="Y10" s="17">
        <v>0.33292782210606803</v>
      </c>
      <c r="Z10" s="17">
        <v>0.48059047611863498</v>
      </c>
      <c r="AA10" s="17">
        <v>0.36153328277171198</v>
      </c>
      <c r="AB10" s="17">
        <v>0.342001675540483</v>
      </c>
      <c r="AC10" s="17">
        <v>0.33386592937798898</v>
      </c>
      <c r="AD10" s="17">
        <v>0.53373488198906405</v>
      </c>
      <c r="AE10" s="17"/>
      <c r="AF10" s="17">
        <v>0.31119756202946403</v>
      </c>
      <c r="AG10" s="17">
        <v>0.37686198577083602</v>
      </c>
      <c r="AH10" s="17">
        <v>0.35554688758712899</v>
      </c>
      <c r="AI10" s="17">
        <v>0.37143478096189297</v>
      </c>
      <c r="AJ10" s="17">
        <v>0.38593718117507297</v>
      </c>
      <c r="AK10" s="17">
        <v>0.385133632163982</v>
      </c>
      <c r="AL10" s="17"/>
      <c r="AM10" s="17">
        <v>0.358464894590798</v>
      </c>
      <c r="AN10" s="17">
        <v>0.35599712963463698</v>
      </c>
      <c r="AO10" s="17"/>
      <c r="AP10" s="17">
        <v>0.369837630379724</v>
      </c>
      <c r="AQ10" s="17">
        <v>0.40265873574205202</v>
      </c>
      <c r="AR10" s="17">
        <v>0.34646795262631003</v>
      </c>
      <c r="AS10" s="17">
        <v>0.29879734885639198</v>
      </c>
      <c r="AT10" s="17">
        <v>0.319638929601824</v>
      </c>
      <c r="AU10" s="17"/>
      <c r="AV10" s="17">
        <v>0.34346449231738801</v>
      </c>
      <c r="AW10" s="17">
        <v>0.45867703079803501</v>
      </c>
      <c r="AX10" s="17">
        <v>0.32620006664551199</v>
      </c>
      <c r="AY10" s="17">
        <v>0.35791523626024602</v>
      </c>
      <c r="AZ10" s="17">
        <v>0.29906279304243899</v>
      </c>
      <c r="BA10" s="17">
        <v>0.224770546800798</v>
      </c>
      <c r="BB10" s="17"/>
      <c r="BC10" s="17">
        <v>0.353048006807897</v>
      </c>
      <c r="BD10" s="17">
        <v>0.35209635316729698</v>
      </c>
      <c r="BE10" s="17">
        <v>0.37155631943602802</v>
      </c>
      <c r="BF10" s="17"/>
      <c r="BG10" s="17">
        <v>0.410182630782639</v>
      </c>
      <c r="BH10" s="17">
        <v>0.34414317211446499</v>
      </c>
      <c r="BI10" s="17">
        <v>0.36536860365761098</v>
      </c>
      <c r="BJ10" s="17">
        <v>0.321407411602538</v>
      </c>
      <c r="BK10" s="17">
        <v>0.400455019989441</v>
      </c>
      <c r="BL10" s="17"/>
      <c r="BM10" s="17">
        <v>0.35493461558766998</v>
      </c>
      <c r="BN10" s="17">
        <v>0.38216384430036399</v>
      </c>
    </row>
    <row r="11" spans="2:66" x14ac:dyDescent="0.35">
      <c r="B11" s="18" t="s">
        <v>315</v>
      </c>
      <c r="C11" s="17">
        <v>0.25056804127655902</v>
      </c>
      <c r="D11" s="17">
        <v>0.23479894181685901</v>
      </c>
      <c r="E11" s="17">
        <v>0.26620250878798901</v>
      </c>
      <c r="F11" s="17"/>
      <c r="G11" s="17">
        <v>0.23443083885059199</v>
      </c>
      <c r="H11" s="17">
        <v>0.240162753469778</v>
      </c>
      <c r="I11" s="17">
        <v>0.217399017948189</v>
      </c>
      <c r="J11" s="17">
        <v>0.28401085922852998</v>
      </c>
      <c r="K11" s="17">
        <v>0.25138951326790598</v>
      </c>
      <c r="L11" s="17">
        <v>0.269021341495986</v>
      </c>
      <c r="M11" s="17"/>
      <c r="N11" s="17">
        <v>0.21580013167407699</v>
      </c>
      <c r="O11" s="17">
        <v>0.24736264449473699</v>
      </c>
      <c r="P11" s="17">
        <v>0.270963261002655</v>
      </c>
      <c r="Q11" s="17">
        <v>0.27128568983055601</v>
      </c>
      <c r="R11" s="17"/>
      <c r="S11" s="17">
        <v>0.20522196818034999</v>
      </c>
      <c r="T11" s="17">
        <v>0.29063650563216098</v>
      </c>
      <c r="U11" s="17">
        <v>0.27346980359262002</v>
      </c>
      <c r="V11" s="17">
        <v>0.25467498717006798</v>
      </c>
      <c r="W11" s="17">
        <v>0.27268502559164298</v>
      </c>
      <c r="X11" s="17">
        <v>0.30221113467226701</v>
      </c>
      <c r="Y11" s="17">
        <v>0.21591147870184199</v>
      </c>
      <c r="Z11" s="17">
        <v>0.15331979826737199</v>
      </c>
      <c r="AA11" s="17">
        <v>0.25263044206678797</v>
      </c>
      <c r="AB11" s="17">
        <v>0.246259832699111</v>
      </c>
      <c r="AC11" s="17">
        <v>0.28774153737675301</v>
      </c>
      <c r="AD11" s="17">
        <v>0.172430132719323</v>
      </c>
      <c r="AE11" s="17"/>
      <c r="AF11" s="17">
        <v>0.24506786563337399</v>
      </c>
      <c r="AG11" s="17">
        <v>0.237212761286693</v>
      </c>
      <c r="AH11" s="17">
        <v>0.26976982179825998</v>
      </c>
      <c r="AI11" s="17">
        <v>0.25621632245194798</v>
      </c>
      <c r="AJ11" s="17">
        <v>0.23829856602781699</v>
      </c>
      <c r="AK11" s="17">
        <v>0.29502801966829301</v>
      </c>
      <c r="AL11" s="17"/>
      <c r="AM11" s="17">
        <v>0.24656929762357399</v>
      </c>
      <c r="AN11" s="17">
        <v>0.25801863204615899</v>
      </c>
      <c r="AO11" s="17"/>
      <c r="AP11" s="17">
        <v>0.28160085512413802</v>
      </c>
      <c r="AQ11" s="17">
        <v>0.22438427316676901</v>
      </c>
      <c r="AR11" s="17">
        <v>0.26168053312553302</v>
      </c>
      <c r="AS11" s="17">
        <v>0.187007313032098</v>
      </c>
      <c r="AT11" s="17">
        <v>0.159047839698781</v>
      </c>
      <c r="AU11" s="17"/>
      <c r="AV11" s="17">
        <v>0.22556287669525599</v>
      </c>
      <c r="AW11" s="17">
        <v>0.24747510859380201</v>
      </c>
      <c r="AX11" s="17">
        <v>0.28394424922810402</v>
      </c>
      <c r="AY11" s="17">
        <v>0.25359659331984402</v>
      </c>
      <c r="AZ11" s="17">
        <v>0.208489291930403</v>
      </c>
      <c r="BA11" s="17">
        <v>0.39785580417800398</v>
      </c>
      <c r="BB11" s="17"/>
      <c r="BC11" s="17">
        <v>0.19095666145698001</v>
      </c>
      <c r="BD11" s="17">
        <v>0.290616326803321</v>
      </c>
      <c r="BE11" s="17">
        <v>0.23055594428553899</v>
      </c>
      <c r="BF11" s="17"/>
      <c r="BG11" s="17">
        <v>0.235694862664868</v>
      </c>
      <c r="BH11" s="17">
        <v>0.25919890881935698</v>
      </c>
      <c r="BI11" s="17">
        <v>0.24681647610712301</v>
      </c>
      <c r="BJ11" s="17">
        <v>0.28608153542686998</v>
      </c>
      <c r="BK11" s="17">
        <v>0.177150781597188</v>
      </c>
      <c r="BL11" s="17"/>
      <c r="BM11" s="17">
        <v>0.255358135581917</v>
      </c>
      <c r="BN11" s="17">
        <v>0.20235675046711299</v>
      </c>
    </row>
    <row r="12" spans="2:66" x14ac:dyDescent="0.35">
      <c r="B12" s="18" t="s">
        <v>314</v>
      </c>
      <c r="C12" s="17">
        <v>0.18137213805542701</v>
      </c>
      <c r="D12" s="17">
        <v>0.16367497144207399</v>
      </c>
      <c r="E12" s="17">
        <v>0.19655498834118701</v>
      </c>
      <c r="F12" s="17"/>
      <c r="G12" s="17">
        <v>0.18466611059326099</v>
      </c>
      <c r="H12" s="17">
        <v>0.20647991771865801</v>
      </c>
      <c r="I12" s="17">
        <v>0.17703639562347201</v>
      </c>
      <c r="J12" s="17">
        <v>0.18979324788155999</v>
      </c>
      <c r="K12" s="17">
        <v>0.196313403824042</v>
      </c>
      <c r="L12" s="17">
        <v>0.14532765389329599</v>
      </c>
      <c r="M12" s="17"/>
      <c r="N12" s="17">
        <v>0.217773580657771</v>
      </c>
      <c r="O12" s="17">
        <v>0.19599529262347101</v>
      </c>
      <c r="P12" s="17">
        <v>0.17545659715501999</v>
      </c>
      <c r="Q12" s="17">
        <v>0.132996096892285</v>
      </c>
      <c r="R12" s="17"/>
      <c r="S12" s="17">
        <v>0.19493554331773</v>
      </c>
      <c r="T12" s="17">
        <v>0.196527368472807</v>
      </c>
      <c r="U12" s="17">
        <v>0.17028343111170299</v>
      </c>
      <c r="V12" s="17">
        <v>0.113131817815841</v>
      </c>
      <c r="W12" s="17">
        <v>0.19345092067855699</v>
      </c>
      <c r="X12" s="17">
        <v>0.16837455281705799</v>
      </c>
      <c r="Y12" s="17">
        <v>0.237949125196176</v>
      </c>
      <c r="Z12" s="17">
        <v>0.187752380232866</v>
      </c>
      <c r="AA12" s="17">
        <v>0.163591032046491</v>
      </c>
      <c r="AB12" s="17">
        <v>0.21669866862286999</v>
      </c>
      <c r="AC12" s="17">
        <v>0.16561386421912899</v>
      </c>
      <c r="AD12" s="17">
        <v>0.12345319159035301</v>
      </c>
      <c r="AE12" s="17"/>
      <c r="AF12" s="17">
        <v>0.197266082306948</v>
      </c>
      <c r="AG12" s="17">
        <v>0.17982268962370801</v>
      </c>
      <c r="AH12" s="17">
        <v>0.16884297026303599</v>
      </c>
      <c r="AI12" s="17">
        <v>0.17794275505146301</v>
      </c>
      <c r="AJ12" s="17">
        <v>0.18207788399144101</v>
      </c>
      <c r="AK12" s="17">
        <v>0.15898133420914201</v>
      </c>
      <c r="AL12" s="17"/>
      <c r="AM12" s="17">
        <v>0.179948734618609</v>
      </c>
      <c r="AN12" s="17">
        <v>0.18225762674002799</v>
      </c>
      <c r="AO12" s="17"/>
      <c r="AP12" s="17">
        <v>0.15636331027639599</v>
      </c>
      <c r="AQ12" s="17">
        <v>0.184067297492263</v>
      </c>
      <c r="AR12" s="17">
        <v>0.19513497534723701</v>
      </c>
      <c r="AS12" s="17">
        <v>0.23751355224391699</v>
      </c>
      <c r="AT12" s="17">
        <v>0.25662601497875698</v>
      </c>
      <c r="AU12" s="17"/>
      <c r="AV12" s="17">
        <v>0.207973999780414</v>
      </c>
      <c r="AW12" s="17">
        <v>0.14909996055024699</v>
      </c>
      <c r="AX12" s="17">
        <v>0.191313397230782</v>
      </c>
      <c r="AY12" s="17">
        <v>0.153335652119612</v>
      </c>
      <c r="AZ12" s="17">
        <v>0.28723343924278399</v>
      </c>
      <c r="BA12" s="17">
        <v>0.16190452511792999</v>
      </c>
      <c r="BB12" s="17"/>
      <c r="BC12" s="17">
        <v>0.26705948618402198</v>
      </c>
      <c r="BD12" s="17">
        <v>0.16289886391591701</v>
      </c>
      <c r="BE12" s="17">
        <v>0.15240448261585399</v>
      </c>
      <c r="BF12" s="17"/>
      <c r="BG12" s="17">
        <v>0.125719099563424</v>
      </c>
      <c r="BH12" s="17">
        <v>0.20272844589875899</v>
      </c>
      <c r="BI12" s="17">
        <v>0.20954742493196599</v>
      </c>
      <c r="BJ12" s="17">
        <v>0.146679309033203</v>
      </c>
      <c r="BK12" s="17">
        <v>0.104787156652164</v>
      </c>
      <c r="BL12" s="17"/>
      <c r="BM12" s="17">
        <v>0.190144423790675</v>
      </c>
      <c r="BN12" s="17">
        <v>0.11448076705774</v>
      </c>
    </row>
    <row r="13" spans="2:66" x14ac:dyDescent="0.35">
      <c r="B13" s="18" t="s">
        <v>313</v>
      </c>
      <c r="C13" s="17">
        <v>6.7536573040361106E-2</v>
      </c>
      <c r="D13" s="17">
        <v>6.7591849385552696E-2</v>
      </c>
      <c r="E13" s="17">
        <v>6.7815558826367306E-2</v>
      </c>
      <c r="F13" s="17"/>
      <c r="G13" s="17">
        <v>6.4404616854527197E-2</v>
      </c>
      <c r="H13" s="17">
        <v>9.2624450967346797E-2</v>
      </c>
      <c r="I13" s="17">
        <v>6.8703896272753598E-2</v>
      </c>
      <c r="J13" s="17">
        <v>6.1917332040993499E-2</v>
      </c>
      <c r="K13" s="17">
        <v>4.6078578975617103E-2</v>
      </c>
      <c r="L13" s="17">
        <v>6.7158195333880205E-2</v>
      </c>
      <c r="M13" s="17"/>
      <c r="N13" s="17">
        <v>6.6784758223260798E-2</v>
      </c>
      <c r="O13" s="17">
        <v>6.2793949244611805E-2</v>
      </c>
      <c r="P13" s="17">
        <v>8.3230737391671195E-2</v>
      </c>
      <c r="Q13" s="17">
        <v>5.8691741261062101E-2</v>
      </c>
      <c r="R13" s="17"/>
      <c r="S13" s="17">
        <v>0.104532878310307</v>
      </c>
      <c r="T13" s="17">
        <v>4.4086546444083899E-2</v>
      </c>
      <c r="U13" s="17">
        <v>6.6405218612208994E-2</v>
      </c>
      <c r="V13" s="17">
        <v>7.1620011674645906E-2</v>
      </c>
      <c r="W13" s="17">
        <v>7.7980563342590806E-2</v>
      </c>
      <c r="X13" s="17">
        <v>6.4432030331949094E-2</v>
      </c>
      <c r="Y13" s="17">
        <v>6.7481906727253793E-2</v>
      </c>
      <c r="Z13" s="17">
        <v>3.54679407466525E-2</v>
      </c>
      <c r="AA13" s="17">
        <v>8.4549627059889207E-2</v>
      </c>
      <c r="AB13" s="17">
        <v>3.0614914555111301E-2</v>
      </c>
      <c r="AC13" s="17">
        <v>6.7928862232947404E-2</v>
      </c>
      <c r="AD13" s="17">
        <v>6.2857226650390494E-2</v>
      </c>
      <c r="AE13" s="17"/>
      <c r="AF13" s="17">
        <v>9.0093849341913404E-2</v>
      </c>
      <c r="AG13" s="17">
        <v>6.0202925826106597E-2</v>
      </c>
      <c r="AH13" s="17">
        <v>7.2357864836952501E-2</v>
      </c>
      <c r="AI13" s="17">
        <v>5.9496480053859803E-2</v>
      </c>
      <c r="AJ13" s="17">
        <v>4.7136575162988699E-2</v>
      </c>
      <c r="AK13" s="17">
        <v>5.6086961032698897E-2</v>
      </c>
      <c r="AL13" s="17"/>
      <c r="AM13" s="17">
        <v>6.6112636742627295E-2</v>
      </c>
      <c r="AN13" s="17">
        <v>7.0035891198204497E-2</v>
      </c>
      <c r="AO13" s="17"/>
      <c r="AP13" s="17">
        <v>3.4281066391689999E-2</v>
      </c>
      <c r="AQ13" s="17">
        <v>6.2201979747444097E-2</v>
      </c>
      <c r="AR13" s="17">
        <v>8.1207095648284294E-2</v>
      </c>
      <c r="AS13" s="17">
        <v>9.0308560568593793E-2</v>
      </c>
      <c r="AT13" s="17">
        <v>0.101030128741361</v>
      </c>
      <c r="AU13" s="17"/>
      <c r="AV13" s="17">
        <v>8.8636865067847098E-2</v>
      </c>
      <c r="AW13" s="17">
        <v>2.8829470494137598E-2</v>
      </c>
      <c r="AX13" s="17">
        <v>6.3059615506655203E-2</v>
      </c>
      <c r="AY13" s="17">
        <v>5.83605204945832E-2</v>
      </c>
      <c r="AZ13" s="17">
        <v>0.14128024520035601</v>
      </c>
      <c r="BA13" s="17">
        <v>5.8663688727219797E-2</v>
      </c>
      <c r="BB13" s="17"/>
      <c r="BC13" s="17">
        <v>9.9322518070749002E-2</v>
      </c>
      <c r="BD13" s="17">
        <v>7.3445755067240895E-2</v>
      </c>
      <c r="BE13" s="17">
        <v>4.2546642330849302E-2</v>
      </c>
      <c r="BF13" s="17"/>
      <c r="BG13" s="17">
        <v>6.6764740747632903E-2</v>
      </c>
      <c r="BH13" s="17">
        <v>7.1130980769655697E-2</v>
      </c>
      <c r="BI13" s="17">
        <v>7.4471571994304694E-2</v>
      </c>
      <c r="BJ13" s="17">
        <v>7.4916745028054704E-2</v>
      </c>
      <c r="BK13" s="17">
        <v>3.4573635195431399E-2</v>
      </c>
      <c r="BL13" s="17"/>
      <c r="BM13" s="17">
        <v>7.0417497749983196E-2</v>
      </c>
      <c r="BN13" s="17">
        <v>4.3908805795159503E-2</v>
      </c>
    </row>
    <row r="14" spans="2:66" x14ac:dyDescent="0.35">
      <c r="B14" s="18" t="s">
        <v>117</v>
      </c>
      <c r="C14" s="17">
        <v>2.2613301256691799E-2</v>
      </c>
      <c r="D14" s="17">
        <v>2.3058821195585801E-2</v>
      </c>
      <c r="E14" s="17">
        <v>2.1303003196431899E-2</v>
      </c>
      <c r="F14" s="17"/>
      <c r="G14" s="17">
        <v>4.7691743291025601E-2</v>
      </c>
      <c r="H14" s="17">
        <v>1.92761091254787E-2</v>
      </c>
      <c r="I14" s="17">
        <v>3.09529615987779E-2</v>
      </c>
      <c r="J14" s="17">
        <v>1.804191878463E-2</v>
      </c>
      <c r="K14" s="17">
        <v>1.7228455821952201E-2</v>
      </c>
      <c r="L14" s="17">
        <v>9.2223559217915196E-3</v>
      </c>
      <c r="M14" s="17"/>
      <c r="N14" s="17">
        <v>5.2848359978724096E-3</v>
      </c>
      <c r="O14" s="17">
        <v>3.2751343217562803E-2</v>
      </c>
      <c r="P14" s="17">
        <v>1.8097099613716899E-2</v>
      </c>
      <c r="Q14" s="17">
        <v>3.5134931209431702E-2</v>
      </c>
      <c r="R14" s="17"/>
      <c r="S14" s="17">
        <v>1.4092710426557201E-2</v>
      </c>
      <c r="T14" s="17">
        <v>2.2140453635266601E-2</v>
      </c>
      <c r="U14" s="17">
        <v>1.8719740472686201E-2</v>
      </c>
      <c r="V14" s="17">
        <v>2.4088269871515699E-2</v>
      </c>
      <c r="W14" s="17">
        <v>2.2923185897890001E-2</v>
      </c>
      <c r="X14" s="17">
        <v>3.25034330656764E-2</v>
      </c>
      <c r="Y14" s="17">
        <v>1.2323297180915099E-2</v>
      </c>
      <c r="Z14" s="17">
        <v>4.8664312713513798E-2</v>
      </c>
      <c r="AA14" s="17">
        <v>2.6659202257560799E-2</v>
      </c>
      <c r="AB14" s="17">
        <v>1.9911028177175799E-2</v>
      </c>
      <c r="AC14" s="17">
        <v>2.8313498564669599E-2</v>
      </c>
      <c r="AD14" s="17">
        <v>1.6547062680205199E-2</v>
      </c>
      <c r="AE14" s="17"/>
      <c r="AF14" s="17">
        <v>2.4722153822204398E-2</v>
      </c>
      <c r="AG14" s="17">
        <v>2.47184301416324E-2</v>
      </c>
      <c r="AH14" s="17">
        <v>3.0690289845574401E-2</v>
      </c>
      <c r="AI14" s="17">
        <v>1.8955239837803398E-2</v>
      </c>
      <c r="AJ14" s="17">
        <v>9.7637712951292796E-3</v>
      </c>
      <c r="AK14" s="17">
        <v>1.8994676126571599E-2</v>
      </c>
      <c r="AL14" s="17"/>
      <c r="AM14" s="17">
        <v>1.5672547660013299E-2</v>
      </c>
      <c r="AN14" s="17">
        <v>3.1411973617041899E-2</v>
      </c>
      <c r="AO14" s="17"/>
      <c r="AP14" s="17">
        <v>1.72875535163645E-2</v>
      </c>
      <c r="AQ14" s="17">
        <v>3.2562044416587603E-2</v>
      </c>
      <c r="AR14" s="17">
        <v>2.1249246615526501E-2</v>
      </c>
      <c r="AS14" s="17">
        <v>2.4895088071584401E-2</v>
      </c>
      <c r="AT14" s="17">
        <v>0</v>
      </c>
      <c r="AU14" s="17"/>
      <c r="AV14" s="17">
        <v>2.52883610141998E-2</v>
      </c>
      <c r="AW14" s="17">
        <v>2.6238039743095901E-3</v>
      </c>
      <c r="AX14" s="17">
        <v>1.2120297896425099E-2</v>
      </c>
      <c r="AY14" s="17">
        <v>1.2218195889518699E-2</v>
      </c>
      <c r="AZ14" s="17">
        <v>2.2726640789039299E-2</v>
      </c>
      <c r="BA14" s="17">
        <v>5.6448747927328E-2</v>
      </c>
      <c r="BB14" s="17"/>
      <c r="BC14" s="17">
        <v>2.1072866192679101E-2</v>
      </c>
      <c r="BD14" s="17">
        <v>2.7141695401491899E-2</v>
      </c>
      <c r="BE14" s="17">
        <v>1.3627990219531301E-2</v>
      </c>
      <c r="BF14" s="17"/>
      <c r="BG14" s="17">
        <v>1.0749661404367001E-2</v>
      </c>
      <c r="BH14" s="17">
        <v>1.10500685573413E-2</v>
      </c>
      <c r="BI14" s="17">
        <v>2.3313348149283101E-2</v>
      </c>
      <c r="BJ14" s="17">
        <v>1.9654177580098301E-2</v>
      </c>
      <c r="BK14" s="17">
        <v>2.89416131986138E-2</v>
      </c>
      <c r="BL14" s="17"/>
      <c r="BM14" s="17">
        <v>1.1000979317731399E-2</v>
      </c>
      <c r="BN14" s="17">
        <v>2.6792552397586399E-2</v>
      </c>
    </row>
    <row r="15" spans="2:66" x14ac:dyDescent="0.35">
      <c r="B15" s="18" t="s">
        <v>319</v>
      </c>
      <c r="C15" s="21">
        <v>0.47790994637096101</v>
      </c>
      <c r="D15" s="21">
        <v>0.51087541615992804</v>
      </c>
      <c r="E15" s="21">
        <v>0.44812394084802498</v>
      </c>
      <c r="F15" s="21"/>
      <c r="G15" s="21">
        <v>0.46880669041059397</v>
      </c>
      <c r="H15" s="21">
        <v>0.44145676871873901</v>
      </c>
      <c r="I15" s="21">
        <v>0.50590772855680799</v>
      </c>
      <c r="J15" s="21">
        <v>0.44623664206428698</v>
      </c>
      <c r="K15" s="21">
        <v>0.48899004811048302</v>
      </c>
      <c r="L15" s="21">
        <v>0.50927045335504695</v>
      </c>
      <c r="M15" s="21"/>
      <c r="N15" s="21">
        <v>0.49435669344701799</v>
      </c>
      <c r="O15" s="21">
        <v>0.461096770419617</v>
      </c>
      <c r="P15" s="21">
        <v>0.45225230483693601</v>
      </c>
      <c r="Q15" s="21">
        <v>0.50189154080666498</v>
      </c>
      <c r="R15" s="21"/>
      <c r="S15" s="21">
        <v>0.48121689976505599</v>
      </c>
      <c r="T15" s="21">
        <v>0.44660912581568202</v>
      </c>
      <c r="U15" s="21">
        <v>0.47112180621078198</v>
      </c>
      <c r="V15" s="21">
        <v>0.53648491346792904</v>
      </c>
      <c r="W15" s="21">
        <v>0.43296030448931899</v>
      </c>
      <c r="X15" s="21">
        <v>0.43247884911305001</v>
      </c>
      <c r="Y15" s="21">
        <v>0.466334192193813</v>
      </c>
      <c r="Z15" s="21">
        <v>0.57479556803959597</v>
      </c>
      <c r="AA15" s="21">
        <v>0.47256969656927</v>
      </c>
      <c r="AB15" s="21">
        <v>0.48651555594573098</v>
      </c>
      <c r="AC15" s="21">
        <v>0.450402237606501</v>
      </c>
      <c r="AD15" s="21">
        <v>0.62471238635972803</v>
      </c>
      <c r="AE15" s="21"/>
      <c r="AF15" s="21">
        <v>0.44285004889556001</v>
      </c>
      <c r="AG15" s="21">
        <v>0.49804319312186002</v>
      </c>
      <c r="AH15" s="21">
        <v>0.45833905325617702</v>
      </c>
      <c r="AI15" s="21">
        <v>0.48738920260492502</v>
      </c>
      <c r="AJ15" s="21">
        <v>0.52272320352262303</v>
      </c>
      <c r="AK15" s="21">
        <v>0.47090900896329402</v>
      </c>
      <c r="AL15" s="21"/>
      <c r="AM15" s="21">
        <v>0.49169678335517703</v>
      </c>
      <c r="AN15" s="21">
        <v>0.45827587639856598</v>
      </c>
      <c r="AO15" s="21"/>
      <c r="AP15" s="21">
        <v>0.51046721469141099</v>
      </c>
      <c r="AQ15" s="21">
        <v>0.49678440517693701</v>
      </c>
      <c r="AR15" s="21">
        <v>0.44072814926342002</v>
      </c>
      <c r="AS15" s="21">
        <v>0.46027548608380697</v>
      </c>
      <c r="AT15" s="21">
        <v>0.483296016581101</v>
      </c>
      <c r="AU15" s="21"/>
      <c r="AV15" s="21">
        <v>0.45253789744228301</v>
      </c>
      <c r="AW15" s="21">
        <v>0.57197165638750302</v>
      </c>
      <c r="AX15" s="21">
        <v>0.44956244013803398</v>
      </c>
      <c r="AY15" s="21">
        <v>0.52248903817644199</v>
      </c>
      <c r="AZ15" s="21">
        <v>0.34027038283741801</v>
      </c>
      <c r="BA15" s="21">
        <v>0.32512723404951899</v>
      </c>
      <c r="BB15" s="21"/>
      <c r="BC15" s="21">
        <v>0.42158846809556899</v>
      </c>
      <c r="BD15" s="21">
        <v>0.44589735881202902</v>
      </c>
      <c r="BE15" s="21">
        <v>0.560864940548227</v>
      </c>
      <c r="BF15" s="21"/>
      <c r="BG15" s="21">
        <v>0.56107163561970796</v>
      </c>
      <c r="BH15" s="21">
        <v>0.45589159595488699</v>
      </c>
      <c r="BI15" s="21">
        <v>0.445851178817323</v>
      </c>
      <c r="BJ15" s="21">
        <v>0.47266823293177401</v>
      </c>
      <c r="BK15" s="21">
        <v>0.65454681335660303</v>
      </c>
      <c r="BL15" s="21"/>
      <c r="BM15" s="21">
        <v>0.47307896355969298</v>
      </c>
      <c r="BN15" s="21">
        <v>0.61246112428240096</v>
      </c>
    </row>
    <row r="16" spans="2:66" x14ac:dyDescent="0.35">
      <c r="B16" s="18" t="s">
        <v>318</v>
      </c>
      <c r="C16" s="21">
        <v>0.24890871109578799</v>
      </c>
      <c r="D16" s="21">
        <v>0.23126682082762701</v>
      </c>
      <c r="E16" s="21">
        <v>0.26437054716755398</v>
      </c>
      <c r="F16" s="21"/>
      <c r="G16" s="21">
        <v>0.24907072744778899</v>
      </c>
      <c r="H16" s="21">
        <v>0.29910436868600399</v>
      </c>
      <c r="I16" s="21">
        <v>0.24574029189622501</v>
      </c>
      <c r="J16" s="21">
        <v>0.25171057992255302</v>
      </c>
      <c r="K16" s="21">
        <v>0.24239198279965901</v>
      </c>
      <c r="L16" s="21">
        <v>0.212485849227176</v>
      </c>
      <c r="M16" s="21"/>
      <c r="N16" s="21">
        <v>0.28455833888103199</v>
      </c>
      <c r="O16" s="21">
        <v>0.258789241868083</v>
      </c>
      <c r="P16" s="21">
        <v>0.25868733454669102</v>
      </c>
      <c r="Q16" s="21">
        <v>0.191687838153347</v>
      </c>
      <c r="R16" s="21"/>
      <c r="S16" s="21">
        <v>0.299468421628037</v>
      </c>
      <c r="T16" s="21">
        <v>0.24061391491689099</v>
      </c>
      <c r="U16" s="21">
        <v>0.23668864972391199</v>
      </c>
      <c r="V16" s="21">
        <v>0.18475182949048699</v>
      </c>
      <c r="W16" s="21">
        <v>0.27143148402114697</v>
      </c>
      <c r="X16" s="21">
        <v>0.23280658314900701</v>
      </c>
      <c r="Y16" s="21">
        <v>0.30543103192343002</v>
      </c>
      <c r="Z16" s="21">
        <v>0.22322032097951799</v>
      </c>
      <c r="AA16" s="21">
        <v>0.248140659106381</v>
      </c>
      <c r="AB16" s="21">
        <v>0.24731358317798199</v>
      </c>
      <c r="AC16" s="21">
        <v>0.23354272645207699</v>
      </c>
      <c r="AD16" s="21">
        <v>0.18631041824074401</v>
      </c>
      <c r="AE16" s="21"/>
      <c r="AF16" s="21">
        <v>0.28735993164886098</v>
      </c>
      <c r="AG16" s="21">
        <v>0.24002561544981499</v>
      </c>
      <c r="AH16" s="21">
        <v>0.24120083509998799</v>
      </c>
      <c r="AI16" s="21">
        <v>0.237439235105323</v>
      </c>
      <c r="AJ16" s="21">
        <v>0.22921445915443001</v>
      </c>
      <c r="AK16" s="21">
        <v>0.21506829524184101</v>
      </c>
      <c r="AL16" s="21"/>
      <c r="AM16" s="21">
        <v>0.24606137136123599</v>
      </c>
      <c r="AN16" s="21">
        <v>0.25229351793823301</v>
      </c>
      <c r="AO16" s="21"/>
      <c r="AP16" s="21">
        <v>0.19064437666808601</v>
      </c>
      <c r="AQ16" s="21">
        <v>0.24626927723970701</v>
      </c>
      <c r="AR16" s="21">
        <v>0.27634207099552099</v>
      </c>
      <c r="AS16" s="21">
        <v>0.32782211281251</v>
      </c>
      <c r="AT16" s="21">
        <v>0.357656143720118</v>
      </c>
      <c r="AU16" s="21"/>
      <c r="AV16" s="21">
        <v>0.29661086484826099</v>
      </c>
      <c r="AW16" s="21">
        <v>0.17792943104438499</v>
      </c>
      <c r="AX16" s="21">
        <v>0.25437301273743701</v>
      </c>
      <c r="AY16" s="21">
        <v>0.21169617261419499</v>
      </c>
      <c r="AZ16" s="21">
        <v>0.42851368444313997</v>
      </c>
      <c r="BA16" s="21">
        <v>0.22056821384514999</v>
      </c>
      <c r="BB16" s="21"/>
      <c r="BC16" s="21">
        <v>0.36638200425477102</v>
      </c>
      <c r="BD16" s="21">
        <v>0.23634461898315801</v>
      </c>
      <c r="BE16" s="21">
        <v>0.194951124946703</v>
      </c>
      <c r="BF16" s="21"/>
      <c r="BG16" s="21">
        <v>0.192483840311057</v>
      </c>
      <c r="BH16" s="21">
        <v>0.27385942666841501</v>
      </c>
      <c r="BI16" s="21">
        <v>0.28401899692626997</v>
      </c>
      <c r="BJ16" s="21">
        <v>0.22159605406125699</v>
      </c>
      <c r="BK16" s="21">
        <v>0.13936079184759501</v>
      </c>
      <c r="BL16" s="21"/>
      <c r="BM16" s="21">
        <v>0.26056192154065799</v>
      </c>
      <c r="BN16" s="21">
        <v>0.15838957285289901</v>
      </c>
    </row>
    <row r="17" spans="2:66" x14ac:dyDescent="0.35">
      <c r="B17" s="18" t="s">
        <v>320</v>
      </c>
      <c r="C17" s="22">
        <v>0.22900123527517299</v>
      </c>
      <c r="D17" s="22">
        <v>0.27960859533230098</v>
      </c>
      <c r="E17" s="22">
        <v>0.183753393680471</v>
      </c>
      <c r="F17" s="22"/>
      <c r="G17" s="22">
        <v>0.21973596296280501</v>
      </c>
      <c r="H17" s="22">
        <v>0.142352400032735</v>
      </c>
      <c r="I17" s="22">
        <v>0.26016743666058201</v>
      </c>
      <c r="J17" s="22">
        <v>0.19452606214173401</v>
      </c>
      <c r="K17" s="22">
        <v>0.24659806531082401</v>
      </c>
      <c r="L17" s="22">
        <v>0.29678460412787</v>
      </c>
      <c r="M17" s="22"/>
      <c r="N17" s="22">
        <v>0.209798354565986</v>
      </c>
      <c r="O17" s="22">
        <v>0.202307528551535</v>
      </c>
      <c r="P17" s="22">
        <v>0.193564970290245</v>
      </c>
      <c r="Q17" s="22">
        <v>0.31020370265331798</v>
      </c>
      <c r="R17" s="22"/>
      <c r="S17" s="22">
        <v>0.181748478137019</v>
      </c>
      <c r="T17" s="22">
        <v>0.205995210898791</v>
      </c>
      <c r="U17" s="22">
        <v>0.23443315648686999</v>
      </c>
      <c r="V17" s="22">
        <v>0.35173308397744202</v>
      </c>
      <c r="W17" s="22">
        <v>0.16152882046817199</v>
      </c>
      <c r="X17" s="22">
        <v>0.199672265964043</v>
      </c>
      <c r="Y17" s="22">
        <v>0.16090316027038301</v>
      </c>
      <c r="Z17" s="22">
        <v>0.35157524706007798</v>
      </c>
      <c r="AA17" s="22">
        <v>0.224429037462889</v>
      </c>
      <c r="AB17" s="22">
        <v>0.23920197276774999</v>
      </c>
      <c r="AC17" s="22">
        <v>0.21685951115442401</v>
      </c>
      <c r="AD17" s="22">
        <v>0.43840196811898402</v>
      </c>
      <c r="AE17" s="22"/>
      <c r="AF17" s="22">
        <v>0.15549011724669901</v>
      </c>
      <c r="AG17" s="22">
        <v>0.25801757767204497</v>
      </c>
      <c r="AH17" s="22">
        <v>0.217138218156189</v>
      </c>
      <c r="AI17" s="22">
        <v>0.24994996749960199</v>
      </c>
      <c r="AJ17" s="22">
        <v>0.29350874436819302</v>
      </c>
      <c r="AK17" s="22">
        <v>0.25584071372145301</v>
      </c>
      <c r="AL17" s="22"/>
      <c r="AM17" s="22">
        <v>0.24563541199394101</v>
      </c>
      <c r="AN17" s="22">
        <v>0.205982358460333</v>
      </c>
      <c r="AO17" s="22"/>
      <c r="AP17" s="22">
        <v>0.31982283802332501</v>
      </c>
      <c r="AQ17" s="22">
        <v>0.25051512793723002</v>
      </c>
      <c r="AR17" s="22">
        <v>0.164386078267899</v>
      </c>
      <c r="AS17" s="22">
        <v>0.132453373271296</v>
      </c>
      <c r="AT17" s="22">
        <v>0.12563987286098199</v>
      </c>
      <c r="AU17" s="22"/>
      <c r="AV17" s="22">
        <v>0.15592703259402199</v>
      </c>
      <c r="AW17" s="22">
        <v>0.394042225343118</v>
      </c>
      <c r="AX17" s="22">
        <v>0.195189427400597</v>
      </c>
      <c r="AY17" s="22">
        <v>0.310792865562246</v>
      </c>
      <c r="AZ17" s="22">
        <v>-8.8243301605721497E-2</v>
      </c>
      <c r="BA17" s="22">
        <v>0.104559020204369</v>
      </c>
      <c r="BB17" s="22"/>
      <c r="BC17" s="22">
        <v>5.5206463840797998E-2</v>
      </c>
      <c r="BD17" s="22">
        <v>0.20955273982887199</v>
      </c>
      <c r="BE17" s="22">
        <v>0.36591381560152397</v>
      </c>
      <c r="BF17" s="22"/>
      <c r="BG17" s="22">
        <v>0.36858779530864999</v>
      </c>
      <c r="BH17" s="22">
        <v>0.18203216928647201</v>
      </c>
      <c r="BI17" s="22">
        <v>0.161832181891053</v>
      </c>
      <c r="BJ17" s="22">
        <v>0.25107217887051703</v>
      </c>
      <c r="BK17" s="22">
        <v>0.51518602150900805</v>
      </c>
      <c r="BL17" s="22"/>
      <c r="BM17" s="22">
        <v>0.21251704201903501</v>
      </c>
      <c r="BN17" s="22">
        <v>0.45407155142950201</v>
      </c>
    </row>
    <row r="18" spans="2:66" x14ac:dyDescent="0.35">
      <c r="B18" s="16"/>
    </row>
    <row r="19" spans="2:66" x14ac:dyDescent="0.35">
      <c r="B19" t="s">
        <v>102</v>
      </c>
    </row>
    <row r="20" spans="2:66" x14ac:dyDescent="0.35">
      <c r="B20" t="s">
        <v>103</v>
      </c>
    </row>
    <row r="22" spans="2:66" x14ac:dyDescent="0.35">
      <c r="B22"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N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448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317</v>
      </c>
      <c r="C9" s="17">
        <v>0.13342026791348699</v>
      </c>
      <c r="D9" s="17">
        <v>0.14855885417306</v>
      </c>
      <c r="E9" s="17">
        <v>0.119317650459422</v>
      </c>
      <c r="F9" s="17"/>
      <c r="G9" s="17">
        <v>0.14623047294901501</v>
      </c>
      <c r="H9" s="17">
        <v>0.14245573192309899</v>
      </c>
      <c r="I9" s="17">
        <v>0.16241870497372601</v>
      </c>
      <c r="J9" s="17">
        <v>9.7806250063987896E-2</v>
      </c>
      <c r="K9" s="17">
        <v>0.13284800014526199</v>
      </c>
      <c r="L9" s="17">
        <v>0.12326811221751099</v>
      </c>
      <c r="M9" s="17"/>
      <c r="N9" s="17">
        <v>0.122281625582484</v>
      </c>
      <c r="O9" s="17">
        <v>0.15973838720638101</v>
      </c>
      <c r="P9" s="17">
        <v>0.133390017088339</v>
      </c>
      <c r="Q9" s="17">
        <v>0.120210143625181</v>
      </c>
      <c r="R9" s="17"/>
      <c r="S9" s="17">
        <v>0.16384526139424199</v>
      </c>
      <c r="T9" s="17">
        <v>0.13959439217029601</v>
      </c>
      <c r="U9" s="17">
        <v>0.10945714587767701</v>
      </c>
      <c r="V9" s="17">
        <v>0.13221260016830699</v>
      </c>
      <c r="W9" s="17">
        <v>0.11409687332346299</v>
      </c>
      <c r="X9" s="17">
        <v>0.12896568968681099</v>
      </c>
      <c r="Y9" s="17">
        <v>0.108948358710502</v>
      </c>
      <c r="Z9" s="17">
        <v>0.11778475431020601</v>
      </c>
      <c r="AA9" s="17">
        <v>0.13759919011464</v>
      </c>
      <c r="AB9" s="17">
        <v>0.12857712629254001</v>
      </c>
      <c r="AC9" s="17">
        <v>0.17397100497905299</v>
      </c>
      <c r="AD9" s="17">
        <v>0.108371918783243</v>
      </c>
      <c r="AE9" s="17"/>
      <c r="AF9" s="17">
        <v>0.13345198820471599</v>
      </c>
      <c r="AG9" s="17">
        <v>0.13698998679204899</v>
      </c>
      <c r="AH9" s="17">
        <v>0.13136054370113201</v>
      </c>
      <c r="AI9" s="17">
        <v>0.12129849409381301</v>
      </c>
      <c r="AJ9" s="17">
        <v>0.174861897059329</v>
      </c>
      <c r="AK9" s="17">
        <v>7.8051125577811895E-2</v>
      </c>
      <c r="AL9" s="17"/>
      <c r="AM9" s="17">
        <v>0.12908619240282601</v>
      </c>
      <c r="AN9" s="17">
        <v>0.14051593228374501</v>
      </c>
      <c r="AO9" s="17"/>
      <c r="AP9" s="17">
        <v>0.141067355417683</v>
      </c>
      <c r="AQ9" s="17">
        <v>0.13172526660487299</v>
      </c>
      <c r="AR9" s="17">
        <v>0.101598979125327</v>
      </c>
      <c r="AS9" s="17">
        <v>0.14917936318455</v>
      </c>
      <c r="AT9" s="17">
        <v>0.17657611653845101</v>
      </c>
      <c r="AU9" s="17"/>
      <c r="AV9" s="17">
        <v>0.103284567611101</v>
      </c>
      <c r="AW9" s="17">
        <v>0.17579539471592001</v>
      </c>
      <c r="AX9" s="17">
        <v>0.138863059011755</v>
      </c>
      <c r="AY9" s="17">
        <v>0.19284538874200999</v>
      </c>
      <c r="AZ9" s="17">
        <v>5.5230504525099901E-2</v>
      </c>
      <c r="BA9" s="17">
        <v>8.7219521263424901E-2</v>
      </c>
      <c r="BB9" s="17"/>
      <c r="BC9" s="17">
        <v>8.0910982596252498E-2</v>
      </c>
      <c r="BD9" s="17">
        <v>0.122141195811309</v>
      </c>
      <c r="BE9" s="17">
        <v>0.18867469390609501</v>
      </c>
      <c r="BF9" s="17"/>
      <c r="BG9" s="17">
        <v>0.218425593713796</v>
      </c>
      <c r="BH9" s="17">
        <v>0.131551900546898</v>
      </c>
      <c r="BI9" s="17">
        <v>7.80836237670679E-2</v>
      </c>
      <c r="BJ9" s="17">
        <v>0.153472536057461</v>
      </c>
      <c r="BK9" s="17">
        <v>0.242609702144893</v>
      </c>
      <c r="BL9" s="17"/>
      <c r="BM9" s="17">
        <v>0.14574784594114701</v>
      </c>
      <c r="BN9" s="17">
        <v>0.22198385907888299</v>
      </c>
    </row>
    <row r="10" spans="2:66" x14ac:dyDescent="0.35">
      <c r="B10" s="18" t="s">
        <v>316</v>
      </c>
      <c r="C10" s="17">
        <v>0.30809089145711899</v>
      </c>
      <c r="D10" s="17">
        <v>0.33155135998197799</v>
      </c>
      <c r="E10" s="17">
        <v>0.28575986239703499</v>
      </c>
      <c r="F10" s="17"/>
      <c r="G10" s="17">
        <v>0.301812515816617</v>
      </c>
      <c r="H10" s="17">
        <v>0.31380291496214802</v>
      </c>
      <c r="I10" s="17">
        <v>0.28885657761141198</v>
      </c>
      <c r="J10" s="17">
        <v>0.319944211474674</v>
      </c>
      <c r="K10" s="17">
        <v>0.27419841295292902</v>
      </c>
      <c r="L10" s="17">
        <v>0.336353170478358</v>
      </c>
      <c r="M10" s="17"/>
      <c r="N10" s="17">
        <v>0.30935198183512702</v>
      </c>
      <c r="O10" s="17">
        <v>0.27000886538952901</v>
      </c>
      <c r="P10" s="17">
        <v>0.32574707954035298</v>
      </c>
      <c r="Q10" s="17">
        <v>0.32797097213726301</v>
      </c>
      <c r="R10" s="17"/>
      <c r="S10" s="17">
        <v>0.31975709224336701</v>
      </c>
      <c r="T10" s="17">
        <v>0.33963283863382498</v>
      </c>
      <c r="U10" s="17">
        <v>0.264511945021765</v>
      </c>
      <c r="V10" s="17">
        <v>0.34210432325507301</v>
      </c>
      <c r="W10" s="17">
        <v>0.36489423080178601</v>
      </c>
      <c r="X10" s="17">
        <v>0.25463347789930202</v>
      </c>
      <c r="Y10" s="17">
        <v>0.30848682773272301</v>
      </c>
      <c r="Z10" s="17">
        <v>0.38625901270054602</v>
      </c>
      <c r="AA10" s="17">
        <v>0.28919270108567902</v>
      </c>
      <c r="AB10" s="17">
        <v>0.27899220508555</v>
      </c>
      <c r="AC10" s="17">
        <v>0.29395657182617002</v>
      </c>
      <c r="AD10" s="17">
        <v>0.23431473973775699</v>
      </c>
      <c r="AE10" s="17"/>
      <c r="AF10" s="17">
        <v>0.30498448211075502</v>
      </c>
      <c r="AG10" s="17">
        <v>0.30678417372426198</v>
      </c>
      <c r="AH10" s="17">
        <v>0.30832259851044003</v>
      </c>
      <c r="AI10" s="17">
        <v>0.32880012059396602</v>
      </c>
      <c r="AJ10" s="17">
        <v>0.315984089188803</v>
      </c>
      <c r="AK10" s="17">
        <v>0.24848901852108399</v>
      </c>
      <c r="AL10" s="17"/>
      <c r="AM10" s="17">
        <v>0.31521626075211101</v>
      </c>
      <c r="AN10" s="17">
        <v>0.30016556875011902</v>
      </c>
      <c r="AO10" s="17"/>
      <c r="AP10" s="17">
        <v>0.27936079789666401</v>
      </c>
      <c r="AQ10" s="17">
        <v>0.32321971696805102</v>
      </c>
      <c r="AR10" s="17">
        <v>0.31300382149140898</v>
      </c>
      <c r="AS10" s="17">
        <v>0.32862114454726599</v>
      </c>
      <c r="AT10" s="17">
        <v>0.38484095999996398</v>
      </c>
      <c r="AU10" s="17"/>
      <c r="AV10" s="17">
        <v>0.30746560371660703</v>
      </c>
      <c r="AW10" s="17">
        <v>0.33644341415436302</v>
      </c>
      <c r="AX10" s="17">
        <v>0.349731363045509</v>
      </c>
      <c r="AY10" s="17">
        <v>0.27851316274078602</v>
      </c>
      <c r="AZ10" s="17">
        <v>0.292427348739287</v>
      </c>
      <c r="BA10" s="17">
        <v>0.27303608163092002</v>
      </c>
      <c r="BB10" s="17"/>
      <c r="BC10" s="17">
        <v>0.29365696745731301</v>
      </c>
      <c r="BD10" s="17">
        <v>0.28060850999105102</v>
      </c>
      <c r="BE10" s="17">
        <v>0.373349704348654</v>
      </c>
      <c r="BF10" s="17"/>
      <c r="BG10" s="17">
        <v>0.36761718723331599</v>
      </c>
      <c r="BH10" s="17">
        <v>0.322101629175638</v>
      </c>
      <c r="BI10" s="17">
        <v>0.27504310713570101</v>
      </c>
      <c r="BJ10" s="17">
        <v>0.23984432210176199</v>
      </c>
      <c r="BK10" s="17">
        <v>0.39335789789519598</v>
      </c>
      <c r="BL10" s="17"/>
      <c r="BM10" s="17">
        <v>0.32953928208552602</v>
      </c>
      <c r="BN10" s="17">
        <v>0.357835712685588</v>
      </c>
    </row>
    <row r="11" spans="2:66" x14ac:dyDescent="0.35">
      <c r="B11" s="18" t="s">
        <v>315</v>
      </c>
      <c r="C11" s="17">
        <v>0.25943513092891402</v>
      </c>
      <c r="D11" s="17">
        <v>0.246951194450064</v>
      </c>
      <c r="E11" s="17">
        <v>0.27288578822366399</v>
      </c>
      <c r="F11" s="17"/>
      <c r="G11" s="17">
        <v>0.239590762273094</v>
      </c>
      <c r="H11" s="17">
        <v>0.21850356408579399</v>
      </c>
      <c r="I11" s="17">
        <v>0.279215888536884</v>
      </c>
      <c r="J11" s="17">
        <v>0.25997958200618798</v>
      </c>
      <c r="K11" s="17">
        <v>0.28301511807535001</v>
      </c>
      <c r="L11" s="17">
        <v>0.27375504069555801</v>
      </c>
      <c r="M11" s="17"/>
      <c r="N11" s="17">
        <v>0.23686571861486599</v>
      </c>
      <c r="O11" s="17">
        <v>0.24873371805606101</v>
      </c>
      <c r="P11" s="17">
        <v>0.27907443516859198</v>
      </c>
      <c r="Q11" s="17">
        <v>0.27757387813266698</v>
      </c>
      <c r="R11" s="17"/>
      <c r="S11" s="17">
        <v>0.240144717233713</v>
      </c>
      <c r="T11" s="17">
        <v>0.24161575113068101</v>
      </c>
      <c r="U11" s="17">
        <v>0.27259526668136902</v>
      </c>
      <c r="V11" s="17">
        <v>0.25325203815029601</v>
      </c>
      <c r="W11" s="17">
        <v>0.22108791093379901</v>
      </c>
      <c r="X11" s="17">
        <v>0.25261542391141301</v>
      </c>
      <c r="Y11" s="17">
        <v>0.27365713660205998</v>
      </c>
      <c r="Z11" s="17">
        <v>0.20008024421253001</v>
      </c>
      <c r="AA11" s="17">
        <v>0.30111062346172601</v>
      </c>
      <c r="AB11" s="17">
        <v>0.30561020398859601</v>
      </c>
      <c r="AC11" s="17">
        <v>0.24205878079475601</v>
      </c>
      <c r="AD11" s="17">
        <v>0.298730242326888</v>
      </c>
      <c r="AE11" s="17"/>
      <c r="AF11" s="17">
        <v>0.246882922257156</v>
      </c>
      <c r="AG11" s="17">
        <v>0.23602159858567501</v>
      </c>
      <c r="AH11" s="17">
        <v>0.28525215052030201</v>
      </c>
      <c r="AI11" s="17">
        <v>0.25366836210391303</v>
      </c>
      <c r="AJ11" s="17">
        <v>0.26059117687634198</v>
      </c>
      <c r="AK11" s="17">
        <v>0.38374615197356199</v>
      </c>
      <c r="AL11" s="17"/>
      <c r="AM11" s="17">
        <v>0.266207512144853</v>
      </c>
      <c r="AN11" s="17">
        <v>0.24939680677964199</v>
      </c>
      <c r="AO11" s="17"/>
      <c r="AP11" s="17">
        <v>0.30872332487608301</v>
      </c>
      <c r="AQ11" s="17">
        <v>0.26254097984283398</v>
      </c>
      <c r="AR11" s="17">
        <v>0.23913764570555299</v>
      </c>
      <c r="AS11" s="17">
        <v>0.196544259845438</v>
      </c>
      <c r="AT11" s="17">
        <v>0.24725831120524899</v>
      </c>
      <c r="AU11" s="17"/>
      <c r="AV11" s="17">
        <v>0.25402838031250102</v>
      </c>
      <c r="AW11" s="17">
        <v>0.25573653553689302</v>
      </c>
      <c r="AX11" s="17">
        <v>0.19734744770846799</v>
      </c>
      <c r="AY11" s="17">
        <v>0.26624136508921198</v>
      </c>
      <c r="AZ11" s="17">
        <v>0.23964898960745001</v>
      </c>
      <c r="BA11" s="17">
        <v>0.32511339257510202</v>
      </c>
      <c r="BB11" s="17"/>
      <c r="BC11" s="17">
        <v>0.21856857322439499</v>
      </c>
      <c r="BD11" s="17">
        <v>0.32450898856214699</v>
      </c>
      <c r="BE11" s="17">
        <v>0.18170227423680599</v>
      </c>
      <c r="BF11" s="17"/>
      <c r="BG11" s="17">
        <v>0.248833854584528</v>
      </c>
      <c r="BH11" s="17">
        <v>0.24926261958243401</v>
      </c>
      <c r="BI11" s="17">
        <v>0.28028124240787899</v>
      </c>
      <c r="BJ11" s="17">
        <v>0.302417894807815</v>
      </c>
      <c r="BK11" s="17">
        <v>0.19439967761138699</v>
      </c>
      <c r="BL11" s="17"/>
      <c r="BM11" s="17">
        <v>0.24919255551268699</v>
      </c>
      <c r="BN11" s="17">
        <v>0.219394490594092</v>
      </c>
    </row>
    <row r="12" spans="2:66" x14ac:dyDescent="0.35">
      <c r="B12" s="18" t="s">
        <v>314</v>
      </c>
      <c r="C12" s="17">
        <v>0.18875702911095199</v>
      </c>
      <c r="D12" s="17">
        <v>0.171095620427659</v>
      </c>
      <c r="E12" s="17">
        <v>0.20490499133326801</v>
      </c>
      <c r="F12" s="17"/>
      <c r="G12" s="17">
        <v>0.17813405426496201</v>
      </c>
      <c r="H12" s="17">
        <v>0.207041571250006</v>
      </c>
      <c r="I12" s="17">
        <v>0.190956440254031</v>
      </c>
      <c r="J12" s="17">
        <v>0.19308488622429501</v>
      </c>
      <c r="K12" s="17">
        <v>0.195379922282298</v>
      </c>
      <c r="L12" s="17">
        <v>0.17115491861419199</v>
      </c>
      <c r="M12" s="17"/>
      <c r="N12" s="17">
        <v>0.236078438201486</v>
      </c>
      <c r="O12" s="17">
        <v>0.19306794078848599</v>
      </c>
      <c r="P12" s="17">
        <v>0.156241394953925</v>
      </c>
      <c r="Q12" s="17">
        <v>0.16268665138056401</v>
      </c>
      <c r="R12" s="17"/>
      <c r="S12" s="17">
        <v>0.19997047783684899</v>
      </c>
      <c r="T12" s="17">
        <v>0.177274988075481</v>
      </c>
      <c r="U12" s="17">
        <v>0.231294526599955</v>
      </c>
      <c r="V12" s="17">
        <v>0.15386011528462001</v>
      </c>
      <c r="W12" s="17">
        <v>0.20479377262326001</v>
      </c>
      <c r="X12" s="17">
        <v>0.22270943304600299</v>
      </c>
      <c r="Y12" s="17">
        <v>0.18226271157929999</v>
      </c>
      <c r="Z12" s="17">
        <v>0.18809231410399499</v>
      </c>
      <c r="AA12" s="17">
        <v>0.16881161359084501</v>
      </c>
      <c r="AB12" s="17">
        <v>0.17264043193121301</v>
      </c>
      <c r="AC12" s="17">
        <v>0.16357688436552401</v>
      </c>
      <c r="AD12" s="17">
        <v>0.21995443662261399</v>
      </c>
      <c r="AE12" s="17"/>
      <c r="AF12" s="17">
        <v>0.19651049207798399</v>
      </c>
      <c r="AG12" s="17">
        <v>0.21131624032764601</v>
      </c>
      <c r="AH12" s="17">
        <v>0.16055651075847399</v>
      </c>
      <c r="AI12" s="17">
        <v>0.19109008510738701</v>
      </c>
      <c r="AJ12" s="17">
        <v>0.159497851011381</v>
      </c>
      <c r="AK12" s="17">
        <v>0.15895225660592899</v>
      </c>
      <c r="AL12" s="17"/>
      <c r="AM12" s="17">
        <v>0.188834113834221</v>
      </c>
      <c r="AN12" s="17">
        <v>0.18637356057142501</v>
      </c>
      <c r="AO12" s="17"/>
      <c r="AP12" s="17">
        <v>0.158292515876234</v>
      </c>
      <c r="AQ12" s="17">
        <v>0.173513044610939</v>
      </c>
      <c r="AR12" s="17">
        <v>0.23990878937143401</v>
      </c>
      <c r="AS12" s="17">
        <v>0.216946218789347</v>
      </c>
      <c r="AT12" s="17">
        <v>0.104672147039816</v>
      </c>
      <c r="AU12" s="17"/>
      <c r="AV12" s="17">
        <v>0.199310026382814</v>
      </c>
      <c r="AW12" s="17">
        <v>0.167200323262824</v>
      </c>
      <c r="AX12" s="17">
        <v>0.22728976205329399</v>
      </c>
      <c r="AY12" s="17">
        <v>0.19083188244586999</v>
      </c>
      <c r="AZ12" s="17">
        <v>0.29551900873654302</v>
      </c>
      <c r="BA12" s="17">
        <v>0.164221400633176</v>
      </c>
      <c r="BB12" s="17"/>
      <c r="BC12" s="17">
        <v>0.25083972138362998</v>
      </c>
      <c r="BD12" s="17">
        <v>0.167563505706146</v>
      </c>
      <c r="BE12" s="17">
        <v>0.19025320414678101</v>
      </c>
      <c r="BF12" s="17"/>
      <c r="BG12" s="17">
        <v>9.5708622394767004E-2</v>
      </c>
      <c r="BH12" s="17">
        <v>0.20001459034931501</v>
      </c>
      <c r="BI12" s="17">
        <v>0.24609083198885501</v>
      </c>
      <c r="BJ12" s="17">
        <v>0.15005136470867</v>
      </c>
      <c r="BK12" s="17">
        <v>0.10561329154325901</v>
      </c>
      <c r="BL12" s="17"/>
      <c r="BM12" s="17">
        <v>0.18297005394941501</v>
      </c>
      <c r="BN12" s="17">
        <v>0.11589601381834801</v>
      </c>
    </row>
    <row r="13" spans="2:66" x14ac:dyDescent="0.35">
      <c r="B13" s="18" t="s">
        <v>313</v>
      </c>
      <c r="C13" s="17">
        <v>7.0742004194119606E-2</v>
      </c>
      <c r="D13" s="17">
        <v>7.1877359791485504E-2</v>
      </c>
      <c r="E13" s="17">
        <v>6.9020033403665998E-2</v>
      </c>
      <c r="F13" s="17"/>
      <c r="G13" s="17">
        <v>8.2432106332445299E-2</v>
      </c>
      <c r="H13" s="17">
        <v>7.8685872819182406E-2</v>
      </c>
      <c r="I13" s="17">
        <v>4.2663102233072202E-2</v>
      </c>
      <c r="J13" s="17">
        <v>7.4670378711940294E-2</v>
      </c>
      <c r="K13" s="17">
        <v>7.6113450798420607E-2</v>
      </c>
      <c r="L13" s="17">
        <v>7.2428561117729801E-2</v>
      </c>
      <c r="M13" s="17"/>
      <c r="N13" s="17">
        <v>6.7670041113048501E-2</v>
      </c>
      <c r="O13" s="17">
        <v>7.9918328018412699E-2</v>
      </c>
      <c r="P13" s="17">
        <v>6.01964807315317E-2</v>
      </c>
      <c r="Q13" s="17">
        <v>7.3056088128360896E-2</v>
      </c>
      <c r="R13" s="17"/>
      <c r="S13" s="17">
        <v>5.9097728718385097E-2</v>
      </c>
      <c r="T13" s="17">
        <v>5.2296824370565799E-2</v>
      </c>
      <c r="U13" s="17">
        <v>0.10938606042231</v>
      </c>
      <c r="V13" s="17">
        <v>6.5678482826124304E-2</v>
      </c>
      <c r="W13" s="17">
        <v>6.4968694511034902E-2</v>
      </c>
      <c r="X13" s="17">
        <v>6.5216784251002899E-2</v>
      </c>
      <c r="Y13" s="17">
        <v>7.80623232959331E-2</v>
      </c>
      <c r="Z13" s="17">
        <v>4.7185272241031397E-2</v>
      </c>
      <c r="AA13" s="17">
        <v>6.7096015509724202E-2</v>
      </c>
      <c r="AB13" s="17">
        <v>8.2080502305263897E-2</v>
      </c>
      <c r="AC13" s="17">
        <v>9.7565946930626604E-2</v>
      </c>
      <c r="AD13" s="17">
        <v>9.3105899072324902E-2</v>
      </c>
      <c r="AE13" s="17"/>
      <c r="AF13" s="17">
        <v>8.72130062282757E-2</v>
      </c>
      <c r="AG13" s="17">
        <v>6.0521829283187299E-2</v>
      </c>
      <c r="AH13" s="17">
        <v>7.0233083810060298E-2</v>
      </c>
      <c r="AI13" s="17">
        <v>6.6212735254183502E-2</v>
      </c>
      <c r="AJ13" s="17">
        <v>5.1654730775202898E-2</v>
      </c>
      <c r="AK13" s="17">
        <v>0.10256149330631199</v>
      </c>
      <c r="AL13" s="17"/>
      <c r="AM13" s="17">
        <v>6.5489969202062098E-2</v>
      </c>
      <c r="AN13" s="17">
        <v>7.8695679484447806E-2</v>
      </c>
      <c r="AO13" s="17"/>
      <c r="AP13" s="17">
        <v>5.2952126930984E-2</v>
      </c>
      <c r="AQ13" s="17">
        <v>6.7196769964286904E-2</v>
      </c>
      <c r="AR13" s="17">
        <v>7.3319455619238097E-2</v>
      </c>
      <c r="AS13" s="17">
        <v>7.5256682659132004E-2</v>
      </c>
      <c r="AT13" s="17">
        <v>6.6000662598288601E-2</v>
      </c>
      <c r="AU13" s="17"/>
      <c r="AV13" s="17">
        <v>0.100475238507875</v>
      </c>
      <c r="AW13" s="17">
        <v>5.1785734066806602E-2</v>
      </c>
      <c r="AX13" s="17">
        <v>5.6104001571107898E-2</v>
      </c>
      <c r="AY13" s="17">
        <v>3.9762425865984399E-2</v>
      </c>
      <c r="AZ13" s="17">
        <v>8.5047975171259907E-2</v>
      </c>
      <c r="BA13" s="17">
        <v>4.4688281639182301E-2</v>
      </c>
      <c r="BB13" s="17"/>
      <c r="BC13" s="17">
        <v>0.111141513986955</v>
      </c>
      <c r="BD13" s="17">
        <v>6.3643041692289307E-2</v>
      </c>
      <c r="BE13" s="17">
        <v>4.8981765427935003E-2</v>
      </c>
      <c r="BF13" s="17"/>
      <c r="BG13" s="17">
        <v>3.9252373887184E-2</v>
      </c>
      <c r="BH13" s="17">
        <v>7.1565723175084806E-2</v>
      </c>
      <c r="BI13" s="17">
        <v>8.41985915086471E-2</v>
      </c>
      <c r="BJ13" s="17">
        <v>0.116845861766718</v>
      </c>
      <c r="BK13" s="17">
        <v>4.0037624631495898E-2</v>
      </c>
      <c r="BL13" s="17"/>
      <c r="BM13" s="17">
        <v>6.6285430312261001E-2</v>
      </c>
      <c r="BN13" s="17">
        <v>5.78106223031295E-2</v>
      </c>
    </row>
    <row r="14" spans="2:66" x14ac:dyDescent="0.35">
      <c r="B14" s="18" t="s">
        <v>117</v>
      </c>
      <c r="C14" s="17">
        <v>3.9554676395409001E-2</v>
      </c>
      <c r="D14" s="17">
        <v>2.9965611175752999E-2</v>
      </c>
      <c r="E14" s="17">
        <v>4.8111674182945201E-2</v>
      </c>
      <c r="F14" s="17"/>
      <c r="G14" s="17">
        <v>5.1800088363867298E-2</v>
      </c>
      <c r="H14" s="17">
        <v>3.9510344959770002E-2</v>
      </c>
      <c r="I14" s="17">
        <v>3.5889286390874797E-2</v>
      </c>
      <c r="J14" s="17">
        <v>5.45146915189152E-2</v>
      </c>
      <c r="K14" s="17">
        <v>3.8445095745741002E-2</v>
      </c>
      <c r="L14" s="17">
        <v>2.3040196876651101E-2</v>
      </c>
      <c r="M14" s="17"/>
      <c r="N14" s="17">
        <v>2.7752194652989101E-2</v>
      </c>
      <c r="O14" s="17">
        <v>4.8532760541130197E-2</v>
      </c>
      <c r="P14" s="17">
        <v>4.5350592517258502E-2</v>
      </c>
      <c r="Q14" s="17">
        <v>3.8502266595964903E-2</v>
      </c>
      <c r="R14" s="17"/>
      <c r="S14" s="17">
        <v>1.7184722573444E-2</v>
      </c>
      <c r="T14" s="17">
        <v>4.95852056191518E-2</v>
      </c>
      <c r="U14" s="17">
        <v>1.27550553969242E-2</v>
      </c>
      <c r="V14" s="17">
        <v>5.2892440315579499E-2</v>
      </c>
      <c r="W14" s="17">
        <v>3.0158517806658802E-2</v>
      </c>
      <c r="X14" s="17">
        <v>7.5859191205467705E-2</v>
      </c>
      <c r="Y14" s="17">
        <v>4.8582642079482499E-2</v>
      </c>
      <c r="Z14" s="17">
        <v>6.0598402431691997E-2</v>
      </c>
      <c r="AA14" s="17">
        <v>3.6189856237384799E-2</v>
      </c>
      <c r="AB14" s="17">
        <v>3.20995303968373E-2</v>
      </c>
      <c r="AC14" s="17">
        <v>2.8870811103870801E-2</v>
      </c>
      <c r="AD14" s="17">
        <v>4.5522763457173598E-2</v>
      </c>
      <c r="AE14" s="17"/>
      <c r="AF14" s="17">
        <v>3.09571091211121E-2</v>
      </c>
      <c r="AG14" s="17">
        <v>4.8366171287181299E-2</v>
      </c>
      <c r="AH14" s="17">
        <v>4.42751126995918E-2</v>
      </c>
      <c r="AI14" s="17">
        <v>3.8930202846736199E-2</v>
      </c>
      <c r="AJ14" s="17">
        <v>3.7410255088942197E-2</v>
      </c>
      <c r="AK14" s="17">
        <v>2.8199954015300399E-2</v>
      </c>
      <c r="AL14" s="17"/>
      <c r="AM14" s="17">
        <v>3.5165951663926401E-2</v>
      </c>
      <c r="AN14" s="17">
        <v>4.48524521306208E-2</v>
      </c>
      <c r="AO14" s="17"/>
      <c r="AP14" s="17">
        <v>5.9603879002352499E-2</v>
      </c>
      <c r="AQ14" s="17">
        <v>4.1804222009016401E-2</v>
      </c>
      <c r="AR14" s="17">
        <v>3.3031308687038602E-2</v>
      </c>
      <c r="AS14" s="17">
        <v>3.3452330974267301E-2</v>
      </c>
      <c r="AT14" s="17">
        <v>2.0651802618232001E-2</v>
      </c>
      <c r="AU14" s="17"/>
      <c r="AV14" s="17">
        <v>3.5436183469101198E-2</v>
      </c>
      <c r="AW14" s="17">
        <v>1.3038598263193001E-2</v>
      </c>
      <c r="AX14" s="17">
        <v>3.0664366609865899E-2</v>
      </c>
      <c r="AY14" s="17">
        <v>3.1805775116137899E-2</v>
      </c>
      <c r="AZ14" s="17">
        <v>3.2126173220361001E-2</v>
      </c>
      <c r="BA14" s="17">
        <v>0.105721322258195</v>
      </c>
      <c r="BB14" s="17"/>
      <c r="BC14" s="17">
        <v>4.4882241351454501E-2</v>
      </c>
      <c r="BD14" s="17">
        <v>4.1534758237057802E-2</v>
      </c>
      <c r="BE14" s="17">
        <v>1.7038357933729101E-2</v>
      </c>
      <c r="BF14" s="17"/>
      <c r="BG14" s="17">
        <v>3.0162368186408599E-2</v>
      </c>
      <c r="BH14" s="17">
        <v>2.5503537170629701E-2</v>
      </c>
      <c r="BI14" s="17">
        <v>3.6302603191849997E-2</v>
      </c>
      <c r="BJ14" s="17">
        <v>3.7368020557573899E-2</v>
      </c>
      <c r="BK14" s="17">
        <v>2.3981806173769701E-2</v>
      </c>
      <c r="BL14" s="17"/>
      <c r="BM14" s="17">
        <v>2.6264832198964298E-2</v>
      </c>
      <c r="BN14" s="17">
        <v>2.7079301519958798E-2</v>
      </c>
    </row>
    <row r="15" spans="2:66" x14ac:dyDescent="0.35">
      <c r="B15" s="18" t="s">
        <v>319</v>
      </c>
      <c r="C15" s="21">
        <v>0.44151115937060498</v>
      </c>
      <c r="D15" s="21">
        <v>0.48011021415503802</v>
      </c>
      <c r="E15" s="21">
        <v>0.40507751285645599</v>
      </c>
      <c r="F15" s="21"/>
      <c r="G15" s="21">
        <v>0.44804298876563198</v>
      </c>
      <c r="H15" s="21">
        <v>0.45625864688524798</v>
      </c>
      <c r="I15" s="21">
        <v>0.45127528258513799</v>
      </c>
      <c r="J15" s="21">
        <v>0.41775046153866102</v>
      </c>
      <c r="K15" s="21">
        <v>0.40704641309819101</v>
      </c>
      <c r="L15" s="21">
        <v>0.45962128269586899</v>
      </c>
      <c r="M15" s="21"/>
      <c r="N15" s="21">
        <v>0.43163360741761098</v>
      </c>
      <c r="O15" s="21">
        <v>0.42974725259591001</v>
      </c>
      <c r="P15" s="21">
        <v>0.45913709662869301</v>
      </c>
      <c r="Q15" s="21">
        <v>0.44818111576244402</v>
      </c>
      <c r="R15" s="21"/>
      <c r="S15" s="21">
        <v>0.48360235363760901</v>
      </c>
      <c r="T15" s="21">
        <v>0.479227230804121</v>
      </c>
      <c r="U15" s="21">
        <v>0.37396909089944202</v>
      </c>
      <c r="V15" s="21">
        <v>0.47431692342338</v>
      </c>
      <c r="W15" s="21">
        <v>0.47899110412524798</v>
      </c>
      <c r="X15" s="21">
        <v>0.38359916758611301</v>
      </c>
      <c r="Y15" s="21">
        <v>0.41743518644322503</v>
      </c>
      <c r="Z15" s="21">
        <v>0.50404376701075204</v>
      </c>
      <c r="AA15" s="21">
        <v>0.42679189120032002</v>
      </c>
      <c r="AB15" s="21">
        <v>0.40756933137808998</v>
      </c>
      <c r="AC15" s="21">
        <v>0.46792757680522301</v>
      </c>
      <c r="AD15" s="21">
        <v>0.342686658521</v>
      </c>
      <c r="AE15" s="21"/>
      <c r="AF15" s="21">
        <v>0.43843647031547101</v>
      </c>
      <c r="AG15" s="21">
        <v>0.44377416051631002</v>
      </c>
      <c r="AH15" s="21">
        <v>0.43968314221157201</v>
      </c>
      <c r="AI15" s="21">
        <v>0.45009861468778001</v>
      </c>
      <c r="AJ15" s="21">
        <v>0.49084598624813203</v>
      </c>
      <c r="AK15" s="21">
        <v>0.32654014409889598</v>
      </c>
      <c r="AL15" s="21"/>
      <c r="AM15" s="21">
        <v>0.44430245315493699</v>
      </c>
      <c r="AN15" s="21">
        <v>0.440681501033864</v>
      </c>
      <c r="AO15" s="21"/>
      <c r="AP15" s="21">
        <v>0.42042815331434702</v>
      </c>
      <c r="AQ15" s="21">
        <v>0.45494498357292401</v>
      </c>
      <c r="AR15" s="21">
        <v>0.41460280061673599</v>
      </c>
      <c r="AS15" s="21">
        <v>0.47780050773181598</v>
      </c>
      <c r="AT15" s="21">
        <v>0.56141707653841499</v>
      </c>
      <c r="AU15" s="21"/>
      <c r="AV15" s="21">
        <v>0.41075017132770902</v>
      </c>
      <c r="AW15" s="21">
        <v>0.51223880887028295</v>
      </c>
      <c r="AX15" s="21">
        <v>0.488594422057264</v>
      </c>
      <c r="AY15" s="21">
        <v>0.47135855148279598</v>
      </c>
      <c r="AZ15" s="21">
        <v>0.34765785326438697</v>
      </c>
      <c r="BA15" s="21">
        <v>0.360255602894345</v>
      </c>
      <c r="BB15" s="21"/>
      <c r="BC15" s="21">
        <v>0.37456795005356602</v>
      </c>
      <c r="BD15" s="21">
        <v>0.40274970580236003</v>
      </c>
      <c r="BE15" s="21">
        <v>0.56202439825474904</v>
      </c>
      <c r="BF15" s="21"/>
      <c r="BG15" s="21">
        <v>0.58604278094711204</v>
      </c>
      <c r="BH15" s="21">
        <v>0.45365352972253598</v>
      </c>
      <c r="BI15" s="21">
        <v>0.35312673090276903</v>
      </c>
      <c r="BJ15" s="21">
        <v>0.39331685815922302</v>
      </c>
      <c r="BK15" s="21">
        <v>0.63596760004008901</v>
      </c>
      <c r="BL15" s="21"/>
      <c r="BM15" s="21">
        <v>0.475287128026673</v>
      </c>
      <c r="BN15" s="21">
        <v>0.57981957176447196</v>
      </c>
    </row>
    <row r="16" spans="2:66" x14ac:dyDescent="0.35">
      <c r="B16" s="18" t="s">
        <v>318</v>
      </c>
      <c r="C16" s="21">
        <v>0.25949903330507201</v>
      </c>
      <c r="D16" s="21">
        <v>0.24297298021914501</v>
      </c>
      <c r="E16" s="21">
        <v>0.27392502473693398</v>
      </c>
      <c r="F16" s="21"/>
      <c r="G16" s="21">
        <v>0.260566160597407</v>
      </c>
      <c r="H16" s="21">
        <v>0.28572744406918799</v>
      </c>
      <c r="I16" s="21">
        <v>0.23361954248710301</v>
      </c>
      <c r="J16" s="21">
        <v>0.26775526493623503</v>
      </c>
      <c r="K16" s="21">
        <v>0.27149337308071803</v>
      </c>
      <c r="L16" s="21">
        <v>0.24358347973192199</v>
      </c>
      <c r="M16" s="21"/>
      <c r="N16" s="21">
        <v>0.30374847931453403</v>
      </c>
      <c r="O16" s="21">
        <v>0.27298626880689802</v>
      </c>
      <c r="P16" s="21">
        <v>0.216437875685457</v>
      </c>
      <c r="Q16" s="21">
        <v>0.23574273950892399</v>
      </c>
      <c r="R16" s="21"/>
      <c r="S16" s="21">
        <v>0.25906820655523399</v>
      </c>
      <c r="T16" s="21">
        <v>0.22957181244604599</v>
      </c>
      <c r="U16" s="21">
        <v>0.340680587022265</v>
      </c>
      <c r="V16" s="21">
        <v>0.219538598110744</v>
      </c>
      <c r="W16" s="21">
        <v>0.26976246713429503</v>
      </c>
      <c r="X16" s="21">
        <v>0.28792621729700602</v>
      </c>
      <c r="Y16" s="21">
        <v>0.26032503487523301</v>
      </c>
      <c r="Z16" s="21">
        <v>0.23527758634502599</v>
      </c>
      <c r="AA16" s="21">
        <v>0.23590762910056901</v>
      </c>
      <c r="AB16" s="21">
        <v>0.25472093423647701</v>
      </c>
      <c r="AC16" s="21">
        <v>0.26114283129615101</v>
      </c>
      <c r="AD16" s="21">
        <v>0.31306033569493802</v>
      </c>
      <c r="AE16" s="21"/>
      <c r="AF16" s="21">
        <v>0.28372349830625998</v>
      </c>
      <c r="AG16" s="21">
        <v>0.27183806961083301</v>
      </c>
      <c r="AH16" s="21">
        <v>0.23078959456853401</v>
      </c>
      <c r="AI16" s="21">
        <v>0.25730282036157098</v>
      </c>
      <c r="AJ16" s="21">
        <v>0.211152581786584</v>
      </c>
      <c r="AK16" s="21">
        <v>0.26151374991224202</v>
      </c>
      <c r="AL16" s="21"/>
      <c r="AM16" s="21">
        <v>0.25432408303628301</v>
      </c>
      <c r="AN16" s="21">
        <v>0.26506924005587301</v>
      </c>
      <c r="AO16" s="21"/>
      <c r="AP16" s="21">
        <v>0.211244642807218</v>
      </c>
      <c r="AQ16" s="21">
        <v>0.240709814575226</v>
      </c>
      <c r="AR16" s="21">
        <v>0.31322824499067198</v>
      </c>
      <c r="AS16" s="21">
        <v>0.29220290144847899</v>
      </c>
      <c r="AT16" s="21">
        <v>0.17067280963810399</v>
      </c>
      <c r="AU16" s="21"/>
      <c r="AV16" s="21">
        <v>0.29978526489068902</v>
      </c>
      <c r="AW16" s="21">
        <v>0.218986057329631</v>
      </c>
      <c r="AX16" s="21">
        <v>0.283393763624402</v>
      </c>
      <c r="AY16" s="21">
        <v>0.23059430831185501</v>
      </c>
      <c r="AZ16" s="21">
        <v>0.38056698390780302</v>
      </c>
      <c r="BA16" s="21">
        <v>0.20890968227235801</v>
      </c>
      <c r="BB16" s="21"/>
      <c r="BC16" s="21">
        <v>0.36198123537058502</v>
      </c>
      <c r="BD16" s="21">
        <v>0.23120654739843599</v>
      </c>
      <c r="BE16" s="21">
        <v>0.23923496957471599</v>
      </c>
      <c r="BF16" s="21"/>
      <c r="BG16" s="21">
        <v>0.13496099628195099</v>
      </c>
      <c r="BH16" s="21">
        <v>0.27158031352439999</v>
      </c>
      <c r="BI16" s="21">
        <v>0.33028942349750201</v>
      </c>
      <c r="BJ16" s="21">
        <v>0.26689722647538799</v>
      </c>
      <c r="BK16" s="21">
        <v>0.14565091617475501</v>
      </c>
      <c r="BL16" s="21"/>
      <c r="BM16" s="21">
        <v>0.24925548426167601</v>
      </c>
      <c r="BN16" s="21">
        <v>0.17370663612147799</v>
      </c>
    </row>
    <row r="17" spans="2:66" x14ac:dyDescent="0.35">
      <c r="B17" s="18" t="s">
        <v>320</v>
      </c>
      <c r="C17" s="22">
        <v>0.18201212606553399</v>
      </c>
      <c r="D17" s="22">
        <v>0.237137233935893</v>
      </c>
      <c r="E17" s="22">
        <v>0.13115248811952199</v>
      </c>
      <c r="F17" s="22"/>
      <c r="G17" s="22">
        <v>0.187476828168224</v>
      </c>
      <c r="H17" s="22">
        <v>0.17053120281605999</v>
      </c>
      <c r="I17" s="22">
        <v>0.21765574009803501</v>
      </c>
      <c r="J17" s="22">
        <v>0.149995196602426</v>
      </c>
      <c r="K17" s="22">
        <v>0.13555304001747301</v>
      </c>
      <c r="L17" s="22">
        <v>0.21603780296394701</v>
      </c>
      <c r="M17" s="22"/>
      <c r="N17" s="22">
        <v>0.12788512810307601</v>
      </c>
      <c r="O17" s="22">
        <v>0.15676098378901199</v>
      </c>
      <c r="P17" s="22">
        <v>0.24269922094323601</v>
      </c>
      <c r="Q17" s="22">
        <v>0.212438376253519</v>
      </c>
      <c r="R17" s="22"/>
      <c r="S17" s="22">
        <v>0.22453414708237501</v>
      </c>
      <c r="T17" s="22">
        <v>0.249655418358074</v>
      </c>
      <c r="U17" s="22">
        <v>3.3288503877176703E-2</v>
      </c>
      <c r="V17" s="22">
        <v>0.254778325312636</v>
      </c>
      <c r="W17" s="22">
        <v>0.20922863699095401</v>
      </c>
      <c r="X17" s="22">
        <v>9.5672950289106704E-2</v>
      </c>
      <c r="Y17" s="22">
        <v>0.15711015156799199</v>
      </c>
      <c r="Z17" s="22">
        <v>0.268766180665726</v>
      </c>
      <c r="AA17" s="22">
        <v>0.19088426209975001</v>
      </c>
      <c r="AB17" s="22">
        <v>0.152848397141614</v>
      </c>
      <c r="AC17" s="22">
        <v>0.206784745509072</v>
      </c>
      <c r="AD17" s="22">
        <v>2.9626322826061299E-2</v>
      </c>
      <c r="AE17" s="22"/>
      <c r="AF17" s="22">
        <v>0.154712972009211</v>
      </c>
      <c r="AG17" s="22">
        <v>0.17193609090547801</v>
      </c>
      <c r="AH17" s="22">
        <v>0.208893547643038</v>
      </c>
      <c r="AI17" s="22">
        <v>0.192795794326209</v>
      </c>
      <c r="AJ17" s="22">
        <v>0.279693404461548</v>
      </c>
      <c r="AK17" s="22">
        <v>6.5026394186654596E-2</v>
      </c>
      <c r="AL17" s="22"/>
      <c r="AM17" s="22">
        <v>0.18997837011865401</v>
      </c>
      <c r="AN17" s="22">
        <v>0.17561226097799101</v>
      </c>
      <c r="AO17" s="22"/>
      <c r="AP17" s="22">
        <v>0.209183510507128</v>
      </c>
      <c r="AQ17" s="22">
        <v>0.21423516899769901</v>
      </c>
      <c r="AR17" s="22">
        <v>0.101374555626064</v>
      </c>
      <c r="AS17" s="22">
        <v>0.18559760628333699</v>
      </c>
      <c r="AT17" s="22">
        <v>0.390744266900311</v>
      </c>
      <c r="AU17" s="22"/>
      <c r="AV17" s="22">
        <v>0.11096490643702001</v>
      </c>
      <c r="AW17" s="22">
        <v>0.293252751540651</v>
      </c>
      <c r="AX17" s="22">
        <v>0.205200658432863</v>
      </c>
      <c r="AY17" s="22">
        <v>0.240764243170941</v>
      </c>
      <c r="AZ17" s="22">
        <v>-3.2909130643416003E-2</v>
      </c>
      <c r="BA17" s="22">
        <v>0.15134592062198701</v>
      </c>
      <c r="BB17" s="22"/>
      <c r="BC17" s="22">
        <v>1.2586714682981E-2</v>
      </c>
      <c r="BD17" s="22">
        <v>0.17154315840392401</v>
      </c>
      <c r="BE17" s="22">
        <v>0.32278942868003202</v>
      </c>
      <c r="BF17" s="22"/>
      <c r="BG17" s="22">
        <v>0.45108178466516202</v>
      </c>
      <c r="BH17" s="22">
        <v>0.18207321619813599</v>
      </c>
      <c r="BI17" s="22">
        <v>2.2837307405267002E-2</v>
      </c>
      <c r="BJ17" s="22">
        <v>0.12641963168383499</v>
      </c>
      <c r="BK17" s="22">
        <v>0.490316683865335</v>
      </c>
      <c r="BL17" s="22"/>
      <c r="BM17" s="22">
        <v>0.22603164376499699</v>
      </c>
      <c r="BN17" s="22">
        <v>0.406112935642994</v>
      </c>
    </row>
    <row r="18" spans="2:66" x14ac:dyDescent="0.35">
      <c r="B18" s="16"/>
    </row>
    <row r="19" spans="2:66" x14ac:dyDescent="0.35">
      <c r="B19" t="s">
        <v>102</v>
      </c>
    </row>
    <row r="20" spans="2:66" x14ac:dyDescent="0.35">
      <c r="B20" t="s">
        <v>103</v>
      </c>
    </row>
    <row r="22" spans="2:66" x14ac:dyDescent="0.35">
      <c r="B22"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N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449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317</v>
      </c>
      <c r="C9" s="17">
        <v>0.233169654210688</v>
      </c>
      <c r="D9" s="17">
        <v>0.25614641860895598</v>
      </c>
      <c r="E9" s="17">
        <v>0.20992587887570799</v>
      </c>
      <c r="F9" s="17"/>
      <c r="G9" s="17">
        <v>0.216527466799704</v>
      </c>
      <c r="H9" s="17">
        <v>0.31253798037518798</v>
      </c>
      <c r="I9" s="17">
        <v>0.21124294772125299</v>
      </c>
      <c r="J9" s="17">
        <v>0.23664974756176901</v>
      </c>
      <c r="K9" s="17">
        <v>0.20621966392819699</v>
      </c>
      <c r="L9" s="17">
        <v>0.212476330986486</v>
      </c>
      <c r="M9" s="17"/>
      <c r="N9" s="17">
        <v>0.27969594419140198</v>
      </c>
      <c r="O9" s="17">
        <v>0.23522408699547301</v>
      </c>
      <c r="P9" s="17">
        <v>0.19973692726904299</v>
      </c>
      <c r="Q9" s="17">
        <v>0.20746714598483701</v>
      </c>
      <c r="R9" s="17"/>
      <c r="S9" s="17">
        <v>0.26793282783093902</v>
      </c>
      <c r="T9" s="17">
        <v>0.21474403000145001</v>
      </c>
      <c r="U9" s="17">
        <v>0.200079399543657</v>
      </c>
      <c r="V9" s="17">
        <v>0.203166550677122</v>
      </c>
      <c r="W9" s="17">
        <v>0.25773984801479799</v>
      </c>
      <c r="X9" s="17">
        <v>0.22261522133009101</v>
      </c>
      <c r="Y9" s="17">
        <v>0.19855235822006001</v>
      </c>
      <c r="Z9" s="17">
        <v>0.24695282005302799</v>
      </c>
      <c r="AA9" s="17">
        <v>0.235579058442971</v>
      </c>
      <c r="AB9" s="17">
        <v>0.240312515863217</v>
      </c>
      <c r="AC9" s="17">
        <v>0.28285776901675902</v>
      </c>
      <c r="AD9" s="17">
        <v>0.26435090219554203</v>
      </c>
      <c r="AE9" s="17"/>
      <c r="AF9" s="17">
        <v>0.29613935851200801</v>
      </c>
      <c r="AG9" s="17">
        <v>0.235481710212706</v>
      </c>
      <c r="AH9" s="17">
        <v>0.19840319011077101</v>
      </c>
      <c r="AI9" s="17">
        <v>0.19272075017169901</v>
      </c>
      <c r="AJ9" s="17">
        <v>0.209718248436573</v>
      </c>
      <c r="AK9" s="17">
        <v>0.186000779736268</v>
      </c>
      <c r="AL9" s="17"/>
      <c r="AM9" s="17">
        <v>0.23362491018761</v>
      </c>
      <c r="AN9" s="17">
        <v>0.231805396682426</v>
      </c>
      <c r="AO9" s="17"/>
      <c r="AP9" s="17">
        <v>0.21769188852170299</v>
      </c>
      <c r="AQ9" s="17">
        <v>0.19344590211914001</v>
      </c>
      <c r="AR9" s="17">
        <v>0.24293783649442699</v>
      </c>
      <c r="AS9" s="17">
        <v>0.31218706342311398</v>
      </c>
      <c r="AT9" s="17">
        <v>0.32175866213603199</v>
      </c>
      <c r="AU9" s="17"/>
      <c r="AV9" s="17">
        <v>0.28340923788015598</v>
      </c>
      <c r="AW9" s="17">
        <v>0.18891010719015</v>
      </c>
      <c r="AX9" s="17">
        <v>0.196481939399166</v>
      </c>
      <c r="AY9" s="17">
        <v>0.21388733877689201</v>
      </c>
      <c r="AZ9" s="17">
        <v>0.35823475064468102</v>
      </c>
      <c r="BA9" s="17">
        <v>0.173551526454121</v>
      </c>
      <c r="BB9" s="17"/>
      <c r="BC9" s="17">
        <v>0.28315216968572698</v>
      </c>
      <c r="BD9" s="17">
        <v>0.206472148616275</v>
      </c>
      <c r="BE9" s="17">
        <v>0.238531120132911</v>
      </c>
      <c r="BF9" s="17"/>
      <c r="BG9" s="17">
        <v>0.25575072877988297</v>
      </c>
      <c r="BH9" s="17">
        <v>0.25805485803237799</v>
      </c>
      <c r="BI9" s="17">
        <v>0.25521117279102401</v>
      </c>
      <c r="BJ9" s="17">
        <v>0.26643329737212701</v>
      </c>
      <c r="BK9" s="17">
        <v>6.8157987792814304E-2</v>
      </c>
      <c r="BL9" s="17"/>
      <c r="BM9" s="17">
        <v>0.25767834252052102</v>
      </c>
      <c r="BN9" s="17">
        <v>0.11403778853985599</v>
      </c>
    </row>
    <row r="10" spans="2:66" x14ac:dyDescent="0.35">
      <c r="B10" s="18" t="s">
        <v>316</v>
      </c>
      <c r="C10" s="17">
        <v>0.37309512973851799</v>
      </c>
      <c r="D10" s="17">
        <v>0.34472644093064603</v>
      </c>
      <c r="E10" s="17">
        <v>0.40064276284851302</v>
      </c>
      <c r="F10" s="17"/>
      <c r="G10" s="17">
        <v>0.33739020482596699</v>
      </c>
      <c r="H10" s="17">
        <v>0.38791921825759801</v>
      </c>
      <c r="I10" s="17">
        <v>0.36952614188168298</v>
      </c>
      <c r="J10" s="17">
        <v>0.38902627952631302</v>
      </c>
      <c r="K10" s="17">
        <v>0.38622225544295402</v>
      </c>
      <c r="L10" s="17">
        <v>0.36590619975025501</v>
      </c>
      <c r="M10" s="17"/>
      <c r="N10" s="17">
        <v>0.38491317730889901</v>
      </c>
      <c r="O10" s="17">
        <v>0.38329551790523803</v>
      </c>
      <c r="P10" s="17">
        <v>0.36609234739623903</v>
      </c>
      <c r="Q10" s="17">
        <v>0.35607197719331402</v>
      </c>
      <c r="R10" s="17"/>
      <c r="S10" s="17">
        <v>0.35415015046005299</v>
      </c>
      <c r="T10" s="17">
        <v>0.42096410884330399</v>
      </c>
      <c r="U10" s="17">
        <v>0.445343477691023</v>
      </c>
      <c r="V10" s="17">
        <v>0.39615374245102403</v>
      </c>
      <c r="W10" s="17">
        <v>0.32729058228850799</v>
      </c>
      <c r="X10" s="17">
        <v>0.37579572728989802</v>
      </c>
      <c r="Y10" s="17">
        <v>0.32963207917906301</v>
      </c>
      <c r="Z10" s="17">
        <v>0.41049102914922497</v>
      </c>
      <c r="AA10" s="17">
        <v>0.35874991836404801</v>
      </c>
      <c r="AB10" s="17">
        <v>0.34875605754966799</v>
      </c>
      <c r="AC10" s="17">
        <v>0.35361961650520302</v>
      </c>
      <c r="AD10" s="17">
        <v>0.31547275235372102</v>
      </c>
      <c r="AE10" s="17"/>
      <c r="AF10" s="17">
        <v>0.32417266929115801</v>
      </c>
      <c r="AG10" s="17">
        <v>0.36972665678827499</v>
      </c>
      <c r="AH10" s="17">
        <v>0.391274569882192</v>
      </c>
      <c r="AI10" s="17">
        <v>0.43765453486368699</v>
      </c>
      <c r="AJ10" s="17">
        <v>0.356449026365317</v>
      </c>
      <c r="AK10" s="17">
        <v>0.39901504981892499</v>
      </c>
      <c r="AL10" s="17"/>
      <c r="AM10" s="17">
        <v>0.36470815003656298</v>
      </c>
      <c r="AN10" s="17">
        <v>0.38523819161790501</v>
      </c>
      <c r="AO10" s="17"/>
      <c r="AP10" s="17">
        <v>0.32552927004663401</v>
      </c>
      <c r="AQ10" s="17">
        <v>0.404048580898906</v>
      </c>
      <c r="AR10" s="17">
        <v>0.37080909239884302</v>
      </c>
      <c r="AS10" s="17">
        <v>0.40498894386101603</v>
      </c>
      <c r="AT10" s="17">
        <v>0.43084102346842201</v>
      </c>
      <c r="AU10" s="17"/>
      <c r="AV10" s="17">
        <v>0.38043548050623199</v>
      </c>
      <c r="AW10" s="17">
        <v>0.389929965571718</v>
      </c>
      <c r="AX10" s="17">
        <v>0.42649125767696699</v>
      </c>
      <c r="AY10" s="17">
        <v>0.33992539695215301</v>
      </c>
      <c r="AZ10" s="17">
        <v>0.40474913652790501</v>
      </c>
      <c r="BA10" s="17">
        <v>0.388171993423165</v>
      </c>
      <c r="BB10" s="17"/>
      <c r="BC10" s="17">
        <v>0.396500256866329</v>
      </c>
      <c r="BD10" s="17">
        <v>0.38021111930942803</v>
      </c>
      <c r="BE10" s="17">
        <v>0.36639576528053802</v>
      </c>
      <c r="BF10" s="17"/>
      <c r="BG10" s="17">
        <v>0.28265405509589198</v>
      </c>
      <c r="BH10" s="17">
        <v>0.402416114504482</v>
      </c>
      <c r="BI10" s="17">
        <v>0.42581937293959898</v>
      </c>
      <c r="BJ10" s="17">
        <v>0.37711858887411398</v>
      </c>
      <c r="BK10" s="17">
        <v>0.22514820976060301</v>
      </c>
      <c r="BL10" s="17"/>
      <c r="BM10" s="17">
        <v>0.38284591328832301</v>
      </c>
      <c r="BN10" s="17">
        <v>0.26031330786572698</v>
      </c>
    </row>
    <row r="11" spans="2:66" x14ac:dyDescent="0.35">
      <c r="B11" s="18" t="s">
        <v>315</v>
      </c>
      <c r="C11" s="17">
        <v>0.26941236791031697</v>
      </c>
      <c r="D11" s="17">
        <v>0.27078461956879901</v>
      </c>
      <c r="E11" s="17">
        <v>0.26940231761589301</v>
      </c>
      <c r="F11" s="17"/>
      <c r="G11" s="17">
        <v>0.28247577106273503</v>
      </c>
      <c r="H11" s="17">
        <v>0.18611261057418499</v>
      </c>
      <c r="I11" s="17">
        <v>0.27379822840075602</v>
      </c>
      <c r="J11" s="17">
        <v>0.25791494251653801</v>
      </c>
      <c r="K11" s="17">
        <v>0.29267308082914101</v>
      </c>
      <c r="L11" s="17">
        <v>0.31887745296243297</v>
      </c>
      <c r="M11" s="17"/>
      <c r="N11" s="17">
        <v>0.21528803606397001</v>
      </c>
      <c r="O11" s="17">
        <v>0.244947306952503</v>
      </c>
      <c r="P11" s="17">
        <v>0.31192556802608201</v>
      </c>
      <c r="Q11" s="17">
        <v>0.31848803274354198</v>
      </c>
      <c r="R11" s="17"/>
      <c r="S11" s="17">
        <v>0.25172953076207799</v>
      </c>
      <c r="T11" s="17">
        <v>0.24480392664678199</v>
      </c>
      <c r="U11" s="17">
        <v>0.25511678019777501</v>
      </c>
      <c r="V11" s="17">
        <v>0.287522826475898</v>
      </c>
      <c r="W11" s="17">
        <v>0.31414930133382402</v>
      </c>
      <c r="X11" s="17">
        <v>0.29355693716729703</v>
      </c>
      <c r="Y11" s="17">
        <v>0.35627228812956302</v>
      </c>
      <c r="Z11" s="17">
        <v>0.27013950519198698</v>
      </c>
      <c r="AA11" s="17">
        <v>0.26777296183718702</v>
      </c>
      <c r="AB11" s="17">
        <v>0.23292104435702901</v>
      </c>
      <c r="AC11" s="17">
        <v>0.21930863328910399</v>
      </c>
      <c r="AD11" s="17">
        <v>0.23151479636737299</v>
      </c>
      <c r="AE11" s="17"/>
      <c r="AF11" s="17">
        <v>0.25019528414109898</v>
      </c>
      <c r="AG11" s="17">
        <v>0.27869868744416099</v>
      </c>
      <c r="AH11" s="17">
        <v>0.26632321119126001</v>
      </c>
      <c r="AI11" s="17">
        <v>0.26205837643643098</v>
      </c>
      <c r="AJ11" s="17">
        <v>0.31705862404672203</v>
      </c>
      <c r="AK11" s="17">
        <v>0.25030936430885897</v>
      </c>
      <c r="AL11" s="17"/>
      <c r="AM11" s="17">
        <v>0.27990040091853202</v>
      </c>
      <c r="AN11" s="17">
        <v>0.25533466046444597</v>
      </c>
      <c r="AO11" s="17"/>
      <c r="AP11" s="17">
        <v>0.32623047775613101</v>
      </c>
      <c r="AQ11" s="17">
        <v>0.29096368982704501</v>
      </c>
      <c r="AR11" s="17">
        <v>0.26200387311212803</v>
      </c>
      <c r="AS11" s="17">
        <v>0.158121115055186</v>
      </c>
      <c r="AT11" s="17">
        <v>8.1996736292782299E-2</v>
      </c>
      <c r="AU11" s="17"/>
      <c r="AV11" s="17">
        <v>0.24051395920854099</v>
      </c>
      <c r="AW11" s="17">
        <v>0.30151789607051099</v>
      </c>
      <c r="AX11" s="17">
        <v>0.27528007412401601</v>
      </c>
      <c r="AY11" s="17">
        <v>0.31888415054437103</v>
      </c>
      <c r="AZ11" s="17">
        <v>0.15915644908600299</v>
      </c>
      <c r="BA11" s="17">
        <v>0.249895189378877</v>
      </c>
      <c r="BB11" s="17"/>
      <c r="BC11" s="17">
        <v>0.22221436975257</v>
      </c>
      <c r="BD11" s="17">
        <v>0.28810829097865998</v>
      </c>
      <c r="BE11" s="17">
        <v>0.25989315862641299</v>
      </c>
      <c r="BF11" s="17"/>
      <c r="BG11" s="17">
        <v>0.31446574983651698</v>
      </c>
      <c r="BH11" s="17">
        <v>0.24137271683396799</v>
      </c>
      <c r="BI11" s="17">
        <v>0.22640301948358199</v>
      </c>
      <c r="BJ11" s="17">
        <v>0.31467176696620403</v>
      </c>
      <c r="BK11" s="17">
        <v>0.40358678044823398</v>
      </c>
      <c r="BL11" s="17"/>
      <c r="BM11" s="17">
        <v>0.25331677800344898</v>
      </c>
      <c r="BN11" s="17">
        <v>0.38301234225604802</v>
      </c>
    </row>
    <row r="12" spans="2:66" x14ac:dyDescent="0.35">
      <c r="B12" s="18" t="s">
        <v>314</v>
      </c>
      <c r="C12" s="17">
        <v>6.3876302984216607E-2</v>
      </c>
      <c r="D12" s="17">
        <v>7.1630796927238005E-2</v>
      </c>
      <c r="E12" s="17">
        <v>5.6630454462518298E-2</v>
      </c>
      <c r="F12" s="17"/>
      <c r="G12" s="17">
        <v>9.0154477157048094E-2</v>
      </c>
      <c r="H12" s="17">
        <v>6.8203411213926493E-2</v>
      </c>
      <c r="I12" s="17">
        <v>7.2403292565041799E-2</v>
      </c>
      <c r="J12" s="17">
        <v>5.6108628742191198E-2</v>
      </c>
      <c r="K12" s="17">
        <v>4.3091777999171597E-2</v>
      </c>
      <c r="L12" s="17">
        <v>5.6213773015771802E-2</v>
      </c>
      <c r="M12" s="17"/>
      <c r="N12" s="17">
        <v>7.5666869480126603E-2</v>
      </c>
      <c r="O12" s="17">
        <v>6.2924143985503195E-2</v>
      </c>
      <c r="P12" s="17">
        <v>7.0798340583608094E-2</v>
      </c>
      <c r="Q12" s="17">
        <v>4.50311738221848E-2</v>
      </c>
      <c r="R12" s="17"/>
      <c r="S12" s="17">
        <v>8.4004174866609299E-2</v>
      </c>
      <c r="T12" s="17">
        <v>6.6805099037230406E-2</v>
      </c>
      <c r="U12" s="17">
        <v>4.2362587146405097E-2</v>
      </c>
      <c r="V12" s="17">
        <v>5.8680280640627698E-2</v>
      </c>
      <c r="W12" s="17">
        <v>5.0425348180665297E-2</v>
      </c>
      <c r="X12" s="17">
        <v>5.9131398559566201E-2</v>
      </c>
      <c r="Y12" s="17">
        <v>6.6862279005090397E-2</v>
      </c>
      <c r="Z12" s="17">
        <v>1.17875523673954E-2</v>
      </c>
      <c r="AA12" s="17">
        <v>6.7528422086906695E-2</v>
      </c>
      <c r="AB12" s="17">
        <v>8.2597728007255997E-2</v>
      </c>
      <c r="AC12" s="17">
        <v>2.8775346341527602E-2</v>
      </c>
      <c r="AD12" s="17">
        <v>0.12679291686164901</v>
      </c>
      <c r="AE12" s="17"/>
      <c r="AF12" s="17">
        <v>6.18439579990918E-2</v>
      </c>
      <c r="AG12" s="17">
        <v>6.0447659039438301E-2</v>
      </c>
      <c r="AH12" s="17">
        <v>6.9624671187826295E-2</v>
      </c>
      <c r="AI12" s="17">
        <v>5.6905525690264303E-2</v>
      </c>
      <c r="AJ12" s="17">
        <v>6.9944119199562005E-2</v>
      </c>
      <c r="AK12" s="17">
        <v>8.8235153175153305E-2</v>
      </c>
      <c r="AL12" s="17"/>
      <c r="AM12" s="17">
        <v>6.6639540210565298E-2</v>
      </c>
      <c r="AN12" s="17">
        <v>6.0408553232001498E-2</v>
      </c>
      <c r="AO12" s="17"/>
      <c r="AP12" s="17">
        <v>5.9679205743443299E-2</v>
      </c>
      <c r="AQ12" s="17">
        <v>5.8697080539799697E-2</v>
      </c>
      <c r="AR12" s="17">
        <v>6.6268083122156402E-2</v>
      </c>
      <c r="AS12" s="17">
        <v>6.8594774280163098E-2</v>
      </c>
      <c r="AT12" s="17">
        <v>0.10475909532677399</v>
      </c>
      <c r="AU12" s="17"/>
      <c r="AV12" s="17">
        <v>5.6590237614498898E-2</v>
      </c>
      <c r="AW12" s="17">
        <v>6.5581466001504093E-2</v>
      </c>
      <c r="AX12" s="17">
        <v>8.9626430903425397E-2</v>
      </c>
      <c r="AY12" s="17">
        <v>7.1873932719522304E-2</v>
      </c>
      <c r="AZ12" s="17">
        <v>4.7021335914379798E-2</v>
      </c>
      <c r="BA12" s="17">
        <v>4.3447908090414697E-2</v>
      </c>
      <c r="BB12" s="17"/>
      <c r="BC12" s="17">
        <v>6.2238157374385802E-2</v>
      </c>
      <c r="BD12" s="17">
        <v>6.0512939517727002E-2</v>
      </c>
      <c r="BE12" s="17">
        <v>7.7259212579372405E-2</v>
      </c>
      <c r="BF12" s="17"/>
      <c r="BG12" s="17">
        <v>7.4137766230337604E-2</v>
      </c>
      <c r="BH12" s="17">
        <v>6.2281291454786399E-2</v>
      </c>
      <c r="BI12" s="17">
        <v>5.0806622137738899E-2</v>
      </c>
      <c r="BJ12" s="17">
        <v>0</v>
      </c>
      <c r="BK12" s="17">
        <v>0.130188523257323</v>
      </c>
      <c r="BL12" s="17"/>
      <c r="BM12" s="17">
        <v>6.4218746423560999E-2</v>
      </c>
      <c r="BN12" s="17">
        <v>0.100063625108023</v>
      </c>
    </row>
    <row r="13" spans="2:66" x14ac:dyDescent="0.35">
      <c r="B13" s="18" t="s">
        <v>313</v>
      </c>
      <c r="C13" s="17">
        <v>3.1481848192874397E-2</v>
      </c>
      <c r="D13" s="17">
        <v>3.0625435829037598E-2</v>
      </c>
      <c r="E13" s="17">
        <v>3.2472027183898002E-2</v>
      </c>
      <c r="F13" s="17"/>
      <c r="G13" s="17">
        <v>2.8436078217627701E-2</v>
      </c>
      <c r="H13" s="17">
        <v>2.29319555673403E-2</v>
      </c>
      <c r="I13" s="17">
        <v>3.0481674347549899E-2</v>
      </c>
      <c r="J13" s="17">
        <v>3.5232832050116798E-2</v>
      </c>
      <c r="K13" s="17">
        <v>3.6311524738158601E-2</v>
      </c>
      <c r="L13" s="17">
        <v>3.50161417650919E-2</v>
      </c>
      <c r="M13" s="17"/>
      <c r="N13" s="17">
        <v>3.1770529418162698E-2</v>
      </c>
      <c r="O13" s="17">
        <v>3.0194032744563701E-2</v>
      </c>
      <c r="P13" s="17">
        <v>2.6425371682987399E-2</v>
      </c>
      <c r="Q13" s="17">
        <v>3.7464807704038802E-2</v>
      </c>
      <c r="R13" s="17"/>
      <c r="S13" s="17">
        <v>2.0851055995676299E-2</v>
      </c>
      <c r="T13" s="17">
        <v>3.75371166895824E-2</v>
      </c>
      <c r="U13" s="17">
        <v>1.92453281668029E-2</v>
      </c>
      <c r="V13" s="17">
        <v>2.4322326026014099E-2</v>
      </c>
      <c r="W13" s="17">
        <v>3.4922373685761801E-2</v>
      </c>
      <c r="X13" s="17">
        <v>1.6312830307796799E-2</v>
      </c>
      <c r="Y13" s="17">
        <v>2.39365677962643E-2</v>
      </c>
      <c r="Z13" s="17">
        <v>2.35498712870678E-2</v>
      </c>
      <c r="AA13" s="17">
        <v>3.4997584129510102E-2</v>
      </c>
      <c r="AB13" s="17">
        <v>5.0293813583255E-2</v>
      </c>
      <c r="AC13" s="17">
        <v>7.7086846691689498E-2</v>
      </c>
      <c r="AD13" s="17">
        <v>3.1342629279202297E-2</v>
      </c>
      <c r="AE13" s="17"/>
      <c r="AF13" s="17">
        <v>3.17712159730087E-2</v>
      </c>
      <c r="AG13" s="17">
        <v>3.0779678792313601E-2</v>
      </c>
      <c r="AH13" s="17">
        <v>3.6306845926092499E-2</v>
      </c>
      <c r="AI13" s="17">
        <v>2.26178904243504E-2</v>
      </c>
      <c r="AJ13" s="17">
        <v>3.2959522721976102E-2</v>
      </c>
      <c r="AK13" s="17">
        <v>4.8018314500701903E-2</v>
      </c>
      <c r="AL13" s="17"/>
      <c r="AM13" s="17">
        <v>3.4132853480590697E-2</v>
      </c>
      <c r="AN13" s="17">
        <v>2.79436255631785E-2</v>
      </c>
      <c r="AO13" s="17"/>
      <c r="AP13" s="17">
        <v>3.89843718189525E-2</v>
      </c>
      <c r="AQ13" s="17">
        <v>2.4337016762313798E-2</v>
      </c>
      <c r="AR13" s="17">
        <v>2.55585743232855E-2</v>
      </c>
      <c r="AS13" s="17">
        <v>3.0995252221407501E-2</v>
      </c>
      <c r="AT13" s="17">
        <v>6.0644482775989397E-2</v>
      </c>
      <c r="AU13" s="17"/>
      <c r="AV13" s="17">
        <v>1.68874874206527E-2</v>
      </c>
      <c r="AW13" s="17">
        <v>5.1571864186287897E-2</v>
      </c>
      <c r="AX13" s="17">
        <v>5.99918960221478E-3</v>
      </c>
      <c r="AY13" s="17">
        <v>4.2771921570862501E-2</v>
      </c>
      <c r="AZ13" s="17">
        <v>0</v>
      </c>
      <c r="BA13" s="17">
        <v>3.7473716615216902E-2</v>
      </c>
      <c r="BB13" s="17"/>
      <c r="BC13" s="17">
        <v>8.4685450924579103E-3</v>
      </c>
      <c r="BD13" s="17">
        <v>3.4553794104122598E-2</v>
      </c>
      <c r="BE13" s="17">
        <v>4.3851783036756402E-2</v>
      </c>
      <c r="BF13" s="17"/>
      <c r="BG13" s="17">
        <v>6.1660808151982903E-2</v>
      </c>
      <c r="BH13" s="17">
        <v>1.5765555035422801E-2</v>
      </c>
      <c r="BI13" s="17">
        <v>1.6353276544230199E-2</v>
      </c>
      <c r="BJ13" s="17">
        <v>1.9521784105340001E-2</v>
      </c>
      <c r="BK13" s="17">
        <v>0.14856998243285499</v>
      </c>
      <c r="BL13" s="17"/>
      <c r="BM13" s="17">
        <v>2.3265253544224599E-2</v>
      </c>
      <c r="BN13" s="17">
        <v>0.11870894911209801</v>
      </c>
    </row>
    <row r="14" spans="2:66" x14ac:dyDescent="0.35">
      <c r="B14" s="18" t="s">
        <v>117</v>
      </c>
      <c r="C14" s="17">
        <v>2.89646969633852E-2</v>
      </c>
      <c r="D14" s="17">
        <v>2.6086288135323401E-2</v>
      </c>
      <c r="E14" s="17">
        <v>3.0926559013469999E-2</v>
      </c>
      <c r="F14" s="17"/>
      <c r="G14" s="17">
        <v>4.5016001936918799E-2</v>
      </c>
      <c r="H14" s="17">
        <v>2.2294824011762401E-2</v>
      </c>
      <c r="I14" s="17">
        <v>4.2547715083716298E-2</v>
      </c>
      <c r="J14" s="17">
        <v>2.50675696030715E-2</v>
      </c>
      <c r="K14" s="17">
        <v>3.5481697062377401E-2</v>
      </c>
      <c r="L14" s="17">
        <v>1.1510101519963E-2</v>
      </c>
      <c r="M14" s="17"/>
      <c r="N14" s="17">
        <v>1.2665443537440301E-2</v>
      </c>
      <c r="O14" s="17">
        <v>4.3414911416718702E-2</v>
      </c>
      <c r="P14" s="17">
        <v>2.50214450420395E-2</v>
      </c>
      <c r="Q14" s="17">
        <v>3.5476862552082399E-2</v>
      </c>
      <c r="R14" s="17"/>
      <c r="S14" s="17">
        <v>2.13322600846442E-2</v>
      </c>
      <c r="T14" s="17">
        <v>1.5145718781650899E-2</v>
      </c>
      <c r="U14" s="17">
        <v>3.7852427254336997E-2</v>
      </c>
      <c r="V14" s="17">
        <v>3.0154273729314299E-2</v>
      </c>
      <c r="W14" s="17">
        <v>1.54725464964431E-2</v>
      </c>
      <c r="X14" s="17">
        <v>3.2587885345350502E-2</v>
      </c>
      <c r="Y14" s="17">
        <v>2.47444276699588E-2</v>
      </c>
      <c r="Z14" s="17">
        <v>3.7079221951296197E-2</v>
      </c>
      <c r="AA14" s="17">
        <v>3.5372055139377398E-2</v>
      </c>
      <c r="AB14" s="17">
        <v>4.5118840639575698E-2</v>
      </c>
      <c r="AC14" s="17">
        <v>3.8351788155717201E-2</v>
      </c>
      <c r="AD14" s="17">
        <v>3.05260029425128E-2</v>
      </c>
      <c r="AE14" s="17"/>
      <c r="AF14" s="17">
        <v>3.5877514083633703E-2</v>
      </c>
      <c r="AG14" s="17">
        <v>2.4865607723105799E-2</v>
      </c>
      <c r="AH14" s="17">
        <v>3.8067511701858202E-2</v>
      </c>
      <c r="AI14" s="17">
        <v>2.8042922413567602E-2</v>
      </c>
      <c r="AJ14" s="17">
        <v>1.3870459229849001E-2</v>
      </c>
      <c r="AK14" s="17">
        <v>2.8421338460092399E-2</v>
      </c>
      <c r="AL14" s="17"/>
      <c r="AM14" s="17">
        <v>2.0994145166139299E-2</v>
      </c>
      <c r="AN14" s="17">
        <v>3.9269572440042401E-2</v>
      </c>
      <c r="AO14" s="17"/>
      <c r="AP14" s="17">
        <v>3.1884786113136401E-2</v>
      </c>
      <c r="AQ14" s="17">
        <v>2.8507729852795299E-2</v>
      </c>
      <c r="AR14" s="17">
        <v>3.2422540549160397E-2</v>
      </c>
      <c r="AS14" s="17">
        <v>2.5112851159112701E-2</v>
      </c>
      <c r="AT14" s="17">
        <v>0</v>
      </c>
      <c r="AU14" s="17"/>
      <c r="AV14" s="17">
        <v>2.21635973699192E-2</v>
      </c>
      <c r="AW14" s="17">
        <v>2.4887009798292099E-3</v>
      </c>
      <c r="AX14" s="17">
        <v>6.1211082942103099E-3</v>
      </c>
      <c r="AY14" s="17">
        <v>1.2657259436199299E-2</v>
      </c>
      <c r="AZ14" s="17">
        <v>3.08383278270314E-2</v>
      </c>
      <c r="BA14" s="17">
        <v>0.107459666038205</v>
      </c>
      <c r="BB14" s="17"/>
      <c r="BC14" s="17">
        <v>2.74265012285312E-2</v>
      </c>
      <c r="BD14" s="17">
        <v>3.0141707473788599E-2</v>
      </c>
      <c r="BE14" s="17">
        <v>1.4068960344008501E-2</v>
      </c>
      <c r="BF14" s="17"/>
      <c r="BG14" s="17">
        <v>1.13308919053874E-2</v>
      </c>
      <c r="BH14" s="17">
        <v>2.0109464138962502E-2</v>
      </c>
      <c r="BI14" s="17">
        <v>2.5406536103825601E-2</v>
      </c>
      <c r="BJ14" s="17">
        <v>2.22545626822152E-2</v>
      </c>
      <c r="BK14" s="17">
        <v>2.4348516308171E-2</v>
      </c>
      <c r="BL14" s="17"/>
      <c r="BM14" s="17">
        <v>1.8674966219921801E-2</v>
      </c>
      <c r="BN14" s="17">
        <v>2.3863987118246999E-2</v>
      </c>
    </row>
    <row r="15" spans="2:66" x14ac:dyDescent="0.35">
      <c r="B15" s="18" t="s">
        <v>319</v>
      </c>
      <c r="C15" s="21">
        <v>0.60626478394920602</v>
      </c>
      <c r="D15" s="21">
        <v>0.60087285953960201</v>
      </c>
      <c r="E15" s="21">
        <v>0.61056864172422098</v>
      </c>
      <c r="F15" s="21"/>
      <c r="G15" s="21">
        <v>0.55391767162567096</v>
      </c>
      <c r="H15" s="21">
        <v>0.70045719863278499</v>
      </c>
      <c r="I15" s="21">
        <v>0.58076908960293605</v>
      </c>
      <c r="J15" s="21">
        <v>0.62567602708808201</v>
      </c>
      <c r="K15" s="21">
        <v>0.59244191937115098</v>
      </c>
      <c r="L15" s="21">
        <v>0.57838253073674095</v>
      </c>
      <c r="M15" s="21"/>
      <c r="N15" s="21">
        <v>0.66460912150030105</v>
      </c>
      <c r="O15" s="21">
        <v>0.61851960490071201</v>
      </c>
      <c r="P15" s="21">
        <v>0.56582927466528299</v>
      </c>
      <c r="Q15" s="21">
        <v>0.56353912317815102</v>
      </c>
      <c r="R15" s="21"/>
      <c r="S15" s="21">
        <v>0.62208297829099202</v>
      </c>
      <c r="T15" s="21">
        <v>0.63570813884475497</v>
      </c>
      <c r="U15" s="21">
        <v>0.64542287723467995</v>
      </c>
      <c r="V15" s="21">
        <v>0.59932029312814505</v>
      </c>
      <c r="W15" s="21">
        <v>0.58503043030330604</v>
      </c>
      <c r="X15" s="21">
        <v>0.598410948619989</v>
      </c>
      <c r="Y15" s="21">
        <v>0.52818443739912302</v>
      </c>
      <c r="Z15" s="21">
        <v>0.65744384920225296</v>
      </c>
      <c r="AA15" s="21">
        <v>0.59432897680701902</v>
      </c>
      <c r="AB15" s="21">
        <v>0.58906857341288499</v>
      </c>
      <c r="AC15" s="21">
        <v>0.63647738552196198</v>
      </c>
      <c r="AD15" s="21">
        <v>0.57982365454926299</v>
      </c>
      <c r="AE15" s="21"/>
      <c r="AF15" s="21">
        <v>0.62031202780316597</v>
      </c>
      <c r="AG15" s="21">
        <v>0.60520836700098102</v>
      </c>
      <c r="AH15" s="21">
        <v>0.58967775999296301</v>
      </c>
      <c r="AI15" s="21">
        <v>0.63037528503538698</v>
      </c>
      <c r="AJ15" s="21">
        <v>0.566167274801891</v>
      </c>
      <c r="AK15" s="21">
        <v>0.58501582955519305</v>
      </c>
      <c r="AL15" s="21"/>
      <c r="AM15" s="21">
        <v>0.59833306022417299</v>
      </c>
      <c r="AN15" s="21">
        <v>0.61704358830033201</v>
      </c>
      <c r="AO15" s="21"/>
      <c r="AP15" s="21">
        <v>0.54322115856833697</v>
      </c>
      <c r="AQ15" s="21">
        <v>0.59749448301804597</v>
      </c>
      <c r="AR15" s="21">
        <v>0.61374692889326998</v>
      </c>
      <c r="AS15" s="21">
        <v>0.71717600728413</v>
      </c>
      <c r="AT15" s="21">
        <v>0.75259968560445401</v>
      </c>
      <c r="AU15" s="21"/>
      <c r="AV15" s="21">
        <v>0.66384471838638803</v>
      </c>
      <c r="AW15" s="21">
        <v>0.578840072761868</v>
      </c>
      <c r="AX15" s="21">
        <v>0.62297319707613397</v>
      </c>
      <c r="AY15" s="21">
        <v>0.55381273572904499</v>
      </c>
      <c r="AZ15" s="21">
        <v>0.76298388717258603</v>
      </c>
      <c r="BA15" s="21">
        <v>0.56172351987728697</v>
      </c>
      <c r="BB15" s="21"/>
      <c r="BC15" s="21">
        <v>0.67965242655205604</v>
      </c>
      <c r="BD15" s="21">
        <v>0.58668326792570202</v>
      </c>
      <c r="BE15" s="21">
        <v>0.60492688541344897</v>
      </c>
      <c r="BF15" s="21"/>
      <c r="BG15" s="21">
        <v>0.53840478387577495</v>
      </c>
      <c r="BH15" s="21">
        <v>0.66047097253686005</v>
      </c>
      <c r="BI15" s="21">
        <v>0.68103054573062305</v>
      </c>
      <c r="BJ15" s="21">
        <v>0.64355188624624104</v>
      </c>
      <c r="BK15" s="21">
        <v>0.29330619755341802</v>
      </c>
      <c r="BL15" s="21"/>
      <c r="BM15" s="21">
        <v>0.64052425580884398</v>
      </c>
      <c r="BN15" s="21">
        <v>0.37435109640558301</v>
      </c>
    </row>
    <row r="16" spans="2:66" x14ac:dyDescent="0.35">
      <c r="B16" s="18" t="s">
        <v>318</v>
      </c>
      <c r="C16" s="21">
        <v>9.5358151177090997E-2</v>
      </c>
      <c r="D16" s="21">
        <v>0.102256232756276</v>
      </c>
      <c r="E16" s="21">
        <v>8.9102481646416307E-2</v>
      </c>
      <c r="F16" s="21"/>
      <c r="G16" s="21">
        <v>0.118590555374676</v>
      </c>
      <c r="H16" s="21">
        <v>9.1135366781266797E-2</v>
      </c>
      <c r="I16" s="21">
        <v>0.102884966912592</v>
      </c>
      <c r="J16" s="21">
        <v>9.1341460792307996E-2</v>
      </c>
      <c r="K16" s="21">
        <v>7.9403302737330206E-2</v>
      </c>
      <c r="L16" s="21">
        <v>9.1229914780863702E-2</v>
      </c>
      <c r="M16" s="21"/>
      <c r="N16" s="21">
        <v>0.107437398898289</v>
      </c>
      <c r="O16" s="21">
        <v>9.3118176730066907E-2</v>
      </c>
      <c r="P16" s="21">
        <v>9.7223712266595499E-2</v>
      </c>
      <c r="Q16" s="21">
        <v>8.2495981526223602E-2</v>
      </c>
      <c r="R16" s="21"/>
      <c r="S16" s="21">
        <v>0.104855230862286</v>
      </c>
      <c r="T16" s="21">
        <v>0.104342215726813</v>
      </c>
      <c r="U16" s="21">
        <v>6.1607915313208E-2</v>
      </c>
      <c r="V16" s="21">
        <v>8.3002606666641804E-2</v>
      </c>
      <c r="W16" s="21">
        <v>8.5347721866427195E-2</v>
      </c>
      <c r="X16" s="21">
        <v>7.5444228867363003E-2</v>
      </c>
      <c r="Y16" s="21">
        <v>9.0798846801354693E-2</v>
      </c>
      <c r="Z16" s="21">
        <v>3.5337423654463102E-2</v>
      </c>
      <c r="AA16" s="21">
        <v>0.102526006216417</v>
      </c>
      <c r="AB16" s="21">
        <v>0.132891541590511</v>
      </c>
      <c r="AC16" s="21">
        <v>0.10586219303321701</v>
      </c>
      <c r="AD16" s="21">
        <v>0.15813554614085101</v>
      </c>
      <c r="AE16" s="21"/>
      <c r="AF16" s="21">
        <v>9.3615173972100493E-2</v>
      </c>
      <c r="AG16" s="21">
        <v>9.1227337831752006E-2</v>
      </c>
      <c r="AH16" s="21">
        <v>0.105931517113919</v>
      </c>
      <c r="AI16" s="21">
        <v>7.9523416114614706E-2</v>
      </c>
      <c r="AJ16" s="21">
        <v>0.102903641921538</v>
      </c>
      <c r="AK16" s="21">
        <v>0.136253467675855</v>
      </c>
      <c r="AL16" s="21"/>
      <c r="AM16" s="21">
        <v>0.100772393691156</v>
      </c>
      <c r="AN16" s="21">
        <v>8.8352178795179995E-2</v>
      </c>
      <c r="AO16" s="21"/>
      <c r="AP16" s="21">
        <v>9.8663577562395799E-2</v>
      </c>
      <c r="AQ16" s="21">
        <v>8.3034097302113502E-2</v>
      </c>
      <c r="AR16" s="21">
        <v>9.1826657445441801E-2</v>
      </c>
      <c r="AS16" s="21">
        <v>9.95900265015707E-2</v>
      </c>
      <c r="AT16" s="21">
        <v>0.16540357810276399</v>
      </c>
      <c r="AU16" s="21"/>
      <c r="AV16" s="21">
        <v>7.3477725035151598E-2</v>
      </c>
      <c r="AW16" s="21">
        <v>0.117153330187792</v>
      </c>
      <c r="AX16" s="21">
        <v>9.5625620505640205E-2</v>
      </c>
      <c r="AY16" s="21">
        <v>0.114645854290385</v>
      </c>
      <c r="AZ16" s="21">
        <v>4.7021335914379798E-2</v>
      </c>
      <c r="BA16" s="21">
        <v>8.0921624705631606E-2</v>
      </c>
      <c r="BB16" s="21"/>
      <c r="BC16" s="21">
        <v>7.0706702466843796E-2</v>
      </c>
      <c r="BD16" s="21">
        <v>9.5066733621849503E-2</v>
      </c>
      <c r="BE16" s="21">
        <v>0.12111099561612899</v>
      </c>
      <c r="BF16" s="21"/>
      <c r="BG16" s="21">
        <v>0.13579857438231999</v>
      </c>
      <c r="BH16" s="21">
        <v>7.8046846490209196E-2</v>
      </c>
      <c r="BI16" s="21">
        <v>6.7159898681969102E-2</v>
      </c>
      <c r="BJ16" s="21">
        <v>1.9521784105340001E-2</v>
      </c>
      <c r="BK16" s="21">
        <v>0.27875850569017802</v>
      </c>
      <c r="BL16" s="21"/>
      <c r="BM16" s="21">
        <v>8.7483999967785595E-2</v>
      </c>
      <c r="BN16" s="21">
        <v>0.218772574220122</v>
      </c>
    </row>
    <row r="17" spans="2:66" x14ac:dyDescent="0.35">
      <c r="B17" s="18" t="s">
        <v>320</v>
      </c>
      <c r="C17" s="22">
        <v>0.51090663277211501</v>
      </c>
      <c r="D17" s="22">
        <v>0.49861662678332702</v>
      </c>
      <c r="E17" s="22">
        <v>0.521466160077805</v>
      </c>
      <c r="F17" s="22"/>
      <c r="G17" s="22">
        <v>0.43532711625099502</v>
      </c>
      <c r="H17" s="22">
        <v>0.609321831851518</v>
      </c>
      <c r="I17" s="22">
        <v>0.47788412269034403</v>
      </c>
      <c r="J17" s="22">
        <v>0.53433456629577403</v>
      </c>
      <c r="K17" s="22">
        <v>0.513038616633821</v>
      </c>
      <c r="L17" s="22">
        <v>0.487152615955877</v>
      </c>
      <c r="M17" s="22"/>
      <c r="N17" s="22">
        <v>0.55717172260201098</v>
      </c>
      <c r="O17" s="22">
        <v>0.52540142817064495</v>
      </c>
      <c r="P17" s="22">
        <v>0.468605562398687</v>
      </c>
      <c r="Q17" s="22">
        <v>0.48104314165192802</v>
      </c>
      <c r="R17" s="22"/>
      <c r="S17" s="22">
        <v>0.51722774742870703</v>
      </c>
      <c r="T17" s="22">
        <v>0.53136592311794195</v>
      </c>
      <c r="U17" s="22">
        <v>0.58381496192147198</v>
      </c>
      <c r="V17" s="22">
        <v>0.516317686461504</v>
      </c>
      <c r="W17" s="22">
        <v>0.49968270843687901</v>
      </c>
      <c r="X17" s="22">
        <v>0.52296671975262599</v>
      </c>
      <c r="Y17" s="22">
        <v>0.43738559059776799</v>
      </c>
      <c r="Z17" s="22">
        <v>0.62210642554779005</v>
      </c>
      <c r="AA17" s="22">
        <v>0.49180297059060202</v>
      </c>
      <c r="AB17" s="22">
        <v>0.45617703182237401</v>
      </c>
      <c r="AC17" s="22">
        <v>0.530615192488745</v>
      </c>
      <c r="AD17" s="22">
        <v>0.42168810840841198</v>
      </c>
      <c r="AE17" s="22"/>
      <c r="AF17" s="22">
        <v>0.52669685383106601</v>
      </c>
      <c r="AG17" s="22">
        <v>0.51398102916922905</v>
      </c>
      <c r="AH17" s="22">
        <v>0.483746242879045</v>
      </c>
      <c r="AI17" s="22">
        <v>0.55085186892077198</v>
      </c>
      <c r="AJ17" s="22">
        <v>0.46326363288035199</v>
      </c>
      <c r="AK17" s="22">
        <v>0.44876236187933799</v>
      </c>
      <c r="AL17" s="22"/>
      <c r="AM17" s="22">
        <v>0.497560666533017</v>
      </c>
      <c r="AN17" s="22">
        <v>0.52869140950515203</v>
      </c>
      <c r="AO17" s="22"/>
      <c r="AP17" s="22">
        <v>0.444557581005941</v>
      </c>
      <c r="AQ17" s="22">
        <v>0.514460385715932</v>
      </c>
      <c r="AR17" s="22">
        <v>0.52192027144782804</v>
      </c>
      <c r="AS17" s="22">
        <v>0.61758598078256</v>
      </c>
      <c r="AT17" s="22">
        <v>0.58719610750169005</v>
      </c>
      <c r="AU17" s="22"/>
      <c r="AV17" s="22">
        <v>0.59036699335123599</v>
      </c>
      <c r="AW17" s="22">
        <v>0.46168674257407599</v>
      </c>
      <c r="AX17" s="22">
        <v>0.52734757657049403</v>
      </c>
      <c r="AY17" s="22">
        <v>0.43916688143866001</v>
      </c>
      <c r="AZ17" s="22">
        <v>0.71596255125820596</v>
      </c>
      <c r="BA17" s="22">
        <v>0.480801895171655</v>
      </c>
      <c r="BB17" s="22"/>
      <c r="BC17" s="22">
        <v>0.60894572408521197</v>
      </c>
      <c r="BD17" s="22">
        <v>0.49161653430385299</v>
      </c>
      <c r="BE17" s="22">
        <v>0.48381588979731999</v>
      </c>
      <c r="BF17" s="22"/>
      <c r="BG17" s="22">
        <v>0.40260620949345499</v>
      </c>
      <c r="BH17" s="22">
        <v>0.58242412604665095</v>
      </c>
      <c r="BI17" s="22">
        <v>0.61387064704865402</v>
      </c>
      <c r="BJ17" s="22">
        <v>0.62403010214090104</v>
      </c>
      <c r="BK17" s="22">
        <v>1.4547691863239899E-2</v>
      </c>
      <c r="BL17" s="22"/>
      <c r="BM17" s="22">
        <v>0.55304025584105798</v>
      </c>
      <c r="BN17" s="22">
        <v>0.155578522185462</v>
      </c>
    </row>
    <row r="18" spans="2:66" x14ac:dyDescent="0.35">
      <c r="B18" s="16"/>
    </row>
    <row r="19" spans="2:66" x14ac:dyDescent="0.35">
      <c r="B19" t="s">
        <v>102</v>
      </c>
    </row>
    <row r="20" spans="2:66" x14ac:dyDescent="0.35">
      <c r="B20" t="s">
        <v>103</v>
      </c>
    </row>
    <row r="22" spans="2:66" x14ac:dyDescent="0.35">
      <c r="B22"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N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450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317</v>
      </c>
      <c r="C9" s="17">
        <v>0.30162832795908501</v>
      </c>
      <c r="D9" s="17">
        <v>0.29338329899809901</v>
      </c>
      <c r="E9" s="17">
        <v>0.30818800524351703</v>
      </c>
      <c r="F9" s="17"/>
      <c r="G9" s="17">
        <v>0.30269712019874201</v>
      </c>
      <c r="H9" s="17">
        <v>0.34162523702468001</v>
      </c>
      <c r="I9" s="17">
        <v>0.28337494025850801</v>
      </c>
      <c r="J9" s="17">
        <v>0.30200683456906502</v>
      </c>
      <c r="K9" s="17">
        <v>0.31706285564923498</v>
      </c>
      <c r="L9" s="17">
        <v>0.27236151766452399</v>
      </c>
      <c r="M9" s="17"/>
      <c r="N9" s="17">
        <v>0.35113377185168398</v>
      </c>
      <c r="O9" s="17">
        <v>0.30577457121485602</v>
      </c>
      <c r="P9" s="17">
        <v>0.268181778107278</v>
      </c>
      <c r="Q9" s="17">
        <v>0.26588245172547598</v>
      </c>
      <c r="R9" s="17"/>
      <c r="S9" s="17">
        <v>0.32103280201379603</v>
      </c>
      <c r="T9" s="17">
        <v>0.29032964335667799</v>
      </c>
      <c r="U9" s="17">
        <v>0.314697846374553</v>
      </c>
      <c r="V9" s="17">
        <v>0.28521802337646701</v>
      </c>
      <c r="W9" s="17">
        <v>0.334634895430095</v>
      </c>
      <c r="X9" s="17">
        <v>0.28646957932838601</v>
      </c>
      <c r="Y9" s="17">
        <v>0.24310274483647701</v>
      </c>
      <c r="Z9" s="17">
        <v>0.26956471063892001</v>
      </c>
      <c r="AA9" s="17">
        <v>0.33354443605745498</v>
      </c>
      <c r="AB9" s="17">
        <v>0.30386269865616</v>
      </c>
      <c r="AC9" s="17">
        <v>0.30447720158481301</v>
      </c>
      <c r="AD9" s="17">
        <v>0.31319975398130401</v>
      </c>
      <c r="AE9" s="17"/>
      <c r="AF9" s="17">
        <v>0.333007420792236</v>
      </c>
      <c r="AG9" s="17">
        <v>0.31235645680340002</v>
      </c>
      <c r="AH9" s="17">
        <v>0.25526383853625301</v>
      </c>
      <c r="AI9" s="17">
        <v>0.28395536160534202</v>
      </c>
      <c r="AJ9" s="17">
        <v>0.28532555515142699</v>
      </c>
      <c r="AK9" s="17">
        <v>0.29958748374629801</v>
      </c>
      <c r="AL9" s="17"/>
      <c r="AM9" s="17">
        <v>0.29837033331122798</v>
      </c>
      <c r="AN9" s="17">
        <v>0.30601819809353098</v>
      </c>
      <c r="AO9" s="17"/>
      <c r="AP9" s="17">
        <v>0.26328519453020499</v>
      </c>
      <c r="AQ9" s="17">
        <v>0.29629282413772601</v>
      </c>
      <c r="AR9" s="17">
        <v>0.30813206160797602</v>
      </c>
      <c r="AS9" s="17">
        <v>0.357893010776622</v>
      </c>
      <c r="AT9" s="17">
        <v>0.36384009409420398</v>
      </c>
      <c r="AU9" s="17"/>
      <c r="AV9" s="17">
        <v>0.37082011013652</v>
      </c>
      <c r="AW9" s="17">
        <v>0.20005931352535</v>
      </c>
      <c r="AX9" s="17">
        <v>0.31484786974060502</v>
      </c>
      <c r="AY9" s="17">
        <v>0.24041901252933301</v>
      </c>
      <c r="AZ9" s="17">
        <v>0.45604587326273799</v>
      </c>
      <c r="BA9" s="17">
        <v>0.27303625046967001</v>
      </c>
      <c r="BB9" s="17"/>
      <c r="BC9" s="17">
        <v>0.43329225847750902</v>
      </c>
      <c r="BD9" s="17">
        <v>0.270514537348994</v>
      </c>
      <c r="BE9" s="17">
        <v>0.24984627451538799</v>
      </c>
      <c r="BF9" s="17"/>
      <c r="BG9" s="17">
        <v>0.31386193539033602</v>
      </c>
      <c r="BH9" s="17">
        <v>0.33258082368118502</v>
      </c>
      <c r="BI9" s="17">
        <v>0.31424495993919599</v>
      </c>
      <c r="BJ9" s="17">
        <v>0.32239805278799999</v>
      </c>
      <c r="BK9" s="17">
        <v>0.152821155132458</v>
      </c>
      <c r="BL9" s="17"/>
      <c r="BM9" s="17">
        <v>0.32952198841896801</v>
      </c>
      <c r="BN9" s="17">
        <v>0.192060303427045</v>
      </c>
    </row>
    <row r="10" spans="2:66" x14ac:dyDescent="0.35">
      <c r="B10" s="18" t="s">
        <v>316</v>
      </c>
      <c r="C10" s="17">
        <v>0.36719791624869202</v>
      </c>
      <c r="D10" s="17">
        <v>0.34794577579004199</v>
      </c>
      <c r="E10" s="17">
        <v>0.38680323041532899</v>
      </c>
      <c r="F10" s="17"/>
      <c r="G10" s="17">
        <v>0.32889600296725702</v>
      </c>
      <c r="H10" s="17">
        <v>0.35043233324044398</v>
      </c>
      <c r="I10" s="17">
        <v>0.36799708585343899</v>
      </c>
      <c r="J10" s="17">
        <v>0.39057749239686801</v>
      </c>
      <c r="K10" s="17">
        <v>0.32289640094169397</v>
      </c>
      <c r="L10" s="17">
        <v>0.41655031555806898</v>
      </c>
      <c r="M10" s="17"/>
      <c r="N10" s="17">
        <v>0.38504865917918901</v>
      </c>
      <c r="O10" s="17">
        <v>0.368301892735937</v>
      </c>
      <c r="P10" s="17">
        <v>0.36792247675416201</v>
      </c>
      <c r="Q10" s="17">
        <v>0.34996867742684501</v>
      </c>
      <c r="R10" s="17"/>
      <c r="S10" s="17">
        <v>0.34810342989257398</v>
      </c>
      <c r="T10" s="17">
        <v>0.41264473917094502</v>
      </c>
      <c r="U10" s="17">
        <v>0.39278927090015597</v>
      </c>
      <c r="V10" s="17">
        <v>0.38344923133985098</v>
      </c>
      <c r="W10" s="17">
        <v>0.38739114207622599</v>
      </c>
      <c r="X10" s="17">
        <v>0.38892922473241098</v>
      </c>
      <c r="Y10" s="17">
        <v>0.34538453140584602</v>
      </c>
      <c r="Z10" s="17">
        <v>0.46049522419024003</v>
      </c>
      <c r="AA10" s="17">
        <v>0.34677765923293902</v>
      </c>
      <c r="AB10" s="17">
        <v>0.32046123845975999</v>
      </c>
      <c r="AC10" s="17">
        <v>0.28635625745653398</v>
      </c>
      <c r="AD10" s="17">
        <v>0.31469615180399302</v>
      </c>
      <c r="AE10" s="17"/>
      <c r="AF10" s="17">
        <v>0.336155513215117</v>
      </c>
      <c r="AG10" s="17">
        <v>0.36389576168895299</v>
      </c>
      <c r="AH10" s="17">
        <v>0.37303702107944398</v>
      </c>
      <c r="AI10" s="17">
        <v>0.40788978422851002</v>
      </c>
      <c r="AJ10" s="17">
        <v>0.37062880578412</v>
      </c>
      <c r="AK10" s="17">
        <v>0.37869239883119998</v>
      </c>
      <c r="AL10" s="17"/>
      <c r="AM10" s="17">
        <v>0.37314155696540902</v>
      </c>
      <c r="AN10" s="17">
        <v>0.36012761983735297</v>
      </c>
      <c r="AO10" s="17"/>
      <c r="AP10" s="17">
        <v>0.34350868477490598</v>
      </c>
      <c r="AQ10" s="17">
        <v>0.38118603410122298</v>
      </c>
      <c r="AR10" s="17">
        <v>0.389068002124763</v>
      </c>
      <c r="AS10" s="17">
        <v>0.36060857458807299</v>
      </c>
      <c r="AT10" s="17">
        <v>0.26329650677426802</v>
      </c>
      <c r="AU10" s="17"/>
      <c r="AV10" s="17">
        <v>0.36574183791995801</v>
      </c>
      <c r="AW10" s="17">
        <v>0.40538661187271502</v>
      </c>
      <c r="AX10" s="17">
        <v>0.383897734920228</v>
      </c>
      <c r="AY10" s="17">
        <v>0.373347319384841</v>
      </c>
      <c r="AZ10" s="17">
        <v>0.346884968158711</v>
      </c>
      <c r="BA10" s="17">
        <v>0.360680410421646</v>
      </c>
      <c r="BB10" s="17"/>
      <c r="BC10" s="17">
        <v>0.32898580669643801</v>
      </c>
      <c r="BD10" s="17">
        <v>0.37033740333984799</v>
      </c>
      <c r="BE10" s="17">
        <v>0.40210367307578299</v>
      </c>
      <c r="BF10" s="17"/>
      <c r="BG10" s="17">
        <v>0.33058633384216002</v>
      </c>
      <c r="BH10" s="17">
        <v>0.39332758877123097</v>
      </c>
      <c r="BI10" s="17">
        <v>0.39947736238373699</v>
      </c>
      <c r="BJ10" s="17">
        <v>0.24784939263247599</v>
      </c>
      <c r="BK10" s="17">
        <v>0.26847881946948898</v>
      </c>
      <c r="BL10" s="17"/>
      <c r="BM10" s="17">
        <v>0.38307510155132501</v>
      </c>
      <c r="BN10" s="17">
        <v>0.26370528516097602</v>
      </c>
    </row>
    <row r="11" spans="2:66" x14ac:dyDescent="0.35">
      <c r="B11" s="18" t="s">
        <v>315</v>
      </c>
      <c r="C11" s="17">
        <v>0.21574775130266199</v>
      </c>
      <c r="D11" s="17">
        <v>0.23079751921262701</v>
      </c>
      <c r="E11" s="17">
        <v>0.20213751584399001</v>
      </c>
      <c r="F11" s="17"/>
      <c r="G11" s="17">
        <v>0.23621410428668799</v>
      </c>
      <c r="H11" s="17">
        <v>0.19440901734685401</v>
      </c>
      <c r="I11" s="17">
        <v>0.207825825229702</v>
      </c>
      <c r="J11" s="17">
        <v>0.19260302301673099</v>
      </c>
      <c r="K11" s="17">
        <v>0.229661041099499</v>
      </c>
      <c r="L11" s="17">
        <v>0.23537464164841099</v>
      </c>
      <c r="M11" s="17"/>
      <c r="N11" s="17">
        <v>0.16752748105345899</v>
      </c>
      <c r="O11" s="17">
        <v>0.18483951705451299</v>
      </c>
      <c r="P11" s="17">
        <v>0.25418240402005599</v>
      </c>
      <c r="Q11" s="17">
        <v>0.26787949590114801</v>
      </c>
      <c r="R11" s="17"/>
      <c r="S11" s="17">
        <v>0.22669046616252</v>
      </c>
      <c r="T11" s="17">
        <v>0.19539676987461899</v>
      </c>
      <c r="U11" s="17">
        <v>0.19433659138228701</v>
      </c>
      <c r="V11" s="17">
        <v>0.20534290166131999</v>
      </c>
      <c r="W11" s="17">
        <v>0.19848109511412701</v>
      </c>
      <c r="X11" s="17">
        <v>0.23161061611429301</v>
      </c>
      <c r="Y11" s="17">
        <v>0.25941317927825402</v>
      </c>
      <c r="Z11" s="17">
        <v>0.17394689899339699</v>
      </c>
      <c r="AA11" s="17">
        <v>0.20876868329968601</v>
      </c>
      <c r="AB11" s="17">
        <v>0.215869650018158</v>
      </c>
      <c r="AC11" s="17">
        <v>0.22737352768326</v>
      </c>
      <c r="AD11" s="17">
        <v>0.27891289779422002</v>
      </c>
      <c r="AE11" s="17"/>
      <c r="AF11" s="17">
        <v>0.22309194240041</v>
      </c>
      <c r="AG11" s="17">
        <v>0.211960157342578</v>
      </c>
      <c r="AH11" s="17">
        <v>0.243802801639043</v>
      </c>
      <c r="AI11" s="17">
        <v>0.17985125502216301</v>
      </c>
      <c r="AJ11" s="17">
        <v>0.236944177516244</v>
      </c>
      <c r="AK11" s="17">
        <v>0.20740924709158101</v>
      </c>
      <c r="AL11" s="17"/>
      <c r="AM11" s="17">
        <v>0.21677955427647899</v>
      </c>
      <c r="AN11" s="17">
        <v>0.213544841943721</v>
      </c>
      <c r="AO11" s="17"/>
      <c r="AP11" s="17">
        <v>0.247398538876898</v>
      </c>
      <c r="AQ11" s="17">
        <v>0.20292818064578799</v>
      </c>
      <c r="AR11" s="17">
        <v>0.19231417212850499</v>
      </c>
      <c r="AS11" s="17">
        <v>0.19679892876741301</v>
      </c>
      <c r="AT11" s="17">
        <v>0.30669019440685003</v>
      </c>
      <c r="AU11" s="17"/>
      <c r="AV11" s="17">
        <v>0.177676555924875</v>
      </c>
      <c r="AW11" s="17">
        <v>0.27027979611359998</v>
      </c>
      <c r="AX11" s="17">
        <v>0.199224216835579</v>
      </c>
      <c r="AY11" s="17">
        <v>0.239229272646175</v>
      </c>
      <c r="AZ11" s="17">
        <v>0.158264859245422</v>
      </c>
      <c r="BA11" s="17">
        <v>0.20786212682306099</v>
      </c>
      <c r="BB11" s="17"/>
      <c r="BC11" s="17">
        <v>0.14995652734886999</v>
      </c>
      <c r="BD11" s="17">
        <v>0.24047310144122999</v>
      </c>
      <c r="BE11" s="17">
        <v>0.22731800739074601</v>
      </c>
      <c r="BF11" s="17"/>
      <c r="BG11" s="17">
        <v>0.23895624641257199</v>
      </c>
      <c r="BH11" s="17">
        <v>0.18773233074898399</v>
      </c>
      <c r="BI11" s="17">
        <v>0.190697205310115</v>
      </c>
      <c r="BJ11" s="17">
        <v>0.33610762096449298</v>
      </c>
      <c r="BK11" s="17">
        <v>0.30540280743477399</v>
      </c>
      <c r="BL11" s="17"/>
      <c r="BM11" s="17">
        <v>0.19610278080275201</v>
      </c>
      <c r="BN11" s="17">
        <v>0.31250773002804899</v>
      </c>
    </row>
    <row r="12" spans="2:66" x14ac:dyDescent="0.35">
      <c r="B12" s="18" t="s">
        <v>314</v>
      </c>
      <c r="C12" s="17">
        <v>5.2387213737559897E-2</v>
      </c>
      <c r="D12" s="17">
        <v>6.3841278846621205E-2</v>
      </c>
      <c r="E12" s="17">
        <v>4.1477627882935499E-2</v>
      </c>
      <c r="F12" s="17"/>
      <c r="G12" s="17">
        <v>5.9171308145454203E-2</v>
      </c>
      <c r="H12" s="17">
        <v>5.36233978961295E-2</v>
      </c>
      <c r="I12" s="17">
        <v>5.84770557713815E-2</v>
      </c>
      <c r="J12" s="17">
        <v>6.6686444092793104E-2</v>
      </c>
      <c r="K12" s="17">
        <v>5.31468765769035E-2</v>
      </c>
      <c r="L12" s="17">
        <v>2.9838326269369699E-2</v>
      </c>
      <c r="M12" s="17"/>
      <c r="N12" s="17">
        <v>5.4370721828255801E-2</v>
      </c>
      <c r="O12" s="17">
        <v>6.2118407330353398E-2</v>
      </c>
      <c r="P12" s="17">
        <v>4.7130869575824998E-2</v>
      </c>
      <c r="Q12" s="17">
        <v>4.5564932541863702E-2</v>
      </c>
      <c r="R12" s="17"/>
      <c r="S12" s="17">
        <v>4.9333714256530103E-2</v>
      </c>
      <c r="T12" s="17">
        <v>5.3416122649225399E-2</v>
      </c>
      <c r="U12" s="17">
        <v>5.5316519248667401E-2</v>
      </c>
      <c r="V12" s="17">
        <v>4.7249474178913599E-2</v>
      </c>
      <c r="W12" s="17">
        <v>4.31933720547268E-2</v>
      </c>
      <c r="X12" s="17">
        <v>3.9289273649454601E-2</v>
      </c>
      <c r="Y12" s="17">
        <v>6.7165069333266006E-2</v>
      </c>
      <c r="Z12" s="17">
        <v>2.2780453820401999E-2</v>
      </c>
      <c r="AA12" s="17">
        <v>6.2310750049037598E-2</v>
      </c>
      <c r="AB12" s="17">
        <v>6.5140189664341194E-2</v>
      </c>
      <c r="AC12" s="17">
        <v>5.77547236439531E-2</v>
      </c>
      <c r="AD12" s="17">
        <v>4.6720867382153503E-2</v>
      </c>
      <c r="AE12" s="17"/>
      <c r="AF12" s="17">
        <v>4.5872003106663499E-2</v>
      </c>
      <c r="AG12" s="17">
        <v>4.9669685710439601E-2</v>
      </c>
      <c r="AH12" s="17">
        <v>6.8999193639945597E-2</v>
      </c>
      <c r="AI12" s="17">
        <v>5.2032398120255403E-2</v>
      </c>
      <c r="AJ12" s="17">
        <v>4.6838987345665203E-2</v>
      </c>
      <c r="AK12" s="17">
        <v>6.7596044526764196E-2</v>
      </c>
      <c r="AL12" s="17"/>
      <c r="AM12" s="17">
        <v>5.1927313317255398E-2</v>
      </c>
      <c r="AN12" s="17">
        <v>5.3411249369234498E-2</v>
      </c>
      <c r="AO12" s="17"/>
      <c r="AP12" s="17">
        <v>5.9690092982027203E-2</v>
      </c>
      <c r="AQ12" s="17">
        <v>5.56951552627011E-2</v>
      </c>
      <c r="AR12" s="17">
        <v>5.1970678580467403E-2</v>
      </c>
      <c r="AS12" s="17">
        <v>3.32352667738086E-2</v>
      </c>
      <c r="AT12" s="17">
        <v>6.6173204724678095E-2</v>
      </c>
      <c r="AU12" s="17"/>
      <c r="AV12" s="17">
        <v>3.5242631534514998E-2</v>
      </c>
      <c r="AW12" s="17">
        <v>6.33689306471341E-2</v>
      </c>
      <c r="AX12" s="17">
        <v>6.5166845247444594E-2</v>
      </c>
      <c r="AY12" s="17">
        <v>9.1495593660192207E-2</v>
      </c>
      <c r="AZ12" s="17">
        <v>2.29639343900549E-2</v>
      </c>
      <c r="BA12" s="17">
        <v>3.8451379738654402E-2</v>
      </c>
      <c r="BB12" s="17"/>
      <c r="BC12" s="17">
        <v>4.5855227069120499E-2</v>
      </c>
      <c r="BD12" s="17">
        <v>4.5992689567634103E-2</v>
      </c>
      <c r="BE12" s="17">
        <v>6.1996419515100397E-2</v>
      </c>
      <c r="BF12" s="17"/>
      <c r="BG12" s="17">
        <v>7.5421407212789393E-2</v>
      </c>
      <c r="BH12" s="17">
        <v>4.30193658232342E-2</v>
      </c>
      <c r="BI12" s="17">
        <v>3.9825450788260802E-2</v>
      </c>
      <c r="BJ12" s="17">
        <v>7.5550595295234696E-2</v>
      </c>
      <c r="BK12" s="17">
        <v>0.12359062035216301</v>
      </c>
      <c r="BL12" s="17"/>
      <c r="BM12" s="17">
        <v>4.8314151775808001E-2</v>
      </c>
      <c r="BN12" s="17">
        <v>0.112474426499427</v>
      </c>
    </row>
    <row r="13" spans="2:66" x14ac:dyDescent="0.35">
      <c r="B13" s="18" t="s">
        <v>313</v>
      </c>
      <c r="C13" s="17">
        <v>3.2125084132609498E-2</v>
      </c>
      <c r="D13" s="17">
        <v>3.7451786652552901E-2</v>
      </c>
      <c r="E13" s="17">
        <v>2.70898515282855E-2</v>
      </c>
      <c r="F13" s="17"/>
      <c r="G13" s="17">
        <v>1.7786495529177101E-2</v>
      </c>
      <c r="H13" s="17">
        <v>3.4454339956245202E-2</v>
      </c>
      <c r="I13" s="17">
        <v>3.12017102742E-2</v>
      </c>
      <c r="J13" s="17">
        <v>3.6318982440653E-2</v>
      </c>
      <c r="K13" s="17">
        <v>4.3035297993774403E-2</v>
      </c>
      <c r="L13" s="17">
        <v>2.9780940730680001E-2</v>
      </c>
      <c r="M13" s="17"/>
      <c r="N13" s="17">
        <v>2.9253254752587401E-2</v>
      </c>
      <c r="O13" s="17">
        <v>4.21450151298483E-2</v>
      </c>
      <c r="P13" s="17">
        <v>3.1327969225863297E-2</v>
      </c>
      <c r="Q13" s="17">
        <v>2.6007097886728898E-2</v>
      </c>
      <c r="R13" s="17"/>
      <c r="S13" s="17">
        <v>3.0833627450757E-2</v>
      </c>
      <c r="T13" s="17">
        <v>2.9767277187661902E-2</v>
      </c>
      <c r="U13" s="17">
        <v>1.15358418161565E-2</v>
      </c>
      <c r="V13" s="17">
        <v>3.7290017804170503E-2</v>
      </c>
      <c r="W13" s="17">
        <v>7.1794175973985399E-3</v>
      </c>
      <c r="X13" s="17">
        <v>1.64015100971437E-2</v>
      </c>
      <c r="Y13" s="17">
        <v>4.8159750401979798E-2</v>
      </c>
      <c r="Z13" s="17">
        <v>2.4313287315388499E-2</v>
      </c>
      <c r="AA13" s="17">
        <v>8.8651541101483003E-3</v>
      </c>
      <c r="AB13" s="17">
        <v>6.3024684265351294E-2</v>
      </c>
      <c r="AC13" s="17">
        <v>9.5970526113481905E-2</v>
      </c>
      <c r="AD13" s="17">
        <v>4.6470329038328997E-2</v>
      </c>
      <c r="AE13" s="17"/>
      <c r="AF13" s="17">
        <v>3.4511646278028198E-2</v>
      </c>
      <c r="AG13" s="17">
        <v>3.20959204962733E-2</v>
      </c>
      <c r="AH13" s="17">
        <v>2.5861854795215598E-2</v>
      </c>
      <c r="AI13" s="17">
        <v>4.3384173716620802E-2</v>
      </c>
      <c r="AJ13" s="17">
        <v>2.7785208692188201E-2</v>
      </c>
      <c r="AK13" s="17">
        <v>9.1495363915890006E-3</v>
      </c>
      <c r="AL13" s="17"/>
      <c r="AM13" s="17">
        <v>3.8762442459234298E-2</v>
      </c>
      <c r="AN13" s="17">
        <v>2.2935251700900699E-2</v>
      </c>
      <c r="AO13" s="17"/>
      <c r="AP13" s="17">
        <v>4.3992336190932499E-2</v>
      </c>
      <c r="AQ13" s="17">
        <v>2.2245647280341299E-2</v>
      </c>
      <c r="AR13" s="17">
        <v>2.9093692551937E-2</v>
      </c>
      <c r="AS13" s="17">
        <v>4.3667533734942698E-2</v>
      </c>
      <c r="AT13" s="17">
        <v>0</v>
      </c>
      <c r="AU13" s="17"/>
      <c r="AV13" s="17">
        <v>2.4127732404339901E-2</v>
      </c>
      <c r="AW13" s="17">
        <v>4.2741316391931898E-2</v>
      </c>
      <c r="AX13" s="17">
        <v>1.8723485924369499E-2</v>
      </c>
      <c r="AY13" s="17">
        <v>4.7994704938304503E-2</v>
      </c>
      <c r="AZ13" s="17">
        <v>0</v>
      </c>
      <c r="BA13" s="17">
        <v>3.7751193736119598E-2</v>
      </c>
      <c r="BB13" s="17"/>
      <c r="BC13" s="17">
        <v>1.6332030174295201E-2</v>
      </c>
      <c r="BD13" s="17">
        <v>3.5094799624693702E-2</v>
      </c>
      <c r="BE13" s="17">
        <v>4.3398112374915102E-2</v>
      </c>
      <c r="BF13" s="17"/>
      <c r="BG13" s="17">
        <v>2.4328950723533999E-2</v>
      </c>
      <c r="BH13" s="17">
        <v>2.3392150748913602E-2</v>
      </c>
      <c r="BI13" s="17">
        <v>2.7658812182294001E-2</v>
      </c>
      <c r="BJ13" s="17">
        <v>0</v>
      </c>
      <c r="BK13" s="17">
        <v>0.12072193711106199</v>
      </c>
      <c r="BL13" s="17"/>
      <c r="BM13" s="17">
        <v>2.35452323182616E-2</v>
      </c>
      <c r="BN13" s="17">
        <v>9.2787554195689598E-2</v>
      </c>
    </row>
    <row r="14" spans="2:66" x14ac:dyDescent="0.35">
      <c r="B14" s="18" t="s">
        <v>117</v>
      </c>
      <c r="C14" s="17">
        <v>3.09137066193917E-2</v>
      </c>
      <c r="D14" s="17">
        <v>2.65803405000576E-2</v>
      </c>
      <c r="E14" s="17">
        <v>3.4303769085942099E-2</v>
      </c>
      <c r="F14" s="17"/>
      <c r="G14" s="17">
        <v>5.5234968872681998E-2</v>
      </c>
      <c r="H14" s="17">
        <v>2.5455674535647201E-2</v>
      </c>
      <c r="I14" s="17">
        <v>5.1123382612769802E-2</v>
      </c>
      <c r="J14" s="17">
        <v>1.18072234838901E-2</v>
      </c>
      <c r="K14" s="17">
        <v>3.4197527738894402E-2</v>
      </c>
      <c r="L14" s="17">
        <v>1.6094258128945799E-2</v>
      </c>
      <c r="M14" s="17"/>
      <c r="N14" s="17">
        <v>1.2666111334824001E-2</v>
      </c>
      <c r="O14" s="17">
        <v>3.68205965344914E-2</v>
      </c>
      <c r="P14" s="17">
        <v>3.1254502316815702E-2</v>
      </c>
      <c r="Q14" s="17">
        <v>4.46973445179372E-2</v>
      </c>
      <c r="R14" s="17"/>
      <c r="S14" s="17">
        <v>2.40059602238233E-2</v>
      </c>
      <c r="T14" s="17">
        <v>1.8445447760870402E-2</v>
      </c>
      <c r="U14" s="17">
        <v>3.1323930278179299E-2</v>
      </c>
      <c r="V14" s="17">
        <v>4.1450351639277398E-2</v>
      </c>
      <c r="W14" s="17">
        <v>2.9120077727427199E-2</v>
      </c>
      <c r="X14" s="17">
        <v>3.7299796078311603E-2</v>
      </c>
      <c r="Y14" s="17">
        <v>3.6774724744177499E-2</v>
      </c>
      <c r="Z14" s="17">
        <v>4.8899425041652997E-2</v>
      </c>
      <c r="AA14" s="17">
        <v>3.9733317250733799E-2</v>
      </c>
      <c r="AB14" s="17">
        <v>3.1641538936229799E-2</v>
      </c>
      <c r="AC14" s="17">
        <v>2.8067763517958099E-2</v>
      </c>
      <c r="AD14" s="17">
        <v>0</v>
      </c>
      <c r="AE14" s="17"/>
      <c r="AF14" s="17">
        <v>2.7361474207544301E-2</v>
      </c>
      <c r="AG14" s="17">
        <v>3.00220179583571E-2</v>
      </c>
      <c r="AH14" s="17">
        <v>3.30352903100989E-2</v>
      </c>
      <c r="AI14" s="17">
        <v>3.2887027307108602E-2</v>
      </c>
      <c r="AJ14" s="17">
        <v>3.2477265510355999E-2</v>
      </c>
      <c r="AK14" s="17">
        <v>3.7565289412568099E-2</v>
      </c>
      <c r="AL14" s="17"/>
      <c r="AM14" s="17">
        <v>2.1018799670393998E-2</v>
      </c>
      <c r="AN14" s="17">
        <v>4.3962839055258697E-2</v>
      </c>
      <c r="AO14" s="17"/>
      <c r="AP14" s="17">
        <v>4.2125152645031E-2</v>
      </c>
      <c r="AQ14" s="17">
        <v>4.1652158572220897E-2</v>
      </c>
      <c r="AR14" s="17">
        <v>2.94213930063526E-2</v>
      </c>
      <c r="AS14" s="17">
        <v>7.79668535914021E-3</v>
      </c>
      <c r="AT14" s="17">
        <v>0</v>
      </c>
      <c r="AU14" s="17"/>
      <c r="AV14" s="17">
        <v>2.6391132079791099E-2</v>
      </c>
      <c r="AW14" s="17">
        <v>1.8164031449269199E-2</v>
      </c>
      <c r="AX14" s="17">
        <v>1.8139847331773099E-2</v>
      </c>
      <c r="AY14" s="17">
        <v>7.5140968411539603E-3</v>
      </c>
      <c r="AZ14" s="17">
        <v>1.58403649430735E-2</v>
      </c>
      <c r="BA14" s="17">
        <v>8.2218638810847997E-2</v>
      </c>
      <c r="BB14" s="17"/>
      <c r="BC14" s="17">
        <v>2.5578150233767E-2</v>
      </c>
      <c r="BD14" s="17">
        <v>3.75874686776013E-2</v>
      </c>
      <c r="BE14" s="17">
        <v>1.5337513128067699E-2</v>
      </c>
      <c r="BF14" s="17"/>
      <c r="BG14" s="17">
        <v>1.6845126418609E-2</v>
      </c>
      <c r="BH14" s="17">
        <v>1.9947740226451599E-2</v>
      </c>
      <c r="BI14" s="17">
        <v>2.8096209396396898E-2</v>
      </c>
      <c r="BJ14" s="17">
        <v>1.8094338319796101E-2</v>
      </c>
      <c r="BK14" s="17">
        <v>2.89846605000539E-2</v>
      </c>
      <c r="BL14" s="17"/>
      <c r="BM14" s="17">
        <v>1.9440745132885601E-2</v>
      </c>
      <c r="BN14" s="17">
        <v>2.6464700688812501E-2</v>
      </c>
    </row>
    <row r="15" spans="2:66" x14ac:dyDescent="0.35">
      <c r="B15" s="18" t="s">
        <v>319</v>
      </c>
      <c r="C15" s="21">
        <v>0.66882624420777703</v>
      </c>
      <c r="D15" s="21">
        <v>0.64132907478814105</v>
      </c>
      <c r="E15" s="21">
        <v>0.69499123565884702</v>
      </c>
      <c r="F15" s="21"/>
      <c r="G15" s="21">
        <v>0.63159312316599903</v>
      </c>
      <c r="H15" s="21">
        <v>0.69205757026512404</v>
      </c>
      <c r="I15" s="21">
        <v>0.651372026111947</v>
      </c>
      <c r="J15" s="21">
        <v>0.69258432696593297</v>
      </c>
      <c r="K15" s="21">
        <v>0.639959256590929</v>
      </c>
      <c r="L15" s="21">
        <v>0.68891183322259297</v>
      </c>
      <c r="M15" s="21"/>
      <c r="N15" s="21">
        <v>0.736182431030874</v>
      </c>
      <c r="O15" s="21">
        <v>0.67407646395079401</v>
      </c>
      <c r="P15" s="21">
        <v>0.63610425486143995</v>
      </c>
      <c r="Q15" s="21">
        <v>0.61585112915232199</v>
      </c>
      <c r="R15" s="21"/>
      <c r="S15" s="21">
        <v>0.66913623190636895</v>
      </c>
      <c r="T15" s="21">
        <v>0.70297438252762301</v>
      </c>
      <c r="U15" s="21">
        <v>0.70748711727471003</v>
      </c>
      <c r="V15" s="21">
        <v>0.66866725471631805</v>
      </c>
      <c r="W15" s="21">
        <v>0.72202603750632099</v>
      </c>
      <c r="X15" s="21">
        <v>0.675398804060797</v>
      </c>
      <c r="Y15" s="21">
        <v>0.588487276242323</v>
      </c>
      <c r="Z15" s="21">
        <v>0.73005993482915998</v>
      </c>
      <c r="AA15" s="21">
        <v>0.680322095290394</v>
      </c>
      <c r="AB15" s="21">
        <v>0.62432393711591905</v>
      </c>
      <c r="AC15" s="21">
        <v>0.59083345904134699</v>
      </c>
      <c r="AD15" s="21">
        <v>0.62789590578529697</v>
      </c>
      <c r="AE15" s="21"/>
      <c r="AF15" s="21">
        <v>0.66916293400735405</v>
      </c>
      <c r="AG15" s="21">
        <v>0.67625221849235295</v>
      </c>
      <c r="AH15" s="21">
        <v>0.62830085961569704</v>
      </c>
      <c r="AI15" s="21">
        <v>0.69184514583385304</v>
      </c>
      <c r="AJ15" s="21">
        <v>0.65595436093554604</v>
      </c>
      <c r="AK15" s="21">
        <v>0.67827988257749805</v>
      </c>
      <c r="AL15" s="21"/>
      <c r="AM15" s="21">
        <v>0.67151189027663705</v>
      </c>
      <c r="AN15" s="21">
        <v>0.66614581793088501</v>
      </c>
      <c r="AO15" s="21"/>
      <c r="AP15" s="21">
        <v>0.60679387930511097</v>
      </c>
      <c r="AQ15" s="21">
        <v>0.67747885823894904</v>
      </c>
      <c r="AR15" s="21">
        <v>0.69720006373273802</v>
      </c>
      <c r="AS15" s="21">
        <v>0.71850158536469499</v>
      </c>
      <c r="AT15" s="21">
        <v>0.62713660086847201</v>
      </c>
      <c r="AU15" s="21"/>
      <c r="AV15" s="21">
        <v>0.73656194805647901</v>
      </c>
      <c r="AW15" s="21">
        <v>0.60544592539806497</v>
      </c>
      <c r="AX15" s="21">
        <v>0.69874560466083402</v>
      </c>
      <c r="AY15" s="21">
        <v>0.61376633191417396</v>
      </c>
      <c r="AZ15" s="21">
        <v>0.80293084142144999</v>
      </c>
      <c r="BA15" s="21">
        <v>0.63371666089131695</v>
      </c>
      <c r="BB15" s="21"/>
      <c r="BC15" s="21">
        <v>0.76227806517394703</v>
      </c>
      <c r="BD15" s="21">
        <v>0.64085194068884099</v>
      </c>
      <c r="BE15" s="21">
        <v>0.65194994759116998</v>
      </c>
      <c r="BF15" s="21"/>
      <c r="BG15" s="21">
        <v>0.64444826923249598</v>
      </c>
      <c r="BH15" s="21">
        <v>0.725908412452416</v>
      </c>
      <c r="BI15" s="21">
        <v>0.71372232232293298</v>
      </c>
      <c r="BJ15" s="21">
        <v>0.57024744542047601</v>
      </c>
      <c r="BK15" s="21">
        <v>0.42129997460194701</v>
      </c>
      <c r="BL15" s="21"/>
      <c r="BM15" s="21">
        <v>0.71259708997029203</v>
      </c>
      <c r="BN15" s="21">
        <v>0.45576558858802202</v>
      </c>
    </row>
    <row r="16" spans="2:66" x14ac:dyDescent="0.35">
      <c r="B16" s="18" t="s">
        <v>318</v>
      </c>
      <c r="C16" s="21">
        <v>8.4512297870169395E-2</v>
      </c>
      <c r="D16" s="21">
        <v>0.101293065499174</v>
      </c>
      <c r="E16" s="21">
        <v>6.8567479411221002E-2</v>
      </c>
      <c r="F16" s="21"/>
      <c r="G16" s="21">
        <v>7.69578036746313E-2</v>
      </c>
      <c r="H16" s="21">
        <v>8.8077737852374605E-2</v>
      </c>
      <c r="I16" s="21">
        <v>8.9678766045581601E-2</v>
      </c>
      <c r="J16" s="21">
        <v>0.10300542653344601</v>
      </c>
      <c r="K16" s="21">
        <v>9.6182174570677903E-2</v>
      </c>
      <c r="L16" s="21">
        <v>5.96192670000497E-2</v>
      </c>
      <c r="M16" s="21"/>
      <c r="N16" s="21">
        <v>8.3623976580843196E-2</v>
      </c>
      <c r="O16" s="21">
        <v>0.104263422460202</v>
      </c>
      <c r="P16" s="21">
        <v>7.8458838801688302E-2</v>
      </c>
      <c r="Q16" s="21">
        <v>7.1572030428592601E-2</v>
      </c>
      <c r="R16" s="21"/>
      <c r="S16" s="21">
        <v>8.0167341707287093E-2</v>
      </c>
      <c r="T16" s="21">
        <v>8.3183399836887301E-2</v>
      </c>
      <c r="U16" s="21">
        <v>6.6852361064823895E-2</v>
      </c>
      <c r="V16" s="21">
        <v>8.4539491983084206E-2</v>
      </c>
      <c r="W16" s="21">
        <v>5.0372789652125299E-2</v>
      </c>
      <c r="X16" s="21">
        <v>5.5690783746598402E-2</v>
      </c>
      <c r="Y16" s="21">
        <v>0.115324819735246</v>
      </c>
      <c r="Z16" s="21">
        <v>4.7093741135790401E-2</v>
      </c>
      <c r="AA16" s="21">
        <v>7.1175904159185899E-2</v>
      </c>
      <c r="AB16" s="21">
        <v>0.128164873929692</v>
      </c>
      <c r="AC16" s="21">
        <v>0.15372524975743501</v>
      </c>
      <c r="AD16" s="21">
        <v>9.31911964204825E-2</v>
      </c>
      <c r="AE16" s="21"/>
      <c r="AF16" s="21">
        <v>8.0383649384691697E-2</v>
      </c>
      <c r="AG16" s="21">
        <v>8.1765606206712901E-2</v>
      </c>
      <c r="AH16" s="21">
        <v>9.4861048435161202E-2</v>
      </c>
      <c r="AI16" s="21">
        <v>9.5416571836876199E-2</v>
      </c>
      <c r="AJ16" s="21">
        <v>7.4624196037853502E-2</v>
      </c>
      <c r="AK16" s="21">
        <v>7.6745580918353207E-2</v>
      </c>
      <c r="AL16" s="21"/>
      <c r="AM16" s="21">
        <v>9.0689755776489703E-2</v>
      </c>
      <c r="AN16" s="21">
        <v>7.63465010701352E-2</v>
      </c>
      <c r="AO16" s="21"/>
      <c r="AP16" s="21">
        <v>0.10368242917296</v>
      </c>
      <c r="AQ16" s="21">
        <v>7.7940802543042406E-2</v>
      </c>
      <c r="AR16" s="21">
        <v>8.1064371132404403E-2</v>
      </c>
      <c r="AS16" s="21">
        <v>7.6902800508751298E-2</v>
      </c>
      <c r="AT16" s="21">
        <v>6.6173204724678095E-2</v>
      </c>
      <c r="AU16" s="21"/>
      <c r="AV16" s="21">
        <v>5.9370363938854899E-2</v>
      </c>
      <c r="AW16" s="21">
        <v>0.10611024703906601</v>
      </c>
      <c r="AX16" s="21">
        <v>8.38903311718142E-2</v>
      </c>
      <c r="AY16" s="21">
        <v>0.13949029859849699</v>
      </c>
      <c r="AZ16" s="21">
        <v>2.29639343900549E-2</v>
      </c>
      <c r="BA16" s="21">
        <v>7.6202573474773994E-2</v>
      </c>
      <c r="BB16" s="21"/>
      <c r="BC16" s="21">
        <v>6.2187257243415797E-2</v>
      </c>
      <c r="BD16" s="21">
        <v>8.1087489192327694E-2</v>
      </c>
      <c r="BE16" s="21">
        <v>0.10539453189001501</v>
      </c>
      <c r="BF16" s="21"/>
      <c r="BG16" s="21">
        <v>9.9750357936323295E-2</v>
      </c>
      <c r="BH16" s="21">
        <v>6.6411516572147805E-2</v>
      </c>
      <c r="BI16" s="21">
        <v>6.7484262970554806E-2</v>
      </c>
      <c r="BJ16" s="21">
        <v>7.5550595295234696E-2</v>
      </c>
      <c r="BK16" s="21">
        <v>0.244312557463225</v>
      </c>
      <c r="BL16" s="21"/>
      <c r="BM16" s="21">
        <v>7.1859384094069598E-2</v>
      </c>
      <c r="BN16" s="21">
        <v>0.205261980695117</v>
      </c>
    </row>
    <row r="17" spans="2:66" x14ac:dyDescent="0.35">
      <c r="B17" s="18" t="s">
        <v>320</v>
      </c>
      <c r="C17" s="22">
        <v>0.58431394633760803</v>
      </c>
      <c r="D17" s="22">
        <v>0.540036009288967</v>
      </c>
      <c r="E17" s="22">
        <v>0.62642375624762603</v>
      </c>
      <c r="F17" s="22"/>
      <c r="G17" s="22">
        <v>0.55463531949136802</v>
      </c>
      <c r="H17" s="22">
        <v>0.60397983241275</v>
      </c>
      <c r="I17" s="22">
        <v>0.561693260066365</v>
      </c>
      <c r="J17" s="22">
        <v>0.58957890043248695</v>
      </c>
      <c r="K17" s="22">
        <v>0.54377708202025099</v>
      </c>
      <c r="L17" s="22">
        <v>0.62929256622254304</v>
      </c>
      <c r="M17" s="22"/>
      <c r="N17" s="22">
        <v>0.65255845445003002</v>
      </c>
      <c r="O17" s="22">
        <v>0.56981304149059198</v>
      </c>
      <c r="P17" s="22">
        <v>0.55764541605975204</v>
      </c>
      <c r="Q17" s="22">
        <v>0.54427909872372904</v>
      </c>
      <c r="R17" s="22"/>
      <c r="S17" s="22">
        <v>0.58896889019908205</v>
      </c>
      <c r="T17" s="22">
        <v>0.61979098269073596</v>
      </c>
      <c r="U17" s="22">
        <v>0.64063475620988597</v>
      </c>
      <c r="V17" s="22">
        <v>0.58412776273323397</v>
      </c>
      <c r="W17" s="22">
        <v>0.671653247854195</v>
      </c>
      <c r="X17" s="22">
        <v>0.61970802031419803</v>
      </c>
      <c r="Y17" s="22">
        <v>0.473162456507077</v>
      </c>
      <c r="Z17" s="22">
        <v>0.68296619369336897</v>
      </c>
      <c r="AA17" s="22">
        <v>0.60914619113120805</v>
      </c>
      <c r="AB17" s="22">
        <v>0.49615906318622699</v>
      </c>
      <c r="AC17" s="22">
        <v>0.43710820928391197</v>
      </c>
      <c r="AD17" s="22">
        <v>0.53470470936481496</v>
      </c>
      <c r="AE17" s="22"/>
      <c r="AF17" s="22">
        <v>0.58877928462266205</v>
      </c>
      <c r="AG17" s="22">
        <v>0.59448661228564004</v>
      </c>
      <c r="AH17" s="22">
        <v>0.53343981118053596</v>
      </c>
      <c r="AI17" s="22">
        <v>0.59642857399697602</v>
      </c>
      <c r="AJ17" s="22">
        <v>0.58133016489769296</v>
      </c>
      <c r="AK17" s="22">
        <v>0.60153430165914401</v>
      </c>
      <c r="AL17" s="22"/>
      <c r="AM17" s="22">
        <v>0.58082213450014697</v>
      </c>
      <c r="AN17" s="22">
        <v>0.58979931686075004</v>
      </c>
      <c r="AO17" s="22"/>
      <c r="AP17" s="22">
        <v>0.50311145013215197</v>
      </c>
      <c r="AQ17" s="22">
        <v>0.59953805569590601</v>
      </c>
      <c r="AR17" s="22">
        <v>0.61613569260033396</v>
      </c>
      <c r="AS17" s="22">
        <v>0.64159878485594402</v>
      </c>
      <c r="AT17" s="22">
        <v>0.56096339614379398</v>
      </c>
      <c r="AU17" s="22"/>
      <c r="AV17" s="22">
        <v>0.67719158411762403</v>
      </c>
      <c r="AW17" s="22">
        <v>0.499335678358999</v>
      </c>
      <c r="AX17" s="22">
        <v>0.61485527348901903</v>
      </c>
      <c r="AY17" s="22">
        <v>0.47427603331567803</v>
      </c>
      <c r="AZ17" s="22">
        <v>0.77996690703139504</v>
      </c>
      <c r="BA17" s="22">
        <v>0.55751408741654296</v>
      </c>
      <c r="BB17" s="22"/>
      <c r="BC17" s="22">
        <v>0.70009080793053202</v>
      </c>
      <c r="BD17" s="22">
        <v>0.55976445149651299</v>
      </c>
      <c r="BE17" s="22">
        <v>0.54655541570115496</v>
      </c>
      <c r="BF17" s="22"/>
      <c r="BG17" s="22">
        <v>0.54469791129617295</v>
      </c>
      <c r="BH17" s="22">
        <v>0.65949689588026805</v>
      </c>
      <c r="BI17" s="22">
        <v>0.64623805935237799</v>
      </c>
      <c r="BJ17" s="22">
        <v>0.49469685012524101</v>
      </c>
      <c r="BK17" s="22">
        <v>0.17698741713872301</v>
      </c>
      <c r="BL17" s="22"/>
      <c r="BM17" s="22">
        <v>0.64073770587622303</v>
      </c>
      <c r="BN17" s="22">
        <v>0.25050360789290399</v>
      </c>
    </row>
    <row r="18" spans="2:66" x14ac:dyDescent="0.35">
      <c r="B18" s="16"/>
    </row>
    <row r="19" spans="2:66" x14ac:dyDescent="0.35">
      <c r="B19" t="s">
        <v>102</v>
      </c>
    </row>
    <row r="20" spans="2:66" x14ac:dyDescent="0.35">
      <c r="B20" t="s">
        <v>103</v>
      </c>
    </row>
    <row r="22" spans="2:66" x14ac:dyDescent="0.35">
      <c r="B22"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451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377</v>
      </c>
      <c r="D7" s="10">
        <v>195</v>
      </c>
      <c r="E7" s="10">
        <v>181</v>
      </c>
      <c r="F7" s="10"/>
      <c r="G7" s="10">
        <v>60</v>
      </c>
      <c r="H7" s="10">
        <v>65</v>
      </c>
      <c r="I7" s="10">
        <v>63</v>
      </c>
      <c r="J7" s="10">
        <v>62</v>
      </c>
      <c r="K7" s="10">
        <v>58</v>
      </c>
      <c r="L7" s="10">
        <v>69</v>
      </c>
      <c r="M7" s="10"/>
      <c r="N7" s="10">
        <v>109</v>
      </c>
      <c r="O7" s="10">
        <v>100</v>
      </c>
      <c r="P7" s="10">
        <v>63</v>
      </c>
      <c r="Q7" s="10">
        <v>101</v>
      </c>
      <c r="R7" s="10"/>
      <c r="S7" s="10">
        <v>57</v>
      </c>
      <c r="T7" s="10">
        <v>47</v>
      </c>
      <c r="U7" s="10">
        <v>25</v>
      </c>
      <c r="V7" s="10">
        <v>30</v>
      </c>
      <c r="W7" s="10">
        <v>37</v>
      </c>
      <c r="X7" s="10">
        <v>33</v>
      </c>
      <c r="Y7" s="10">
        <v>31</v>
      </c>
      <c r="Z7" s="10">
        <v>13</v>
      </c>
      <c r="AA7" s="10">
        <v>37</v>
      </c>
      <c r="AB7" s="10">
        <v>30</v>
      </c>
      <c r="AC7" s="10">
        <v>20</v>
      </c>
      <c r="AD7" s="10">
        <v>17</v>
      </c>
      <c r="AE7" s="10"/>
      <c r="AF7" s="10">
        <v>105</v>
      </c>
      <c r="AG7" s="10">
        <v>91</v>
      </c>
      <c r="AH7" s="10">
        <v>62</v>
      </c>
      <c r="AI7" s="10">
        <v>51</v>
      </c>
      <c r="AJ7" s="10">
        <v>39</v>
      </c>
      <c r="AK7" s="10">
        <v>28</v>
      </c>
      <c r="AL7" s="10"/>
      <c r="AM7" s="10">
        <v>210</v>
      </c>
      <c r="AN7" s="10">
        <v>165</v>
      </c>
      <c r="AO7" s="10"/>
      <c r="AP7" s="10">
        <v>84</v>
      </c>
      <c r="AQ7" s="10">
        <v>77</v>
      </c>
      <c r="AR7" s="10">
        <v>96</v>
      </c>
      <c r="AS7" s="10">
        <v>52</v>
      </c>
      <c r="AT7" s="10">
        <v>9</v>
      </c>
      <c r="AU7" s="10"/>
      <c r="AV7" s="10">
        <v>133</v>
      </c>
      <c r="AW7" s="10">
        <v>68</v>
      </c>
      <c r="AX7" s="10">
        <v>23</v>
      </c>
      <c r="AY7" s="10">
        <v>49</v>
      </c>
      <c r="AZ7" s="10">
        <v>32</v>
      </c>
      <c r="BA7" s="10">
        <v>29</v>
      </c>
      <c r="BB7" s="10"/>
      <c r="BC7" s="10">
        <v>97</v>
      </c>
      <c r="BD7" s="10">
        <v>139</v>
      </c>
      <c r="BE7" s="10">
        <v>115</v>
      </c>
      <c r="BF7" s="10"/>
      <c r="BG7" s="10">
        <v>37</v>
      </c>
      <c r="BH7" s="10">
        <v>167</v>
      </c>
      <c r="BI7" s="10">
        <v>106</v>
      </c>
      <c r="BJ7" s="10">
        <v>11</v>
      </c>
      <c r="BK7" s="10">
        <v>38</v>
      </c>
      <c r="BL7" s="10"/>
      <c r="BM7" s="10">
        <v>204</v>
      </c>
      <c r="BN7" s="10">
        <v>49</v>
      </c>
    </row>
    <row r="8" spans="2:66" ht="30" customHeight="1" x14ac:dyDescent="0.35">
      <c r="B8" s="11" t="s">
        <v>19</v>
      </c>
      <c r="C8" s="11">
        <v>378</v>
      </c>
      <c r="D8" s="11">
        <v>197</v>
      </c>
      <c r="E8" s="11">
        <v>180</v>
      </c>
      <c r="F8" s="11"/>
      <c r="G8" s="11">
        <v>62</v>
      </c>
      <c r="H8" s="11">
        <v>64</v>
      </c>
      <c r="I8" s="11">
        <v>64</v>
      </c>
      <c r="J8" s="11">
        <v>64</v>
      </c>
      <c r="K8" s="11">
        <v>58</v>
      </c>
      <c r="L8" s="11">
        <v>67</v>
      </c>
      <c r="M8" s="11"/>
      <c r="N8" s="11">
        <v>108</v>
      </c>
      <c r="O8" s="11">
        <v>104</v>
      </c>
      <c r="P8" s="11">
        <v>63</v>
      </c>
      <c r="Q8" s="11">
        <v>100</v>
      </c>
      <c r="R8" s="11"/>
      <c r="S8" s="11">
        <v>56</v>
      </c>
      <c r="T8" s="11">
        <v>46</v>
      </c>
      <c r="U8" s="11">
        <v>24</v>
      </c>
      <c r="V8" s="11">
        <v>32</v>
      </c>
      <c r="W8" s="11">
        <v>37</v>
      </c>
      <c r="X8" s="11">
        <v>33</v>
      </c>
      <c r="Y8" s="11">
        <v>30</v>
      </c>
      <c r="Z8" s="11">
        <v>12</v>
      </c>
      <c r="AA8" s="11">
        <v>36</v>
      </c>
      <c r="AB8" s="11">
        <v>34</v>
      </c>
      <c r="AC8" s="11">
        <v>20</v>
      </c>
      <c r="AD8" s="11">
        <v>16</v>
      </c>
      <c r="AE8" s="11"/>
      <c r="AF8" s="11">
        <v>105</v>
      </c>
      <c r="AG8" s="11">
        <v>92</v>
      </c>
      <c r="AH8" s="11">
        <v>63</v>
      </c>
      <c r="AI8" s="11">
        <v>51</v>
      </c>
      <c r="AJ8" s="11">
        <v>39</v>
      </c>
      <c r="AK8" s="11">
        <v>28</v>
      </c>
      <c r="AL8" s="11"/>
      <c r="AM8" s="11">
        <v>210</v>
      </c>
      <c r="AN8" s="11">
        <v>167</v>
      </c>
      <c r="AO8" s="11"/>
      <c r="AP8" s="11">
        <v>84</v>
      </c>
      <c r="AQ8" s="11">
        <v>78</v>
      </c>
      <c r="AR8" s="11">
        <v>96</v>
      </c>
      <c r="AS8" s="11">
        <v>53</v>
      </c>
      <c r="AT8" s="11">
        <v>9</v>
      </c>
      <c r="AU8" s="11"/>
      <c r="AV8" s="11">
        <v>133</v>
      </c>
      <c r="AW8" s="11">
        <v>68</v>
      </c>
      <c r="AX8" s="11">
        <v>23</v>
      </c>
      <c r="AY8" s="11">
        <v>49</v>
      </c>
      <c r="AZ8" s="11">
        <v>32</v>
      </c>
      <c r="BA8" s="11">
        <v>29</v>
      </c>
      <c r="BB8" s="11"/>
      <c r="BC8" s="11">
        <v>98</v>
      </c>
      <c r="BD8" s="11">
        <v>140</v>
      </c>
      <c r="BE8" s="11">
        <v>114</v>
      </c>
      <c r="BF8" s="11"/>
      <c r="BG8" s="11">
        <v>37</v>
      </c>
      <c r="BH8" s="11">
        <v>167</v>
      </c>
      <c r="BI8" s="11">
        <v>107</v>
      </c>
      <c r="BJ8" s="11">
        <v>11</v>
      </c>
      <c r="BK8" s="11">
        <v>38</v>
      </c>
      <c r="BL8" s="11"/>
      <c r="BM8" s="11">
        <v>205</v>
      </c>
      <c r="BN8" s="11">
        <v>49</v>
      </c>
    </row>
    <row r="9" spans="2:66" ht="29" x14ac:dyDescent="0.35">
      <c r="B9" s="18" t="s">
        <v>350</v>
      </c>
      <c r="C9" s="17">
        <v>3.9385907072285703E-2</v>
      </c>
      <c r="D9" s="17">
        <v>3.5771643663492503E-2</v>
      </c>
      <c r="E9" s="17">
        <v>4.35514562497267E-2</v>
      </c>
      <c r="F9" s="17"/>
      <c r="G9" s="17">
        <v>6.6744868052104903E-2</v>
      </c>
      <c r="H9" s="17">
        <v>7.6924775467584597E-2</v>
      </c>
      <c r="I9" s="17">
        <v>3.14170607428787E-2</v>
      </c>
      <c r="J9" s="17">
        <v>0</v>
      </c>
      <c r="K9" s="17">
        <v>1.6239807759886801E-2</v>
      </c>
      <c r="L9" s="17">
        <v>4.3367418578940199E-2</v>
      </c>
      <c r="M9" s="17"/>
      <c r="N9" s="17">
        <v>2.6330035565410099E-2</v>
      </c>
      <c r="O9" s="17">
        <v>4.0382725210194897E-2</v>
      </c>
      <c r="P9" s="17">
        <v>1.6398196189502799E-2</v>
      </c>
      <c r="Q9" s="17">
        <v>6.8550283031028503E-2</v>
      </c>
      <c r="R9" s="17"/>
      <c r="S9" s="17">
        <v>1.9239955250892501E-2</v>
      </c>
      <c r="T9" s="17">
        <v>4.08401471118379E-2</v>
      </c>
      <c r="U9" s="17">
        <v>0.116521331425017</v>
      </c>
      <c r="V9" s="17">
        <v>3.1812331797989299E-2</v>
      </c>
      <c r="W9" s="17">
        <v>5.6632860774723799E-2</v>
      </c>
      <c r="X9" s="17">
        <v>6.1523268167476601E-2</v>
      </c>
      <c r="Y9" s="17">
        <v>0</v>
      </c>
      <c r="Z9" s="17">
        <v>0</v>
      </c>
      <c r="AA9" s="17">
        <v>7.8036701846275994E-2</v>
      </c>
      <c r="AB9" s="17">
        <v>3.2214053941999402E-2</v>
      </c>
      <c r="AC9" s="17">
        <v>0</v>
      </c>
      <c r="AD9" s="17">
        <v>0</v>
      </c>
      <c r="AE9" s="17"/>
      <c r="AF9" s="17">
        <v>4.7726196023018502E-2</v>
      </c>
      <c r="AG9" s="17">
        <v>2.2869027553619799E-2</v>
      </c>
      <c r="AH9" s="17">
        <v>4.6437286621795297E-2</v>
      </c>
      <c r="AI9" s="17">
        <v>1.9840261418472799E-2</v>
      </c>
      <c r="AJ9" s="17">
        <v>2.46094106936359E-2</v>
      </c>
      <c r="AK9" s="17">
        <v>0.105188727989018</v>
      </c>
      <c r="AL9" s="17"/>
      <c r="AM9" s="17">
        <v>3.2367311205034499E-2</v>
      </c>
      <c r="AN9" s="17">
        <v>4.8681604307801503E-2</v>
      </c>
      <c r="AO9" s="17"/>
      <c r="AP9" s="17">
        <v>4.6684382783954703E-2</v>
      </c>
      <c r="AQ9" s="17">
        <v>0</v>
      </c>
      <c r="AR9" s="17">
        <v>3.00137039912453E-2</v>
      </c>
      <c r="AS9" s="17">
        <v>5.9757219844359E-2</v>
      </c>
      <c r="AT9" s="17">
        <v>0</v>
      </c>
      <c r="AU9" s="17"/>
      <c r="AV9" s="17">
        <v>3.7736630048954597E-2</v>
      </c>
      <c r="AW9" s="17">
        <v>5.6734224791266497E-2</v>
      </c>
      <c r="AX9" s="17">
        <v>0</v>
      </c>
      <c r="AY9" s="17">
        <v>4.0475099729521402E-2</v>
      </c>
      <c r="AZ9" s="17">
        <v>2.9943026974978301E-2</v>
      </c>
      <c r="BA9" s="17">
        <v>0</v>
      </c>
      <c r="BB9" s="17"/>
      <c r="BC9" s="17">
        <v>3.2353311677435097E-2</v>
      </c>
      <c r="BD9" s="17">
        <v>3.5744315347809301E-2</v>
      </c>
      <c r="BE9" s="17">
        <v>4.1158035422061999E-2</v>
      </c>
      <c r="BF9" s="17"/>
      <c r="BG9" s="17">
        <v>7.9317971995877701E-2</v>
      </c>
      <c r="BH9" s="17">
        <v>4.1970998158867699E-2</v>
      </c>
      <c r="BI9" s="17">
        <v>1.82507377303462E-2</v>
      </c>
      <c r="BJ9" s="17">
        <v>0</v>
      </c>
      <c r="BK9" s="17">
        <v>5.3601719692311797E-2</v>
      </c>
      <c r="BL9" s="17"/>
      <c r="BM9" s="17">
        <v>4.8768311118474302E-2</v>
      </c>
      <c r="BN9" s="17">
        <v>4.1461137462121198E-2</v>
      </c>
    </row>
    <row r="10" spans="2:66" ht="43.5" x14ac:dyDescent="0.35">
      <c r="B10" s="18" t="s">
        <v>351</v>
      </c>
      <c r="C10" s="17">
        <v>4.0182171496601797E-2</v>
      </c>
      <c r="D10" s="17">
        <v>6.1608780666551503E-2</v>
      </c>
      <c r="E10" s="17">
        <v>1.6973135471827001E-2</v>
      </c>
      <c r="F10" s="17"/>
      <c r="G10" s="17">
        <v>6.5893329912023901E-2</v>
      </c>
      <c r="H10" s="17">
        <v>6.3778246269828295E-2</v>
      </c>
      <c r="I10" s="17">
        <v>5.0332073616874501E-2</v>
      </c>
      <c r="J10" s="17">
        <v>0</v>
      </c>
      <c r="K10" s="17">
        <v>4.9624982675483598E-2</v>
      </c>
      <c r="L10" s="17">
        <v>1.4475696282717601E-2</v>
      </c>
      <c r="M10" s="17"/>
      <c r="N10" s="17">
        <v>5.4237541594890498E-2</v>
      </c>
      <c r="O10" s="17">
        <v>7.1760853400095997E-2</v>
      </c>
      <c r="P10" s="17">
        <v>1.50131316642294E-2</v>
      </c>
      <c r="Q10" s="17">
        <v>9.4275386549806401E-3</v>
      </c>
      <c r="R10" s="17"/>
      <c r="S10" s="17">
        <v>7.0097035253718895E-2</v>
      </c>
      <c r="T10" s="17">
        <v>4.2653782126897299E-2</v>
      </c>
      <c r="U10" s="17">
        <v>0</v>
      </c>
      <c r="V10" s="17">
        <v>3.6234918372465598E-2</v>
      </c>
      <c r="W10" s="17">
        <v>5.3027659765820301E-2</v>
      </c>
      <c r="X10" s="17">
        <v>3.1210643737659999E-2</v>
      </c>
      <c r="Y10" s="17">
        <v>3.0999548187361801E-2</v>
      </c>
      <c r="Z10" s="17">
        <v>0</v>
      </c>
      <c r="AA10" s="17">
        <v>8.30101038822324E-2</v>
      </c>
      <c r="AB10" s="17">
        <v>3.3683485152732999E-2</v>
      </c>
      <c r="AC10" s="17">
        <v>0</v>
      </c>
      <c r="AD10" s="17">
        <v>0</v>
      </c>
      <c r="AE10" s="17"/>
      <c r="AF10" s="17">
        <v>5.9209121457475998E-2</v>
      </c>
      <c r="AG10" s="17">
        <v>6.4401685134624201E-2</v>
      </c>
      <c r="AH10" s="17">
        <v>1.49698605775021E-2</v>
      </c>
      <c r="AI10" s="17">
        <v>2.2974557030947501E-2</v>
      </c>
      <c r="AJ10" s="17">
        <v>0</v>
      </c>
      <c r="AK10" s="17">
        <v>3.4129504606874597E-2</v>
      </c>
      <c r="AL10" s="17"/>
      <c r="AM10" s="17">
        <v>5.35503192728626E-2</v>
      </c>
      <c r="AN10" s="17">
        <v>2.3822194102373399E-2</v>
      </c>
      <c r="AO10" s="17"/>
      <c r="AP10" s="17">
        <v>1.16813150896802E-2</v>
      </c>
      <c r="AQ10" s="17">
        <v>2.4581245059180599E-2</v>
      </c>
      <c r="AR10" s="17">
        <v>5.3753059226171102E-2</v>
      </c>
      <c r="AS10" s="17">
        <v>3.9647194543345997E-2</v>
      </c>
      <c r="AT10" s="17">
        <v>0.21812216816619101</v>
      </c>
      <c r="AU10" s="17"/>
      <c r="AV10" s="17">
        <v>5.3253166928579197E-2</v>
      </c>
      <c r="AW10" s="17">
        <v>4.4905027589743803E-2</v>
      </c>
      <c r="AX10" s="17">
        <v>8.1604822907605706E-2</v>
      </c>
      <c r="AY10" s="17">
        <v>2.4111378451499799E-2</v>
      </c>
      <c r="AZ10" s="17">
        <v>3.24886247198648E-2</v>
      </c>
      <c r="BA10" s="17">
        <v>3.2228547291360002E-2</v>
      </c>
      <c r="BB10" s="17"/>
      <c r="BC10" s="17">
        <v>3.15152910332464E-2</v>
      </c>
      <c r="BD10" s="17">
        <v>2.1448456439348701E-2</v>
      </c>
      <c r="BE10" s="17">
        <v>7.9704068543848899E-2</v>
      </c>
      <c r="BF10" s="17"/>
      <c r="BG10" s="17">
        <v>3.1408849523550803E-2</v>
      </c>
      <c r="BH10" s="17">
        <v>4.8210088296873801E-2</v>
      </c>
      <c r="BI10" s="17">
        <v>3.6768930659424999E-2</v>
      </c>
      <c r="BJ10" s="17">
        <v>8.4808643385845997E-2</v>
      </c>
      <c r="BK10" s="17">
        <v>0</v>
      </c>
      <c r="BL10" s="17"/>
      <c r="BM10" s="17">
        <v>4.5152189187035299E-2</v>
      </c>
      <c r="BN10" s="17">
        <v>1.9208829768281799E-2</v>
      </c>
    </row>
    <row r="11" spans="2:66" ht="29" x14ac:dyDescent="0.35">
      <c r="B11" s="18" t="s">
        <v>352</v>
      </c>
      <c r="C11" s="17">
        <v>0.25732819089210901</v>
      </c>
      <c r="D11" s="17">
        <v>0.276721583074719</v>
      </c>
      <c r="E11" s="17">
        <v>0.237521098438707</v>
      </c>
      <c r="F11" s="17"/>
      <c r="G11" s="17">
        <v>0.249860064254633</v>
      </c>
      <c r="H11" s="17">
        <v>0.30451539069286199</v>
      </c>
      <c r="I11" s="17">
        <v>0.191079633668053</v>
      </c>
      <c r="J11" s="17">
        <v>0.17810558977313401</v>
      </c>
      <c r="K11" s="17">
        <v>0.209315162523454</v>
      </c>
      <c r="L11" s="17">
        <v>0.39845587063858401</v>
      </c>
      <c r="M11" s="17"/>
      <c r="N11" s="17">
        <v>0.19192196862500799</v>
      </c>
      <c r="O11" s="17">
        <v>0.230047680962329</v>
      </c>
      <c r="P11" s="17">
        <v>0.31446941798189298</v>
      </c>
      <c r="Q11" s="17">
        <v>0.31909976876340201</v>
      </c>
      <c r="R11" s="17"/>
      <c r="S11" s="17">
        <v>0.298540972584244</v>
      </c>
      <c r="T11" s="17">
        <v>0.16891293651943101</v>
      </c>
      <c r="U11" s="17">
        <v>0.16231471022923499</v>
      </c>
      <c r="V11" s="17">
        <v>0.26151128525280398</v>
      </c>
      <c r="W11" s="17">
        <v>0.26533354843580598</v>
      </c>
      <c r="X11" s="17">
        <v>0.33258228063241502</v>
      </c>
      <c r="Y11" s="17">
        <v>0.38868019840116003</v>
      </c>
      <c r="Z11" s="17">
        <v>0</v>
      </c>
      <c r="AA11" s="17">
        <v>0.243739983429033</v>
      </c>
      <c r="AB11" s="17">
        <v>0.30022175317549499</v>
      </c>
      <c r="AC11" s="17">
        <v>0.19849309467522</v>
      </c>
      <c r="AD11" s="17">
        <v>0.29362177516633903</v>
      </c>
      <c r="AE11" s="17"/>
      <c r="AF11" s="17">
        <v>0.20639910165199299</v>
      </c>
      <c r="AG11" s="17">
        <v>0.27476536335007201</v>
      </c>
      <c r="AH11" s="17">
        <v>0.25798381179095498</v>
      </c>
      <c r="AI11" s="17">
        <v>0.25723549868507201</v>
      </c>
      <c r="AJ11" s="17">
        <v>0.329911296233728</v>
      </c>
      <c r="AK11" s="17">
        <v>0.25773440643038198</v>
      </c>
      <c r="AL11" s="17"/>
      <c r="AM11" s="17">
        <v>0.28174242598883198</v>
      </c>
      <c r="AN11" s="17">
        <v>0.22959808778851701</v>
      </c>
      <c r="AO11" s="17"/>
      <c r="AP11" s="17">
        <v>0.38164791373576201</v>
      </c>
      <c r="AQ11" s="17">
        <v>0.216778394864657</v>
      </c>
      <c r="AR11" s="17">
        <v>0.124202379582718</v>
      </c>
      <c r="AS11" s="17">
        <v>0.24669379447508599</v>
      </c>
      <c r="AT11" s="17">
        <v>0.43402297211375601</v>
      </c>
      <c r="AU11" s="17"/>
      <c r="AV11" s="17">
        <v>0.29340788997310102</v>
      </c>
      <c r="AW11" s="17">
        <v>0.21873425073236299</v>
      </c>
      <c r="AX11" s="17">
        <v>0.17515019210489399</v>
      </c>
      <c r="AY11" s="17">
        <v>0.30626753346503799</v>
      </c>
      <c r="AZ11" s="17">
        <v>0.31040235626379398</v>
      </c>
      <c r="BA11" s="17">
        <v>0.110520454336795</v>
      </c>
      <c r="BB11" s="17"/>
      <c r="BC11" s="17">
        <v>0.218964885043096</v>
      </c>
      <c r="BD11" s="17">
        <v>0.261136257860558</v>
      </c>
      <c r="BE11" s="17">
        <v>0.28446539316844099</v>
      </c>
      <c r="BF11" s="17"/>
      <c r="BG11" s="17">
        <v>0.37698193035914201</v>
      </c>
      <c r="BH11" s="17">
        <v>0.22792327110941499</v>
      </c>
      <c r="BI11" s="17">
        <v>0.28642817423896599</v>
      </c>
      <c r="BJ11" s="17">
        <v>8.6134653309505094E-2</v>
      </c>
      <c r="BK11" s="17">
        <v>0.229283840462747</v>
      </c>
      <c r="BL11" s="17"/>
      <c r="BM11" s="17">
        <v>0.25505260053464701</v>
      </c>
      <c r="BN11" s="17">
        <v>0.19686110313650099</v>
      </c>
    </row>
    <row r="12" spans="2:66" ht="29" x14ac:dyDescent="0.35">
      <c r="B12" s="18" t="s">
        <v>353</v>
      </c>
      <c r="C12" s="17">
        <v>0.469508010553921</v>
      </c>
      <c r="D12" s="17">
        <v>0.44170851666254501</v>
      </c>
      <c r="E12" s="17">
        <v>0.49702306350539899</v>
      </c>
      <c r="F12" s="17"/>
      <c r="G12" s="17">
        <v>0.42511247157708798</v>
      </c>
      <c r="H12" s="17">
        <v>0.41616753215072799</v>
      </c>
      <c r="I12" s="17">
        <v>0.46173756237639602</v>
      </c>
      <c r="J12" s="17">
        <v>0.65953664350921104</v>
      </c>
      <c r="K12" s="17">
        <v>0.60639774261509605</v>
      </c>
      <c r="L12" s="17">
        <v>0.27157530463694601</v>
      </c>
      <c r="M12" s="17"/>
      <c r="N12" s="17">
        <v>0.47911872253068699</v>
      </c>
      <c r="O12" s="17">
        <v>0.43851393046603898</v>
      </c>
      <c r="P12" s="17">
        <v>0.49915184261685702</v>
      </c>
      <c r="Q12" s="17">
        <v>0.47264187491508203</v>
      </c>
      <c r="R12" s="17"/>
      <c r="S12" s="17">
        <v>0.42038644305638401</v>
      </c>
      <c r="T12" s="17">
        <v>0.60088160184063599</v>
      </c>
      <c r="U12" s="17">
        <v>0.52107566878535205</v>
      </c>
      <c r="V12" s="17">
        <v>0.364058635876089</v>
      </c>
      <c r="W12" s="17">
        <v>0.380188691572802</v>
      </c>
      <c r="X12" s="17">
        <v>0.42075639484909</v>
      </c>
      <c r="Y12" s="17">
        <v>0.45129473776711398</v>
      </c>
      <c r="Z12" s="17">
        <v>0.61496148505697101</v>
      </c>
      <c r="AA12" s="17">
        <v>0.48896620863191997</v>
      </c>
      <c r="AB12" s="17">
        <v>0.50288199548741297</v>
      </c>
      <c r="AC12" s="17">
        <v>0.54801903933084095</v>
      </c>
      <c r="AD12" s="17">
        <v>0.41499655174252698</v>
      </c>
      <c r="AE12" s="17"/>
      <c r="AF12" s="17">
        <v>0.51508137601285897</v>
      </c>
      <c r="AG12" s="17">
        <v>0.42683899013906201</v>
      </c>
      <c r="AH12" s="17">
        <v>0.45167667180183702</v>
      </c>
      <c r="AI12" s="17">
        <v>0.49072059951046998</v>
      </c>
      <c r="AJ12" s="17">
        <v>0.56851036068087601</v>
      </c>
      <c r="AK12" s="17">
        <v>0.32073590319994499</v>
      </c>
      <c r="AL12" s="17"/>
      <c r="AM12" s="17">
        <v>0.46655566585615899</v>
      </c>
      <c r="AN12" s="17">
        <v>0.46702960356469297</v>
      </c>
      <c r="AO12" s="17"/>
      <c r="AP12" s="17">
        <v>0.43252134066534298</v>
      </c>
      <c r="AQ12" s="17">
        <v>0.51782831639845694</v>
      </c>
      <c r="AR12" s="17">
        <v>0.54253203537757899</v>
      </c>
      <c r="AS12" s="17">
        <v>0.42685774708770702</v>
      </c>
      <c r="AT12" s="17">
        <v>0.23342199303342701</v>
      </c>
      <c r="AU12" s="17"/>
      <c r="AV12" s="17">
        <v>0.44067079128201297</v>
      </c>
      <c r="AW12" s="17">
        <v>0.48269870394439501</v>
      </c>
      <c r="AX12" s="17">
        <v>0.53460928576254796</v>
      </c>
      <c r="AY12" s="17">
        <v>0.38709962174226298</v>
      </c>
      <c r="AZ12" s="17">
        <v>0.50067971651405996</v>
      </c>
      <c r="BA12" s="17">
        <v>0.65301359299311101</v>
      </c>
      <c r="BB12" s="17"/>
      <c r="BC12" s="17">
        <v>0.53489132261941297</v>
      </c>
      <c r="BD12" s="17">
        <v>0.487800606563909</v>
      </c>
      <c r="BE12" s="17">
        <v>0.37504229137862</v>
      </c>
      <c r="BF12" s="17"/>
      <c r="BG12" s="17">
        <v>0.37653504924896197</v>
      </c>
      <c r="BH12" s="17">
        <v>0.46668488297852201</v>
      </c>
      <c r="BI12" s="17">
        <v>0.52982951124881505</v>
      </c>
      <c r="BJ12" s="17">
        <v>0.372553528928035</v>
      </c>
      <c r="BK12" s="17">
        <v>0.47088063486107301</v>
      </c>
      <c r="BL12" s="17"/>
      <c r="BM12" s="17">
        <v>0.45027721804185</v>
      </c>
      <c r="BN12" s="17">
        <v>0.44860992560231899</v>
      </c>
    </row>
    <row r="13" spans="2:66" ht="29" x14ac:dyDescent="0.35">
      <c r="B13" s="18" t="s">
        <v>354</v>
      </c>
      <c r="C13" s="17">
        <v>0.166704481292339</v>
      </c>
      <c r="D13" s="17">
        <v>0.143116900070164</v>
      </c>
      <c r="E13" s="17">
        <v>0.19339944609741799</v>
      </c>
      <c r="F13" s="17"/>
      <c r="G13" s="17">
        <v>0.155054039052159</v>
      </c>
      <c r="H13" s="17">
        <v>0.13861405541899599</v>
      </c>
      <c r="I13" s="17">
        <v>0.26543366959579701</v>
      </c>
      <c r="J13" s="17">
        <v>0.11314359659145901</v>
      </c>
      <c r="K13" s="17">
        <v>0.11842230442608</v>
      </c>
      <c r="L13" s="17">
        <v>0.20193295935227501</v>
      </c>
      <c r="M13" s="17"/>
      <c r="N13" s="17">
        <v>0.23770468183155899</v>
      </c>
      <c r="O13" s="17">
        <v>0.187790998719056</v>
      </c>
      <c r="P13" s="17">
        <v>0.154967411547518</v>
      </c>
      <c r="Q13" s="17">
        <v>7.2652246564594306E-2</v>
      </c>
      <c r="R13" s="17"/>
      <c r="S13" s="17">
        <v>0.19173559385476099</v>
      </c>
      <c r="T13" s="17">
        <v>0.105149439354776</v>
      </c>
      <c r="U13" s="17">
        <v>0.20008828956039501</v>
      </c>
      <c r="V13" s="17">
        <v>0.23781437178812501</v>
      </c>
      <c r="W13" s="17">
        <v>0.21492847459317299</v>
      </c>
      <c r="X13" s="17">
        <v>0.124325614007954</v>
      </c>
      <c r="Y13" s="17">
        <v>0.12902551564436501</v>
      </c>
      <c r="Z13" s="17">
        <v>0.310638829728411</v>
      </c>
      <c r="AA13" s="17">
        <v>7.8987258047810302E-2</v>
      </c>
      <c r="AB13" s="17">
        <v>9.73377565071568E-2</v>
      </c>
      <c r="AC13" s="17">
        <v>0.25348786599393902</v>
      </c>
      <c r="AD13" s="17">
        <v>0.23581861082663899</v>
      </c>
      <c r="AE13" s="17"/>
      <c r="AF13" s="17">
        <v>0.14020508078823801</v>
      </c>
      <c r="AG13" s="17">
        <v>0.198585296307658</v>
      </c>
      <c r="AH13" s="17">
        <v>0.19696693841201399</v>
      </c>
      <c r="AI13" s="17">
        <v>0.13632870192529101</v>
      </c>
      <c r="AJ13" s="17">
        <v>7.6968932391759906E-2</v>
      </c>
      <c r="AK13" s="17">
        <v>0.28221145777378098</v>
      </c>
      <c r="AL13" s="17"/>
      <c r="AM13" s="17">
        <v>0.14214538407188201</v>
      </c>
      <c r="AN13" s="17">
        <v>0.199568839990415</v>
      </c>
      <c r="AO13" s="17"/>
      <c r="AP13" s="17">
        <v>9.4168227553835401E-2</v>
      </c>
      <c r="AQ13" s="17">
        <v>0.18513975486346301</v>
      </c>
      <c r="AR13" s="17">
        <v>0.249498821822286</v>
      </c>
      <c r="AS13" s="17">
        <v>0.18758384703359199</v>
      </c>
      <c r="AT13" s="17">
        <v>0.114432866686626</v>
      </c>
      <c r="AU13" s="17"/>
      <c r="AV13" s="17">
        <v>0.14290063413985199</v>
      </c>
      <c r="AW13" s="17">
        <v>0.179950979565527</v>
      </c>
      <c r="AX13" s="17">
        <v>0.20863569922495201</v>
      </c>
      <c r="AY13" s="17">
        <v>0.221049833594437</v>
      </c>
      <c r="AZ13" s="17">
        <v>0.12648627552730299</v>
      </c>
      <c r="BA13" s="17">
        <v>0.17232418883665299</v>
      </c>
      <c r="BB13" s="17"/>
      <c r="BC13" s="17">
        <v>0.17216357845510399</v>
      </c>
      <c r="BD13" s="17">
        <v>0.136459010327459</v>
      </c>
      <c r="BE13" s="17">
        <v>0.20956278650233001</v>
      </c>
      <c r="BF13" s="17"/>
      <c r="BG13" s="17">
        <v>0.109279356453284</v>
      </c>
      <c r="BH13" s="17">
        <v>0.209125088727488</v>
      </c>
      <c r="BI13" s="17">
        <v>0.110957243816067</v>
      </c>
      <c r="BJ13" s="17">
        <v>0.45650317437661397</v>
      </c>
      <c r="BK13" s="17">
        <v>0.18630914303238599</v>
      </c>
      <c r="BL13" s="17"/>
      <c r="BM13" s="17">
        <v>0.19095272775091299</v>
      </c>
      <c r="BN13" s="17">
        <v>0.24750704628010201</v>
      </c>
    </row>
    <row r="14" spans="2:66" x14ac:dyDescent="0.35">
      <c r="B14" s="18" t="s">
        <v>282</v>
      </c>
      <c r="C14" s="19">
        <v>2.6891238692743302E-2</v>
      </c>
      <c r="D14" s="19">
        <v>4.10725758625285E-2</v>
      </c>
      <c r="E14" s="19">
        <v>1.1531800236921999E-2</v>
      </c>
      <c r="F14" s="19"/>
      <c r="G14" s="19">
        <v>3.7335227151991598E-2</v>
      </c>
      <c r="H14" s="19">
        <v>0</v>
      </c>
      <c r="I14" s="19">
        <v>0</v>
      </c>
      <c r="J14" s="19">
        <v>4.9214170126195597E-2</v>
      </c>
      <c r="K14" s="19">
        <v>0</v>
      </c>
      <c r="L14" s="19">
        <v>7.0192750510537694E-2</v>
      </c>
      <c r="M14" s="19"/>
      <c r="N14" s="19">
        <v>1.06870498524458E-2</v>
      </c>
      <c r="O14" s="19">
        <v>3.1503811242284997E-2</v>
      </c>
      <c r="P14" s="19">
        <v>0</v>
      </c>
      <c r="Q14" s="19">
        <v>5.7628288070911998E-2</v>
      </c>
      <c r="R14" s="19"/>
      <c r="S14" s="19">
        <v>0</v>
      </c>
      <c r="T14" s="19">
        <v>4.1562093046421097E-2</v>
      </c>
      <c r="U14" s="19">
        <v>0</v>
      </c>
      <c r="V14" s="19">
        <v>6.8568456912527304E-2</v>
      </c>
      <c r="W14" s="19">
        <v>2.9888764857674398E-2</v>
      </c>
      <c r="X14" s="19">
        <v>2.9601798605403899E-2</v>
      </c>
      <c r="Y14" s="19">
        <v>0</v>
      </c>
      <c r="Z14" s="19">
        <v>7.4399685214618205E-2</v>
      </c>
      <c r="AA14" s="19">
        <v>2.7259744162728899E-2</v>
      </c>
      <c r="AB14" s="19">
        <v>3.3660955735202301E-2</v>
      </c>
      <c r="AC14" s="19">
        <v>0</v>
      </c>
      <c r="AD14" s="19">
        <v>5.5563062264495498E-2</v>
      </c>
      <c r="AE14" s="19"/>
      <c r="AF14" s="19">
        <v>3.1379124066415298E-2</v>
      </c>
      <c r="AG14" s="19">
        <v>1.2539637514963601E-2</v>
      </c>
      <c r="AH14" s="19">
        <v>3.19654307958964E-2</v>
      </c>
      <c r="AI14" s="19">
        <v>7.29003814297466E-2</v>
      </c>
      <c r="AJ14" s="19">
        <v>0</v>
      </c>
      <c r="AK14" s="19">
        <v>0</v>
      </c>
      <c r="AL14" s="19"/>
      <c r="AM14" s="19">
        <v>2.3638893605229201E-2</v>
      </c>
      <c r="AN14" s="19">
        <v>3.1299670246200402E-2</v>
      </c>
      <c r="AO14" s="19"/>
      <c r="AP14" s="19">
        <v>3.3296820171424997E-2</v>
      </c>
      <c r="AQ14" s="19">
        <v>5.5672288814242597E-2</v>
      </c>
      <c r="AR14" s="19">
        <v>0</v>
      </c>
      <c r="AS14" s="19">
        <v>3.9460197015909498E-2</v>
      </c>
      <c r="AT14" s="19">
        <v>0</v>
      </c>
      <c r="AU14" s="19"/>
      <c r="AV14" s="19">
        <v>3.2030887627500899E-2</v>
      </c>
      <c r="AW14" s="19">
        <v>1.69768133767043E-2</v>
      </c>
      <c r="AX14" s="19">
        <v>0</v>
      </c>
      <c r="AY14" s="19">
        <v>2.0996533017240401E-2</v>
      </c>
      <c r="AZ14" s="19">
        <v>0</v>
      </c>
      <c r="BA14" s="19">
        <v>3.1913216542081603E-2</v>
      </c>
      <c r="BB14" s="19"/>
      <c r="BC14" s="19">
        <v>1.0111611171705399E-2</v>
      </c>
      <c r="BD14" s="19">
        <v>5.7411353460916199E-2</v>
      </c>
      <c r="BE14" s="19">
        <v>1.00674249846976E-2</v>
      </c>
      <c r="BF14" s="19"/>
      <c r="BG14" s="19">
        <v>2.6476842419183601E-2</v>
      </c>
      <c r="BH14" s="19">
        <v>6.0856707288336701E-3</v>
      </c>
      <c r="BI14" s="19">
        <v>1.7765402306381201E-2</v>
      </c>
      <c r="BJ14" s="19">
        <v>0</v>
      </c>
      <c r="BK14" s="19">
        <v>5.9924661951482897E-2</v>
      </c>
      <c r="BL14" s="19"/>
      <c r="BM14" s="19">
        <v>9.7969533670811595E-3</v>
      </c>
      <c r="BN14" s="19">
        <v>4.6351957750675299E-2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452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356</v>
      </c>
      <c r="D7" s="10">
        <v>181</v>
      </c>
      <c r="E7" s="10">
        <v>174</v>
      </c>
      <c r="F7" s="10"/>
      <c r="G7" s="10">
        <v>38</v>
      </c>
      <c r="H7" s="10">
        <v>69</v>
      </c>
      <c r="I7" s="10">
        <v>57</v>
      </c>
      <c r="J7" s="10">
        <v>57</v>
      </c>
      <c r="K7" s="10">
        <v>51</v>
      </c>
      <c r="L7" s="10">
        <v>84</v>
      </c>
      <c r="M7" s="10"/>
      <c r="N7" s="10">
        <v>93</v>
      </c>
      <c r="O7" s="10">
        <v>94</v>
      </c>
      <c r="P7" s="10">
        <v>77</v>
      </c>
      <c r="Q7" s="10">
        <v>90</v>
      </c>
      <c r="R7" s="10"/>
      <c r="S7" s="10">
        <v>46</v>
      </c>
      <c r="T7" s="10">
        <v>51</v>
      </c>
      <c r="U7" s="10">
        <v>34</v>
      </c>
      <c r="V7" s="10">
        <v>30</v>
      </c>
      <c r="W7" s="10">
        <v>30</v>
      </c>
      <c r="X7" s="10">
        <v>28</v>
      </c>
      <c r="Y7" s="10">
        <v>29</v>
      </c>
      <c r="Z7" s="10">
        <v>23</v>
      </c>
      <c r="AA7" s="10">
        <v>37</v>
      </c>
      <c r="AB7" s="10">
        <v>29</v>
      </c>
      <c r="AC7" s="10">
        <v>12</v>
      </c>
      <c r="AD7" s="10">
        <v>7</v>
      </c>
      <c r="AE7" s="10"/>
      <c r="AF7" s="10">
        <v>93</v>
      </c>
      <c r="AG7" s="10">
        <v>87</v>
      </c>
      <c r="AH7" s="10">
        <v>49</v>
      </c>
      <c r="AI7" s="10">
        <v>64</v>
      </c>
      <c r="AJ7" s="10">
        <v>49</v>
      </c>
      <c r="AK7" s="10">
        <v>14</v>
      </c>
      <c r="AL7" s="10"/>
      <c r="AM7" s="10">
        <v>201</v>
      </c>
      <c r="AN7" s="10">
        <v>153</v>
      </c>
      <c r="AO7" s="10"/>
      <c r="AP7" s="10">
        <v>89</v>
      </c>
      <c r="AQ7" s="10">
        <v>72</v>
      </c>
      <c r="AR7" s="10">
        <v>82</v>
      </c>
      <c r="AS7" s="10">
        <v>45</v>
      </c>
      <c r="AT7" s="10">
        <v>5</v>
      </c>
      <c r="AU7" s="10"/>
      <c r="AV7" s="10">
        <v>127</v>
      </c>
      <c r="AW7" s="10">
        <v>77</v>
      </c>
      <c r="AX7" s="10">
        <v>18</v>
      </c>
      <c r="AY7" s="10">
        <v>45</v>
      </c>
      <c r="AZ7" s="10">
        <v>24</v>
      </c>
      <c r="BA7" s="10">
        <v>27</v>
      </c>
      <c r="BB7" s="10"/>
      <c r="BC7" s="10">
        <v>82</v>
      </c>
      <c r="BD7" s="10">
        <v>138</v>
      </c>
      <c r="BE7" s="10">
        <v>108</v>
      </c>
      <c r="BF7" s="10"/>
      <c r="BG7" s="10">
        <v>40</v>
      </c>
      <c r="BH7" s="10">
        <v>149</v>
      </c>
      <c r="BI7" s="10">
        <v>115</v>
      </c>
      <c r="BJ7" s="10">
        <v>7</v>
      </c>
      <c r="BK7" s="10">
        <v>28</v>
      </c>
      <c r="BL7" s="10"/>
      <c r="BM7" s="10">
        <v>189</v>
      </c>
      <c r="BN7" s="10">
        <v>35</v>
      </c>
    </row>
    <row r="8" spans="2:66" ht="30" customHeight="1" x14ac:dyDescent="0.35">
      <c r="B8" s="11" t="s">
        <v>19</v>
      </c>
      <c r="C8" s="11">
        <v>356</v>
      </c>
      <c r="D8" s="11">
        <v>182</v>
      </c>
      <c r="E8" s="11">
        <v>173</v>
      </c>
      <c r="F8" s="11"/>
      <c r="G8" s="11">
        <v>39</v>
      </c>
      <c r="H8" s="11">
        <v>67</v>
      </c>
      <c r="I8" s="11">
        <v>58</v>
      </c>
      <c r="J8" s="11">
        <v>58</v>
      </c>
      <c r="K8" s="11">
        <v>51</v>
      </c>
      <c r="L8" s="11">
        <v>83</v>
      </c>
      <c r="M8" s="11"/>
      <c r="N8" s="11">
        <v>92</v>
      </c>
      <c r="O8" s="11">
        <v>97</v>
      </c>
      <c r="P8" s="11">
        <v>77</v>
      </c>
      <c r="Q8" s="11">
        <v>88</v>
      </c>
      <c r="R8" s="11"/>
      <c r="S8" s="11">
        <v>45</v>
      </c>
      <c r="T8" s="11">
        <v>50</v>
      </c>
      <c r="U8" s="11">
        <v>33</v>
      </c>
      <c r="V8" s="11">
        <v>32</v>
      </c>
      <c r="W8" s="11">
        <v>30</v>
      </c>
      <c r="X8" s="11">
        <v>27</v>
      </c>
      <c r="Y8" s="11">
        <v>28</v>
      </c>
      <c r="Z8" s="11">
        <v>22</v>
      </c>
      <c r="AA8" s="11">
        <v>37</v>
      </c>
      <c r="AB8" s="11">
        <v>33</v>
      </c>
      <c r="AC8" s="11">
        <v>12</v>
      </c>
      <c r="AD8" s="11">
        <v>7</v>
      </c>
      <c r="AE8" s="11"/>
      <c r="AF8" s="11">
        <v>92</v>
      </c>
      <c r="AG8" s="11">
        <v>87</v>
      </c>
      <c r="AH8" s="11">
        <v>49</v>
      </c>
      <c r="AI8" s="11">
        <v>65</v>
      </c>
      <c r="AJ8" s="11">
        <v>48</v>
      </c>
      <c r="AK8" s="11">
        <v>14</v>
      </c>
      <c r="AL8" s="11"/>
      <c r="AM8" s="11">
        <v>201</v>
      </c>
      <c r="AN8" s="11">
        <v>153</v>
      </c>
      <c r="AO8" s="11"/>
      <c r="AP8" s="11">
        <v>88</v>
      </c>
      <c r="AQ8" s="11">
        <v>72</v>
      </c>
      <c r="AR8" s="11">
        <v>82</v>
      </c>
      <c r="AS8" s="11">
        <v>45</v>
      </c>
      <c r="AT8" s="11">
        <v>5</v>
      </c>
      <c r="AU8" s="11"/>
      <c r="AV8" s="11">
        <v>127</v>
      </c>
      <c r="AW8" s="11">
        <v>77</v>
      </c>
      <c r="AX8" s="11">
        <v>18</v>
      </c>
      <c r="AY8" s="11">
        <v>45</v>
      </c>
      <c r="AZ8" s="11">
        <v>23</v>
      </c>
      <c r="BA8" s="11">
        <v>27</v>
      </c>
      <c r="BB8" s="11"/>
      <c r="BC8" s="11">
        <v>83</v>
      </c>
      <c r="BD8" s="11">
        <v>137</v>
      </c>
      <c r="BE8" s="11">
        <v>108</v>
      </c>
      <c r="BF8" s="11"/>
      <c r="BG8" s="11">
        <v>40</v>
      </c>
      <c r="BH8" s="11">
        <v>149</v>
      </c>
      <c r="BI8" s="11">
        <v>116</v>
      </c>
      <c r="BJ8" s="11">
        <v>7</v>
      </c>
      <c r="BK8" s="11">
        <v>28</v>
      </c>
      <c r="BL8" s="11"/>
      <c r="BM8" s="11">
        <v>188</v>
      </c>
      <c r="BN8" s="11">
        <v>35</v>
      </c>
    </row>
    <row r="9" spans="2:66" ht="29" x14ac:dyDescent="0.35">
      <c r="B9" s="18" t="s">
        <v>350</v>
      </c>
      <c r="C9" s="17">
        <v>7.3583251908315994E-2</v>
      </c>
      <c r="D9" s="17">
        <v>8.98018478927817E-2</v>
      </c>
      <c r="E9" s="17">
        <v>5.6921724790758001E-2</v>
      </c>
      <c r="F9" s="17"/>
      <c r="G9" s="17">
        <v>2.5208246731305301E-2</v>
      </c>
      <c r="H9" s="17">
        <v>7.3625014386654697E-2</v>
      </c>
      <c r="I9" s="17">
        <v>5.5281175346980502E-2</v>
      </c>
      <c r="J9" s="17">
        <v>7.0126080650835504E-2</v>
      </c>
      <c r="K9" s="17">
        <v>9.5736654984678801E-2</v>
      </c>
      <c r="L9" s="17">
        <v>9.76244806143102E-2</v>
      </c>
      <c r="M9" s="17"/>
      <c r="N9" s="17">
        <v>2.25051507481978E-2</v>
      </c>
      <c r="O9" s="17">
        <v>8.5131601321496095E-2</v>
      </c>
      <c r="P9" s="17">
        <v>0.10504797670281101</v>
      </c>
      <c r="Q9" s="17">
        <v>8.8188902190988502E-2</v>
      </c>
      <c r="R9" s="17"/>
      <c r="S9" s="17">
        <v>6.7214671820170005E-2</v>
      </c>
      <c r="T9" s="17">
        <v>7.5668193268160405E-2</v>
      </c>
      <c r="U9" s="17">
        <v>5.74283725459169E-2</v>
      </c>
      <c r="V9" s="17">
        <v>0.166794864621747</v>
      </c>
      <c r="W9" s="17">
        <v>3.3603938149535197E-2</v>
      </c>
      <c r="X9" s="17">
        <v>6.9583210703924994E-2</v>
      </c>
      <c r="Y9" s="17">
        <v>0.104854284948107</v>
      </c>
      <c r="Z9" s="17">
        <v>4.3094562248686297E-2</v>
      </c>
      <c r="AA9" s="17">
        <v>5.3565229375742297E-2</v>
      </c>
      <c r="AB9" s="17">
        <v>0.10148207666397401</v>
      </c>
      <c r="AC9" s="17">
        <v>0</v>
      </c>
      <c r="AD9" s="17">
        <v>0</v>
      </c>
      <c r="AE9" s="17"/>
      <c r="AF9" s="17">
        <v>5.5290747810157602E-2</v>
      </c>
      <c r="AG9" s="17">
        <v>6.8550127555081594E-2</v>
      </c>
      <c r="AH9" s="17">
        <v>0.103415598856963</v>
      </c>
      <c r="AI9" s="17">
        <v>6.3819075628344504E-2</v>
      </c>
      <c r="AJ9" s="17">
        <v>0.101586791863064</v>
      </c>
      <c r="AK9" s="17">
        <v>6.8519834991397202E-2</v>
      </c>
      <c r="AL9" s="17"/>
      <c r="AM9" s="17">
        <v>9.1099735388808806E-2</v>
      </c>
      <c r="AN9" s="17">
        <v>5.15377571313664E-2</v>
      </c>
      <c r="AO9" s="17"/>
      <c r="AP9" s="17">
        <v>8.9882788178136996E-2</v>
      </c>
      <c r="AQ9" s="17">
        <v>3.9496144011180997E-2</v>
      </c>
      <c r="AR9" s="17">
        <v>6.09077402931269E-2</v>
      </c>
      <c r="AS9" s="17">
        <v>0.11208948601051601</v>
      </c>
      <c r="AT9" s="17">
        <v>0</v>
      </c>
      <c r="AU9" s="17"/>
      <c r="AV9" s="17">
        <v>3.9303238204535802E-2</v>
      </c>
      <c r="AW9" s="17">
        <v>0.105941002579715</v>
      </c>
      <c r="AX9" s="17">
        <v>0.10574459122304999</v>
      </c>
      <c r="AY9" s="17">
        <v>0.14005223157423899</v>
      </c>
      <c r="AZ9" s="17">
        <v>8.1331369031378803E-2</v>
      </c>
      <c r="BA9" s="17">
        <v>7.1067582097175896E-2</v>
      </c>
      <c r="BB9" s="17"/>
      <c r="BC9" s="17">
        <v>3.5800552774459801E-2</v>
      </c>
      <c r="BD9" s="17">
        <v>7.2155157725997204E-2</v>
      </c>
      <c r="BE9" s="17">
        <v>0.11436329595327201</v>
      </c>
      <c r="BF9" s="17"/>
      <c r="BG9" s="17">
        <v>8.1479372842099704E-2</v>
      </c>
      <c r="BH9" s="17">
        <v>8.1128698208350794E-2</v>
      </c>
      <c r="BI9" s="17">
        <v>5.9792999584309101E-2</v>
      </c>
      <c r="BJ9" s="17">
        <v>0</v>
      </c>
      <c r="BK9" s="17">
        <v>0.141861303223208</v>
      </c>
      <c r="BL9" s="17"/>
      <c r="BM9" s="17">
        <v>8.1202496996349502E-2</v>
      </c>
      <c r="BN9" s="17">
        <v>0.113784199637879</v>
      </c>
    </row>
    <row r="10" spans="2:66" ht="43.5" x14ac:dyDescent="0.35">
      <c r="B10" s="18" t="s">
        <v>351</v>
      </c>
      <c r="C10" s="17">
        <v>0.137103887460165</v>
      </c>
      <c r="D10" s="17">
        <v>0.13146520938359699</v>
      </c>
      <c r="E10" s="17">
        <v>0.14381718685085601</v>
      </c>
      <c r="F10" s="17"/>
      <c r="G10" s="17">
        <v>7.7411010876600697E-2</v>
      </c>
      <c r="H10" s="17">
        <v>0.162348815303201</v>
      </c>
      <c r="I10" s="17">
        <v>0.121447255143647</v>
      </c>
      <c r="J10" s="17">
        <v>8.8823255031715398E-2</v>
      </c>
      <c r="K10" s="17">
        <v>0.118518776980372</v>
      </c>
      <c r="L10" s="17">
        <v>0.20080683702382399</v>
      </c>
      <c r="M10" s="17"/>
      <c r="N10" s="17">
        <v>0.120107735466631</v>
      </c>
      <c r="O10" s="17">
        <v>0.157276205774636</v>
      </c>
      <c r="P10" s="17">
        <v>0.114879523406187</v>
      </c>
      <c r="Q10" s="17">
        <v>0.14342085751127501</v>
      </c>
      <c r="R10" s="17"/>
      <c r="S10" s="17">
        <v>0.15114493349814301</v>
      </c>
      <c r="T10" s="17">
        <v>0.17642397961189901</v>
      </c>
      <c r="U10" s="17">
        <v>0.177403184663388</v>
      </c>
      <c r="V10" s="17">
        <v>0.16414538800689901</v>
      </c>
      <c r="W10" s="17">
        <v>0.230246560122465</v>
      </c>
      <c r="X10" s="17">
        <v>0.17901777142442099</v>
      </c>
      <c r="Y10" s="17">
        <v>3.3967518313732001E-2</v>
      </c>
      <c r="Z10" s="17">
        <v>4.3233564976033499E-2</v>
      </c>
      <c r="AA10" s="17">
        <v>7.9871628642460696E-2</v>
      </c>
      <c r="AB10" s="17">
        <v>0.103462858406001</v>
      </c>
      <c r="AC10" s="17">
        <v>0</v>
      </c>
      <c r="AD10" s="17">
        <v>0.28931518920567101</v>
      </c>
      <c r="AE10" s="17"/>
      <c r="AF10" s="17">
        <v>0.119024554139047</v>
      </c>
      <c r="AG10" s="17">
        <v>0.10540304217475201</v>
      </c>
      <c r="AH10" s="17">
        <v>0.14586179637587601</v>
      </c>
      <c r="AI10" s="17">
        <v>0.122395940384777</v>
      </c>
      <c r="AJ10" s="17">
        <v>0.22020191313460699</v>
      </c>
      <c r="AK10" s="17">
        <v>0.20444637567268201</v>
      </c>
      <c r="AL10" s="17"/>
      <c r="AM10" s="17">
        <v>0.159433009381618</v>
      </c>
      <c r="AN10" s="17">
        <v>0.103100104655517</v>
      </c>
      <c r="AO10" s="17"/>
      <c r="AP10" s="17">
        <v>0.14364818083286299</v>
      </c>
      <c r="AQ10" s="17">
        <v>9.6026905613401797E-2</v>
      </c>
      <c r="AR10" s="17">
        <v>0.148160861167345</v>
      </c>
      <c r="AS10" s="17">
        <v>8.7199887911822996E-2</v>
      </c>
      <c r="AT10" s="17">
        <v>0.19004182223209601</v>
      </c>
      <c r="AU10" s="17"/>
      <c r="AV10" s="17">
        <v>0.108401544270044</v>
      </c>
      <c r="AW10" s="17">
        <v>0.130213318195285</v>
      </c>
      <c r="AX10" s="17">
        <v>6.0735282960622403E-2</v>
      </c>
      <c r="AY10" s="17">
        <v>0.28700744078808799</v>
      </c>
      <c r="AZ10" s="17">
        <v>3.9785819542454699E-2</v>
      </c>
      <c r="BA10" s="17">
        <v>0.109995325819954</v>
      </c>
      <c r="BB10" s="17"/>
      <c r="BC10" s="17">
        <v>9.8513744914379406E-2</v>
      </c>
      <c r="BD10" s="17">
        <v>9.3176896284819094E-2</v>
      </c>
      <c r="BE10" s="17">
        <v>0.20304591229924299</v>
      </c>
      <c r="BF10" s="17"/>
      <c r="BG10" s="17">
        <v>0.194509572400131</v>
      </c>
      <c r="BH10" s="17">
        <v>0.12926734668678799</v>
      </c>
      <c r="BI10" s="17">
        <v>0.13696041614028301</v>
      </c>
      <c r="BJ10" s="17">
        <v>0</v>
      </c>
      <c r="BK10" s="17">
        <v>0.144496354482815</v>
      </c>
      <c r="BL10" s="17"/>
      <c r="BM10" s="17">
        <v>0.142997444961941</v>
      </c>
      <c r="BN10" s="17">
        <v>0.115897723141237</v>
      </c>
    </row>
    <row r="11" spans="2:66" ht="29" x14ac:dyDescent="0.35">
      <c r="B11" s="18" t="s">
        <v>352</v>
      </c>
      <c r="C11" s="17">
        <v>0.36164141089545199</v>
      </c>
      <c r="D11" s="17">
        <v>0.31632193597990499</v>
      </c>
      <c r="E11" s="17">
        <v>0.40574969346934597</v>
      </c>
      <c r="F11" s="17"/>
      <c r="G11" s="17">
        <v>0.31455406915617801</v>
      </c>
      <c r="H11" s="17">
        <v>0.242721593924453</v>
      </c>
      <c r="I11" s="17">
        <v>0.44596350639093801</v>
      </c>
      <c r="J11" s="17">
        <v>0.37064635019188102</v>
      </c>
      <c r="K11" s="17">
        <v>0.38903402658064401</v>
      </c>
      <c r="L11" s="17">
        <v>0.39711569320871398</v>
      </c>
      <c r="M11" s="17"/>
      <c r="N11" s="17">
        <v>0.32274326971728001</v>
      </c>
      <c r="O11" s="17">
        <v>0.29005606588509802</v>
      </c>
      <c r="P11" s="17">
        <v>0.42673214763001499</v>
      </c>
      <c r="Q11" s="17">
        <v>0.43240681768109201</v>
      </c>
      <c r="R11" s="17"/>
      <c r="S11" s="17">
        <v>0.24038061330829799</v>
      </c>
      <c r="T11" s="17">
        <v>0.32884666546681401</v>
      </c>
      <c r="U11" s="17">
        <v>0.44111703669969599</v>
      </c>
      <c r="V11" s="17">
        <v>0.23551536986847199</v>
      </c>
      <c r="W11" s="17">
        <v>0.23526991438195699</v>
      </c>
      <c r="X11" s="17">
        <v>0.49488010697614399</v>
      </c>
      <c r="Y11" s="17">
        <v>0.378972200174088</v>
      </c>
      <c r="Z11" s="17">
        <v>0.43670543634535303</v>
      </c>
      <c r="AA11" s="17">
        <v>0.35310640258694798</v>
      </c>
      <c r="AB11" s="17">
        <v>0.45192981642362001</v>
      </c>
      <c r="AC11" s="17">
        <v>0.66775696535518403</v>
      </c>
      <c r="AD11" s="17">
        <v>0.41579754877730402</v>
      </c>
      <c r="AE11" s="17"/>
      <c r="AF11" s="17">
        <v>0.391012588901132</v>
      </c>
      <c r="AG11" s="17">
        <v>0.35567723986317601</v>
      </c>
      <c r="AH11" s="17">
        <v>0.35766372277321001</v>
      </c>
      <c r="AI11" s="17">
        <v>0.346166030134608</v>
      </c>
      <c r="AJ11" s="17">
        <v>0.32307516339603198</v>
      </c>
      <c r="AK11" s="17">
        <v>0.42498255013285102</v>
      </c>
      <c r="AL11" s="17"/>
      <c r="AM11" s="17">
        <v>0.34401901206543001</v>
      </c>
      <c r="AN11" s="17">
        <v>0.38308268876628399</v>
      </c>
      <c r="AO11" s="17"/>
      <c r="AP11" s="17">
        <v>0.37290458990321301</v>
      </c>
      <c r="AQ11" s="17">
        <v>0.34154325537292601</v>
      </c>
      <c r="AR11" s="17">
        <v>0.36436323437742302</v>
      </c>
      <c r="AS11" s="17">
        <v>0.33238874788522699</v>
      </c>
      <c r="AT11" s="17">
        <v>0.41935896630738301</v>
      </c>
      <c r="AU11" s="17"/>
      <c r="AV11" s="17">
        <v>0.338229277152375</v>
      </c>
      <c r="AW11" s="17">
        <v>0.40395338838584799</v>
      </c>
      <c r="AX11" s="17">
        <v>0.50284019890189202</v>
      </c>
      <c r="AY11" s="17">
        <v>0.28589147760266298</v>
      </c>
      <c r="AZ11" s="17">
        <v>0.45450208868452402</v>
      </c>
      <c r="BA11" s="17">
        <v>0.36802519888517699</v>
      </c>
      <c r="BB11" s="17"/>
      <c r="BC11" s="17">
        <v>0.41394209646004498</v>
      </c>
      <c r="BD11" s="17">
        <v>0.35318651717133398</v>
      </c>
      <c r="BE11" s="17">
        <v>0.32575556027580199</v>
      </c>
      <c r="BF11" s="17"/>
      <c r="BG11" s="17">
        <v>0.34221979257270002</v>
      </c>
      <c r="BH11" s="17">
        <v>0.36152205197804799</v>
      </c>
      <c r="BI11" s="17">
        <v>0.37503066869129398</v>
      </c>
      <c r="BJ11" s="17">
        <v>0.15115827394775699</v>
      </c>
      <c r="BK11" s="17">
        <v>0.32238040131988699</v>
      </c>
      <c r="BL11" s="17"/>
      <c r="BM11" s="17">
        <v>0.35745992939301602</v>
      </c>
      <c r="BN11" s="17">
        <v>0.28849222112487299</v>
      </c>
    </row>
    <row r="12" spans="2:66" ht="29" x14ac:dyDescent="0.35">
      <c r="B12" s="18" t="s">
        <v>353</v>
      </c>
      <c r="C12" s="17">
        <v>0.33647791887030198</v>
      </c>
      <c r="D12" s="17">
        <v>0.348953751787486</v>
      </c>
      <c r="E12" s="17">
        <v>0.32524516163964901</v>
      </c>
      <c r="F12" s="17"/>
      <c r="G12" s="17">
        <v>0.42618623082804902</v>
      </c>
      <c r="H12" s="17">
        <v>0.39356580809066399</v>
      </c>
      <c r="I12" s="17">
        <v>0.33963994788906798</v>
      </c>
      <c r="J12" s="17">
        <v>0.40077617469369198</v>
      </c>
      <c r="K12" s="17">
        <v>0.35740978138833501</v>
      </c>
      <c r="L12" s="17">
        <v>0.188642707257662</v>
      </c>
      <c r="M12" s="17"/>
      <c r="N12" s="17">
        <v>0.42917361300722001</v>
      </c>
      <c r="O12" s="17">
        <v>0.34258319253687602</v>
      </c>
      <c r="P12" s="17">
        <v>0.277269284557562</v>
      </c>
      <c r="Q12" s="17">
        <v>0.28169654074732398</v>
      </c>
      <c r="R12" s="17"/>
      <c r="S12" s="17">
        <v>0.43543095867528298</v>
      </c>
      <c r="T12" s="17">
        <v>0.358702028347192</v>
      </c>
      <c r="U12" s="17">
        <v>0.29553275470029999</v>
      </c>
      <c r="V12" s="17">
        <v>0.40158646501532602</v>
      </c>
      <c r="W12" s="17">
        <v>0.263821406830828</v>
      </c>
      <c r="X12" s="17">
        <v>0.148870755847782</v>
      </c>
      <c r="Y12" s="17">
        <v>0.34699220642718798</v>
      </c>
      <c r="Z12" s="17">
        <v>0.26249950263378502</v>
      </c>
      <c r="AA12" s="17">
        <v>0.43123754637128398</v>
      </c>
      <c r="AB12" s="17">
        <v>0.30998526915771601</v>
      </c>
      <c r="AC12" s="17">
        <v>0.33224303464481603</v>
      </c>
      <c r="AD12" s="17">
        <v>0.29488726201702498</v>
      </c>
      <c r="AE12" s="17"/>
      <c r="AF12" s="17">
        <v>0.29875389530302299</v>
      </c>
      <c r="AG12" s="17">
        <v>0.390052286552382</v>
      </c>
      <c r="AH12" s="17">
        <v>0.29394312325533101</v>
      </c>
      <c r="AI12" s="17">
        <v>0.40601629234624198</v>
      </c>
      <c r="AJ12" s="17">
        <v>0.29468867062514897</v>
      </c>
      <c r="AK12" s="17">
        <v>0.222947947454362</v>
      </c>
      <c r="AL12" s="17"/>
      <c r="AM12" s="17">
        <v>0.31237804125728502</v>
      </c>
      <c r="AN12" s="17">
        <v>0.37238629564117198</v>
      </c>
      <c r="AO12" s="17"/>
      <c r="AP12" s="17">
        <v>0.317424298850432</v>
      </c>
      <c r="AQ12" s="17">
        <v>0.424877451065022</v>
      </c>
      <c r="AR12" s="17">
        <v>0.33065349737740601</v>
      </c>
      <c r="AS12" s="17">
        <v>0.35951013858780501</v>
      </c>
      <c r="AT12" s="17">
        <v>0.19795263843455899</v>
      </c>
      <c r="AU12" s="17"/>
      <c r="AV12" s="17">
        <v>0.40502744861545498</v>
      </c>
      <c r="AW12" s="17">
        <v>0.296322693319231</v>
      </c>
      <c r="AX12" s="17">
        <v>0.33067992691443499</v>
      </c>
      <c r="AY12" s="17">
        <v>0.20090736217185101</v>
      </c>
      <c r="AZ12" s="17">
        <v>0.42438072274164301</v>
      </c>
      <c r="BA12" s="17">
        <v>0.30239744718990902</v>
      </c>
      <c r="BB12" s="17"/>
      <c r="BC12" s="17">
        <v>0.416229702850755</v>
      </c>
      <c r="BD12" s="17">
        <v>0.33765635599518801</v>
      </c>
      <c r="BE12" s="17">
        <v>0.28514220269450602</v>
      </c>
      <c r="BF12" s="17"/>
      <c r="BG12" s="17">
        <v>0.30498442039236601</v>
      </c>
      <c r="BH12" s="17">
        <v>0.342696783392402</v>
      </c>
      <c r="BI12" s="17">
        <v>0.35146225765728401</v>
      </c>
      <c r="BJ12" s="17">
        <v>0.56397632187200197</v>
      </c>
      <c r="BK12" s="17">
        <v>0.286691161444802</v>
      </c>
      <c r="BL12" s="17"/>
      <c r="BM12" s="17">
        <v>0.33476029066062801</v>
      </c>
      <c r="BN12" s="17">
        <v>0.34157127318139902</v>
      </c>
    </row>
    <row r="13" spans="2:66" ht="29" x14ac:dyDescent="0.35">
      <c r="B13" s="18" t="s">
        <v>354</v>
      </c>
      <c r="C13" s="17">
        <v>7.7576269920046903E-2</v>
      </c>
      <c r="D13" s="17">
        <v>9.2059392125060202E-2</v>
      </c>
      <c r="E13" s="17">
        <v>6.2764765769043496E-2</v>
      </c>
      <c r="F13" s="17"/>
      <c r="G13" s="17">
        <v>0.15664044240786801</v>
      </c>
      <c r="H13" s="17">
        <v>0.10056134652243</v>
      </c>
      <c r="I13" s="17">
        <v>1.8834057614683299E-2</v>
      </c>
      <c r="J13" s="17">
        <v>5.2728633130801998E-2</v>
      </c>
      <c r="K13" s="17">
        <v>3.93007600659704E-2</v>
      </c>
      <c r="L13" s="17">
        <v>0.104361596778504</v>
      </c>
      <c r="M13" s="17"/>
      <c r="N13" s="17">
        <v>9.5621940558585097E-2</v>
      </c>
      <c r="O13" s="17">
        <v>0.113732975443305</v>
      </c>
      <c r="P13" s="17">
        <v>6.3177650124566997E-2</v>
      </c>
      <c r="Q13" s="17">
        <v>3.3195796750017402E-2</v>
      </c>
      <c r="R13" s="17"/>
      <c r="S13" s="17">
        <v>0.10582882269810499</v>
      </c>
      <c r="T13" s="17">
        <v>6.0359133305934697E-2</v>
      </c>
      <c r="U13" s="17">
        <v>2.85186513906995E-2</v>
      </c>
      <c r="V13" s="17">
        <v>3.1957912487555799E-2</v>
      </c>
      <c r="W13" s="17">
        <v>0.20070549148630801</v>
      </c>
      <c r="X13" s="17">
        <v>3.6619267088971903E-2</v>
      </c>
      <c r="Y13" s="17">
        <v>0.135213790136885</v>
      </c>
      <c r="Z13" s="17">
        <v>0.13143052768365501</v>
      </c>
      <c r="AA13" s="17">
        <v>8.2219193023565104E-2</v>
      </c>
      <c r="AB13" s="17">
        <v>3.3139979348689598E-2</v>
      </c>
      <c r="AC13" s="17">
        <v>0</v>
      </c>
      <c r="AD13" s="17">
        <v>0</v>
      </c>
      <c r="AE13" s="17"/>
      <c r="AF13" s="17">
        <v>0.105144790112531</v>
      </c>
      <c r="AG13" s="17">
        <v>8.0317303854608904E-2</v>
      </c>
      <c r="AH13" s="17">
        <v>8.0611122642644695E-2</v>
      </c>
      <c r="AI13" s="17">
        <v>4.4695144220420598E-2</v>
      </c>
      <c r="AJ13" s="17">
        <v>6.0447460981147602E-2</v>
      </c>
      <c r="AK13" s="17">
        <v>7.9103291748707602E-2</v>
      </c>
      <c r="AL13" s="17"/>
      <c r="AM13" s="17">
        <v>8.3136579557668899E-2</v>
      </c>
      <c r="AN13" s="17">
        <v>7.1269144961855296E-2</v>
      </c>
      <c r="AO13" s="17"/>
      <c r="AP13" s="17">
        <v>6.5817458693122097E-2</v>
      </c>
      <c r="AQ13" s="17">
        <v>6.9005252103176706E-2</v>
      </c>
      <c r="AR13" s="17">
        <v>8.4923803627862698E-2</v>
      </c>
      <c r="AS13" s="17">
        <v>0.108811739604629</v>
      </c>
      <c r="AT13" s="17">
        <v>0.192646573025962</v>
      </c>
      <c r="AU13" s="17"/>
      <c r="AV13" s="17">
        <v>8.5580405019474504E-2</v>
      </c>
      <c r="AW13" s="17">
        <v>6.3569597519920903E-2</v>
      </c>
      <c r="AX13" s="17">
        <v>0</v>
      </c>
      <c r="AY13" s="17">
        <v>8.6141487863158894E-2</v>
      </c>
      <c r="AZ13" s="17">
        <v>0</v>
      </c>
      <c r="BA13" s="17">
        <v>0.11326337801502399</v>
      </c>
      <c r="BB13" s="17"/>
      <c r="BC13" s="17">
        <v>3.5513903000360503E-2</v>
      </c>
      <c r="BD13" s="17">
        <v>0.116428412001434</v>
      </c>
      <c r="BE13" s="17">
        <v>7.1693028777177398E-2</v>
      </c>
      <c r="BF13" s="17"/>
      <c r="BG13" s="17">
        <v>7.6806841792703501E-2</v>
      </c>
      <c r="BH13" s="17">
        <v>6.6286428157535798E-2</v>
      </c>
      <c r="BI13" s="17">
        <v>7.6753657926829796E-2</v>
      </c>
      <c r="BJ13" s="17">
        <v>0.28486540418024098</v>
      </c>
      <c r="BK13" s="17">
        <v>0.104570779529288</v>
      </c>
      <c r="BL13" s="17"/>
      <c r="BM13" s="17">
        <v>6.8500428546498293E-2</v>
      </c>
      <c r="BN13" s="17">
        <v>0.14025458291461201</v>
      </c>
    </row>
    <row r="14" spans="2:66" x14ac:dyDescent="0.35">
      <c r="B14" s="18" t="s">
        <v>282</v>
      </c>
      <c r="C14" s="19">
        <v>1.3617260945717699E-2</v>
      </c>
      <c r="D14" s="19">
        <v>2.1397862831171E-2</v>
      </c>
      <c r="E14" s="19">
        <v>5.5014674803470498E-3</v>
      </c>
      <c r="F14" s="19"/>
      <c r="G14" s="19">
        <v>0</v>
      </c>
      <c r="H14" s="19">
        <v>2.71774217725964E-2</v>
      </c>
      <c r="I14" s="19">
        <v>1.8834057614683299E-2</v>
      </c>
      <c r="J14" s="19">
        <v>1.6899506301074601E-2</v>
      </c>
      <c r="K14" s="19">
        <v>0</v>
      </c>
      <c r="L14" s="19">
        <v>1.14486851169856E-2</v>
      </c>
      <c r="M14" s="19"/>
      <c r="N14" s="19">
        <v>9.8482905020860108E-3</v>
      </c>
      <c r="O14" s="19">
        <v>1.1219959038588899E-2</v>
      </c>
      <c r="P14" s="19">
        <v>1.2893417578859E-2</v>
      </c>
      <c r="Q14" s="19">
        <v>2.1091085119303202E-2</v>
      </c>
      <c r="R14" s="19"/>
      <c r="S14" s="19">
        <v>0</v>
      </c>
      <c r="T14" s="19">
        <v>0</v>
      </c>
      <c r="U14" s="19">
        <v>0</v>
      </c>
      <c r="V14" s="19">
        <v>0</v>
      </c>
      <c r="W14" s="19">
        <v>3.6352689028906697E-2</v>
      </c>
      <c r="X14" s="19">
        <v>7.1028887958755907E-2</v>
      </c>
      <c r="Y14" s="19">
        <v>0</v>
      </c>
      <c r="Z14" s="19">
        <v>8.3036406112486902E-2</v>
      </c>
      <c r="AA14" s="19">
        <v>0</v>
      </c>
      <c r="AB14" s="19">
        <v>0</v>
      </c>
      <c r="AC14" s="19">
        <v>0</v>
      </c>
      <c r="AD14" s="19">
        <v>0</v>
      </c>
      <c r="AE14" s="19"/>
      <c r="AF14" s="19">
        <v>3.0773423734109E-2</v>
      </c>
      <c r="AG14" s="19">
        <v>0</v>
      </c>
      <c r="AH14" s="19">
        <v>1.8504636095974698E-2</v>
      </c>
      <c r="AI14" s="19">
        <v>1.6907517285607399E-2</v>
      </c>
      <c r="AJ14" s="19">
        <v>0</v>
      </c>
      <c r="AK14" s="19">
        <v>0</v>
      </c>
      <c r="AL14" s="19"/>
      <c r="AM14" s="19">
        <v>9.93362234918925E-3</v>
      </c>
      <c r="AN14" s="19">
        <v>1.86240088438046E-2</v>
      </c>
      <c r="AO14" s="19"/>
      <c r="AP14" s="19">
        <v>1.0322683542232499E-2</v>
      </c>
      <c r="AQ14" s="19">
        <v>2.9050991834293001E-2</v>
      </c>
      <c r="AR14" s="19">
        <v>1.0990863156837101E-2</v>
      </c>
      <c r="AS14" s="19">
        <v>0</v>
      </c>
      <c r="AT14" s="19">
        <v>0</v>
      </c>
      <c r="AU14" s="19"/>
      <c r="AV14" s="19">
        <v>2.3458086738114999E-2</v>
      </c>
      <c r="AW14" s="19">
        <v>0</v>
      </c>
      <c r="AX14" s="19">
        <v>0</v>
      </c>
      <c r="AY14" s="19">
        <v>0</v>
      </c>
      <c r="AZ14" s="19">
        <v>0</v>
      </c>
      <c r="BA14" s="19">
        <v>3.52510679927594E-2</v>
      </c>
      <c r="BB14" s="19"/>
      <c r="BC14" s="19">
        <v>0</v>
      </c>
      <c r="BD14" s="19">
        <v>2.7396660821228699E-2</v>
      </c>
      <c r="BE14" s="19">
        <v>0</v>
      </c>
      <c r="BF14" s="19"/>
      <c r="BG14" s="19">
        <v>0</v>
      </c>
      <c r="BH14" s="19">
        <v>1.90986915768755E-2</v>
      </c>
      <c r="BI14" s="19">
        <v>0</v>
      </c>
      <c r="BJ14" s="19">
        <v>0</v>
      </c>
      <c r="BK14" s="19">
        <v>0</v>
      </c>
      <c r="BL14" s="19"/>
      <c r="BM14" s="19">
        <v>1.5079409441567901E-2</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453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379</v>
      </c>
      <c r="D7" s="10">
        <v>194</v>
      </c>
      <c r="E7" s="10">
        <v>185</v>
      </c>
      <c r="F7" s="10"/>
      <c r="G7" s="10">
        <v>51</v>
      </c>
      <c r="H7" s="10">
        <v>57</v>
      </c>
      <c r="I7" s="10">
        <v>71</v>
      </c>
      <c r="J7" s="10">
        <v>56</v>
      </c>
      <c r="K7" s="10">
        <v>59</v>
      </c>
      <c r="L7" s="10">
        <v>85</v>
      </c>
      <c r="M7" s="10"/>
      <c r="N7" s="10">
        <v>99</v>
      </c>
      <c r="O7" s="10">
        <v>110</v>
      </c>
      <c r="P7" s="10">
        <v>85</v>
      </c>
      <c r="Q7" s="10">
        <v>83</v>
      </c>
      <c r="R7" s="10"/>
      <c r="S7" s="10">
        <v>51</v>
      </c>
      <c r="T7" s="10">
        <v>51</v>
      </c>
      <c r="U7" s="10">
        <v>34</v>
      </c>
      <c r="V7" s="10">
        <v>27</v>
      </c>
      <c r="W7" s="10">
        <v>32</v>
      </c>
      <c r="X7" s="10">
        <v>44</v>
      </c>
      <c r="Y7" s="10">
        <v>31</v>
      </c>
      <c r="Z7" s="10">
        <v>10</v>
      </c>
      <c r="AA7" s="10">
        <v>43</v>
      </c>
      <c r="AB7" s="10">
        <v>30</v>
      </c>
      <c r="AC7" s="10">
        <v>13</v>
      </c>
      <c r="AD7" s="10">
        <v>13</v>
      </c>
      <c r="AE7" s="10"/>
      <c r="AF7" s="10">
        <v>102</v>
      </c>
      <c r="AG7" s="10">
        <v>112</v>
      </c>
      <c r="AH7" s="10">
        <v>49</v>
      </c>
      <c r="AI7" s="10">
        <v>65</v>
      </c>
      <c r="AJ7" s="10">
        <v>31</v>
      </c>
      <c r="AK7" s="10">
        <v>19</v>
      </c>
      <c r="AL7" s="10"/>
      <c r="AM7" s="10">
        <v>226</v>
      </c>
      <c r="AN7" s="10">
        <v>152</v>
      </c>
      <c r="AO7" s="10"/>
      <c r="AP7" s="10">
        <v>88</v>
      </c>
      <c r="AQ7" s="10">
        <v>84</v>
      </c>
      <c r="AR7" s="10">
        <v>96</v>
      </c>
      <c r="AS7" s="10">
        <v>52</v>
      </c>
      <c r="AT7" s="10">
        <v>9</v>
      </c>
      <c r="AU7" s="10"/>
      <c r="AV7" s="10">
        <v>134</v>
      </c>
      <c r="AW7" s="10">
        <v>71</v>
      </c>
      <c r="AX7" s="10">
        <v>24</v>
      </c>
      <c r="AY7" s="10">
        <v>46</v>
      </c>
      <c r="AZ7" s="10">
        <v>23</v>
      </c>
      <c r="BA7" s="10">
        <v>37</v>
      </c>
      <c r="BB7" s="10"/>
      <c r="BC7" s="10">
        <v>98</v>
      </c>
      <c r="BD7" s="10">
        <v>155</v>
      </c>
      <c r="BE7" s="10">
        <v>105</v>
      </c>
      <c r="BF7" s="10"/>
      <c r="BG7" s="10">
        <v>30</v>
      </c>
      <c r="BH7" s="10">
        <v>172</v>
      </c>
      <c r="BI7" s="10">
        <v>114</v>
      </c>
      <c r="BJ7" s="10">
        <v>12</v>
      </c>
      <c r="BK7" s="10">
        <v>34</v>
      </c>
      <c r="BL7" s="10"/>
      <c r="BM7" s="10">
        <v>202</v>
      </c>
      <c r="BN7" s="10">
        <v>46</v>
      </c>
    </row>
    <row r="8" spans="2:66" ht="30" customHeight="1" x14ac:dyDescent="0.35">
      <c r="B8" s="11" t="s">
        <v>19</v>
      </c>
      <c r="C8" s="11">
        <v>380</v>
      </c>
      <c r="D8" s="11">
        <v>196</v>
      </c>
      <c r="E8" s="11">
        <v>184</v>
      </c>
      <c r="F8" s="11"/>
      <c r="G8" s="11">
        <v>52</v>
      </c>
      <c r="H8" s="11">
        <v>56</v>
      </c>
      <c r="I8" s="11">
        <v>73</v>
      </c>
      <c r="J8" s="11">
        <v>57</v>
      </c>
      <c r="K8" s="11">
        <v>60</v>
      </c>
      <c r="L8" s="11">
        <v>83</v>
      </c>
      <c r="M8" s="11"/>
      <c r="N8" s="11">
        <v>98</v>
      </c>
      <c r="O8" s="11">
        <v>115</v>
      </c>
      <c r="P8" s="11">
        <v>83</v>
      </c>
      <c r="Q8" s="11">
        <v>82</v>
      </c>
      <c r="R8" s="11"/>
      <c r="S8" s="11">
        <v>50</v>
      </c>
      <c r="T8" s="11">
        <v>50</v>
      </c>
      <c r="U8" s="11">
        <v>34</v>
      </c>
      <c r="V8" s="11">
        <v>29</v>
      </c>
      <c r="W8" s="11">
        <v>32</v>
      </c>
      <c r="X8" s="11">
        <v>43</v>
      </c>
      <c r="Y8" s="11">
        <v>30</v>
      </c>
      <c r="Z8" s="11">
        <v>9</v>
      </c>
      <c r="AA8" s="11">
        <v>43</v>
      </c>
      <c r="AB8" s="11">
        <v>34</v>
      </c>
      <c r="AC8" s="11">
        <v>13</v>
      </c>
      <c r="AD8" s="11">
        <v>12</v>
      </c>
      <c r="AE8" s="11"/>
      <c r="AF8" s="11">
        <v>102</v>
      </c>
      <c r="AG8" s="11">
        <v>112</v>
      </c>
      <c r="AH8" s="11">
        <v>49</v>
      </c>
      <c r="AI8" s="11">
        <v>65</v>
      </c>
      <c r="AJ8" s="11">
        <v>30</v>
      </c>
      <c r="AK8" s="11">
        <v>19</v>
      </c>
      <c r="AL8" s="11"/>
      <c r="AM8" s="11">
        <v>225</v>
      </c>
      <c r="AN8" s="11">
        <v>154</v>
      </c>
      <c r="AO8" s="11"/>
      <c r="AP8" s="11">
        <v>88</v>
      </c>
      <c r="AQ8" s="11">
        <v>83</v>
      </c>
      <c r="AR8" s="11">
        <v>97</v>
      </c>
      <c r="AS8" s="11">
        <v>52</v>
      </c>
      <c r="AT8" s="11">
        <v>10</v>
      </c>
      <c r="AU8" s="11"/>
      <c r="AV8" s="11">
        <v>135</v>
      </c>
      <c r="AW8" s="11">
        <v>70</v>
      </c>
      <c r="AX8" s="11">
        <v>24</v>
      </c>
      <c r="AY8" s="11">
        <v>45</v>
      </c>
      <c r="AZ8" s="11">
        <v>23</v>
      </c>
      <c r="BA8" s="11">
        <v>37</v>
      </c>
      <c r="BB8" s="11"/>
      <c r="BC8" s="11">
        <v>98</v>
      </c>
      <c r="BD8" s="11">
        <v>157</v>
      </c>
      <c r="BE8" s="11">
        <v>104</v>
      </c>
      <c r="BF8" s="11"/>
      <c r="BG8" s="11">
        <v>30</v>
      </c>
      <c r="BH8" s="11">
        <v>172</v>
      </c>
      <c r="BI8" s="11">
        <v>115</v>
      </c>
      <c r="BJ8" s="11">
        <v>12</v>
      </c>
      <c r="BK8" s="11">
        <v>34</v>
      </c>
      <c r="BL8" s="11"/>
      <c r="BM8" s="11">
        <v>202</v>
      </c>
      <c r="BN8" s="11">
        <v>46</v>
      </c>
    </row>
    <row r="9" spans="2:66" ht="29" x14ac:dyDescent="0.35">
      <c r="B9" s="18" t="s">
        <v>350</v>
      </c>
      <c r="C9" s="17">
        <v>0.12661433564779601</v>
      </c>
      <c r="D9" s="17">
        <v>0.13582003470399101</v>
      </c>
      <c r="E9" s="17">
        <v>0.116807391213252</v>
      </c>
      <c r="F9" s="17"/>
      <c r="G9" s="17">
        <v>8.3077341126087195E-2</v>
      </c>
      <c r="H9" s="17">
        <v>5.0427912548471697E-2</v>
      </c>
      <c r="I9" s="17">
        <v>0.15319624650733299</v>
      </c>
      <c r="J9" s="17">
        <v>0.19634742700379201</v>
      </c>
      <c r="K9" s="17">
        <v>9.9410678948331596E-2</v>
      </c>
      <c r="L9" s="17">
        <v>0.153498354404695</v>
      </c>
      <c r="M9" s="17"/>
      <c r="N9" s="17">
        <v>7.0369356491131907E-2</v>
      </c>
      <c r="O9" s="17">
        <v>9.0832691069101398E-2</v>
      </c>
      <c r="P9" s="17">
        <v>0.15241580017207801</v>
      </c>
      <c r="Q9" s="17">
        <v>0.20612932587996899</v>
      </c>
      <c r="R9" s="17"/>
      <c r="S9" s="17">
        <v>9.7389030927799297E-2</v>
      </c>
      <c r="T9" s="17">
        <v>0.17302130008769201</v>
      </c>
      <c r="U9" s="17">
        <v>0.147707553771174</v>
      </c>
      <c r="V9" s="17">
        <v>0.15669140979461099</v>
      </c>
      <c r="W9" s="17">
        <v>6.33033490671909E-2</v>
      </c>
      <c r="X9" s="17">
        <v>8.9485989673044095E-2</v>
      </c>
      <c r="Y9" s="17">
        <v>0.16376945235363899</v>
      </c>
      <c r="Z9" s="17">
        <v>0</v>
      </c>
      <c r="AA9" s="17">
        <v>0.162192022568863</v>
      </c>
      <c r="AB9" s="17">
        <v>0.131279620489958</v>
      </c>
      <c r="AC9" s="17">
        <v>7.4313402724755395E-2</v>
      </c>
      <c r="AD9" s="17">
        <v>0.149029420659892</v>
      </c>
      <c r="AE9" s="17"/>
      <c r="AF9" s="17">
        <v>0.117423355585368</v>
      </c>
      <c r="AG9" s="17">
        <v>0.11625341897545501</v>
      </c>
      <c r="AH9" s="17">
        <v>7.6946640278736697E-2</v>
      </c>
      <c r="AI9" s="17">
        <v>0.156991421666798</v>
      </c>
      <c r="AJ9" s="17">
        <v>0.19292513292093599</v>
      </c>
      <c r="AK9" s="17">
        <v>9.9504665428224101E-2</v>
      </c>
      <c r="AL9" s="17"/>
      <c r="AM9" s="17">
        <v>0.12353929766590301</v>
      </c>
      <c r="AN9" s="17">
        <v>0.13193619928577799</v>
      </c>
      <c r="AO9" s="17"/>
      <c r="AP9" s="17">
        <v>0.21668654617951999</v>
      </c>
      <c r="AQ9" s="17">
        <v>7.3571012507509997E-2</v>
      </c>
      <c r="AR9" s="17">
        <v>8.0725964265025194E-2</v>
      </c>
      <c r="AS9" s="17">
        <v>0.11118364217576</v>
      </c>
      <c r="AT9" s="17">
        <v>0.10665059854690701</v>
      </c>
      <c r="AU9" s="17"/>
      <c r="AV9" s="17">
        <v>7.5338498563116099E-2</v>
      </c>
      <c r="AW9" s="17">
        <v>9.8317160107823001E-2</v>
      </c>
      <c r="AX9" s="17">
        <v>0.24855089351828299</v>
      </c>
      <c r="AY9" s="17">
        <v>0.22142339806480199</v>
      </c>
      <c r="AZ9" s="17">
        <v>0.12821013844347201</v>
      </c>
      <c r="BA9" s="17">
        <v>0.191186304275798</v>
      </c>
      <c r="BB9" s="17"/>
      <c r="BC9" s="17">
        <v>6.0654708415737599E-2</v>
      </c>
      <c r="BD9" s="17">
        <v>0.14800960822127601</v>
      </c>
      <c r="BE9" s="17">
        <v>0.16249296743284999</v>
      </c>
      <c r="BF9" s="17"/>
      <c r="BG9" s="17">
        <v>0.26777648541168703</v>
      </c>
      <c r="BH9" s="17">
        <v>0.11630362710146901</v>
      </c>
      <c r="BI9" s="17">
        <v>7.6410645122579196E-2</v>
      </c>
      <c r="BJ9" s="17">
        <v>0</v>
      </c>
      <c r="BK9" s="17">
        <v>0.23526654636514199</v>
      </c>
      <c r="BL9" s="17"/>
      <c r="BM9" s="17">
        <v>0.13897850469199</v>
      </c>
      <c r="BN9" s="17">
        <v>0.17369974765523799</v>
      </c>
    </row>
    <row r="10" spans="2:66" ht="43.5" x14ac:dyDescent="0.35">
      <c r="B10" s="18" t="s">
        <v>351</v>
      </c>
      <c r="C10" s="17">
        <v>0.21664503085403</v>
      </c>
      <c r="D10" s="17">
        <v>0.20233783815415099</v>
      </c>
      <c r="E10" s="17">
        <v>0.231886659215498</v>
      </c>
      <c r="F10" s="17"/>
      <c r="G10" s="17">
        <v>0.25120314187455201</v>
      </c>
      <c r="H10" s="17">
        <v>0.123090336356213</v>
      </c>
      <c r="I10" s="17">
        <v>0.18066069940306201</v>
      </c>
      <c r="J10" s="17">
        <v>0.216753523371813</v>
      </c>
      <c r="K10" s="17">
        <v>0.273115993087852</v>
      </c>
      <c r="L10" s="17">
        <v>0.24869486418241901</v>
      </c>
      <c r="M10" s="17"/>
      <c r="N10" s="17">
        <v>0.222073693770097</v>
      </c>
      <c r="O10" s="17">
        <v>0.19084943979239299</v>
      </c>
      <c r="P10" s="17">
        <v>0.28157914780862098</v>
      </c>
      <c r="Q10" s="17">
        <v>0.18572906489060001</v>
      </c>
      <c r="R10" s="17"/>
      <c r="S10" s="17">
        <v>0.29331379655596101</v>
      </c>
      <c r="T10" s="17">
        <v>0.196744477324549</v>
      </c>
      <c r="U10" s="17">
        <v>0.35356900452851298</v>
      </c>
      <c r="V10" s="17">
        <v>7.6118859871296699E-2</v>
      </c>
      <c r="W10" s="17">
        <v>0.277616797567242</v>
      </c>
      <c r="X10" s="17">
        <v>0.248050368905916</v>
      </c>
      <c r="Y10" s="17">
        <v>9.6126192992698006E-2</v>
      </c>
      <c r="Z10" s="17">
        <v>0.199204047884907</v>
      </c>
      <c r="AA10" s="17">
        <v>9.5324622858131702E-2</v>
      </c>
      <c r="AB10" s="17">
        <v>0.297289634807684</v>
      </c>
      <c r="AC10" s="17">
        <v>0.30919016078843897</v>
      </c>
      <c r="AD10" s="17">
        <v>7.4868533557547301E-2</v>
      </c>
      <c r="AE10" s="17"/>
      <c r="AF10" s="17">
        <v>0.22618395066691499</v>
      </c>
      <c r="AG10" s="17">
        <v>0.18288173710199501</v>
      </c>
      <c r="AH10" s="17">
        <v>0.29458295593109202</v>
      </c>
      <c r="AI10" s="17">
        <v>0.184175321250096</v>
      </c>
      <c r="AJ10" s="17">
        <v>0.22796183448578999</v>
      </c>
      <c r="AK10" s="17">
        <v>0.27023231287118998</v>
      </c>
      <c r="AL10" s="17"/>
      <c r="AM10" s="17">
        <v>0.22058886417342599</v>
      </c>
      <c r="AN10" s="17">
        <v>0.20582899412827599</v>
      </c>
      <c r="AO10" s="17"/>
      <c r="AP10" s="17">
        <v>0.14896469706110099</v>
      </c>
      <c r="AQ10" s="17">
        <v>0.25893442361401697</v>
      </c>
      <c r="AR10" s="17">
        <v>0.19000586500466299</v>
      </c>
      <c r="AS10" s="17">
        <v>0.21443830430699401</v>
      </c>
      <c r="AT10" s="17">
        <v>0.321552087526847</v>
      </c>
      <c r="AU10" s="17"/>
      <c r="AV10" s="17">
        <v>0.25326352334251701</v>
      </c>
      <c r="AW10" s="17">
        <v>0.16843910678283899</v>
      </c>
      <c r="AX10" s="17">
        <v>8.0309288849007301E-2</v>
      </c>
      <c r="AY10" s="17">
        <v>0.26325592860517799</v>
      </c>
      <c r="AZ10" s="17">
        <v>0.172139886009087</v>
      </c>
      <c r="BA10" s="17">
        <v>0.21663948418106699</v>
      </c>
      <c r="BB10" s="17"/>
      <c r="BC10" s="17">
        <v>0.196862773276889</v>
      </c>
      <c r="BD10" s="17">
        <v>0.21893028572835599</v>
      </c>
      <c r="BE10" s="17">
        <v>0.21873907230380801</v>
      </c>
      <c r="BF10" s="17"/>
      <c r="BG10" s="17">
        <v>0.19924022752606199</v>
      </c>
      <c r="BH10" s="17">
        <v>0.25041925838853102</v>
      </c>
      <c r="BI10" s="17">
        <v>0.21841263172281</v>
      </c>
      <c r="BJ10" s="17">
        <v>0</v>
      </c>
      <c r="BK10" s="17">
        <v>0.21437546198847901</v>
      </c>
      <c r="BL10" s="17"/>
      <c r="BM10" s="17">
        <v>0.242757963335715</v>
      </c>
      <c r="BN10" s="17">
        <v>0.15827564193117699</v>
      </c>
    </row>
    <row r="11" spans="2:66" ht="29" x14ac:dyDescent="0.35">
      <c r="B11" s="18" t="s">
        <v>352</v>
      </c>
      <c r="C11" s="17">
        <v>0.41481766534283898</v>
      </c>
      <c r="D11" s="17">
        <v>0.42219756890378202</v>
      </c>
      <c r="E11" s="17">
        <v>0.40695576330664801</v>
      </c>
      <c r="F11" s="17"/>
      <c r="G11" s="17">
        <v>0.42335005716957502</v>
      </c>
      <c r="H11" s="17">
        <v>0.52929746692937396</v>
      </c>
      <c r="I11" s="17">
        <v>0.35421053710783701</v>
      </c>
      <c r="J11" s="17">
        <v>0.372532300727765</v>
      </c>
      <c r="K11" s="17">
        <v>0.47068047627586201</v>
      </c>
      <c r="L11" s="17">
        <v>0.374543266544689</v>
      </c>
      <c r="M11" s="17"/>
      <c r="N11" s="17">
        <v>0.43184354441426398</v>
      </c>
      <c r="O11" s="17">
        <v>0.37314376572983998</v>
      </c>
      <c r="P11" s="17">
        <v>0.43537233892529598</v>
      </c>
      <c r="Q11" s="17">
        <v>0.43132094103316299</v>
      </c>
      <c r="R11" s="17"/>
      <c r="S11" s="17">
        <v>0.37122113886986502</v>
      </c>
      <c r="T11" s="17">
        <v>0.45210782337085298</v>
      </c>
      <c r="U11" s="17">
        <v>0.20041192649245701</v>
      </c>
      <c r="V11" s="17">
        <v>0.39879989768122898</v>
      </c>
      <c r="W11" s="17">
        <v>0.46367501030054298</v>
      </c>
      <c r="X11" s="17">
        <v>0.41096383136703102</v>
      </c>
      <c r="Y11" s="17">
        <v>0.48101597323683098</v>
      </c>
      <c r="Z11" s="17">
        <v>0.59953939058172701</v>
      </c>
      <c r="AA11" s="17">
        <v>0.48639816909801797</v>
      </c>
      <c r="AB11" s="17">
        <v>0.400165275291545</v>
      </c>
      <c r="AC11" s="17">
        <v>0.46179543839284798</v>
      </c>
      <c r="AD11" s="17">
        <v>0.39138140141388</v>
      </c>
      <c r="AE11" s="17"/>
      <c r="AF11" s="17">
        <v>0.36208767052440599</v>
      </c>
      <c r="AG11" s="17">
        <v>0.45622894516274298</v>
      </c>
      <c r="AH11" s="17">
        <v>0.417053541411123</v>
      </c>
      <c r="AI11" s="17">
        <v>0.45932285763180902</v>
      </c>
      <c r="AJ11" s="17">
        <v>0.355435500793294</v>
      </c>
      <c r="AK11" s="17">
        <v>0.41734417910236399</v>
      </c>
      <c r="AL11" s="17"/>
      <c r="AM11" s="17">
        <v>0.43536146089604499</v>
      </c>
      <c r="AN11" s="17">
        <v>0.38736499694078402</v>
      </c>
      <c r="AO11" s="17"/>
      <c r="AP11" s="17">
        <v>0.42988278176519101</v>
      </c>
      <c r="AQ11" s="17">
        <v>0.34074609410100698</v>
      </c>
      <c r="AR11" s="17">
        <v>0.48935078627307599</v>
      </c>
      <c r="AS11" s="17">
        <v>0.46152416409848801</v>
      </c>
      <c r="AT11" s="17">
        <v>0.209879186312383</v>
      </c>
      <c r="AU11" s="17"/>
      <c r="AV11" s="17">
        <v>0.40182967556437699</v>
      </c>
      <c r="AW11" s="17">
        <v>0.50472150047392605</v>
      </c>
      <c r="AX11" s="17">
        <v>0.28886539226838998</v>
      </c>
      <c r="AY11" s="17">
        <v>0.34119706959151003</v>
      </c>
      <c r="AZ11" s="17">
        <v>0.47365262028516603</v>
      </c>
      <c r="BA11" s="17">
        <v>0.40376303533786201</v>
      </c>
      <c r="BB11" s="17"/>
      <c r="BC11" s="17">
        <v>0.435619686695291</v>
      </c>
      <c r="BD11" s="17">
        <v>0.45577602508162002</v>
      </c>
      <c r="BE11" s="17">
        <v>0.34041950639097301</v>
      </c>
      <c r="BF11" s="17"/>
      <c r="BG11" s="17">
        <v>0.19846430213356001</v>
      </c>
      <c r="BH11" s="17">
        <v>0.404705035178409</v>
      </c>
      <c r="BI11" s="17">
        <v>0.45865396376781598</v>
      </c>
      <c r="BJ11" s="17">
        <v>0.82129365875405402</v>
      </c>
      <c r="BK11" s="17">
        <v>0.37105208206601398</v>
      </c>
      <c r="BL11" s="17"/>
      <c r="BM11" s="17">
        <v>0.37383162704350897</v>
      </c>
      <c r="BN11" s="17">
        <v>0.48887560160610199</v>
      </c>
    </row>
    <row r="12" spans="2:66" ht="29" x14ac:dyDescent="0.35">
      <c r="B12" s="18" t="s">
        <v>353</v>
      </c>
      <c r="C12" s="17">
        <v>0.19698144546197099</v>
      </c>
      <c r="D12" s="17">
        <v>0.188290082230338</v>
      </c>
      <c r="E12" s="17">
        <v>0.20624046161628601</v>
      </c>
      <c r="F12" s="17"/>
      <c r="G12" s="17">
        <v>0.20003076131831199</v>
      </c>
      <c r="H12" s="17">
        <v>0.28021372249957699</v>
      </c>
      <c r="I12" s="17">
        <v>0.22746002918927999</v>
      </c>
      <c r="J12" s="17">
        <v>0.142331521042975</v>
      </c>
      <c r="K12" s="17">
        <v>0.15679285168795401</v>
      </c>
      <c r="L12" s="17">
        <v>0.17883564206456201</v>
      </c>
      <c r="M12" s="17"/>
      <c r="N12" s="17">
        <v>0.234618215180222</v>
      </c>
      <c r="O12" s="17">
        <v>0.28911532255543598</v>
      </c>
      <c r="P12" s="17">
        <v>0.11931687455606001</v>
      </c>
      <c r="Q12" s="17">
        <v>0.10738851748877</v>
      </c>
      <c r="R12" s="17"/>
      <c r="S12" s="17">
        <v>0.19768729997006901</v>
      </c>
      <c r="T12" s="17">
        <v>0.119673644100288</v>
      </c>
      <c r="U12" s="17">
        <v>0.237423450491445</v>
      </c>
      <c r="V12" s="17">
        <v>0.36838983265286301</v>
      </c>
      <c r="W12" s="17">
        <v>0.126762663415806</v>
      </c>
      <c r="X12" s="17">
        <v>0.18254042079167199</v>
      </c>
      <c r="Y12" s="17">
        <v>0.22742470958422101</v>
      </c>
      <c r="Z12" s="17">
        <v>0.20125656153336599</v>
      </c>
      <c r="AA12" s="17">
        <v>0.23291076691476301</v>
      </c>
      <c r="AB12" s="17">
        <v>0.13784959123781401</v>
      </c>
      <c r="AC12" s="17">
        <v>0.15470099809395799</v>
      </c>
      <c r="AD12" s="17">
        <v>0.23750212589286401</v>
      </c>
      <c r="AE12" s="17"/>
      <c r="AF12" s="17">
        <v>0.24397914410273699</v>
      </c>
      <c r="AG12" s="17">
        <v>0.208629489492521</v>
      </c>
      <c r="AH12" s="17">
        <v>0.130205504693782</v>
      </c>
      <c r="AI12" s="17">
        <v>0.140109395114911</v>
      </c>
      <c r="AJ12" s="17">
        <v>0.22367753179998001</v>
      </c>
      <c r="AK12" s="17">
        <v>0.212918842598222</v>
      </c>
      <c r="AL12" s="17"/>
      <c r="AM12" s="17">
        <v>0.18985777137805199</v>
      </c>
      <c r="AN12" s="17">
        <v>0.20869106020532599</v>
      </c>
      <c r="AO12" s="17"/>
      <c r="AP12" s="17">
        <v>0.17076391687438899</v>
      </c>
      <c r="AQ12" s="17">
        <v>0.23991705257756901</v>
      </c>
      <c r="AR12" s="17">
        <v>0.23991738445723501</v>
      </c>
      <c r="AS12" s="17">
        <v>0.135714636724485</v>
      </c>
      <c r="AT12" s="17">
        <v>0.361918127613862</v>
      </c>
      <c r="AU12" s="17"/>
      <c r="AV12" s="17">
        <v>0.238112224274284</v>
      </c>
      <c r="AW12" s="17">
        <v>0.18437223889397</v>
      </c>
      <c r="AX12" s="17">
        <v>0.34088779116565299</v>
      </c>
      <c r="AY12" s="17">
        <v>0.13186781010031201</v>
      </c>
      <c r="AZ12" s="17">
        <v>0.22599735526227499</v>
      </c>
      <c r="BA12" s="17">
        <v>0.13405604037286201</v>
      </c>
      <c r="BB12" s="17"/>
      <c r="BC12" s="17">
        <v>0.28591465136278998</v>
      </c>
      <c r="BD12" s="17">
        <v>0.133170903592782</v>
      </c>
      <c r="BE12" s="17">
        <v>0.22997037173919799</v>
      </c>
      <c r="BF12" s="17"/>
      <c r="BG12" s="17">
        <v>0.234955632685795</v>
      </c>
      <c r="BH12" s="17">
        <v>0.20575224667705999</v>
      </c>
      <c r="BI12" s="17">
        <v>0.22899278425971101</v>
      </c>
      <c r="BJ12" s="17">
        <v>0.178706341245946</v>
      </c>
      <c r="BK12" s="17">
        <v>5.8710593851080101E-2</v>
      </c>
      <c r="BL12" s="17"/>
      <c r="BM12" s="17">
        <v>0.210123876092151</v>
      </c>
      <c r="BN12" s="17">
        <v>9.0112228040235706E-2</v>
      </c>
    </row>
    <row r="13" spans="2:66" ht="29" x14ac:dyDescent="0.35">
      <c r="B13" s="18" t="s">
        <v>354</v>
      </c>
      <c r="C13" s="17">
        <v>1.5709790914356599E-2</v>
      </c>
      <c r="D13" s="17">
        <v>2.0412659466793201E-2</v>
      </c>
      <c r="E13" s="17">
        <v>1.0699767200223099E-2</v>
      </c>
      <c r="F13" s="17"/>
      <c r="G13" s="17">
        <v>0</v>
      </c>
      <c r="H13" s="17">
        <v>1.6970561666364199E-2</v>
      </c>
      <c r="I13" s="17">
        <v>4.2417606352007302E-2</v>
      </c>
      <c r="J13" s="17">
        <v>1.74718565228065E-2</v>
      </c>
      <c r="K13" s="17">
        <v>0</v>
      </c>
      <c r="L13" s="17">
        <v>1.1324550051857901E-2</v>
      </c>
      <c r="M13" s="17"/>
      <c r="N13" s="17">
        <v>2.0111135535027799E-2</v>
      </c>
      <c r="O13" s="17">
        <v>1.8493765983209402E-2</v>
      </c>
      <c r="P13" s="17">
        <v>1.13158385379452E-2</v>
      </c>
      <c r="Q13" s="17">
        <v>1.14429154596732E-2</v>
      </c>
      <c r="R13" s="17"/>
      <c r="S13" s="17">
        <v>4.0388733676305598E-2</v>
      </c>
      <c r="T13" s="17">
        <v>3.8320625057397702E-2</v>
      </c>
      <c r="U13" s="17">
        <v>0</v>
      </c>
      <c r="V13" s="17">
        <v>0</v>
      </c>
      <c r="W13" s="17">
        <v>0</v>
      </c>
      <c r="X13" s="17">
        <v>2.4506343152771701E-2</v>
      </c>
      <c r="Y13" s="17">
        <v>3.16636718326107E-2</v>
      </c>
      <c r="Z13" s="17">
        <v>0</v>
      </c>
      <c r="AA13" s="17">
        <v>0</v>
      </c>
      <c r="AB13" s="17">
        <v>0</v>
      </c>
      <c r="AC13" s="17">
        <v>0</v>
      </c>
      <c r="AD13" s="17">
        <v>0</v>
      </c>
      <c r="AE13" s="17"/>
      <c r="AF13" s="17">
        <v>1.9595223990555299E-2</v>
      </c>
      <c r="AG13" s="17">
        <v>8.6835389698935901E-3</v>
      </c>
      <c r="AH13" s="17">
        <v>4.1646034069636802E-2</v>
      </c>
      <c r="AI13" s="17">
        <v>1.4344400525141601E-2</v>
      </c>
      <c r="AJ13" s="17">
        <v>0</v>
      </c>
      <c r="AK13" s="17">
        <v>0</v>
      </c>
      <c r="AL13" s="17"/>
      <c r="AM13" s="17">
        <v>8.4870797478198493E-3</v>
      </c>
      <c r="AN13" s="17">
        <v>2.63996789828096E-2</v>
      </c>
      <c r="AO13" s="17"/>
      <c r="AP13" s="17">
        <v>1.2036606900838499E-2</v>
      </c>
      <c r="AQ13" s="17">
        <v>2.39982548028022E-2</v>
      </c>
      <c r="AR13" s="17">
        <v>0</v>
      </c>
      <c r="AS13" s="17">
        <v>3.7750353765452598E-2</v>
      </c>
      <c r="AT13" s="17">
        <v>0</v>
      </c>
      <c r="AU13" s="17"/>
      <c r="AV13" s="17">
        <v>7.8154055013223197E-3</v>
      </c>
      <c r="AW13" s="17">
        <v>1.3331500095724E-2</v>
      </c>
      <c r="AX13" s="17">
        <v>4.1386634198667102E-2</v>
      </c>
      <c r="AY13" s="17">
        <v>4.2255793638198501E-2</v>
      </c>
      <c r="AZ13" s="17">
        <v>0</v>
      </c>
      <c r="BA13" s="17">
        <v>0</v>
      </c>
      <c r="BB13" s="17"/>
      <c r="BC13" s="17">
        <v>1.0869916986021E-2</v>
      </c>
      <c r="BD13" s="17">
        <v>1.9108370688128699E-2</v>
      </c>
      <c r="BE13" s="17">
        <v>1.8325177581114099E-2</v>
      </c>
      <c r="BF13" s="17"/>
      <c r="BG13" s="17">
        <v>3.5166351942160001E-2</v>
      </c>
      <c r="BH13" s="17">
        <v>1.7283166248730601E-2</v>
      </c>
      <c r="BI13" s="17">
        <v>8.6742450194337104E-3</v>
      </c>
      <c r="BJ13" s="17">
        <v>0</v>
      </c>
      <c r="BK13" s="17">
        <v>2.7684887502013499E-2</v>
      </c>
      <c r="BL13" s="17"/>
      <c r="BM13" s="17">
        <v>1.9960207212046902E-2</v>
      </c>
      <c r="BN13" s="17">
        <v>2.0440041507218301E-2</v>
      </c>
    </row>
    <row r="14" spans="2:66" x14ac:dyDescent="0.35">
      <c r="B14" s="18" t="s">
        <v>282</v>
      </c>
      <c r="C14" s="19">
        <v>2.92317317790062E-2</v>
      </c>
      <c r="D14" s="19">
        <v>3.0941816540944401E-2</v>
      </c>
      <c r="E14" s="19">
        <v>2.7409957448092801E-2</v>
      </c>
      <c r="F14" s="19"/>
      <c r="G14" s="19">
        <v>4.2338698511474399E-2</v>
      </c>
      <c r="H14" s="19">
        <v>0</v>
      </c>
      <c r="I14" s="19">
        <v>4.2054881440480502E-2</v>
      </c>
      <c r="J14" s="19">
        <v>5.4563371330848903E-2</v>
      </c>
      <c r="K14" s="19">
        <v>0</v>
      </c>
      <c r="L14" s="19">
        <v>3.3103322751777499E-2</v>
      </c>
      <c r="M14" s="19"/>
      <c r="N14" s="19">
        <v>2.0984054609256599E-2</v>
      </c>
      <c r="O14" s="19">
        <v>3.7565014870020903E-2</v>
      </c>
      <c r="P14" s="19">
        <v>0</v>
      </c>
      <c r="Q14" s="19">
        <v>5.79892352478244E-2</v>
      </c>
      <c r="R14" s="19"/>
      <c r="S14" s="19">
        <v>0</v>
      </c>
      <c r="T14" s="19">
        <v>2.0132130059220401E-2</v>
      </c>
      <c r="U14" s="19">
        <v>6.08880647164112E-2</v>
      </c>
      <c r="V14" s="19">
        <v>0</v>
      </c>
      <c r="W14" s="19">
        <v>6.8642179649217996E-2</v>
      </c>
      <c r="X14" s="19">
        <v>4.4453046109564603E-2</v>
      </c>
      <c r="Y14" s="19">
        <v>0</v>
      </c>
      <c r="Z14" s="19">
        <v>0</v>
      </c>
      <c r="AA14" s="19">
        <v>2.31744185602244E-2</v>
      </c>
      <c r="AB14" s="19">
        <v>3.3415878172999E-2</v>
      </c>
      <c r="AC14" s="19">
        <v>0</v>
      </c>
      <c r="AD14" s="19">
        <v>0.14721851847581699</v>
      </c>
      <c r="AE14" s="19"/>
      <c r="AF14" s="19">
        <v>3.0730655130019501E-2</v>
      </c>
      <c r="AG14" s="19">
        <v>2.7322870297393699E-2</v>
      </c>
      <c r="AH14" s="19">
        <v>3.9565323615629602E-2</v>
      </c>
      <c r="AI14" s="19">
        <v>4.5056603811244898E-2</v>
      </c>
      <c r="AJ14" s="19">
        <v>0</v>
      </c>
      <c r="AK14" s="19">
        <v>0</v>
      </c>
      <c r="AL14" s="19"/>
      <c r="AM14" s="19">
        <v>2.2165526138752799E-2</v>
      </c>
      <c r="AN14" s="19">
        <v>3.9779070457027298E-2</v>
      </c>
      <c r="AO14" s="19"/>
      <c r="AP14" s="19">
        <v>2.1665451218960699E-2</v>
      </c>
      <c r="AQ14" s="19">
        <v>6.2833162397093995E-2</v>
      </c>
      <c r="AR14" s="19">
        <v>0</v>
      </c>
      <c r="AS14" s="19">
        <v>3.9388898928820103E-2</v>
      </c>
      <c r="AT14" s="19">
        <v>0</v>
      </c>
      <c r="AU14" s="19"/>
      <c r="AV14" s="19">
        <v>2.3640672754383502E-2</v>
      </c>
      <c r="AW14" s="19">
        <v>3.0818493645718901E-2</v>
      </c>
      <c r="AX14" s="19">
        <v>0</v>
      </c>
      <c r="AY14" s="19">
        <v>0</v>
      </c>
      <c r="AZ14" s="19">
        <v>0</v>
      </c>
      <c r="BA14" s="19">
        <v>5.43551358324115E-2</v>
      </c>
      <c r="BB14" s="19"/>
      <c r="BC14" s="19">
        <v>1.0078263263271299E-2</v>
      </c>
      <c r="BD14" s="19">
        <v>2.5004806687837298E-2</v>
      </c>
      <c r="BE14" s="19">
        <v>3.0052904552057499E-2</v>
      </c>
      <c r="BF14" s="19"/>
      <c r="BG14" s="19">
        <v>6.4397000300736598E-2</v>
      </c>
      <c r="BH14" s="19">
        <v>5.5366664057998902E-3</v>
      </c>
      <c r="BI14" s="19">
        <v>8.8557301076497407E-3</v>
      </c>
      <c r="BJ14" s="19">
        <v>0</v>
      </c>
      <c r="BK14" s="19">
        <v>9.2910428227271094E-2</v>
      </c>
      <c r="BL14" s="19"/>
      <c r="BM14" s="19">
        <v>1.43478216245883E-2</v>
      </c>
      <c r="BN14" s="19">
        <v>6.8596739260028697E-2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454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383</v>
      </c>
      <c r="D7" s="10">
        <v>195</v>
      </c>
      <c r="E7" s="10">
        <v>188</v>
      </c>
      <c r="F7" s="10"/>
      <c r="G7" s="10">
        <v>50</v>
      </c>
      <c r="H7" s="10">
        <v>61</v>
      </c>
      <c r="I7" s="10">
        <v>62</v>
      </c>
      <c r="J7" s="10">
        <v>62</v>
      </c>
      <c r="K7" s="10">
        <v>66</v>
      </c>
      <c r="L7" s="10">
        <v>82</v>
      </c>
      <c r="M7" s="10"/>
      <c r="N7" s="10">
        <v>108</v>
      </c>
      <c r="O7" s="10">
        <v>91</v>
      </c>
      <c r="P7" s="10">
        <v>90</v>
      </c>
      <c r="Q7" s="10">
        <v>94</v>
      </c>
      <c r="R7" s="10"/>
      <c r="S7" s="10">
        <v>46</v>
      </c>
      <c r="T7" s="10">
        <v>50</v>
      </c>
      <c r="U7" s="10">
        <v>28</v>
      </c>
      <c r="V7" s="10">
        <v>37</v>
      </c>
      <c r="W7" s="10">
        <v>28</v>
      </c>
      <c r="X7" s="10">
        <v>26</v>
      </c>
      <c r="Y7" s="10">
        <v>34</v>
      </c>
      <c r="Z7" s="10">
        <v>14</v>
      </c>
      <c r="AA7" s="10">
        <v>52</v>
      </c>
      <c r="AB7" s="10">
        <v>28</v>
      </c>
      <c r="AC7" s="10">
        <v>24</v>
      </c>
      <c r="AD7" s="10">
        <v>16</v>
      </c>
      <c r="AE7" s="10"/>
      <c r="AF7" s="10">
        <v>91</v>
      </c>
      <c r="AG7" s="10">
        <v>116</v>
      </c>
      <c r="AH7" s="10">
        <v>46</v>
      </c>
      <c r="AI7" s="10">
        <v>71</v>
      </c>
      <c r="AJ7" s="10">
        <v>39</v>
      </c>
      <c r="AK7" s="10">
        <v>20</v>
      </c>
      <c r="AL7" s="10"/>
      <c r="AM7" s="10">
        <v>238</v>
      </c>
      <c r="AN7" s="10">
        <v>145</v>
      </c>
      <c r="AO7" s="10"/>
      <c r="AP7" s="10">
        <v>98</v>
      </c>
      <c r="AQ7" s="10">
        <v>76</v>
      </c>
      <c r="AR7" s="10">
        <v>82</v>
      </c>
      <c r="AS7" s="10">
        <v>52</v>
      </c>
      <c r="AT7" s="10">
        <v>9</v>
      </c>
      <c r="AU7" s="10"/>
      <c r="AV7" s="10">
        <v>130</v>
      </c>
      <c r="AW7" s="10">
        <v>77</v>
      </c>
      <c r="AX7" s="10">
        <v>34</v>
      </c>
      <c r="AY7" s="10">
        <v>49</v>
      </c>
      <c r="AZ7" s="10">
        <v>17</v>
      </c>
      <c r="BA7" s="10">
        <v>32</v>
      </c>
      <c r="BB7" s="10"/>
      <c r="BC7" s="10">
        <v>100</v>
      </c>
      <c r="BD7" s="10">
        <v>142</v>
      </c>
      <c r="BE7" s="10">
        <v>118</v>
      </c>
      <c r="BF7" s="10"/>
      <c r="BG7" s="10">
        <v>36</v>
      </c>
      <c r="BH7" s="10">
        <v>170</v>
      </c>
      <c r="BI7" s="10">
        <v>119</v>
      </c>
      <c r="BJ7" s="10">
        <v>9</v>
      </c>
      <c r="BK7" s="10">
        <v>30</v>
      </c>
      <c r="BL7" s="10"/>
      <c r="BM7" s="10">
        <v>206</v>
      </c>
      <c r="BN7" s="10">
        <v>39</v>
      </c>
    </row>
    <row r="8" spans="2:66" ht="30" customHeight="1" x14ac:dyDescent="0.35">
      <c r="B8" s="11" t="s">
        <v>19</v>
      </c>
      <c r="C8" s="11">
        <v>382</v>
      </c>
      <c r="D8" s="11">
        <v>195</v>
      </c>
      <c r="E8" s="11">
        <v>188</v>
      </c>
      <c r="F8" s="11"/>
      <c r="G8" s="11">
        <v>50</v>
      </c>
      <c r="H8" s="11">
        <v>59</v>
      </c>
      <c r="I8" s="11">
        <v>63</v>
      </c>
      <c r="J8" s="11">
        <v>63</v>
      </c>
      <c r="K8" s="11">
        <v>66</v>
      </c>
      <c r="L8" s="11">
        <v>80</v>
      </c>
      <c r="M8" s="11"/>
      <c r="N8" s="11">
        <v>108</v>
      </c>
      <c r="O8" s="11">
        <v>93</v>
      </c>
      <c r="P8" s="11">
        <v>89</v>
      </c>
      <c r="Q8" s="11">
        <v>92</v>
      </c>
      <c r="R8" s="11"/>
      <c r="S8" s="11">
        <v>46</v>
      </c>
      <c r="T8" s="11">
        <v>49</v>
      </c>
      <c r="U8" s="11">
        <v>27</v>
      </c>
      <c r="V8" s="11">
        <v>39</v>
      </c>
      <c r="W8" s="11">
        <v>28</v>
      </c>
      <c r="X8" s="11">
        <v>25</v>
      </c>
      <c r="Y8" s="11">
        <v>33</v>
      </c>
      <c r="Z8" s="11">
        <v>13</v>
      </c>
      <c r="AA8" s="11">
        <v>51</v>
      </c>
      <c r="AB8" s="11">
        <v>32</v>
      </c>
      <c r="AC8" s="11">
        <v>23</v>
      </c>
      <c r="AD8" s="11">
        <v>15</v>
      </c>
      <c r="AE8" s="11"/>
      <c r="AF8" s="11">
        <v>90</v>
      </c>
      <c r="AG8" s="11">
        <v>116</v>
      </c>
      <c r="AH8" s="11">
        <v>46</v>
      </c>
      <c r="AI8" s="11">
        <v>71</v>
      </c>
      <c r="AJ8" s="11">
        <v>39</v>
      </c>
      <c r="AK8" s="11">
        <v>20</v>
      </c>
      <c r="AL8" s="11"/>
      <c r="AM8" s="11">
        <v>237</v>
      </c>
      <c r="AN8" s="11">
        <v>145</v>
      </c>
      <c r="AO8" s="11"/>
      <c r="AP8" s="11">
        <v>98</v>
      </c>
      <c r="AQ8" s="11">
        <v>76</v>
      </c>
      <c r="AR8" s="11">
        <v>82</v>
      </c>
      <c r="AS8" s="11">
        <v>52</v>
      </c>
      <c r="AT8" s="11">
        <v>9</v>
      </c>
      <c r="AU8" s="11"/>
      <c r="AV8" s="11">
        <v>130</v>
      </c>
      <c r="AW8" s="11">
        <v>77</v>
      </c>
      <c r="AX8" s="11">
        <v>34</v>
      </c>
      <c r="AY8" s="11">
        <v>48</v>
      </c>
      <c r="AZ8" s="11">
        <v>17</v>
      </c>
      <c r="BA8" s="11">
        <v>32</v>
      </c>
      <c r="BB8" s="11"/>
      <c r="BC8" s="11">
        <v>101</v>
      </c>
      <c r="BD8" s="11">
        <v>141</v>
      </c>
      <c r="BE8" s="11">
        <v>117</v>
      </c>
      <c r="BF8" s="11"/>
      <c r="BG8" s="11">
        <v>35</v>
      </c>
      <c r="BH8" s="11">
        <v>170</v>
      </c>
      <c r="BI8" s="11">
        <v>120</v>
      </c>
      <c r="BJ8" s="11">
        <v>9</v>
      </c>
      <c r="BK8" s="11">
        <v>30</v>
      </c>
      <c r="BL8" s="11"/>
      <c r="BM8" s="11">
        <v>205</v>
      </c>
      <c r="BN8" s="11">
        <v>39</v>
      </c>
    </row>
    <row r="9" spans="2:66" ht="29" x14ac:dyDescent="0.35">
      <c r="B9" s="18" t="s">
        <v>350</v>
      </c>
      <c r="C9" s="17">
        <v>0.22172498396163901</v>
      </c>
      <c r="D9" s="17">
        <v>0.22711233993809901</v>
      </c>
      <c r="E9" s="17">
        <v>0.21613554485582601</v>
      </c>
      <c r="F9" s="17"/>
      <c r="G9" s="17">
        <v>9.5662100321189505E-2</v>
      </c>
      <c r="H9" s="17">
        <v>0.16012755789900299</v>
      </c>
      <c r="I9" s="17">
        <v>0.143516880954456</v>
      </c>
      <c r="J9" s="17">
        <v>0.32447717071523602</v>
      </c>
      <c r="K9" s="17">
        <v>0.27116034699793101</v>
      </c>
      <c r="L9" s="17">
        <v>0.28658089730960301</v>
      </c>
      <c r="M9" s="17"/>
      <c r="N9" s="17">
        <v>0.16457886967583901</v>
      </c>
      <c r="O9" s="17">
        <v>0.15635219792841301</v>
      </c>
      <c r="P9" s="17">
        <v>0.27255927437416599</v>
      </c>
      <c r="Q9" s="17">
        <v>0.30539005275527498</v>
      </c>
      <c r="R9" s="17"/>
      <c r="S9" s="17">
        <v>0.19107406712036901</v>
      </c>
      <c r="T9" s="17">
        <v>0.258036130064141</v>
      </c>
      <c r="U9" s="17">
        <v>0.31980838419851898</v>
      </c>
      <c r="V9" s="17">
        <v>0.107993149864011</v>
      </c>
      <c r="W9" s="17">
        <v>0.21258128977169299</v>
      </c>
      <c r="X9" s="17">
        <v>0.26254006782475098</v>
      </c>
      <c r="Y9" s="17">
        <v>0.292164765410595</v>
      </c>
      <c r="Z9" s="17">
        <v>0.28010317544212898</v>
      </c>
      <c r="AA9" s="17">
        <v>0.168507741663359</v>
      </c>
      <c r="AB9" s="17">
        <v>0.25470143833306502</v>
      </c>
      <c r="AC9" s="17">
        <v>0.16682415355663799</v>
      </c>
      <c r="AD9" s="17">
        <v>0.24858972090374001</v>
      </c>
      <c r="AE9" s="17"/>
      <c r="AF9" s="17">
        <v>0.172662396027947</v>
      </c>
      <c r="AG9" s="17">
        <v>0.20894149851848601</v>
      </c>
      <c r="AH9" s="17">
        <v>0.23888092613752299</v>
      </c>
      <c r="AI9" s="17">
        <v>0.25248486026518902</v>
      </c>
      <c r="AJ9" s="17">
        <v>0.22998305194912499</v>
      </c>
      <c r="AK9" s="17">
        <v>0.352825553767383</v>
      </c>
      <c r="AL9" s="17"/>
      <c r="AM9" s="17">
        <v>0.24433627302917099</v>
      </c>
      <c r="AN9" s="17">
        <v>0.18475219770788601</v>
      </c>
      <c r="AO9" s="17"/>
      <c r="AP9" s="17">
        <v>0.30116365365736297</v>
      </c>
      <c r="AQ9" s="17">
        <v>0.19271513581080901</v>
      </c>
      <c r="AR9" s="17">
        <v>0.197918268095153</v>
      </c>
      <c r="AS9" s="17">
        <v>0.11045257466868599</v>
      </c>
      <c r="AT9" s="17">
        <v>0</v>
      </c>
      <c r="AU9" s="17"/>
      <c r="AV9" s="17">
        <v>0.13475372805647401</v>
      </c>
      <c r="AW9" s="17">
        <v>0.166234854959732</v>
      </c>
      <c r="AX9" s="17">
        <v>0.25548008523944099</v>
      </c>
      <c r="AY9" s="17">
        <v>0.34574675874796501</v>
      </c>
      <c r="AZ9" s="17">
        <v>0.17762354345248901</v>
      </c>
      <c r="BA9" s="17">
        <v>0.34142822578342402</v>
      </c>
      <c r="BB9" s="17"/>
      <c r="BC9" s="17">
        <v>0.15431719767065699</v>
      </c>
      <c r="BD9" s="17">
        <v>0.28969755030641597</v>
      </c>
      <c r="BE9" s="17">
        <v>0.19958966899692199</v>
      </c>
      <c r="BF9" s="17"/>
      <c r="BG9" s="17">
        <v>0.35443141732470901</v>
      </c>
      <c r="BH9" s="17">
        <v>0.179722851628487</v>
      </c>
      <c r="BI9" s="17">
        <v>0.18451166326649701</v>
      </c>
      <c r="BJ9" s="17">
        <v>0.224947554219178</v>
      </c>
      <c r="BK9" s="17">
        <v>0.36620230227533701</v>
      </c>
      <c r="BL9" s="17"/>
      <c r="BM9" s="17">
        <v>0.20990040497951301</v>
      </c>
      <c r="BN9" s="17">
        <v>0.33386948877807199</v>
      </c>
    </row>
    <row r="10" spans="2:66" ht="43.5" x14ac:dyDescent="0.35">
      <c r="B10" s="18" t="s">
        <v>351</v>
      </c>
      <c r="C10" s="17">
        <v>0.27405009511296002</v>
      </c>
      <c r="D10" s="17">
        <v>0.242852595824676</v>
      </c>
      <c r="E10" s="17">
        <v>0.30641783232717401</v>
      </c>
      <c r="F10" s="17"/>
      <c r="G10" s="17">
        <v>0.25921418698346199</v>
      </c>
      <c r="H10" s="17">
        <v>0.21400173235705799</v>
      </c>
      <c r="I10" s="17">
        <v>0.28774290385031898</v>
      </c>
      <c r="J10" s="17">
        <v>0.21042028889647699</v>
      </c>
      <c r="K10" s="17">
        <v>0.31630243328024399</v>
      </c>
      <c r="L10" s="17">
        <v>0.332755649251603</v>
      </c>
      <c r="M10" s="17"/>
      <c r="N10" s="17">
        <v>0.22991002479366299</v>
      </c>
      <c r="O10" s="17">
        <v>0.29339554720704503</v>
      </c>
      <c r="P10" s="17">
        <v>0.27859471354446402</v>
      </c>
      <c r="Q10" s="17">
        <v>0.30148570158682603</v>
      </c>
      <c r="R10" s="17"/>
      <c r="S10" s="17">
        <v>0.34920607401337</v>
      </c>
      <c r="T10" s="17">
        <v>0.137587373304875</v>
      </c>
      <c r="U10" s="17">
        <v>0.36005289963972598</v>
      </c>
      <c r="V10" s="17">
        <v>0.320644154457007</v>
      </c>
      <c r="W10" s="17">
        <v>0.32123687954994001</v>
      </c>
      <c r="X10" s="17">
        <v>0.15420554373963499</v>
      </c>
      <c r="Y10" s="17">
        <v>0.32145403589204402</v>
      </c>
      <c r="Z10" s="17">
        <v>0.143590079380335</v>
      </c>
      <c r="AA10" s="17">
        <v>0.25687808186019501</v>
      </c>
      <c r="AB10" s="17">
        <v>0.21519760338112201</v>
      </c>
      <c r="AC10" s="17">
        <v>0.37106168407631401</v>
      </c>
      <c r="AD10" s="17">
        <v>0.37422854098797098</v>
      </c>
      <c r="AE10" s="17"/>
      <c r="AF10" s="17">
        <v>0.25423578222328103</v>
      </c>
      <c r="AG10" s="17">
        <v>0.28419984167625201</v>
      </c>
      <c r="AH10" s="17">
        <v>0.28361909731028601</v>
      </c>
      <c r="AI10" s="17">
        <v>0.294963229987251</v>
      </c>
      <c r="AJ10" s="17">
        <v>0.256218617282855</v>
      </c>
      <c r="AK10" s="17">
        <v>0.24280110988188999</v>
      </c>
      <c r="AL10" s="17"/>
      <c r="AM10" s="17">
        <v>0.26422059648457302</v>
      </c>
      <c r="AN10" s="17">
        <v>0.29012277237976702</v>
      </c>
      <c r="AO10" s="17"/>
      <c r="AP10" s="17">
        <v>0.31397626379792398</v>
      </c>
      <c r="AQ10" s="17">
        <v>0.23657940204591801</v>
      </c>
      <c r="AR10" s="17">
        <v>0.230387685876736</v>
      </c>
      <c r="AS10" s="17">
        <v>0.332975259622938</v>
      </c>
      <c r="AT10" s="17">
        <v>0.331258259080424</v>
      </c>
      <c r="AU10" s="17"/>
      <c r="AV10" s="17">
        <v>0.28437273833896498</v>
      </c>
      <c r="AW10" s="17">
        <v>0.25353463658136599</v>
      </c>
      <c r="AX10" s="17">
        <v>0.2388286643077</v>
      </c>
      <c r="AY10" s="17">
        <v>0.306306700898899</v>
      </c>
      <c r="AZ10" s="17">
        <v>0.171064407560648</v>
      </c>
      <c r="BA10" s="17">
        <v>0.28933854454600999</v>
      </c>
      <c r="BB10" s="17"/>
      <c r="BC10" s="17">
        <v>0.25062772628910401</v>
      </c>
      <c r="BD10" s="17">
        <v>0.27660308345019302</v>
      </c>
      <c r="BE10" s="17">
        <v>0.28439190875932402</v>
      </c>
      <c r="BF10" s="17"/>
      <c r="BG10" s="17">
        <v>0.27914428111679601</v>
      </c>
      <c r="BH10" s="17">
        <v>0.27042493357368502</v>
      </c>
      <c r="BI10" s="17">
        <v>0.29391458540396398</v>
      </c>
      <c r="BJ10" s="17">
        <v>0.338879337461713</v>
      </c>
      <c r="BK10" s="17">
        <v>0.29843632314421598</v>
      </c>
      <c r="BL10" s="17"/>
      <c r="BM10" s="17">
        <v>0.271931033601579</v>
      </c>
      <c r="BN10" s="17">
        <v>0.307693615073794</v>
      </c>
    </row>
    <row r="11" spans="2:66" ht="29" x14ac:dyDescent="0.35">
      <c r="B11" s="18" t="s">
        <v>352</v>
      </c>
      <c r="C11" s="17">
        <v>0.36476727549318699</v>
      </c>
      <c r="D11" s="17">
        <v>0.40197171899350098</v>
      </c>
      <c r="E11" s="17">
        <v>0.32616726979108002</v>
      </c>
      <c r="F11" s="17"/>
      <c r="G11" s="17">
        <v>0.56267925206128899</v>
      </c>
      <c r="H11" s="17">
        <v>0.326178955150702</v>
      </c>
      <c r="I11" s="17">
        <v>0.36292909395187201</v>
      </c>
      <c r="J11" s="17">
        <v>0.35295998247967297</v>
      </c>
      <c r="K11" s="17">
        <v>0.34570339479693002</v>
      </c>
      <c r="L11" s="17">
        <v>0.29510933118503402</v>
      </c>
      <c r="M11" s="17"/>
      <c r="N11" s="17">
        <v>0.48411707085871197</v>
      </c>
      <c r="O11" s="17">
        <v>0.35364598217746201</v>
      </c>
      <c r="P11" s="17">
        <v>0.301429368123665</v>
      </c>
      <c r="Q11" s="17">
        <v>0.29811215695476601</v>
      </c>
      <c r="R11" s="17"/>
      <c r="S11" s="17">
        <v>0.39498567046383398</v>
      </c>
      <c r="T11" s="17">
        <v>0.40423256844923899</v>
      </c>
      <c r="U11" s="17">
        <v>0.139831300036353</v>
      </c>
      <c r="V11" s="17">
        <v>0.43720254698312599</v>
      </c>
      <c r="W11" s="17">
        <v>0.35574834789729898</v>
      </c>
      <c r="X11" s="17">
        <v>0.35270861508199502</v>
      </c>
      <c r="Y11" s="17">
        <v>0.24319563330608299</v>
      </c>
      <c r="Z11" s="17">
        <v>0.50529040657792301</v>
      </c>
      <c r="AA11" s="17">
        <v>0.49907750924918998</v>
      </c>
      <c r="AB11" s="17">
        <v>0.31442359770453598</v>
      </c>
      <c r="AC11" s="17">
        <v>0.33333494731289798</v>
      </c>
      <c r="AD11" s="17">
        <v>0.24746069322882799</v>
      </c>
      <c r="AE11" s="17"/>
      <c r="AF11" s="17">
        <v>0.38503068061594797</v>
      </c>
      <c r="AG11" s="17">
        <v>0.38277129669617299</v>
      </c>
      <c r="AH11" s="17">
        <v>0.28533561646446198</v>
      </c>
      <c r="AI11" s="17">
        <v>0.34070004908875101</v>
      </c>
      <c r="AJ11" s="17">
        <v>0.437123286213638</v>
      </c>
      <c r="AK11" s="17">
        <v>0.29841583928461002</v>
      </c>
      <c r="AL11" s="17"/>
      <c r="AM11" s="17">
        <v>0.342524062565981</v>
      </c>
      <c r="AN11" s="17">
        <v>0.401138203072684</v>
      </c>
      <c r="AO11" s="17"/>
      <c r="AP11" s="17">
        <v>0.29888833583268698</v>
      </c>
      <c r="AQ11" s="17">
        <v>0.39649099155593998</v>
      </c>
      <c r="AR11" s="17">
        <v>0.45091979934968002</v>
      </c>
      <c r="AS11" s="17">
        <v>0.32819110518614503</v>
      </c>
      <c r="AT11" s="17">
        <v>0.44599480328704599</v>
      </c>
      <c r="AU11" s="17"/>
      <c r="AV11" s="17">
        <v>0.42729259946828502</v>
      </c>
      <c r="AW11" s="17">
        <v>0.40451120065053098</v>
      </c>
      <c r="AX11" s="17">
        <v>0.35990711028107097</v>
      </c>
      <c r="AY11" s="17">
        <v>0.26559658561857302</v>
      </c>
      <c r="AZ11" s="17">
        <v>0.59469209537526802</v>
      </c>
      <c r="BA11" s="17">
        <v>0.27625663028560099</v>
      </c>
      <c r="BB11" s="17"/>
      <c r="BC11" s="17">
        <v>0.48615018283690797</v>
      </c>
      <c r="BD11" s="17">
        <v>0.27889362003349699</v>
      </c>
      <c r="BE11" s="17">
        <v>0.366805525140593</v>
      </c>
      <c r="BF11" s="17"/>
      <c r="BG11" s="17">
        <v>0.27792076410306299</v>
      </c>
      <c r="BH11" s="17">
        <v>0.419604759881269</v>
      </c>
      <c r="BI11" s="17">
        <v>0.36388514685161399</v>
      </c>
      <c r="BJ11" s="17">
        <v>0.43617310831910899</v>
      </c>
      <c r="BK11" s="17">
        <v>0.196839632940013</v>
      </c>
      <c r="BL11" s="17"/>
      <c r="BM11" s="17">
        <v>0.395131567484865</v>
      </c>
      <c r="BN11" s="17">
        <v>0.25162239054337499</v>
      </c>
    </row>
    <row r="12" spans="2:66" ht="29" x14ac:dyDescent="0.35">
      <c r="B12" s="18" t="s">
        <v>353</v>
      </c>
      <c r="C12" s="17">
        <v>0.10503050374815801</v>
      </c>
      <c r="D12" s="17">
        <v>9.7749098349671604E-2</v>
      </c>
      <c r="E12" s="17">
        <v>0.112585039267512</v>
      </c>
      <c r="F12" s="17"/>
      <c r="G12" s="17">
        <v>3.9826900027316599E-2</v>
      </c>
      <c r="H12" s="17">
        <v>0.232767218861167</v>
      </c>
      <c r="I12" s="17">
        <v>0.17449955132845499</v>
      </c>
      <c r="J12" s="17">
        <v>6.3087136835985005E-2</v>
      </c>
      <c r="K12" s="17">
        <v>6.6833824924893995E-2</v>
      </c>
      <c r="L12" s="17">
        <v>6.1212062175040001E-2</v>
      </c>
      <c r="M12" s="17"/>
      <c r="N12" s="17">
        <v>0.101991259037658</v>
      </c>
      <c r="O12" s="17">
        <v>0.15037462840268301</v>
      </c>
      <c r="P12" s="17">
        <v>0.13679995034560199</v>
      </c>
      <c r="Q12" s="17">
        <v>3.2094069664557003E-2</v>
      </c>
      <c r="R12" s="17"/>
      <c r="S12" s="17">
        <v>4.4213409979966298E-2</v>
      </c>
      <c r="T12" s="17">
        <v>0.14047203188083801</v>
      </c>
      <c r="U12" s="17">
        <v>0.105912905456042</v>
      </c>
      <c r="V12" s="17">
        <v>8.0809933643681595E-2</v>
      </c>
      <c r="W12" s="17">
        <v>0.110433482781068</v>
      </c>
      <c r="X12" s="17">
        <v>0.19265594060800001</v>
      </c>
      <c r="Y12" s="17">
        <v>8.6189606954346798E-2</v>
      </c>
      <c r="Z12" s="17">
        <v>7.1016338599612497E-2</v>
      </c>
      <c r="AA12" s="17">
        <v>7.55366672272553E-2</v>
      </c>
      <c r="AB12" s="17">
        <v>0.143408665248491</v>
      </c>
      <c r="AC12" s="17">
        <v>0.12877921505414999</v>
      </c>
      <c r="AD12" s="17">
        <v>0.12972104487946001</v>
      </c>
      <c r="AE12" s="17"/>
      <c r="AF12" s="17">
        <v>0.132469560847051</v>
      </c>
      <c r="AG12" s="17">
        <v>0.105420557139513</v>
      </c>
      <c r="AH12" s="17">
        <v>0.14952306482352301</v>
      </c>
      <c r="AI12" s="17">
        <v>5.5454221456457398E-2</v>
      </c>
      <c r="AJ12" s="17">
        <v>7.6675044554381303E-2</v>
      </c>
      <c r="AK12" s="17">
        <v>0.105957497066117</v>
      </c>
      <c r="AL12" s="17"/>
      <c r="AM12" s="17">
        <v>0.12785322731469401</v>
      </c>
      <c r="AN12" s="17">
        <v>6.7711990963070304E-2</v>
      </c>
      <c r="AO12" s="17"/>
      <c r="AP12" s="17">
        <v>6.38147993980787E-2</v>
      </c>
      <c r="AQ12" s="17">
        <v>0.13394306957355201</v>
      </c>
      <c r="AR12" s="17">
        <v>9.6319509437780698E-2</v>
      </c>
      <c r="AS12" s="17">
        <v>0.18819611748043599</v>
      </c>
      <c r="AT12" s="17">
        <v>0.11667090643372</v>
      </c>
      <c r="AU12" s="17"/>
      <c r="AV12" s="17">
        <v>0.121951140431189</v>
      </c>
      <c r="AW12" s="17">
        <v>0.14756013587352601</v>
      </c>
      <c r="AX12" s="17">
        <v>0.14578414017178801</v>
      </c>
      <c r="AY12" s="17">
        <v>4.18149959029636E-2</v>
      </c>
      <c r="AZ12" s="17">
        <v>5.6619953611594498E-2</v>
      </c>
      <c r="BA12" s="17">
        <v>2.9743597776307099E-2</v>
      </c>
      <c r="BB12" s="17"/>
      <c r="BC12" s="17">
        <v>9.9557064374772297E-2</v>
      </c>
      <c r="BD12" s="17">
        <v>0.104709744305921</v>
      </c>
      <c r="BE12" s="17">
        <v>0.122171827162739</v>
      </c>
      <c r="BF12" s="17"/>
      <c r="BG12" s="17">
        <v>6.1377087545458897E-2</v>
      </c>
      <c r="BH12" s="17">
        <v>0.111953062516314</v>
      </c>
      <c r="BI12" s="17">
        <v>0.14145681837645199</v>
      </c>
      <c r="BJ12" s="17">
        <v>0</v>
      </c>
      <c r="BK12" s="17">
        <v>6.7930056299291303E-2</v>
      </c>
      <c r="BL12" s="17"/>
      <c r="BM12" s="17">
        <v>0.103217033021246</v>
      </c>
      <c r="BN12" s="17">
        <v>5.2381057972449303E-2</v>
      </c>
    </row>
    <row r="13" spans="2:66" ht="29" x14ac:dyDescent="0.35">
      <c r="B13" s="18" t="s">
        <v>354</v>
      </c>
      <c r="C13" s="17">
        <v>1.35579986575918E-2</v>
      </c>
      <c r="D13" s="17">
        <v>1.5209770332291201E-2</v>
      </c>
      <c r="E13" s="17">
        <v>1.18442679828826E-2</v>
      </c>
      <c r="F13" s="17"/>
      <c r="G13" s="17">
        <v>4.2617560606743203E-2</v>
      </c>
      <c r="H13" s="17">
        <v>5.1025141779619303E-2</v>
      </c>
      <c r="I13" s="17">
        <v>0</v>
      </c>
      <c r="J13" s="17">
        <v>0</v>
      </c>
      <c r="K13" s="17">
        <v>0</v>
      </c>
      <c r="L13" s="17">
        <v>0</v>
      </c>
      <c r="M13" s="17"/>
      <c r="N13" s="17">
        <v>8.6847705343552906E-3</v>
      </c>
      <c r="O13" s="17">
        <v>3.5372470976598597E-2</v>
      </c>
      <c r="P13" s="17">
        <v>1.06166936121022E-2</v>
      </c>
      <c r="Q13" s="17">
        <v>0</v>
      </c>
      <c r="R13" s="17"/>
      <c r="S13" s="17">
        <v>2.05207784224615E-2</v>
      </c>
      <c r="T13" s="17">
        <v>0</v>
      </c>
      <c r="U13" s="17">
        <v>3.9396079989510301E-2</v>
      </c>
      <c r="V13" s="17">
        <v>2.7321132859546501E-2</v>
      </c>
      <c r="W13" s="17">
        <v>0</v>
      </c>
      <c r="X13" s="17">
        <v>0</v>
      </c>
      <c r="Y13" s="17">
        <v>2.8499979977593001E-2</v>
      </c>
      <c r="Z13" s="17">
        <v>0</v>
      </c>
      <c r="AA13" s="17">
        <v>0</v>
      </c>
      <c r="AB13" s="17">
        <v>3.6146436055501399E-2</v>
      </c>
      <c r="AC13" s="17">
        <v>0</v>
      </c>
      <c r="AD13" s="17">
        <v>0</v>
      </c>
      <c r="AE13" s="17"/>
      <c r="AF13" s="17">
        <v>4.4630296073571198E-2</v>
      </c>
      <c r="AG13" s="17">
        <v>0</v>
      </c>
      <c r="AH13" s="17">
        <v>0</v>
      </c>
      <c r="AI13" s="17">
        <v>1.6284240060988199E-2</v>
      </c>
      <c r="AJ13" s="17">
        <v>0</v>
      </c>
      <c r="AK13" s="17">
        <v>0</v>
      </c>
      <c r="AL13" s="17"/>
      <c r="AM13" s="17">
        <v>3.9362503859315398E-3</v>
      </c>
      <c r="AN13" s="17">
        <v>2.92909735080315E-2</v>
      </c>
      <c r="AO13" s="17"/>
      <c r="AP13" s="17">
        <v>1.1787044038419301E-2</v>
      </c>
      <c r="AQ13" s="17">
        <v>1.42323591806322E-2</v>
      </c>
      <c r="AR13" s="17">
        <v>1.29833715727032E-2</v>
      </c>
      <c r="AS13" s="17">
        <v>0</v>
      </c>
      <c r="AT13" s="17">
        <v>0.106076031198811</v>
      </c>
      <c r="AU13" s="17"/>
      <c r="AV13" s="17">
        <v>2.43433628282263E-2</v>
      </c>
      <c r="AW13" s="17">
        <v>0</v>
      </c>
      <c r="AX13" s="17">
        <v>0</v>
      </c>
      <c r="AY13" s="17">
        <v>1.95054877969006E-2</v>
      </c>
      <c r="AZ13" s="17">
        <v>0</v>
      </c>
      <c r="BA13" s="17">
        <v>3.39916112912396E-2</v>
      </c>
      <c r="BB13" s="17"/>
      <c r="BC13" s="17">
        <v>0</v>
      </c>
      <c r="BD13" s="17">
        <v>2.2434046936538998E-2</v>
      </c>
      <c r="BE13" s="17">
        <v>1.7206070140423298E-2</v>
      </c>
      <c r="BF13" s="17"/>
      <c r="BG13" s="17">
        <v>0</v>
      </c>
      <c r="BH13" s="17">
        <v>1.22937338286319E-2</v>
      </c>
      <c r="BI13" s="17">
        <v>0</v>
      </c>
      <c r="BJ13" s="17">
        <v>0</v>
      </c>
      <c r="BK13" s="17">
        <v>3.18026374216746E-2</v>
      </c>
      <c r="BL13" s="17"/>
      <c r="BM13" s="17">
        <v>1.0170227136109799E-2</v>
      </c>
      <c r="BN13" s="17">
        <v>2.4523103398029999E-2</v>
      </c>
    </row>
    <row r="14" spans="2:66" x14ac:dyDescent="0.35">
      <c r="B14" s="18" t="s">
        <v>282</v>
      </c>
      <c r="C14" s="19">
        <v>2.0869143026464299E-2</v>
      </c>
      <c r="D14" s="19">
        <v>1.51044765617614E-2</v>
      </c>
      <c r="E14" s="19">
        <v>2.68500457755242E-2</v>
      </c>
      <c r="F14" s="19"/>
      <c r="G14" s="19">
        <v>0</v>
      </c>
      <c r="H14" s="19">
        <v>1.58993939524508E-2</v>
      </c>
      <c r="I14" s="19">
        <v>3.13115699148983E-2</v>
      </c>
      <c r="J14" s="19">
        <v>4.9055421072628301E-2</v>
      </c>
      <c r="K14" s="19">
        <v>0</v>
      </c>
      <c r="L14" s="19">
        <v>2.4342060078719599E-2</v>
      </c>
      <c r="M14" s="19"/>
      <c r="N14" s="19">
        <v>1.0718005099772899E-2</v>
      </c>
      <c r="O14" s="19">
        <v>1.08591733077983E-2</v>
      </c>
      <c r="P14" s="19">
        <v>0</v>
      </c>
      <c r="Q14" s="19">
        <v>6.2918019038576301E-2</v>
      </c>
      <c r="R14" s="19"/>
      <c r="S14" s="19">
        <v>0</v>
      </c>
      <c r="T14" s="19">
        <v>5.96718963009066E-2</v>
      </c>
      <c r="U14" s="19">
        <v>3.4998430679849202E-2</v>
      </c>
      <c r="V14" s="19">
        <v>2.6029082192627801E-2</v>
      </c>
      <c r="W14" s="19">
        <v>0</v>
      </c>
      <c r="X14" s="19">
        <v>3.7889832745619502E-2</v>
      </c>
      <c r="Y14" s="19">
        <v>2.8495978459338399E-2</v>
      </c>
      <c r="Z14" s="19">
        <v>0</v>
      </c>
      <c r="AA14" s="19">
        <v>0</v>
      </c>
      <c r="AB14" s="19">
        <v>3.6122259277283499E-2</v>
      </c>
      <c r="AC14" s="19">
        <v>0</v>
      </c>
      <c r="AD14" s="19">
        <v>0</v>
      </c>
      <c r="AE14" s="19"/>
      <c r="AF14" s="19">
        <v>1.09712842122022E-2</v>
      </c>
      <c r="AG14" s="19">
        <v>1.86668059695758E-2</v>
      </c>
      <c r="AH14" s="19">
        <v>4.2641295264205799E-2</v>
      </c>
      <c r="AI14" s="19">
        <v>4.0113399141362999E-2</v>
      </c>
      <c r="AJ14" s="19">
        <v>0</v>
      </c>
      <c r="AK14" s="19">
        <v>0</v>
      </c>
      <c r="AL14" s="19"/>
      <c r="AM14" s="19">
        <v>1.7129590219649101E-2</v>
      </c>
      <c r="AN14" s="19">
        <v>2.69838623685618E-2</v>
      </c>
      <c r="AO14" s="19"/>
      <c r="AP14" s="19">
        <v>1.03699032755281E-2</v>
      </c>
      <c r="AQ14" s="19">
        <v>2.6039041833148799E-2</v>
      </c>
      <c r="AR14" s="19">
        <v>1.14713656679474E-2</v>
      </c>
      <c r="AS14" s="19">
        <v>4.01849430417947E-2</v>
      </c>
      <c r="AT14" s="19">
        <v>0</v>
      </c>
      <c r="AU14" s="19"/>
      <c r="AV14" s="19">
        <v>7.2864308768605104E-3</v>
      </c>
      <c r="AW14" s="19">
        <v>2.8159171934846201E-2</v>
      </c>
      <c r="AX14" s="19">
        <v>0</v>
      </c>
      <c r="AY14" s="19">
        <v>2.1029471034698401E-2</v>
      </c>
      <c r="AZ14" s="19">
        <v>0</v>
      </c>
      <c r="BA14" s="19">
        <v>2.92413903174184E-2</v>
      </c>
      <c r="BB14" s="19"/>
      <c r="BC14" s="19">
        <v>9.3478288285596695E-3</v>
      </c>
      <c r="BD14" s="19">
        <v>2.7661954967434101E-2</v>
      </c>
      <c r="BE14" s="19">
        <v>9.8349997999991404E-3</v>
      </c>
      <c r="BF14" s="19"/>
      <c r="BG14" s="19">
        <v>2.7126449909973101E-2</v>
      </c>
      <c r="BH14" s="19">
        <v>6.0006585716134197E-3</v>
      </c>
      <c r="BI14" s="19">
        <v>1.6231786101472901E-2</v>
      </c>
      <c r="BJ14" s="19">
        <v>0</v>
      </c>
      <c r="BK14" s="19">
        <v>3.8789047919469001E-2</v>
      </c>
      <c r="BL14" s="19"/>
      <c r="BM14" s="19">
        <v>9.6497337766867503E-3</v>
      </c>
      <c r="BN14" s="19">
        <v>2.991034423428E-2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455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395</v>
      </c>
      <c r="D7" s="10">
        <v>199</v>
      </c>
      <c r="E7" s="10">
        <v>196</v>
      </c>
      <c r="F7" s="10"/>
      <c r="G7" s="10">
        <v>57</v>
      </c>
      <c r="H7" s="10">
        <v>59</v>
      </c>
      <c r="I7" s="10">
        <v>63</v>
      </c>
      <c r="J7" s="10">
        <v>58</v>
      </c>
      <c r="K7" s="10">
        <v>67</v>
      </c>
      <c r="L7" s="10">
        <v>91</v>
      </c>
      <c r="M7" s="10"/>
      <c r="N7" s="10">
        <v>98</v>
      </c>
      <c r="O7" s="10">
        <v>108</v>
      </c>
      <c r="P7" s="10">
        <v>87</v>
      </c>
      <c r="Q7" s="10">
        <v>101</v>
      </c>
      <c r="R7" s="10"/>
      <c r="S7" s="10">
        <v>58</v>
      </c>
      <c r="T7" s="10">
        <v>50</v>
      </c>
      <c r="U7" s="10">
        <v>32</v>
      </c>
      <c r="V7" s="10">
        <v>37</v>
      </c>
      <c r="W7" s="10">
        <v>29</v>
      </c>
      <c r="X7" s="10">
        <v>42</v>
      </c>
      <c r="Y7" s="10">
        <v>36</v>
      </c>
      <c r="Z7" s="10">
        <v>14</v>
      </c>
      <c r="AA7" s="10">
        <v>30</v>
      </c>
      <c r="AB7" s="10">
        <v>34</v>
      </c>
      <c r="AC7" s="10">
        <v>20</v>
      </c>
      <c r="AD7" s="10">
        <v>13</v>
      </c>
      <c r="AE7" s="10"/>
      <c r="AF7" s="10">
        <v>105</v>
      </c>
      <c r="AG7" s="10">
        <v>119</v>
      </c>
      <c r="AH7" s="10">
        <v>40</v>
      </c>
      <c r="AI7" s="10">
        <v>67</v>
      </c>
      <c r="AJ7" s="10">
        <v>39</v>
      </c>
      <c r="AK7" s="10">
        <v>25</v>
      </c>
      <c r="AL7" s="10"/>
      <c r="AM7" s="10">
        <v>224</v>
      </c>
      <c r="AN7" s="10">
        <v>169</v>
      </c>
      <c r="AO7" s="10"/>
      <c r="AP7" s="10">
        <v>93</v>
      </c>
      <c r="AQ7" s="10">
        <v>82</v>
      </c>
      <c r="AR7" s="10">
        <v>105</v>
      </c>
      <c r="AS7" s="10">
        <v>45</v>
      </c>
      <c r="AT7" s="10">
        <v>8</v>
      </c>
      <c r="AU7" s="10"/>
      <c r="AV7" s="10">
        <v>131</v>
      </c>
      <c r="AW7" s="10">
        <v>76</v>
      </c>
      <c r="AX7" s="10">
        <v>19</v>
      </c>
      <c r="AY7" s="10">
        <v>53</v>
      </c>
      <c r="AZ7" s="10">
        <v>25</v>
      </c>
      <c r="BA7" s="10">
        <v>35</v>
      </c>
      <c r="BB7" s="10"/>
      <c r="BC7" s="10">
        <v>92</v>
      </c>
      <c r="BD7" s="10">
        <v>149</v>
      </c>
      <c r="BE7" s="10">
        <v>123</v>
      </c>
      <c r="BF7" s="10"/>
      <c r="BG7" s="10">
        <v>39</v>
      </c>
      <c r="BH7" s="10">
        <v>175</v>
      </c>
      <c r="BI7" s="10">
        <v>121</v>
      </c>
      <c r="BJ7" s="10">
        <v>5</v>
      </c>
      <c r="BK7" s="10">
        <v>37</v>
      </c>
      <c r="BL7" s="10"/>
      <c r="BM7" s="10">
        <v>214</v>
      </c>
      <c r="BN7" s="10">
        <v>42</v>
      </c>
    </row>
    <row r="8" spans="2:66" ht="30" customHeight="1" x14ac:dyDescent="0.35">
      <c r="B8" s="11" t="s">
        <v>19</v>
      </c>
      <c r="C8" s="11">
        <v>397</v>
      </c>
      <c r="D8" s="11">
        <v>201</v>
      </c>
      <c r="E8" s="11">
        <v>196</v>
      </c>
      <c r="F8" s="11"/>
      <c r="G8" s="11">
        <v>58</v>
      </c>
      <c r="H8" s="11">
        <v>58</v>
      </c>
      <c r="I8" s="11">
        <v>65</v>
      </c>
      <c r="J8" s="11">
        <v>59</v>
      </c>
      <c r="K8" s="11">
        <v>68</v>
      </c>
      <c r="L8" s="11">
        <v>89</v>
      </c>
      <c r="M8" s="11"/>
      <c r="N8" s="11">
        <v>98</v>
      </c>
      <c r="O8" s="11">
        <v>112</v>
      </c>
      <c r="P8" s="11">
        <v>86</v>
      </c>
      <c r="Q8" s="11">
        <v>99</v>
      </c>
      <c r="R8" s="11"/>
      <c r="S8" s="11">
        <v>57</v>
      </c>
      <c r="T8" s="11">
        <v>49</v>
      </c>
      <c r="U8" s="11">
        <v>31</v>
      </c>
      <c r="V8" s="11">
        <v>40</v>
      </c>
      <c r="W8" s="11">
        <v>29</v>
      </c>
      <c r="X8" s="11">
        <v>41</v>
      </c>
      <c r="Y8" s="11">
        <v>35</v>
      </c>
      <c r="Z8" s="11">
        <v>13</v>
      </c>
      <c r="AA8" s="11">
        <v>30</v>
      </c>
      <c r="AB8" s="11">
        <v>39</v>
      </c>
      <c r="AC8" s="11">
        <v>19</v>
      </c>
      <c r="AD8" s="11">
        <v>12</v>
      </c>
      <c r="AE8" s="11"/>
      <c r="AF8" s="11">
        <v>106</v>
      </c>
      <c r="AG8" s="11">
        <v>120</v>
      </c>
      <c r="AH8" s="11">
        <v>41</v>
      </c>
      <c r="AI8" s="11">
        <v>67</v>
      </c>
      <c r="AJ8" s="11">
        <v>38</v>
      </c>
      <c r="AK8" s="11">
        <v>25</v>
      </c>
      <c r="AL8" s="11"/>
      <c r="AM8" s="11">
        <v>225</v>
      </c>
      <c r="AN8" s="11">
        <v>170</v>
      </c>
      <c r="AO8" s="11"/>
      <c r="AP8" s="11">
        <v>93</v>
      </c>
      <c r="AQ8" s="11">
        <v>82</v>
      </c>
      <c r="AR8" s="11">
        <v>106</v>
      </c>
      <c r="AS8" s="11">
        <v>46</v>
      </c>
      <c r="AT8" s="11">
        <v>9</v>
      </c>
      <c r="AU8" s="11"/>
      <c r="AV8" s="11">
        <v>132</v>
      </c>
      <c r="AW8" s="11">
        <v>76</v>
      </c>
      <c r="AX8" s="11">
        <v>19</v>
      </c>
      <c r="AY8" s="11">
        <v>52</v>
      </c>
      <c r="AZ8" s="11">
        <v>25</v>
      </c>
      <c r="BA8" s="11">
        <v>35</v>
      </c>
      <c r="BB8" s="11"/>
      <c r="BC8" s="11">
        <v>92</v>
      </c>
      <c r="BD8" s="11">
        <v>150</v>
      </c>
      <c r="BE8" s="11">
        <v>123</v>
      </c>
      <c r="BF8" s="11"/>
      <c r="BG8" s="11">
        <v>39</v>
      </c>
      <c r="BH8" s="11">
        <v>175</v>
      </c>
      <c r="BI8" s="11">
        <v>122</v>
      </c>
      <c r="BJ8" s="11">
        <v>5</v>
      </c>
      <c r="BK8" s="11">
        <v>37</v>
      </c>
      <c r="BL8" s="11"/>
      <c r="BM8" s="11">
        <v>214</v>
      </c>
      <c r="BN8" s="11">
        <v>42</v>
      </c>
    </row>
    <row r="9" spans="2:66" ht="29" x14ac:dyDescent="0.35">
      <c r="B9" s="18" t="s">
        <v>350</v>
      </c>
      <c r="C9" s="17">
        <v>0.34080682129117201</v>
      </c>
      <c r="D9" s="17">
        <v>0.34870481732097602</v>
      </c>
      <c r="E9" s="17">
        <v>0.332703918032831</v>
      </c>
      <c r="F9" s="17"/>
      <c r="G9" s="17">
        <v>0.19440662319875299</v>
      </c>
      <c r="H9" s="17">
        <v>0.17440748744052401</v>
      </c>
      <c r="I9" s="17">
        <v>0.30104441687833799</v>
      </c>
      <c r="J9" s="17">
        <v>0.223305491357009</v>
      </c>
      <c r="K9" s="17">
        <v>0.43139113687520098</v>
      </c>
      <c r="L9" s="17">
        <v>0.58185598302540698</v>
      </c>
      <c r="M9" s="17"/>
      <c r="N9" s="17">
        <v>0.23796430193575799</v>
      </c>
      <c r="O9" s="17">
        <v>0.28697692439037398</v>
      </c>
      <c r="P9" s="17">
        <v>0.43005782405509102</v>
      </c>
      <c r="Q9" s="17">
        <v>0.418574301179927</v>
      </c>
      <c r="R9" s="17"/>
      <c r="S9" s="17">
        <v>0.22687241110635201</v>
      </c>
      <c r="T9" s="17">
        <v>0.33475409314628701</v>
      </c>
      <c r="U9" s="17">
        <v>0.52726888265781902</v>
      </c>
      <c r="V9" s="17">
        <v>0.43395639573441003</v>
      </c>
      <c r="W9" s="17">
        <v>0.374569225286218</v>
      </c>
      <c r="X9" s="17">
        <v>0.40259640826214699</v>
      </c>
      <c r="Y9" s="17">
        <v>0.24829504416714801</v>
      </c>
      <c r="Z9" s="17">
        <v>0.14470353712730399</v>
      </c>
      <c r="AA9" s="17">
        <v>0.30053252749477699</v>
      </c>
      <c r="AB9" s="17">
        <v>0.31926815179829399</v>
      </c>
      <c r="AC9" s="17">
        <v>0.49881295122865499</v>
      </c>
      <c r="AD9" s="17">
        <v>0.226056757464108</v>
      </c>
      <c r="AE9" s="17"/>
      <c r="AF9" s="17">
        <v>0.248104672517798</v>
      </c>
      <c r="AG9" s="17">
        <v>0.32655585837279499</v>
      </c>
      <c r="AH9" s="17">
        <v>0.39536955499248999</v>
      </c>
      <c r="AI9" s="17">
        <v>0.41927952677469299</v>
      </c>
      <c r="AJ9" s="17">
        <v>0.42927173596072599</v>
      </c>
      <c r="AK9" s="17">
        <v>0.36458596616164601</v>
      </c>
      <c r="AL9" s="17"/>
      <c r="AM9" s="17">
        <v>0.38401858814037199</v>
      </c>
      <c r="AN9" s="17">
        <v>0.28748916838242899</v>
      </c>
      <c r="AO9" s="17"/>
      <c r="AP9" s="17">
        <v>0.43926842367146801</v>
      </c>
      <c r="AQ9" s="17">
        <v>0.33889570196209001</v>
      </c>
      <c r="AR9" s="17">
        <v>0.23882527373661699</v>
      </c>
      <c r="AS9" s="17">
        <v>0.31660459113205702</v>
      </c>
      <c r="AT9" s="17">
        <v>0.12894003508913099</v>
      </c>
      <c r="AU9" s="17"/>
      <c r="AV9" s="17">
        <v>0.24330392266046499</v>
      </c>
      <c r="AW9" s="17">
        <v>0.298021953231286</v>
      </c>
      <c r="AX9" s="17">
        <v>0.472300560609066</v>
      </c>
      <c r="AY9" s="17">
        <v>0.48884868132797898</v>
      </c>
      <c r="AZ9" s="17">
        <v>0.25021985289409598</v>
      </c>
      <c r="BA9" s="17">
        <v>0.482619695960746</v>
      </c>
      <c r="BB9" s="17"/>
      <c r="BC9" s="17">
        <v>0.26569291638399301</v>
      </c>
      <c r="BD9" s="17">
        <v>0.40707987327683998</v>
      </c>
      <c r="BE9" s="17">
        <v>0.28032533425121597</v>
      </c>
      <c r="BF9" s="17"/>
      <c r="BG9" s="17">
        <v>0.41270777365338601</v>
      </c>
      <c r="BH9" s="17">
        <v>0.328554036717083</v>
      </c>
      <c r="BI9" s="17">
        <v>0.312401858312849</v>
      </c>
      <c r="BJ9" s="17">
        <v>0.40482913928832398</v>
      </c>
      <c r="BK9" s="17">
        <v>0.35640594683832399</v>
      </c>
      <c r="BL9" s="17"/>
      <c r="BM9" s="17">
        <v>0.34406972078896703</v>
      </c>
      <c r="BN9" s="17">
        <v>0.36217925480256602</v>
      </c>
    </row>
    <row r="10" spans="2:66" ht="43.5" x14ac:dyDescent="0.35">
      <c r="B10" s="18" t="s">
        <v>351</v>
      </c>
      <c r="C10" s="17">
        <v>0.32862925262395398</v>
      </c>
      <c r="D10" s="17">
        <v>0.27815196964845601</v>
      </c>
      <c r="E10" s="17">
        <v>0.38041612857969498</v>
      </c>
      <c r="F10" s="17"/>
      <c r="G10" s="17">
        <v>0.309701275565675</v>
      </c>
      <c r="H10" s="17">
        <v>0.38410252634714398</v>
      </c>
      <c r="I10" s="17">
        <v>0.28257243360345202</v>
      </c>
      <c r="J10" s="17">
        <v>0.40050991110297801</v>
      </c>
      <c r="K10" s="17">
        <v>0.32337618335393598</v>
      </c>
      <c r="L10" s="17">
        <v>0.29518818667218699</v>
      </c>
      <c r="M10" s="17"/>
      <c r="N10" s="17">
        <v>0.35238983210917402</v>
      </c>
      <c r="O10" s="17">
        <v>0.30092425440563297</v>
      </c>
      <c r="P10" s="17">
        <v>0.320528792638552</v>
      </c>
      <c r="Q10" s="17">
        <v>0.346927974479736</v>
      </c>
      <c r="R10" s="17"/>
      <c r="S10" s="17">
        <v>0.28878012180609802</v>
      </c>
      <c r="T10" s="17">
        <v>0.38423189962486398</v>
      </c>
      <c r="U10" s="17">
        <v>0.220098653685806</v>
      </c>
      <c r="V10" s="17">
        <v>0.29152378978941801</v>
      </c>
      <c r="W10" s="17">
        <v>0.275700102853498</v>
      </c>
      <c r="X10" s="17">
        <v>0.33017835976350401</v>
      </c>
      <c r="Y10" s="17">
        <v>0.50056635924088899</v>
      </c>
      <c r="Z10" s="17">
        <v>0.35469720420939699</v>
      </c>
      <c r="AA10" s="17">
        <v>0.33135977884655299</v>
      </c>
      <c r="AB10" s="17">
        <v>0.234437066956869</v>
      </c>
      <c r="AC10" s="17">
        <v>0.30242124825612599</v>
      </c>
      <c r="AD10" s="17">
        <v>0.623670064656768</v>
      </c>
      <c r="AE10" s="17"/>
      <c r="AF10" s="17">
        <v>0.25918099579510701</v>
      </c>
      <c r="AG10" s="17">
        <v>0.37924058593158999</v>
      </c>
      <c r="AH10" s="17">
        <v>0.38804819706515198</v>
      </c>
      <c r="AI10" s="17">
        <v>0.28484223843846601</v>
      </c>
      <c r="AJ10" s="17">
        <v>0.35983210663457099</v>
      </c>
      <c r="AK10" s="17">
        <v>0.35218664966629598</v>
      </c>
      <c r="AL10" s="17"/>
      <c r="AM10" s="17">
        <v>0.34267228146677697</v>
      </c>
      <c r="AN10" s="17">
        <v>0.30774258920353798</v>
      </c>
      <c r="AO10" s="17"/>
      <c r="AP10" s="17">
        <v>0.35346211670227301</v>
      </c>
      <c r="AQ10" s="17">
        <v>0.28966881348908102</v>
      </c>
      <c r="AR10" s="17">
        <v>0.338795030896198</v>
      </c>
      <c r="AS10" s="17">
        <v>0.28489797983647402</v>
      </c>
      <c r="AT10" s="17">
        <v>0.34119098810708098</v>
      </c>
      <c r="AU10" s="17"/>
      <c r="AV10" s="17">
        <v>0.33122306587491102</v>
      </c>
      <c r="AW10" s="17">
        <v>0.37730036330142203</v>
      </c>
      <c r="AX10" s="17">
        <v>0.25988340476583199</v>
      </c>
      <c r="AY10" s="17">
        <v>0.28650767918160502</v>
      </c>
      <c r="AZ10" s="17">
        <v>0.43182609985475301</v>
      </c>
      <c r="BA10" s="17">
        <v>0.229376823664452</v>
      </c>
      <c r="BB10" s="17"/>
      <c r="BC10" s="17">
        <v>0.30021462059581799</v>
      </c>
      <c r="BD10" s="17">
        <v>0.294683738366458</v>
      </c>
      <c r="BE10" s="17">
        <v>0.37748823602172099</v>
      </c>
      <c r="BF10" s="17"/>
      <c r="BG10" s="17">
        <v>0.225607859248143</v>
      </c>
      <c r="BH10" s="17">
        <v>0.34042765648526402</v>
      </c>
      <c r="BI10" s="17">
        <v>0.35146258751777298</v>
      </c>
      <c r="BJ10" s="17">
        <v>0</v>
      </c>
      <c r="BK10" s="17">
        <v>0.43027244784027202</v>
      </c>
      <c r="BL10" s="17"/>
      <c r="BM10" s="17">
        <v>0.31925797627869801</v>
      </c>
      <c r="BN10" s="17">
        <v>0.37897274568875999</v>
      </c>
    </row>
    <row r="11" spans="2:66" ht="29" x14ac:dyDescent="0.35">
      <c r="B11" s="18" t="s">
        <v>352</v>
      </c>
      <c r="C11" s="17">
        <v>0.243138376760896</v>
      </c>
      <c r="D11" s="17">
        <v>0.25453455728559898</v>
      </c>
      <c r="E11" s="17">
        <v>0.231446531391792</v>
      </c>
      <c r="F11" s="17"/>
      <c r="G11" s="17">
        <v>0.31698637691998999</v>
      </c>
      <c r="H11" s="17">
        <v>0.36045600096640501</v>
      </c>
      <c r="I11" s="17">
        <v>0.27228142806678801</v>
      </c>
      <c r="J11" s="17">
        <v>0.27482675500883602</v>
      </c>
      <c r="K11" s="17">
        <v>0.21369597658360301</v>
      </c>
      <c r="L11" s="17">
        <v>9.9217618604578103E-2</v>
      </c>
      <c r="M11" s="17"/>
      <c r="N11" s="17">
        <v>0.30863162159638802</v>
      </c>
      <c r="O11" s="17">
        <v>0.29941226450890301</v>
      </c>
      <c r="P11" s="17">
        <v>0.15330129381976099</v>
      </c>
      <c r="Q11" s="17">
        <v>0.19559969724427401</v>
      </c>
      <c r="R11" s="17"/>
      <c r="S11" s="17">
        <v>0.32782095676543599</v>
      </c>
      <c r="T11" s="17">
        <v>0.180514894970005</v>
      </c>
      <c r="U11" s="17">
        <v>0.15450554607123099</v>
      </c>
      <c r="V11" s="17">
        <v>0.21835010173652999</v>
      </c>
      <c r="W11" s="17">
        <v>0.24387445707059699</v>
      </c>
      <c r="X11" s="17">
        <v>0.21666403522275399</v>
      </c>
      <c r="Y11" s="17">
        <v>0.22252129359195399</v>
      </c>
      <c r="Z11" s="17">
        <v>0.28752256669677101</v>
      </c>
      <c r="AA11" s="17">
        <v>0.33163668493714399</v>
      </c>
      <c r="AB11" s="17">
        <v>0.35720106011158098</v>
      </c>
      <c r="AC11" s="17">
        <v>0.14885101757704899</v>
      </c>
      <c r="AD11" s="17">
        <v>7.3231436318604098E-2</v>
      </c>
      <c r="AE11" s="17"/>
      <c r="AF11" s="17">
        <v>0.34999806496402902</v>
      </c>
      <c r="AG11" s="17">
        <v>0.20688115830541401</v>
      </c>
      <c r="AH11" s="17">
        <v>0.165113479253405</v>
      </c>
      <c r="AI11" s="17">
        <v>0.21959604543955299</v>
      </c>
      <c r="AJ11" s="17">
        <v>0.185659708690848</v>
      </c>
      <c r="AK11" s="17">
        <v>0.244502249022027</v>
      </c>
      <c r="AL11" s="17"/>
      <c r="AM11" s="17">
        <v>0.182633243913364</v>
      </c>
      <c r="AN11" s="17">
        <v>0.32064521296756099</v>
      </c>
      <c r="AO11" s="17"/>
      <c r="AP11" s="17">
        <v>0.185447289646965</v>
      </c>
      <c r="AQ11" s="17">
        <v>0.25723249751027399</v>
      </c>
      <c r="AR11" s="17">
        <v>0.327702319773782</v>
      </c>
      <c r="AS11" s="17">
        <v>0.24514182815725</v>
      </c>
      <c r="AT11" s="17">
        <v>0.26321399699288001</v>
      </c>
      <c r="AU11" s="17"/>
      <c r="AV11" s="17">
        <v>0.31735360133218998</v>
      </c>
      <c r="AW11" s="17">
        <v>0.24408567115909199</v>
      </c>
      <c r="AX11" s="17">
        <v>0.26781603462510201</v>
      </c>
      <c r="AY11" s="17">
        <v>0.166872029024147</v>
      </c>
      <c r="AZ11" s="17">
        <v>0.238668657796936</v>
      </c>
      <c r="BA11" s="17">
        <v>0.20111809937894201</v>
      </c>
      <c r="BB11" s="17"/>
      <c r="BC11" s="17">
        <v>0.34403228359833499</v>
      </c>
      <c r="BD11" s="17">
        <v>0.21937145684929699</v>
      </c>
      <c r="BE11" s="17">
        <v>0.24088666723476401</v>
      </c>
      <c r="BF11" s="17"/>
      <c r="BG11" s="17">
        <v>0.26042908531577202</v>
      </c>
      <c r="BH11" s="17">
        <v>0.24942705155626299</v>
      </c>
      <c r="BI11" s="17">
        <v>0.26000305245645999</v>
      </c>
      <c r="BJ11" s="17">
        <v>0.19875839081483401</v>
      </c>
      <c r="BK11" s="17">
        <v>0.15917043308477999</v>
      </c>
      <c r="BL11" s="17"/>
      <c r="BM11" s="17">
        <v>0.251455530458988</v>
      </c>
      <c r="BN11" s="17">
        <v>0.163890350547615</v>
      </c>
    </row>
    <row r="12" spans="2:66" ht="29" x14ac:dyDescent="0.35">
      <c r="B12" s="18" t="s">
        <v>353</v>
      </c>
      <c r="C12" s="17">
        <v>7.7092969297373401E-2</v>
      </c>
      <c r="D12" s="17">
        <v>0.103127703887556</v>
      </c>
      <c r="E12" s="17">
        <v>5.0382784214375601E-2</v>
      </c>
      <c r="F12" s="17"/>
      <c r="G12" s="17">
        <v>0.16026238641711299</v>
      </c>
      <c r="H12" s="17">
        <v>6.4838210159873497E-2</v>
      </c>
      <c r="I12" s="17">
        <v>0.12732916058768601</v>
      </c>
      <c r="J12" s="17">
        <v>8.4584827024324793E-2</v>
      </c>
      <c r="K12" s="17">
        <v>3.1536703187259499E-2</v>
      </c>
      <c r="L12" s="17">
        <v>2.37382116978287E-2</v>
      </c>
      <c r="M12" s="17"/>
      <c r="N12" s="17">
        <v>9.1448573820140003E-2</v>
      </c>
      <c r="O12" s="17">
        <v>8.4518390283409905E-2</v>
      </c>
      <c r="P12" s="17">
        <v>9.6112089486595595E-2</v>
      </c>
      <c r="Q12" s="17">
        <v>3.8898027096063499E-2</v>
      </c>
      <c r="R12" s="17"/>
      <c r="S12" s="17">
        <v>0.14019941009880099</v>
      </c>
      <c r="T12" s="17">
        <v>0.100499112258844</v>
      </c>
      <c r="U12" s="17">
        <v>6.3580146913038899E-2</v>
      </c>
      <c r="V12" s="17">
        <v>5.6169712739641303E-2</v>
      </c>
      <c r="W12" s="17">
        <v>6.8492154345516795E-2</v>
      </c>
      <c r="X12" s="17">
        <v>5.0561196751595198E-2</v>
      </c>
      <c r="Y12" s="17">
        <v>2.8617303000009701E-2</v>
      </c>
      <c r="Z12" s="17">
        <v>0.138489417600414</v>
      </c>
      <c r="AA12" s="17">
        <v>3.6471008721526303E-2</v>
      </c>
      <c r="AB12" s="17">
        <v>8.9093721133256906E-2</v>
      </c>
      <c r="AC12" s="17">
        <v>4.9914782938170303E-2</v>
      </c>
      <c r="AD12" s="17">
        <v>7.7041741560520002E-2</v>
      </c>
      <c r="AE12" s="17"/>
      <c r="AF12" s="17">
        <v>0.123608770411843</v>
      </c>
      <c r="AG12" s="17">
        <v>7.9065433021339102E-2</v>
      </c>
      <c r="AH12" s="17">
        <v>5.1468768688952699E-2</v>
      </c>
      <c r="AI12" s="17">
        <v>6.0006912768399798E-2</v>
      </c>
      <c r="AJ12" s="17">
        <v>2.52364487138549E-2</v>
      </c>
      <c r="AK12" s="17">
        <v>3.8725135150030301E-2</v>
      </c>
      <c r="AL12" s="17"/>
      <c r="AM12" s="17">
        <v>8.1662251937929198E-2</v>
      </c>
      <c r="AN12" s="17">
        <v>7.1925470896671007E-2</v>
      </c>
      <c r="AO12" s="17"/>
      <c r="AP12" s="17">
        <v>2.1822169979293999E-2</v>
      </c>
      <c r="AQ12" s="17">
        <v>8.76920418751862E-2</v>
      </c>
      <c r="AR12" s="17">
        <v>8.5320268235491506E-2</v>
      </c>
      <c r="AS12" s="17">
        <v>0.13305251826680101</v>
      </c>
      <c r="AT12" s="17">
        <v>0.26665497981090802</v>
      </c>
      <c r="AU12" s="17"/>
      <c r="AV12" s="17">
        <v>9.9851033236734901E-2</v>
      </c>
      <c r="AW12" s="17">
        <v>6.8332942812675906E-2</v>
      </c>
      <c r="AX12" s="17">
        <v>0</v>
      </c>
      <c r="AY12" s="17">
        <v>5.7771610466268698E-2</v>
      </c>
      <c r="AZ12" s="17">
        <v>7.92853894542144E-2</v>
      </c>
      <c r="BA12" s="17">
        <v>5.5831601325111897E-2</v>
      </c>
      <c r="BB12" s="17"/>
      <c r="BC12" s="17">
        <v>9.0060179421853695E-2</v>
      </c>
      <c r="BD12" s="17">
        <v>7.2278725019712595E-2</v>
      </c>
      <c r="BE12" s="17">
        <v>8.4937998882323396E-2</v>
      </c>
      <c r="BF12" s="17"/>
      <c r="BG12" s="17">
        <v>0.10125528178269901</v>
      </c>
      <c r="BH12" s="17">
        <v>7.0577096253584007E-2</v>
      </c>
      <c r="BI12" s="17">
        <v>7.6132501712918896E-2</v>
      </c>
      <c r="BJ12" s="17">
        <v>0.39641246989684298</v>
      </c>
      <c r="BK12" s="17">
        <v>5.4151172236624801E-2</v>
      </c>
      <c r="BL12" s="17"/>
      <c r="BM12" s="17">
        <v>7.6233327954009805E-2</v>
      </c>
      <c r="BN12" s="17">
        <v>9.4957648961058003E-2</v>
      </c>
    </row>
    <row r="13" spans="2:66" ht="29" x14ac:dyDescent="0.35">
      <c r="B13" s="18" t="s">
        <v>354</v>
      </c>
      <c r="C13" s="17">
        <v>2.35474325855079E-3</v>
      </c>
      <c r="D13" s="17">
        <v>4.6499394757950896E-3</v>
      </c>
      <c r="E13" s="17">
        <v>0</v>
      </c>
      <c r="F13" s="17"/>
      <c r="G13" s="17">
        <v>0</v>
      </c>
      <c r="H13" s="17">
        <v>1.6195775086053101E-2</v>
      </c>
      <c r="I13" s="17">
        <v>0</v>
      </c>
      <c r="J13" s="17">
        <v>0</v>
      </c>
      <c r="K13" s="17">
        <v>0</v>
      </c>
      <c r="L13" s="17">
        <v>0</v>
      </c>
      <c r="M13" s="17"/>
      <c r="N13" s="17">
        <v>9.5656705385397407E-3</v>
      </c>
      <c r="O13" s="17">
        <v>0</v>
      </c>
      <c r="P13" s="17">
        <v>0</v>
      </c>
      <c r="Q13" s="17">
        <v>0</v>
      </c>
      <c r="R13" s="17"/>
      <c r="S13" s="17">
        <v>1.63271002233141E-2</v>
      </c>
      <c r="T13" s="17">
        <v>0</v>
      </c>
      <c r="U13" s="17">
        <v>0</v>
      </c>
      <c r="V13" s="17">
        <v>0</v>
      </c>
      <c r="W13" s="17">
        <v>0</v>
      </c>
      <c r="X13" s="17">
        <v>0</v>
      </c>
      <c r="Y13" s="17">
        <v>0</v>
      </c>
      <c r="Z13" s="17">
        <v>0</v>
      </c>
      <c r="AA13" s="17">
        <v>0</v>
      </c>
      <c r="AB13" s="17">
        <v>0</v>
      </c>
      <c r="AC13" s="17">
        <v>0</v>
      </c>
      <c r="AD13" s="17">
        <v>0</v>
      </c>
      <c r="AE13" s="17"/>
      <c r="AF13" s="17">
        <v>8.8499504614585594E-3</v>
      </c>
      <c r="AG13" s="17">
        <v>0</v>
      </c>
      <c r="AH13" s="17">
        <v>0</v>
      </c>
      <c r="AI13" s="17">
        <v>0</v>
      </c>
      <c r="AJ13" s="17">
        <v>0</v>
      </c>
      <c r="AK13" s="17">
        <v>0</v>
      </c>
      <c r="AL13" s="17"/>
      <c r="AM13" s="17">
        <v>4.1533101931560601E-3</v>
      </c>
      <c r="AN13" s="17">
        <v>0</v>
      </c>
      <c r="AO13" s="17"/>
      <c r="AP13" s="17">
        <v>0</v>
      </c>
      <c r="AQ13" s="17">
        <v>0</v>
      </c>
      <c r="AR13" s="17">
        <v>0</v>
      </c>
      <c r="AS13" s="17">
        <v>2.0303082607418001E-2</v>
      </c>
      <c r="AT13" s="17">
        <v>0</v>
      </c>
      <c r="AU13" s="17"/>
      <c r="AV13" s="17">
        <v>0</v>
      </c>
      <c r="AW13" s="17">
        <v>1.22590694955236E-2</v>
      </c>
      <c r="AX13" s="17">
        <v>0</v>
      </c>
      <c r="AY13" s="17">
        <v>0</v>
      </c>
      <c r="AZ13" s="17">
        <v>0</v>
      </c>
      <c r="BA13" s="17">
        <v>0</v>
      </c>
      <c r="BB13" s="17"/>
      <c r="BC13" s="17">
        <v>0</v>
      </c>
      <c r="BD13" s="17">
        <v>0</v>
      </c>
      <c r="BE13" s="17">
        <v>7.5782193047094796E-3</v>
      </c>
      <c r="BF13" s="17"/>
      <c r="BG13" s="17">
        <v>0</v>
      </c>
      <c r="BH13" s="17">
        <v>5.3500410057075003E-3</v>
      </c>
      <c r="BI13" s="17">
        <v>0</v>
      </c>
      <c r="BJ13" s="17">
        <v>0</v>
      </c>
      <c r="BK13" s="17">
        <v>0</v>
      </c>
      <c r="BL13" s="17"/>
      <c r="BM13" s="17">
        <v>4.3636374419653897E-3</v>
      </c>
      <c r="BN13" s="17">
        <v>0</v>
      </c>
    </row>
    <row r="14" spans="2:66" x14ac:dyDescent="0.35">
      <c r="B14" s="18" t="s">
        <v>282</v>
      </c>
      <c r="C14" s="19">
        <v>7.9778367680535603E-3</v>
      </c>
      <c r="D14" s="19">
        <v>1.08310123816185E-2</v>
      </c>
      <c r="E14" s="19">
        <v>5.0506377813063601E-3</v>
      </c>
      <c r="F14" s="19"/>
      <c r="G14" s="19">
        <v>1.8643337898469201E-2</v>
      </c>
      <c r="H14" s="19">
        <v>0</v>
      </c>
      <c r="I14" s="19">
        <v>1.6772560863736598E-2</v>
      </c>
      <c r="J14" s="19">
        <v>1.6773015506851702E-2</v>
      </c>
      <c r="K14" s="19">
        <v>0</v>
      </c>
      <c r="L14" s="19">
        <v>0</v>
      </c>
      <c r="M14" s="19"/>
      <c r="N14" s="19">
        <v>0</v>
      </c>
      <c r="O14" s="19">
        <v>2.8168166411680198E-2</v>
      </c>
      <c r="P14" s="19">
        <v>0</v>
      </c>
      <c r="Q14" s="19">
        <v>0</v>
      </c>
      <c r="R14" s="19"/>
      <c r="S14" s="19">
        <v>0</v>
      </c>
      <c r="T14" s="19">
        <v>0</v>
      </c>
      <c r="U14" s="19">
        <v>3.4546770672105598E-2</v>
      </c>
      <c r="V14" s="19">
        <v>0</v>
      </c>
      <c r="W14" s="19">
        <v>3.7364060444169699E-2</v>
      </c>
      <c r="X14" s="19">
        <v>0</v>
      </c>
      <c r="Y14" s="19">
        <v>0</v>
      </c>
      <c r="Z14" s="19">
        <v>7.4587274366113704E-2</v>
      </c>
      <c r="AA14" s="19">
        <v>0</v>
      </c>
      <c r="AB14" s="19">
        <v>0</v>
      </c>
      <c r="AC14" s="19">
        <v>0</v>
      </c>
      <c r="AD14" s="19">
        <v>0</v>
      </c>
      <c r="AE14" s="19"/>
      <c r="AF14" s="19">
        <v>1.0257545849764399E-2</v>
      </c>
      <c r="AG14" s="19">
        <v>8.2569643688624305E-3</v>
      </c>
      <c r="AH14" s="19">
        <v>0</v>
      </c>
      <c r="AI14" s="19">
        <v>1.6275276578888501E-2</v>
      </c>
      <c r="AJ14" s="19">
        <v>0</v>
      </c>
      <c r="AK14" s="19">
        <v>0</v>
      </c>
      <c r="AL14" s="19"/>
      <c r="AM14" s="19">
        <v>4.86032434840234E-3</v>
      </c>
      <c r="AN14" s="19">
        <v>1.21975585498014E-2</v>
      </c>
      <c r="AO14" s="19"/>
      <c r="AP14" s="19">
        <v>0</v>
      </c>
      <c r="AQ14" s="19">
        <v>2.6510945163368299E-2</v>
      </c>
      <c r="AR14" s="19">
        <v>9.3571073579116395E-3</v>
      </c>
      <c r="AS14" s="19">
        <v>0</v>
      </c>
      <c r="AT14" s="19">
        <v>0</v>
      </c>
      <c r="AU14" s="19"/>
      <c r="AV14" s="19">
        <v>8.2683768956993402E-3</v>
      </c>
      <c r="AW14" s="19">
        <v>0</v>
      </c>
      <c r="AX14" s="19">
        <v>0</v>
      </c>
      <c r="AY14" s="19">
        <v>0</v>
      </c>
      <c r="AZ14" s="19">
        <v>0</v>
      </c>
      <c r="BA14" s="19">
        <v>3.1053779670748499E-2</v>
      </c>
      <c r="BB14" s="19"/>
      <c r="BC14" s="19">
        <v>0</v>
      </c>
      <c r="BD14" s="19">
        <v>6.58620648769231E-3</v>
      </c>
      <c r="BE14" s="19">
        <v>8.7835443052656295E-3</v>
      </c>
      <c r="BF14" s="19"/>
      <c r="BG14" s="19">
        <v>0</v>
      </c>
      <c r="BH14" s="19">
        <v>5.6641179820986999E-3</v>
      </c>
      <c r="BI14" s="19">
        <v>0</v>
      </c>
      <c r="BJ14" s="19">
        <v>0</v>
      </c>
      <c r="BK14" s="19">
        <v>0</v>
      </c>
      <c r="BL14" s="19"/>
      <c r="BM14" s="19">
        <v>4.6198070773715199E-3</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456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366</v>
      </c>
      <c r="D7" s="10">
        <v>178</v>
      </c>
      <c r="E7" s="10">
        <v>188</v>
      </c>
      <c r="F7" s="10"/>
      <c r="G7" s="10">
        <v>51</v>
      </c>
      <c r="H7" s="10">
        <v>70</v>
      </c>
      <c r="I7" s="10">
        <v>62</v>
      </c>
      <c r="J7" s="10">
        <v>56</v>
      </c>
      <c r="K7" s="10">
        <v>47</v>
      </c>
      <c r="L7" s="10">
        <v>80</v>
      </c>
      <c r="M7" s="10"/>
      <c r="N7" s="10">
        <v>107</v>
      </c>
      <c r="O7" s="10">
        <v>89</v>
      </c>
      <c r="P7" s="10">
        <v>80</v>
      </c>
      <c r="Q7" s="10">
        <v>89</v>
      </c>
      <c r="R7" s="10"/>
      <c r="S7" s="10">
        <v>48</v>
      </c>
      <c r="T7" s="10">
        <v>43</v>
      </c>
      <c r="U7" s="10">
        <v>29</v>
      </c>
      <c r="V7" s="10">
        <v>36</v>
      </c>
      <c r="W7" s="10">
        <v>27</v>
      </c>
      <c r="X7" s="10">
        <v>33</v>
      </c>
      <c r="Y7" s="10">
        <v>39</v>
      </c>
      <c r="Z7" s="10">
        <v>14</v>
      </c>
      <c r="AA7" s="10">
        <v>43</v>
      </c>
      <c r="AB7" s="10">
        <v>23</v>
      </c>
      <c r="AC7" s="10">
        <v>22</v>
      </c>
      <c r="AD7" s="10">
        <v>9</v>
      </c>
      <c r="AE7" s="10"/>
      <c r="AF7" s="10">
        <v>103</v>
      </c>
      <c r="AG7" s="10">
        <v>109</v>
      </c>
      <c r="AH7" s="10">
        <v>53</v>
      </c>
      <c r="AI7" s="10">
        <v>45</v>
      </c>
      <c r="AJ7" s="10">
        <v>36</v>
      </c>
      <c r="AK7" s="10">
        <v>20</v>
      </c>
      <c r="AL7" s="10"/>
      <c r="AM7" s="10">
        <v>205</v>
      </c>
      <c r="AN7" s="10">
        <v>160</v>
      </c>
      <c r="AO7" s="10"/>
      <c r="AP7" s="10">
        <v>68</v>
      </c>
      <c r="AQ7" s="10">
        <v>76</v>
      </c>
      <c r="AR7" s="10">
        <v>105</v>
      </c>
      <c r="AS7" s="10">
        <v>53</v>
      </c>
      <c r="AT7" s="10">
        <v>9</v>
      </c>
      <c r="AU7" s="10"/>
      <c r="AV7" s="10">
        <v>127</v>
      </c>
      <c r="AW7" s="10">
        <v>73</v>
      </c>
      <c r="AX7" s="10">
        <v>25</v>
      </c>
      <c r="AY7" s="10">
        <v>50</v>
      </c>
      <c r="AZ7" s="10">
        <v>24</v>
      </c>
      <c r="BA7" s="10">
        <v>30</v>
      </c>
      <c r="BB7" s="10"/>
      <c r="BC7" s="10">
        <v>90</v>
      </c>
      <c r="BD7" s="10">
        <v>135</v>
      </c>
      <c r="BE7" s="10">
        <v>123</v>
      </c>
      <c r="BF7" s="10"/>
      <c r="BG7" s="10">
        <v>36</v>
      </c>
      <c r="BH7" s="10">
        <v>154</v>
      </c>
      <c r="BI7" s="10">
        <v>106</v>
      </c>
      <c r="BJ7" s="10">
        <v>12</v>
      </c>
      <c r="BK7" s="10">
        <v>38</v>
      </c>
      <c r="BL7" s="10"/>
      <c r="BM7" s="10">
        <v>190</v>
      </c>
      <c r="BN7" s="10">
        <v>50</v>
      </c>
    </row>
    <row r="8" spans="2:66" ht="30" customHeight="1" x14ac:dyDescent="0.35">
      <c r="B8" s="11" t="s">
        <v>19</v>
      </c>
      <c r="C8" s="11">
        <v>365</v>
      </c>
      <c r="D8" s="11">
        <v>179</v>
      </c>
      <c r="E8" s="11">
        <v>186</v>
      </c>
      <c r="F8" s="11"/>
      <c r="G8" s="11">
        <v>52</v>
      </c>
      <c r="H8" s="11">
        <v>68</v>
      </c>
      <c r="I8" s="11">
        <v>63</v>
      </c>
      <c r="J8" s="11">
        <v>57</v>
      </c>
      <c r="K8" s="11">
        <v>47</v>
      </c>
      <c r="L8" s="11">
        <v>78</v>
      </c>
      <c r="M8" s="11"/>
      <c r="N8" s="11">
        <v>105</v>
      </c>
      <c r="O8" s="11">
        <v>93</v>
      </c>
      <c r="P8" s="11">
        <v>79</v>
      </c>
      <c r="Q8" s="11">
        <v>87</v>
      </c>
      <c r="R8" s="11"/>
      <c r="S8" s="11">
        <v>47</v>
      </c>
      <c r="T8" s="11">
        <v>42</v>
      </c>
      <c r="U8" s="11">
        <v>28</v>
      </c>
      <c r="V8" s="11">
        <v>39</v>
      </c>
      <c r="W8" s="11">
        <v>27</v>
      </c>
      <c r="X8" s="11">
        <v>32</v>
      </c>
      <c r="Y8" s="11">
        <v>38</v>
      </c>
      <c r="Z8" s="11">
        <v>13</v>
      </c>
      <c r="AA8" s="11">
        <v>42</v>
      </c>
      <c r="AB8" s="11">
        <v>26</v>
      </c>
      <c r="AC8" s="11">
        <v>21</v>
      </c>
      <c r="AD8" s="11">
        <v>8</v>
      </c>
      <c r="AE8" s="11"/>
      <c r="AF8" s="11">
        <v>102</v>
      </c>
      <c r="AG8" s="11">
        <v>108</v>
      </c>
      <c r="AH8" s="11">
        <v>54</v>
      </c>
      <c r="AI8" s="11">
        <v>45</v>
      </c>
      <c r="AJ8" s="11">
        <v>35</v>
      </c>
      <c r="AK8" s="11">
        <v>20</v>
      </c>
      <c r="AL8" s="11"/>
      <c r="AM8" s="11">
        <v>202</v>
      </c>
      <c r="AN8" s="11">
        <v>162</v>
      </c>
      <c r="AO8" s="11"/>
      <c r="AP8" s="11">
        <v>68</v>
      </c>
      <c r="AQ8" s="11">
        <v>76</v>
      </c>
      <c r="AR8" s="11">
        <v>104</v>
      </c>
      <c r="AS8" s="11">
        <v>53</v>
      </c>
      <c r="AT8" s="11">
        <v>9</v>
      </c>
      <c r="AU8" s="11"/>
      <c r="AV8" s="11">
        <v>127</v>
      </c>
      <c r="AW8" s="11">
        <v>72</v>
      </c>
      <c r="AX8" s="11">
        <v>25</v>
      </c>
      <c r="AY8" s="11">
        <v>50</v>
      </c>
      <c r="AZ8" s="11">
        <v>24</v>
      </c>
      <c r="BA8" s="11">
        <v>30</v>
      </c>
      <c r="BB8" s="11"/>
      <c r="BC8" s="11">
        <v>90</v>
      </c>
      <c r="BD8" s="11">
        <v>135</v>
      </c>
      <c r="BE8" s="11">
        <v>122</v>
      </c>
      <c r="BF8" s="11"/>
      <c r="BG8" s="11">
        <v>36</v>
      </c>
      <c r="BH8" s="11">
        <v>154</v>
      </c>
      <c r="BI8" s="11">
        <v>105</v>
      </c>
      <c r="BJ8" s="11">
        <v>12</v>
      </c>
      <c r="BK8" s="11">
        <v>38</v>
      </c>
      <c r="BL8" s="11"/>
      <c r="BM8" s="11">
        <v>190</v>
      </c>
      <c r="BN8" s="11">
        <v>50</v>
      </c>
    </row>
    <row r="9" spans="2:66" ht="29" x14ac:dyDescent="0.35">
      <c r="B9" s="18" t="s">
        <v>350</v>
      </c>
      <c r="C9" s="17">
        <v>0.62919913598909305</v>
      </c>
      <c r="D9" s="17">
        <v>0.66139475780562196</v>
      </c>
      <c r="E9" s="17">
        <v>0.59834085307145701</v>
      </c>
      <c r="F9" s="17"/>
      <c r="G9" s="17">
        <v>0.51113795928057204</v>
      </c>
      <c r="H9" s="17">
        <v>0.38870709934117897</v>
      </c>
      <c r="I9" s="17">
        <v>0.58568435004711605</v>
      </c>
      <c r="J9" s="17">
        <v>0.75076295315144204</v>
      </c>
      <c r="K9" s="17">
        <v>0.67654053895827504</v>
      </c>
      <c r="L9" s="17">
        <v>0.83762291843593795</v>
      </c>
      <c r="M9" s="17"/>
      <c r="N9" s="17">
        <v>0.56140510634186802</v>
      </c>
      <c r="O9" s="17">
        <v>0.54309682695768402</v>
      </c>
      <c r="P9" s="17">
        <v>0.735240139163441</v>
      </c>
      <c r="Q9" s="17">
        <v>0.712162344671049</v>
      </c>
      <c r="R9" s="17"/>
      <c r="S9" s="17">
        <v>0.62640812317249495</v>
      </c>
      <c r="T9" s="17">
        <v>0.48924038526366798</v>
      </c>
      <c r="U9" s="17">
        <v>0.72475943925881903</v>
      </c>
      <c r="V9" s="17">
        <v>0.69397510780764604</v>
      </c>
      <c r="W9" s="17">
        <v>0.65987854360106801</v>
      </c>
      <c r="X9" s="17">
        <v>0.60498384913972902</v>
      </c>
      <c r="Y9" s="17">
        <v>0.71165200732335898</v>
      </c>
      <c r="Z9" s="17">
        <v>0.35880519820699103</v>
      </c>
      <c r="AA9" s="17">
        <v>0.58071440546948105</v>
      </c>
      <c r="AB9" s="17">
        <v>0.70090383536809597</v>
      </c>
      <c r="AC9" s="17">
        <v>0.72498815245023795</v>
      </c>
      <c r="AD9" s="17">
        <v>0.55715806795003198</v>
      </c>
      <c r="AE9" s="17"/>
      <c r="AF9" s="17">
        <v>0.48420292600530301</v>
      </c>
      <c r="AG9" s="17">
        <v>0.65950171088356002</v>
      </c>
      <c r="AH9" s="17">
        <v>0.64819408696874703</v>
      </c>
      <c r="AI9" s="17">
        <v>0.67108393068135297</v>
      </c>
      <c r="AJ9" s="17">
        <v>0.72663360711298097</v>
      </c>
      <c r="AK9" s="17">
        <v>0.89252772302382299</v>
      </c>
      <c r="AL9" s="17"/>
      <c r="AM9" s="17">
        <v>0.63492435456213303</v>
      </c>
      <c r="AN9" s="17">
        <v>0.61979631969648097</v>
      </c>
      <c r="AO9" s="17"/>
      <c r="AP9" s="17">
        <v>0.76640593433168502</v>
      </c>
      <c r="AQ9" s="17">
        <v>0.60452252260899197</v>
      </c>
      <c r="AR9" s="17">
        <v>0.57785595564936099</v>
      </c>
      <c r="AS9" s="17">
        <v>0.44197086515936201</v>
      </c>
      <c r="AT9" s="17">
        <v>0.67825336982429196</v>
      </c>
      <c r="AU9" s="17"/>
      <c r="AV9" s="17">
        <v>0.52769413069625004</v>
      </c>
      <c r="AW9" s="17">
        <v>0.70934324464333798</v>
      </c>
      <c r="AX9" s="17">
        <v>0.63568340558521097</v>
      </c>
      <c r="AY9" s="17">
        <v>0.72442318459215804</v>
      </c>
      <c r="AZ9" s="17">
        <v>0.54614912048271103</v>
      </c>
      <c r="BA9" s="17">
        <v>0.66300726581043201</v>
      </c>
      <c r="BB9" s="17"/>
      <c r="BC9" s="17">
        <v>0.55518106498418496</v>
      </c>
      <c r="BD9" s="17">
        <v>0.65655625091260505</v>
      </c>
      <c r="BE9" s="17">
        <v>0.63026743361358095</v>
      </c>
      <c r="BF9" s="17"/>
      <c r="BG9" s="17">
        <v>0.72857927957497104</v>
      </c>
      <c r="BH9" s="17">
        <v>0.56121281715870297</v>
      </c>
      <c r="BI9" s="17">
        <v>0.60198869735576799</v>
      </c>
      <c r="BJ9" s="17">
        <v>0.65892072469968099</v>
      </c>
      <c r="BK9" s="17">
        <v>0.83936257831174199</v>
      </c>
      <c r="BL9" s="17"/>
      <c r="BM9" s="17">
        <v>0.59302261467097395</v>
      </c>
      <c r="BN9" s="17">
        <v>0.79652478094642998</v>
      </c>
    </row>
    <row r="10" spans="2:66" ht="43.5" x14ac:dyDescent="0.35">
      <c r="B10" s="18" t="s">
        <v>351</v>
      </c>
      <c r="C10" s="17">
        <v>0.2488979281516</v>
      </c>
      <c r="D10" s="17">
        <v>0.17672426096376401</v>
      </c>
      <c r="E10" s="17">
        <v>0.31807365191855502</v>
      </c>
      <c r="F10" s="17"/>
      <c r="G10" s="17">
        <v>0.29032100450405401</v>
      </c>
      <c r="H10" s="17">
        <v>0.38883467232048802</v>
      </c>
      <c r="I10" s="17">
        <v>0.27041081654930899</v>
      </c>
      <c r="J10" s="17">
        <v>0.19653592572736001</v>
      </c>
      <c r="K10" s="17">
        <v>0.27791741802756698</v>
      </c>
      <c r="L10" s="17">
        <v>0.101284056374101</v>
      </c>
      <c r="M10" s="17"/>
      <c r="N10" s="17">
        <v>0.24353262197749001</v>
      </c>
      <c r="O10" s="17">
        <v>0.33065818968127503</v>
      </c>
      <c r="P10" s="17">
        <v>0.21531894094040599</v>
      </c>
      <c r="Q10" s="17">
        <v>0.19118894439763601</v>
      </c>
      <c r="R10" s="17"/>
      <c r="S10" s="17">
        <v>0.186491526298524</v>
      </c>
      <c r="T10" s="17">
        <v>0.350001157648693</v>
      </c>
      <c r="U10" s="17">
        <v>0.17121912762416999</v>
      </c>
      <c r="V10" s="17">
        <v>0.22172800094171399</v>
      </c>
      <c r="W10" s="17">
        <v>0.22320789270191899</v>
      </c>
      <c r="X10" s="17">
        <v>0.33360951781779002</v>
      </c>
      <c r="Y10" s="17">
        <v>0.23743300675828599</v>
      </c>
      <c r="Z10" s="17">
        <v>0.35775202428108999</v>
      </c>
      <c r="AA10" s="17">
        <v>0.28057010836391699</v>
      </c>
      <c r="AB10" s="17">
        <v>0.21274879931016999</v>
      </c>
      <c r="AC10" s="17">
        <v>0.23036069922671401</v>
      </c>
      <c r="AD10" s="17">
        <v>0.11272741603771499</v>
      </c>
      <c r="AE10" s="17"/>
      <c r="AF10" s="17">
        <v>0.293947569559593</v>
      </c>
      <c r="AG10" s="17">
        <v>0.28423051091064799</v>
      </c>
      <c r="AH10" s="17">
        <v>0.18555250627414099</v>
      </c>
      <c r="AI10" s="17">
        <v>0.201417556616207</v>
      </c>
      <c r="AJ10" s="17">
        <v>0.246953931508547</v>
      </c>
      <c r="AK10" s="17">
        <v>0.10747227697617701</v>
      </c>
      <c r="AL10" s="17"/>
      <c r="AM10" s="17">
        <v>0.236853298326857</v>
      </c>
      <c r="AN10" s="17">
        <v>0.26544086541705703</v>
      </c>
      <c r="AO10" s="17"/>
      <c r="AP10" s="17">
        <v>0.17912070420776</v>
      </c>
      <c r="AQ10" s="17">
        <v>0.29001227390344803</v>
      </c>
      <c r="AR10" s="17">
        <v>0.29600114055022703</v>
      </c>
      <c r="AS10" s="17">
        <v>0.28041735400523299</v>
      </c>
      <c r="AT10" s="17">
        <v>0.21795337722282099</v>
      </c>
      <c r="AU10" s="17"/>
      <c r="AV10" s="17">
        <v>0.302382676840459</v>
      </c>
      <c r="AW10" s="17">
        <v>0.17847709871390199</v>
      </c>
      <c r="AX10" s="17">
        <v>0.20064032193929501</v>
      </c>
      <c r="AY10" s="17">
        <v>0.23683614882440601</v>
      </c>
      <c r="AZ10" s="17">
        <v>0.37161236345125198</v>
      </c>
      <c r="BA10" s="17">
        <v>0.305751010335504</v>
      </c>
      <c r="BB10" s="17"/>
      <c r="BC10" s="17">
        <v>0.32164384720266598</v>
      </c>
      <c r="BD10" s="17">
        <v>0.23119536018498499</v>
      </c>
      <c r="BE10" s="17">
        <v>0.227671320106242</v>
      </c>
      <c r="BF10" s="17"/>
      <c r="BG10" s="17">
        <v>0.162159524288333</v>
      </c>
      <c r="BH10" s="17">
        <v>0.31818762210518797</v>
      </c>
      <c r="BI10" s="17">
        <v>0.26636941297134598</v>
      </c>
      <c r="BJ10" s="17">
        <v>7.7875012378610206E-2</v>
      </c>
      <c r="BK10" s="17">
        <v>0.10437060863658899</v>
      </c>
      <c r="BL10" s="17"/>
      <c r="BM10" s="17">
        <v>0.28853280281747101</v>
      </c>
      <c r="BN10" s="17">
        <v>9.8080421737862994E-2</v>
      </c>
    </row>
    <row r="11" spans="2:66" ht="29" x14ac:dyDescent="0.35">
      <c r="B11" s="18" t="s">
        <v>352</v>
      </c>
      <c r="C11" s="17">
        <v>8.1906987792377303E-2</v>
      </c>
      <c r="D11" s="17">
        <v>9.6376988420397894E-2</v>
      </c>
      <c r="E11" s="17">
        <v>6.8038040773978903E-2</v>
      </c>
      <c r="F11" s="17"/>
      <c r="G11" s="17">
        <v>0.137937825032799</v>
      </c>
      <c r="H11" s="17">
        <v>0.140239910158062</v>
      </c>
      <c r="I11" s="17">
        <v>0.11167610472169499</v>
      </c>
      <c r="J11" s="17">
        <v>1.7810655994940899E-2</v>
      </c>
      <c r="K11" s="17">
        <v>4.55420430141582E-2</v>
      </c>
      <c r="L11" s="17">
        <v>3.7733471256507299E-2</v>
      </c>
      <c r="M11" s="17"/>
      <c r="N11" s="17">
        <v>0.16865510914270301</v>
      </c>
      <c r="O11" s="17">
        <v>6.9372306570397405E-2</v>
      </c>
      <c r="P11" s="17">
        <v>4.9440919896153498E-2</v>
      </c>
      <c r="Q11" s="17">
        <v>2.1392202749452499E-2</v>
      </c>
      <c r="R11" s="17"/>
      <c r="S11" s="17">
        <v>0.14768696115622901</v>
      </c>
      <c r="T11" s="17">
        <v>0.138778136958986</v>
      </c>
      <c r="U11" s="17">
        <v>7.0055978351848597E-2</v>
      </c>
      <c r="V11" s="17">
        <v>8.4296891250640105E-2</v>
      </c>
      <c r="W11" s="17">
        <v>0</v>
      </c>
      <c r="X11" s="17">
        <v>2.8804119727037E-2</v>
      </c>
      <c r="Y11" s="17">
        <v>0</v>
      </c>
      <c r="Z11" s="17">
        <v>7.1315729824132396E-2</v>
      </c>
      <c r="AA11" s="17">
        <v>0.11536118360705699</v>
      </c>
      <c r="AB11" s="17">
        <v>8.6347365321733704E-2</v>
      </c>
      <c r="AC11" s="17">
        <v>4.4651148323047903E-2</v>
      </c>
      <c r="AD11" s="17">
        <v>0.22307964956076101</v>
      </c>
      <c r="AE11" s="17"/>
      <c r="AF11" s="17">
        <v>0.15342468603050399</v>
      </c>
      <c r="AG11" s="17">
        <v>4.7140357269383502E-2</v>
      </c>
      <c r="AH11" s="17">
        <v>9.6151150984381706E-2</v>
      </c>
      <c r="AI11" s="17">
        <v>6.52404722758963E-2</v>
      </c>
      <c r="AJ11" s="17">
        <v>2.64124613784722E-2</v>
      </c>
      <c r="AK11" s="17">
        <v>0</v>
      </c>
      <c r="AL11" s="17"/>
      <c r="AM11" s="17">
        <v>9.6100978512349902E-2</v>
      </c>
      <c r="AN11" s="17">
        <v>6.46996307028367E-2</v>
      </c>
      <c r="AO11" s="17"/>
      <c r="AP11" s="17">
        <v>1.3912616945424399E-2</v>
      </c>
      <c r="AQ11" s="17">
        <v>6.5339282511692506E-2</v>
      </c>
      <c r="AR11" s="17">
        <v>0.106575455046496</v>
      </c>
      <c r="AS11" s="17">
        <v>0.185408509049139</v>
      </c>
      <c r="AT11" s="17">
        <v>0</v>
      </c>
      <c r="AU11" s="17"/>
      <c r="AV11" s="17">
        <v>0.114830949249727</v>
      </c>
      <c r="AW11" s="17">
        <v>8.4549580872244401E-2</v>
      </c>
      <c r="AX11" s="17">
        <v>0.16367627247549399</v>
      </c>
      <c r="AY11" s="17">
        <v>1.96922798825926E-2</v>
      </c>
      <c r="AZ11" s="17">
        <v>8.2238516066037007E-2</v>
      </c>
      <c r="BA11" s="17">
        <v>0</v>
      </c>
      <c r="BB11" s="17"/>
      <c r="BC11" s="17">
        <v>8.8025466689465204E-2</v>
      </c>
      <c r="BD11" s="17">
        <v>6.2278118995867299E-2</v>
      </c>
      <c r="BE11" s="17">
        <v>0.111337746605898</v>
      </c>
      <c r="BF11" s="17"/>
      <c r="BG11" s="17">
        <v>5.5311679295253699E-2</v>
      </c>
      <c r="BH11" s="17">
        <v>8.2777211796998706E-2</v>
      </c>
      <c r="BI11" s="17">
        <v>9.4448002612726997E-2</v>
      </c>
      <c r="BJ11" s="17">
        <v>0.26320426292170901</v>
      </c>
      <c r="BK11" s="17">
        <v>2.6961817322172201E-2</v>
      </c>
      <c r="BL11" s="17"/>
      <c r="BM11" s="17">
        <v>7.7557091739288306E-2</v>
      </c>
      <c r="BN11" s="17">
        <v>8.30469539525929E-2</v>
      </c>
    </row>
    <row r="12" spans="2:66" ht="29" x14ac:dyDescent="0.35">
      <c r="B12" s="18" t="s">
        <v>353</v>
      </c>
      <c r="C12" s="17">
        <v>1.33713327576859E-2</v>
      </c>
      <c r="D12" s="17">
        <v>2.7322153475690999E-2</v>
      </c>
      <c r="E12" s="17">
        <v>0</v>
      </c>
      <c r="F12" s="17"/>
      <c r="G12" s="17">
        <v>2.1264371981264699E-2</v>
      </c>
      <c r="H12" s="17">
        <v>5.5165286884052901E-2</v>
      </c>
      <c r="I12" s="17">
        <v>0</v>
      </c>
      <c r="J12" s="17">
        <v>0</v>
      </c>
      <c r="K12" s="17">
        <v>0</v>
      </c>
      <c r="L12" s="17">
        <v>0</v>
      </c>
      <c r="M12" s="17"/>
      <c r="N12" s="17">
        <v>1.7505774032726899E-2</v>
      </c>
      <c r="O12" s="17">
        <v>2.2719191767722802E-2</v>
      </c>
      <c r="P12" s="17">
        <v>0</v>
      </c>
      <c r="Q12" s="17">
        <v>1.0805967400969899E-2</v>
      </c>
      <c r="R12" s="17"/>
      <c r="S12" s="17">
        <v>1.9706694686376199E-2</v>
      </c>
      <c r="T12" s="17">
        <v>0</v>
      </c>
      <c r="U12" s="17">
        <v>0</v>
      </c>
      <c r="V12" s="17">
        <v>0</v>
      </c>
      <c r="W12" s="17">
        <v>4.1022471575291403E-2</v>
      </c>
      <c r="X12" s="17">
        <v>0</v>
      </c>
      <c r="Y12" s="17">
        <v>5.0914985918354597E-2</v>
      </c>
      <c r="Z12" s="17">
        <v>6.8272404365503594E-2</v>
      </c>
      <c r="AA12" s="17">
        <v>0</v>
      </c>
      <c r="AB12" s="17">
        <v>0</v>
      </c>
      <c r="AC12" s="17">
        <v>0</v>
      </c>
      <c r="AD12" s="17">
        <v>0</v>
      </c>
      <c r="AE12" s="17"/>
      <c r="AF12" s="17">
        <v>2.8830212322450699E-2</v>
      </c>
      <c r="AG12" s="17">
        <v>0</v>
      </c>
      <c r="AH12" s="17">
        <v>1.7385844221234799E-2</v>
      </c>
      <c r="AI12" s="17">
        <v>2.19021762137722E-2</v>
      </c>
      <c r="AJ12" s="17">
        <v>0</v>
      </c>
      <c r="AK12" s="17">
        <v>0</v>
      </c>
      <c r="AL12" s="17"/>
      <c r="AM12" s="17">
        <v>1.37525646421416E-2</v>
      </c>
      <c r="AN12" s="17">
        <v>1.29772762476101E-2</v>
      </c>
      <c r="AO12" s="17"/>
      <c r="AP12" s="17">
        <v>0</v>
      </c>
      <c r="AQ12" s="17">
        <v>0</v>
      </c>
      <c r="AR12" s="17">
        <v>0</v>
      </c>
      <c r="AS12" s="17">
        <v>5.6898420092507E-2</v>
      </c>
      <c r="AT12" s="17">
        <v>0.10379325295288699</v>
      </c>
      <c r="AU12" s="17"/>
      <c r="AV12" s="17">
        <v>3.1045649093857101E-2</v>
      </c>
      <c r="AW12" s="17">
        <v>0</v>
      </c>
      <c r="AX12" s="17">
        <v>0</v>
      </c>
      <c r="AY12" s="17">
        <v>1.9048386700843301E-2</v>
      </c>
      <c r="AZ12" s="17">
        <v>0</v>
      </c>
      <c r="BA12" s="17">
        <v>0</v>
      </c>
      <c r="BB12" s="17"/>
      <c r="BC12" s="17">
        <v>1.2421881928616501E-2</v>
      </c>
      <c r="BD12" s="17">
        <v>7.0074313642987003E-3</v>
      </c>
      <c r="BE12" s="17">
        <v>2.3086812459237199E-2</v>
      </c>
      <c r="BF12" s="17"/>
      <c r="BG12" s="17">
        <v>0</v>
      </c>
      <c r="BH12" s="17">
        <v>2.5326286215908201E-2</v>
      </c>
      <c r="BI12" s="17">
        <v>9.3542580051111501E-3</v>
      </c>
      <c r="BJ12" s="17">
        <v>0</v>
      </c>
      <c r="BK12" s="17">
        <v>0</v>
      </c>
      <c r="BL12" s="17"/>
      <c r="BM12" s="17">
        <v>2.0512752939079198E-2</v>
      </c>
      <c r="BN12" s="17">
        <v>0</v>
      </c>
    </row>
    <row r="13" spans="2:66" ht="29" x14ac:dyDescent="0.35">
      <c r="B13" s="18" t="s">
        <v>354</v>
      </c>
      <c r="C13" s="17">
        <v>2.5571616610548902E-3</v>
      </c>
      <c r="D13" s="17">
        <v>5.2251458124347996E-3</v>
      </c>
      <c r="E13" s="17">
        <v>0</v>
      </c>
      <c r="F13" s="17"/>
      <c r="G13" s="17">
        <v>0</v>
      </c>
      <c r="H13" s="17">
        <v>1.36765552943558E-2</v>
      </c>
      <c r="I13" s="17">
        <v>0</v>
      </c>
      <c r="J13" s="17">
        <v>0</v>
      </c>
      <c r="K13" s="17">
        <v>0</v>
      </c>
      <c r="L13" s="17">
        <v>0</v>
      </c>
      <c r="M13" s="17"/>
      <c r="N13" s="17">
        <v>8.9013885052121097E-3</v>
      </c>
      <c r="O13" s="17">
        <v>0</v>
      </c>
      <c r="P13" s="17">
        <v>0</v>
      </c>
      <c r="Q13" s="17">
        <v>0</v>
      </c>
      <c r="R13" s="17"/>
      <c r="S13" s="17">
        <v>1.9706694686376199E-2</v>
      </c>
      <c r="T13" s="17">
        <v>0</v>
      </c>
      <c r="U13" s="17">
        <v>0</v>
      </c>
      <c r="V13" s="17">
        <v>0</v>
      </c>
      <c r="W13" s="17">
        <v>0</v>
      </c>
      <c r="X13" s="17">
        <v>0</v>
      </c>
      <c r="Y13" s="17">
        <v>0</v>
      </c>
      <c r="Z13" s="17">
        <v>0</v>
      </c>
      <c r="AA13" s="17">
        <v>0</v>
      </c>
      <c r="AB13" s="17">
        <v>0</v>
      </c>
      <c r="AC13" s="17">
        <v>0</v>
      </c>
      <c r="AD13" s="17">
        <v>0</v>
      </c>
      <c r="AE13" s="17"/>
      <c r="AF13" s="17">
        <v>9.1175914952508295E-3</v>
      </c>
      <c r="AG13" s="17">
        <v>0</v>
      </c>
      <c r="AH13" s="17">
        <v>0</v>
      </c>
      <c r="AI13" s="17">
        <v>0</v>
      </c>
      <c r="AJ13" s="17">
        <v>0</v>
      </c>
      <c r="AK13" s="17">
        <v>0</v>
      </c>
      <c r="AL13" s="17"/>
      <c r="AM13" s="17">
        <v>4.6195198230762997E-3</v>
      </c>
      <c r="AN13" s="17">
        <v>0</v>
      </c>
      <c r="AO13" s="17"/>
      <c r="AP13" s="17">
        <v>0</v>
      </c>
      <c r="AQ13" s="17">
        <v>0</v>
      </c>
      <c r="AR13" s="17">
        <v>0</v>
      </c>
      <c r="AS13" s="17">
        <v>1.7678258665979898E-2</v>
      </c>
      <c r="AT13" s="17">
        <v>0</v>
      </c>
      <c r="AU13" s="17"/>
      <c r="AV13" s="17">
        <v>0</v>
      </c>
      <c r="AW13" s="17">
        <v>1.2964751150026601E-2</v>
      </c>
      <c r="AX13" s="17">
        <v>0</v>
      </c>
      <c r="AY13" s="17">
        <v>0</v>
      </c>
      <c r="AZ13" s="17">
        <v>0</v>
      </c>
      <c r="BA13" s="17">
        <v>0</v>
      </c>
      <c r="BB13" s="17"/>
      <c r="BC13" s="17">
        <v>0</v>
      </c>
      <c r="BD13" s="17">
        <v>0</v>
      </c>
      <c r="BE13" s="17">
        <v>7.6366872150417896E-3</v>
      </c>
      <c r="BF13" s="17"/>
      <c r="BG13" s="17">
        <v>0</v>
      </c>
      <c r="BH13" s="17">
        <v>6.0698640770519103E-3</v>
      </c>
      <c r="BI13" s="17">
        <v>0</v>
      </c>
      <c r="BJ13" s="17">
        <v>0</v>
      </c>
      <c r="BK13" s="17">
        <v>0</v>
      </c>
      <c r="BL13" s="17"/>
      <c r="BM13" s="17">
        <v>4.9162210805368603E-3</v>
      </c>
      <c r="BN13" s="17">
        <v>0</v>
      </c>
    </row>
    <row r="14" spans="2:66" x14ac:dyDescent="0.35">
      <c r="B14" s="18" t="s">
        <v>282</v>
      </c>
      <c r="C14" s="19">
        <v>2.4067453648188498E-2</v>
      </c>
      <c r="D14" s="19">
        <v>3.2956693522089499E-2</v>
      </c>
      <c r="E14" s="19">
        <v>1.55474542360094E-2</v>
      </c>
      <c r="F14" s="19"/>
      <c r="G14" s="19">
        <v>3.9338839201310399E-2</v>
      </c>
      <c r="H14" s="19">
        <v>1.3376476001862699E-2</v>
      </c>
      <c r="I14" s="19">
        <v>3.2228728681880502E-2</v>
      </c>
      <c r="J14" s="19">
        <v>3.4890465126257E-2</v>
      </c>
      <c r="K14" s="19">
        <v>0</v>
      </c>
      <c r="L14" s="19">
        <v>2.3359553933453001E-2</v>
      </c>
      <c r="M14" s="19"/>
      <c r="N14" s="19">
        <v>0</v>
      </c>
      <c r="O14" s="19">
        <v>3.4153485022920801E-2</v>
      </c>
      <c r="P14" s="19">
        <v>0</v>
      </c>
      <c r="Q14" s="19">
        <v>6.4450540780892601E-2</v>
      </c>
      <c r="R14" s="19"/>
      <c r="S14" s="19">
        <v>0</v>
      </c>
      <c r="T14" s="19">
        <v>2.1980320128652999E-2</v>
      </c>
      <c r="U14" s="19">
        <v>3.3965454765161801E-2</v>
      </c>
      <c r="V14" s="19">
        <v>0</v>
      </c>
      <c r="W14" s="19">
        <v>7.5891092121721501E-2</v>
      </c>
      <c r="X14" s="19">
        <v>3.2602513315444101E-2</v>
      </c>
      <c r="Y14" s="19">
        <v>0</v>
      </c>
      <c r="Z14" s="19">
        <v>0.14385464332228301</v>
      </c>
      <c r="AA14" s="19">
        <v>2.3354302559545501E-2</v>
      </c>
      <c r="AB14" s="19">
        <v>0</v>
      </c>
      <c r="AC14" s="19">
        <v>0</v>
      </c>
      <c r="AD14" s="19">
        <v>0.107034866451492</v>
      </c>
      <c r="AE14" s="19"/>
      <c r="AF14" s="19">
        <v>3.0477014586899401E-2</v>
      </c>
      <c r="AG14" s="19">
        <v>9.1274209364080802E-3</v>
      </c>
      <c r="AH14" s="19">
        <v>5.2716411551495403E-2</v>
      </c>
      <c r="AI14" s="19">
        <v>4.0355864212772402E-2</v>
      </c>
      <c r="AJ14" s="19">
        <v>0</v>
      </c>
      <c r="AK14" s="19">
        <v>0</v>
      </c>
      <c r="AL14" s="19"/>
      <c r="AM14" s="19">
        <v>1.3749284133441999E-2</v>
      </c>
      <c r="AN14" s="19">
        <v>3.7085907936015301E-2</v>
      </c>
      <c r="AO14" s="19"/>
      <c r="AP14" s="19">
        <v>4.0560744515129803E-2</v>
      </c>
      <c r="AQ14" s="19">
        <v>4.0125920975867597E-2</v>
      </c>
      <c r="AR14" s="19">
        <v>1.9567448753916E-2</v>
      </c>
      <c r="AS14" s="19">
        <v>1.7626593027779101E-2</v>
      </c>
      <c r="AT14" s="19">
        <v>0</v>
      </c>
      <c r="AU14" s="19"/>
      <c r="AV14" s="19">
        <v>2.4046594119705899E-2</v>
      </c>
      <c r="AW14" s="19">
        <v>1.46653246204892E-2</v>
      </c>
      <c r="AX14" s="19">
        <v>0</v>
      </c>
      <c r="AY14" s="19">
        <v>0</v>
      </c>
      <c r="AZ14" s="19">
        <v>0</v>
      </c>
      <c r="BA14" s="19">
        <v>3.1241723854063999E-2</v>
      </c>
      <c r="BB14" s="19"/>
      <c r="BC14" s="19">
        <v>2.2727739195067698E-2</v>
      </c>
      <c r="BD14" s="19">
        <v>4.2962838542244801E-2</v>
      </c>
      <c r="BE14" s="19">
        <v>0</v>
      </c>
      <c r="BF14" s="19"/>
      <c r="BG14" s="19">
        <v>5.3949516841442398E-2</v>
      </c>
      <c r="BH14" s="19">
        <v>6.4261986461500303E-3</v>
      </c>
      <c r="BI14" s="19">
        <v>2.78396290550483E-2</v>
      </c>
      <c r="BJ14" s="19">
        <v>0</v>
      </c>
      <c r="BK14" s="19">
        <v>2.9304995729496599E-2</v>
      </c>
      <c r="BL14" s="19"/>
      <c r="BM14" s="19">
        <v>1.54585167526509E-2</v>
      </c>
      <c r="BN14" s="19">
        <v>2.2347843363114499E-2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457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395</v>
      </c>
      <c r="D7" s="10">
        <v>188</v>
      </c>
      <c r="E7" s="10">
        <v>207</v>
      </c>
      <c r="F7" s="10"/>
      <c r="G7" s="10">
        <v>50</v>
      </c>
      <c r="H7" s="10">
        <v>60</v>
      </c>
      <c r="I7" s="10">
        <v>67</v>
      </c>
      <c r="J7" s="10">
        <v>54</v>
      </c>
      <c r="K7" s="10">
        <v>66</v>
      </c>
      <c r="L7" s="10">
        <v>98</v>
      </c>
      <c r="M7" s="10"/>
      <c r="N7" s="10">
        <v>88</v>
      </c>
      <c r="O7" s="10">
        <v>109</v>
      </c>
      <c r="P7" s="10">
        <v>92</v>
      </c>
      <c r="Q7" s="10">
        <v>105</v>
      </c>
      <c r="R7" s="10"/>
      <c r="S7" s="10">
        <v>49</v>
      </c>
      <c r="T7" s="10">
        <v>44</v>
      </c>
      <c r="U7" s="10">
        <v>32</v>
      </c>
      <c r="V7" s="10">
        <v>36</v>
      </c>
      <c r="W7" s="10">
        <v>26</v>
      </c>
      <c r="X7" s="10">
        <v>38</v>
      </c>
      <c r="Y7" s="10">
        <v>30</v>
      </c>
      <c r="Z7" s="10">
        <v>21</v>
      </c>
      <c r="AA7" s="10">
        <v>50</v>
      </c>
      <c r="AB7" s="10">
        <v>30</v>
      </c>
      <c r="AC7" s="10">
        <v>24</v>
      </c>
      <c r="AD7" s="10">
        <v>15</v>
      </c>
      <c r="AE7" s="10"/>
      <c r="AF7" s="10">
        <v>94</v>
      </c>
      <c r="AG7" s="10">
        <v>123</v>
      </c>
      <c r="AH7" s="10">
        <v>54</v>
      </c>
      <c r="AI7" s="10">
        <v>66</v>
      </c>
      <c r="AJ7" s="10">
        <v>37</v>
      </c>
      <c r="AK7" s="10">
        <v>20</v>
      </c>
      <c r="AL7" s="10"/>
      <c r="AM7" s="10">
        <v>228</v>
      </c>
      <c r="AN7" s="10">
        <v>165</v>
      </c>
      <c r="AO7" s="10"/>
      <c r="AP7" s="10">
        <v>103</v>
      </c>
      <c r="AQ7" s="10">
        <v>85</v>
      </c>
      <c r="AR7" s="10">
        <v>87</v>
      </c>
      <c r="AS7" s="10">
        <v>48</v>
      </c>
      <c r="AT7" s="10">
        <v>6</v>
      </c>
      <c r="AU7" s="10"/>
      <c r="AV7" s="10">
        <v>138</v>
      </c>
      <c r="AW7" s="10">
        <v>76</v>
      </c>
      <c r="AX7" s="10">
        <v>30</v>
      </c>
      <c r="AY7" s="10">
        <v>38</v>
      </c>
      <c r="AZ7" s="10">
        <v>25</v>
      </c>
      <c r="BA7" s="10">
        <v>33</v>
      </c>
      <c r="BB7" s="10"/>
      <c r="BC7" s="10">
        <v>103</v>
      </c>
      <c r="BD7" s="10">
        <v>160</v>
      </c>
      <c r="BE7" s="10">
        <v>110</v>
      </c>
      <c r="BF7" s="10"/>
      <c r="BG7" s="10">
        <v>29</v>
      </c>
      <c r="BH7" s="10">
        <v>181</v>
      </c>
      <c r="BI7" s="10">
        <v>130</v>
      </c>
      <c r="BJ7" s="10">
        <v>7</v>
      </c>
      <c r="BK7" s="10">
        <v>31</v>
      </c>
      <c r="BL7" s="10"/>
      <c r="BM7" s="10">
        <v>210</v>
      </c>
      <c r="BN7" s="10">
        <v>38</v>
      </c>
    </row>
    <row r="8" spans="2:66" ht="30" customHeight="1" x14ac:dyDescent="0.35">
      <c r="B8" s="11" t="s">
        <v>19</v>
      </c>
      <c r="C8" s="11">
        <v>395</v>
      </c>
      <c r="D8" s="11">
        <v>189</v>
      </c>
      <c r="E8" s="11">
        <v>206</v>
      </c>
      <c r="F8" s="11"/>
      <c r="G8" s="11">
        <v>51</v>
      </c>
      <c r="H8" s="11">
        <v>59</v>
      </c>
      <c r="I8" s="11">
        <v>69</v>
      </c>
      <c r="J8" s="11">
        <v>55</v>
      </c>
      <c r="K8" s="11">
        <v>66</v>
      </c>
      <c r="L8" s="11">
        <v>96</v>
      </c>
      <c r="M8" s="11"/>
      <c r="N8" s="11">
        <v>87</v>
      </c>
      <c r="O8" s="11">
        <v>113</v>
      </c>
      <c r="P8" s="11">
        <v>91</v>
      </c>
      <c r="Q8" s="11">
        <v>103</v>
      </c>
      <c r="R8" s="11"/>
      <c r="S8" s="11">
        <v>48</v>
      </c>
      <c r="T8" s="11">
        <v>43</v>
      </c>
      <c r="U8" s="11">
        <v>31</v>
      </c>
      <c r="V8" s="11">
        <v>39</v>
      </c>
      <c r="W8" s="11">
        <v>26</v>
      </c>
      <c r="X8" s="11">
        <v>37</v>
      </c>
      <c r="Y8" s="11">
        <v>29</v>
      </c>
      <c r="Z8" s="11">
        <v>20</v>
      </c>
      <c r="AA8" s="11">
        <v>49</v>
      </c>
      <c r="AB8" s="11">
        <v>34</v>
      </c>
      <c r="AC8" s="11">
        <v>23</v>
      </c>
      <c r="AD8" s="11">
        <v>14</v>
      </c>
      <c r="AE8" s="11"/>
      <c r="AF8" s="11">
        <v>94</v>
      </c>
      <c r="AG8" s="11">
        <v>123</v>
      </c>
      <c r="AH8" s="11">
        <v>54</v>
      </c>
      <c r="AI8" s="11">
        <v>66</v>
      </c>
      <c r="AJ8" s="11">
        <v>37</v>
      </c>
      <c r="AK8" s="11">
        <v>19</v>
      </c>
      <c r="AL8" s="11"/>
      <c r="AM8" s="11">
        <v>228</v>
      </c>
      <c r="AN8" s="11">
        <v>165</v>
      </c>
      <c r="AO8" s="11"/>
      <c r="AP8" s="11">
        <v>102</v>
      </c>
      <c r="AQ8" s="11">
        <v>85</v>
      </c>
      <c r="AR8" s="11">
        <v>87</v>
      </c>
      <c r="AS8" s="11">
        <v>48</v>
      </c>
      <c r="AT8" s="11">
        <v>6</v>
      </c>
      <c r="AU8" s="11"/>
      <c r="AV8" s="11">
        <v>138</v>
      </c>
      <c r="AW8" s="11">
        <v>76</v>
      </c>
      <c r="AX8" s="11">
        <v>30</v>
      </c>
      <c r="AY8" s="11">
        <v>37</v>
      </c>
      <c r="AZ8" s="11">
        <v>25</v>
      </c>
      <c r="BA8" s="11">
        <v>33</v>
      </c>
      <c r="BB8" s="11"/>
      <c r="BC8" s="11">
        <v>104</v>
      </c>
      <c r="BD8" s="11">
        <v>159</v>
      </c>
      <c r="BE8" s="11">
        <v>109</v>
      </c>
      <c r="BF8" s="11"/>
      <c r="BG8" s="11">
        <v>29</v>
      </c>
      <c r="BH8" s="11">
        <v>181</v>
      </c>
      <c r="BI8" s="11">
        <v>130</v>
      </c>
      <c r="BJ8" s="11">
        <v>7</v>
      </c>
      <c r="BK8" s="11">
        <v>31</v>
      </c>
      <c r="BL8" s="11"/>
      <c r="BM8" s="11">
        <v>210</v>
      </c>
      <c r="BN8" s="11">
        <v>38</v>
      </c>
    </row>
    <row r="9" spans="2:66" ht="29" x14ac:dyDescent="0.35">
      <c r="B9" s="18" t="s">
        <v>350</v>
      </c>
      <c r="C9" s="17">
        <v>0.76501573770792397</v>
      </c>
      <c r="D9" s="17">
        <v>0.75924387593022602</v>
      </c>
      <c r="E9" s="17">
        <v>0.77030155461791405</v>
      </c>
      <c r="F9" s="17"/>
      <c r="G9" s="17">
        <v>0.62955741141116095</v>
      </c>
      <c r="H9" s="17">
        <v>0.52435634539325304</v>
      </c>
      <c r="I9" s="17">
        <v>0.757549978278096</v>
      </c>
      <c r="J9" s="17">
        <v>0.73991693624403898</v>
      </c>
      <c r="K9" s="17">
        <v>0.88891231283056205</v>
      </c>
      <c r="L9" s="17">
        <v>0.91789244970024597</v>
      </c>
      <c r="M9" s="17"/>
      <c r="N9" s="17">
        <v>0.69559098314645595</v>
      </c>
      <c r="O9" s="17">
        <v>0.72790542046797302</v>
      </c>
      <c r="P9" s="17">
        <v>0.83446873480928696</v>
      </c>
      <c r="Q9" s="17">
        <v>0.80019200762893306</v>
      </c>
      <c r="R9" s="17"/>
      <c r="S9" s="17">
        <v>0.67596054276153805</v>
      </c>
      <c r="T9" s="17">
        <v>0.70206876452729405</v>
      </c>
      <c r="U9" s="17">
        <v>0.81310419318432203</v>
      </c>
      <c r="V9" s="17">
        <v>0.86587413811320701</v>
      </c>
      <c r="W9" s="17">
        <v>0.87967408365486399</v>
      </c>
      <c r="X9" s="17">
        <v>0.75946131155796803</v>
      </c>
      <c r="Y9" s="17">
        <v>0.90127394760237201</v>
      </c>
      <c r="Z9" s="17">
        <v>0.71513743538656604</v>
      </c>
      <c r="AA9" s="17">
        <v>0.66054822259018997</v>
      </c>
      <c r="AB9" s="17">
        <v>0.72959641156720101</v>
      </c>
      <c r="AC9" s="17">
        <v>0.87890774637351499</v>
      </c>
      <c r="AD9" s="17">
        <v>0.73365823124835905</v>
      </c>
      <c r="AE9" s="17"/>
      <c r="AF9" s="17">
        <v>0.58984123825179802</v>
      </c>
      <c r="AG9" s="17">
        <v>0.81120879832290305</v>
      </c>
      <c r="AH9" s="17">
        <v>0.79352454143476203</v>
      </c>
      <c r="AI9" s="17">
        <v>0.78974107098743795</v>
      </c>
      <c r="AJ9" s="17">
        <v>0.89169595571224802</v>
      </c>
      <c r="AK9" s="17">
        <v>0.90038273014394399</v>
      </c>
      <c r="AL9" s="17"/>
      <c r="AM9" s="17">
        <v>0.76766486969285697</v>
      </c>
      <c r="AN9" s="17">
        <v>0.758686110128302</v>
      </c>
      <c r="AO9" s="17"/>
      <c r="AP9" s="17">
        <v>0.82613798335664101</v>
      </c>
      <c r="AQ9" s="17">
        <v>0.76739665305510496</v>
      </c>
      <c r="AR9" s="17">
        <v>0.67902893435217704</v>
      </c>
      <c r="AS9" s="17">
        <v>0.68791040849014995</v>
      </c>
      <c r="AT9" s="17">
        <v>0.64626258844634699</v>
      </c>
      <c r="AU9" s="17"/>
      <c r="AV9" s="17">
        <v>0.69733086826799295</v>
      </c>
      <c r="AW9" s="17">
        <v>0.75991912453242605</v>
      </c>
      <c r="AX9" s="17">
        <v>0.73139650432226699</v>
      </c>
      <c r="AY9" s="17">
        <v>0.94876574576330297</v>
      </c>
      <c r="AZ9" s="17">
        <v>0.64436312938165197</v>
      </c>
      <c r="BA9" s="17">
        <v>0.84856314604195804</v>
      </c>
      <c r="BB9" s="17"/>
      <c r="BC9" s="17">
        <v>0.73812806750866899</v>
      </c>
      <c r="BD9" s="17">
        <v>0.76865347865136602</v>
      </c>
      <c r="BE9" s="17">
        <v>0.74654420860269599</v>
      </c>
      <c r="BF9" s="17"/>
      <c r="BG9" s="17">
        <v>0.69592897352974303</v>
      </c>
      <c r="BH9" s="17">
        <v>0.73995680254143503</v>
      </c>
      <c r="BI9" s="17">
        <v>0.80078817211351505</v>
      </c>
      <c r="BJ9" s="17">
        <v>0.56049259940158802</v>
      </c>
      <c r="BK9" s="17">
        <v>0.90094441358291599</v>
      </c>
      <c r="BL9" s="17"/>
      <c r="BM9" s="17">
        <v>0.73390571537405802</v>
      </c>
      <c r="BN9" s="17">
        <v>0.83914146586173599</v>
      </c>
    </row>
    <row r="10" spans="2:66" ht="43.5" x14ac:dyDescent="0.35">
      <c r="B10" s="18" t="s">
        <v>351</v>
      </c>
      <c r="C10" s="17">
        <v>0.16004275878375801</v>
      </c>
      <c r="D10" s="17">
        <v>0.156774735537172</v>
      </c>
      <c r="E10" s="17">
        <v>0.163035583838196</v>
      </c>
      <c r="F10" s="17"/>
      <c r="G10" s="17">
        <v>0.214530798089589</v>
      </c>
      <c r="H10" s="17">
        <v>0.29934459365608401</v>
      </c>
      <c r="I10" s="17">
        <v>0.16883612326730099</v>
      </c>
      <c r="J10" s="17">
        <v>0.164995033826208</v>
      </c>
      <c r="K10" s="17">
        <v>9.4585517324204796E-2</v>
      </c>
      <c r="L10" s="17">
        <v>8.2107550299753806E-2</v>
      </c>
      <c r="M10" s="17"/>
      <c r="N10" s="17">
        <v>0.18112547347159</v>
      </c>
      <c r="O10" s="17">
        <v>0.20044061259395601</v>
      </c>
      <c r="P10" s="17">
        <v>0.13345312660464401</v>
      </c>
      <c r="Q10" s="17">
        <v>0.123289563100427</v>
      </c>
      <c r="R10" s="17"/>
      <c r="S10" s="17">
        <v>0.16371546540968501</v>
      </c>
      <c r="T10" s="17">
        <v>0.22767604581014</v>
      </c>
      <c r="U10" s="17">
        <v>0.156399042695823</v>
      </c>
      <c r="V10" s="17">
        <v>0.107308218143102</v>
      </c>
      <c r="W10" s="17">
        <v>4.1043448145514E-2</v>
      </c>
      <c r="X10" s="17">
        <v>0.18822799541570301</v>
      </c>
      <c r="Y10" s="17">
        <v>6.6510428892898696E-2</v>
      </c>
      <c r="Z10" s="17">
        <v>0.14257288553606701</v>
      </c>
      <c r="AA10" s="17">
        <v>0.25978665603550899</v>
      </c>
      <c r="AB10" s="17">
        <v>0.20536081474432699</v>
      </c>
      <c r="AC10" s="17">
        <v>7.9598711379838594E-2</v>
      </c>
      <c r="AD10" s="17">
        <v>0.13095890110081701</v>
      </c>
      <c r="AE10" s="17"/>
      <c r="AF10" s="17">
        <v>0.26447838091758902</v>
      </c>
      <c r="AG10" s="17">
        <v>0.13203052383018099</v>
      </c>
      <c r="AH10" s="17">
        <v>0.15086231680357701</v>
      </c>
      <c r="AI10" s="17">
        <v>0.14980584877175701</v>
      </c>
      <c r="AJ10" s="17">
        <v>8.2627642931075496E-2</v>
      </c>
      <c r="AK10" s="17">
        <v>5.02881809064879E-2</v>
      </c>
      <c r="AL10" s="17"/>
      <c r="AM10" s="17">
        <v>0.16268602339681101</v>
      </c>
      <c r="AN10" s="17">
        <v>0.15821963266290001</v>
      </c>
      <c r="AO10" s="17"/>
      <c r="AP10" s="17">
        <v>0.126313068802307</v>
      </c>
      <c r="AQ10" s="17">
        <v>0.16407501298769001</v>
      </c>
      <c r="AR10" s="17">
        <v>0.21829938499569501</v>
      </c>
      <c r="AS10" s="17">
        <v>0.16628123784666299</v>
      </c>
      <c r="AT10" s="17">
        <v>0.201723792282759</v>
      </c>
      <c r="AU10" s="17"/>
      <c r="AV10" s="17">
        <v>0.180451359452311</v>
      </c>
      <c r="AW10" s="17">
        <v>0.17319480430852599</v>
      </c>
      <c r="AX10" s="17">
        <v>0.17202944393907901</v>
      </c>
      <c r="AY10" s="17">
        <v>2.62187424531296E-2</v>
      </c>
      <c r="AZ10" s="17">
        <v>0.31709308664486002</v>
      </c>
      <c r="BA10" s="17">
        <v>0.15143685395804199</v>
      </c>
      <c r="BB10" s="17"/>
      <c r="BC10" s="17">
        <v>0.17438885773874199</v>
      </c>
      <c r="BD10" s="17">
        <v>0.183090795734041</v>
      </c>
      <c r="BE10" s="17">
        <v>0.13629182611276699</v>
      </c>
      <c r="BF10" s="17"/>
      <c r="BG10" s="17">
        <v>0.170660822366246</v>
      </c>
      <c r="BH10" s="17">
        <v>0.16682025259781899</v>
      </c>
      <c r="BI10" s="17">
        <v>0.16930752785398101</v>
      </c>
      <c r="BJ10" s="17">
        <v>0.43950740059841198</v>
      </c>
      <c r="BK10" s="17">
        <v>3.1220541958475401E-2</v>
      </c>
      <c r="BL10" s="17"/>
      <c r="BM10" s="17">
        <v>0.16734809198855899</v>
      </c>
      <c r="BN10" s="17">
        <v>0.105337730731419</v>
      </c>
    </row>
    <row r="11" spans="2:66" ht="29" x14ac:dyDescent="0.35">
      <c r="B11" s="18" t="s">
        <v>352</v>
      </c>
      <c r="C11" s="17">
        <v>4.0575730942153498E-2</v>
      </c>
      <c r="D11" s="17">
        <v>5.8164832042434701E-2</v>
      </c>
      <c r="E11" s="17">
        <v>2.4467797036558499E-2</v>
      </c>
      <c r="F11" s="17"/>
      <c r="G11" s="17">
        <v>4.1027675801947501E-2</v>
      </c>
      <c r="H11" s="17">
        <v>9.5392672698134895E-2</v>
      </c>
      <c r="I11" s="17">
        <v>5.8726612616146298E-2</v>
      </c>
      <c r="J11" s="17">
        <v>5.8875078925883902E-2</v>
      </c>
      <c r="K11" s="17">
        <v>1.6502169845232999E-2</v>
      </c>
      <c r="L11" s="17">
        <v>0</v>
      </c>
      <c r="M11" s="17"/>
      <c r="N11" s="17">
        <v>8.0229541928977105E-2</v>
      </c>
      <c r="O11" s="17">
        <v>4.5683659021968102E-2</v>
      </c>
      <c r="P11" s="17">
        <v>2.0615201535098798E-2</v>
      </c>
      <c r="Q11" s="17">
        <v>1.96453677282717E-2</v>
      </c>
      <c r="R11" s="17"/>
      <c r="S11" s="17">
        <v>0.101344967628038</v>
      </c>
      <c r="T11" s="17">
        <v>2.37497439012231E-2</v>
      </c>
      <c r="U11" s="17">
        <v>0</v>
      </c>
      <c r="V11" s="17">
        <v>0</v>
      </c>
      <c r="W11" s="17">
        <v>4.2855659435253199E-2</v>
      </c>
      <c r="X11" s="17">
        <v>5.2310693026328799E-2</v>
      </c>
      <c r="Y11" s="17">
        <v>0</v>
      </c>
      <c r="Z11" s="17">
        <v>0</v>
      </c>
      <c r="AA11" s="17">
        <v>3.8566759547693202E-2</v>
      </c>
      <c r="AB11" s="17">
        <v>6.5042773688472694E-2</v>
      </c>
      <c r="AC11" s="17">
        <v>4.1493542246646899E-2</v>
      </c>
      <c r="AD11" s="17">
        <v>0.135382867650824</v>
      </c>
      <c r="AE11" s="17"/>
      <c r="AF11" s="17">
        <v>7.2905682762812798E-2</v>
      </c>
      <c r="AG11" s="17">
        <v>3.2655559056722801E-2</v>
      </c>
      <c r="AH11" s="17">
        <v>2.13252375350074E-2</v>
      </c>
      <c r="AI11" s="17">
        <v>4.6058408584482298E-2</v>
      </c>
      <c r="AJ11" s="17">
        <v>0</v>
      </c>
      <c r="AK11" s="17">
        <v>4.9329088949567799E-2</v>
      </c>
      <c r="AL11" s="17"/>
      <c r="AM11" s="17">
        <v>5.6654562386664303E-2</v>
      </c>
      <c r="AN11" s="17">
        <v>1.8861634138684701E-2</v>
      </c>
      <c r="AO11" s="17"/>
      <c r="AP11" s="17">
        <v>9.9495726383995193E-3</v>
      </c>
      <c r="AQ11" s="17">
        <v>3.4082661663843897E-2</v>
      </c>
      <c r="AR11" s="17">
        <v>4.8165359624201098E-2</v>
      </c>
      <c r="AS11" s="17">
        <v>0.12433440638618</v>
      </c>
      <c r="AT11" s="17">
        <v>0.15201361927089399</v>
      </c>
      <c r="AU11" s="17"/>
      <c r="AV11" s="17">
        <v>7.3481970230501806E-2</v>
      </c>
      <c r="AW11" s="17">
        <v>2.6961465161409199E-2</v>
      </c>
      <c r="AX11" s="17">
        <v>6.5300680972126005E-2</v>
      </c>
      <c r="AY11" s="17">
        <v>2.50155117835669E-2</v>
      </c>
      <c r="AZ11" s="17">
        <v>3.8543783973487601E-2</v>
      </c>
      <c r="BA11" s="17">
        <v>0</v>
      </c>
      <c r="BB11" s="17"/>
      <c r="BC11" s="17">
        <v>4.1479935975039801E-2</v>
      </c>
      <c r="BD11" s="17">
        <v>1.23321092408926E-2</v>
      </c>
      <c r="BE11" s="17">
        <v>8.9211074714785302E-2</v>
      </c>
      <c r="BF11" s="17"/>
      <c r="BG11" s="17">
        <v>9.9712108726403695E-2</v>
      </c>
      <c r="BH11" s="17">
        <v>5.5566567701703103E-2</v>
      </c>
      <c r="BI11" s="17">
        <v>1.5283584403028501E-2</v>
      </c>
      <c r="BJ11" s="17">
        <v>0</v>
      </c>
      <c r="BK11" s="17">
        <v>3.4981280670557502E-2</v>
      </c>
      <c r="BL11" s="17"/>
      <c r="BM11" s="17">
        <v>6.16338329470675E-2</v>
      </c>
      <c r="BN11" s="17">
        <v>2.8631053794248702E-2</v>
      </c>
    </row>
    <row r="12" spans="2:66" ht="29" x14ac:dyDescent="0.35">
      <c r="B12" s="18" t="s">
        <v>353</v>
      </c>
      <c r="C12" s="17">
        <v>1.25158415044521E-2</v>
      </c>
      <c r="D12" s="17">
        <v>5.5187739073724604E-3</v>
      </c>
      <c r="E12" s="17">
        <v>1.8923690418626501E-2</v>
      </c>
      <c r="F12" s="17"/>
      <c r="G12" s="17">
        <v>5.8359891541584198E-2</v>
      </c>
      <c r="H12" s="17">
        <v>3.3850586680483401E-2</v>
      </c>
      <c r="I12" s="17">
        <v>0</v>
      </c>
      <c r="J12" s="17">
        <v>0</v>
      </c>
      <c r="K12" s="17">
        <v>0</v>
      </c>
      <c r="L12" s="17">
        <v>0</v>
      </c>
      <c r="M12" s="17"/>
      <c r="N12" s="17">
        <v>2.1814078810184899E-2</v>
      </c>
      <c r="O12" s="17">
        <v>8.6115934268749302E-3</v>
      </c>
      <c r="P12" s="17">
        <v>1.14629370509694E-2</v>
      </c>
      <c r="Q12" s="17">
        <v>1.00413885440973E-2</v>
      </c>
      <c r="R12" s="17"/>
      <c r="S12" s="17">
        <v>1.9435360649793999E-2</v>
      </c>
      <c r="T12" s="17">
        <v>0</v>
      </c>
      <c r="U12" s="17">
        <v>3.0496764119855701E-2</v>
      </c>
      <c r="V12" s="17">
        <v>2.6817643743691201E-2</v>
      </c>
      <c r="W12" s="17">
        <v>0</v>
      </c>
      <c r="X12" s="17">
        <v>0</v>
      </c>
      <c r="Y12" s="17">
        <v>0</v>
      </c>
      <c r="Z12" s="17">
        <v>0</v>
      </c>
      <c r="AA12" s="17">
        <v>4.1098361826608497E-2</v>
      </c>
      <c r="AB12" s="17">
        <v>0</v>
      </c>
      <c r="AC12" s="17">
        <v>0</v>
      </c>
      <c r="AD12" s="17">
        <v>0</v>
      </c>
      <c r="AE12" s="17"/>
      <c r="AF12" s="17">
        <v>2.1335731953875701E-2</v>
      </c>
      <c r="AG12" s="17">
        <v>1.6079557944897099E-2</v>
      </c>
      <c r="AH12" s="17">
        <v>0</v>
      </c>
      <c r="AI12" s="17">
        <v>0</v>
      </c>
      <c r="AJ12" s="17">
        <v>2.56764013566762E-2</v>
      </c>
      <c r="AK12" s="17">
        <v>0</v>
      </c>
      <c r="AL12" s="17"/>
      <c r="AM12" s="17">
        <v>4.5391333717775097E-3</v>
      </c>
      <c r="AN12" s="17">
        <v>2.3659958134318398E-2</v>
      </c>
      <c r="AO12" s="17"/>
      <c r="AP12" s="17">
        <v>1.9404600538497799E-2</v>
      </c>
      <c r="AQ12" s="17">
        <v>1.10300271379325E-2</v>
      </c>
      <c r="AR12" s="17">
        <v>1.1166008037674899E-2</v>
      </c>
      <c r="AS12" s="17">
        <v>2.1473947277007199E-2</v>
      </c>
      <c r="AT12" s="17">
        <v>0</v>
      </c>
      <c r="AU12" s="17"/>
      <c r="AV12" s="17">
        <v>7.0722236967744601E-3</v>
      </c>
      <c r="AW12" s="17">
        <v>3.9924605997639001E-2</v>
      </c>
      <c r="AX12" s="17">
        <v>3.12733707665281E-2</v>
      </c>
      <c r="AY12" s="17">
        <v>0</v>
      </c>
      <c r="AZ12" s="17">
        <v>0</v>
      </c>
      <c r="BA12" s="17">
        <v>0</v>
      </c>
      <c r="BB12" s="17"/>
      <c r="BC12" s="17">
        <v>1.8137432745163998E-2</v>
      </c>
      <c r="BD12" s="17">
        <v>6.11243048322166E-3</v>
      </c>
      <c r="BE12" s="17">
        <v>1.9033913113798401E-2</v>
      </c>
      <c r="BF12" s="17"/>
      <c r="BG12" s="17">
        <v>0</v>
      </c>
      <c r="BH12" s="17">
        <v>2.2020888685693501E-2</v>
      </c>
      <c r="BI12" s="17">
        <v>7.3242921770480304E-3</v>
      </c>
      <c r="BJ12" s="17">
        <v>0</v>
      </c>
      <c r="BK12" s="17">
        <v>0</v>
      </c>
      <c r="BL12" s="17"/>
      <c r="BM12" s="17">
        <v>1.8994386586195199E-2</v>
      </c>
      <c r="BN12" s="17">
        <v>0</v>
      </c>
    </row>
    <row r="13" spans="2:66" ht="29" x14ac:dyDescent="0.35">
      <c r="B13" s="18" t="s">
        <v>354</v>
      </c>
      <c r="C13" s="17">
        <v>7.4351423692844898E-3</v>
      </c>
      <c r="D13" s="17">
        <v>5.4202818841670398E-3</v>
      </c>
      <c r="E13" s="17">
        <v>9.2803327140456807E-3</v>
      </c>
      <c r="F13" s="17"/>
      <c r="G13" s="17">
        <v>3.7775770813159602E-2</v>
      </c>
      <c r="H13" s="17">
        <v>0</v>
      </c>
      <c r="I13" s="17">
        <v>1.4887285838456899E-2</v>
      </c>
      <c r="J13" s="17">
        <v>0</v>
      </c>
      <c r="K13" s="17">
        <v>0</v>
      </c>
      <c r="L13" s="17">
        <v>0</v>
      </c>
      <c r="M13" s="17"/>
      <c r="N13" s="17">
        <v>1.08330533476506E-2</v>
      </c>
      <c r="O13" s="17">
        <v>8.6064190664941892E-3</v>
      </c>
      <c r="P13" s="17">
        <v>0</v>
      </c>
      <c r="Q13" s="17">
        <v>9.9349649115064997E-3</v>
      </c>
      <c r="R13" s="17"/>
      <c r="S13" s="17">
        <v>3.9543663550944103E-2</v>
      </c>
      <c r="T13" s="17">
        <v>2.36202516040416E-2</v>
      </c>
      <c r="U13" s="17">
        <v>0</v>
      </c>
      <c r="V13" s="17">
        <v>0</v>
      </c>
      <c r="W13" s="17">
        <v>0</v>
      </c>
      <c r="X13" s="17">
        <v>0</v>
      </c>
      <c r="Y13" s="17">
        <v>0</v>
      </c>
      <c r="Z13" s="17">
        <v>0</v>
      </c>
      <c r="AA13" s="17">
        <v>0</v>
      </c>
      <c r="AB13" s="17">
        <v>0</v>
      </c>
      <c r="AC13" s="17">
        <v>0</v>
      </c>
      <c r="AD13" s="17">
        <v>0</v>
      </c>
      <c r="AE13" s="17"/>
      <c r="AF13" s="17">
        <v>2.12130275877143E-2</v>
      </c>
      <c r="AG13" s="17">
        <v>0</v>
      </c>
      <c r="AH13" s="17">
        <v>1.73872601690848E-2</v>
      </c>
      <c r="AI13" s="17">
        <v>0</v>
      </c>
      <c r="AJ13" s="17">
        <v>0</v>
      </c>
      <c r="AK13" s="17">
        <v>0</v>
      </c>
      <c r="AL13" s="17"/>
      <c r="AM13" s="17">
        <v>4.4910253775377598E-3</v>
      </c>
      <c r="AN13" s="17">
        <v>1.15803795314403E-2</v>
      </c>
      <c r="AO13" s="17"/>
      <c r="AP13" s="17">
        <v>0</v>
      </c>
      <c r="AQ13" s="17">
        <v>2.34156451554282E-2</v>
      </c>
      <c r="AR13" s="17">
        <v>1.07858429659224E-2</v>
      </c>
      <c r="AS13" s="17">
        <v>0</v>
      </c>
      <c r="AT13" s="17">
        <v>0</v>
      </c>
      <c r="AU13" s="17"/>
      <c r="AV13" s="17">
        <v>2.1333898793479598E-2</v>
      </c>
      <c r="AW13" s="17">
        <v>0</v>
      </c>
      <c r="AX13" s="17">
        <v>0</v>
      </c>
      <c r="AY13" s="17">
        <v>0</v>
      </c>
      <c r="AZ13" s="17">
        <v>0</v>
      </c>
      <c r="BA13" s="17">
        <v>0</v>
      </c>
      <c r="BB13" s="17"/>
      <c r="BC13" s="17">
        <v>1.88095148809607E-2</v>
      </c>
      <c r="BD13" s="17">
        <v>0</v>
      </c>
      <c r="BE13" s="17">
        <v>8.9189774559528309E-3</v>
      </c>
      <c r="BF13" s="17"/>
      <c r="BG13" s="17">
        <v>3.3698095377607401E-2</v>
      </c>
      <c r="BH13" s="17">
        <v>5.1896521279763902E-3</v>
      </c>
      <c r="BI13" s="17">
        <v>0</v>
      </c>
      <c r="BJ13" s="17">
        <v>0</v>
      </c>
      <c r="BK13" s="17">
        <v>3.2853763788051098E-2</v>
      </c>
      <c r="BL13" s="17"/>
      <c r="BM13" s="17">
        <v>9.1077893376019098E-3</v>
      </c>
      <c r="BN13" s="17">
        <v>2.6889749612595801E-2</v>
      </c>
    </row>
    <row r="14" spans="2:66" x14ac:dyDescent="0.35">
      <c r="B14" s="18" t="s">
        <v>282</v>
      </c>
      <c r="C14" s="19">
        <v>1.4414788692427599E-2</v>
      </c>
      <c r="D14" s="19">
        <v>1.4877500698628501E-2</v>
      </c>
      <c r="E14" s="19">
        <v>1.39910413746588E-2</v>
      </c>
      <c r="F14" s="19"/>
      <c r="G14" s="19">
        <v>1.8748452342559001E-2</v>
      </c>
      <c r="H14" s="19">
        <v>4.7055801572044899E-2</v>
      </c>
      <c r="I14" s="19">
        <v>0</v>
      </c>
      <c r="J14" s="19">
        <v>3.6212951003869197E-2</v>
      </c>
      <c r="K14" s="19">
        <v>0</v>
      </c>
      <c r="L14" s="19">
        <v>0</v>
      </c>
      <c r="M14" s="19"/>
      <c r="N14" s="19">
        <v>1.0406869295141501E-2</v>
      </c>
      <c r="O14" s="19">
        <v>8.7522954227337996E-3</v>
      </c>
      <c r="P14" s="19">
        <v>0</v>
      </c>
      <c r="Q14" s="19">
        <v>3.6896708086763999E-2</v>
      </c>
      <c r="R14" s="19"/>
      <c r="S14" s="19">
        <v>0</v>
      </c>
      <c r="T14" s="19">
        <v>2.2885194157301201E-2</v>
      </c>
      <c r="U14" s="19">
        <v>0</v>
      </c>
      <c r="V14" s="19">
        <v>0</v>
      </c>
      <c r="W14" s="19">
        <v>3.64268087643684E-2</v>
      </c>
      <c r="X14" s="19">
        <v>0</v>
      </c>
      <c r="Y14" s="19">
        <v>3.2215623504729597E-2</v>
      </c>
      <c r="Z14" s="19">
        <v>0.142289679077367</v>
      </c>
      <c r="AA14" s="19">
        <v>0</v>
      </c>
      <c r="AB14" s="19">
        <v>0</v>
      </c>
      <c r="AC14" s="19">
        <v>0</v>
      </c>
      <c r="AD14" s="19">
        <v>0</v>
      </c>
      <c r="AE14" s="19"/>
      <c r="AF14" s="19">
        <v>3.0225938526210701E-2</v>
      </c>
      <c r="AG14" s="19">
        <v>8.0255608452955499E-3</v>
      </c>
      <c r="AH14" s="19">
        <v>1.6900644057568401E-2</v>
      </c>
      <c r="AI14" s="19">
        <v>1.43946716563224E-2</v>
      </c>
      <c r="AJ14" s="19">
        <v>0</v>
      </c>
      <c r="AK14" s="19">
        <v>0</v>
      </c>
      <c r="AL14" s="19"/>
      <c r="AM14" s="19">
        <v>3.9643857743524198E-3</v>
      </c>
      <c r="AN14" s="19">
        <v>2.8992285404354199E-2</v>
      </c>
      <c r="AO14" s="19"/>
      <c r="AP14" s="19">
        <v>1.81947746641546E-2</v>
      </c>
      <c r="AQ14" s="19">
        <v>0</v>
      </c>
      <c r="AR14" s="19">
        <v>3.2554470024330102E-2</v>
      </c>
      <c r="AS14" s="19">
        <v>0</v>
      </c>
      <c r="AT14" s="19">
        <v>0</v>
      </c>
      <c r="AU14" s="19"/>
      <c r="AV14" s="19">
        <v>2.03296795589397E-2</v>
      </c>
      <c r="AW14" s="19">
        <v>0</v>
      </c>
      <c r="AX14" s="19">
        <v>0</v>
      </c>
      <c r="AY14" s="19">
        <v>0</v>
      </c>
      <c r="AZ14" s="19">
        <v>0</v>
      </c>
      <c r="BA14" s="19">
        <v>0</v>
      </c>
      <c r="BB14" s="19"/>
      <c r="BC14" s="19">
        <v>9.05619115142519E-3</v>
      </c>
      <c r="BD14" s="19">
        <v>2.98111858904779E-2</v>
      </c>
      <c r="BE14" s="19">
        <v>0</v>
      </c>
      <c r="BF14" s="19"/>
      <c r="BG14" s="19">
        <v>0</v>
      </c>
      <c r="BH14" s="19">
        <v>1.0445836345372699E-2</v>
      </c>
      <c r="BI14" s="19">
        <v>7.2964234524275796E-3</v>
      </c>
      <c r="BJ14" s="19">
        <v>0</v>
      </c>
      <c r="BK14" s="19">
        <v>0</v>
      </c>
      <c r="BL14" s="19"/>
      <c r="BM14" s="19">
        <v>9.0101837665180397E-3</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458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373</v>
      </c>
      <c r="D7" s="10">
        <v>176</v>
      </c>
      <c r="E7" s="10">
        <v>196</v>
      </c>
      <c r="F7" s="10"/>
      <c r="G7" s="10">
        <v>45</v>
      </c>
      <c r="H7" s="10">
        <v>66</v>
      </c>
      <c r="I7" s="10">
        <v>77</v>
      </c>
      <c r="J7" s="10">
        <v>57</v>
      </c>
      <c r="K7" s="10">
        <v>57</v>
      </c>
      <c r="L7" s="10">
        <v>71</v>
      </c>
      <c r="M7" s="10"/>
      <c r="N7" s="10">
        <v>99</v>
      </c>
      <c r="O7" s="10">
        <v>100</v>
      </c>
      <c r="P7" s="10">
        <v>80</v>
      </c>
      <c r="Q7" s="10">
        <v>93</v>
      </c>
      <c r="R7" s="10"/>
      <c r="S7" s="10">
        <v>56</v>
      </c>
      <c r="T7" s="10">
        <v>54</v>
      </c>
      <c r="U7" s="10">
        <v>29</v>
      </c>
      <c r="V7" s="10">
        <v>28</v>
      </c>
      <c r="W7" s="10">
        <v>28</v>
      </c>
      <c r="X7" s="10">
        <v>32</v>
      </c>
      <c r="Y7" s="10">
        <v>28</v>
      </c>
      <c r="Z7" s="10">
        <v>23</v>
      </c>
      <c r="AA7" s="10">
        <v>41</v>
      </c>
      <c r="AB7" s="10">
        <v>24</v>
      </c>
      <c r="AC7" s="10">
        <v>24</v>
      </c>
      <c r="AD7" s="10">
        <v>6</v>
      </c>
      <c r="AE7" s="10"/>
      <c r="AF7" s="10">
        <v>108</v>
      </c>
      <c r="AG7" s="10">
        <v>95</v>
      </c>
      <c r="AH7" s="10">
        <v>52</v>
      </c>
      <c r="AI7" s="10">
        <v>66</v>
      </c>
      <c r="AJ7" s="10">
        <v>36</v>
      </c>
      <c r="AK7" s="10">
        <v>16</v>
      </c>
      <c r="AL7" s="10"/>
      <c r="AM7" s="10">
        <v>214</v>
      </c>
      <c r="AN7" s="10">
        <v>157</v>
      </c>
      <c r="AO7" s="10"/>
      <c r="AP7" s="10">
        <v>88</v>
      </c>
      <c r="AQ7" s="10">
        <v>75</v>
      </c>
      <c r="AR7" s="10">
        <v>88</v>
      </c>
      <c r="AS7" s="10">
        <v>43</v>
      </c>
      <c r="AT7" s="10">
        <v>14</v>
      </c>
      <c r="AU7" s="10"/>
      <c r="AV7" s="10">
        <v>142</v>
      </c>
      <c r="AW7" s="10">
        <v>61</v>
      </c>
      <c r="AX7" s="10">
        <v>31</v>
      </c>
      <c r="AY7" s="10">
        <v>42</v>
      </c>
      <c r="AZ7" s="10">
        <v>25</v>
      </c>
      <c r="BA7" s="10">
        <v>29</v>
      </c>
      <c r="BB7" s="10"/>
      <c r="BC7" s="10">
        <v>91</v>
      </c>
      <c r="BD7" s="10">
        <v>149</v>
      </c>
      <c r="BE7" s="10">
        <v>104</v>
      </c>
      <c r="BF7" s="10"/>
      <c r="BG7" s="10">
        <v>32</v>
      </c>
      <c r="BH7" s="10">
        <v>176</v>
      </c>
      <c r="BI7" s="10">
        <v>119</v>
      </c>
      <c r="BJ7" s="10">
        <v>9</v>
      </c>
      <c r="BK7" s="10">
        <v>22</v>
      </c>
      <c r="BL7" s="10"/>
      <c r="BM7" s="10">
        <v>208</v>
      </c>
      <c r="BN7" s="10">
        <v>31</v>
      </c>
    </row>
    <row r="8" spans="2:66" ht="30" customHeight="1" x14ac:dyDescent="0.35">
      <c r="B8" s="11" t="s">
        <v>19</v>
      </c>
      <c r="C8" s="11">
        <v>372</v>
      </c>
      <c r="D8" s="11">
        <v>177</v>
      </c>
      <c r="E8" s="11">
        <v>194</v>
      </c>
      <c r="F8" s="11"/>
      <c r="G8" s="11">
        <v>45</v>
      </c>
      <c r="H8" s="11">
        <v>64</v>
      </c>
      <c r="I8" s="11">
        <v>79</v>
      </c>
      <c r="J8" s="11">
        <v>58</v>
      </c>
      <c r="K8" s="11">
        <v>57</v>
      </c>
      <c r="L8" s="11">
        <v>70</v>
      </c>
      <c r="M8" s="11"/>
      <c r="N8" s="11">
        <v>98</v>
      </c>
      <c r="O8" s="11">
        <v>103</v>
      </c>
      <c r="P8" s="11">
        <v>78</v>
      </c>
      <c r="Q8" s="11">
        <v>91</v>
      </c>
      <c r="R8" s="11"/>
      <c r="S8" s="11">
        <v>55</v>
      </c>
      <c r="T8" s="11">
        <v>53</v>
      </c>
      <c r="U8" s="11">
        <v>28</v>
      </c>
      <c r="V8" s="11">
        <v>29</v>
      </c>
      <c r="W8" s="11">
        <v>28</v>
      </c>
      <c r="X8" s="11">
        <v>31</v>
      </c>
      <c r="Y8" s="11">
        <v>27</v>
      </c>
      <c r="Z8" s="11">
        <v>22</v>
      </c>
      <c r="AA8" s="11">
        <v>40</v>
      </c>
      <c r="AB8" s="11">
        <v>28</v>
      </c>
      <c r="AC8" s="11">
        <v>23</v>
      </c>
      <c r="AD8" s="11">
        <v>6</v>
      </c>
      <c r="AE8" s="11"/>
      <c r="AF8" s="11">
        <v>108</v>
      </c>
      <c r="AG8" s="11">
        <v>95</v>
      </c>
      <c r="AH8" s="11">
        <v>51</v>
      </c>
      <c r="AI8" s="11">
        <v>66</v>
      </c>
      <c r="AJ8" s="11">
        <v>35</v>
      </c>
      <c r="AK8" s="11">
        <v>16</v>
      </c>
      <c r="AL8" s="11"/>
      <c r="AM8" s="11">
        <v>212</v>
      </c>
      <c r="AN8" s="11">
        <v>158</v>
      </c>
      <c r="AO8" s="11"/>
      <c r="AP8" s="11">
        <v>87</v>
      </c>
      <c r="AQ8" s="11">
        <v>75</v>
      </c>
      <c r="AR8" s="11">
        <v>88</v>
      </c>
      <c r="AS8" s="11">
        <v>44</v>
      </c>
      <c r="AT8" s="11">
        <v>14</v>
      </c>
      <c r="AU8" s="11"/>
      <c r="AV8" s="11">
        <v>142</v>
      </c>
      <c r="AW8" s="11">
        <v>61</v>
      </c>
      <c r="AX8" s="11">
        <v>31</v>
      </c>
      <c r="AY8" s="11">
        <v>41</v>
      </c>
      <c r="AZ8" s="11">
        <v>25</v>
      </c>
      <c r="BA8" s="11">
        <v>29</v>
      </c>
      <c r="BB8" s="11"/>
      <c r="BC8" s="11">
        <v>91</v>
      </c>
      <c r="BD8" s="11">
        <v>149</v>
      </c>
      <c r="BE8" s="11">
        <v>103</v>
      </c>
      <c r="BF8" s="11"/>
      <c r="BG8" s="11">
        <v>32</v>
      </c>
      <c r="BH8" s="11">
        <v>176</v>
      </c>
      <c r="BI8" s="11">
        <v>118</v>
      </c>
      <c r="BJ8" s="11">
        <v>9</v>
      </c>
      <c r="BK8" s="11">
        <v>22</v>
      </c>
      <c r="BL8" s="11"/>
      <c r="BM8" s="11">
        <v>208</v>
      </c>
      <c r="BN8" s="11">
        <v>31</v>
      </c>
    </row>
    <row r="9" spans="2:66" ht="29" x14ac:dyDescent="0.35">
      <c r="B9" s="18" t="s">
        <v>350</v>
      </c>
      <c r="C9" s="17">
        <v>0.824098642183546</v>
      </c>
      <c r="D9" s="17">
        <v>0.82586250295657204</v>
      </c>
      <c r="E9" s="17">
        <v>0.82160317235230695</v>
      </c>
      <c r="F9" s="17"/>
      <c r="G9" s="17">
        <v>0.73891499332477395</v>
      </c>
      <c r="H9" s="17">
        <v>0.695401549062452</v>
      </c>
      <c r="I9" s="17">
        <v>0.77308398081009799</v>
      </c>
      <c r="J9" s="17">
        <v>0.84087479650595498</v>
      </c>
      <c r="K9" s="17">
        <v>0.93023175757341003</v>
      </c>
      <c r="L9" s="17">
        <v>0.95513829375169901</v>
      </c>
      <c r="M9" s="17"/>
      <c r="N9" s="17">
        <v>0.78918268549888204</v>
      </c>
      <c r="O9" s="17">
        <v>0.78847967350918102</v>
      </c>
      <c r="P9" s="17">
        <v>0.88603443754040001</v>
      </c>
      <c r="Q9" s="17">
        <v>0.84677485355892801</v>
      </c>
      <c r="R9" s="17"/>
      <c r="S9" s="17">
        <v>0.73347936365834498</v>
      </c>
      <c r="T9" s="17">
        <v>0.77880011185629106</v>
      </c>
      <c r="U9" s="17">
        <v>0.76190796815732797</v>
      </c>
      <c r="V9" s="17">
        <v>0.88946916092196704</v>
      </c>
      <c r="W9" s="17">
        <v>0.85240916746157802</v>
      </c>
      <c r="X9" s="17">
        <v>0.90538598247188096</v>
      </c>
      <c r="Y9" s="17">
        <v>0.85797582691095498</v>
      </c>
      <c r="Z9" s="17">
        <v>0.91260639935346999</v>
      </c>
      <c r="AA9" s="17">
        <v>0.85602992939504796</v>
      </c>
      <c r="AB9" s="17">
        <v>0.66539565060614303</v>
      </c>
      <c r="AC9" s="17">
        <v>0.95679773060633999</v>
      </c>
      <c r="AD9" s="17">
        <v>1</v>
      </c>
      <c r="AE9" s="17"/>
      <c r="AF9" s="17">
        <v>0.70964222118717801</v>
      </c>
      <c r="AG9" s="17">
        <v>0.84957123062184703</v>
      </c>
      <c r="AH9" s="17">
        <v>0.86957677891446705</v>
      </c>
      <c r="AI9" s="17">
        <v>0.84789022750025</v>
      </c>
      <c r="AJ9" s="17">
        <v>0.91545307854311597</v>
      </c>
      <c r="AK9" s="17">
        <v>1</v>
      </c>
      <c r="AL9" s="17"/>
      <c r="AM9" s="17">
        <v>0.82359944489207004</v>
      </c>
      <c r="AN9" s="17">
        <v>0.82255182771095703</v>
      </c>
      <c r="AO9" s="17"/>
      <c r="AP9" s="17">
        <v>0.83950850390056897</v>
      </c>
      <c r="AQ9" s="17">
        <v>0.87826205227723297</v>
      </c>
      <c r="AR9" s="17">
        <v>0.851920773918041</v>
      </c>
      <c r="AS9" s="17">
        <v>0.70354803295659796</v>
      </c>
      <c r="AT9" s="17">
        <v>0.48539403343805299</v>
      </c>
      <c r="AU9" s="17"/>
      <c r="AV9" s="17">
        <v>0.79513337165891895</v>
      </c>
      <c r="AW9" s="17">
        <v>0.795835708044759</v>
      </c>
      <c r="AX9" s="17">
        <v>0.77720298272451704</v>
      </c>
      <c r="AY9" s="17">
        <v>0.92818881216315696</v>
      </c>
      <c r="AZ9" s="17">
        <v>0.87879631250151702</v>
      </c>
      <c r="BA9" s="17">
        <v>0.82814042006826605</v>
      </c>
      <c r="BB9" s="17"/>
      <c r="BC9" s="17">
        <v>0.80126379810458603</v>
      </c>
      <c r="BD9" s="17">
        <v>0.86407153555732397</v>
      </c>
      <c r="BE9" s="17">
        <v>0.75748512501589904</v>
      </c>
      <c r="BF9" s="17"/>
      <c r="BG9" s="17">
        <v>0.81475566065169402</v>
      </c>
      <c r="BH9" s="17">
        <v>0.78648258391321102</v>
      </c>
      <c r="BI9" s="17">
        <v>0.88129417240237795</v>
      </c>
      <c r="BJ9" s="17">
        <v>0.66601395754496695</v>
      </c>
      <c r="BK9" s="17">
        <v>0.86531865978493405</v>
      </c>
      <c r="BL9" s="17"/>
      <c r="BM9" s="17">
        <v>0.79080402723404097</v>
      </c>
      <c r="BN9" s="17">
        <v>0.80697212942757901</v>
      </c>
    </row>
    <row r="10" spans="2:66" ht="43.5" x14ac:dyDescent="0.35">
      <c r="B10" s="18" t="s">
        <v>351</v>
      </c>
      <c r="C10" s="17">
        <v>0.10356656786530199</v>
      </c>
      <c r="D10" s="17">
        <v>0.100600377225398</v>
      </c>
      <c r="E10" s="17">
        <v>0.106793833040542</v>
      </c>
      <c r="F10" s="17"/>
      <c r="G10" s="17">
        <v>0.194834696955206</v>
      </c>
      <c r="H10" s="17">
        <v>0.16907829442796099</v>
      </c>
      <c r="I10" s="17">
        <v>0.176584858148288</v>
      </c>
      <c r="J10" s="17">
        <v>5.2325004999257303E-2</v>
      </c>
      <c r="K10" s="17">
        <v>1.7671365412397399E-2</v>
      </c>
      <c r="L10" s="17">
        <v>1.38220328005516E-2</v>
      </c>
      <c r="M10" s="17"/>
      <c r="N10" s="17">
        <v>0.14211710548741499</v>
      </c>
      <c r="O10" s="17">
        <v>0.151672232079713</v>
      </c>
      <c r="P10" s="17">
        <v>3.6842391004938697E-2</v>
      </c>
      <c r="Q10" s="17">
        <v>6.6246831934892794E-2</v>
      </c>
      <c r="R10" s="17"/>
      <c r="S10" s="17">
        <v>0.17825556501628601</v>
      </c>
      <c r="T10" s="17">
        <v>0.128788371583164</v>
      </c>
      <c r="U10" s="17">
        <v>0.17036415071250599</v>
      </c>
      <c r="V10" s="17">
        <v>7.4053774750594298E-2</v>
      </c>
      <c r="W10" s="17">
        <v>7.3486800847156697E-2</v>
      </c>
      <c r="X10" s="17">
        <v>3.17241891106987E-2</v>
      </c>
      <c r="Y10" s="17">
        <v>7.2953073676570501E-2</v>
      </c>
      <c r="Z10" s="17">
        <v>4.3401067166457703E-2</v>
      </c>
      <c r="AA10" s="17">
        <v>7.23990892420283E-2</v>
      </c>
      <c r="AB10" s="17">
        <v>0.21432059364983799</v>
      </c>
      <c r="AC10" s="17">
        <v>0</v>
      </c>
      <c r="AD10" s="17">
        <v>0</v>
      </c>
      <c r="AE10" s="17"/>
      <c r="AF10" s="17">
        <v>0.19816115067494799</v>
      </c>
      <c r="AG10" s="17">
        <v>0.108512746521085</v>
      </c>
      <c r="AH10" s="17">
        <v>9.3775224141481803E-2</v>
      </c>
      <c r="AI10" s="17">
        <v>2.99648897770886E-2</v>
      </c>
      <c r="AJ10" s="17">
        <v>0</v>
      </c>
      <c r="AK10" s="17">
        <v>0</v>
      </c>
      <c r="AL10" s="17"/>
      <c r="AM10" s="17">
        <v>9.5749216348491997E-2</v>
      </c>
      <c r="AN10" s="17">
        <v>0.115363582830215</v>
      </c>
      <c r="AO10" s="17"/>
      <c r="AP10" s="17">
        <v>4.4449163612642499E-2</v>
      </c>
      <c r="AQ10" s="17">
        <v>6.6356241327226007E-2</v>
      </c>
      <c r="AR10" s="17">
        <v>0.115606152024498</v>
      </c>
      <c r="AS10" s="17">
        <v>0.24825543690163601</v>
      </c>
      <c r="AT10" s="17">
        <v>0.31750752016509598</v>
      </c>
      <c r="AU10" s="17"/>
      <c r="AV10" s="17">
        <v>0.10751945341569701</v>
      </c>
      <c r="AW10" s="17">
        <v>0.120165932465628</v>
      </c>
      <c r="AX10" s="17">
        <v>0.157908113825002</v>
      </c>
      <c r="AY10" s="17">
        <v>4.8840185807753698E-2</v>
      </c>
      <c r="AZ10" s="17">
        <v>0.121203687498483</v>
      </c>
      <c r="BA10" s="17">
        <v>0.104294273050798</v>
      </c>
      <c r="BB10" s="17"/>
      <c r="BC10" s="17">
        <v>0.12126324021751</v>
      </c>
      <c r="BD10" s="17">
        <v>6.2631406149754099E-2</v>
      </c>
      <c r="BE10" s="17">
        <v>0.15620471150207099</v>
      </c>
      <c r="BF10" s="17"/>
      <c r="BG10" s="17">
        <v>0.122434413310861</v>
      </c>
      <c r="BH10" s="17">
        <v>0.133408276689471</v>
      </c>
      <c r="BI10" s="17">
        <v>6.8471618625240496E-2</v>
      </c>
      <c r="BJ10" s="17">
        <v>0.33398604245503299</v>
      </c>
      <c r="BK10" s="17">
        <v>0</v>
      </c>
      <c r="BL10" s="17"/>
      <c r="BM10" s="17">
        <v>0.131730959111344</v>
      </c>
      <c r="BN10" s="17">
        <v>9.7774545939075697E-2</v>
      </c>
    </row>
    <row r="11" spans="2:66" ht="29" x14ac:dyDescent="0.35">
      <c r="B11" s="18" t="s">
        <v>352</v>
      </c>
      <c r="C11" s="17">
        <v>5.0733655455659103E-2</v>
      </c>
      <c r="D11" s="17">
        <v>6.7758976397954404E-2</v>
      </c>
      <c r="E11" s="17">
        <v>3.5462748161281303E-2</v>
      </c>
      <c r="F11" s="17"/>
      <c r="G11" s="17">
        <v>4.46439370199469E-2</v>
      </c>
      <c r="H11" s="17">
        <v>0.10284076232040799</v>
      </c>
      <c r="I11" s="17">
        <v>3.7370256361351301E-2</v>
      </c>
      <c r="J11" s="17">
        <v>7.2365168608293007E-2</v>
      </c>
      <c r="K11" s="17">
        <v>1.7388974111048599E-2</v>
      </c>
      <c r="L11" s="17">
        <v>3.1039673447749699E-2</v>
      </c>
      <c r="M11" s="17"/>
      <c r="N11" s="17">
        <v>5.8403893612723801E-2</v>
      </c>
      <c r="O11" s="17">
        <v>2.94777677046974E-2</v>
      </c>
      <c r="P11" s="17">
        <v>7.7123171454661799E-2</v>
      </c>
      <c r="Q11" s="17">
        <v>4.4434070503420901E-2</v>
      </c>
      <c r="R11" s="17"/>
      <c r="S11" s="17">
        <v>7.0631801651777404E-2</v>
      </c>
      <c r="T11" s="17">
        <v>7.3228030862279497E-2</v>
      </c>
      <c r="U11" s="17">
        <v>6.7727881130165493E-2</v>
      </c>
      <c r="V11" s="17">
        <v>3.6477064327438601E-2</v>
      </c>
      <c r="W11" s="17">
        <v>7.4104031691265601E-2</v>
      </c>
      <c r="X11" s="17">
        <v>0</v>
      </c>
      <c r="Y11" s="17">
        <v>3.4513827922148098E-2</v>
      </c>
      <c r="Z11" s="17">
        <v>0</v>
      </c>
      <c r="AA11" s="17">
        <v>4.65152060381911E-2</v>
      </c>
      <c r="AB11" s="17">
        <v>7.8522461464238802E-2</v>
      </c>
      <c r="AC11" s="17">
        <v>4.3202269393659898E-2</v>
      </c>
      <c r="AD11" s="17">
        <v>0</v>
      </c>
      <c r="AE11" s="17"/>
      <c r="AF11" s="17">
        <v>5.42253650964655E-2</v>
      </c>
      <c r="AG11" s="17">
        <v>3.13208106663527E-2</v>
      </c>
      <c r="AH11" s="17">
        <v>3.6647996944050999E-2</v>
      </c>
      <c r="AI11" s="17">
        <v>7.7940840383339399E-2</v>
      </c>
      <c r="AJ11" s="17">
        <v>8.4546921456883598E-2</v>
      </c>
      <c r="AK11" s="17">
        <v>0</v>
      </c>
      <c r="AL11" s="17"/>
      <c r="AM11" s="17">
        <v>6.0851573478371702E-2</v>
      </c>
      <c r="AN11" s="17">
        <v>3.7793574517508699E-2</v>
      </c>
      <c r="AO11" s="17"/>
      <c r="AP11" s="17">
        <v>8.2422352873314994E-2</v>
      </c>
      <c r="AQ11" s="17">
        <v>2.81466799511703E-2</v>
      </c>
      <c r="AR11" s="17">
        <v>2.17313814878334E-2</v>
      </c>
      <c r="AS11" s="17">
        <v>2.1799826701849101E-2</v>
      </c>
      <c r="AT11" s="17">
        <v>0.19709844639685101</v>
      </c>
      <c r="AU11" s="17"/>
      <c r="AV11" s="17">
        <v>7.6624812321387598E-2</v>
      </c>
      <c r="AW11" s="17">
        <v>3.25722066750017E-2</v>
      </c>
      <c r="AX11" s="17">
        <v>6.48889034504809E-2</v>
      </c>
      <c r="AY11" s="17">
        <v>2.29710020290891E-2</v>
      </c>
      <c r="AZ11" s="17">
        <v>0</v>
      </c>
      <c r="BA11" s="17">
        <v>6.7565306880936093E-2</v>
      </c>
      <c r="BB11" s="17"/>
      <c r="BC11" s="17">
        <v>5.5840904084391997E-2</v>
      </c>
      <c r="BD11" s="17">
        <v>5.3669150870577803E-2</v>
      </c>
      <c r="BE11" s="17">
        <v>5.5956426675666797E-2</v>
      </c>
      <c r="BF11" s="17"/>
      <c r="BG11" s="17">
        <v>6.2809926037445493E-2</v>
      </c>
      <c r="BH11" s="17">
        <v>6.2106584702227102E-2</v>
      </c>
      <c r="BI11" s="17">
        <v>3.3885426383635203E-2</v>
      </c>
      <c r="BJ11" s="17">
        <v>0</v>
      </c>
      <c r="BK11" s="17">
        <v>8.7923487158576605E-2</v>
      </c>
      <c r="BL11" s="17"/>
      <c r="BM11" s="17">
        <v>6.2214088025740702E-2</v>
      </c>
      <c r="BN11" s="17">
        <v>6.2183851540518101E-2</v>
      </c>
    </row>
    <row r="12" spans="2:66" ht="29" x14ac:dyDescent="0.35">
      <c r="B12" s="18" t="s">
        <v>353</v>
      </c>
      <c r="C12" s="17">
        <v>8.3996856111172302E-3</v>
      </c>
      <c r="D12" s="17">
        <v>0</v>
      </c>
      <c r="E12" s="17">
        <v>1.61023547455659E-2</v>
      </c>
      <c r="F12" s="17"/>
      <c r="G12" s="17">
        <v>0</v>
      </c>
      <c r="H12" s="17">
        <v>1.7963374072186501E-2</v>
      </c>
      <c r="I12" s="17">
        <v>0</v>
      </c>
      <c r="J12" s="17">
        <v>1.7659596138265701E-2</v>
      </c>
      <c r="K12" s="17">
        <v>1.6904052204329199E-2</v>
      </c>
      <c r="L12" s="17">
        <v>0</v>
      </c>
      <c r="M12" s="17"/>
      <c r="N12" s="17">
        <v>0</v>
      </c>
      <c r="O12" s="17">
        <v>2.09709085535086E-2</v>
      </c>
      <c r="P12" s="17">
        <v>0</v>
      </c>
      <c r="Q12" s="17">
        <v>1.04583143586047E-2</v>
      </c>
      <c r="R12" s="17"/>
      <c r="S12" s="17">
        <v>0</v>
      </c>
      <c r="T12" s="17">
        <v>0</v>
      </c>
      <c r="U12" s="17">
        <v>0</v>
      </c>
      <c r="V12" s="17">
        <v>0</v>
      </c>
      <c r="W12" s="17">
        <v>0</v>
      </c>
      <c r="X12" s="17">
        <v>3.2252301645076698E-2</v>
      </c>
      <c r="Y12" s="17">
        <v>0</v>
      </c>
      <c r="Z12" s="17">
        <v>4.3992533480072697E-2</v>
      </c>
      <c r="AA12" s="17">
        <v>0</v>
      </c>
      <c r="AB12" s="17">
        <v>4.1761294279780398E-2</v>
      </c>
      <c r="AC12" s="17">
        <v>0</v>
      </c>
      <c r="AD12" s="17">
        <v>0</v>
      </c>
      <c r="AE12" s="17"/>
      <c r="AF12" s="17">
        <v>1.9514089838968501E-2</v>
      </c>
      <c r="AG12" s="17">
        <v>0</v>
      </c>
      <c r="AH12" s="17">
        <v>0</v>
      </c>
      <c r="AI12" s="17">
        <v>1.5348578321672E-2</v>
      </c>
      <c r="AJ12" s="17">
        <v>0</v>
      </c>
      <c r="AK12" s="17">
        <v>0</v>
      </c>
      <c r="AL12" s="17"/>
      <c r="AM12" s="17">
        <v>1.0229503644640099E-2</v>
      </c>
      <c r="AN12" s="17">
        <v>6.0497087725260197E-3</v>
      </c>
      <c r="AO12" s="17"/>
      <c r="AP12" s="17">
        <v>1.09496963184589E-2</v>
      </c>
      <c r="AQ12" s="17">
        <v>1.3572025413872601E-2</v>
      </c>
      <c r="AR12" s="17">
        <v>0</v>
      </c>
      <c r="AS12" s="17">
        <v>2.6396703439916999E-2</v>
      </c>
      <c r="AT12" s="17">
        <v>0</v>
      </c>
      <c r="AU12" s="17"/>
      <c r="AV12" s="17">
        <v>0</v>
      </c>
      <c r="AW12" s="17">
        <v>3.4810727183455903E-2</v>
      </c>
      <c r="AX12" s="17">
        <v>0</v>
      </c>
      <c r="AY12" s="17">
        <v>0</v>
      </c>
      <c r="AZ12" s="17">
        <v>0</v>
      </c>
      <c r="BA12" s="17">
        <v>0</v>
      </c>
      <c r="BB12" s="17"/>
      <c r="BC12" s="17">
        <v>0</v>
      </c>
      <c r="BD12" s="17">
        <v>6.4084561016722304E-3</v>
      </c>
      <c r="BE12" s="17">
        <v>2.0959453119389501E-2</v>
      </c>
      <c r="BF12" s="17"/>
      <c r="BG12" s="17">
        <v>0</v>
      </c>
      <c r="BH12" s="17">
        <v>1.22959837144326E-2</v>
      </c>
      <c r="BI12" s="17">
        <v>8.1047987325944607E-3</v>
      </c>
      <c r="BJ12" s="17">
        <v>0</v>
      </c>
      <c r="BK12" s="17">
        <v>0</v>
      </c>
      <c r="BL12" s="17"/>
      <c r="BM12" s="17">
        <v>1.0416584553624399E-2</v>
      </c>
      <c r="BN12" s="17">
        <v>0</v>
      </c>
    </row>
    <row r="13" spans="2:66" ht="29" x14ac:dyDescent="0.35">
      <c r="B13" s="18" t="s">
        <v>354</v>
      </c>
      <c r="C13" s="17">
        <v>5.3621198646058698E-3</v>
      </c>
      <c r="D13" s="17">
        <v>5.7781434200756101E-3</v>
      </c>
      <c r="E13" s="17">
        <v>5.0097510426973697E-3</v>
      </c>
      <c r="F13" s="17"/>
      <c r="G13" s="17">
        <v>2.1606372700073501E-2</v>
      </c>
      <c r="H13" s="17">
        <v>0</v>
      </c>
      <c r="I13" s="17">
        <v>1.29609046802623E-2</v>
      </c>
      <c r="J13" s="17">
        <v>0</v>
      </c>
      <c r="K13" s="17">
        <v>0</v>
      </c>
      <c r="L13" s="17">
        <v>0</v>
      </c>
      <c r="M13" s="17"/>
      <c r="N13" s="17">
        <v>0</v>
      </c>
      <c r="O13" s="17">
        <v>9.3994181528998192E-3</v>
      </c>
      <c r="P13" s="17">
        <v>0</v>
      </c>
      <c r="Q13" s="17">
        <v>1.1189549291032899E-2</v>
      </c>
      <c r="R13" s="17"/>
      <c r="S13" s="17">
        <v>1.7633269673592199E-2</v>
      </c>
      <c r="T13" s="17">
        <v>1.91834856982647E-2</v>
      </c>
      <c r="U13" s="17">
        <v>0</v>
      </c>
      <c r="V13" s="17">
        <v>0</v>
      </c>
      <c r="W13" s="17">
        <v>0</v>
      </c>
      <c r="X13" s="17">
        <v>0</v>
      </c>
      <c r="Y13" s="17">
        <v>0</v>
      </c>
      <c r="Z13" s="17">
        <v>0</v>
      </c>
      <c r="AA13" s="17">
        <v>0</v>
      </c>
      <c r="AB13" s="17">
        <v>0</v>
      </c>
      <c r="AC13" s="17">
        <v>0</v>
      </c>
      <c r="AD13" s="17">
        <v>0</v>
      </c>
      <c r="AE13" s="17"/>
      <c r="AF13" s="17">
        <v>1.84571732024396E-2</v>
      </c>
      <c r="AG13" s="17">
        <v>0</v>
      </c>
      <c r="AH13" s="17">
        <v>0</v>
      </c>
      <c r="AI13" s="17">
        <v>0</v>
      </c>
      <c r="AJ13" s="17">
        <v>0</v>
      </c>
      <c r="AK13" s="17">
        <v>0</v>
      </c>
      <c r="AL13" s="17"/>
      <c r="AM13" s="17">
        <v>4.82274488617827E-3</v>
      </c>
      <c r="AN13" s="17">
        <v>6.1536014774249102E-3</v>
      </c>
      <c r="AO13" s="17"/>
      <c r="AP13" s="17">
        <v>1.11377373649159E-2</v>
      </c>
      <c r="AQ13" s="17">
        <v>1.3663001030497701E-2</v>
      </c>
      <c r="AR13" s="17">
        <v>0</v>
      </c>
      <c r="AS13" s="17">
        <v>0</v>
      </c>
      <c r="AT13" s="17">
        <v>0</v>
      </c>
      <c r="AU13" s="17"/>
      <c r="AV13" s="17">
        <v>1.4062255649302901E-2</v>
      </c>
      <c r="AW13" s="17">
        <v>0</v>
      </c>
      <c r="AX13" s="17">
        <v>0</v>
      </c>
      <c r="AY13" s="17">
        <v>0</v>
      </c>
      <c r="AZ13" s="17">
        <v>0</v>
      </c>
      <c r="BA13" s="17">
        <v>0</v>
      </c>
      <c r="BB13" s="17"/>
      <c r="BC13" s="17">
        <v>1.12439573368413E-2</v>
      </c>
      <c r="BD13" s="17">
        <v>0</v>
      </c>
      <c r="BE13" s="17">
        <v>9.39428368697366E-3</v>
      </c>
      <c r="BF13" s="17"/>
      <c r="BG13" s="17">
        <v>0</v>
      </c>
      <c r="BH13" s="17">
        <v>0</v>
      </c>
      <c r="BI13" s="17">
        <v>8.2439838561518593E-3</v>
      </c>
      <c r="BJ13" s="17">
        <v>0</v>
      </c>
      <c r="BK13" s="17">
        <v>4.6757853056488802E-2</v>
      </c>
      <c r="BL13" s="17"/>
      <c r="BM13" s="17">
        <v>0</v>
      </c>
      <c r="BN13" s="17">
        <v>3.3069473092826901E-2</v>
      </c>
    </row>
    <row r="14" spans="2:66" x14ac:dyDescent="0.35">
      <c r="B14" s="18" t="s">
        <v>282</v>
      </c>
      <c r="C14" s="19">
        <v>7.8393290197699295E-3</v>
      </c>
      <c r="D14" s="19">
        <v>0</v>
      </c>
      <c r="E14" s="19">
        <v>1.5028140657606701E-2</v>
      </c>
      <c r="F14" s="19"/>
      <c r="G14" s="19">
        <v>0</v>
      </c>
      <c r="H14" s="19">
        <v>1.4716020116992801E-2</v>
      </c>
      <c r="I14" s="19">
        <v>0</v>
      </c>
      <c r="J14" s="19">
        <v>1.6775433748229301E-2</v>
      </c>
      <c r="K14" s="19">
        <v>1.7803850698815099E-2</v>
      </c>
      <c r="L14" s="19">
        <v>0</v>
      </c>
      <c r="M14" s="19"/>
      <c r="N14" s="19">
        <v>1.0296315400979901E-2</v>
      </c>
      <c r="O14" s="19">
        <v>0</v>
      </c>
      <c r="P14" s="19">
        <v>0</v>
      </c>
      <c r="Q14" s="19">
        <v>2.08963803531204E-2</v>
      </c>
      <c r="R14" s="19"/>
      <c r="S14" s="19">
        <v>0</v>
      </c>
      <c r="T14" s="19">
        <v>0</v>
      </c>
      <c r="U14" s="19">
        <v>0</v>
      </c>
      <c r="V14" s="19">
        <v>0</v>
      </c>
      <c r="W14" s="19">
        <v>0</v>
      </c>
      <c r="X14" s="19">
        <v>3.0637526772343601E-2</v>
      </c>
      <c r="Y14" s="19">
        <v>3.4557271490326197E-2</v>
      </c>
      <c r="Z14" s="19">
        <v>0</v>
      </c>
      <c r="AA14" s="19">
        <v>2.5055775324732899E-2</v>
      </c>
      <c r="AB14" s="19">
        <v>0</v>
      </c>
      <c r="AC14" s="19">
        <v>0</v>
      </c>
      <c r="AD14" s="19">
        <v>0</v>
      </c>
      <c r="AE14" s="19"/>
      <c r="AF14" s="19">
        <v>0</v>
      </c>
      <c r="AG14" s="19">
        <v>1.05952121907148E-2</v>
      </c>
      <c r="AH14" s="19">
        <v>0</v>
      </c>
      <c r="AI14" s="19">
        <v>2.8855464017649501E-2</v>
      </c>
      <c r="AJ14" s="19">
        <v>0</v>
      </c>
      <c r="AK14" s="19">
        <v>0</v>
      </c>
      <c r="AL14" s="19"/>
      <c r="AM14" s="19">
        <v>4.7475167502476299E-3</v>
      </c>
      <c r="AN14" s="19">
        <v>1.20877046913685E-2</v>
      </c>
      <c r="AO14" s="19"/>
      <c r="AP14" s="19">
        <v>1.1532545930098399E-2</v>
      </c>
      <c r="AQ14" s="19">
        <v>0</v>
      </c>
      <c r="AR14" s="19">
        <v>1.07416925696277E-2</v>
      </c>
      <c r="AS14" s="19">
        <v>0</v>
      </c>
      <c r="AT14" s="19">
        <v>0</v>
      </c>
      <c r="AU14" s="19"/>
      <c r="AV14" s="19">
        <v>6.66010695469347E-3</v>
      </c>
      <c r="AW14" s="19">
        <v>1.6615425631155301E-2</v>
      </c>
      <c r="AX14" s="19">
        <v>0</v>
      </c>
      <c r="AY14" s="19">
        <v>0</v>
      </c>
      <c r="AZ14" s="19">
        <v>0</v>
      </c>
      <c r="BA14" s="19">
        <v>0</v>
      </c>
      <c r="BB14" s="19"/>
      <c r="BC14" s="19">
        <v>1.03881002566708E-2</v>
      </c>
      <c r="BD14" s="19">
        <v>1.32194513206721E-2</v>
      </c>
      <c r="BE14" s="19">
        <v>0</v>
      </c>
      <c r="BF14" s="19"/>
      <c r="BG14" s="19">
        <v>0</v>
      </c>
      <c r="BH14" s="19">
        <v>5.7065709806582501E-3</v>
      </c>
      <c r="BI14" s="19">
        <v>0</v>
      </c>
      <c r="BJ14" s="19">
        <v>0</v>
      </c>
      <c r="BK14" s="19">
        <v>0</v>
      </c>
      <c r="BL14" s="19"/>
      <c r="BM14" s="19">
        <v>4.8343410752499198E-3</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459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369</v>
      </c>
      <c r="D7" s="10">
        <v>174</v>
      </c>
      <c r="E7" s="10">
        <v>193</v>
      </c>
      <c r="F7" s="10"/>
      <c r="G7" s="10">
        <v>47</v>
      </c>
      <c r="H7" s="10">
        <v>56</v>
      </c>
      <c r="I7" s="10">
        <v>71</v>
      </c>
      <c r="J7" s="10">
        <v>59</v>
      </c>
      <c r="K7" s="10">
        <v>56</v>
      </c>
      <c r="L7" s="10">
        <v>80</v>
      </c>
      <c r="M7" s="10"/>
      <c r="N7" s="10">
        <v>95</v>
      </c>
      <c r="O7" s="10">
        <v>102</v>
      </c>
      <c r="P7" s="10">
        <v>74</v>
      </c>
      <c r="Q7" s="10">
        <v>95</v>
      </c>
      <c r="R7" s="10"/>
      <c r="S7" s="10">
        <v>49</v>
      </c>
      <c r="T7" s="10">
        <v>48</v>
      </c>
      <c r="U7" s="10">
        <v>25</v>
      </c>
      <c r="V7" s="10">
        <v>37</v>
      </c>
      <c r="W7" s="10">
        <v>22</v>
      </c>
      <c r="X7" s="10">
        <v>35</v>
      </c>
      <c r="Y7" s="10">
        <v>25</v>
      </c>
      <c r="Z7" s="10">
        <v>13</v>
      </c>
      <c r="AA7" s="10">
        <v>43</v>
      </c>
      <c r="AB7" s="10">
        <v>28</v>
      </c>
      <c r="AC7" s="10">
        <v>24</v>
      </c>
      <c r="AD7" s="10">
        <v>20</v>
      </c>
      <c r="AE7" s="10"/>
      <c r="AF7" s="10">
        <v>71</v>
      </c>
      <c r="AG7" s="10">
        <v>110</v>
      </c>
      <c r="AH7" s="10">
        <v>54</v>
      </c>
      <c r="AI7" s="10">
        <v>62</v>
      </c>
      <c r="AJ7" s="10">
        <v>49</v>
      </c>
      <c r="AK7" s="10">
        <v>22</v>
      </c>
      <c r="AL7" s="10"/>
      <c r="AM7" s="10">
        <v>206</v>
      </c>
      <c r="AN7" s="10">
        <v>162</v>
      </c>
      <c r="AO7" s="10"/>
      <c r="AP7" s="10">
        <v>94</v>
      </c>
      <c r="AQ7" s="10">
        <v>78</v>
      </c>
      <c r="AR7" s="10">
        <v>86</v>
      </c>
      <c r="AS7" s="10">
        <v>45</v>
      </c>
      <c r="AT7" s="10">
        <v>10</v>
      </c>
      <c r="AU7" s="10"/>
      <c r="AV7" s="10">
        <v>121</v>
      </c>
      <c r="AW7" s="10">
        <v>60</v>
      </c>
      <c r="AX7" s="10">
        <v>35</v>
      </c>
      <c r="AY7" s="10">
        <v>51</v>
      </c>
      <c r="AZ7" s="10">
        <v>21</v>
      </c>
      <c r="BA7" s="10">
        <v>32</v>
      </c>
      <c r="BB7" s="10"/>
      <c r="BC7" s="10">
        <v>93</v>
      </c>
      <c r="BD7" s="10">
        <v>155</v>
      </c>
      <c r="BE7" s="10">
        <v>99</v>
      </c>
      <c r="BF7" s="10"/>
      <c r="BG7" s="10">
        <v>26</v>
      </c>
      <c r="BH7" s="10">
        <v>178</v>
      </c>
      <c r="BI7" s="10">
        <v>114</v>
      </c>
      <c r="BJ7" s="10">
        <v>8</v>
      </c>
      <c r="BK7" s="10">
        <v>26</v>
      </c>
      <c r="BL7" s="10"/>
      <c r="BM7" s="10">
        <v>204</v>
      </c>
      <c r="BN7" s="10">
        <v>34</v>
      </c>
    </row>
    <row r="8" spans="2:66" ht="30" customHeight="1" x14ac:dyDescent="0.35">
      <c r="B8" s="11" t="s">
        <v>19</v>
      </c>
      <c r="C8" s="11">
        <v>370</v>
      </c>
      <c r="D8" s="11">
        <v>176</v>
      </c>
      <c r="E8" s="11">
        <v>193</v>
      </c>
      <c r="F8" s="11"/>
      <c r="G8" s="11">
        <v>48</v>
      </c>
      <c r="H8" s="11">
        <v>55</v>
      </c>
      <c r="I8" s="11">
        <v>72</v>
      </c>
      <c r="J8" s="11">
        <v>61</v>
      </c>
      <c r="K8" s="11">
        <v>55</v>
      </c>
      <c r="L8" s="11">
        <v>79</v>
      </c>
      <c r="M8" s="11"/>
      <c r="N8" s="11">
        <v>95</v>
      </c>
      <c r="O8" s="11">
        <v>106</v>
      </c>
      <c r="P8" s="11">
        <v>74</v>
      </c>
      <c r="Q8" s="11">
        <v>92</v>
      </c>
      <c r="R8" s="11"/>
      <c r="S8" s="11">
        <v>48</v>
      </c>
      <c r="T8" s="11">
        <v>47</v>
      </c>
      <c r="U8" s="11">
        <v>24</v>
      </c>
      <c r="V8" s="11">
        <v>40</v>
      </c>
      <c r="W8" s="11">
        <v>22</v>
      </c>
      <c r="X8" s="11">
        <v>34</v>
      </c>
      <c r="Y8" s="11">
        <v>24</v>
      </c>
      <c r="Z8" s="11">
        <v>12</v>
      </c>
      <c r="AA8" s="11">
        <v>43</v>
      </c>
      <c r="AB8" s="11">
        <v>32</v>
      </c>
      <c r="AC8" s="11">
        <v>23</v>
      </c>
      <c r="AD8" s="11">
        <v>19</v>
      </c>
      <c r="AE8" s="11"/>
      <c r="AF8" s="11">
        <v>71</v>
      </c>
      <c r="AG8" s="11">
        <v>112</v>
      </c>
      <c r="AH8" s="11">
        <v>55</v>
      </c>
      <c r="AI8" s="11">
        <v>62</v>
      </c>
      <c r="AJ8" s="11">
        <v>48</v>
      </c>
      <c r="AK8" s="11">
        <v>22</v>
      </c>
      <c r="AL8" s="11"/>
      <c r="AM8" s="11">
        <v>206</v>
      </c>
      <c r="AN8" s="11">
        <v>164</v>
      </c>
      <c r="AO8" s="11"/>
      <c r="AP8" s="11">
        <v>94</v>
      </c>
      <c r="AQ8" s="11">
        <v>77</v>
      </c>
      <c r="AR8" s="11">
        <v>86</v>
      </c>
      <c r="AS8" s="11">
        <v>46</v>
      </c>
      <c r="AT8" s="11">
        <v>10</v>
      </c>
      <c r="AU8" s="11"/>
      <c r="AV8" s="11">
        <v>122</v>
      </c>
      <c r="AW8" s="11">
        <v>60</v>
      </c>
      <c r="AX8" s="11">
        <v>35</v>
      </c>
      <c r="AY8" s="11">
        <v>51</v>
      </c>
      <c r="AZ8" s="11">
        <v>21</v>
      </c>
      <c r="BA8" s="11">
        <v>32</v>
      </c>
      <c r="BB8" s="11"/>
      <c r="BC8" s="11">
        <v>94</v>
      </c>
      <c r="BD8" s="11">
        <v>156</v>
      </c>
      <c r="BE8" s="11">
        <v>99</v>
      </c>
      <c r="BF8" s="11"/>
      <c r="BG8" s="11">
        <v>26</v>
      </c>
      <c r="BH8" s="11">
        <v>179</v>
      </c>
      <c r="BI8" s="11">
        <v>115</v>
      </c>
      <c r="BJ8" s="11">
        <v>8</v>
      </c>
      <c r="BK8" s="11">
        <v>26</v>
      </c>
      <c r="BL8" s="11"/>
      <c r="BM8" s="11">
        <v>204</v>
      </c>
      <c r="BN8" s="11">
        <v>34</v>
      </c>
    </row>
    <row r="9" spans="2:66" ht="29" x14ac:dyDescent="0.35">
      <c r="B9" s="18" t="s">
        <v>350</v>
      </c>
      <c r="C9" s="17">
        <v>3.03867347088768E-2</v>
      </c>
      <c r="D9" s="17">
        <v>4.13484190076185E-2</v>
      </c>
      <c r="E9" s="17">
        <v>2.0700646370965699E-2</v>
      </c>
      <c r="F9" s="17"/>
      <c r="G9" s="17">
        <v>6.6323135848723999E-2</v>
      </c>
      <c r="H9" s="17">
        <v>3.7185792169655597E-2</v>
      </c>
      <c r="I9" s="17">
        <v>3.0481098892188099E-2</v>
      </c>
      <c r="J9" s="17">
        <v>3.23610453466881E-2</v>
      </c>
      <c r="K9" s="17">
        <v>3.3205043743660199E-2</v>
      </c>
      <c r="L9" s="17">
        <v>0</v>
      </c>
      <c r="M9" s="17"/>
      <c r="N9" s="17">
        <v>3.2770936875706598E-2</v>
      </c>
      <c r="O9" s="17">
        <v>2.0973403685050001E-2</v>
      </c>
      <c r="P9" s="17">
        <v>1.30761615962336E-2</v>
      </c>
      <c r="Q9" s="17">
        <v>5.3760812053692E-2</v>
      </c>
      <c r="R9" s="17"/>
      <c r="S9" s="17">
        <v>7.7992455883956896E-2</v>
      </c>
      <c r="T9" s="17">
        <v>0</v>
      </c>
      <c r="U9" s="17">
        <v>4.2381554036433101E-2</v>
      </c>
      <c r="V9" s="17">
        <v>0</v>
      </c>
      <c r="W9" s="17">
        <v>0</v>
      </c>
      <c r="X9" s="17">
        <v>0</v>
      </c>
      <c r="Y9" s="17">
        <v>0</v>
      </c>
      <c r="Z9" s="17">
        <v>0</v>
      </c>
      <c r="AA9" s="17">
        <v>2.2963465683919999E-2</v>
      </c>
      <c r="AB9" s="17">
        <v>0.11004857722924299</v>
      </c>
      <c r="AC9" s="17">
        <v>0</v>
      </c>
      <c r="AD9" s="17">
        <v>0.101270976207578</v>
      </c>
      <c r="AE9" s="17"/>
      <c r="AF9" s="17">
        <v>2.6814169724175298E-2</v>
      </c>
      <c r="AG9" s="17">
        <v>3.8166279988957698E-2</v>
      </c>
      <c r="AH9" s="17">
        <v>1.8989013478774699E-2</v>
      </c>
      <c r="AI9" s="17">
        <v>4.9630591999508998E-2</v>
      </c>
      <c r="AJ9" s="17">
        <v>0</v>
      </c>
      <c r="AK9" s="17">
        <v>4.5138670212503E-2</v>
      </c>
      <c r="AL9" s="17"/>
      <c r="AM9" s="17">
        <v>1.88242420515763E-2</v>
      </c>
      <c r="AN9" s="17">
        <v>4.5105774344851801E-2</v>
      </c>
      <c r="AO9" s="17"/>
      <c r="AP9" s="17">
        <v>2.14141377515512E-2</v>
      </c>
      <c r="AQ9" s="17">
        <v>3.5945723250658E-2</v>
      </c>
      <c r="AR9" s="17">
        <v>1.14838649768601E-2</v>
      </c>
      <c r="AS9" s="17">
        <v>7.4498864329459E-2</v>
      </c>
      <c r="AT9" s="17">
        <v>9.2478554018825002E-2</v>
      </c>
      <c r="AU9" s="17"/>
      <c r="AV9" s="17">
        <v>2.5596057417719101E-2</v>
      </c>
      <c r="AW9" s="17">
        <v>1.6584863271853101E-2</v>
      </c>
      <c r="AX9" s="17">
        <v>5.3819619783213798E-2</v>
      </c>
      <c r="AY9" s="17">
        <v>1.9201392136213299E-2</v>
      </c>
      <c r="AZ9" s="17">
        <v>0</v>
      </c>
      <c r="BA9" s="17">
        <v>0</v>
      </c>
      <c r="BB9" s="17"/>
      <c r="BC9" s="17">
        <v>1.0038006706699701E-2</v>
      </c>
      <c r="BD9" s="17">
        <v>3.38434455857635E-2</v>
      </c>
      <c r="BE9" s="17">
        <v>2.9313196111676501E-2</v>
      </c>
      <c r="BF9" s="17"/>
      <c r="BG9" s="17">
        <v>8.5808816658151196E-2</v>
      </c>
      <c r="BH9" s="17">
        <v>2.1678286686592801E-2</v>
      </c>
      <c r="BI9" s="17">
        <v>8.3999510870390003E-3</v>
      </c>
      <c r="BJ9" s="17">
        <v>0</v>
      </c>
      <c r="BK9" s="17">
        <v>0.162022776483359</v>
      </c>
      <c r="BL9" s="17"/>
      <c r="BM9" s="17">
        <v>2.9729355625023299E-2</v>
      </c>
      <c r="BN9" s="17">
        <v>0.124017925671709</v>
      </c>
    </row>
    <row r="10" spans="2:66" ht="43.5" x14ac:dyDescent="0.35">
      <c r="B10" s="18" t="s">
        <v>351</v>
      </c>
      <c r="C10" s="17">
        <v>4.3731763051981502E-2</v>
      </c>
      <c r="D10" s="17">
        <v>4.8080032121646299E-2</v>
      </c>
      <c r="E10" s="17">
        <v>4.0217192579857099E-2</v>
      </c>
      <c r="F10" s="17"/>
      <c r="G10" s="17">
        <v>0.109395610057664</v>
      </c>
      <c r="H10" s="17">
        <v>7.3459418546896693E-2</v>
      </c>
      <c r="I10" s="17">
        <v>5.40056674107917E-2</v>
      </c>
      <c r="J10" s="17">
        <v>1.64650777600381E-2</v>
      </c>
      <c r="K10" s="17">
        <v>3.5807679572993599E-2</v>
      </c>
      <c r="L10" s="17">
        <v>0</v>
      </c>
      <c r="M10" s="17"/>
      <c r="N10" s="17">
        <v>5.3840929063221098E-2</v>
      </c>
      <c r="O10" s="17">
        <v>2.0071493917898E-2</v>
      </c>
      <c r="P10" s="17">
        <v>2.7865965774840899E-2</v>
      </c>
      <c r="Q10" s="17">
        <v>6.3678620073383402E-2</v>
      </c>
      <c r="R10" s="17"/>
      <c r="S10" s="17">
        <v>0.10284120961989</v>
      </c>
      <c r="T10" s="17">
        <v>1.9765251192762599E-2</v>
      </c>
      <c r="U10" s="17">
        <v>0.11871224835739599</v>
      </c>
      <c r="V10" s="17">
        <v>0</v>
      </c>
      <c r="W10" s="17">
        <v>0</v>
      </c>
      <c r="X10" s="17">
        <v>0</v>
      </c>
      <c r="Y10" s="17">
        <v>4.2437481740912199E-2</v>
      </c>
      <c r="Z10" s="17">
        <v>0</v>
      </c>
      <c r="AA10" s="17">
        <v>7.0666767056737106E-2</v>
      </c>
      <c r="AB10" s="17">
        <v>7.3302333803996603E-2</v>
      </c>
      <c r="AC10" s="17">
        <v>4.0848249889549298E-2</v>
      </c>
      <c r="AD10" s="17">
        <v>0</v>
      </c>
      <c r="AE10" s="17"/>
      <c r="AF10" s="17">
        <v>5.71657215621185E-2</v>
      </c>
      <c r="AG10" s="17">
        <v>5.71541599829994E-2</v>
      </c>
      <c r="AH10" s="17">
        <v>3.6043104379023701E-2</v>
      </c>
      <c r="AI10" s="17">
        <v>1.54916011243586E-2</v>
      </c>
      <c r="AJ10" s="17">
        <v>1.96712266053202E-2</v>
      </c>
      <c r="AK10" s="17">
        <v>8.7066953163494304E-2</v>
      </c>
      <c r="AL10" s="17"/>
      <c r="AM10" s="17">
        <v>2.8305287062269299E-2</v>
      </c>
      <c r="AN10" s="17">
        <v>6.3389189491192502E-2</v>
      </c>
      <c r="AO10" s="17"/>
      <c r="AP10" s="17">
        <v>7.3297828790548303E-2</v>
      </c>
      <c r="AQ10" s="17">
        <v>4.1568830905597001E-2</v>
      </c>
      <c r="AR10" s="17">
        <v>4.5066630741353399E-2</v>
      </c>
      <c r="AS10" s="17">
        <v>2.5010902639954299E-2</v>
      </c>
      <c r="AT10" s="17">
        <v>0</v>
      </c>
      <c r="AU10" s="17"/>
      <c r="AV10" s="17">
        <v>8.3815991088982897E-2</v>
      </c>
      <c r="AW10" s="17">
        <v>1.5902943184850402E-2</v>
      </c>
      <c r="AX10" s="17">
        <v>0</v>
      </c>
      <c r="AY10" s="17">
        <v>5.9099249226089397E-2</v>
      </c>
      <c r="AZ10" s="17">
        <v>0</v>
      </c>
      <c r="BA10" s="17">
        <v>6.1726380497676599E-2</v>
      </c>
      <c r="BB10" s="17"/>
      <c r="BC10" s="17">
        <v>2.0893978178316799E-2</v>
      </c>
      <c r="BD10" s="17">
        <v>3.3168010488119001E-2</v>
      </c>
      <c r="BE10" s="17">
        <v>7.1275127724392304E-2</v>
      </c>
      <c r="BF10" s="17"/>
      <c r="BG10" s="17">
        <v>3.7452974360270501E-2</v>
      </c>
      <c r="BH10" s="17">
        <v>5.1363441702158702E-2</v>
      </c>
      <c r="BI10" s="17">
        <v>5.2587352806914602E-2</v>
      </c>
      <c r="BJ10" s="17">
        <v>0</v>
      </c>
      <c r="BK10" s="17">
        <v>0</v>
      </c>
      <c r="BL10" s="17"/>
      <c r="BM10" s="17">
        <v>4.96170951245615E-2</v>
      </c>
      <c r="BN10" s="17">
        <v>0</v>
      </c>
    </row>
    <row r="11" spans="2:66" ht="29" x14ac:dyDescent="0.35">
      <c r="B11" s="18" t="s">
        <v>352</v>
      </c>
      <c r="C11" s="17">
        <v>0.20306995473050701</v>
      </c>
      <c r="D11" s="17">
        <v>0.181879640852427</v>
      </c>
      <c r="E11" s="17">
        <v>0.21936182895195899</v>
      </c>
      <c r="F11" s="17"/>
      <c r="G11" s="17">
        <v>0.12723628723224201</v>
      </c>
      <c r="H11" s="17">
        <v>0.26480824020669502</v>
      </c>
      <c r="I11" s="17">
        <v>0.16864943691627801</v>
      </c>
      <c r="J11" s="17">
        <v>0.26945062237767098</v>
      </c>
      <c r="K11" s="17">
        <v>0.21497592730888099</v>
      </c>
      <c r="L11" s="17">
        <v>0.17843026144844801</v>
      </c>
      <c r="M11" s="17"/>
      <c r="N11" s="17">
        <v>0.18741690301550201</v>
      </c>
      <c r="O11" s="17">
        <v>0.17319372874744801</v>
      </c>
      <c r="P11" s="17">
        <v>0.24682956607960199</v>
      </c>
      <c r="Q11" s="17">
        <v>0.21255824143909499</v>
      </c>
      <c r="R11" s="17"/>
      <c r="S11" s="17">
        <v>0.143051254908757</v>
      </c>
      <c r="T11" s="17">
        <v>0.25023381519818899</v>
      </c>
      <c r="U11" s="17">
        <v>8.1333150250343197E-2</v>
      </c>
      <c r="V11" s="17">
        <v>0.24276575878425299</v>
      </c>
      <c r="W11" s="17">
        <v>0.18261186013851599</v>
      </c>
      <c r="X11" s="17">
        <v>0.25268189303699801</v>
      </c>
      <c r="Y11" s="17">
        <v>0.31982680653065199</v>
      </c>
      <c r="Z11" s="17">
        <v>0.22427813489357201</v>
      </c>
      <c r="AA11" s="17">
        <v>0.117253128576793</v>
      </c>
      <c r="AB11" s="17">
        <v>0.24501548648623001</v>
      </c>
      <c r="AC11" s="17">
        <v>0.20662600801525</v>
      </c>
      <c r="AD11" s="17">
        <v>0.19898028848924701</v>
      </c>
      <c r="AE11" s="17"/>
      <c r="AF11" s="17">
        <v>0.20918009862488701</v>
      </c>
      <c r="AG11" s="17">
        <v>0.18333048127889601</v>
      </c>
      <c r="AH11" s="17">
        <v>0.22400053873749901</v>
      </c>
      <c r="AI11" s="17">
        <v>0.18829088400062299</v>
      </c>
      <c r="AJ11" s="17">
        <v>0.26468133474623501</v>
      </c>
      <c r="AK11" s="17">
        <v>9.2278232255360401E-2</v>
      </c>
      <c r="AL11" s="17"/>
      <c r="AM11" s="17">
        <v>0.214028143353897</v>
      </c>
      <c r="AN11" s="17">
        <v>0.19054037950236499</v>
      </c>
      <c r="AO11" s="17"/>
      <c r="AP11" s="17">
        <v>0.24867077814482499</v>
      </c>
      <c r="AQ11" s="17">
        <v>0.20219473281959899</v>
      </c>
      <c r="AR11" s="17">
        <v>0.159998694233251</v>
      </c>
      <c r="AS11" s="17">
        <v>0.17830057813057301</v>
      </c>
      <c r="AT11" s="17">
        <v>0.20012759554507101</v>
      </c>
      <c r="AU11" s="17"/>
      <c r="AV11" s="17">
        <v>0.115114867738595</v>
      </c>
      <c r="AW11" s="17">
        <v>0.21495299220329001</v>
      </c>
      <c r="AX11" s="17">
        <v>0.28342624745351902</v>
      </c>
      <c r="AY11" s="17">
        <v>0.237753352829086</v>
      </c>
      <c r="AZ11" s="17">
        <v>0.23242087581590101</v>
      </c>
      <c r="BA11" s="17">
        <v>0.31796423848833399</v>
      </c>
      <c r="BB11" s="17"/>
      <c r="BC11" s="17">
        <v>0.12870137702135601</v>
      </c>
      <c r="BD11" s="17">
        <v>0.212164795041137</v>
      </c>
      <c r="BE11" s="17">
        <v>0.26458769040462798</v>
      </c>
      <c r="BF11" s="17"/>
      <c r="BG11" s="17">
        <v>0.297853769694712</v>
      </c>
      <c r="BH11" s="17">
        <v>0.16016264180888201</v>
      </c>
      <c r="BI11" s="17">
        <v>0.25282827921756201</v>
      </c>
      <c r="BJ11" s="17">
        <v>0.24831151938781501</v>
      </c>
      <c r="BK11" s="17">
        <v>0.150780626150228</v>
      </c>
      <c r="BL11" s="17"/>
      <c r="BM11" s="17">
        <v>0.17744864838501201</v>
      </c>
      <c r="BN11" s="17">
        <v>0.173657947027408</v>
      </c>
    </row>
    <row r="12" spans="2:66" ht="29" x14ac:dyDescent="0.35">
      <c r="B12" s="18" t="s">
        <v>353</v>
      </c>
      <c r="C12" s="17">
        <v>0.47975182647024101</v>
      </c>
      <c r="D12" s="17">
        <v>0.47320184661112502</v>
      </c>
      <c r="E12" s="17">
        <v>0.490690270566363</v>
      </c>
      <c r="F12" s="17"/>
      <c r="G12" s="17">
        <v>0.52712488532794699</v>
      </c>
      <c r="H12" s="17">
        <v>0.39416579652645201</v>
      </c>
      <c r="I12" s="17">
        <v>0.50615819767828696</v>
      </c>
      <c r="J12" s="17">
        <v>0.47585408530390999</v>
      </c>
      <c r="K12" s="17">
        <v>0.47019981845907</v>
      </c>
      <c r="L12" s="17">
        <v>0.49575469972943598</v>
      </c>
      <c r="M12" s="17"/>
      <c r="N12" s="17">
        <v>0.406685844832888</v>
      </c>
      <c r="O12" s="17">
        <v>0.56195182129864596</v>
      </c>
      <c r="P12" s="17">
        <v>0.44327949349636597</v>
      </c>
      <c r="Q12" s="17">
        <v>0.49503298031172499</v>
      </c>
      <c r="R12" s="17"/>
      <c r="S12" s="17">
        <v>0.47297430461231699</v>
      </c>
      <c r="T12" s="17">
        <v>0.46171179555124803</v>
      </c>
      <c r="U12" s="17">
        <v>0.59863883081105995</v>
      </c>
      <c r="V12" s="17">
        <v>0.458770836455271</v>
      </c>
      <c r="W12" s="17">
        <v>0.361695635811698</v>
      </c>
      <c r="X12" s="17">
        <v>0.43606472502121801</v>
      </c>
      <c r="Y12" s="17">
        <v>0.43885526557118198</v>
      </c>
      <c r="Z12" s="17">
        <v>0.377361864436214</v>
      </c>
      <c r="AA12" s="17">
        <v>0.62624817103632702</v>
      </c>
      <c r="AB12" s="17">
        <v>0.39640382078651099</v>
      </c>
      <c r="AC12" s="17">
        <v>0.62671264652832803</v>
      </c>
      <c r="AD12" s="17">
        <v>0.40068919356288402</v>
      </c>
      <c r="AE12" s="17"/>
      <c r="AF12" s="17">
        <v>0.48135836127496201</v>
      </c>
      <c r="AG12" s="17">
        <v>0.49623870288975702</v>
      </c>
      <c r="AH12" s="17">
        <v>0.51688338793836996</v>
      </c>
      <c r="AI12" s="17">
        <v>0.45368573681705499</v>
      </c>
      <c r="AJ12" s="17">
        <v>0.47105611569677303</v>
      </c>
      <c r="AK12" s="17">
        <v>0.41712363499994198</v>
      </c>
      <c r="AL12" s="17"/>
      <c r="AM12" s="17">
        <v>0.50070574943222501</v>
      </c>
      <c r="AN12" s="17">
        <v>0.45635325708417301</v>
      </c>
      <c r="AO12" s="17"/>
      <c r="AP12" s="17">
        <v>0.47506002880086301</v>
      </c>
      <c r="AQ12" s="17">
        <v>0.54268866769319601</v>
      </c>
      <c r="AR12" s="17">
        <v>0.51407709815421698</v>
      </c>
      <c r="AS12" s="17">
        <v>0.37237243958961602</v>
      </c>
      <c r="AT12" s="17">
        <v>0.41643843436360301</v>
      </c>
      <c r="AU12" s="17"/>
      <c r="AV12" s="17">
        <v>0.46525122456558798</v>
      </c>
      <c r="AW12" s="17">
        <v>0.53366998034394997</v>
      </c>
      <c r="AX12" s="17">
        <v>0.43605016984995298</v>
      </c>
      <c r="AY12" s="17">
        <v>0.47443083891882598</v>
      </c>
      <c r="AZ12" s="17">
        <v>0.57832401004651601</v>
      </c>
      <c r="BA12" s="17">
        <v>0.43862279515346098</v>
      </c>
      <c r="BB12" s="17"/>
      <c r="BC12" s="17">
        <v>0.57986745976984699</v>
      </c>
      <c r="BD12" s="17">
        <v>0.48323700221857802</v>
      </c>
      <c r="BE12" s="17">
        <v>0.39553010266885602</v>
      </c>
      <c r="BF12" s="17"/>
      <c r="BG12" s="17">
        <v>0.38413968229623802</v>
      </c>
      <c r="BH12" s="17">
        <v>0.504709138910584</v>
      </c>
      <c r="BI12" s="17">
        <v>0.502076058894247</v>
      </c>
      <c r="BJ12" s="17">
        <v>0.49741211926516199</v>
      </c>
      <c r="BK12" s="17">
        <v>0.38901727932147601</v>
      </c>
      <c r="BL12" s="17"/>
      <c r="BM12" s="17">
        <v>0.48957261957257597</v>
      </c>
      <c r="BN12" s="17">
        <v>0.41444290039911202</v>
      </c>
    </row>
    <row r="13" spans="2:66" ht="29" x14ac:dyDescent="0.35">
      <c r="B13" s="18" t="s">
        <v>354</v>
      </c>
      <c r="C13" s="17">
        <v>0.21592639706596101</v>
      </c>
      <c r="D13" s="17">
        <v>0.23174162162175699</v>
      </c>
      <c r="E13" s="17">
        <v>0.203731723667571</v>
      </c>
      <c r="F13" s="17"/>
      <c r="G13" s="17">
        <v>0.12436137484410099</v>
      </c>
      <c r="H13" s="17">
        <v>0.19569793256567899</v>
      </c>
      <c r="I13" s="17">
        <v>0.19876374053272799</v>
      </c>
      <c r="J13" s="17">
        <v>0.20586916921169199</v>
      </c>
      <c r="K13" s="17">
        <v>0.20999156572858399</v>
      </c>
      <c r="L13" s="17">
        <v>0.31397250302152002</v>
      </c>
      <c r="M13" s="17"/>
      <c r="N13" s="17">
        <v>0.30918337023737702</v>
      </c>
      <c r="O13" s="17">
        <v>0.192909461102304</v>
      </c>
      <c r="P13" s="17">
        <v>0.22926435285608199</v>
      </c>
      <c r="Q13" s="17">
        <v>0.14383092540534301</v>
      </c>
      <c r="R13" s="17"/>
      <c r="S13" s="17">
        <v>0.16290245291145</v>
      </c>
      <c r="T13" s="17">
        <v>0.20750486284510999</v>
      </c>
      <c r="U13" s="17">
        <v>0.158934216544768</v>
      </c>
      <c r="V13" s="17">
        <v>0.26856926872686998</v>
      </c>
      <c r="W13" s="17">
        <v>0.40652521138838399</v>
      </c>
      <c r="X13" s="17">
        <v>0.28228904345015599</v>
      </c>
      <c r="Y13" s="17">
        <v>0.160242441065231</v>
      </c>
      <c r="Z13" s="17">
        <v>0.31687248471693302</v>
      </c>
      <c r="AA13" s="17">
        <v>0.16286846764622401</v>
      </c>
      <c r="AB13" s="17">
        <v>0.17522978169401901</v>
      </c>
      <c r="AC13" s="17">
        <v>0.12581309556687201</v>
      </c>
      <c r="AD13" s="17">
        <v>0.29905954174029098</v>
      </c>
      <c r="AE13" s="17"/>
      <c r="AF13" s="17">
        <v>0.18086442706707301</v>
      </c>
      <c r="AG13" s="17">
        <v>0.21655540090478101</v>
      </c>
      <c r="AH13" s="17">
        <v>0.20408395546633401</v>
      </c>
      <c r="AI13" s="17">
        <v>0.24507248895509701</v>
      </c>
      <c r="AJ13" s="17">
        <v>0.22414453489630901</v>
      </c>
      <c r="AK13" s="17">
        <v>0.26734753409587603</v>
      </c>
      <c r="AL13" s="17"/>
      <c r="AM13" s="17">
        <v>0.20455812208810401</v>
      </c>
      <c r="AN13" s="17">
        <v>0.23153774746865</v>
      </c>
      <c r="AO13" s="17"/>
      <c r="AP13" s="17">
        <v>0.17097230591634499</v>
      </c>
      <c r="AQ13" s="17">
        <v>0.135459393216603</v>
      </c>
      <c r="AR13" s="17">
        <v>0.22458824432469299</v>
      </c>
      <c r="AS13" s="17">
        <v>0.329598275226199</v>
      </c>
      <c r="AT13" s="17">
        <v>0.29095541607250103</v>
      </c>
      <c r="AU13" s="17"/>
      <c r="AV13" s="17">
        <v>0.25941562714296901</v>
      </c>
      <c r="AW13" s="17">
        <v>0.21888922099605701</v>
      </c>
      <c r="AX13" s="17">
        <v>0.22670396291331399</v>
      </c>
      <c r="AY13" s="17">
        <v>0.19078153592946601</v>
      </c>
      <c r="AZ13" s="17">
        <v>0.189255114137584</v>
      </c>
      <c r="BA13" s="17">
        <v>0.122423742062678</v>
      </c>
      <c r="BB13" s="17"/>
      <c r="BC13" s="17">
        <v>0.23977228008171</v>
      </c>
      <c r="BD13" s="17">
        <v>0.21141930409384699</v>
      </c>
      <c r="BE13" s="17">
        <v>0.239293883090447</v>
      </c>
      <c r="BF13" s="17"/>
      <c r="BG13" s="17">
        <v>0.19474475699062899</v>
      </c>
      <c r="BH13" s="17">
        <v>0.25655023192211002</v>
      </c>
      <c r="BI13" s="17">
        <v>0.150622289258456</v>
      </c>
      <c r="BJ13" s="17">
        <v>0.25427636134702303</v>
      </c>
      <c r="BK13" s="17">
        <v>0.29817931804493703</v>
      </c>
      <c r="BL13" s="17"/>
      <c r="BM13" s="17">
        <v>0.248791054823987</v>
      </c>
      <c r="BN13" s="17">
        <v>0.28788122690176998</v>
      </c>
    </row>
    <row r="14" spans="2:66" x14ac:dyDescent="0.35">
      <c r="B14" s="18" t="s">
        <v>282</v>
      </c>
      <c r="C14" s="19">
        <v>2.71333239724325E-2</v>
      </c>
      <c r="D14" s="19">
        <v>2.3748439785427101E-2</v>
      </c>
      <c r="E14" s="19">
        <v>2.5298337863283601E-2</v>
      </c>
      <c r="F14" s="19"/>
      <c r="G14" s="19">
        <v>4.5558706689321597E-2</v>
      </c>
      <c r="H14" s="19">
        <v>3.4682819984621402E-2</v>
      </c>
      <c r="I14" s="19">
        <v>4.1941858569727597E-2</v>
      </c>
      <c r="J14" s="19">
        <v>0</v>
      </c>
      <c r="K14" s="19">
        <v>3.5819965186811402E-2</v>
      </c>
      <c r="L14" s="19">
        <v>1.18425358005967E-2</v>
      </c>
      <c r="M14" s="19"/>
      <c r="N14" s="19">
        <v>1.0102015975305301E-2</v>
      </c>
      <c r="O14" s="19">
        <v>3.09000912486538E-2</v>
      </c>
      <c r="P14" s="19">
        <v>3.9684460196875097E-2</v>
      </c>
      <c r="Q14" s="19">
        <v>3.1138420716761799E-2</v>
      </c>
      <c r="R14" s="19"/>
      <c r="S14" s="19">
        <v>4.0238322063628797E-2</v>
      </c>
      <c r="T14" s="19">
        <v>6.0784275212690503E-2</v>
      </c>
      <c r="U14" s="19">
        <v>0</v>
      </c>
      <c r="V14" s="19">
        <v>2.9894136033606002E-2</v>
      </c>
      <c r="W14" s="19">
        <v>4.9167292661402302E-2</v>
      </c>
      <c r="X14" s="19">
        <v>2.8964338491627498E-2</v>
      </c>
      <c r="Y14" s="19">
        <v>3.8638005092024003E-2</v>
      </c>
      <c r="Z14" s="19">
        <v>8.1487515953281298E-2</v>
      </c>
      <c r="AA14" s="19">
        <v>0</v>
      </c>
      <c r="AB14" s="19">
        <v>0</v>
      </c>
      <c r="AC14" s="19">
        <v>0</v>
      </c>
      <c r="AD14" s="19">
        <v>0</v>
      </c>
      <c r="AE14" s="19"/>
      <c r="AF14" s="19">
        <v>4.46172217467838E-2</v>
      </c>
      <c r="AG14" s="19">
        <v>8.5549749546096499E-3</v>
      </c>
      <c r="AH14" s="19">
        <v>0</v>
      </c>
      <c r="AI14" s="19">
        <v>4.7828697103357298E-2</v>
      </c>
      <c r="AJ14" s="19">
        <v>2.04467880553625E-2</v>
      </c>
      <c r="AK14" s="19">
        <v>9.1044975272824402E-2</v>
      </c>
      <c r="AL14" s="19"/>
      <c r="AM14" s="19">
        <v>3.3578456011927597E-2</v>
      </c>
      <c r="AN14" s="19">
        <v>1.30736521087678E-2</v>
      </c>
      <c r="AO14" s="19"/>
      <c r="AP14" s="19">
        <v>1.05849205958677E-2</v>
      </c>
      <c r="AQ14" s="19">
        <v>4.21426521143465E-2</v>
      </c>
      <c r="AR14" s="19">
        <v>4.4785467569625002E-2</v>
      </c>
      <c r="AS14" s="19">
        <v>2.0218940084198701E-2</v>
      </c>
      <c r="AT14" s="19">
        <v>0</v>
      </c>
      <c r="AU14" s="19"/>
      <c r="AV14" s="19">
        <v>5.0806232046145698E-2</v>
      </c>
      <c r="AW14" s="19">
        <v>0</v>
      </c>
      <c r="AX14" s="19">
        <v>0</v>
      </c>
      <c r="AY14" s="19">
        <v>1.8733630960318701E-2</v>
      </c>
      <c r="AZ14" s="19">
        <v>0</v>
      </c>
      <c r="BA14" s="19">
        <v>5.9262843797849997E-2</v>
      </c>
      <c r="BB14" s="19"/>
      <c r="BC14" s="19">
        <v>2.0726898242070201E-2</v>
      </c>
      <c r="BD14" s="19">
        <v>2.61674425725552E-2</v>
      </c>
      <c r="BE14" s="19">
        <v>0</v>
      </c>
      <c r="BF14" s="19"/>
      <c r="BG14" s="19">
        <v>0</v>
      </c>
      <c r="BH14" s="19">
        <v>5.5362589696732398E-3</v>
      </c>
      <c r="BI14" s="19">
        <v>3.3486068735781298E-2</v>
      </c>
      <c r="BJ14" s="19">
        <v>0</v>
      </c>
      <c r="BK14" s="19">
        <v>0</v>
      </c>
      <c r="BL14" s="19"/>
      <c r="BM14" s="19">
        <v>4.8412264688407801E-3</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460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410</v>
      </c>
      <c r="D7" s="10">
        <v>196</v>
      </c>
      <c r="E7" s="10">
        <v>214</v>
      </c>
      <c r="F7" s="10"/>
      <c r="G7" s="10">
        <v>55</v>
      </c>
      <c r="H7" s="10">
        <v>68</v>
      </c>
      <c r="I7" s="10">
        <v>71</v>
      </c>
      <c r="J7" s="10">
        <v>76</v>
      </c>
      <c r="K7" s="10">
        <v>55</v>
      </c>
      <c r="L7" s="10">
        <v>85</v>
      </c>
      <c r="M7" s="10"/>
      <c r="N7" s="10">
        <v>123</v>
      </c>
      <c r="O7" s="10">
        <v>106</v>
      </c>
      <c r="P7" s="10">
        <v>93</v>
      </c>
      <c r="Q7" s="10">
        <v>87</v>
      </c>
      <c r="R7" s="10"/>
      <c r="S7" s="10">
        <v>70</v>
      </c>
      <c r="T7" s="10">
        <v>62</v>
      </c>
      <c r="U7" s="10">
        <v>25</v>
      </c>
      <c r="V7" s="10">
        <v>35</v>
      </c>
      <c r="W7" s="10">
        <v>31</v>
      </c>
      <c r="X7" s="10">
        <v>39</v>
      </c>
      <c r="Y7" s="10">
        <v>30</v>
      </c>
      <c r="Z7" s="10">
        <v>14</v>
      </c>
      <c r="AA7" s="10">
        <v>50</v>
      </c>
      <c r="AB7" s="10">
        <v>30</v>
      </c>
      <c r="AC7" s="10">
        <v>16</v>
      </c>
      <c r="AD7" s="10">
        <v>8</v>
      </c>
      <c r="AE7" s="10"/>
      <c r="AF7" s="10">
        <v>112</v>
      </c>
      <c r="AG7" s="10">
        <v>106</v>
      </c>
      <c r="AH7" s="10">
        <v>45</v>
      </c>
      <c r="AI7" s="10">
        <v>76</v>
      </c>
      <c r="AJ7" s="10">
        <v>50</v>
      </c>
      <c r="AK7" s="10">
        <v>21</v>
      </c>
      <c r="AL7" s="10"/>
      <c r="AM7" s="10">
        <v>237</v>
      </c>
      <c r="AN7" s="10">
        <v>172</v>
      </c>
      <c r="AO7" s="10"/>
      <c r="AP7" s="10">
        <v>95</v>
      </c>
      <c r="AQ7" s="10">
        <v>93</v>
      </c>
      <c r="AR7" s="10">
        <v>109</v>
      </c>
      <c r="AS7" s="10">
        <v>48</v>
      </c>
      <c r="AT7" s="10">
        <v>10</v>
      </c>
      <c r="AU7" s="10"/>
      <c r="AV7" s="10">
        <v>133</v>
      </c>
      <c r="AW7" s="10">
        <v>71</v>
      </c>
      <c r="AX7" s="10">
        <v>37</v>
      </c>
      <c r="AY7" s="10">
        <v>58</v>
      </c>
      <c r="AZ7" s="10">
        <v>30</v>
      </c>
      <c r="BA7" s="10">
        <v>31</v>
      </c>
      <c r="BB7" s="10"/>
      <c r="BC7" s="10">
        <v>100</v>
      </c>
      <c r="BD7" s="10">
        <v>174</v>
      </c>
      <c r="BE7" s="10">
        <v>106</v>
      </c>
      <c r="BF7" s="10"/>
      <c r="BG7" s="10">
        <v>39</v>
      </c>
      <c r="BH7" s="10">
        <v>186</v>
      </c>
      <c r="BI7" s="10">
        <v>126</v>
      </c>
      <c r="BJ7" s="10">
        <v>7</v>
      </c>
      <c r="BK7" s="10">
        <v>34</v>
      </c>
      <c r="BL7" s="10"/>
      <c r="BM7" s="10">
        <v>225</v>
      </c>
      <c r="BN7" s="10">
        <v>41</v>
      </c>
    </row>
    <row r="8" spans="2:66" ht="30" customHeight="1" x14ac:dyDescent="0.35">
      <c r="B8" s="11" t="s">
        <v>19</v>
      </c>
      <c r="C8" s="11">
        <v>412</v>
      </c>
      <c r="D8" s="11">
        <v>197</v>
      </c>
      <c r="E8" s="11">
        <v>214</v>
      </c>
      <c r="F8" s="11"/>
      <c r="G8" s="11">
        <v>56</v>
      </c>
      <c r="H8" s="11">
        <v>66</v>
      </c>
      <c r="I8" s="11">
        <v>73</v>
      </c>
      <c r="J8" s="11">
        <v>78</v>
      </c>
      <c r="K8" s="11">
        <v>55</v>
      </c>
      <c r="L8" s="11">
        <v>83</v>
      </c>
      <c r="M8" s="11"/>
      <c r="N8" s="11">
        <v>123</v>
      </c>
      <c r="O8" s="11">
        <v>110</v>
      </c>
      <c r="P8" s="11">
        <v>91</v>
      </c>
      <c r="Q8" s="11">
        <v>86</v>
      </c>
      <c r="R8" s="11"/>
      <c r="S8" s="11">
        <v>70</v>
      </c>
      <c r="T8" s="11">
        <v>61</v>
      </c>
      <c r="U8" s="11">
        <v>24</v>
      </c>
      <c r="V8" s="11">
        <v>38</v>
      </c>
      <c r="W8" s="11">
        <v>32</v>
      </c>
      <c r="X8" s="11">
        <v>38</v>
      </c>
      <c r="Y8" s="11">
        <v>29</v>
      </c>
      <c r="Z8" s="11">
        <v>13</v>
      </c>
      <c r="AA8" s="11">
        <v>49</v>
      </c>
      <c r="AB8" s="11">
        <v>34</v>
      </c>
      <c r="AC8" s="11">
        <v>16</v>
      </c>
      <c r="AD8" s="11">
        <v>7</v>
      </c>
      <c r="AE8" s="11"/>
      <c r="AF8" s="11">
        <v>113</v>
      </c>
      <c r="AG8" s="11">
        <v>106</v>
      </c>
      <c r="AH8" s="11">
        <v>45</v>
      </c>
      <c r="AI8" s="11">
        <v>76</v>
      </c>
      <c r="AJ8" s="11">
        <v>50</v>
      </c>
      <c r="AK8" s="11">
        <v>21</v>
      </c>
      <c r="AL8" s="11"/>
      <c r="AM8" s="11">
        <v>238</v>
      </c>
      <c r="AN8" s="11">
        <v>173</v>
      </c>
      <c r="AO8" s="11"/>
      <c r="AP8" s="11">
        <v>95</v>
      </c>
      <c r="AQ8" s="11">
        <v>93</v>
      </c>
      <c r="AR8" s="11">
        <v>110</v>
      </c>
      <c r="AS8" s="11">
        <v>48</v>
      </c>
      <c r="AT8" s="11">
        <v>10</v>
      </c>
      <c r="AU8" s="11"/>
      <c r="AV8" s="11">
        <v>134</v>
      </c>
      <c r="AW8" s="11">
        <v>71</v>
      </c>
      <c r="AX8" s="11">
        <v>37</v>
      </c>
      <c r="AY8" s="11">
        <v>58</v>
      </c>
      <c r="AZ8" s="11">
        <v>30</v>
      </c>
      <c r="BA8" s="11">
        <v>32</v>
      </c>
      <c r="BB8" s="11"/>
      <c r="BC8" s="11">
        <v>100</v>
      </c>
      <c r="BD8" s="11">
        <v>174</v>
      </c>
      <c r="BE8" s="11">
        <v>106</v>
      </c>
      <c r="BF8" s="11"/>
      <c r="BG8" s="11">
        <v>38</v>
      </c>
      <c r="BH8" s="11">
        <v>187</v>
      </c>
      <c r="BI8" s="11">
        <v>127</v>
      </c>
      <c r="BJ8" s="11">
        <v>7</v>
      </c>
      <c r="BK8" s="11">
        <v>35</v>
      </c>
      <c r="BL8" s="11"/>
      <c r="BM8" s="11">
        <v>225</v>
      </c>
      <c r="BN8" s="11">
        <v>41</v>
      </c>
    </row>
    <row r="9" spans="2:66" ht="29" x14ac:dyDescent="0.35">
      <c r="B9" s="18" t="s">
        <v>350</v>
      </c>
      <c r="C9" s="17">
        <v>6.06961684678229E-2</v>
      </c>
      <c r="D9" s="17">
        <v>7.58031364828987E-2</v>
      </c>
      <c r="E9" s="17">
        <v>4.6804135399237001E-2</v>
      </c>
      <c r="F9" s="17"/>
      <c r="G9" s="17">
        <v>5.5470867296647498E-2</v>
      </c>
      <c r="H9" s="17">
        <v>9.0149952689286494E-2</v>
      </c>
      <c r="I9" s="17">
        <v>1.70066765409915E-2</v>
      </c>
      <c r="J9" s="17">
        <v>1.2743904779741201E-2</v>
      </c>
      <c r="K9" s="17">
        <v>5.1821157260238497E-2</v>
      </c>
      <c r="L9" s="17">
        <v>0.12985819764879999</v>
      </c>
      <c r="M9" s="17"/>
      <c r="N9" s="17">
        <v>4.8217104412704999E-2</v>
      </c>
      <c r="O9" s="17">
        <v>2.01412003164692E-2</v>
      </c>
      <c r="P9" s="17">
        <v>0.11020785180305701</v>
      </c>
      <c r="Q9" s="17">
        <v>7.8762439026824005E-2</v>
      </c>
      <c r="R9" s="17"/>
      <c r="S9" s="17">
        <v>8.4912402636363002E-2</v>
      </c>
      <c r="T9" s="17">
        <v>3.1007871395216699E-2</v>
      </c>
      <c r="U9" s="17">
        <v>7.8637340983163703E-2</v>
      </c>
      <c r="V9" s="17">
        <v>8.3498473059917006E-2</v>
      </c>
      <c r="W9" s="17">
        <v>6.1327558216561502E-2</v>
      </c>
      <c r="X9" s="17">
        <v>2.5848185482582098E-2</v>
      </c>
      <c r="Y9" s="17">
        <v>6.48643763280813E-2</v>
      </c>
      <c r="Z9" s="17">
        <v>0</v>
      </c>
      <c r="AA9" s="17">
        <v>4.17575217506643E-2</v>
      </c>
      <c r="AB9" s="17">
        <v>9.9906185891773899E-2</v>
      </c>
      <c r="AC9" s="17">
        <v>5.7709416091114601E-2</v>
      </c>
      <c r="AD9" s="17">
        <v>0.12033671968868501</v>
      </c>
      <c r="AE9" s="17"/>
      <c r="AF9" s="17">
        <v>6.2693375886634997E-2</v>
      </c>
      <c r="AG9" s="17">
        <v>6.6884562344693602E-2</v>
      </c>
      <c r="AH9" s="17">
        <v>2.07801615125549E-2</v>
      </c>
      <c r="AI9" s="17">
        <v>0.10363836999267299</v>
      </c>
      <c r="AJ9" s="17">
        <v>3.9552675293788399E-2</v>
      </c>
      <c r="AK9" s="17">
        <v>0</v>
      </c>
      <c r="AL9" s="17"/>
      <c r="AM9" s="17">
        <v>5.89765602453542E-2</v>
      </c>
      <c r="AN9" s="17">
        <v>6.3425018913127504E-2</v>
      </c>
      <c r="AO9" s="17"/>
      <c r="AP9" s="17">
        <v>6.4228339274737603E-2</v>
      </c>
      <c r="AQ9" s="17">
        <v>3.1157582302467599E-2</v>
      </c>
      <c r="AR9" s="17">
        <v>5.5256575019661101E-2</v>
      </c>
      <c r="AS9" s="17">
        <v>8.4959354786209904E-2</v>
      </c>
      <c r="AT9" s="17">
        <v>0.104656850903319</v>
      </c>
      <c r="AU9" s="17"/>
      <c r="AV9" s="17">
        <v>5.2973385719901102E-2</v>
      </c>
      <c r="AW9" s="17">
        <v>4.0760583387288198E-2</v>
      </c>
      <c r="AX9" s="17">
        <v>0.104779864873322</v>
      </c>
      <c r="AY9" s="17">
        <v>8.6125041906054703E-2</v>
      </c>
      <c r="AZ9" s="17">
        <v>3.2097679520975801E-2</v>
      </c>
      <c r="BA9" s="17">
        <v>0</v>
      </c>
      <c r="BB9" s="17"/>
      <c r="BC9" s="17">
        <v>3.16673627122857E-2</v>
      </c>
      <c r="BD9" s="17">
        <v>4.9238155144054101E-2</v>
      </c>
      <c r="BE9" s="17">
        <v>9.4412893847239901E-2</v>
      </c>
      <c r="BF9" s="17"/>
      <c r="BG9" s="17">
        <v>0.15104925250075699</v>
      </c>
      <c r="BH9" s="17">
        <v>5.2801109568579398E-2</v>
      </c>
      <c r="BI9" s="17">
        <v>3.9586464161234701E-2</v>
      </c>
      <c r="BJ9" s="17">
        <v>0.15313579416008299</v>
      </c>
      <c r="BK9" s="17">
        <v>6.2983121497154307E-2</v>
      </c>
      <c r="BL9" s="17"/>
      <c r="BM9" s="17">
        <v>6.9593272790362801E-2</v>
      </c>
      <c r="BN9" s="17">
        <v>7.7896922637149604E-2</v>
      </c>
    </row>
    <row r="10" spans="2:66" ht="43.5" x14ac:dyDescent="0.35">
      <c r="B10" s="18" t="s">
        <v>351</v>
      </c>
      <c r="C10" s="17">
        <v>0.129094165119605</v>
      </c>
      <c r="D10" s="17">
        <v>0.147238496648599</v>
      </c>
      <c r="E10" s="17">
        <v>0.11240903986107301</v>
      </c>
      <c r="F10" s="17"/>
      <c r="G10" s="17">
        <v>0.151058485258002</v>
      </c>
      <c r="H10" s="17">
        <v>0.132290297355212</v>
      </c>
      <c r="I10" s="17">
        <v>0.113431527648233</v>
      </c>
      <c r="J10" s="17">
        <v>0.141354273069425</v>
      </c>
      <c r="K10" s="17">
        <v>0.14374542480506999</v>
      </c>
      <c r="L10" s="17">
        <v>0.104201339704279</v>
      </c>
      <c r="M10" s="17"/>
      <c r="N10" s="17">
        <v>0.16302562560033801</v>
      </c>
      <c r="O10" s="17">
        <v>8.4748655285575306E-2</v>
      </c>
      <c r="P10" s="17">
        <v>0.140155444601265</v>
      </c>
      <c r="Q10" s="17">
        <v>0.12703806638408099</v>
      </c>
      <c r="R10" s="17"/>
      <c r="S10" s="17">
        <v>0.14306206934542401</v>
      </c>
      <c r="T10" s="17">
        <v>9.7079692182886201E-2</v>
      </c>
      <c r="U10" s="17">
        <v>0.160356187326954</v>
      </c>
      <c r="V10" s="17">
        <v>2.8400459660726001E-2</v>
      </c>
      <c r="W10" s="17">
        <v>0.12918300543335301</v>
      </c>
      <c r="X10" s="17">
        <v>0.15582695543683001</v>
      </c>
      <c r="Y10" s="17">
        <v>0.16954258255336199</v>
      </c>
      <c r="Z10" s="17">
        <v>0.21116810285479901</v>
      </c>
      <c r="AA10" s="17">
        <v>0.17999011619534599</v>
      </c>
      <c r="AB10" s="17">
        <v>0.13710211846106701</v>
      </c>
      <c r="AC10" s="17">
        <v>6.2480395230779202E-2</v>
      </c>
      <c r="AD10" s="17">
        <v>0</v>
      </c>
      <c r="AE10" s="17"/>
      <c r="AF10" s="17">
        <v>0.16054313694515501</v>
      </c>
      <c r="AG10" s="17">
        <v>0.13459249253950001</v>
      </c>
      <c r="AH10" s="17">
        <v>0.10914749277630501</v>
      </c>
      <c r="AI10" s="17">
        <v>9.38937060531784E-2</v>
      </c>
      <c r="AJ10" s="17">
        <v>0.15383456587809399</v>
      </c>
      <c r="AK10" s="17">
        <v>4.4180431376164897E-2</v>
      </c>
      <c r="AL10" s="17"/>
      <c r="AM10" s="17">
        <v>0.13855444084729901</v>
      </c>
      <c r="AN10" s="17">
        <v>0.11683647131113301</v>
      </c>
      <c r="AO10" s="17"/>
      <c r="AP10" s="17">
        <v>0.14448913064254801</v>
      </c>
      <c r="AQ10" s="17">
        <v>0.11875092004570099</v>
      </c>
      <c r="AR10" s="17">
        <v>0.14691055739485301</v>
      </c>
      <c r="AS10" s="17">
        <v>0.104862040337244</v>
      </c>
      <c r="AT10" s="17">
        <v>0.105658850689479</v>
      </c>
      <c r="AU10" s="17"/>
      <c r="AV10" s="17">
        <v>0.172391351015105</v>
      </c>
      <c r="AW10" s="17">
        <v>6.7747969022622603E-2</v>
      </c>
      <c r="AX10" s="17">
        <v>0.16215878355521801</v>
      </c>
      <c r="AY10" s="17">
        <v>0.121111139158563</v>
      </c>
      <c r="AZ10" s="17">
        <v>3.5086590453189202E-2</v>
      </c>
      <c r="BA10" s="17">
        <v>3.2669790692242302E-2</v>
      </c>
      <c r="BB10" s="17"/>
      <c r="BC10" s="17">
        <v>0.108816769960216</v>
      </c>
      <c r="BD10" s="17">
        <v>0.13879819987762301</v>
      </c>
      <c r="BE10" s="17">
        <v>0.12326810160341101</v>
      </c>
      <c r="BF10" s="17"/>
      <c r="BG10" s="17">
        <v>0.12702820993496</v>
      </c>
      <c r="BH10" s="17">
        <v>0.108075784372136</v>
      </c>
      <c r="BI10" s="17">
        <v>0.14262056403512</v>
      </c>
      <c r="BJ10" s="17">
        <v>0.14094912587208699</v>
      </c>
      <c r="BK10" s="17">
        <v>0.20127586847482801</v>
      </c>
      <c r="BL10" s="17"/>
      <c r="BM10" s="17">
        <v>0.11131505398071601</v>
      </c>
      <c r="BN10" s="17">
        <v>0.191296119499833</v>
      </c>
    </row>
    <row r="11" spans="2:66" ht="29" x14ac:dyDescent="0.35">
      <c r="B11" s="18" t="s">
        <v>352</v>
      </c>
      <c r="C11" s="17">
        <v>0.41586353498033901</v>
      </c>
      <c r="D11" s="17">
        <v>0.41160616854759102</v>
      </c>
      <c r="E11" s="17">
        <v>0.41977851482340101</v>
      </c>
      <c r="F11" s="17"/>
      <c r="G11" s="17">
        <v>0.38198395115989398</v>
      </c>
      <c r="H11" s="17">
        <v>0.33256202326273399</v>
      </c>
      <c r="I11" s="17">
        <v>0.50822677151533102</v>
      </c>
      <c r="J11" s="17">
        <v>0.35454254314945</v>
      </c>
      <c r="K11" s="17">
        <v>0.41478101809724899</v>
      </c>
      <c r="L11" s="17">
        <v>0.48248521416649198</v>
      </c>
      <c r="M11" s="17"/>
      <c r="N11" s="17">
        <v>0.42888468800011098</v>
      </c>
      <c r="O11" s="17">
        <v>0.42623217427181598</v>
      </c>
      <c r="P11" s="17">
        <v>0.382929546579798</v>
      </c>
      <c r="Q11" s="17">
        <v>0.42382018693248003</v>
      </c>
      <c r="R11" s="17"/>
      <c r="S11" s="17">
        <v>0.37238690255567303</v>
      </c>
      <c r="T11" s="17">
        <v>0.41757541410280802</v>
      </c>
      <c r="U11" s="17">
        <v>0.55784189530411099</v>
      </c>
      <c r="V11" s="17">
        <v>0.40133441844409701</v>
      </c>
      <c r="W11" s="17">
        <v>0.42882198839553798</v>
      </c>
      <c r="X11" s="17">
        <v>0.48405117894743299</v>
      </c>
      <c r="Y11" s="17">
        <v>0.36345929342731298</v>
      </c>
      <c r="Z11" s="17">
        <v>0.499452347916715</v>
      </c>
      <c r="AA11" s="17">
        <v>0.40074007939151901</v>
      </c>
      <c r="AB11" s="17">
        <v>0.36376442354882199</v>
      </c>
      <c r="AC11" s="17">
        <v>0.37453194402928403</v>
      </c>
      <c r="AD11" s="17">
        <v>0.50298213235220901</v>
      </c>
      <c r="AE11" s="17"/>
      <c r="AF11" s="17">
        <v>0.41824543833396</v>
      </c>
      <c r="AG11" s="17">
        <v>0.45240378102626599</v>
      </c>
      <c r="AH11" s="17">
        <v>0.350937944772715</v>
      </c>
      <c r="AI11" s="17">
        <v>0.354525524977858</v>
      </c>
      <c r="AJ11" s="17">
        <v>0.482311038741353</v>
      </c>
      <c r="AK11" s="17">
        <v>0.42259006998498899</v>
      </c>
      <c r="AL11" s="17"/>
      <c r="AM11" s="17">
        <v>0.40224661743435303</v>
      </c>
      <c r="AN11" s="17">
        <v>0.43113703897831601</v>
      </c>
      <c r="AO11" s="17"/>
      <c r="AP11" s="17">
        <v>0.39602702491078501</v>
      </c>
      <c r="AQ11" s="17">
        <v>0.462259031880007</v>
      </c>
      <c r="AR11" s="17">
        <v>0.38581029605525002</v>
      </c>
      <c r="AS11" s="17">
        <v>0.39637131373703799</v>
      </c>
      <c r="AT11" s="17">
        <v>0.393921736684676</v>
      </c>
      <c r="AU11" s="17"/>
      <c r="AV11" s="17">
        <v>0.388894287963158</v>
      </c>
      <c r="AW11" s="17">
        <v>0.42594758335137101</v>
      </c>
      <c r="AX11" s="17">
        <v>0.37664323668338501</v>
      </c>
      <c r="AY11" s="17">
        <v>0.428888646827289</v>
      </c>
      <c r="AZ11" s="17">
        <v>0.46960104080381998</v>
      </c>
      <c r="BA11" s="17">
        <v>0.57567842259033497</v>
      </c>
      <c r="BB11" s="17"/>
      <c r="BC11" s="17">
        <v>0.38946323035499397</v>
      </c>
      <c r="BD11" s="17">
        <v>0.428010401437384</v>
      </c>
      <c r="BE11" s="17">
        <v>0.43639446214059302</v>
      </c>
      <c r="BF11" s="17"/>
      <c r="BG11" s="17">
        <v>0.38816378897735299</v>
      </c>
      <c r="BH11" s="17">
        <v>0.44825715606199401</v>
      </c>
      <c r="BI11" s="17">
        <v>0.41288085534497898</v>
      </c>
      <c r="BJ11" s="17">
        <v>0.27752814414083898</v>
      </c>
      <c r="BK11" s="17">
        <v>0.41515328511352501</v>
      </c>
      <c r="BL11" s="17"/>
      <c r="BM11" s="17">
        <v>0.43798624814948101</v>
      </c>
      <c r="BN11" s="17">
        <v>0.3923861954233</v>
      </c>
    </row>
    <row r="12" spans="2:66" ht="29" x14ac:dyDescent="0.35">
      <c r="B12" s="18" t="s">
        <v>353</v>
      </c>
      <c r="C12" s="17">
        <v>0.29605575399126799</v>
      </c>
      <c r="D12" s="17">
        <v>0.27700213025773202</v>
      </c>
      <c r="E12" s="17">
        <v>0.31357704421433102</v>
      </c>
      <c r="F12" s="17"/>
      <c r="G12" s="17">
        <v>0.35948822054594598</v>
      </c>
      <c r="H12" s="17">
        <v>0.29939021474980398</v>
      </c>
      <c r="I12" s="17">
        <v>0.27414529102222701</v>
      </c>
      <c r="J12" s="17">
        <v>0.34243470681085197</v>
      </c>
      <c r="K12" s="17">
        <v>0.33519769479734302</v>
      </c>
      <c r="L12" s="17">
        <v>0.20023602078421199</v>
      </c>
      <c r="M12" s="17"/>
      <c r="N12" s="17">
        <v>0.27103281930474399</v>
      </c>
      <c r="O12" s="17">
        <v>0.35545604843360901</v>
      </c>
      <c r="P12" s="17">
        <v>0.29055756480260803</v>
      </c>
      <c r="Q12" s="17">
        <v>0.25313971803754698</v>
      </c>
      <c r="R12" s="17"/>
      <c r="S12" s="17">
        <v>0.244769418278903</v>
      </c>
      <c r="T12" s="17">
        <v>0.40517422577423501</v>
      </c>
      <c r="U12" s="17">
        <v>0.121114723583992</v>
      </c>
      <c r="V12" s="17">
        <v>0.28641046002683901</v>
      </c>
      <c r="W12" s="17">
        <v>0.31325368791253899</v>
      </c>
      <c r="X12" s="17">
        <v>0.30954964207223201</v>
      </c>
      <c r="Y12" s="17">
        <v>0.23630900991857801</v>
      </c>
      <c r="Z12" s="17">
        <v>0.28937954922848602</v>
      </c>
      <c r="AA12" s="17">
        <v>0.27951065464922797</v>
      </c>
      <c r="AB12" s="17">
        <v>0.30086615425739299</v>
      </c>
      <c r="AC12" s="17">
        <v>0.44155118171526198</v>
      </c>
      <c r="AD12" s="17">
        <v>0.37668114795910601</v>
      </c>
      <c r="AE12" s="17"/>
      <c r="AF12" s="17">
        <v>0.294494387965194</v>
      </c>
      <c r="AG12" s="17">
        <v>0.24280705094049901</v>
      </c>
      <c r="AH12" s="17">
        <v>0.38213826836065301</v>
      </c>
      <c r="AI12" s="17">
        <v>0.36849385891744701</v>
      </c>
      <c r="AJ12" s="17">
        <v>0.20380020495498799</v>
      </c>
      <c r="AK12" s="17">
        <v>0.344122708577144</v>
      </c>
      <c r="AL12" s="17"/>
      <c r="AM12" s="17">
        <v>0.28892474843481197</v>
      </c>
      <c r="AN12" s="17">
        <v>0.30763587705856299</v>
      </c>
      <c r="AO12" s="17"/>
      <c r="AP12" s="17">
        <v>0.28837325052779</v>
      </c>
      <c r="AQ12" s="17">
        <v>0.28957903862637902</v>
      </c>
      <c r="AR12" s="17">
        <v>0.31057878236576802</v>
      </c>
      <c r="AS12" s="17">
        <v>0.30849187549674101</v>
      </c>
      <c r="AT12" s="17">
        <v>0.199035318749963</v>
      </c>
      <c r="AU12" s="17"/>
      <c r="AV12" s="17">
        <v>0.28768162445756801</v>
      </c>
      <c r="AW12" s="17">
        <v>0.31149400783331699</v>
      </c>
      <c r="AX12" s="17">
        <v>0.26966082919234702</v>
      </c>
      <c r="AY12" s="17">
        <v>0.27307959317893099</v>
      </c>
      <c r="AZ12" s="17">
        <v>0.36688486190509301</v>
      </c>
      <c r="BA12" s="17">
        <v>0.35885281305507</v>
      </c>
      <c r="BB12" s="17"/>
      <c r="BC12" s="17">
        <v>0.39003294622328299</v>
      </c>
      <c r="BD12" s="17">
        <v>0.28901496865240101</v>
      </c>
      <c r="BE12" s="17">
        <v>0.234637561409241</v>
      </c>
      <c r="BF12" s="17"/>
      <c r="BG12" s="17">
        <v>0.28168538144945399</v>
      </c>
      <c r="BH12" s="17">
        <v>0.27040846277192099</v>
      </c>
      <c r="BI12" s="17">
        <v>0.34301442891928702</v>
      </c>
      <c r="BJ12" s="17">
        <v>0.42838693582699</v>
      </c>
      <c r="BK12" s="17">
        <v>0.25923640100062001</v>
      </c>
      <c r="BL12" s="17"/>
      <c r="BM12" s="17">
        <v>0.27233586672501803</v>
      </c>
      <c r="BN12" s="17">
        <v>0.28721868221990599</v>
      </c>
    </row>
    <row r="13" spans="2:66" ht="29" x14ac:dyDescent="0.35">
      <c r="B13" s="18" t="s">
        <v>354</v>
      </c>
      <c r="C13" s="17">
        <v>6.6125624049721596E-2</v>
      </c>
      <c r="D13" s="17">
        <v>5.6602633897755703E-2</v>
      </c>
      <c r="E13" s="17">
        <v>7.4882754796997103E-2</v>
      </c>
      <c r="F13" s="17"/>
      <c r="G13" s="17">
        <v>5.1998475739510899E-2</v>
      </c>
      <c r="H13" s="17">
        <v>0.102766362698439</v>
      </c>
      <c r="I13" s="17">
        <v>5.9052141411150297E-2</v>
      </c>
      <c r="J13" s="17">
        <v>6.7252977846938303E-2</v>
      </c>
      <c r="K13" s="17">
        <v>5.4454705040099902E-2</v>
      </c>
      <c r="L13" s="17">
        <v>5.9360771357318202E-2</v>
      </c>
      <c r="M13" s="17"/>
      <c r="N13" s="17">
        <v>8.1090969099272506E-2</v>
      </c>
      <c r="O13" s="17">
        <v>7.5286346375401006E-2</v>
      </c>
      <c r="P13" s="17">
        <v>4.3544324210142697E-2</v>
      </c>
      <c r="Q13" s="17">
        <v>5.7653574265704798E-2</v>
      </c>
      <c r="R13" s="17"/>
      <c r="S13" s="17">
        <v>0.12737201602728701</v>
      </c>
      <c r="T13" s="17">
        <v>3.2371170042401497E-2</v>
      </c>
      <c r="U13" s="17">
        <v>8.2049852801778705E-2</v>
      </c>
      <c r="V13" s="17">
        <v>8.7173937677255606E-2</v>
      </c>
      <c r="W13" s="17">
        <v>0</v>
      </c>
      <c r="X13" s="17">
        <v>0</v>
      </c>
      <c r="Y13" s="17">
        <v>9.7813904849417196E-2</v>
      </c>
      <c r="Z13" s="17">
        <v>0</v>
      </c>
      <c r="AA13" s="17">
        <v>7.8392068541591003E-2</v>
      </c>
      <c r="AB13" s="17">
        <v>9.8361117840944104E-2</v>
      </c>
      <c r="AC13" s="17">
        <v>6.3727062933560299E-2</v>
      </c>
      <c r="AD13" s="17">
        <v>0</v>
      </c>
      <c r="AE13" s="17"/>
      <c r="AF13" s="17">
        <v>5.55704646966661E-2</v>
      </c>
      <c r="AG13" s="17">
        <v>6.6031813704779202E-2</v>
      </c>
      <c r="AH13" s="17">
        <v>9.0596443362609899E-2</v>
      </c>
      <c r="AI13" s="17">
        <v>3.9169529035209101E-2</v>
      </c>
      <c r="AJ13" s="17">
        <v>7.8743652018322799E-2</v>
      </c>
      <c r="AK13" s="17">
        <v>0.13776265584174499</v>
      </c>
      <c r="AL13" s="17"/>
      <c r="AM13" s="17">
        <v>6.8480963764125005E-2</v>
      </c>
      <c r="AN13" s="17">
        <v>6.3276012031591902E-2</v>
      </c>
      <c r="AO13" s="17"/>
      <c r="AP13" s="17">
        <v>6.4322493079446694E-2</v>
      </c>
      <c r="AQ13" s="17">
        <v>4.1555034567924497E-2</v>
      </c>
      <c r="AR13" s="17">
        <v>7.4464740269320595E-2</v>
      </c>
      <c r="AS13" s="17">
        <v>0.105315415642766</v>
      </c>
      <c r="AT13" s="17">
        <v>0.196727242972563</v>
      </c>
      <c r="AU13" s="17"/>
      <c r="AV13" s="17">
        <v>5.9741619045140797E-2</v>
      </c>
      <c r="AW13" s="17">
        <v>0.1260341095551</v>
      </c>
      <c r="AX13" s="17">
        <v>8.6757285695727895E-2</v>
      </c>
      <c r="AY13" s="17">
        <v>3.5454458114677199E-2</v>
      </c>
      <c r="AZ13" s="17">
        <v>6.4662157617342897E-2</v>
      </c>
      <c r="BA13" s="17">
        <v>0</v>
      </c>
      <c r="BB13" s="17"/>
      <c r="BC13" s="17">
        <v>5.9816401118304101E-2</v>
      </c>
      <c r="BD13" s="17">
        <v>5.9276843984790002E-2</v>
      </c>
      <c r="BE13" s="17">
        <v>0.102307588319311</v>
      </c>
      <c r="BF13" s="17"/>
      <c r="BG13" s="17">
        <v>5.2073367137474402E-2</v>
      </c>
      <c r="BH13" s="17">
        <v>8.1620789106669006E-2</v>
      </c>
      <c r="BI13" s="17">
        <v>6.1897687539379499E-2</v>
      </c>
      <c r="BJ13" s="17">
        <v>0</v>
      </c>
      <c r="BK13" s="17">
        <v>6.1351323913871998E-2</v>
      </c>
      <c r="BL13" s="17"/>
      <c r="BM13" s="17">
        <v>7.6570666858229802E-2</v>
      </c>
      <c r="BN13" s="17">
        <v>5.1202080219811603E-2</v>
      </c>
    </row>
    <row r="14" spans="2:66" x14ac:dyDescent="0.35">
      <c r="B14" s="18" t="s">
        <v>282</v>
      </c>
      <c r="C14" s="19">
        <v>3.2164753391243799E-2</v>
      </c>
      <c r="D14" s="19">
        <v>3.1747434165423402E-2</v>
      </c>
      <c r="E14" s="19">
        <v>3.2548510904959797E-2</v>
      </c>
      <c r="F14" s="19"/>
      <c r="G14" s="19">
        <v>0</v>
      </c>
      <c r="H14" s="19">
        <v>4.2841149244525201E-2</v>
      </c>
      <c r="I14" s="19">
        <v>2.8137591862067799E-2</v>
      </c>
      <c r="J14" s="19">
        <v>8.1671594343593404E-2</v>
      </c>
      <c r="K14" s="19">
        <v>0</v>
      </c>
      <c r="L14" s="19">
        <v>2.3858456338898899E-2</v>
      </c>
      <c r="M14" s="19"/>
      <c r="N14" s="19">
        <v>7.74879358282977E-3</v>
      </c>
      <c r="O14" s="19">
        <v>3.8135575317130202E-2</v>
      </c>
      <c r="P14" s="19">
        <v>3.2605268003129698E-2</v>
      </c>
      <c r="Q14" s="19">
        <v>5.9586015353362803E-2</v>
      </c>
      <c r="R14" s="19"/>
      <c r="S14" s="19">
        <v>2.7497191156349399E-2</v>
      </c>
      <c r="T14" s="19">
        <v>1.6791626502452701E-2</v>
      </c>
      <c r="U14" s="19">
        <v>0</v>
      </c>
      <c r="V14" s="19">
        <v>0.11318225113116499</v>
      </c>
      <c r="W14" s="19">
        <v>6.7413760042008705E-2</v>
      </c>
      <c r="X14" s="19">
        <v>2.4724038060922899E-2</v>
      </c>
      <c r="Y14" s="19">
        <v>6.8010832923247999E-2</v>
      </c>
      <c r="Z14" s="19">
        <v>0</v>
      </c>
      <c r="AA14" s="19">
        <v>1.9609559471651598E-2</v>
      </c>
      <c r="AB14" s="19">
        <v>0</v>
      </c>
      <c r="AC14" s="19">
        <v>0</v>
      </c>
      <c r="AD14" s="19">
        <v>0</v>
      </c>
      <c r="AE14" s="19"/>
      <c r="AF14" s="19">
        <v>8.4531961723906101E-3</v>
      </c>
      <c r="AG14" s="19">
        <v>3.7280299444261498E-2</v>
      </c>
      <c r="AH14" s="19">
        <v>4.6399689215162403E-2</v>
      </c>
      <c r="AI14" s="19">
        <v>4.0279011023634903E-2</v>
      </c>
      <c r="AJ14" s="19">
        <v>4.1757863113454599E-2</v>
      </c>
      <c r="AK14" s="19">
        <v>5.13441342199569E-2</v>
      </c>
      <c r="AL14" s="19"/>
      <c r="AM14" s="19">
        <v>4.2816669274056897E-2</v>
      </c>
      <c r="AN14" s="19">
        <v>1.76895817072685E-2</v>
      </c>
      <c r="AO14" s="19"/>
      <c r="AP14" s="19">
        <v>4.2559761564693301E-2</v>
      </c>
      <c r="AQ14" s="19">
        <v>5.6698392577520601E-2</v>
      </c>
      <c r="AR14" s="19">
        <v>2.6979048895146698E-2</v>
      </c>
      <c r="AS14" s="19">
        <v>0</v>
      </c>
      <c r="AT14" s="19">
        <v>0</v>
      </c>
      <c r="AU14" s="19"/>
      <c r="AV14" s="19">
        <v>3.8317731799127099E-2</v>
      </c>
      <c r="AW14" s="19">
        <v>2.8015746850301101E-2</v>
      </c>
      <c r="AX14" s="19">
        <v>0</v>
      </c>
      <c r="AY14" s="19">
        <v>5.53411208144848E-2</v>
      </c>
      <c r="AZ14" s="19">
        <v>3.1667669699578599E-2</v>
      </c>
      <c r="BA14" s="19">
        <v>3.27989736623523E-2</v>
      </c>
      <c r="BB14" s="19"/>
      <c r="BC14" s="19">
        <v>2.0203289630916901E-2</v>
      </c>
      <c r="BD14" s="19">
        <v>3.5661430903748403E-2</v>
      </c>
      <c r="BE14" s="19">
        <v>8.9793926802029696E-3</v>
      </c>
      <c r="BF14" s="19"/>
      <c r="BG14" s="19">
        <v>0</v>
      </c>
      <c r="BH14" s="19">
        <v>3.8836698118700802E-2</v>
      </c>
      <c r="BI14" s="19">
        <v>0</v>
      </c>
      <c r="BJ14" s="19">
        <v>0</v>
      </c>
      <c r="BK14" s="19">
        <v>0</v>
      </c>
      <c r="BL14" s="19"/>
      <c r="BM14" s="19">
        <v>3.2198891496192497E-2</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461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392</v>
      </c>
      <c r="D7" s="10">
        <v>193</v>
      </c>
      <c r="E7" s="10">
        <v>198</v>
      </c>
      <c r="F7" s="10"/>
      <c r="G7" s="10">
        <v>52</v>
      </c>
      <c r="H7" s="10">
        <v>62</v>
      </c>
      <c r="I7" s="10">
        <v>69</v>
      </c>
      <c r="J7" s="10">
        <v>70</v>
      </c>
      <c r="K7" s="10">
        <v>63</v>
      </c>
      <c r="L7" s="10">
        <v>76</v>
      </c>
      <c r="M7" s="10"/>
      <c r="N7" s="10">
        <v>99</v>
      </c>
      <c r="O7" s="10">
        <v>112</v>
      </c>
      <c r="P7" s="10">
        <v>86</v>
      </c>
      <c r="Q7" s="10">
        <v>93</v>
      </c>
      <c r="R7" s="10"/>
      <c r="S7" s="10">
        <v>54</v>
      </c>
      <c r="T7" s="10">
        <v>52</v>
      </c>
      <c r="U7" s="10">
        <v>41</v>
      </c>
      <c r="V7" s="10">
        <v>33</v>
      </c>
      <c r="W7" s="10">
        <v>23</v>
      </c>
      <c r="X7" s="10">
        <v>32</v>
      </c>
      <c r="Y7" s="10">
        <v>31</v>
      </c>
      <c r="Z7" s="10">
        <v>16</v>
      </c>
      <c r="AA7" s="10">
        <v>38</v>
      </c>
      <c r="AB7" s="10">
        <v>37</v>
      </c>
      <c r="AC7" s="10">
        <v>22</v>
      </c>
      <c r="AD7" s="10">
        <v>13</v>
      </c>
      <c r="AE7" s="10"/>
      <c r="AF7" s="10">
        <v>106</v>
      </c>
      <c r="AG7" s="10">
        <v>107</v>
      </c>
      <c r="AH7" s="10">
        <v>54</v>
      </c>
      <c r="AI7" s="10">
        <v>62</v>
      </c>
      <c r="AJ7" s="10">
        <v>37</v>
      </c>
      <c r="AK7" s="10">
        <v>25</v>
      </c>
      <c r="AL7" s="10"/>
      <c r="AM7" s="10">
        <v>226</v>
      </c>
      <c r="AN7" s="10">
        <v>166</v>
      </c>
      <c r="AO7" s="10"/>
      <c r="AP7" s="10">
        <v>89</v>
      </c>
      <c r="AQ7" s="10">
        <v>91</v>
      </c>
      <c r="AR7" s="10">
        <v>98</v>
      </c>
      <c r="AS7" s="10">
        <v>50</v>
      </c>
      <c r="AT7" s="10">
        <v>10</v>
      </c>
      <c r="AU7" s="10"/>
      <c r="AV7" s="10">
        <v>133</v>
      </c>
      <c r="AW7" s="10">
        <v>66</v>
      </c>
      <c r="AX7" s="10">
        <v>34</v>
      </c>
      <c r="AY7" s="10">
        <v>56</v>
      </c>
      <c r="AZ7" s="10">
        <v>21</v>
      </c>
      <c r="BA7" s="10">
        <v>28</v>
      </c>
      <c r="BB7" s="10"/>
      <c r="BC7" s="10">
        <v>79</v>
      </c>
      <c r="BD7" s="10">
        <v>175</v>
      </c>
      <c r="BE7" s="10">
        <v>114</v>
      </c>
      <c r="BF7" s="10"/>
      <c r="BG7" s="10">
        <v>37</v>
      </c>
      <c r="BH7" s="10">
        <v>179</v>
      </c>
      <c r="BI7" s="10">
        <v>107</v>
      </c>
      <c r="BJ7" s="10">
        <v>11</v>
      </c>
      <c r="BK7" s="10">
        <v>34</v>
      </c>
      <c r="BL7" s="10"/>
      <c r="BM7" s="10">
        <v>216</v>
      </c>
      <c r="BN7" s="10">
        <v>45</v>
      </c>
    </row>
    <row r="8" spans="2:66" ht="30" customHeight="1" x14ac:dyDescent="0.35">
      <c r="B8" s="11" t="s">
        <v>19</v>
      </c>
      <c r="C8" s="11">
        <v>395</v>
      </c>
      <c r="D8" s="11">
        <v>195</v>
      </c>
      <c r="E8" s="11">
        <v>199</v>
      </c>
      <c r="F8" s="11"/>
      <c r="G8" s="11">
        <v>53</v>
      </c>
      <c r="H8" s="11">
        <v>61</v>
      </c>
      <c r="I8" s="11">
        <v>72</v>
      </c>
      <c r="J8" s="11">
        <v>72</v>
      </c>
      <c r="K8" s="11">
        <v>63</v>
      </c>
      <c r="L8" s="11">
        <v>75</v>
      </c>
      <c r="M8" s="11"/>
      <c r="N8" s="11">
        <v>99</v>
      </c>
      <c r="O8" s="11">
        <v>118</v>
      </c>
      <c r="P8" s="11">
        <v>85</v>
      </c>
      <c r="Q8" s="11">
        <v>91</v>
      </c>
      <c r="R8" s="11"/>
      <c r="S8" s="11">
        <v>53</v>
      </c>
      <c r="T8" s="11">
        <v>51</v>
      </c>
      <c r="U8" s="11">
        <v>40</v>
      </c>
      <c r="V8" s="11">
        <v>36</v>
      </c>
      <c r="W8" s="11">
        <v>24</v>
      </c>
      <c r="X8" s="11">
        <v>31</v>
      </c>
      <c r="Y8" s="11">
        <v>30</v>
      </c>
      <c r="Z8" s="11">
        <v>15</v>
      </c>
      <c r="AA8" s="11">
        <v>37</v>
      </c>
      <c r="AB8" s="11">
        <v>43</v>
      </c>
      <c r="AC8" s="11">
        <v>21</v>
      </c>
      <c r="AD8" s="11">
        <v>12</v>
      </c>
      <c r="AE8" s="11"/>
      <c r="AF8" s="11">
        <v>107</v>
      </c>
      <c r="AG8" s="11">
        <v>108</v>
      </c>
      <c r="AH8" s="11">
        <v>55</v>
      </c>
      <c r="AI8" s="11">
        <v>62</v>
      </c>
      <c r="AJ8" s="11">
        <v>37</v>
      </c>
      <c r="AK8" s="11">
        <v>25</v>
      </c>
      <c r="AL8" s="11"/>
      <c r="AM8" s="11">
        <v>227</v>
      </c>
      <c r="AN8" s="11">
        <v>168</v>
      </c>
      <c r="AO8" s="11"/>
      <c r="AP8" s="11">
        <v>89</v>
      </c>
      <c r="AQ8" s="11">
        <v>91</v>
      </c>
      <c r="AR8" s="11">
        <v>100</v>
      </c>
      <c r="AS8" s="11">
        <v>51</v>
      </c>
      <c r="AT8" s="11">
        <v>10</v>
      </c>
      <c r="AU8" s="11"/>
      <c r="AV8" s="11">
        <v>134</v>
      </c>
      <c r="AW8" s="11">
        <v>66</v>
      </c>
      <c r="AX8" s="11">
        <v>34</v>
      </c>
      <c r="AY8" s="11">
        <v>56</v>
      </c>
      <c r="AZ8" s="11">
        <v>21</v>
      </c>
      <c r="BA8" s="11">
        <v>29</v>
      </c>
      <c r="BB8" s="11"/>
      <c r="BC8" s="11">
        <v>80</v>
      </c>
      <c r="BD8" s="11">
        <v>177</v>
      </c>
      <c r="BE8" s="11">
        <v>114</v>
      </c>
      <c r="BF8" s="11"/>
      <c r="BG8" s="11">
        <v>37</v>
      </c>
      <c r="BH8" s="11">
        <v>180</v>
      </c>
      <c r="BI8" s="11">
        <v>108</v>
      </c>
      <c r="BJ8" s="11">
        <v>11</v>
      </c>
      <c r="BK8" s="11">
        <v>34</v>
      </c>
      <c r="BL8" s="11"/>
      <c r="BM8" s="11">
        <v>218</v>
      </c>
      <c r="BN8" s="11">
        <v>45</v>
      </c>
    </row>
    <row r="9" spans="2:66" ht="29" x14ac:dyDescent="0.35">
      <c r="B9" s="18" t="s">
        <v>350</v>
      </c>
      <c r="C9" s="17">
        <v>0.108045342989536</v>
      </c>
      <c r="D9" s="17">
        <v>0.113231632086452</v>
      </c>
      <c r="E9" s="17">
        <v>0.10349689655608101</v>
      </c>
      <c r="F9" s="17"/>
      <c r="G9" s="17">
        <v>0.134859819332079</v>
      </c>
      <c r="H9" s="17">
        <v>5.0301509919684399E-2</v>
      </c>
      <c r="I9" s="17">
        <v>0.111284973516835</v>
      </c>
      <c r="J9" s="17">
        <v>4.18008012038876E-2</v>
      </c>
      <c r="K9" s="17">
        <v>0.173310615798561</v>
      </c>
      <c r="L9" s="17">
        <v>0.141563690598415</v>
      </c>
      <c r="M9" s="17"/>
      <c r="N9" s="17">
        <v>7.1875713832068297E-2</v>
      </c>
      <c r="O9" s="17">
        <v>8.0226257193881906E-2</v>
      </c>
      <c r="P9" s="17">
        <v>0.13613117604754699</v>
      </c>
      <c r="Q9" s="17">
        <v>0.14630493673995201</v>
      </c>
      <c r="R9" s="17"/>
      <c r="S9" s="17">
        <v>0.110282632764114</v>
      </c>
      <c r="T9" s="17">
        <v>0.13196993424255399</v>
      </c>
      <c r="U9" s="17">
        <v>0.16774741188386799</v>
      </c>
      <c r="V9" s="17">
        <v>5.7652620971235198E-2</v>
      </c>
      <c r="W9" s="17">
        <v>0.17491851961230701</v>
      </c>
      <c r="X9" s="17">
        <v>0.124197457933026</v>
      </c>
      <c r="Y9" s="17">
        <v>9.63862257261483E-2</v>
      </c>
      <c r="Z9" s="17">
        <v>0.122735133879686</v>
      </c>
      <c r="AA9" s="17">
        <v>7.8742257735443397E-2</v>
      </c>
      <c r="AB9" s="17">
        <v>8.1555013812467603E-2</v>
      </c>
      <c r="AC9" s="17">
        <v>4.9967043276070398E-2</v>
      </c>
      <c r="AD9" s="17">
        <v>7.3625507928977693E-2</v>
      </c>
      <c r="AE9" s="17"/>
      <c r="AF9" s="17">
        <v>0.11202516380387301</v>
      </c>
      <c r="AG9" s="17">
        <v>6.4488230011687298E-2</v>
      </c>
      <c r="AH9" s="17">
        <v>0.10713424149496301</v>
      </c>
      <c r="AI9" s="17">
        <v>0.17471742247247601</v>
      </c>
      <c r="AJ9" s="17">
        <v>7.8089870355443902E-2</v>
      </c>
      <c r="AK9" s="17">
        <v>0.11787832285746699</v>
      </c>
      <c r="AL9" s="17"/>
      <c r="AM9" s="17">
        <v>9.1600448544620003E-2</v>
      </c>
      <c r="AN9" s="17">
        <v>0.13020239493709099</v>
      </c>
      <c r="AO9" s="17"/>
      <c r="AP9" s="17">
        <v>0.13274381316780801</v>
      </c>
      <c r="AQ9" s="17">
        <v>8.5253032969584294E-2</v>
      </c>
      <c r="AR9" s="17">
        <v>0.101936293909311</v>
      </c>
      <c r="AS9" s="17">
        <v>9.7849066484941294E-2</v>
      </c>
      <c r="AT9" s="17">
        <v>0</v>
      </c>
      <c r="AU9" s="17"/>
      <c r="AV9" s="17">
        <v>6.7560398548450404E-2</v>
      </c>
      <c r="AW9" s="17">
        <v>7.3729583526315104E-2</v>
      </c>
      <c r="AX9" s="17">
        <v>0.116320861270393</v>
      </c>
      <c r="AY9" s="17">
        <v>0.19299611626298299</v>
      </c>
      <c r="AZ9" s="17">
        <v>4.53118637228479E-2</v>
      </c>
      <c r="BA9" s="17">
        <v>0.150834804681443</v>
      </c>
      <c r="BB9" s="17"/>
      <c r="BC9" s="17">
        <v>4.8637112495936601E-2</v>
      </c>
      <c r="BD9" s="17">
        <v>0.14167468059260999</v>
      </c>
      <c r="BE9" s="17">
        <v>6.92976730256359E-2</v>
      </c>
      <c r="BF9" s="17"/>
      <c r="BG9" s="17">
        <v>0.204560836408645</v>
      </c>
      <c r="BH9" s="17">
        <v>9.0529644559387307E-2</v>
      </c>
      <c r="BI9" s="17">
        <v>5.4985397642761898E-2</v>
      </c>
      <c r="BJ9" s="17">
        <v>0.27141091121356598</v>
      </c>
      <c r="BK9" s="17">
        <v>0.23053624261189201</v>
      </c>
      <c r="BL9" s="17"/>
      <c r="BM9" s="17">
        <v>0.110115574342045</v>
      </c>
      <c r="BN9" s="17">
        <v>0.24047470385419401</v>
      </c>
    </row>
    <row r="10" spans="2:66" ht="43.5" x14ac:dyDescent="0.35">
      <c r="B10" s="18" t="s">
        <v>351</v>
      </c>
      <c r="C10" s="17">
        <v>0.25063811280128201</v>
      </c>
      <c r="D10" s="17">
        <v>0.23496985755805999</v>
      </c>
      <c r="E10" s="17">
        <v>0.26227298833443902</v>
      </c>
      <c r="F10" s="17"/>
      <c r="G10" s="17">
        <v>0.230193178635058</v>
      </c>
      <c r="H10" s="17">
        <v>0.207930138033284</v>
      </c>
      <c r="I10" s="17">
        <v>0.26375144220505597</v>
      </c>
      <c r="J10" s="17">
        <v>0.236538991662055</v>
      </c>
      <c r="K10" s="17">
        <v>0.227273874145102</v>
      </c>
      <c r="L10" s="17">
        <v>0.32065861118739603</v>
      </c>
      <c r="M10" s="17"/>
      <c r="N10" s="17">
        <v>0.20609993497311799</v>
      </c>
      <c r="O10" s="17">
        <v>0.29872547022812601</v>
      </c>
      <c r="P10" s="17">
        <v>0.21042154334682001</v>
      </c>
      <c r="Q10" s="17">
        <v>0.27001047730970001</v>
      </c>
      <c r="R10" s="17"/>
      <c r="S10" s="17">
        <v>0.22424536594342401</v>
      </c>
      <c r="T10" s="17">
        <v>0.21316683179839699</v>
      </c>
      <c r="U10" s="17">
        <v>0.26892509854157298</v>
      </c>
      <c r="V10" s="17">
        <v>0.39160216206112303</v>
      </c>
      <c r="W10" s="17">
        <v>0.18188273008431599</v>
      </c>
      <c r="X10" s="17">
        <v>0.33849895377760802</v>
      </c>
      <c r="Y10" s="17">
        <v>0.16280031173850501</v>
      </c>
      <c r="Z10" s="17">
        <v>0.122450121633621</v>
      </c>
      <c r="AA10" s="17">
        <v>0.235184860223804</v>
      </c>
      <c r="AB10" s="17">
        <v>0.32554163022490301</v>
      </c>
      <c r="AC10" s="17">
        <v>0.22788989437519999</v>
      </c>
      <c r="AD10" s="17">
        <v>0.160524759715064</v>
      </c>
      <c r="AE10" s="17"/>
      <c r="AF10" s="17">
        <v>0.20147256148185499</v>
      </c>
      <c r="AG10" s="17">
        <v>0.23917955535275801</v>
      </c>
      <c r="AH10" s="17">
        <v>0.29827513263896799</v>
      </c>
      <c r="AI10" s="17">
        <v>0.177413725215046</v>
      </c>
      <c r="AJ10" s="17">
        <v>0.409267521665859</v>
      </c>
      <c r="AK10" s="17">
        <v>0.36289732730316998</v>
      </c>
      <c r="AL10" s="17"/>
      <c r="AM10" s="17">
        <v>0.26016777583859502</v>
      </c>
      <c r="AN10" s="17">
        <v>0.237798307737911</v>
      </c>
      <c r="AO10" s="17"/>
      <c r="AP10" s="17">
        <v>0.26966203586913101</v>
      </c>
      <c r="AQ10" s="17">
        <v>0.25579688797684302</v>
      </c>
      <c r="AR10" s="17">
        <v>0.247907989216992</v>
      </c>
      <c r="AS10" s="17">
        <v>0.22629653669297101</v>
      </c>
      <c r="AT10" s="17">
        <v>0.198608133158131</v>
      </c>
      <c r="AU10" s="17"/>
      <c r="AV10" s="17">
        <v>0.23427959560443101</v>
      </c>
      <c r="AW10" s="17">
        <v>0.216760457806012</v>
      </c>
      <c r="AX10" s="17">
        <v>0.23010405075283</v>
      </c>
      <c r="AY10" s="17">
        <v>0.29619954570087798</v>
      </c>
      <c r="AZ10" s="17">
        <v>0.24279273148657901</v>
      </c>
      <c r="BA10" s="17">
        <v>0.288065913558881</v>
      </c>
      <c r="BB10" s="17"/>
      <c r="BC10" s="17">
        <v>0.18077278243092901</v>
      </c>
      <c r="BD10" s="17">
        <v>0.232163188580192</v>
      </c>
      <c r="BE10" s="17">
        <v>0.30411779241728898</v>
      </c>
      <c r="BF10" s="17"/>
      <c r="BG10" s="17">
        <v>0.22108496595267799</v>
      </c>
      <c r="BH10" s="17">
        <v>0.25198785045769001</v>
      </c>
      <c r="BI10" s="17">
        <v>0.255285779196399</v>
      </c>
      <c r="BJ10" s="17">
        <v>9.2898109753960803E-2</v>
      </c>
      <c r="BK10" s="17">
        <v>0.24946419358557501</v>
      </c>
      <c r="BL10" s="17"/>
      <c r="BM10" s="17">
        <v>0.246679989370025</v>
      </c>
      <c r="BN10" s="17">
        <v>0.21139597164638299</v>
      </c>
    </row>
    <row r="11" spans="2:66" ht="29" x14ac:dyDescent="0.35">
      <c r="B11" s="18" t="s">
        <v>352</v>
      </c>
      <c r="C11" s="17">
        <v>0.44050739248646498</v>
      </c>
      <c r="D11" s="17">
        <v>0.41970570358699399</v>
      </c>
      <c r="E11" s="17">
        <v>0.46310286622671898</v>
      </c>
      <c r="F11" s="17"/>
      <c r="G11" s="17">
        <v>0.41034148985480301</v>
      </c>
      <c r="H11" s="17">
        <v>0.46929635092446897</v>
      </c>
      <c r="I11" s="17">
        <v>0.39091054683267301</v>
      </c>
      <c r="J11" s="17">
        <v>0.48023323269380902</v>
      </c>
      <c r="K11" s="17">
        <v>0.47332867986048099</v>
      </c>
      <c r="L11" s="17">
        <v>0.42047684535405599</v>
      </c>
      <c r="M11" s="17"/>
      <c r="N11" s="17">
        <v>0.44866401974676401</v>
      </c>
      <c r="O11" s="17">
        <v>0.40744450081077699</v>
      </c>
      <c r="P11" s="17">
        <v>0.53701625199250602</v>
      </c>
      <c r="Q11" s="17">
        <v>0.39477871487439598</v>
      </c>
      <c r="R11" s="17"/>
      <c r="S11" s="17">
        <v>0.409500571320629</v>
      </c>
      <c r="T11" s="17">
        <v>0.441834209721638</v>
      </c>
      <c r="U11" s="17">
        <v>0.41526924718309499</v>
      </c>
      <c r="V11" s="17">
        <v>0.424200264240845</v>
      </c>
      <c r="W11" s="17">
        <v>0.55803990463757502</v>
      </c>
      <c r="X11" s="17">
        <v>0.376492109384298</v>
      </c>
      <c r="Y11" s="17">
        <v>0.54883050623455498</v>
      </c>
      <c r="Z11" s="17">
        <v>0.38204585346215603</v>
      </c>
      <c r="AA11" s="17">
        <v>0.44419083599224202</v>
      </c>
      <c r="AB11" s="17">
        <v>0.37942981947389498</v>
      </c>
      <c r="AC11" s="17">
        <v>0.49793401615364602</v>
      </c>
      <c r="AD11" s="17">
        <v>0.54049380246330903</v>
      </c>
      <c r="AE11" s="17"/>
      <c r="AF11" s="17">
        <v>0.44155059613004999</v>
      </c>
      <c r="AG11" s="17">
        <v>0.47947093116802803</v>
      </c>
      <c r="AH11" s="17">
        <v>0.41195359587237002</v>
      </c>
      <c r="AI11" s="17">
        <v>0.49215486469583197</v>
      </c>
      <c r="AJ11" s="17">
        <v>0.35040444790192499</v>
      </c>
      <c r="AK11" s="17">
        <v>0.35872001882744198</v>
      </c>
      <c r="AL11" s="17"/>
      <c r="AM11" s="17">
        <v>0.43110485220011102</v>
      </c>
      <c r="AN11" s="17">
        <v>0.45317591853031203</v>
      </c>
      <c r="AO11" s="17"/>
      <c r="AP11" s="17">
        <v>0.39417556848781499</v>
      </c>
      <c r="AQ11" s="17">
        <v>0.51854558202215195</v>
      </c>
      <c r="AR11" s="17">
        <v>0.43367359857409898</v>
      </c>
      <c r="AS11" s="17">
        <v>0.34203712543214698</v>
      </c>
      <c r="AT11" s="17">
        <v>0.50068141786535303</v>
      </c>
      <c r="AU11" s="17"/>
      <c r="AV11" s="17">
        <v>0.46561582929647599</v>
      </c>
      <c r="AW11" s="17">
        <v>0.51361234830179703</v>
      </c>
      <c r="AX11" s="17">
        <v>0.44674198752960997</v>
      </c>
      <c r="AY11" s="17">
        <v>0.37026652153615902</v>
      </c>
      <c r="AZ11" s="17">
        <v>0.475286086250441</v>
      </c>
      <c r="BA11" s="17">
        <v>0.38633291329179398</v>
      </c>
      <c r="BB11" s="17"/>
      <c r="BC11" s="17">
        <v>0.58176090101540101</v>
      </c>
      <c r="BD11" s="17">
        <v>0.39745998012220501</v>
      </c>
      <c r="BE11" s="17">
        <v>0.44526585410886699</v>
      </c>
      <c r="BF11" s="17"/>
      <c r="BG11" s="17">
        <v>0.37746930805753598</v>
      </c>
      <c r="BH11" s="17">
        <v>0.445131557903439</v>
      </c>
      <c r="BI11" s="17">
        <v>0.51428000056450096</v>
      </c>
      <c r="BJ11" s="17">
        <v>0.457128054247879</v>
      </c>
      <c r="BK11" s="17">
        <v>0.40614314371249499</v>
      </c>
      <c r="BL11" s="17"/>
      <c r="BM11" s="17">
        <v>0.43350993005822303</v>
      </c>
      <c r="BN11" s="17">
        <v>0.41853985724272702</v>
      </c>
    </row>
    <row r="12" spans="2:66" ht="29" x14ac:dyDescent="0.35">
      <c r="B12" s="18" t="s">
        <v>353</v>
      </c>
      <c r="C12" s="17">
        <v>0.14073143833661</v>
      </c>
      <c r="D12" s="17">
        <v>0.15608069514686601</v>
      </c>
      <c r="E12" s="17">
        <v>0.12637827020114401</v>
      </c>
      <c r="F12" s="17"/>
      <c r="G12" s="17">
        <v>0.15141588012116899</v>
      </c>
      <c r="H12" s="17">
        <v>0.158911304379836</v>
      </c>
      <c r="I12" s="17">
        <v>0.17851109999918199</v>
      </c>
      <c r="J12" s="17">
        <v>0.167875654577227</v>
      </c>
      <c r="K12" s="17">
        <v>9.6865680728978998E-2</v>
      </c>
      <c r="L12" s="17">
        <v>9.2834689146532298E-2</v>
      </c>
      <c r="M12" s="17"/>
      <c r="N12" s="17">
        <v>0.22184753759815501</v>
      </c>
      <c r="O12" s="17">
        <v>0.168777523646438</v>
      </c>
      <c r="P12" s="17">
        <v>4.6759048358513799E-2</v>
      </c>
      <c r="Q12" s="17">
        <v>0.107364925699538</v>
      </c>
      <c r="R12" s="17"/>
      <c r="S12" s="17">
        <v>0.16568367255088701</v>
      </c>
      <c r="T12" s="17">
        <v>0.137230625096745</v>
      </c>
      <c r="U12" s="17">
        <v>4.9284429815622102E-2</v>
      </c>
      <c r="V12" s="17">
        <v>6.4564200260845805E-2</v>
      </c>
      <c r="W12" s="17">
        <v>0</v>
      </c>
      <c r="X12" s="17">
        <v>0.160811478905067</v>
      </c>
      <c r="Y12" s="17">
        <v>0.16094562498857401</v>
      </c>
      <c r="Z12" s="17">
        <v>0.25293966937822199</v>
      </c>
      <c r="AA12" s="17">
        <v>0.21576597404744299</v>
      </c>
      <c r="AB12" s="17">
        <v>0.16176171233224801</v>
      </c>
      <c r="AC12" s="17">
        <v>0.224209046195083</v>
      </c>
      <c r="AD12" s="17">
        <v>0.152226374378157</v>
      </c>
      <c r="AE12" s="17"/>
      <c r="AF12" s="17">
        <v>0.16042081841884201</v>
      </c>
      <c r="AG12" s="17">
        <v>0.17990977137526001</v>
      </c>
      <c r="AH12" s="17">
        <v>9.2836418717891597E-2</v>
      </c>
      <c r="AI12" s="17">
        <v>9.36833190472625E-2</v>
      </c>
      <c r="AJ12" s="17">
        <v>0.13409210233618599</v>
      </c>
      <c r="AK12" s="17">
        <v>0.124701086145906</v>
      </c>
      <c r="AL12" s="17"/>
      <c r="AM12" s="17">
        <v>0.16027382732717099</v>
      </c>
      <c r="AN12" s="17">
        <v>0.114400972702212</v>
      </c>
      <c r="AO12" s="17"/>
      <c r="AP12" s="17">
        <v>0.11561765078717499</v>
      </c>
      <c r="AQ12" s="17">
        <v>8.5183722924337194E-2</v>
      </c>
      <c r="AR12" s="17">
        <v>0.14469348427181999</v>
      </c>
      <c r="AS12" s="17">
        <v>0.29704449631704499</v>
      </c>
      <c r="AT12" s="17">
        <v>0.20803786494196699</v>
      </c>
      <c r="AU12" s="17"/>
      <c r="AV12" s="17">
        <v>0.17365838731063701</v>
      </c>
      <c r="AW12" s="17">
        <v>0.15138389977537101</v>
      </c>
      <c r="AX12" s="17">
        <v>0.14534077592983</v>
      </c>
      <c r="AY12" s="17">
        <v>8.7378046459808303E-2</v>
      </c>
      <c r="AZ12" s="17">
        <v>0.14589468170129999</v>
      </c>
      <c r="BA12" s="17">
        <v>0.10444278120312001</v>
      </c>
      <c r="BB12" s="17"/>
      <c r="BC12" s="17">
        <v>0.15281247206954601</v>
      </c>
      <c r="BD12" s="17">
        <v>0.15059278193817999</v>
      </c>
      <c r="BE12" s="17">
        <v>0.14651943295044401</v>
      </c>
      <c r="BF12" s="17"/>
      <c r="BG12" s="17">
        <v>0.169379243943971</v>
      </c>
      <c r="BH12" s="17">
        <v>0.13923749661478099</v>
      </c>
      <c r="BI12" s="17">
        <v>0.14924892768648401</v>
      </c>
      <c r="BJ12" s="17">
        <v>0.17856292478459401</v>
      </c>
      <c r="BK12" s="17">
        <v>8.6285230213383399E-2</v>
      </c>
      <c r="BL12" s="17"/>
      <c r="BM12" s="17">
        <v>0.144414625233208</v>
      </c>
      <c r="BN12" s="17">
        <v>0.10872206756030101</v>
      </c>
    </row>
    <row r="13" spans="2:66" ht="29" x14ac:dyDescent="0.35">
      <c r="B13" s="18" t="s">
        <v>354</v>
      </c>
      <c r="C13" s="17">
        <v>3.29416354291426E-2</v>
      </c>
      <c r="D13" s="17">
        <v>5.2170233617706202E-2</v>
      </c>
      <c r="E13" s="17">
        <v>1.42469111128032E-2</v>
      </c>
      <c r="F13" s="17"/>
      <c r="G13" s="17">
        <v>7.3189632056891094E-2</v>
      </c>
      <c r="H13" s="17">
        <v>8.2528674174602995E-2</v>
      </c>
      <c r="I13" s="17">
        <v>2.8556506168927201E-2</v>
      </c>
      <c r="J13" s="17">
        <v>1.5907161146942499E-2</v>
      </c>
      <c r="K13" s="17">
        <v>1.42609990439073E-2</v>
      </c>
      <c r="L13" s="17">
        <v>0</v>
      </c>
      <c r="M13" s="17"/>
      <c r="N13" s="17">
        <v>5.1512793849893899E-2</v>
      </c>
      <c r="O13" s="17">
        <v>2.7157765984659101E-2</v>
      </c>
      <c r="P13" s="17">
        <v>2.30672415412446E-2</v>
      </c>
      <c r="Q13" s="17">
        <v>3.0226709132187401E-2</v>
      </c>
      <c r="R13" s="17"/>
      <c r="S13" s="17">
        <v>7.2353777451782605E-2</v>
      </c>
      <c r="T13" s="17">
        <v>1.83274760863847E-2</v>
      </c>
      <c r="U13" s="17">
        <v>7.5384834792617594E-2</v>
      </c>
      <c r="V13" s="17">
        <v>3.1880929089485699E-2</v>
      </c>
      <c r="W13" s="17">
        <v>0</v>
      </c>
      <c r="X13" s="17">
        <v>0</v>
      </c>
      <c r="Y13" s="17">
        <v>3.10373313122181E-2</v>
      </c>
      <c r="Z13" s="17">
        <v>0</v>
      </c>
      <c r="AA13" s="17">
        <v>0</v>
      </c>
      <c r="AB13" s="17">
        <v>5.1711824156486098E-2</v>
      </c>
      <c r="AC13" s="17">
        <v>0</v>
      </c>
      <c r="AD13" s="17">
        <v>7.3129555514492697E-2</v>
      </c>
      <c r="AE13" s="17"/>
      <c r="AF13" s="17">
        <v>6.6460416249062598E-2</v>
      </c>
      <c r="AG13" s="17">
        <v>2.82538448545019E-2</v>
      </c>
      <c r="AH13" s="17">
        <v>3.5543819344792102E-2</v>
      </c>
      <c r="AI13" s="17">
        <v>0</v>
      </c>
      <c r="AJ13" s="17">
        <v>0</v>
      </c>
      <c r="AK13" s="17">
        <v>3.5803244866015299E-2</v>
      </c>
      <c r="AL13" s="17"/>
      <c r="AM13" s="17">
        <v>2.24318778094801E-2</v>
      </c>
      <c r="AN13" s="17">
        <v>4.7101972323676897E-2</v>
      </c>
      <c r="AO13" s="17"/>
      <c r="AP13" s="17">
        <v>2.29407242600062E-2</v>
      </c>
      <c r="AQ13" s="17">
        <v>1.11077818504874E-2</v>
      </c>
      <c r="AR13" s="17">
        <v>7.1788634027777604E-2</v>
      </c>
      <c r="AS13" s="17">
        <v>1.8413294445858298E-2</v>
      </c>
      <c r="AT13" s="17">
        <v>9.2672584034549005E-2</v>
      </c>
      <c r="AU13" s="17"/>
      <c r="AV13" s="17">
        <v>3.6548073197546202E-2</v>
      </c>
      <c r="AW13" s="17">
        <v>1.5373306911535E-2</v>
      </c>
      <c r="AX13" s="17">
        <v>3.28260121436924E-2</v>
      </c>
      <c r="AY13" s="17">
        <v>1.69679496658658E-2</v>
      </c>
      <c r="AZ13" s="17">
        <v>9.0714636838832005E-2</v>
      </c>
      <c r="BA13" s="17">
        <v>3.7803235369141097E-2</v>
      </c>
      <c r="BB13" s="17"/>
      <c r="BC13" s="17">
        <v>3.6016731988187597E-2</v>
      </c>
      <c r="BD13" s="17">
        <v>2.8683894385964401E-2</v>
      </c>
      <c r="BE13" s="17">
        <v>3.4799247497764099E-2</v>
      </c>
      <c r="BF13" s="17"/>
      <c r="BG13" s="17">
        <v>2.7505645637169299E-2</v>
      </c>
      <c r="BH13" s="17">
        <v>5.5599530317968597E-2</v>
      </c>
      <c r="BI13" s="17">
        <v>9.3576378247364599E-3</v>
      </c>
      <c r="BJ13" s="17">
        <v>0</v>
      </c>
      <c r="BK13" s="17">
        <v>2.7571189876654401E-2</v>
      </c>
      <c r="BL13" s="17"/>
      <c r="BM13" s="17">
        <v>5.0774141371691298E-2</v>
      </c>
      <c r="BN13" s="17">
        <v>2.0867399696394701E-2</v>
      </c>
    </row>
    <row r="14" spans="2:66" x14ac:dyDescent="0.35">
      <c r="B14" s="18" t="s">
        <v>282</v>
      </c>
      <c r="C14" s="19">
        <v>2.7136077956963999E-2</v>
      </c>
      <c r="D14" s="19">
        <v>2.3841878003921801E-2</v>
      </c>
      <c r="E14" s="19">
        <v>3.0502067568814201E-2</v>
      </c>
      <c r="F14" s="19"/>
      <c r="G14" s="19">
        <v>0</v>
      </c>
      <c r="H14" s="19">
        <v>3.1032022568123999E-2</v>
      </c>
      <c r="I14" s="19">
        <v>2.6985431277327599E-2</v>
      </c>
      <c r="J14" s="19">
        <v>5.7644158716078503E-2</v>
      </c>
      <c r="K14" s="19">
        <v>1.49601504229695E-2</v>
      </c>
      <c r="L14" s="19">
        <v>2.4466163713601399E-2</v>
      </c>
      <c r="M14" s="19"/>
      <c r="N14" s="19">
        <v>0</v>
      </c>
      <c r="O14" s="19">
        <v>1.7668482136118002E-2</v>
      </c>
      <c r="P14" s="19">
        <v>4.6604738713368399E-2</v>
      </c>
      <c r="Q14" s="19">
        <v>5.1314236244226701E-2</v>
      </c>
      <c r="R14" s="19"/>
      <c r="S14" s="19">
        <v>1.79339799691637E-2</v>
      </c>
      <c r="T14" s="19">
        <v>5.7470923054281801E-2</v>
      </c>
      <c r="U14" s="19">
        <v>2.3388977783224799E-2</v>
      </c>
      <c r="V14" s="19">
        <v>3.0099823376465398E-2</v>
      </c>
      <c r="W14" s="19">
        <v>8.5158845665802396E-2</v>
      </c>
      <c r="X14" s="19">
        <v>0</v>
      </c>
      <c r="Y14" s="19">
        <v>0</v>
      </c>
      <c r="Z14" s="19">
        <v>0.119829221646316</v>
      </c>
      <c r="AA14" s="19">
        <v>2.6116072001068399E-2</v>
      </c>
      <c r="AB14" s="19">
        <v>0</v>
      </c>
      <c r="AC14" s="19">
        <v>0</v>
      </c>
      <c r="AD14" s="19">
        <v>0</v>
      </c>
      <c r="AE14" s="19"/>
      <c r="AF14" s="19">
        <v>1.80704439163181E-2</v>
      </c>
      <c r="AG14" s="19">
        <v>8.6976672377645295E-3</v>
      </c>
      <c r="AH14" s="19">
        <v>5.4256791931014299E-2</v>
      </c>
      <c r="AI14" s="19">
        <v>6.20306685693831E-2</v>
      </c>
      <c r="AJ14" s="19">
        <v>2.81460577405859E-2</v>
      </c>
      <c r="AK14" s="19">
        <v>0</v>
      </c>
      <c r="AL14" s="19"/>
      <c r="AM14" s="19">
        <v>3.4421218280023098E-2</v>
      </c>
      <c r="AN14" s="19">
        <v>1.7320433768797799E-2</v>
      </c>
      <c r="AO14" s="19"/>
      <c r="AP14" s="19">
        <v>6.4860207428064906E-2</v>
      </c>
      <c r="AQ14" s="19">
        <v>4.4112992256597101E-2</v>
      </c>
      <c r="AR14" s="19">
        <v>0</v>
      </c>
      <c r="AS14" s="19">
        <v>1.8359480627037201E-2</v>
      </c>
      <c r="AT14" s="19">
        <v>0</v>
      </c>
      <c r="AU14" s="19"/>
      <c r="AV14" s="19">
        <v>2.2337716042458901E-2</v>
      </c>
      <c r="AW14" s="19">
        <v>2.9140403678970202E-2</v>
      </c>
      <c r="AX14" s="19">
        <v>2.8666312373644601E-2</v>
      </c>
      <c r="AY14" s="19">
        <v>3.6191820374305197E-2</v>
      </c>
      <c r="AZ14" s="19">
        <v>0</v>
      </c>
      <c r="BA14" s="19">
        <v>3.2520351895621503E-2</v>
      </c>
      <c r="BB14" s="19"/>
      <c r="BC14" s="19">
        <v>0</v>
      </c>
      <c r="BD14" s="19">
        <v>4.9425474380848801E-2</v>
      </c>
      <c r="BE14" s="19">
        <v>0</v>
      </c>
      <c r="BF14" s="19"/>
      <c r="BG14" s="19">
        <v>0</v>
      </c>
      <c r="BH14" s="19">
        <v>1.7513920146735001E-2</v>
      </c>
      <c r="BI14" s="19">
        <v>1.68422570851176E-2</v>
      </c>
      <c r="BJ14" s="19">
        <v>0</v>
      </c>
      <c r="BK14" s="19">
        <v>0</v>
      </c>
      <c r="BL14" s="19"/>
      <c r="BM14" s="19">
        <v>1.45057396248082E-2</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462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369</v>
      </c>
      <c r="D7" s="10">
        <v>178</v>
      </c>
      <c r="E7" s="10">
        <v>191</v>
      </c>
      <c r="F7" s="10"/>
      <c r="G7" s="10">
        <v>34</v>
      </c>
      <c r="H7" s="10">
        <v>66</v>
      </c>
      <c r="I7" s="10">
        <v>74</v>
      </c>
      <c r="J7" s="10">
        <v>59</v>
      </c>
      <c r="K7" s="10">
        <v>59</v>
      </c>
      <c r="L7" s="10">
        <v>77</v>
      </c>
      <c r="M7" s="10"/>
      <c r="N7" s="10">
        <v>107</v>
      </c>
      <c r="O7" s="10">
        <v>82</v>
      </c>
      <c r="P7" s="10">
        <v>87</v>
      </c>
      <c r="Q7" s="10">
        <v>90</v>
      </c>
      <c r="R7" s="10"/>
      <c r="S7" s="10">
        <v>48</v>
      </c>
      <c r="T7" s="10">
        <v>51</v>
      </c>
      <c r="U7" s="10">
        <v>35</v>
      </c>
      <c r="V7" s="10">
        <v>32</v>
      </c>
      <c r="W7" s="10">
        <v>24</v>
      </c>
      <c r="X7" s="10">
        <v>33</v>
      </c>
      <c r="Y7" s="10">
        <v>34</v>
      </c>
      <c r="Z7" s="10">
        <v>18</v>
      </c>
      <c r="AA7" s="10">
        <v>47</v>
      </c>
      <c r="AB7" s="10">
        <v>23</v>
      </c>
      <c r="AC7" s="10">
        <v>14</v>
      </c>
      <c r="AD7" s="10">
        <v>10</v>
      </c>
      <c r="AE7" s="10"/>
      <c r="AF7" s="10">
        <v>96</v>
      </c>
      <c r="AG7" s="10">
        <v>103</v>
      </c>
      <c r="AH7" s="10">
        <v>38</v>
      </c>
      <c r="AI7" s="10">
        <v>73</v>
      </c>
      <c r="AJ7" s="10">
        <v>46</v>
      </c>
      <c r="AK7" s="10">
        <v>13</v>
      </c>
      <c r="AL7" s="10"/>
      <c r="AM7" s="10">
        <v>219</v>
      </c>
      <c r="AN7" s="10">
        <v>150</v>
      </c>
      <c r="AO7" s="10"/>
      <c r="AP7" s="10">
        <v>100</v>
      </c>
      <c r="AQ7" s="10">
        <v>79</v>
      </c>
      <c r="AR7" s="10">
        <v>89</v>
      </c>
      <c r="AS7" s="10">
        <v>38</v>
      </c>
      <c r="AT7" s="10">
        <v>7</v>
      </c>
      <c r="AU7" s="10"/>
      <c r="AV7" s="10">
        <v>139</v>
      </c>
      <c r="AW7" s="10">
        <v>62</v>
      </c>
      <c r="AX7" s="10">
        <v>25</v>
      </c>
      <c r="AY7" s="10">
        <v>44</v>
      </c>
      <c r="AZ7" s="10">
        <v>23</v>
      </c>
      <c r="BA7" s="10">
        <v>28</v>
      </c>
      <c r="BB7" s="10"/>
      <c r="BC7" s="10">
        <v>92</v>
      </c>
      <c r="BD7" s="10">
        <v>161</v>
      </c>
      <c r="BE7" s="10">
        <v>99</v>
      </c>
      <c r="BF7" s="10"/>
      <c r="BG7" s="10">
        <v>31</v>
      </c>
      <c r="BH7" s="10">
        <v>172</v>
      </c>
      <c r="BI7" s="10">
        <v>103</v>
      </c>
      <c r="BJ7" s="10">
        <v>12</v>
      </c>
      <c r="BK7" s="10">
        <v>35</v>
      </c>
      <c r="BL7" s="10"/>
      <c r="BM7" s="10">
        <v>203</v>
      </c>
      <c r="BN7" s="10">
        <v>47</v>
      </c>
    </row>
    <row r="8" spans="2:66" ht="30" customHeight="1" x14ac:dyDescent="0.35">
      <c r="B8" s="11" t="s">
        <v>19</v>
      </c>
      <c r="C8" s="11">
        <v>368</v>
      </c>
      <c r="D8" s="11">
        <v>178</v>
      </c>
      <c r="E8" s="11">
        <v>190</v>
      </c>
      <c r="F8" s="11"/>
      <c r="G8" s="11">
        <v>34</v>
      </c>
      <c r="H8" s="11">
        <v>64</v>
      </c>
      <c r="I8" s="11">
        <v>75</v>
      </c>
      <c r="J8" s="11">
        <v>60</v>
      </c>
      <c r="K8" s="11">
        <v>59</v>
      </c>
      <c r="L8" s="11">
        <v>75</v>
      </c>
      <c r="M8" s="11"/>
      <c r="N8" s="11">
        <v>106</v>
      </c>
      <c r="O8" s="11">
        <v>84</v>
      </c>
      <c r="P8" s="11">
        <v>86</v>
      </c>
      <c r="Q8" s="11">
        <v>89</v>
      </c>
      <c r="R8" s="11"/>
      <c r="S8" s="11">
        <v>47</v>
      </c>
      <c r="T8" s="11">
        <v>50</v>
      </c>
      <c r="U8" s="11">
        <v>34</v>
      </c>
      <c r="V8" s="11">
        <v>34</v>
      </c>
      <c r="W8" s="11">
        <v>24</v>
      </c>
      <c r="X8" s="11">
        <v>32</v>
      </c>
      <c r="Y8" s="11">
        <v>33</v>
      </c>
      <c r="Z8" s="11">
        <v>17</v>
      </c>
      <c r="AA8" s="11">
        <v>46</v>
      </c>
      <c r="AB8" s="11">
        <v>26</v>
      </c>
      <c r="AC8" s="11">
        <v>14</v>
      </c>
      <c r="AD8" s="11">
        <v>9</v>
      </c>
      <c r="AE8" s="11"/>
      <c r="AF8" s="11">
        <v>96</v>
      </c>
      <c r="AG8" s="11">
        <v>103</v>
      </c>
      <c r="AH8" s="11">
        <v>38</v>
      </c>
      <c r="AI8" s="11">
        <v>73</v>
      </c>
      <c r="AJ8" s="11">
        <v>46</v>
      </c>
      <c r="AK8" s="11">
        <v>13</v>
      </c>
      <c r="AL8" s="11"/>
      <c r="AM8" s="11">
        <v>217</v>
      </c>
      <c r="AN8" s="11">
        <v>151</v>
      </c>
      <c r="AO8" s="11"/>
      <c r="AP8" s="11">
        <v>99</v>
      </c>
      <c r="AQ8" s="11">
        <v>79</v>
      </c>
      <c r="AR8" s="11">
        <v>89</v>
      </c>
      <c r="AS8" s="11">
        <v>38</v>
      </c>
      <c r="AT8" s="11">
        <v>7</v>
      </c>
      <c r="AU8" s="11"/>
      <c r="AV8" s="11">
        <v>139</v>
      </c>
      <c r="AW8" s="11">
        <v>62</v>
      </c>
      <c r="AX8" s="11">
        <v>25</v>
      </c>
      <c r="AY8" s="11">
        <v>43</v>
      </c>
      <c r="AZ8" s="11">
        <v>23</v>
      </c>
      <c r="BA8" s="11">
        <v>28</v>
      </c>
      <c r="BB8" s="11"/>
      <c r="BC8" s="11">
        <v>93</v>
      </c>
      <c r="BD8" s="11">
        <v>161</v>
      </c>
      <c r="BE8" s="11">
        <v>97</v>
      </c>
      <c r="BF8" s="11"/>
      <c r="BG8" s="11">
        <v>31</v>
      </c>
      <c r="BH8" s="11">
        <v>171</v>
      </c>
      <c r="BI8" s="11">
        <v>104</v>
      </c>
      <c r="BJ8" s="11">
        <v>12</v>
      </c>
      <c r="BK8" s="11">
        <v>35</v>
      </c>
      <c r="BL8" s="11"/>
      <c r="BM8" s="11">
        <v>201</v>
      </c>
      <c r="BN8" s="11">
        <v>47</v>
      </c>
    </row>
    <row r="9" spans="2:66" ht="29" x14ac:dyDescent="0.35">
      <c r="B9" s="18" t="s">
        <v>350</v>
      </c>
      <c r="C9" s="17">
        <v>0.21166834694869899</v>
      </c>
      <c r="D9" s="17">
        <v>0.24709176916195799</v>
      </c>
      <c r="E9" s="17">
        <v>0.17858842545439901</v>
      </c>
      <c r="F9" s="17"/>
      <c r="G9" s="17">
        <v>0.14425103344728801</v>
      </c>
      <c r="H9" s="17">
        <v>0.14700732720422</v>
      </c>
      <c r="I9" s="17">
        <v>6.5157123897702507E-2</v>
      </c>
      <c r="J9" s="17">
        <v>0.15822462866853099</v>
      </c>
      <c r="K9" s="17">
        <v>0.25237011118444702</v>
      </c>
      <c r="L9" s="17">
        <v>0.45575619203455298</v>
      </c>
      <c r="M9" s="17"/>
      <c r="N9" s="17">
        <v>0.126810630813502</v>
      </c>
      <c r="O9" s="17">
        <v>0.21247733380622399</v>
      </c>
      <c r="P9" s="17">
        <v>0.26168359958431697</v>
      </c>
      <c r="Q9" s="17">
        <v>0.25951510169521502</v>
      </c>
      <c r="R9" s="17"/>
      <c r="S9" s="17">
        <v>0.145711903428559</v>
      </c>
      <c r="T9" s="17">
        <v>0.153670533437369</v>
      </c>
      <c r="U9" s="17">
        <v>0.33544059989750502</v>
      </c>
      <c r="V9" s="17">
        <v>0.21446338386602701</v>
      </c>
      <c r="W9" s="17">
        <v>4.3968152465473802E-2</v>
      </c>
      <c r="X9" s="17">
        <v>0.15192376768251101</v>
      </c>
      <c r="Y9" s="17">
        <v>0.29025628840665302</v>
      </c>
      <c r="Z9" s="17">
        <v>0.27533000597803098</v>
      </c>
      <c r="AA9" s="17">
        <v>0.18809047816058599</v>
      </c>
      <c r="AB9" s="17">
        <v>0.34846039663470402</v>
      </c>
      <c r="AC9" s="17">
        <v>0.20593405725845801</v>
      </c>
      <c r="AD9" s="17">
        <v>0.39103474068150501</v>
      </c>
      <c r="AE9" s="17"/>
      <c r="AF9" s="17">
        <v>0.11181880348397399</v>
      </c>
      <c r="AG9" s="17">
        <v>0.19037197053079899</v>
      </c>
      <c r="AH9" s="17">
        <v>0.31118170424406999</v>
      </c>
      <c r="AI9" s="17">
        <v>0.21870452995786999</v>
      </c>
      <c r="AJ9" s="17">
        <v>0.34200883602993998</v>
      </c>
      <c r="AK9" s="17">
        <v>0.32682744677836201</v>
      </c>
      <c r="AL9" s="17"/>
      <c r="AM9" s="17">
        <v>0.22609504847335099</v>
      </c>
      <c r="AN9" s="17">
        <v>0.19092443277732199</v>
      </c>
      <c r="AO9" s="17"/>
      <c r="AP9" s="17">
        <v>0.22937827788760501</v>
      </c>
      <c r="AQ9" s="17">
        <v>0.15172950376477801</v>
      </c>
      <c r="AR9" s="17">
        <v>0.163781277716704</v>
      </c>
      <c r="AS9" s="17">
        <v>0.12620800975739899</v>
      </c>
      <c r="AT9" s="17">
        <v>0.132902104588937</v>
      </c>
      <c r="AU9" s="17"/>
      <c r="AV9" s="17">
        <v>0.20122286324094099</v>
      </c>
      <c r="AW9" s="17">
        <v>0.26722272251076001</v>
      </c>
      <c r="AX9" s="17">
        <v>0.202160038184239</v>
      </c>
      <c r="AY9" s="17">
        <v>0.22519444915617401</v>
      </c>
      <c r="AZ9" s="17">
        <v>0</v>
      </c>
      <c r="BA9" s="17">
        <v>0.176827683167183</v>
      </c>
      <c r="BB9" s="17"/>
      <c r="BC9" s="17">
        <v>0.17694603728014599</v>
      </c>
      <c r="BD9" s="17">
        <v>0.226482295239013</v>
      </c>
      <c r="BE9" s="17">
        <v>0.216185124771401</v>
      </c>
      <c r="BF9" s="17"/>
      <c r="BG9" s="17">
        <v>0.35206736750992101</v>
      </c>
      <c r="BH9" s="17">
        <v>0.212348261388488</v>
      </c>
      <c r="BI9" s="17">
        <v>0.13780096981060999</v>
      </c>
      <c r="BJ9" s="17">
        <v>8.1356209100993504E-2</v>
      </c>
      <c r="BK9" s="17">
        <v>0.39207580240519202</v>
      </c>
      <c r="BL9" s="17"/>
      <c r="BM9" s="17">
        <v>0.233575140536637</v>
      </c>
      <c r="BN9" s="17">
        <v>0.31325568184563701</v>
      </c>
    </row>
    <row r="10" spans="2:66" ht="43.5" x14ac:dyDescent="0.35">
      <c r="B10" s="18" t="s">
        <v>351</v>
      </c>
      <c r="C10" s="17">
        <v>0.33646645407140702</v>
      </c>
      <c r="D10" s="17">
        <v>0.33826933962128097</v>
      </c>
      <c r="E10" s="17">
        <v>0.33478284168370498</v>
      </c>
      <c r="F10" s="17"/>
      <c r="G10" s="17">
        <v>0.361251246618008</v>
      </c>
      <c r="H10" s="17">
        <v>0.32035940793717499</v>
      </c>
      <c r="I10" s="17">
        <v>0.40701528601414</v>
      </c>
      <c r="J10" s="17">
        <v>0.30281247148975099</v>
      </c>
      <c r="K10" s="17">
        <v>0.28740006561491999</v>
      </c>
      <c r="L10" s="17">
        <v>0.333361454045077</v>
      </c>
      <c r="M10" s="17"/>
      <c r="N10" s="17">
        <v>0.34836284267194201</v>
      </c>
      <c r="O10" s="17">
        <v>0.32794392601424399</v>
      </c>
      <c r="P10" s="17">
        <v>0.35533476778489398</v>
      </c>
      <c r="Q10" s="17">
        <v>0.32331325844293601</v>
      </c>
      <c r="R10" s="17"/>
      <c r="S10" s="17">
        <v>0.42032136680138499</v>
      </c>
      <c r="T10" s="17">
        <v>0.27705254190130701</v>
      </c>
      <c r="U10" s="17">
        <v>0.37170690731619599</v>
      </c>
      <c r="V10" s="17">
        <v>0.34513176977663301</v>
      </c>
      <c r="W10" s="17">
        <v>0.417596714333693</v>
      </c>
      <c r="X10" s="17">
        <v>0.30110892646061799</v>
      </c>
      <c r="Y10" s="17">
        <v>0.32383091190121999</v>
      </c>
      <c r="Z10" s="17">
        <v>0.32988563808568</v>
      </c>
      <c r="AA10" s="17">
        <v>0.31746455364541198</v>
      </c>
      <c r="AB10" s="17">
        <v>0.22418151526396099</v>
      </c>
      <c r="AC10" s="17">
        <v>0.43205785915623901</v>
      </c>
      <c r="AD10" s="17">
        <v>0.30342980673722297</v>
      </c>
      <c r="AE10" s="17"/>
      <c r="AF10" s="17">
        <v>0.34905388136357601</v>
      </c>
      <c r="AG10" s="17">
        <v>0.33976688159262702</v>
      </c>
      <c r="AH10" s="17">
        <v>0.31515992064824699</v>
      </c>
      <c r="AI10" s="17">
        <v>0.39724262835308199</v>
      </c>
      <c r="AJ10" s="17">
        <v>0.19155238540585101</v>
      </c>
      <c r="AK10" s="17">
        <v>0.44919165827045099</v>
      </c>
      <c r="AL10" s="17"/>
      <c r="AM10" s="17">
        <v>0.32964085858450798</v>
      </c>
      <c r="AN10" s="17">
        <v>0.34628086429586602</v>
      </c>
      <c r="AO10" s="17"/>
      <c r="AP10" s="17">
        <v>0.26643633049987903</v>
      </c>
      <c r="AQ10" s="17">
        <v>0.45512212518235801</v>
      </c>
      <c r="AR10" s="17">
        <v>0.36325862424158101</v>
      </c>
      <c r="AS10" s="17">
        <v>0.32340036651415599</v>
      </c>
      <c r="AT10" s="17">
        <v>0.137489569978411</v>
      </c>
      <c r="AU10" s="17"/>
      <c r="AV10" s="17">
        <v>0.33853887040830899</v>
      </c>
      <c r="AW10" s="17">
        <v>0.29003532444280999</v>
      </c>
      <c r="AX10" s="17">
        <v>0.28000490971669001</v>
      </c>
      <c r="AY10" s="17">
        <v>0.383557663554424</v>
      </c>
      <c r="AZ10" s="17">
        <v>0.48280523500181699</v>
      </c>
      <c r="BA10" s="17">
        <v>0.36685269943343202</v>
      </c>
      <c r="BB10" s="17"/>
      <c r="BC10" s="17">
        <v>0.34732629910530299</v>
      </c>
      <c r="BD10" s="17">
        <v>0.34469783006705901</v>
      </c>
      <c r="BE10" s="17">
        <v>0.32230034522627299</v>
      </c>
      <c r="BF10" s="17"/>
      <c r="BG10" s="17">
        <v>0.160457723318505</v>
      </c>
      <c r="BH10" s="17">
        <v>0.35556762394532998</v>
      </c>
      <c r="BI10" s="17">
        <v>0.39336773315025902</v>
      </c>
      <c r="BJ10" s="17">
        <v>0.41479358399662702</v>
      </c>
      <c r="BK10" s="17">
        <v>0.20725265863092901</v>
      </c>
      <c r="BL10" s="17"/>
      <c r="BM10" s="17">
        <v>0.32592547695354102</v>
      </c>
      <c r="BN10" s="17">
        <v>0.259899485901814</v>
      </c>
    </row>
    <row r="11" spans="2:66" ht="29" x14ac:dyDescent="0.35">
      <c r="B11" s="18" t="s">
        <v>352</v>
      </c>
      <c r="C11" s="17">
        <v>0.34551389083033002</v>
      </c>
      <c r="D11" s="17">
        <v>0.30118155401792701</v>
      </c>
      <c r="E11" s="17">
        <v>0.38691334152666101</v>
      </c>
      <c r="F11" s="17"/>
      <c r="G11" s="17">
        <v>0.439325306583425</v>
      </c>
      <c r="H11" s="17">
        <v>0.30527412698210399</v>
      </c>
      <c r="I11" s="17">
        <v>0.404010967108061</v>
      </c>
      <c r="J11" s="17">
        <v>0.40135827853269701</v>
      </c>
      <c r="K11" s="17">
        <v>0.37441687097542797</v>
      </c>
      <c r="L11" s="17">
        <v>0.21088235392037</v>
      </c>
      <c r="M11" s="17"/>
      <c r="N11" s="17">
        <v>0.36393618733754302</v>
      </c>
      <c r="O11" s="17">
        <v>0.39623992237142203</v>
      </c>
      <c r="P11" s="17">
        <v>0.30438845354112798</v>
      </c>
      <c r="Q11" s="17">
        <v>0.31522991721014398</v>
      </c>
      <c r="R11" s="17"/>
      <c r="S11" s="17">
        <v>0.354245902016944</v>
      </c>
      <c r="T11" s="17">
        <v>0.37226713064281097</v>
      </c>
      <c r="U11" s="17">
        <v>0.26323682136299098</v>
      </c>
      <c r="V11" s="17">
        <v>0.31216539895525097</v>
      </c>
      <c r="W11" s="17">
        <v>0.41529229184011301</v>
      </c>
      <c r="X11" s="17">
        <v>0.518035926771792</v>
      </c>
      <c r="Y11" s="17">
        <v>0.326822131712867</v>
      </c>
      <c r="Z11" s="17">
        <v>0.33775075350101802</v>
      </c>
      <c r="AA11" s="17">
        <v>0.368853548175546</v>
      </c>
      <c r="AB11" s="17">
        <v>0.25426917884740302</v>
      </c>
      <c r="AC11" s="17">
        <v>0.22095014545958</v>
      </c>
      <c r="AD11" s="17">
        <v>0.19976181202962601</v>
      </c>
      <c r="AE11" s="17"/>
      <c r="AF11" s="17">
        <v>0.332304245518103</v>
      </c>
      <c r="AG11" s="17">
        <v>0.369593448671587</v>
      </c>
      <c r="AH11" s="17">
        <v>0.295258038110217</v>
      </c>
      <c r="AI11" s="17">
        <v>0.35766378890642703</v>
      </c>
      <c r="AJ11" s="17">
        <v>0.37613952045225102</v>
      </c>
      <c r="AK11" s="17">
        <v>0.223980894951187</v>
      </c>
      <c r="AL11" s="17"/>
      <c r="AM11" s="17">
        <v>0.32556490218047801</v>
      </c>
      <c r="AN11" s="17">
        <v>0.37419820981004598</v>
      </c>
      <c r="AO11" s="17"/>
      <c r="AP11" s="17">
        <v>0.432297631969915</v>
      </c>
      <c r="AQ11" s="17">
        <v>0.242808972386517</v>
      </c>
      <c r="AR11" s="17">
        <v>0.38223300485589601</v>
      </c>
      <c r="AS11" s="17">
        <v>0.31353387164758201</v>
      </c>
      <c r="AT11" s="17">
        <v>0.440814063995973</v>
      </c>
      <c r="AU11" s="17"/>
      <c r="AV11" s="17">
        <v>0.329017104106127</v>
      </c>
      <c r="AW11" s="17">
        <v>0.39391480947720497</v>
      </c>
      <c r="AX11" s="17">
        <v>0.40192286376603598</v>
      </c>
      <c r="AY11" s="17">
        <v>0.29840296026201002</v>
      </c>
      <c r="AZ11" s="17">
        <v>0.39030619680030099</v>
      </c>
      <c r="BA11" s="17">
        <v>0.38790591954245102</v>
      </c>
      <c r="BB11" s="17"/>
      <c r="BC11" s="17">
        <v>0.36446007733104502</v>
      </c>
      <c r="BD11" s="17">
        <v>0.34235009666157901</v>
      </c>
      <c r="BE11" s="17">
        <v>0.31842830583607601</v>
      </c>
      <c r="BF11" s="17"/>
      <c r="BG11" s="17">
        <v>0.42563972295541902</v>
      </c>
      <c r="BH11" s="17">
        <v>0.34928273774850999</v>
      </c>
      <c r="BI11" s="17">
        <v>0.36891650720178898</v>
      </c>
      <c r="BJ11" s="17">
        <v>0.34482403747196699</v>
      </c>
      <c r="BK11" s="17">
        <v>0.28875643811520302</v>
      </c>
      <c r="BL11" s="17"/>
      <c r="BM11" s="17">
        <v>0.36088330221029002</v>
      </c>
      <c r="BN11" s="17">
        <v>0.30297908462999301</v>
      </c>
    </row>
    <row r="12" spans="2:66" ht="29" x14ac:dyDescent="0.35">
      <c r="B12" s="18" t="s">
        <v>353</v>
      </c>
      <c r="C12" s="17">
        <v>5.77759200742438E-2</v>
      </c>
      <c r="D12" s="17">
        <v>5.7578184565781398E-2</v>
      </c>
      <c r="E12" s="17">
        <v>5.79605740316506E-2</v>
      </c>
      <c r="F12" s="17"/>
      <c r="G12" s="17">
        <v>2.7271061272002399E-2</v>
      </c>
      <c r="H12" s="17">
        <v>0.12271920958608</v>
      </c>
      <c r="I12" s="17">
        <v>2.7520283555427499E-2</v>
      </c>
      <c r="J12" s="17">
        <v>0.121202337840189</v>
      </c>
      <c r="K12" s="17">
        <v>5.2904066725463703E-2</v>
      </c>
      <c r="L12" s="17">
        <v>0</v>
      </c>
      <c r="M12" s="17"/>
      <c r="N12" s="17">
        <v>9.4331529289872498E-2</v>
      </c>
      <c r="O12" s="17">
        <v>6.3338817808109807E-2</v>
      </c>
      <c r="P12" s="17">
        <v>1.09030997465853E-2</v>
      </c>
      <c r="Q12" s="17">
        <v>4.5541862607183403E-2</v>
      </c>
      <c r="R12" s="17"/>
      <c r="S12" s="17">
        <v>5.9966726556175298E-2</v>
      </c>
      <c r="T12" s="17">
        <v>0.11908183326043099</v>
      </c>
      <c r="U12" s="17">
        <v>0</v>
      </c>
      <c r="V12" s="17">
        <v>6.62894071400216E-2</v>
      </c>
      <c r="W12" s="17">
        <v>0</v>
      </c>
      <c r="X12" s="17">
        <v>0</v>
      </c>
      <c r="Y12" s="17">
        <v>3.0499939203730401E-2</v>
      </c>
      <c r="Z12" s="17">
        <v>5.70336024352706E-2</v>
      </c>
      <c r="AA12" s="17">
        <v>4.1740127231994599E-2</v>
      </c>
      <c r="AB12" s="17">
        <v>0.12970182079846601</v>
      </c>
      <c r="AC12" s="17">
        <v>0.14105793812572301</v>
      </c>
      <c r="AD12" s="17">
        <v>0.10577364055164599</v>
      </c>
      <c r="AE12" s="17"/>
      <c r="AF12" s="17">
        <v>0.114226357976441</v>
      </c>
      <c r="AG12" s="17">
        <v>6.0273274880597603E-2</v>
      </c>
      <c r="AH12" s="17">
        <v>5.1767992379131003E-2</v>
      </c>
      <c r="AI12" s="17">
        <v>0</v>
      </c>
      <c r="AJ12" s="17">
        <v>4.7225311854500497E-2</v>
      </c>
      <c r="AK12" s="17">
        <v>0</v>
      </c>
      <c r="AL12" s="17"/>
      <c r="AM12" s="17">
        <v>6.3867363534864205E-2</v>
      </c>
      <c r="AN12" s="17">
        <v>4.9017134837647899E-2</v>
      </c>
      <c r="AO12" s="17"/>
      <c r="AP12" s="17">
        <v>4.2973182214591697E-2</v>
      </c>
      <c r="AQ12" s="17">
        <v>7.4682616534454294E-2</v>
      </c>
      <c r="AR12" s="17">
        <v>4.5882032287081403E-2</v>
      </c>
      <c r="AS12" s="17">
        <v>0.15627639103791899</v>
      </c>
      <c r="AT12" s="17">
        <v>0</v>
      </c>
      <c r="AU12" s="17"/>
      <c r="AV12" s="17">
        <v>5.9804698184665002E-2</v>
      </c>
      <c r="AW12" s="17">
        <v>3.2401120443327797E-2</v>
      </c>
      <c r="AX12" s="17">
        <v>3.6971887436250697E-2</v>
      </c>
      <c r="AY12" s="17">
        <v>4.51730573216996E-2</v>
      </c>
      <c r="AZ12" s="17">
        <v>8.5526422348314798E-2</v>
      </c>
      <c r="BA12" s="17">
        <v>3.3563051190560397E-2</v>
      </c>
      <c r="BB12" s="17"/>
      <c r="BC12" s="17">
        <v>6.6996334576796296E-2</v>
      </c>
      <c r="BD12" s="17">
        <v>5.0553061131643803E-2</v>
      </c>
      <c r="BE12" s="17">
        <v>7.1026467841434293E-2</v>
      </c>
      <c r="BF12" s="17"/>
      <c r="BG12" s="17">
        <v>3.1253266816249597E-2</v>
      </c>
      <c r="BH12" s="17">
        <v>7.0813394576126398E-2</v>
      </c>
      <c r="BI12" s="17">
        <v>5.0883446255189098E-2</v>
      </c>
      <c r="BJ12" s="17">
        <v>0</v>
      </c>
      <c r="BK12" s="17">
        <v>5.56081480674393E-2</v>
      </c>
      <c r="BL12" s="17"/>
      <c r="BM12" s="17">
        <v>6.4803206890597001E-2</v>
      </c>
      <c r="BN12" s="17">
        <v>4.1502050385732799E-2</v>
      </c>
    </row>
    <row r="13" spans="2:66" ht="29" x14ac:dyDescent="0.35">
      <c r="B13" s="18" t="s">
        <v>354</v>
      </c>
      <c r="C13" s="17">
        <v>2.1537970301332799E-2</v>
      </c>
      <c r="D13" s="17">
        <v>3.3542773707468401E-2</v>
      </c>
      <c r="E13" s="17">
        <v>1.0327366429163E-2</v>
      </c>
      <c r="F13" s="17"/>
      <c r="G13" s="17">
        <v>2.79013520792772E-2</v>
      </c>
      <c r="H13" s="17">
        <v>4.5158915630926E-2</v>
      </c>
      <c r="I13" s="17">
        <v>2.8095532923167198E-2</v>
      </c>
      <c r="J13" s="17">
        <v>0</v>
      </c>
      <c r="K13" s="17">
        <v>3.2908885499741101E-2</v>
      </c>
      <c r="L13" s="17">
        <v>0</v>
      </c>
      <c r="M13" s="17"/>
      <c r="N13" s="17">
        <v>4.7302487094136203E-2</v>
      </c>
      <c r="O13" s="17">
        <v>0</v>
      </c>
      <c r="P13" s="17">
        <v>2.3002612613370201E-2</v>
      </c>
      <c r="Q13" s="17">
        <v>1.0569133438723601E-2</v>
      </c>
      <c r="R13" s="17"/>
      <c r="S13" s="17">
        <v>1.9754101196936401E-2</v>
      </c>
      <c r="T13" s="17">
        <v>1.8737408996643799E-2</v>
      </c>
      <c r="U13" s="17">
        <v>2.9615671423307701E-2</v>
      </c>
      <c r="V13" s="17">
        <v>6.1950040262067199E-2</v>
      </c>
      <c r="W13" s="17">
        <v>3.9329992918597997E-2</v>
      </c>
      <c r="X13" s="17">
        <v>0</v>
      </c>
      <c r="Y13" s="17">
        <v>0</v>
      </c>
      <c r="Z13" s="17">
        <v>0</v>
      </c>
      <c r="AA13" s="17">
        <v>4.20939443695253E-2</v>
      </c>
      <c r="AB13" s="17">
        <v>0</v>
      </c>
      <c r="AC13" s="17">
        <v>0</v>
      </c>
      <c r="AD13" s="17">
        <v>0</v>
      </c>
      <c r="AE13" s="17"/>
      <c r="AF13" s="17">
        <v>3.0280967879083302E-2</v>
      </c>
      <c r="AG13" s="17">
        <v>1.98983108829369E-2</v>
      </c>
      <c r="AH13" s="17">
        <v>2.6632344618335201E-2</v>
      </c>
      <c r="AI13" s="17">
        <v>0</v>
      </c>
      <c r="AJ13" s="17">
        <v>4.3073946257457502E-2</v>
      </c>
      <c r="AK13" s="17">
        <v>0</v>
      </c>
      <c r="AL13" s="17"/>
      <c r="AM13" s="17">
        <v>2.7774954958958702E-2</v>
      </c>
      <c r="AN13" s="17">
        <v>1.2569913798264699E-2</v>
      </c>
      <c r="AO13" s="17"/>
      <c r="AP13" s="17">
        <v>9.6207995598346797E-3</v>
      </c>
      <c r="AQ13" s="17">
        <v>2.4704985731570199E-2</v>
      </c>
      <c r="AR13" s="17">
        <v>0</v>
      </c>
      <c r="AS13" s="17">
        <v>8.0581361042944305E-2</v>
      </c>
      <c r="AT13" s="17">
        <v>0.28879426143667802</v>
      </c>
      <c r="AU13" s="17"/>
      <c r="AV13" s="17">
        <v>3.5043178483529003E-2</v>
      </c>
      <c r="AW13" s="17">
        <v>1.64260231258977E-2</v>
      </c>
      <c r="AX13" s="17">
        <v>3.7149030009289499E-2</v>
      </c>
      <c r="AY13" s="17">
        <v>2.5682100774076001E-2</v>
      </c>
      <c r="AZ13" s="17">
        <v>0</v>
      </c>
      <c r="BA13" s="17">
        <v>0</v>
      </c>
      <c r="BB13" s="17"/>
      <c r="BC13" s="17">
        <v>1.08716060211948E-2</v>
      </c>
      <c r="BD13" s="17">
        <v>1.18031854073009E-2</v>
      </c>
      <c r="BE13" s="17">
        <v>5.1495751614473798E-2</v>
      </c>
      <c r="BF13" s="17"/>
      <c r="BG13" s="17">
        <v>3.0581919399906302E-2</v>
      </c>
      <c r="BH13" s="17">
        <v>1.1987982341545E-2</v>
      </c>
      <c r="BI13" s="17">
        <v>2.93826733523956E-2</v>
      </c>
      <c r="BJ13" s="17">
        <v>0.15902616943041201</v>
      </c>
      <c r="BK13" s="17">
        <v>0</v>
      </c>
      <c r="BL13" s="17"/>
      <c r="BM13" s="17">
        <v>1.4812873408934699E-2</v>
      </c>
      <c r="BN13" s="17">
        <v>4.0340107662145103E-2</v>
      </c>
    </row>
    <row r="14" spans="2:66" x14ac:dyDescent="0.35">
      <c r="B14" s="18" t="s">
        <v>282</v>
      </c>
      <c r="C14" s="19">
        <v>2.7037417773987701E-2</v>
      </c>
      <c r="D14" s="19">
        <v>2.2336378925583902E-2</v>
      </c>
      <c r="E14" s="19">
        <v>3.1427450874421503E-2</v>
      </c>
      <c r="F14" s="19"/>
      <c r="G14" s="19">
        <v>0</v>
      </c>
      <c r="H14" s="19">
        <v>5.94810126594945E-2</v>
      </c>
      <c r="I14" s="19">
        <v>6.8200806501501496E-2</v>
      </c>
      <c r="J14" s="19">
        <v>1.6402283468830801E-2</v>
      </c>
      <c r="K14" s="19">
        <v>0</v>
      </c>
      <c r="L14" s="19">
        <v>0</v>
      </c>
      <c r="M14" s="19"/>
      <c r="N14" s="19">
        <v>1.9256322793003901E-2</v>
      </c>
      <c r="O14" s="19">
        <v>0</v>
      </c>
      <c r="P14" s="19">
        <v>4.4687466729705201E-2</v>
      </c>
      <c r="Q14" s="19">
        <v>4.5830726605798303E-2</v>
      </c>
      <c r="R14" s="19"/>
      <c r="S14" s="19">
        <v>0</v>
      </c>
      <c r="T14" s="19">
        <v>5.9190551761438497E-2</v>
      </c>
      <c r="U14" s="19">
        <v>0</v>
      </c>
      <c r="V14" s="19">
        <v>0</v>
      </c>
      <c r="W14" s="19">
        <v>8.3812848442122001E-2</v>
      </c>
      <c r="X14" s="19">
        <v>2.8931379085079201E-2</v>
      </c>
      <c r="Y14" s="19">
        <v>2.85907287755287E-2</v>
      </c>
      <c r="Z14" s="19">
        <v>0</v>
      </c>
      <c r="AA14" s="19">
        <v>4.1757348416935403E-2</v>
      </c>
      <c r="AB14" s="19">
        <v>4.33870884554661E-2</v>
      </c>
      <c r="AC14" s="19">
        <v>0</v>
      </c>
      <c r="AD14" s="19">
        <v>0</v>
      </c>
      <c r="AE14" s="19"/>
      <c r="AF14" s="19">
        <v>6.2315743778822603E-2</v>
      </c>
      <c r="AG14" s="19">
        <v>2.00961134414516E-2</v>
      </c>
      <c r="AH14" s="19">
        <v>0</v>
      </c>
      <c r="AI14" s="19">
        <v>2.6389052782619899E-2</v>
      </c>
      <c r="AJ14" s="19">
        <v>0</v>
      </c>
      <c r="AK14" s="19">
        <v>0</v>
      </c>
      <c r="AL14" s="19"/>
      <c r="AM14" s="19">
        <v>2.70568722678396E-2</v>
      </c>
      <c r="AN14" s="19">
        <v>2.7009444480853299E-2</v>
      </c>
      <c r="AO14" s="19"/>
      <c r="AP14" s="19">
        <v>1.92937778681746E-2</v>
      </c>
      <c r="AQ14" s="19">
        <v>5.0951796400323102E-2</v>
      </c>
      <c r="AR14" s="19">
        <v>4.48450608987375E-2</v>
      </c>
      <c r="AS14" s="19">
        <v>0</v>
      </c>
      <c r="AT14" s="19">
        <v>0</v>
      </c>
      <c r="AU14" s="19"/>
      <c r="AV14" s="19">
        <v>3.6373285576428598E-2</v>
      </c>
      <c r="AW14" s="19">
        <v>0</v>
      </c>
      <c r="AX14" s="19">
        <v>4.1791270887494403E-2</v>
      </c>
      <c r="AY14" s="19">
        <v>2.19897689316166E-2</v>
      </c>
      <c r="AZ14" s="19">
        <v>4.1362145849567301E-2</v>
      </c>
      <c r="BA14" s="19">
        <v>3.48506466663734E-2</v>
      </c>
      <c r="BB14" s="19"/>
      <c r="BC14" s="19">
        <v>3.33996456855154E-2</v>
      </c>
      <c r="BD14" s="19">
        <v>2.4113531493403999E-2</v>
      </c>
      <c r="BE14" s="19">
        <v>2.05640047103418E-2</v>
      </c>
      <c r="BF14" s="19"/>
      <c r="BG14" s="19">
        <v>0</v>
      </c>
      <c r="BH14" s="19">
        <v>0</v>
      </c>
      <c r="BI14" s="19">
        <v>1.96486702297562E-2</v>
      </c>
      <c r="BJ14" s="19">
        <v>0</v>
      </c>
      <c r="BK14" s="19">
        <v>5.6306952781236499E-2</v>
      </c>
      <c r="BL14" s="19"/>
      <c r="BM14" s="19">
        <v>0</v>
      </c>
      <c r="BN14" s="19">
        <v>4.2023589574677299E-2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463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382</v>
      </c>
      <c r="D7" s="10">
        <v>176</v>
      </c>
      <c r="E7" s="10">
        <v>204</v>
      </c>
      <c r="F7" s="10"/>
      <c r="G7" s="10">
        <v>47</v>
      </c>
      <c r="H7" s="10">
        <v>74</v>
      </c>
      <c r="I7" s="10">
        <v>66</v>
      </c>
      <c r="J7" s="10">
        <v>63</v>
      </c>
      <c r="K7" s="10">
        <v>56</v>
      </c>
      <c r="L7" s="10">
        <v>76</v>
      </c>
      <c r="M7" s="10"/>
      <c r="N7" s="10">
        <v>107</v>
      </c>
      <c r="O7" s="10">
        <v>81</v>
      </c>
      <c r="P7" s="10">
        <v>93</v>
      </c>
      <c r="Q7" s="10">
        <v>98</v>
      </c>
      <c r="R7" s="10"/>
      <c r="S7" s="10">
        <v>62</v>
      </c>
      <c r="T7" s="10">
        <v>44</v>
      </c>
      <c r="U7" s="10">
        <v>28</v>
      </c>
      <c r="V7" s="10">
        <v>32</v>
      </c>
      <c r="W7" s="10">
        <v>15</v>
      </c>
      <c r="X7" s="10">
        <v>32</v>
      </c>
      <c r="Y7" s="10">
        <v>33</v>
      </c>
      <c r="Z7" s="10">
        <v>21</v>
      </c>
      <c r="AA7" s="10">
        <v>42</v>
      </c>
      <c r="AB7" s="10">
        <v>39</v>
      </c>
      <c r="AC7" s="10">
        <v>21</v>
      </c>
      <c r="AD7" s="10">
        <v>13</v>
      </c>
      <c r="AE7" s="10"/>
      <c r="AF7" s="10">
        <v>102</v>
      </c>
      <c r="AG7" s="10">
        <v>125</v>
      </c>
      <c r="AH7" s="10">
        <v>41</v>
      </c>
      <c r="AI7" s="10">
        <v>58</v>
      </c>
      <c r="AJ7" s="10">
        <v>40</v>
      </c>
      <c r="AK7" s="10">
        <v>16</v>
      </c>
      <c r="AL7" s="10"/>
      <c r="AM7" s="10">
        <v>226</v>
      </c>
      <c r="AN7" s="10">
        <v>155</v>
      </c>
      <c r="AO7" s="10"/>
      <c r="AP7" s="10">
        <v>104</v>
      </c>
      <c r="AQ7" s="10">
        <v>87</v>
      </c>
      <c r="AR7" s="10">
        <v>94</v>
      </c>
      <c r="AS7" s="10">
        <v>44</v>
      </c>
      <c r="AT7" s="10">
        <v>9</v>
      </c>
      <c r="AU7" s="10"/>
      <c r="AV7" s="10">
        <v>131</v>
      </c>
      <c r="AW7" s="10">
        <v>72</v>
      </c>
      <c r="AX7" s="10">
        <v>31</v>
      </c>
      <c r="AY7" s="10">
        <v>45</v>
      </c>
      <c r="AZ7" s="10">
        <v>21</v>
      </c>
      <c r="BA7" s="10">
        <v>28</v>
      </c>
      <c r="BB7" s="10"/>
      <c r="BC7" s="10">
        <v>85</v>
      </c>
      <c r="BD7" s="10">
        <v>161</v>
      </c>
      <c r="BE7" s="10">
        <v>110</v>
      </c>
      <c r="BF7" s="10"/>
      <c r="BG7" s="10">
        <v>39</v>
      </c>
      <c r="BH7" s="10">
        <v>164</v>
      </c>
      <c r="BI7" s="10">
        <v>114</v>
      </c>
      <c r="BJ7" s="10">
        <v>13</v>
      </c>
      <c r="BK7" s="10">
        <v>35</v>
      </c>
      <c r="BL7" s="10"/>
      <c r="BM7" s="10">
        <v>203</v>
      </c>
      <c r="BN7" s="10">
        <v>48</v>
      </c>
    </row>
    <row r="8" spans="2:66" ht="30" customHeight="1" x14ac:dyDescent="0.35">
      <c r="B8" s="11" t="s">
        <v>19</v>
      </c>
      <c r="C8" s="11">
        <v>383</v>
      </c>
      <c r="D8" s="11">
        <v>177</v>
      </c>
      <c r="E8" s="11">
        <v>203</v>
      </c>
      <c r="F8" s="11"/>
      <c r="G8" s="11">
        <v>47</v>
      </c>
      <c r="H8" s="11">
        <v>73</v>
      </c>
      <c r="I8" s="11">
        <v>67</v>
      </c>
      <c r="J8" s="11">
        <v>64</v>
      </c>
      <c r="K8" s="11">
        <v>56</v>
      </c>
      <c r="L8" s="11">
        <v>75</v>
      </c>
      <c r="M8" s="11"/>
      <c r="N8" s="11">
        <v>108</v>
      </c>
      <c r="O8" s="11">
        <v>84</v>
      </c>
      <c r="P8" s="11">
        <v>92</v>
      </c>
      <c r="Q8" s="11">
        <v>97</v>
      </c>
      <c r="R8" s="11"/>
      <c r="S8" s="11">
        <v>61</v>
      </c>
      <c r="T8" s="11">
        <v>44</v>
      </c>
      <c r="U8" s="11">
        <v>28</v>
      </c>
      <c r="V8" s="11">
        <v>34</v>
      </c>
      <c r="W8" s="11">
        <v>15</v>
      </c>
      <c r="X8" s="11">
        <v>31</v>
      </c>
      <c r="Y8" s="11">
        <v>32</v>
      </c>
      <c r="Z8" s="11">
        <v>20</v>
      </c>
      <c r="AA8" s="11">
        <v>41</v>
      </c>
      <c r="AB8" s="11">
        <v>44</v>
      </c>
      <c r="AC8" s="11">
        <v>20</v>
      </c>
      <c r="AD8" s="11">
        <v>12</v>
      </c>
      <c r="AE8" s="11"/>
      <c r="AF8" s="11">
        <v>102</v>
      </c>
      <c r="AG8" s="11">
        <v>125</v>
      </c>
      <c r="AH8" s="11">
        <v>41</v>
      </c>
      <c r="AI8" s="11">
        <v>59</v>
      </c>
      <c r="AJ8" s="11">
        <v>40</v>
      </c>
      <c r="AK8" s="11">
        <v>16</v>
      </c>
      <c r="AL8" s="11"/>
      <c r="AM8" s="11">
        <v>226</v>
      </c>
      <c r="AN8" s="11">
        <v>156</v>
      </c>
      <c r="AO8" s="11"/>
      <c r="AP8" s="11">
        <v>104</v>
      </c>
      <c r="AQ8" s="11">
        <v>86</v>
      </c>
      <c r="AR8" s="11">
        <v>96</v>
      </c>
      <c r="AS8" s="11">
        <v>44</v>
      </c>
      <c r="AT8" s="11">
        <v>9</v>
      </c>
      <c r="AU8" s="11"/>
      <c r="AV8" s="11">
        <v>132</v>
      </c>
      <c r="AW8" s="11">
        <v>72</v>
      </c>
      <c r="AX8" s="11">
        <v>31</v>
      </c>
      <c r="AY8" s="11">
        <v>44</v>
      </c>
      <c r="AZ8" s="11">
        <v>21</v>
      </c>
      <c r="BA8" s="11">
        <v>28</v>
      </c>
      <c r="BB8" s="11"/>
      <c r="BC8" s="11">
        <v>86</v>
      </c>
      <c r="BD8" s="11">
        <v>161</v>
      </c>
      <c r="BE8" s="11">
        <v>110</v>
      </c>
      <c r="BF8" s="11"/>
      <c r="BG8" s="11">
        <v>39</v>
      </c>
      <c r="BH8" s="11">
        <v>165</v>
      </c>
      <c r="BI8" s="11">
        <v>114</v>
      </c>
      <c r="BJ8" s="11">
        <v>13</v>
      </c>
      <c r="BK8" s="11">
        <v>35</v>
      </c>
      <c r="BL8" s="11"/>
      <c r="BM8" s="11">
        <v>203</v>
      </c>
      <c r="BN8" s="11">
        <v>48</v>
      </c>
    </row>
    <row r="9" spans="2:66" ht="29" x14ac:dyDescent="0.35">
      <c r="B9" s="18" t="s">
        <v>350</v>
      </c>
      <c r="C9" s="17">
        <v>0.34105109574188602</v>
      </c>
      <c r="D9" s="17">
        <v>0.331479776281698</v>
      </c>
      <c r="E9" s="17">
        <v>0.34786556250447698</v>
      </c>
      <c r="F9" s="17"/>
      <c r="G9" s="17">
        <v>0.193737189120054</v>
      </c>
      <c r="H9" s="17">
        <v>0.248117370943438</v>
      </c>
      <c r="I9" s="17">
        <v>0.19912644659478301</v>
      </c>
      <c r="J9" s="17">
        <v>0.42523867292003298</v>
      </c>
      <c r="K9" s="17">
        <v>0.48378370779597002</v>
      </c>
      <c r="L9" s="17">
        <v>0.47329716143424699</v>
      </c>
      <c r="M9" s="17"/>
      <c r="N9" s="17">
        <v>0.22567734616617599</v>
      </c>
      <c r="O9" s="17">
        <v>0.41390639557430398</v>
      </c>
      <c r="P9" s="17">
        <v>0.38823917388178097</v>
      </c>
      <c r="Q9" s="17">
        <v>0.35164222793501598</v>
      </c>
      <c r="R9" s="17"/>
      <c r="S9" s="17">
        <v>0.29257388090025499</v>
      </c>
      <c r="T9" s="17">
        <v>0.33819739805797999</v>
      </c>
      <c r="U9" s="17">
        <v>0.28310145385643098</v>
      </c>
      <c r="V9" s="17">
        <v>0.307760074824807</v>
      </c>
      <c r="W9" s="17">
        <v>0.26392832952696499</v>
      </c>
      <c r="X9" s="17">
        <v>0.34065536681852299</v>
      </c>
      <c r="Y9" s="17">
        <v>0.396895044358274</v>
      </c>
      <c r="Z9" s="17">
        <v>0.33278882858540199</v>
      </c>
      <c r="AA9" s="17">
        <v>0.36102394115692898</v>
      </c>
      <c r="AB9" s="17">
        <v>0.38981640863776501</v>
      </c>
      <c r="AC9" s="17">
        <v>0.432743476317202</v>
      </c>
      <c r="AD9" s="17">
        <v>0.38330700423835501</v>
      </c>
      <c r="AE9" s="17"/>
      <c r="AF9" s="17">
        <v>0.25272519484663197</v>
      </c>
      <c r="AG9" s="17">
        <v>0.32732783432407098</v>
      </c>
      <c r="AH9" s="17">
        <v>0.49042695732416502</v>
      </c>
      <c r="AI9" s="17">
        <v>0.42678844799192101</v>
      </c>
      <c r="AJ9" s="17">
        <v>0.38997770722270297</v>
      </c>
      <c r="AK9" s="17">
        <v>0.188360344368978</v>
      </c>
      <c r="AL9" s="17"/>
      <c r="AM9" s="17">
        <v>0.37208020947307102</v>
      </c>
      <c r="AN9" s="17">
        <v>0.29816542380835498</v>
      </c>
      <c r="AO9" s="17"/>
      <c r="AP9" s="17">
        <v>0.40719593286477501</v>
      </c>
      <c r="AQ9" s="17">
        <v>0.25152858179672699</v>
      </c>
      <c r="AR9" s="17">
        <v>0.34050084336770903</v>
      </c>
      <c r="AS9" s="17">
        <v>0.30346450547025</v>
      </c>
      <c r="AT9" s="17">
        <v>0.23104053765226101</v>
      </c>
      <c r="AU9" s="17"/>
      <c r="AV9" s="17">
        <v>0.27532789235169303</v>
      </c>
      <c r="AW9" s="17">
        <v>0.289475791575385</v>
      </c>
      <c r="AX9" s="17">
        <v>0.29004087332158002</v>
      </c>
      <c r="AY9" s="17">
        <v>0.46839719362647397</v>
      </c>
      <c r="AZ9" s="17">
        <v>0.29352908810577399</v>
      </c>
      <c r="BA9" s="17">
        <v>0.43566128247720898</v>
      </c>
      <c r="BB9" s="17"/>
      <c r="BC9" s="17">
        <v>0.22402565256561699</v>
      </c>
      <c r="BD9" s="17">
        <v>0.375167092666706</v>
      </c>
      <c r="BE9" s="17">
        <v>0.34547797430948501</v>
      </c>
      <c r="BF9" s="17"/>
      <c r="BG9" s="17">
        <v>0.42937029016136502</v>
      </c>
      <c r="BH9" s="17">
        <v>0.31088026262923202</v>
      </c>
      <c r="BI9" s="17">
        <v>0.265647322005713</v>
      </c>
      <c r="BJ9" s="17">
        <v>0.31976934177017602</v>
      </c>
      <c r="BK9" s="17">
        <v>0.574122864732861</v>
      </c>
      <c r="BL9" s="17"/>
      <c r="BM9" s="17">
        <v>0.33339713810487898</v>
      </c>
      <c r="BN9" s="17">
        <v>0.505585024199255</v>
      </c>
    </row>
    <row r="10" spans="2:66" ht="43.5" x14ac:dyDescent="0.35">
      <c r="B10" s="18" t="s">
        <v>351</v>
      </c>
      <c r="C10" s="17">
        <v>0.30643298358072801</v>
      </c>
      <c r="D10" s="17">
        <v>0.290842459761395</v>
      </c>
      <c r="E10" s="17">
        <v>0.32302281235563601</v>
      </c>
      <c r="F10" s="17"/>
      <c r="G10" s="17">
        <v>0.33939736916890001</v>
      </c>
      <c r="H10" s="17">
        <v>0.25214348384059199</v>
      </c>
      <c r="I10" s="17">
        <v>0.36000283927045001</v>
      </c>
      <c r="J10" s="17">
        <v>0.20377564080156499</v>
      </c>
      <c r="K10" s="17">
        <v>0.35463884339438201</v>
      </c>
      <c r="L10" s="17">
        <v>0.34183206293338497</v>
      </c>
      <c r="M10" s="17"/>
      <c r="N10" s="17">
        <v>0.29583372782754902</v>
      </c>
      <c r="O10" s="17">
        <v>0.26813900419524</v>
      </c>
      <c r="P10" s="17">
        <v>0.26718029329774101</v>
      </c>
      <c r="Q10" s="17">
        <v>0.39799865242730598</v>
      </c>
      <c r="R10" s="17"/>
      <c r="S10" s="17">
        <v>0.319673214611078</v>
      </c>
      <c r="T10" s="17">
        <v>0.274276944254429</v>
      </c>
      <c r="U10" s="17">
        <v>0.43208473327000302</v>
      </c>
      <c r="V10" s="17">
        <v>0.28095358053108499</v>
      </c>
      <c r="W10" s="17">
        <v>0.32598329946875698</v>
      </c>
      <c r="X10" s="17">
        <v>0.346157204112303</v>
      </c>
      <c r="Y10" s="17">
        <v>0.39231441815346002</v>
      </c>
      <c r="Z10" s="17">
        <v>0.18437040361163601</v>
      </c>
      <c r="AA10" s="17">
        <v>0.28359225346686401</v>
      </c>
      <c r="AB10" s="17">
        <v>0.20496784059381201</v>
      </c>
      <c r="AC10" s="17">
        <v>0.38372254400759498</v>
      </c>
      <c r="AD10" s="17">
        <v>0.30757986894169898</v>
      </c>
      <c r="AE10" s="17"/>
      <c r="AF10" s="17">
        <v>0.32052677777416499</v>
      </c>
      <c r="AG10" s="17">
        <v>0.31686161688540598</v>
      </c>
      <c r="AH10" s="17">
        <v>0.21191174284320699</v>
      </c>
      <c r="AI10" s="17">
        <v>0.223337991275599</v>
      </c>
      <c r="AJ10" s="17">
        <v>0.404662007326343</v>
      </c>
      <c r="AK10" s="17">
        <v>0.437007324565797</v>
      </c>
      <c r="AL10" s="17"/>
      <c r="AM10" s="17">
        <v>0.31406530661115001</v>
      </c>
      <c r="AN10" s="17">
        <v>0.29731790287432402</v>
      </c>
      <c r="AO10" s="17"/>
      <c r="AP10" s="17">
        <v>0.32209484472368999</v>
      </c>
      <c r="AQ10" s="17">
        <v>0.34690896867027199</v>
      </c>
      <c r="AR10" s="17">
        <v>0.29287326558300902</v>
      </c>
      <c r="AS10" s="17">
        <v>0.27405696098263499</v>
      </c>
      <c r="AT10" s="17">
        <v>0.33563838656295503</v>
      </c>
      <c r="AU10" s="17"/>
      <c r="AV10" s="17">
        <v>0.28696744500163601</v>
      </c>
      <c r="AW10" s="17">
        <v>0.38927827323494302</v>
      </c>
      <c r="AX10" s="17">
        <v>0.29265965780145098</v>
      </c>
      <c r="AY10" s="17">
        <v>0.284331380048642</v>
      </c>
      <c r="AZ10" s="17">
        <v>0.33332107445485798</v>
      </c>
      <c r="BA10" s="17">
        <v>0.28025807608620901</v>
      </c>
      <c r="BB10" s="17"/>
      <c r="BC10" s="17">
        <v>0.34724738729490501</v>
      </c>
      <c r="BD10" s="17">
        <v>0.32600337034242099</v>
      </c>
      <c r="BE10" s="17">
        <v>0.27434483827350697</v>
      </c>
      <c r="BF10" s="17"/>
      <c r="BG10" s="17">
        <v>0.237109024457097</v>
      </c>
      <c r="BH10" s="17">
        <v>0.33197388605408701</v>
      </c>
      <c r="BI10" s="17">
        <v>0.354219109252915</v>
      </c>
      <c r="BJ10" s="17">
        <v>0.30011472668770101</v>
      </c>
      <c r="BK10" s="17">
        <v>0.17247846510252701</v>
      </c>
      <c r="BL10" s="17"/>
      <c r="BM10" s="17">
        <v>0.313946543837337</v>
      </c>
      <c r="BN10" s="17">
        <v>0.206871201798034</v>
      </c>
    </row>
    <row r="11" spans="2:66" ht="29" x14ac:dyDescent="0.35">
      <c r="B11" s="18" t="s">
        <v>352</v>
      </c>
      <c r="C11" s="17">
        <v>0.26226629652015399</v>
      </c>
      <c r="D11" s="17">
        <v>0.275412183216034</v>
      </c>
      <c r="E11" s="17">
        <v>0.25337832599168603</v>
      </c>
      <c r="F11" s="17"/>
      <c r="G11" s="17">
        <v>0.31712996958644901</v>
      </c>
      <c r="H11" s="17">
        <v>0.338564439080346</v>
      </c>
      <c r="I11" s="17">
        <v>0.32964740495730799</v>
      </c>
      <c r="J11" s="17">
        <v>0.29081642133745</v>
      </c>
      <c r="K11" s="17">
        <v>0.123068223174758</v>
      </c>
      <c r="L11" s="17">
        <v>0.17258297421732199</v>
      </c>
      <c r="M11" s="17"/>
      <c r="N11" s="17">
        <v>0.37516759661075799</v>
      </c>
      <c r="O11" s="17">
        <v>0.21634359925163599</v>
      </c>
      <c r="P11" s="17">
        <v>0.248460253743747</v>
      </c>
      <c r="Q11" s="17">
        <v>0.18744547356476501</v>
      </c>
      <c r="R11" s="17"/>
      <c r="S11" s="17">
        <v>0.29232151385320099</v>
      </c>
      <c r="T11" s="17">
        <v>0.29537355586144898</v>
      </c>
      <c r="U11" s="17">
        <v>0.20883527571864299</v>
      </c>
      <c r="V11" s="17">
        <v>0.28584355897861502</v>
      </c>
      <c r="W11" s="17">
        <v>0.202217706241752</v>
      </c>
      <c r="X11" s="17">
        <v>0.279727757790451</v>
      </c>
      <c r="Y11" s="17">
        <v>0.17990322780873499</v>
      </c>
      <c r="Z11" s="17">
        <v>0.385906853577347</v>
      </c>
      <c r="AA11" s="17">
        <v>0.26315398958095898</v>
      </c>
      <c r="AB11" s="17">
        <v>0.301187578139618</v>
      </c>
      <c r="AC11" s="17">
        <v>9.10972697474913E-2</v>
      </c>
      <c r="AD11" s="17">
        <v>0.231729831639373</v>
      </c>
      <c r="AE11" s="17"/>
      <c r="AF11" s="17">
        <v>0.29763288957857598</v>
      </c>
      <c r="AG11" s="17">
        <v>0.265143881220334</v>
      </c>
      <c r="AH11" s="17">
        <v>0.20237377107603099</v>
      </c>
      <c r="AI11" s="17">
        <v>0.29573260905439103</v>
      </c>
      <c r="AJ11" s="17">
        <v>0.17923494155147801</v>
      </c>
      <c r="AK11" s="17">
        <v>0.25320859853781802</v>
      </c>
      <c r="AL11" s="17"/>
      <c r="AM11" s="17">
        <v>0.232769524092487</v>
      </c>
      <c r="AN11" s="17">
        <v>0.30681219819698902</v>
      </c>
      <c r="AO11" s="17"/>
      <c r="AP11" s="17">
        <v>0.193641346691485</v>
      </c>
      <c r="AQ11" s="17">
        <v>0.29596324211478198</v>
      </c>
      <c r="AR11" s="17">
        <v>0.29946067711250002</v>
      </c>
      <c r="AS11" s="17">
        <v>0.26194238865812403</v>
      </c>
      <c r="AT11" s="17">
        <v>0.21571085552927999</v>
      </c>
      <c r="AU11" s="17"/>
      <c r="AV11" s="17">
        <v>0.31966273772058001</v>
      </c>
      <c r="AW11" s="17">
        <v>0.278746208245024</v>
      </c>
      <c r="AX11" s="17">
        <v>0.28952637029735001</v>
      </c>
      <c r="AY11" s="17">
        <v>0.180216516436941</v>
      </c>
      <c r="AZ11" s="17">
        <v>0.32433794129497601</v>
      </c>
      <c r="BA11" s="17">
        <v>0.142867390749259</v>
      </c>
      <c r="BB11" s="17"/>
      <c r="BC11" s="17">
        <v>0.37881223783333301</v>
      </c>
      <c r="BD11" s="17">
        <v>0.18531383996967199</v>
      </c>
      <c r="BE11" s="17">
        <v>0.29951674490702601</v>
      </c>
      <c r="BF11" s="17"/>
      <c r="BG11" s="17">
        <v>0.23262044611237001</v>
      </c>
      <c r="BH11" s="17">
        <v>0.28733437599864697</v>
      </c>
      <c r="BI11" s="17">
        <v>0.29828522016339498</v>
      </c>
      <c r="BJ11" s="17">
        <v>0.15391147235975999</v>
      </c>
      <c r="BK11" s="17">
        <v>0.19873825064654899</v>
      </c>
      <c r="BL11" s="17"/>
      <c r="BM11" s="17">
        <v>0.27693698837293701</v>
      </c>
      <c r="BN11" s="17">
        <v>0.18665927274968699</v>
      </c>
    </row>
    <row r="12" spans="2:66" ht="29" x14ac:dyDescent="0.35">
      <c r="B12" s="18" t="s">
        <v>353</v>
      </c>
      <c r="C12" s="17">
        <v>5.3011020711818201E-2</v>
      </c>
      <c r="D12" s="17">
        <v>5.08994240338069E-2</v>
      </c>
      <c r="E12" s="17">
        <v>5.53706963356514E-2</v>
      </c>
      <c r="F12" s="17"/>
      <c r="G12" s="17">
        <v>0.106612016562481</v>
      </c>
      <c r="H12" s="17">
        <v>9.6242233483853995E-2</v>
      </c>
      <c r="I12" s="17">
        <v>3.18715410905493E-2</v>
      </c>
      <c r="J12" s="17">
        <v>4.6868494440972498E-2</v>
      </c>
      <c r="K12" s="17">
        <v>3.8509225634891099E-2</v>
      </c>
      <c r="L12" s="17">
        <v>1.2287801415046901E-2</v>
      </c>
      <c r="M12" s="17"/>
      <c r="N12" s="17">
        <v>6.5796921760694904E-2</v>
      </c>
      <c r="O12" s="17">
        <v>4.9945497890379699E-2</v>
      </c>
      <c r="P12" s="17">
        <v>6.4236425607009304E-2</v>
      </c>
      <c r="Q12" s="17">
        <v>3.2286060538112803E-2</v>
      </c>
      <c r="R12" s="17"/>
      <c r="S12" s="17">
        <v>6.4083930183435195E-2</v>
      </c>
      <c r="T12" s="17">
        <v>9.2152101826142294E-2</v>
      </c>
      <c r="U12" s="17">
        <v>3.9213901514701402E-2</v>
      </c>
      <c r="V12" s="17">
        <v>6.1294490411369099E-2</v>
      </c>
      <c r="W12" s="17">
        <v>0</v>
      </c>
      <c r="X12" s="17">
        <v>0</v>
      </c>
      <c r="Y12" s="17">
        <v>3.0887309679530399E-2</v>
      </c>
      <c r="Z12" s="17">
        <v>0</v>
      </c>
      <c r="AA12" s="17">
        <v>4.6684907403271199E-2</v>
      </c>
      <c r="AB12" s="17">
        <v>7.7582866175769594E-2</v>
      </c>
      <c r="AC12" s="17">
        <v>9.2436709927712093E-2</v>
      </c>
      <c r="AD12" s="17">
        <v>7.7383295180572798E-2</v>
      </c>
      <c r="AE12" s="17"/>
      <c r="AF12" s="17">
        <v>7.9396711948578197E-2</v>
      </c>
      <c r="AG12" s="17">
        <v>6.5516209932052399E-2</v>
      </c>
      <c r="AH12" s="17">
        <v>2.4317950369801999E-2</v>
      </c>
      <c r="AI12" s="17">
        <v>3.5596534269895702E-2</v>
      </c>
      <c r="AJ12" s="17">
        <v>0</v>
      </c>
      <c r="AK12" s="17">
        <v>5.8178896431883002E-2</v>
      </c>
      <c r="AL12" s="17"/>
      <c r="AM12" s="17">
        <v>4.44191149470088E-2</v>
      </c>
      <c r="AN12" s="17">
        <v>6.5835848564210597E-2</v>
      </c>
      <c r="AO12" s="17"/>
      <c r="AP12" s="17">
        <v>3.9781562921829002E-2</v>
      </c>
      <c r="AQ12" s="17">
        <v>5.7830750904954202E-2</v>
      </c>
      <c r="AR12" s="17">
        <v>4.5376679895347702E-2</v>
      </c>
      <c r="AS12" s="17">
        <v>0.109111774837914</v>
      </c>
      <c r="AT12" s="17">
        <v>0.11421063014150699</v>
      </c>
      <c r="AU12" s="17"/>
      <c r="AV12" s="17">
        <v>5.4832425002562302E-2</v>
      </c>
      <c r="AW12" s="17">
        <v>2.83977988576905E-2</v>
      </c>
      <c r="AX12" s="17">
        <v>9.6297393017406696E-2</v>
      </c>
      <c r="AY12" s="17">
        <v>2.0787587470865201E-2</v>
      </c>
      <c r="AZ12" s="17">
        <v>4.8811896144392401E-2</v>
      </c>
      <c r="BA12" s="17">
        <v>0.14121325068732299</v>
      </c>
      <c r="BB12" s="17"/>
      <c r="BC12" s="17">
        <v>3.7327912206779598E-2</v>
      </c>
      <c r="BD12" s="17">
        <v>7.5238020759678198E-2</v>
      </c>
      <c r="BE12" s="17">
        <v>3.5442877983240098E-2</v>
      </c>
      <c r="BF12" s="17"/>
      <c r="BG12" s="17">
        <v>4.9772787252451503E-2</v>
      </c>
      <c r="BH12" s="17">
        <v>3.7215083975414197E-2</v>
      </c>
      <c r="BI12" s="17">
        <v>7.2958705507022895E-2</v>
      </c>
      <c r="BJ12" s="17">
        <v>0.22620445918236301</v>
      </c>
      <c r="BK12" s="17">
        <v>2.7685129493961801E-2</v>
      </c>
      <c r="BL12" s="17"/>
      <c r="BM12" s="17">
        <v>3.9601447172709497E-2</v>
      </c>
      <c r="BN12" s="17">
        <v>8.1177945329730897E-2</v>
      </c>
    </row>
    <row r="13" spans="2:66" ht="29" x14ac:dyDescent="0.35">
      <c r="B13" s="18" t="s">
        <v>354</v>
      </c>
      <c r="C13" s="17">
        <v>1.31812225006822E-2</v>
      </c>
      <c r="D13" s="17">
        <v>2.8453327709649399E-2</v>
      </c>
      <c r="E13" s="17">
        <v>0</v>
      </c>
      <c r="F13" s="17"/>
      <c r="G13" s="17">
        <v>2.1988346566712998E-2</v>
      </c>
      <c r="H13" s="17">
        <v>2.5863637202635001E-2</v>
      </c>
      <c r="I13" s="17">
        <v>3.1459782548271101E-2</v>
      </c>
      <c r="J13" s="17">
        <v>0</v>
      </c>
      <c r="K13" s="17">
        <v>0</v>
      </c>
      <c r="L13" s="17">
        <v>0</v>
      </c>
      <c r="M13" s="17"/>
      <c r="N13" s="17">
        <v>2.86420493642386E-2</v>
      </c>
      <c r="O13" s="17">
        <v>0</v>
      </c>
      <c r="P13" s="17">
        <v>2.1318170421711601E-2</v>
      </c>
      <c r="Q13" s="17">
        <v>0</v>
      </c>
      <c r="R13" s="17"/>
      <c r="S13" s="17">
        <v>0</v>
      </c>
      <c r="T13" s="17">
        <v>0</v>
      </c>
      <c r="U13" s="17">
        <v>3.6764635640221498E-2</v>
      </c>
      <c r="V13" s="17">
        <v>3.2392705272074301E-2</v>
      </c>
      <c r="W13" s="17">
        <v>0</v>
      </c>
      <c r="X13" s="17">
        <v>3.3459671278722097E-2</v>
      </c>
      <c r="Y13" s="17">
        <v>0</v>
      </c>
      <c r="Z13" s="17">
        <v>0</v>
      </c>
      <c r="AA13" s="17">
        <v>4.5544908391977598E-2</v>
      </c>
      <c r="AB13" s="17">
        <v>0</v>
      </c>
      <c r="AC13" s="17">
        <v>0</v>
      </c>
      <c r="AD13" s="17">
        <v>0</v>
      </c>
      <c r="AE13" s="17"/>
      <c r="AF13" s="17">
        <v>2.8735084249657199E-2</v>
      </c>
      <c r="AG13" s="17">
        <v>8.8401859516921005E-3</v>
      </c>
      <c r="AH13" s="17">
        <v>2.4831131267330001E-2</v>
      </c>
      <c r="AI13" s="17">
        <v>0</v>
      </c>
      <c r="AJ13" s="17">
        <v>0</v>
      </c>
      <c r="AK13" s="17">
        <v>0</v>
      </c>
      <c r="AL13" s="17"/>
      <c r="AM13" s="17">
        <v>1.3511578077149099E-2</v>
      </c>
      <c r="AN13" s="17">
        <v>1.27861571278567E-2</v>
      </c>
      <c r="AO13" s="17"/>
      <c r="AP13" s="17">
        <v>1.9211139354906901E-2</v>
      </c>
      <c r="AQ13" s="17">
        <v>1.17352589677406E-2</v>
      </c>
      <c r="AR13" s="17">
        <v>0</v>
      </c>
      <c r="AS13" s="17">
        <v>2.4914151453162899E-2</v>
      </c>
      <c r="AT13" s="17">
        <v>0.10339959011399701</v>
      </c>
      <c r="AU13" s="17"/>
      <c r="AV13" s="17">
        <v>1.49861525984104E-2</v>
      </c>
      <c r="AW13" s="17">
        <v>1.4101928086958E-2</v>
      </c>
      <c r="AX13" s="17">
        <v>0</v>
      </c>
      <c r="AY13" s="17">
        <v>4.6267322417077802E-2</v>
      </c>
      <c r="AZ13" s="17">
        <v>0</v>
      </c>
      <c r="BA13" s="17">
        <v>0</v>
      </c>
      <c r="BB13" s="17"/>
      <c r="BC13" s="17">
        <v>0</v>
      </c>
      <c r="BD13" s="17">
        <v>6.4824778547020101E-3</v>
      </c>
      <c r="BE13" s="17">
        <v>3.64973050632562E-2</v>
      </c>
      <c r="BF13" s="17"/>
      <c r="BG13" s="17">
        <v>5.1127452016715702E-2</v>
      </c>
      <c r="BH13" s="17">
        <v>6.70783981751616E-3</v>
      </c>
      <c r="BI13" s="17">
        <v>8.8896430709541306E-3</v>
      </c>
      <c r="BJ13" s="17">
        <v>0</v>
      </c>
      <c r="BK13" s="17">
        <v>2.69752900241013E-2</v>
      </c>
      <c r="BL13" s="17"/>
      <c r="BM13" s="17">
        <v>1.5148979526886999E-2</v>
      </c>
      <c r="BN13" s="17">
        <v>1.9706555923292901E-2</v>
      </c>
    </row>
    <row r="14" spans="2:66" x14ac:dyDescent="0.35">
      <c r="B14" s="18" t="s">
        <v>282</v>
      </c>
      <c r="C14" s="19">
        <v>2.4057380944731501E-2</v>
      </c>
      <c r="D14" s="19">
        <v>2.29128289974171E-2</v>
      </c>
      <c r="E14" s="19">
        <v>2.03626028125489E-2</v>
      </c>
      <c r="F14" s="19"/>
      <c r="G14" s="19">
        <v>2.1135108995402802E-2</v>
      </c>
      <c r="H14" s="19">
        <v>3.9068835449135801E-2</v>
      </c>
      <c r="I14" s="19">
        <v>4.7891985538638999E-2</v>
      </c>
      <c r="J14" s="19">
        <v>3.3300770499980203E-2</v>
      </c>
      <c r="K14" s="19">
        <v>0</v>
      </c>
      <c r="L14" s="19">
        <v>0</v>
      </c>
      <c r="M14" s="19"/>
      <c r="N14" s="19">
        <v>8.8823582705835399E-3</v>
      </c>
      <c r="O14" s="19">
        <v>5.1665503088440597E-2</v>
      </c>
      <c r="P14" s="19">
        <v>1.0565683048009601E-2</v>
      </c>
      <c r="Q14" s="19">
        <v>3.0627585534800401E-2</v>
      </c>
      <c r="R14" s="19"/>
      <c r="S14" s="19">
        <v>3.1347460452031198E-2</v>
      </c>
      <c r="T14" s="19">
        <v>0</v>
      </c>
      <c r="U14" s="19">
        <v>0</v>
      </c>
      <c r="V14" s="19">
        <v>3.1755589982049297E-2</v>
      </c>
      <c r="W14" s="19">
        <v>0.207870664762526</v>
      </c>
      <c r="X14" s="19">
        <v>0</v>
      </c>
      <c r="Y14" s="19">
        <v>0</v>
      </c>
      <c r="Z14" s="19">
        <v>9.6933914225614995E-2</v>
      </c>
      <c r="AA14" s="19">
        <v>0</v>
      </c>
      <c r="AB14" s="19">
        <v>2.6445306453035701E-2</v>
      </c>
      <c r="AC14" s="19">
        <v>0</v>
      </c>
      <c r="AD14" s="19">
        <v>0</v>
      </c>
      <c r="AE14" s="19"/>
      <c r="AF14" s="19">
        <v>2.0983341602392101E-2</v>
      </c>
      <c r="AG14" s="19">
        <v>1.6310271686444201E-2</v>
      </c>
      <c r="AH14" s="19">
        <v>4.6138447119465201E-2</v>
      </c>
      <c r="AI14" s="19">
        <v>1.85444174081934E-2</v>
      </c>
      <c r="AJ14" s="19">
        <v>2.6125343899475299E-2</v>
      </c>
      <c r="AK14" s="19">
        <v>6.3244836095524906E-2</v>
      </c>
      <c r="AL14" s="19"/>
      <c r="AM14" s="19">
        <v>2.31542667991342E-2</v>
      </c>
      <c r="AN14" s="19">
        <v>1.9082469428264401E-2</v>
      </c>
      <c r="AO14" s="19"/>
      <c r="AP14" s="19">
        <v>1.8075173443314899E-2</v>
      </c>
      <c r="AQ14" s="19">
        <v>3.6033197545523699E-2</v>
      </c>
      <c r="AR14" s="19">
        <v>2.1788534041433601E-2</v>
      </c>
      <c r="AS14" s="19">
        <v>2.6510218597915001E-2</v>
      </c>
      <c r="AT14" s="19">
        <v>0</v>
      </c>
      <c r="AU14" s="19"/>
      <c r="AV14" s="19">
        <v>4.8223347325118397E-2</v>
      </c>
      <c r="AW14" s="19">
        <v>0</v>
      </c>
      <c r="AX14" s="19">
        <v>3.1475705562211902E-2</v>
      </c>
      <c r="AY14" s="19">
        <v>0</v>
      </c>
      <c r="AZ14" s="19">
        <v>0</v>
      </c>
      <c r="BA14" s="19">
        <v>0</v>
      </c>
      <c r="BB14" s="19"/>
      <c r="BC14" s="19">
        <v>1.25868100993654E-2</v>
      </c>
      <c r="BD14" s="19">
        <v>3.1795198406820602E-2</v>
      </c>
      <c r="BE14" s="19">
        <v>8.7202594634854507E-3</v>
      </c>
      <c r="BF14" s="19"/>
      <c r="BG14" s="19">
        <v>0</v>
      </c>
      <c r="BH14" s="19">
        <v>2.5888551525103901E-2</v>
      </c>
      <c r="BI14" s="19">
        <v>0</v>
      </c>
      <c r="BJ14" s="19">
        <v>0</v>
      </c>
      <c r="BK14" s="19">
        <v>0</v>
      </c>
      <c r="BL14" s="19"/>
      <c r="BM14" s="19">
        <v>2.09689029852504E-2</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464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388</v>
      </c>
      <c r="D7" s="10">
        <v>176</v>
      </c>
      <c r="E7" s="10">
        <v>212</v>
      </c>
      <c r="F7" s="10"/>
      <c r="G7" s="10">
        <v>58</v>
      </c>
      <c r="H7" s="10">
        <v>61</v>
      </c>
      <c r="I7" s="10">
        <v>80</v>
      </c>
      <c r="J7" s="10">
        <v>66</v>
      </c>
      <c r="K7" s="10">
        <v>56</v>
      </c>
      <c r="L7" s="10">
        <v>67</v>
      </c>
      <c r="M7" s="10"/>
      <c r="N7" s="10">
        <v>111</v>
      </c>
      <c r="O7" s="10">
        <v>97</v>
      </c>
      <c r="P7" s="10">
        <v>95</v>
      </c>
      <c r="Q7" s="10">
        <v>81</v>
      </c>
      <c r="R7" s="10"/>
      <c r="S7" s="10">
        <v>63</v>
      </c>
      <c r="T7" s="10">
        <v>52</v>
      </c>
      <c r="U7" s="10">
        <v>30</v>
      </c>
      <c r="V7" s="10">
        <v>29</v>
      </c>
      <c r="W7" s="10">
        <v>29</v>
      </c>
      <c r="X7" s="10">
        <v>36</v>
      </c>
      <c r="Y7" s="10">
        <v>37</v>
      </c>
      <c r="Z7" s="10">
        <v>11</v>
      </c>
      <c r="AA7" s="10">
        <v>43</v>
      </c>
      <c r="AB7" s="10">
        <v>30</v>
      </c>
      <c r="AC7" s="10">
        <v>21</v>
      </c>
      <c r="AD7" s="10">
        <v>7</v>
      </c>
      <c r="AE7" s="10"/>
      <c r="AF7" s="10">
        <v>98</v>
      </c>
      <c r="AG7" s="10">
        <v>114</v>
      </c>
      <c r="AH7" s="10">
        <v>52</v>
      </c>
      <c r="AI7" s="10">
        <v>64</v>
      </c>
      <c r="AJ7" s="10">
        <v>41</v>
      </c>
      <c r="AK7" s="10">
        <v>18</v>
      </c>
      <c r="AL7" s="10"/>
      <c r="AM7" s="10">
        <v>234</v>
      </c>
      <c r="AN7" s="10">
        <v>153</v>
      </c>
      <c r="AO7" s="10"/>
      <c r="AP7" s="10">
        <v>89</v>
      </c>
      <c r="AQ7" s="10">
        <v>83</v>
      </c>
      <c r="AR7" s="10">
        <v>94</v>
      </c>
      <c r="AS7" s="10">
        <v>46</v>
      </c>
      <c r="AT7" s="10">
        <v>11</v>
      </c>
      <c r="AU7" s="10"/>
      <c r="AV7" s="10">
        <v>131</v>
      </c>
      <c r="AW7" s="10">
        <v>63</v>
      </c>
      <c r="AX7" s="10">
        <v>27</v>
      </c>
      <c r="AY7" s="10">
        <v>55</v>
      </c>
      <c r="AZ7" s="10">
        <v>26</v>
      </c>
      <c r="BA7" s="10">
        <v>38</v>
      </c>
      <c r="BB7" s="10"/>
      <c r="BC7" s="10">
        <v>92</v>
      </c>
      <c r="BD7" s="10">
        <v>159</v>
      </c>
      <c r="BE7" s="10">
        <v>112</v>
      </c>
      <c r="BF7" s="10"/>
      <c r="BG7" s="10">
        <v>36</v>
      </c>
      <c r="BH7" s="10">
        <v>172</v>
      </c>
      <c r="BI7" s="10">
        <v>120</v>
      </c>
      <c r="BJ7" s="10">
        <v>10</v>
      </c>
      <c r="BK7" s="10">
        <v>38</v>
      </c>
      <c r="BL7" s="10"/>
      <c r="BM7" s="10">
        <v>208</v>
      </c>
      <c r="BN7" s="10">
        <v>48</v>
      </c>
    </row>
    <row r="8" spans="2:66" ht="30" customHeight="1" x14ac:dyDescent="0.35">
      <c r="B8" s="11" t="s">
        <v>19</v>
      </c>
      <c r="C8" s="11">
        <v>390</v>
      </c>
      <c r="D8" s="11">
        <v>177</v>
      </c>
      <c r="E8" s="11">
        <v>212</v>
      </c>
      <c r="F8" s="11"/>
      <c r="G8" s="11">
        <v>59</v>
      </c>
      <c r="H8" s="11">
        <v>60</v>
      </c>
      <c r="I8" s="11">
        <v>82</v>
      </c>
      <c r="J8" s="11">
        <v>67</v>
      </c>
      <c r="K8" s="11">
        <v>56</v>
      </c>
      <c r="L8" s="11">
        <v>66</v>
      </c>
      <c r="M8" s="11"/>
      <c r="N8" s="11">
        <v>111</v>
      </c>
      <c r="O8" s="11">
        <v>101</v>
      </c>
      <c r="P8" s="11">
        <v>94</v>
      </c>
      <c r="Q8" s="11">
        <v>79</v>
      </c>
      <c r="R8" s="11"/>
      <c r="S8" s="11">
        <v>62</v>
      </c>
      <c r="T8" s="11">
        <v>51</v>
      </c>
      <c r="U8" s="11">
        <v>29</v>
      </c>
      <c r="V8" s="11">
        <v>31</v>
      </c>
      <c r="W8" s="11">
        <v>30</v>
      </c>
      <c r="X8" s="11">
        <v>35</v>
      </c>
      <c r="Y8" s="11">
        <v>36</v>
      </c>
      <c r="Z8" s="11">
        <v>10</v>
      </c>
      <c r="AA8" s="11">
        <v>42</v>
      </c>
      <c r="AB8" s="11">
        <v>35</v>
      </c>
      <c r="AC8" s="11">
        <v>20</v>
      </c>
      <c r="AD8" s="11">
        <v>6</v>
      </c>
      <c r="AE8" s="11"/>
      <c r="AF8" s="11">
        <v>99</v>
      </c>
      <c r="AG8" s="11">
        <v>114</v>
      </c>
      <c r="AH8" s="11">
        <v>52</v>
      </c>
      <c r="AI8" s="11">
        <v>63</v>
      </c>
      <c r="AJ8" s="11">
        <v>41</v>
      </c>
      <c r="AK8" s="11">
        <v>19</v>
      </c>
      <c r="AL8" s="11"/>
      <c r="AM8" s="11">
        <v>235</v>
      </c>
      <c r="AN8" s="11">
        <v>153</v>
      </c>
      <c r="AO8" s="11"/>
      <c r="AP8" s="11">
        <v>89</v>
      </c>
      <c r="AQ8" s="11">
        <v>83</v>
      </c>
      <c r="AR8" s="11">
        <v>95</v>
      </c>
      <c r="AS8" s="11">
        <v>46</v>
      </c>
      <c r="AT8" s="11">
        <v>11</v>
      </c>
      <c r="AU8" s="11"/>
      <c r="AV8" s="11">
        <v>132</v>
      </c>
      <c r="AW8" s="11">
        <v>64</v>
      </c>
      <c r="AX8" s="11">
        <v>27</v>
      </c>
      <c r="AY8" s="11">
        <v>55</v>
      </c>
      <c r="AZ8" s="11">
        <v>26</v>
      </c>
      <c r="BA8" s="11">
        <v>38</v>
      </c>
      <c r="BB8" s="11"/>
      <c r="BC8" s="11">
        <v>93</v>
      </c>
      <c r="BD8" s="11">
        <v>160</v>
      </c>
      <c r="BE8" s="11">
        <v>112</v>
      </c>
      <c r="BF8" s="11"/>
      <c r="BG8" s="11">
        <v>36</v>
      </c>
      <c r="BH8" s="11">
        <v>173</v>
      </c>
      <c r="BI8" s="11">
        <v>120</v>
      </c>
      <c r="BJ8" s="11">
        <v>10</v>
      </c>
      <c r="BK8" s="11">
        <v>38</v>
      </c>
      <c r="BL8" s="11"/>
      <c r="BM8" s="11">
        <v>209</v>
      </c>
      <c r="BN8" s="11">
        <v>48</v>
      </c>
    </row>
    <row r="9" spans="2:66" ht="29" x14ac:dyDescent="0.35">
      <c r="B9" s="18" t="s">
        <v>350</v>
      </c>
      <c r="C9" s="17">
        <v>0.66448613684350399</v>
      </c>
      <c r="D9" s="17">
        <v>0.61848887403800501</v>
      </c>
      <c r="E9" s="17">
        <v>0.70295164552129596</v>
      </c>
      <c r="F9" s="17"/>
      <c r="G9" s="17">
        <v>0.414774475051925</v>
      </c>
      <c r="H9" s="17">
        <v>0.52928367813211497</v>
      </c>
      <c r="I9" s="17">
        <v>0.67289723771417098</v>
      </c>
      <c r="J9" s="17">
        <v>0.64860142471613902</v>
      </c>
      <c r="K9" s="17">
        <v>0.85778195611463104</v>
      </c>
      <c r="L9" s="17">
        <v>0.84986964823479405</v>
      </c>
      <c r="M9" s="17"/>
      <c r="N9" s="17">
        <v>0.59489018273149397</v>
      </c>
      <c r="O9" s="17">
        <v>0.62024644573131005</v>
      </c>
      <c r="P9" s="17">
        <v>0.75800177953415204</v>
      </c>
      <c r="Q9" s="17">
        <v>0.70202286590223195</v>
      </c>
      <c r="R9" s="17"/>
      <c r="S9" s="17">
        <v>0.42942246919347499</v>
      </c>
      <c r="T9" s="17">
        <v>0.61439538992877996</v>
      </c>
      <c r="U9" s="17">
        <v>0.82830686947403598</v>
      </c>
      <c r="V9" s="17">
        <v>0.684922477978404</v>
      </c>
      <c r="W9" s="17">
        <v>0.62251137501862497</v>
      </c>
      <c r="X9" s="17">
        <v>0.66186143854815105</v>
      </c>
      <c r="Y9" s="17">
        <v>0.78039920063380597</v>
      </c>
      <c r="Z9" s="17">
        <v>0.909015334908165</v>
      </c>
      <c r="AA9" s="17">
        <v>0.62825687331823299</v>
      </c>
      <c r="AB9" s="17">
        <v>0.76680951302763201</v>
      </c>
      <c r="AC9" s="17">
        <v>0.90637115889710296</v>
      </c>
      <c r="AD9" s="17">
        <v>0.57826750625923995</v>
      </c>
      <c r="AE9" s="17"/>
      <c r="AF9" s="17">
        <v>0.52379398832033297</v>
      </c>
      <c r="AG9" s="17">
        <v>0.68388352617217096</v>
      </c>
      <c r="AH9" s="17">
        <v>0.64535623714981905</v>
      </c>
      <c r="AI9" s="17">
        <v>0.74743489258227203</v>
      </c>
      <c r="AJ9" s="17">
        <v>0.82741330854991701</v>
      </c>
      <c r="AK9" s="17">
        <v>0.68277714216581198</v>
      </c>
      <c r="AL9" s="17"/>
      <c r="AM9" s="17">
        <v>0.67830987582512703</v>
      </c>
      <c r="AN9" s="17">
        <v>0.64774109188437801</v>
      </c>
      <c r="AO9" s="17"/>
      <c r="AP9" s="17">
        <v>0.74017940505176805</v>
      </c>
      <c r="AQ9" s="17">
        <v>0.66492228347933802</v>
      </c>
      <c r="AR9" s="17">
        <v>0.64807498649150597</v>
      </c>
      <c r="AS9" s="17">
        <v>0.50032537905857499</v>
      </c>
      <c r="AT9" s="17">
        <v>0.44214243343855802</v>
      </c>
      <c r="AU9" s="17"/>
      <c r="AV9" s="17">
        <v>0.61797309420079505</v>
      </c>
      <c r="AW9" s="17">
        <v>0.72468043732154197</v>
      </c>
      <c r="AX9" s="17">
        <v>0.47315111429459999</v>
      </c>
      <c r="AY9" s="17">
        <v>0.78268598606961304</v>
      </c>
      <c r="AZ9" s="17">
        <v>0.57889468441332004</v>
      </c>
      <c r="BA9" s="17">
        <v>0.63560596531690405</v>
      </c>
      <c r="BB9" s="17"/>
      <c r="BC9" s="17">
        <v>0.67315970865293695</v>
      </c>
      <c r="BD9" s="17">
        <v>0.66843553621486995</v>
      </c>
      <c r="BE9" s="17">
        <v>0.65692662228791798</v>
      </c>
      <c r="BF9" s="17"/>
      <c r="BG9" s="17">
        <v>0.64297757717313597</v>
      </c>
      <c r="BH9" s="17">
        <v>0.64496127373717704</v>
      </c>
      <c r="BI9" s="17">
        <v>0.65720686411294704</v>
      </c>
      <c r="BJ9" s="17">
        <v>0.41004020215249198</v>
      </c>
      <c r="BK9" s="17">
        <v>0.83511549580960898</v>
      </c>
      <c r="BL9" s="17"/>
      <c r="BM9" s="17">
        <v>0.644616447822287</v>
      </c>
      <c r="BN9" s="17">
        <v>0.74612848682774502</v>
      </c>
    </row>
    <row r="10" spans="2:66" ht="43.5" x14ac:dyDescent="0.35">
      <c r="B10" s="18" t="s">
        <v>351</v>
      </c>
      <c r="C10" s="17">
        <v>0.20395478547200199</v>
      </c>
      <c r="D10" s="17">
        <v>0.24706860055756899</v>
      </c>
      <c r="E10" s="17">
        <v>0.16790057860931901</v>
      </c>
      <c r="F10" s="17"/>
      <c r="G10" s="17">
        <v>0.29224132707628703</v>
      </c>
      <c r="H10" s="17">
        <v>0.30864823633116301</v>
      </c>
      <c r="I10" s="17">
        <v>0.202448416028888</v>
      </c>
      <c r="J10" s="17">
        <v>0.1978907826406</v>
      </c>
      <c r="K10" s="17">
        <v>0.106888507284221</v>
      </c>
      <c r="L10" s="17">
        <v>0.121545460241817</v>
      </c>
      <c r="M10" s="17"/>
      <c r="N10" s="17">
        <v>0.27042657075285798</v>
      </c>
      <c r="O10" s="17">
        <v>0.254399508423026</v>
      </c>
      <c r="P10" s="17">
        <v>0.115340691377364</v>
      </c>
      <c r="Q10" s="17">
        <v>0.15027983472258599</v>
      </c>
      <c r="R10" s="17"/>
      <c r="S10" s="17">
        <v>0.31739165062209601</v>
      </c>
      <c r="T10" s="17">
        <v>0.27241360686814098</v>
      </c>
      <c r="U10" s="17">
        <v>6.7465536803185802E-2</v>
      </c>
      <c r="V10" s="17">
        <v>0.209803254633949</v>
      </c>
      <c r="W10" s="17">
        <v>0.20416514892580401</v>
      </c>
      <c r="X10" s="17">
        <v>0.22350879671604601</v>
      </c>
      <c r="Y10" s="17">
        <v>0.163299871467083</v>
      </c>
      <c r="Z10" s="17">
        <v>9.0984665091834394E-2</v>
      </c>
      <c r="AA10" s="17">
        <v>0.21123794188424899</v>
      </c>
      <c r="AB10" s="17">
        <v>0.13235100516116499</v>
      </c>
      <c r="AC10" s="17">
        <v>4.8482067956894699E-2</v>
      </c>
      <c r="AD10" s="17">
        <v>0.284033178017705</v>
      </c>
      <c r="AE10" s="17"/>
      <c r="AF10" s="17">
        <v>0.25248555509183601</v>
      </c>
      <c r="AG10" s="17">
        <v>0.238238055313442</v>
      </c>
      <c r="AH10" s="17">
        <v>0.19434185370200299</v>
      </c>
      <c r="AI10" s="17">
        <v>0.14027677484773901</v>
      </c>
      <c r="AJ10" s="17">
        <v>0.12437763444736299</v>
      </c>
      <c r="AK10" s="17">
        <v>0.16913668469743001</v>
      </c>
      <c r="AL10" s="17"/>
      <c r="AM10" s="17">
        <v>0.188322733577512</v>
      </c>
      <c r="AN10" s="17">
        <v>0.22259118019299101</v>
      </c>
      <c r="AO10" s="17"/>
      <c r="AP10" s="17">
        <v>0.13711068348775299</v>
      </c>
      <c r="AQ10" s="17">
        <v>0.21681758560223799</v>
      </c>
      <c r="AR10" s="17">
        <v>0.22416308467825299</v>
      </c>
      <c r="AS10" s="17">
        <v>0.256686641024781</v>
      </c>
      <c r="AT10" s="17">
        <v>0.35961111855621303</v>
      </c>
      <c r="AU10" s="17"/>
      <c r="AV10" s="17">
        <v>0.21482861148112101</v>
      </c>
      <c r="AW10" s="17">
        <v>0.16216769401492401</v>
      </c>
      <c r="AX10" s="17">
        <v>0.33470229024515402</v>
      </c>
      <c r="AY10" s="17">
        <v>0.14478964513812201</v>
      </c>
      <c r="AZ10" s="17">
        <v>0.23037069659737999</v>
      </c>
      <c r="BA10" s="17">
        <v>0.25849456228438999</v>
      </c>
      <c r="BB10" s="17"/>
      <c r="BC10" s="17">
        <v>0.21717464822359001</v>
      </c>
      <c r="BD10" s="17">
        <v>0.18255255668652201</v>
      </c>
      <c r="BE10" s="17">
        <v>0.224414391693739</v>
      </c>
      <c r="BF10" s="17"/>
      <c r="BG10" s="17">
        <v>0.19382511812079301</v>
      </c>
      <c r="BH10" s="17">
        <v>0.21367736722960101</v>
      </c>
      <c r="BI10" s="17">
        <v>0.25187582425548299</v>
      </c>
      <c r="BJ10" s="17">
        <v>0.29879799411756902</v>
      </c>
      <c r="BK10" s="17">
        <v>5.7388597123241597E-2</v>
      </c>
      <c r="BL10" s="17"/>
      <c r="BM10" s="17">
        <v>0.210226451355848</v>
      </c>
      <c r="BN10" s="17">
        <v>0.107926232453252</v>
      </c>
    </row>
    <row r="11" spans="2:66" ht="29" x14ac:dyDescent="0.35">
      <c r="B11" s="18" t="s">
        <v>352</v>
      </c>
      <c r="C11" s="17">
        <v>9.0571725156087704E-2</v>
      </c>
      <c r="D11" s="17">
        <v>0.110804255749353</v>
      </c>
      <c r="E11" s="17">
        <v>7.3652140519066503E-2</v>
      </c>
      <c r="F11" s="17"/>
      <c r="G11" s="17">
        <v>0.243730733225903</v>
      </c>
      <c r="H11" s="17">
        <v>0.113641110686479</v>
      </c>
      <c r="I11" s="17">
        <v>8.8080356993407494E-2</v>
      </c>
      <c r="J11" s="17">
        <v>7.6901320907526799E-2</v>
      </c>
      <c r="K11" s="17">
        <v>1.5931082918657601E-2</v>
      </c>
      <c r="L11" s="17">
        <v>1.3959469438247499E-2</v>
      </c>
      <c r="M11" s="17"/>
      <c r="N11" s="17">
        <v>9.0386518448660094E-2</v>
      </c>
      <c r="O11" s="17">
        <v>8.4890130783105394E-2</v>
      </c>
      <c r="P11" s="17">
        <v>9.6098421633945802E-2</v>
      </c>
      <c r="Q11" s="17">
        <v>9.6226063612626506E-2</v>
      </c>
      <c r="R11" s="17"/>
      <c r="S11" s="17">
        <v>0.19136469880507201</v>
      </c>
      <c r="T11" s="17">
        <v>7.4291788316144206E-2</v>
      </c>
      <c r="U11" s="17">
        <v>0.104227593722778</v>
      </c>
      <c r="V11" s="17">
        <v>7.06585804049642E-2</v>
      </c>
      <c r="W11" s="17">
        <v>0.14023206987814399</v>
      </c>
      <c r="X11" s="17">
        <v>5.6519557251672001E-2</v>
      </c>
      <c r="Y11" s="17">
        <v>0</v>
      </c>
      <c r="Z11" s="17">
        <v>0</v>
      </c>
      <c r="AA11" s="17">
        <v>9.2804014799457296E-2</v>
      </c>
      <c r="AB11" s="17">
        <v>6.9300264299997097E-2</v>
      </c>
      <c r="AC11" s="17">
        <v>4.5146773146002003E-2</v>
      </c>
      <c r="AD11" s="17">
        <v>0.13769931572305499</v>
      </c>
      <c r="AE11" s="17"/>
      <c r="AF11" s="17">
        <v>0.16438530770607601</v>
      </c>
      <c r="AG11" s="17">
        <v>5.2213632001961899E-2</v>
      </c>
      <c r="AH11" s="17">
        <v>0.12129485973453701</v>
      </c>
      <c r="AI11" s="17">
        <v>6.2824566999336195E-2</v>
      </c>
      <c r="AJ11" s="17">
        <v>2.3143640146356299E-2</v>
      </c>
      <c r="AK11" s="17">
        <v>9.6475796859458396E-2</v>
      </c>
      <c r="AL11" s="17"/>
      <c r="AM11" s="17">
        <v>7.8233719092278997E-2</v>
      </c>
      <c r="AN11" s="17">
        <v>0.110098113314262</v>
      </c>
      <c r="AO11" s="17"/>
      <c r="AP11" s="17">
        <v>7.6306678756279306E-2</v>
      </c>
      <c r="AQ11" s="17">
        <v>8.1782393459424105E-2</v>
      </c>
      <c r="AR11" s="17">
        <v>9.5692985065110994E-2</v>
      </c>
      <c r="AS11" s="17">
        <v>0.15861814637483901</v>
      </c>
      <c r="AT11" s="17">
        <v>0.112449585622599</v>
      </c>
      <c r="AU11" s="17"/>
      <c r="AV11" s="17">
        <v>0.114751731808746</v>
      </c>
      <c r="AW11" s="17">
        <v>5.0039504991443599E-2</v>
      </c>
      <c r="AX11" s="17">
        <v>0.19214659546024501</v>
      </c>
      <c r="AY11" s="17">
        <v>5.2843587959580898E-2</v>
      </c>
      <c r="AZ11" s="17">
        <v>0.154265951493266</v>
      </c>
      <c r="BA11" s="17">
        <v>5.23290642604336E-2</v>
      </c>
      <c r="BB11" s="17"/>
      <c r="BC11" s="17">
        <v>9.8855396211890698E-2</v>
      </c>
      <c r="BD11" s="17">
        <v>0.105175072311694</v>
      </c>
      <c r="BE11" s="17">
        <v>7.4064072267324199E-2</v>
      </c>
      <c r="BF11" s="17"/>
      <c r="BG11" s="17">
        <v>7.9661341160059601E-2</v>
      </c>
      <c r="BH11" s="17">
        <v>0.10637010368846</v>
      </c>
      <c r="BI11" s="17">
        <v>5.88803842046383E-2</v>
      </c>
      <c r="BJ11" s="17">
        <v>0.291161803729938</v>
      </c>
      <c r="BK11" s="17">
        <v>7.8899918222746293E-2</v>
      </c>
      <c r="BL11" s="17"/>
      <c r="BM11" s="17">
        <v>0.10172732029034801</v>
      </c>
      <c r="BN11" s="17">
        <v>0.12333569370531799</v>
      </c>
    </row>
    <row r="12" spans="2:66" ht="29" x14ac:dyDescent="0.35">
      <c r="B12" s="18" t="s">
        <v>353</v>
      </c>
      <c r="C12" s="17">
        <v>2.5634902446218001E-2</v>
      </c>
      <c r="D12" s="17">
        <v>1.1925664103337799E-2</v>
      </c>
      <c r="E12" s="17">
        <v>3.7099341725438301E-2</v>
      </c>
      <c r="F12" s="17"/>
      <c r="G12" s="17">
        <v>1.5641849690221001E-2</v>
      </c>
      <c r="H12" s="17">
        <v>4.84269748502427E-2</v>
      </c>
      <c r="I12" s="17">
        <v>3.6573989263533599E-2</v>
      </c>
      <c r="J12" s="17">
        <v>3.1206289645458601E-2</v>
      </c>
      <c r="K12" s="17">
        <v>1.93984536824898E-2</v>
      </c>
      <c r="L12" s="17">
        <v>0</v>
      </c>
      <c r="M12" s="17"/>
      <c r="N12" s="17">
        <v>3.4922564893972101E-2</v>
      </c>
      <c r="O12" s="17">
        <v>2.0030850051493299E-2</v>
      </c>
      <c r="P12" s="17">
        <v>1.03480983101631E-2</v>
      </c>
      <c r="Q12" s="17">
        <v>3.9152436459071002E-2</v>
      </c>
      <c r="R12" s="17"/>
      <c r="S12" s="17">
        <v>6.1821181379357201E-2</v>
      </c>
      <c r="T12" s="17">
        <v>1.88999255464984E-2</v>
      </c>
      <c r="U12" s="17">
        <v>0</v>
      </c>
      <c r="V12" s="17">
        <v>3.46156869826829E-2</v>
      </c>
      <c r="W12" s="17">
        <v>3.3091406177426903E-2</v>
      </c>
      <c r="X12" s="17">
        <v>2.8671783140165202E-2</v>
      </c>
      <c r="Y12" s="17">
        <v>2.77618087234946E-2</v>
      </c>
      <c r="Z12" s="17">
        <v>0</v>
      </c>
      <c r="AA12" s="17">
        <v>0</v>
      </c>
      <c r="AB12" s="17">
        <v>3.1539217511206703E-2</v>
      </c>
      <c r="AC12" s="17">
        <v>0</v>
      </c>
      <c r="AD12" s="17">
        <v>0</v>
      </c>
      <c r="AE12" s="17"/>
      <c r="AF12" s="17">
        <v>3.8958153125087602E-2</v>
      </c>
      <c r="AG12" s="17">
        <v>9.0175766767630408E-3</v>
      </c>
      <c r="AH12" s="17">
        <v>3.9007049413641401E-2</v>
      </c>
      <c r="AI12" s="17">
        <v>3.3229515388575499E-2</v>
      </c>
      <c r="AJ12" s="17">
        <v>0</v>
      </c>
      <c r="AK12" s="17">
        <v>5.1610376277299398E-2</v>
      </c>
      <c r="AL12" s="17"/>
      <c r="AM12" s="17">
        <v>4.2464283528919802E-2</v>
      </c>
      <c r="AN12" s="17">
        <v>0</v>
      </c>
      <c r="AO12" s="17"/>
      <c r="AP12" s="17">
        <v>1.2114320171829901E-2</v>
      </c>
      <c r="AQ12" s="17">
        <v>1.22582614755961E-2</v>
      </c>
      <c r="AR12" s="17">
        <v>3.2068943765129698E-2</v>
      </c>
      <c r="AS12" s="17">
        <v>6.4336836332981595E-2</v>
      </c>
      <c r="AT12" s="17">
        <v>8.5796862382629596E-2</v>
      </c>
      <c r="AU12" s="17"/>
      <c r="AV12" s="17">
        <v>3.7089203197199001E-2</v>
      </c>
      <c r="AW12" s="17">
        <v>1.7116016422368201E-2</v>
      </c>
      <c r="AX12" s="17">
        <v>0</v>
      </c>
      <c r="AY12" s="17">
        <v>1.9680780832683799E-2</v>
      </c>
      <c r="AZ12" s="17">
        <v>3.6468667496033801E-2</v>
      </c>
      <c r="BA12" s="17">
        <v>2.6072511792488699E-2</v>
      </c>
      <c r="BB12" s="17"/>
      <c r="BC12" s="17">
        <v>1.0810246911582199E-2</v>
      </c>
      <c r="BD12" s="17">
        <v>1.8831064595477499E-2</v>
      </c>
      <c r="BE12" s="17">
        <v>4.4594913751019101E-2</v>
      </c>
      <c r="BF12" s="17"/>
      <c r="BG12" s="17">
        <v>5.4855430299571302E-2</v>
      </c>
      <c r="BH12" s="17">
        <v>1.7656910294464801E-2</v>
      </c>
      <c r="BI12" s="17">
        <v>3.2036927426932003E-2</v>
      </c>
      <c r="BJ12" s="17">
        <v>0</v>
      </c>
      <c r="BK12" s="17">
        <v>2.8595988844403401E-2</v>
      </c>
      <c r="BL12" s="17"/>
      <c r="BM12" s="17">
        <v>2.41231279236193E-2</v>
      </c>
      <c r="BN12" s="17">
        <v>2.26095870136848E-2</v>
      </c>
    </row>
    <row r="13" spans="2:66" ht="29" x14ac:dyDescent="0.35">
      <c r="B13" s="18" t="s">
        <v>354</v>
      </c>
      <c r="C13" s="17">
        <v>5.06613874799454E-3</v>
      </c>
      <c r="D13" s="17">
        <v>5.8756863452968898E-3</v>
      </c>
      <c r="E13" s="17">
        <v>4.3891493310199798E-3</v>
      </c>
      <c r="F13" s="17"/>
      <c r="G13" s="17">
        <v>3.3611614955664497E-2</v>
      </c>
      <c r="H13" s="17">
        <v>0</v>
      </c>
      <c r="I13" s="17">
        <v>0</v>
      </c>
      <c r="J13" s="17">
        <v>0</v>
      </c>
      <c r="K13" s="17">
        <v>0</v>
      </c>
      <c r="L13" s="17">
        <v>0</v>
      </c>
      <c r="M13" s="17"/>
      <c r="N13" s="17">
        <v>9.3741631730159501E-3</v>
      </c>
      <c r="O13" s="17">
        <v>0</v>
      </c>
      <c r="P13" s="17">
        <v>9.9215902478229905E-3</v>
      </c>
      <c r="Q13" s="17">
        <v>0</v>
      </c>
      <c r="R13" s="17"/>
      <c r="S13" s="17">
        <v>0</v>
      </c>
      <c r="T13" s="17">
        <v>0</v>
      </c>
      <c r="U13" s="17">
        <v>0</v>
      </c>
      <c r="V13" s="17">
        <v>0</v>
      </c>
      <c r="W13" s="17">
        <v>0</v>
      </c>
      <c r="X13" s="17">
        <v>2.94384243439656E-2</v>
      </c>
      <c r="Y13" s="17">
        <v>0</v>
      </c>
      <c r="Z13" s="17">
        <v>0</v>
      </c>
      <c r="AA13" s="17">
        <v>2.1926397630582899E-2</v>
      </c>
      <c r="AB13" s="17">
        <v>0</v>
      </c>
      <c r="AC13" s="17">
        <v>0</v>
      </c>
      <c r="AD13" s="17">
        <v>0</v>
      </c>
      <c r="AE13" s="17"/>
      <c r="AF13" s="17">
        <v>1.0511990758362399E-2</v>
      </c>
      <c r="AG13" s="17">
        <v>8.1721201340873503E-3</v>
      </c>
      <c r="AH13" s="17">
        <v>0</v>
      </c>
      <c r="AI13" s="17">
        <v>0</v>
      </c>
      <c r="AJ13" s="17">
        <v>0</v>
      </c>
      <c r="AK13" s="17">
        <v>0</v>
      </c>
      <c r="AL13" s="17"/>
      <c r="AM13" s="17">
        <v>0</v>
      </c>
      <c r="AN13" s="17">
        <v>1.2868656777408401E-2</v>
      </c>
      <c r="AO13" s="17"/>
      <c r="AP13" s="17">
        <v>1.17436318257363E-2</v>
      </c>
      <c r="AQ13" s="17">
        <v>0</v>
      </c>
      <c r="AR13" s="17">
        <v>0</v>
      </c>
      <c r="AS13" s="17">
        <v>2.0032997208822501E-2</v>
      </c>
      <c r="AT13" s="17">
        <v>0</v>
      </c>
      <c r="AU13" s="17"/>
      <c r="AV13" s="17">
        <v>7.9224838190017702E-3</v>
      </c>
      <c r="AW13" s="17">
        <v>1.4645115533282399E-2</v>
      </c>
      <c r="AX13" s="17">
        <v>0</v>
      </c>
      <c r="AY13" s="17">
        <v>0</v>
      </c>
      <c r="AZ13" s="17">
        <v>0</v>
      </c>
      <c r="BA13" s="17">
        <v>0</v>
      </c>
      <c r="BB13" s="17"/>
      <c r="BC13" s="17">
        <v>0</v>
      </c>
      <c r="BD13" s="17">
        <v>1.23767629925043E-2</v>
      </c>
      <c r="BE13" s="17">
        <v>0</v>
      </c>
      <c r="BF13" s="17"/>
      <c r="BG13" s="17">
        <v>2.8680533246440099E-2</v>
      </c>
      <c r="BH13" s="17">
        <v>5.3904460359971403E-3</v>
      </c>
      <c r="BI13" s="17">
        <v>0</v>
      </c>
      <c r="BJ13" s="17">
        <v>0</v>
      </c>
      <c r="BK13" s="17">
        <v>0</v>
      </c>
      <c r="BL13" s="17"/>
      <c r="BM13" s="17">
        <v>9.4389612049887196E-3</v>
      </c>
      <c r="BN13" s="17">
        <v>0</v>
      </c>
    </row>
    <row r="14" spans="2:66" x14ac:dyDescent="0.35">
      <c r="B14" s="18" t="s">
        <v>282</v>
      </c>
      <c r="C14" s="19">
        <v>1.0286311334194701E-2</v>
      </c>
      <c r="D14" s="19">
        <v>5.8369192064384396E-3</v>
      </c>
      <c r="E14" s="19">
        <v>1.4007144293860499E-2</v>
      </c>
      <c r="F14" s="19"/>
      <c r="G14" s="19">
        <v>0</v>
      </c>
      <c r="H14" s="19">
        <v>0</v>
      </c>
      <c r="I14" s="19">
        <v>0</v>
      </c>
      <c r="J14" s="19">
        <v>4.5400182090275798E-2</v>
      </c>
      <c r="K14" s="19">
        <v>0</v>
      </c>
      <c r="L14" s="19">
        <v>1.46254220851422E-2</v>
      </c>
      <c r="M14" s="19"/>
      <c r="N14" s="19">
        <v>0</v>
      </c>
      <c r="O14" s="19">
        <v>2.0433065011065201E-2</v>
      </c>
      <c r="P14" s="19">
        <v>1.0289418896551701E-2</v>
      </c>
      <c r="Q14" s="19">
        <v>1.2318799303484399E-2</v>
      </c>
      <c r="R14" s="19"/>
      <c r="S14" s="19">
        <v>0</v>
      </c>
      <c r="T14" s="19">
        <v>1.9999289340436498E-2</v>
      </c>
      <c r="U14" s="19">
        <v>0</v>
      </c>
      <c r="V14" s="19">
        <v>0</v>
      </c>
      <c r="W14" s="19">
        <v>0</v>
      </c>
      <c r="X14" s="19">
        <v>0</v>
      </c>
      <c r="Y14" s="19">
        <v>2.8539119175615899E-2</v>
      </c>
      <c r="Z14" s="19">
        <v>0</v>
      </c>
      <c r="AA14" s="19">
        <v>4.5774772367477602E-2</v>
      </c>
      <c r="AB14" s="19">
        <v>0</v>
      </c>
      <c r="AC14" s="19">
        <v>0</v>
      </c>
      <c r="AD14" s="19">
        <v>0</v>
      </c>
      <c r="AE14" s="19"/>
      <c r="AF14" s="19">
        <v>9.8650049983050204E-3</v>
      </c>
      <c r="AG14" s="19">
        <v>8.4750897015747201E-3</v>
      </c>
      <c r="AH14" s="19">
        <v>0</v>
      </c>
      <c r="AI14" s="19">
        <v>1.62342501820774E-2</v>
      </c>
      <c r="AJ14" s="19">
        <v>2.5065416856364299E-2</v>
      </c>
      <c r="AK14" s="19">
        <v>0</v>
      </c>
      <c r="AL14" s="19"/>
      <c r="AM14" s="19">
        <v>1.26693879761624E-2</v>
      </c>
      <c r="AN14" s="19">
        <v>6.7009578309607902E-3</v>
      </c>
      <c r="AO14" s="19"/>
      <c r="AP14" s="19">
        <v>2.2545280706633999E-2</v>
      </c>
      <c r="AQ14" s="19">
        <v>2.4219475983403699E-2</v>
      </c>
      <c r="AR14" s="19">
        <v>0</v>
      </c>
      <c r="AS14" s="19">
        <v>0</v>
      </c>
      <c r="AT14" s="19">
        <v>0</v>
      </c>
      <c r="AU14" s="19"/>
      <c r="AV14" s="19">
        <v>7.4348754931381003E-3</v>
      </c>
      <c r="AW14" s="19">
        <v>3.1351231716438999E-2</v>
      </c>
      <c r="AX14" s="19">
        <v>0</v>
      </c>
      <c r="AY14" s="19">
        <v>0</v>
      </c>
      <c r="AZ14" s="19">
        <v>0</v>
      </c>
      <c r="BA14" s="19">
        <v>2.7497896345783798E-2</v>
      </c>
      <c r="BB14" s="19"/>
      <c r="BC14" s="19">
        <v>0</v>
      </c>
      <c r="BD14" s="19">
        <v>1.2629007198932E-2</v>
      </c>
      <c r="BE14" s="19">
        <v>0</v>
      </c>
      <c r="BF14" s="19"/>
      <c r="BG14" s="19">
        <v>0</v>
      </c>
      <c r="BH14" s="19">
        <v>1.19438990143003E-2</v>
      </c>
      <c r="BI14" s="19">
        <v>0</v>
      </c>
      <c r="BJ14" s="19">
        <v>0</v>
      </c>
      <c r="BK14" s="19">
        <v>0</v>
      </c>
      <c r="BL14" s="19"/>
      <c r="BM14" s="19">
        <v>9.8676914029086193E-3</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465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394</v>
      </c>
      <c r="D7" s="10">
        <v>186</v>
      </c>
      <c r="E7" s="10">
        <v>208</v>
      </c>
      <c r="F7" s="10"/>
      <c r="G7" s="10">
        <v>65</v>
      </c>
      <c r="H7" s="10">
        <v>86</v>
      </c>
      <c r="I7" s="10">
        <v>65</v>
      </c>
      <c r="J7" s="10">
        <v>63</v>
      </c>
      <c r="K7" s="10">
        <v>46</v>
      </c>
      <c r="L7" s="10">
        <v>69</v>
      </c>
      <c r="M7" s="10"/>
      <c r="N7" s="10">
        <v>109</v>
      </c>
      <c r="O7" s="10">
        <v>99</v>
      </c>
      <c r="P7" s="10">
        <v>81</v>
      </c>
      <c r="Q7" s="10">
        <v>104</v>
      </c>
      <c r="R7" s="10"/>
      <c r="S7" s="10">
        <v>63</v>
      </c>
      <c r="T7" s="10">
        <v>55</v>
      </c>
      <c r="U7" s="10">
        <v>24</v>
      </c>
      <c r="V7" s="10">
        <v>41</v>
      </c>
      <c r="W7" s="10">
        <v>18</v>
      </c>
      <c r="X7" s="10">
        <v>34</v>
      </c>
      <c r="Y7" s="10">
        <v>32</v>
      </c>
      <c r="Z7" s="10">
        <v>13</v>
      </c>
      <c r="AA7" s="10">
        <v>43</v>
      </c>
      <c r="AB7" s="10">
        <v>39</v>
      </c>
      <c r="AC7" s="10">
        <v>19</v>
      </c>
      <c r="AD7" s="10">
        <v>13</v>
      </c>
      <c r="AE7" s="10"/>
      <c r="AF7" s="10">
        <v>104</v>
      </c>
      <c r="AG7" s="10">
        <v>117</v>
      </c>
      <c r="AH7" s="10">
        <v>50</v>
      </c>
      <c r="AI7" s="10">
        <v>60</v>
      </c>
      <c r="AJ7" s="10">
        <v>43</v>
      </c>
      <c r="AK7" s="10">
        <v>20</v>
      </c>
      <c r="AL7" s="10"/>
      <c r="AM7" s="10">
        <v>223</v>
      </c>
      <c r="AN7" s="10">
        <v>171</v>
      </c>
      <c r="AO7" s="10"/>
      <c r="AP7" s="10">
        <v>82</v>
      </c>
      <c r="AQ7" s="10">
        <v>95</v>
      </c>
      <c r="AR7" s="10">
        <v>92</v>
      </c>
      <c r="AS7" s="10">
        <v>52</v>
      </c>
      <c r="AT7" s="10">
        <v>12</v>
      </c>
      <c r="AU7" s="10"/>
      <c r="AV7" s="10">
        <v>129</v>
      </c>
      <c r="AW7" s="10">
        <v>70</v>
      </c>
      <c r="AX7" s="10">
        <v>27</v>
      </c>
      <c r="AY7" s="10">
        <v>50</v>
      </c>
      <c r="AZ7" s="10">
        <v>24</v>
      </c>
      <c r="BA7" s="10">
        <v>35</v>
      </c>
      <c r="BB7" s="10"/>
      <c r="BC7" s="10">
        <v>95</v>
      </c>
      <c r="BD7" s="10">
        <v>158</v>
      </c>
      <c r="BE7" s="10">
        <v>115</v>
      </c>
      <c r="BF7" s="10"/>
      <c r="BG7" s="10">
        <v>43</v>
      </c>
      <c r="BH7" s="10">
        <v>178</v>
      </c>
      <c r="BI7" s="10">
        <v>119</v>
      </c>
      <c r="BJ7" s="10">
        <v>12</v>
      </c>
      <c r="BK7" s="10">
        <v>27</v>
      </c>
      <c r="BL7" s="10"/>
      <c r="BM7" s="10">
        <v>221</v>
      </c>
      <c r="BN7" s="10">
        <v>39</v>
      </c>
    </row>
    <row r="8" spans="2:66" ht="30" customHeight="1" x14ac:dyDescent="0.35">
      <c r="B8" s="11" t="s">
        <v>19</v>
      </c>
      <c r="C8" s="11">
        <v>396</v>
      </c>
      <c r="D8" s="11">
        <v>188</v>
      </c>
      <c r="E8" s="11">
        <v>208</v>
      </c>
      <c r="F8" s="11"/>
      <c r="G8" s="11">
        <v>65</v>
      </c>
      <c r="H8" s="11">
        <v>85</v>
      </c>
      <c r="I8" s="11">
        <v>67</v>
      </c>
      <c r="J8" s="11">
        <v>64</v>
      </c>
      <c r="K8" s="11">
        <v>46</v>
      </c>
      <c r="L8" s="11">
        <v>68</v>
      </c>
      <c r="M8" s="11"/>
      <c r="N8" s="11">
        <v>109</v>
      </c>
      <c r="O8" s="11">
        <v>104</v>
      </c>
      <c r="P8" s="11">
        <v>80</v>
      </c>
      <c r="Q8" s="11">
        <v>102</v>
      </c>
      <c r="R8" s="11"/>
      <c r="S8" s="11">
        <v>62</v>
      </c>
      <c r="T8" s="11">
        <v>54</v>
      </c>
      <c r="U8" s="11">
        <v>23</v>
      </c>
      <c r="V8" s="11">
        <v>44</v>
      </c>
      <c r="W8" s="11">
        <v>18</v>
      </c>
      <c r="X8" s="11">
        <v>33</v>
      </c>
      <c r="Y8" s="11">
        <v>31</v>
      </c>
      <c r="Z8" s="11">
        <v>12</v>
      </c>
      <c r="AA8" s="11">
        <v>43</v>
      </c>
      <c r="AB8" s="11">
        <v>45</v>
      </c>
      <c r="AC8" s="11">
        <v>19</v>
      </c>
      <c r="AD8" s="11">
        <v>12</v>
      </c>
      <c r="AE8" s="11"/>
      <c r="AF8" s="11">
        <v>104</v>
      </c>
      <c r="AG8" s="11">
        <v>118</v>
      </c>
      <c r="AH8" s="11">
        <v>50</v>
      </c>
      <c r="AI8" s="11">
        <v>60</v>
      </c>
      <c r="AJ8" s="11">
        <v>43</v>
      </c>
      <c r="AK8" s="11">
        <v>20</v>
      </c>
      <c r="AL8" s="11"/>
      <c r="AM8" s="11">
        <v>223</v>
      </c>
      <c r="AN8" s="11">
        <v>173</v>
      </c>
      <c r="AO8" s="11"/>
      <c r="AP8" s="11">
        <v>82</v>
      </c>
      <c r="AQ8" s="11">
        <v>95</v>
      </c>
      <c r="AR8" s="11">
        <v>93</v>
      </c>
      <c r="AS8" s="11">
        <v>53</v>
      </c>
      <c r="AT8" s="11">
        <v>12</v>
      </c>
      <c r="AU8" s="11"/>
      <c r="AV8" s="11">
        <v>129</v>
      </c>
      <c r="AW8" s="11">
        <v>70</v>
      </c>
      <c r="AX8" s="11">
        <v>27</v>
      </c>
      <c r="AY8" s="11">
        <v>50</v>
      </c>
      <c r="AZ8" s="11">
        <v>24</v>
      </c>
      <c r="BA8" s="11">
        <v>35</v>
      </c>
      <c r="BB8" s="11"/>
      <c r="BC8" s="11">
        <v>96</v>
      </c>
      <c r="BD8" s="11">
        <v>159</v>
      </c>
      <c r="BE8" s="11">
        <v>115</v>
      </c>
      <c r="BF8" s="11"/>
      <c r="BG8" s="11">
        <v>43</v>
      </c>
      <c r="BH8" s="11">
        <v>179</v>
      </c>
      <c r="BI8" s="11">
        <v>120</v>
      </c>
      <c r="BJ8" s="11">
        <v>12</v>
      </c>
      <c r="BK8" s="11">
        <v>28</v>
      </c>
      <c r="BL8" s="11"/>
      <c r="BM8" s="11">
        <v>221</v>
      </c>
      <c r="BN8" s="11">
        <v>40</v>
      </c>
    </row>
    <row r="9" spans="2:66" ht="29" x14ac:dyDescent="0.35">
      <c r="B9" s="18" t="s">
        <v>350</v>
      </c>
      <c r="C9" s="17">
        <v>0.72332554005014704</v>
      </c>
      <c r="D9" s="17">
        <v>0.701312276514787</v>
      </c>
      <c r="E9" s="17">
        <v>0.74317769492906005</v>
      </c>
      <c r="F9" s="17"/>
      <c r="G9" s="17">
        <v>0.53835788190290201</v>
      </c>
      <c r="H9" s="17">
        <v>0.50101634266954298</v>
      </c>
      <c r="I9" s="17">
        <v>0.72943403515428396</v>
      </c>
      <c r="J9" s="17">
        <v>0.82849203866592702</v>
      </c>
      <c r="K9" s="17">
        <v>0.93675640674555005</v>
      </c>
      <c r="L9" s="17">
        <v>0.92767895233747999</v>
      </c>
      <c r="M9" s="17"/>
      <c r="N9" s="17">
        <v>0.65583412820616205</v>
      </c>
      <c r="O9" s="17">
        <v>0.73490967740477198</v>
      </c>
      <c r="P9" s="17">
        <v>0.73684673592350403</v>
      </c>
      <c r="Q9" s="17">
        <v>0.76981146377738896</v>
      </c>
      <c r="R9" s="17"/>
      <c r="S9" s="17">
        <v>0.523466455860361</v>
      </c>
      <c r="T9" s="17">
        <v>0.76803647191436197</v>
      </c>
      <c r="U9" s="17">
        <v>0.83123660793762399</v>
      </c>
      <c r="V9" s="17">
        <v>0.73185655533951999</v>
      </c>
      <c r="W9" s="17">
        <v>0.83359981157552898</v>
      </c>
      <c r="X9" s="17">
        <v>0.73464723680710098</v>
      </c>
      <c r="Y9" s="17">
        <v>0.93860680157180698</v>
      </c>
      <c r="Z9" s="17">
        <v>0.92413254931152</v>
      </c>
      <c r="AA9" s="17">
        <v>0.62982977492135905</v>
      </c>
      <c r="AB9" s="17">
        <v>0.69251253147503899</v>
      </c>
      <c r="AC9" s="17">
        <v>0.747463526886748</v>
      </c>
      <c r="AD9" s="17">
        <v>0.76622880593063203</v>
      </c>
      <c r="AE9" s="17"/>
      <c r="AF9" s="17">
        <v>0.52482303336884295</v>
      </c>
      <c r="AG9" s="17">
        <v>0.75508721126292599</v>
      </c>
      <c r="AH9" s="17">
        <v>0.79948890078317303</v>
      </c>
      <c r="AI9" s="17">
        <v>0.84943052983107803</v>
      </c>
      <c r="AJ9" s="17">
        <v>0.88262606674653099</v>
      </c>
      <c r="AK9" s="17">
        <v>0.65963982716213199</v>
      </c>
      <c r="AL9" s="17"/>
      <c r="AM9" s="17">
        <v>0.72450197730233601</v>
      </c>
      <c r="AN9" s="17">
        <v>0.72181128391273297</v>
      </c>
      <c r="AO9" s="17"/>
      <c r="AP9" s="17">
        <v>0.79703879701969305</v>
      </c>
      <c r="AQ9" s="17">
        <v>0.80128236346021198</v>
      </c>
      <c r="AR9" s="17">
        <v>0.71744967287557504</v>
      </c>
      <c r="AS9" s="17">
        <v>0.465621714365762</v>
      </c>
      <c r="AT9" s="17">
        <v>0.49956277918050102</v>
      </c>
      <c r="AU9" s="17"/>
      <c r="AV9" s="17">
        <v>0.605960987332825</v>
      </c>
      <c r="AW9" s="17">
        <v>0.76876143274873399</v>
      </c>
      <c r="AX9" s="17">
        <v>0.77835190275389499</v>
      </c>
      <c r="AY9" s="17">
        <v>0.77866427647220104</v>
      </c>
      <c r="AZ9" s="17">
        <v>0.63421797624018506</v>
      </c>
      <c r="BA9" s="17">
        <v>0.76092352429044197</v>
      </c>
      <c r="BB9" s="17"/>
      <c r="BC9" s="17">
        <v>0.71137394026188605</v>
      </c>
      <c r="BD9" s="17">
        <v>0.80380200058635898</v>
      </c>
      <c r="BE9" s="17">
        <v>0.62175675861498503</v>
      </c>
      <c r="BF9" s="17"/>
      <c r="BG9" s="17">
        <v>0.72580239242804401</v>
      </c>
      <c r="BH9" s="17">
        <v>0.69003715012216105</v>
      </c>
      <c r="BI9" s="17">
        <v>0.72772997599090405</v>
      </c>
      <c r="BJ9" s="17">
        <v>0.84350786322350602</v>
      </c>
      <c r="BK9" s="17">
        <v>0.96606599541232796</v>
      </c>
      <c r="BL9" s="17"/>
      <c r="BM9" s="17">
        <v>0.69697394272279201</v>
      </c>
      <c r="BN9" s="17">
        <v>0.92947430789640095</v>
      </c>
    </row>
    <row r="10" spans="2:66" ht="43.5" x14ac:dyDescent="0.35">
      <c r="B10" s="18" t="s">
        <v>351</v>
      </c>
      <c r="C10" s="17">
        <v>0.18255557987673601</v>
      </c>
      <c r="D10" s="17">
        <v>0.18415595763363701</v>
      </c>
      <c r="E10" s="17">
        <v>0.18111231604428699</v>
      </c>
      <c r="F10" s="17"/>
      <c r="G10" s="17">
        <v>0.338647594982949</v>
      </c>
      <c r="H10" s="17">
        <v>0.33867217558862001</v>
      </c>
      <c r="I10" s="17">
        <v>0.112838425324596</v>
      </c>
      <c r="J10" s="17">
        <v>0.14068370723152701</v>
      </c>
      <c r="K10" s="17">
        <v>2.17230035339155E-2</v>
      </c>
      <c r="L10" s="17">
        <v>5.5865575490664503E-2</v>
      </c>
      <c r="M10" s="17"/>
      <c r="N10" s="17">
        <v>0.22497021258194</v>
      </c>
      <c r="O10" s="17">
        <v>0.20365256427370501</v>
      </c>
      <c r="P10" s="17">
        <v>0.19980514116829401</v>
      </c>
      <c r="Q10" s="17">
        <v>0.104493909705346</v>
      </c>
      <c r="R10" s="17"/>
      <c r="S10" s="17">
        <v>0.30334590222283497</v>
      </c>
      <c r="T10" s="17">
        <v>0.160863528225974</v>
      </c>
      <c r="U10" s="17">
        <v>0.128732727124864</v>
      </c>
      <c r="V10" s="17">
        <v>0.14422491698060999</v>
      </c>
      <c r="W10" s="17">
        <v>5.2271914199730103E-2</v>
      </c>
      <c r="X10" s="17">
        <v>0.20701683310202099</v>
      </c>
      <c r="Y10" s="17">
        <v>6.1393198428193602E-2</v>
      </c>
      <c r="Z10" s="17">
        <v>0</v>
      </c>
      <c r="AA10" s="17">
        <v>0.27765872469103198</v>
      </c>
      <c r="AB10" s="17">
        <v>0.20431757847673301</v>
      </c>
      <c r="AC10" s="17">
        <v>0.20276974469870901</v>
      </c>
      <c r="AD10" s="17">
        <v>8.0033561171207898E-2</v>
      </c>
      <c r="AE10" s="17"/>
      <c r="AF10" s="17">
        <v>0.28833371660454798</v>
      </c>
      <c r="AG10" s="17">
        <v>0.163254579130408</v>
      </c>
      <c r="AH10" s="17">
        <v>0.119113608192891</v>
      </c>
      <c r="AI10" s="17">
        <v>0.150569470168922</v>
      </c>
      <c r="AJ10" s="17">
        <v>4.7975513045648399E-2</v>
      </c>
      <c r="AK10" s="17">
        <v>0.28876877104037602</v>
      </c>
      <c r="AL10" s="17"/>
      <c r="AM10" s="17">
        <v>0.176168459536964</v>
      </c>
      <c r="AN10" s="17">
        <v>0.19077678857861299</v>
      </c>
      <c r="AO10" s="17"/>
      <c r="AP10" s="17">
        <v>0.14218381620551299</v>
      </c>
      <c r="AQ10" s="17">
        <v>0.16870400087578599</v>
      </c>
      <c r="AR10" s="17">
        <v>0.163850056673814</v>
      </c>
      <c r="AS10" s="17">
        <v>0.35862588234043602</v>
      </c>
      <c r="AT10" s="17">
        <v>0.26150137246910299</v>
      </c>
      <c r="AU10" s="17"/>
      <c r="AV10" s="17">
        <v>0.24808844736275701</v>
      </c>
      <c r="AW10" s="17">
        <v>0.15726408498046801</v>
      </c>
      <c r="AX10" s="17">
        <v>0.183332798551568</v>
      </c>
      <c r="AY10" s="17">
        <v>0.114928652204335</v>
      </c>
      <c r="AZ10" s="17">
        <v>0.24863564815719499</v>
      </c>
      <c r="BA10" s="17">
        <v>0.20823516838487699</v>
      </c>
      <c r="BB10" s="17"/>
      <c r="BC10" s="17">
        <v>0.18662888833133001</v>
      </c>
      <c r="BD10" s="17">
        <v>0.15051062749383901</v>
      </c>
      <c r="BE10" s="17">
        <v>0.21995276280467199</v>
      </c>
      <c r="BF10" s="17"/>
      <c r="BG10" s="17">
        <v>0.180126565422112</v>
      </c>
      <c r="BH10" s="17">
        <v>0.22671776190332199</v>
      </c>
      <c r="BI10" s="17">
        <v>0.16856029874777601</v>
      </c>
      <c r="BJ10" s="17">
        <v>7.7810848758575205E-2</v>
      </c>
      <c r="BK10" s="17">
        <v>0</v>
      </c>
      <c r="BL10" s="17"/>
      <c r="BM10" s="17">
        <v>0.217681237999995</v>
      </c>
      <c r="BN10" s="17">
        <v>2.3231671471103599E-2</v>
      </c>
    </row>
    <row r="11" spans="2:66" ht="29" x14ac:dyDescent="0.35">
      <c r="B11" s="18" t="s">
        <v>352</v>
      </c>
      <c r="C11" s="17">
        <v>5.1543706213080499E-2</v>
      </c>
      <c r="D11" s="17">
        <v>5.6375426462150303E-2</v>
      </c>
      <c r="E11" s="17">
        <v>4.71863305535365E-2</v>
      </c>
      <c r="F11" s="17"/>
      <c r="G11" s="17">
        <v>7.6414041211841102E-2</v>
      </c>
      <c r="H11" s="17">
        <v>9.2672438099057605E-2</v>
      </c>
      <c r="I11" s="17">
        <v>9.5595880203316094E-2</v>
      </c>
      <c r="J11" s="17">
        <v>0</v>
      </c>
      <c r="K11" s="17">
        <v>0</v>
      </c>
      <c r="L11" s="17">
        <v>1.6455472171855601E-2</v>
      </c>
      <c r="M11" s="17"/>
      <c r="N11" s="17">
        <v>8.3621204686714398E-2</v>
      </c>
      <c r="O11" s="17">
        <v>3.2292524543529703E-2</v>
      </c>
      <c r="P11" s="17">
        <v>2.5985605359054999E-2</v>
      </c>
      <c r="Q11" s="17">
        <v>5.7572906677276402E-2</v>
      </c>
      <c r="R11" s="17"/>
      <c r="S11" s="17">
        <v>6.2150514379778803E-2</v>
      </c>
      <c r="T11" s="17">
        <v>1.7436337540726401E-2</v>
      </c>
      <c r="U11" s="17">
        <v>4.00306649375115E-2</v>
      </c>
      <c r="V11" s="17">
        <v>7.5022464677869397E-2</v>
      </c>
      <c r="W11" s="17">
        <v>0.11412827422474101</v>
      </c>
      <c r="X11" s="17">
        <v>2.78736891920143E-2</v>
      </c>
      <c r="Y11" s="17">
        <v>0</v>
      </c>
      <c r="Z11" s="17">
        <v>0</v>
      </c>
      <c r="AA11" s="17">
        <v>9.2511500387609399E-2</v>
      </c>
      <c r="AB11" s="17">
        <v>7.7954280561729997E-2</v>
      </c>
      <c r="AC11" s="17">
        <v>0</v>
      </c>
      <c r="AD11" s="17">
        <v>7.6330691940410395E-2</v>
      </c>
      <c r="AE11" s="17"/>
      <c r="AF11" s="17">
        <v>8.4533313422181303E-2</v>
      </c>
      <c r="AG11" s="17">
        <v>5.3544564617014401E-2</v>
      </c>
      <c r="AH11" s="17">
        <v>4.3049388863074099E-2</v>
      </c>
      <c r="AI11" s="17">
        <v>0</v>
      </c>
      <c r="AJ11" s="17">
        <v>4.7821281951316297E-2</v>
      </c>
      <c r="AK11" s="17">
        <v>5.1591401797491901E-2</v>
      </c>
      <c r="AL11" s="17"/>
      <c r="AM11" s="17">
        <v>5.1432516551070999E-2</v>
      </c>
      <c r="AN11" s="17">
        <v>5.1686824452325197E-2</v>
      </c>
      <c r="AO11" s="17"/>
      <c r="AP11" s="17">
        <v>1.1428596796483901E-2</v>
      </c>
      <c r="AQ11" s="17">
        <v>9.9306180922225894E-3</v>
      </c>
      <c r="AR11" s="17">
        <v>6.5487324975107494E-2</v>
      </c>
      <c r="AS11" s="17">
        <v>0.15815771778462001</v>
      </c>
      <c r="AT11" s="17">
        <v>0</v>
      </c>
      <c r="AU11" s="17"/>
      <c r="AV11" s="17">
        <v>9.2539611377914305E-2</v>
      </c>
      <c r="AW11" s="17">
        <v>1.6240526333019201E-2</v>
      </c>
      <c r="AX11" s="17">
        <v>3.8315298694536301E-2</v>
      </c>
      <c r="AY11" s="17">
        <v>6.6255656333521498E-2</v>
      </c>
      <c r="AZ11" s="17">
        <v>7.8196788361768299E-2</v>
      </c>
      <c r="BA11" s="17">
        <v>0</v>
      </c>
      <c r="BB11" s="17"/>
      <c r="BC11" s="17">
        <v>5.04515623904256E-2</v>
      </c>
      <c r="BD11" s="17">
        <v>2.7200754478119E-2</v>
      </c>
      <c r="BE11" s="17">
        <v>9.8009496000945107E-2</v>
      </c>
      <c r="BF11" s="17"/>
      <c r="BG11" s="17">
        <v>9.4071042149844103E-2</v>
      </c>
      <c r="BH11" s="17">
        <v>5.0790127407338202E-2</v>
      </c>
      <c r="BI11" s="17">
        <v>5.3211160467557299E-2</v>
      </c>
      <c r="BJ11" s="17">
        <v>0</v>
      </c>
      <c r="BK11" s="17">
        <v>3.3934004587672498E-2</v>
      </c>
      <c r="BL11" s="17"/>
      <c r="BM11" s="17">
        <v>5.9184610703903601E-2</v>
      </c>
      <c r="BN11" s="17">
        <v>2.3802465620327E-2</v>
      </c>
    </row>
    <row r="12" spans="2:66" ht="29" x14ac:dyDescent="0.35">
      <c r="B12" s="18" t="s">
        <v>353</v>
      </c>
      <c r="C12" s="17">
        <v>2.0251664306125398E-2</v>
      </c>
      <c r="D12" s="17">
        <v>3.2505959670448101E-2</v>
      </c>
      <c r="E12" s="17">
        <v>9.2004101786449105E-3</v>
      </c>
      <c r="F12" s="17"/>
      <c r="G12" s="17">
        <v>3.22638865295743E-2</v>
      </c>
      <c r="H12" s="17">
        <v>3.4963646721994E-2</v>
      </c>
      <c r="I12" s="17">
        <v>1.4428003481616099E-2</v>
      </c>
      <c r="J12" s="17">
        <v>3.0824254102545998E-2</v>
      </c>
      <c r="K12" s="17">
        <v>0</v>
      </c>
      <c r="L12" s="17">
        <v>0</v>
      </c>
      <c r="M12" s="17"/>
      <c r="N12" s="17">
        <v>1.8398336878185401E-2</v>
      </c>
      <c r="O12" s="17">
        <v>2.9145233777992999E-2</v>
      </c>
      <c r="P12" s="17">
        <v>2.5285241662685899E-2</v>
      </c>
      <c r="Q12" s="17">
        <v>9.4713473465591197E-3</v>
      </c>
      <c r="R12" s="17"/>
      <c r="S12" s="17">
        <v>6.5041719315069094E-2</v>
      </c>
      <c r="T12" s="17">
        <v>1.8100997753882599E-2</v>
      </c>
      <c r="U12" s="17">
        <v>0</v>
      </c>
      <c r="V12" s="17">
        <v>2.36463280563915E-2</v>
      </c>
      <c r="W12" s="17">
        <v>0</v>
      </c>
      <c r="X12" s="17">
        <v>3.0462240898864099E-2</v>
      </c>
      <c r="Y12" s="17">
        <v>0</v>
      </c>
      <c r="Z12" s="17">
        <v>0</v>
      </c>
      <c r="AA12" s="17">
        <v>0</v>
      </c>
      <c r="AB12" s="17">
        <v>0</v>
      </c>
      <c r="AC12" s="17">
        <v>0</v>
      </c>
      <c r="AD12" s="17">
        <v>7.7406940957749401E-2</v>
      </c>
      <c r="AE12" s="17"/>
      <c r="AF12" s="17">
        <v>5.6662258602277499E-2</v>
      </c>
      <c r="AG12" s="17">
        <v>9.1920500751217198E-3</v>
      </c>
      <c r="AH12" s="17">
        <v>2.0231105884767699E-2</v>
      </c>
      <c r="AI12" s="17">
        <v>0</v>
      </c>
      <c r="AJ12" s="17">
        <v>0</v>
      </c>
      <c r="AK12" s="17">
        <v>0</v>
      </c>
      <c r="AL12" s="17"/>
      <c r="AM12" s="17">
        <v>2.6541927510190601E-2</v>
      </c>
      <c r="AN12" s="17">
        <v>1.2155125672222E-2</v>
      </c>
      <c r="AO12" s="17"/>
      <c r="AP12" s="17">
        <v>2.60095038166171E-2</v>
      </c>
      <c r="AQ12" s="17">
        <v>0</v>
      </c>
      <c r="AR12" s="17">
        <v>3.1161901687824799E-2</v>
      </c>
      <c r="AS12" s="17">
        <v>0</v>
      </c>
      <c r="AT12" s="17">
        <v>0.162060596585758</v>
      </c>
      <c r="AU12" s="17"/>
      <c r="AV12" s="17">
        <v>2.24772537253107E-2</v>
      </c>
      <c r="AW12" s="17">
        <v>2.87875782730353E-2</v>
      </c>
      <c r="AX12" s="17">
        <v>0</v>
      </c>
      <c r="AY12" s="17">
        <v>4.0151414989942902E-2</v>
      </c>
      <c r="AZ12" s="17">
        <v>0</v>
      </c>
      <c r="BA12" s="17">
        <v>3.0841307324680999E-2</v>
      </c>
      <c r="BB12" s="17"/>
      <c r="BC12" s="17">
        <v>1.00953907135467E-2</v>
      </c>
      <c r="BD12" s="17">
        <v>1.27474712906866E-2</v>
      </c>
      <c r="BE12" s="17">
        <v>3.43319370483222E-2</v>
      </c>
      <c r="BF12" s="17"/>
      <c r="BG12" s="17">
        <v>0</v>
      </c>
      <c r="BH12" s="17">
        <v>2.19881716343805E-2</v>
      </c>
      <c r="BI12" s="17">
        <v>2.5164328607329201E-2</v>
      </c>
      <c r="BJ12" s="17">
        <v>0</v>
      </c>
      <c r="BK12" s="17">
        <v>0</v>
      </c>
      <c r="BL12" s="17"/>
      <c r="BM12" s="17">
        <v>1.7723489600626099E-2</v>
      </c>
      <c r="BN12" s="17">
        <v>0</v>
      </c>
    </row>
    <row r="13" spans="2:66" ht="29" x14ac:dyDescent="0.35">
      <c r="B13" s="18" t="s">
        <v>354</v>
      </c>
      <c r="C13" s="17">
        <v>9.4132536789159598E-3</v>
      </c>
      <c r="D13" s="17">
        <v>1.48780478057836E-2</v>
      </c>
      <c r="E13" s="17">
        <v>4.4849549187762202E-3</v>
      </c>
      <c r="F13" s="17"/>
      <c r="G13" s="17">
        <v>1.4316595372734E-2</v>
      </c>
      <c r="H13" s="17">
        <v>2.1944090778252701E-2</v>
      </c>
      <c r="I13" s="17">
        <v>0</v>
      </c>
      <c r="J13" s="17">
        <v>0</v>
      </c>
      <c r="K13" s="17">
        <v>2.0038821821703301E-2</v>
      </c>
      <c r="L13" s="17">
        <v>0</v>
      </c>
      <c r="M13" s="17"/>
      <c r="N13" s="17">
        <v>1.71761176469983E-2</v>
      </c>
      <c r="O13" s="17">
        <v>0</v>
      </c>
      <c r="P13" s="17">
        <v>0</v>
      </c>
      <c r="Q13" s="17">
        <v>1.81876421406835E-2</v>
      </c>
      <c r="R13" s="17"/>
      <c r="S13" s="17">
        <v>3.0003603203546E-2</v>
      </c>
      <c r="T13" s="17">
        <v>1.7436337540726401E-2</v>
      </c>
      <c r="U13" s="17">
        <v>0</v>
      </c>
      <c r="V13" s="17">
        <v>0</v>
      </c>
      <c r="W13" s="17">
        <v>0</v>
      </c>
      <c r="X13" s="17">
        <v>0</v>
      </c>
      <c r="Y13" s="17">
        <v>0</v>
      </c>
      <c r="Z13" s="17">
        <v>0</v>
      </c>
      <c r="AA13" s="17">
        <v>0</v>
      </c>
      <c r="AB13" s="17">
        <v>0</v>
      </c>
      <c r="AC13" s="17">
        <v>4.9766728414542799E-2</v>
      </c>
      <c r="AD13" s="17">
        <v>0</v>
      </c>
      <c r="AE13" s="17"/>
      <c r="AF13" s="17">
        <v>2.6820689052162599E-2</v>
      </c>
      <c r="AG13" s="17">
        <v>0</v>
      </c>
      <c r="AH13" s="17">
        <v>0</v>
      </c>
      <c r="AI13" s="17">
        <v>0</v>
      </c>
      <c r="AJ13" s="17">
        <v>2.1577138256504001E-2</v>
      </c>
      <c r="AK13" s="17">
        <v>0</v>
      </c>
      <c r="AL13" s="17"/>
      <c r="AM13" s="17">
        <v>1.25361170287088E-2</v>
      </c>
      <c r="AN13" s="17">
        <v>5.3936470361194803E-3</v>
      </c>
      <c r="AO13" s="17"/>
      <c r="AP13" s="17">
        <v>0</v>
      </c>
      <c r="AQ13" s="17">
        <v>9.8138547507682292E-3</v>
      </c>
      <c r="AR13" s="17">
        <v>1.0005601410292501E-2</v>
      </c>
      <c r="AS13" s="17">
        <v>1.7594685509182299E-2</v>
      </c>
      <c r="AT13" s="17">
        <v>7.6875251764637595E-2</v>
      </c>
      <c r="AU13" s="17"/>
      <c r="AV13" s="17">
        <v>1.4485584037118899E-2</v>
      </c>
      <c r="AW13" s="17">
        <v>1.3177093173606699E-2</v>
      </c>
      <c r="AX13" s="17">
        <v>0</v>
      </c>
      <c r="AY13" s="17">
        <v>0</v>
      </c>
      <c r="AZ13" s="17">
        <v>3.89495872408517E-2</v>
      </c>
      <c r="BA13" s="17">
        <v>0</v>
      </c>
      <c r="BB13" s="17"/>
      <c r="BC13" s="17">
        <v>1.9385980352106001E-2</v>
      </c>
      <c r="BD13" s="17">
        <v>0</v>
      </c>
      <c r="BE13" s="17">
        <v>1.6268971114487E-2</v>
      </c>
      <c r="BF13" s="17"/>
      <c r="BG13" s="17">
        <v>0</v>
      </c>
      <c r="BH13" s="17">
        <v>1.04667889327975E-2</v>
      </c>
      <c r="BI13" s="17">
        <v>7.7504899822116299E-3</v>
      </c>
      <c r="BJ13" s="17">
        <v>7.8681288017918502E-2</v>
      </c>
      <c r="BK13" s="17">
        <v>0</v>
      </c>
      <c r="BL13" s="17"/>
      <c r="BM13" s="17">
        <v>8.4367189726828294E-3</v>
      </c>
      <c r="BN13" s="17">
        <v>2.3491555012168101E-2</v>
      </c>
    </row>
    <row r="14" spans="2:66" x14ac:dyDescent="0.35">
      <c r="B14" s="18" t="s">
        <v>282</v>
      </c>
      <c r="C14" s="19">
        <v>1.2910255874994401E-2</v>
      </c>
      <c r="D14" s="19">
        <v>1.0772331913193999E-2</v>
      </c>
      <c r="E14" s="19">
        <v>1.48382933756959E-2</v>
      </c>
      <c r="F14" s="19"/>
      <c r="G14" s="19">
        <v>0</v>
      </c>
      <c r="H14" s="19">
        <v>1.0731306142531901E-2</v>
      </c>
      <c r="I14" s="19">
        <v>4.7703655836187901E-2</v>
      </c>
      <c r="J14" s="19">
        <v>0</v>
      </c>
      <c r="K14" s="19">
        <v>2.1481767898831699E-2</v>
      </c>
      <c r="L14" s="19">
        <v>0</v>
      </c>
      <c r="M14" s="19"/>
      <c r="N14" s="19">
        <v>0</v>
      </c>
      <c r="O14" s="19">
        <v>0</v>
      </c>
      <c r="P14" s="19">
        <v>1.20772758864615E-2</v>
      </c>
      <c r="Q14" s="19">
        <v>4.04627303527463E-2</v>
      </c>
      <c r="R14" s="19"/>
      <c r="S14" s="19">
        <v>1.59918050184093E-2</v>
      </c>
      <c r="T14" s="19">
        <v>1.81263270243288E-2</v>
      </c>
      <c r="U14" s="19">
        <v>0</v>
      </c>
      <c r="V14" s="19">
        <v>2.5249734945609701E-2</v>
      </c>
      <c r="W14" s="19">
        <v>0</v>
      </c>
      <c r="X14" s="19">
        <v>0</v>
      </c>
      <c r="Y14" s="19">
        <v>0</v>
      </c>
      <c r="Z14" s="19">
        <v>7.5867450688479596E-2</v>
      </c>
      <c r="AA14" s="19">
        <v>0</v>
      </c>
      <c r="AB14" s="19">
        <v>2.5215609486497401E-2</v>
      </c>
      <c r="AC14" s="19">
        <v>0</v>
      </c>
      <c r="AD14" s="19">
        <v>0</v>
      </c>
      <c r="AE14" s="19"/>
      <c r="AF14" s="19">
        <v>1.88269889499867E-2</v>
      </c>
      <c r="AG14" s="19">
        <v>1.8921594914530299E-2</v>
      </c>
      <c r="AH14" s="19">
        <v>1.81169962760938E-2</v>
      </c>
      <c r="AI14" s="19">
        <v>0</v>
      </c>
      <c r="AJ14" s="19">
        <v>0</v>
      </c>
      <c r="AK14" s="19">
        <v>0</v>
      </c>
      <c r="AL14" s="19"/>
      <c r="AM14" s="19">
        <v>8.8190020707296993E-3</v>
      </c>
      <c r="AN14" s="19">
        <v>1.81763303479873E-2</v>
      </c>
      <c r="AO14" s="19"/>
      <c r="AP14" s="19">
        <v>2.3339286161693101E-2</v>
      </c>
      <c r="AQ14" s="19">
        <v>1.0269162821011001E-2</v>
      </c>
      <c r="AR14" s="19">
        <v>1.20454423773861E-2</v>
      </c>
      <c r="AS14" s="19">
        <v>0</v>
      </c>
      <c r="AT14" s="19">
        <v>0</v>
      </c>
      <c r="AU14" s="19"/>
      <c r="AV14" s="19">
        <v>1.6448116164074499E-2</v>
      </c>
      <c r="AW14" s="19">
        <v>1.5769284491136501E-2</v>
      </c>
      <c r="AX14" s="19">
        <v>0</v>
      </c>
      <c r="AY14" s="19">
        <v>0</v>
      </c>
      <c r="AZ14" s="19">
        <v>0</v>
      </c>
      <c r="BA14" s="19">
        <v>0</v>
      </c>
      <c r="BB14" s="19"/>
      <c r="BC14" s="19">
        <v>2.2064237950706202E-2</v>
      </c>
      <c r="BD14" s="19">
        <v>5.7391461509966697E-3</v>
      </c>
      <c r="BE14" s="19">
        <v>9.6800744165886094E-3</v>
      </c>
      <c r="BF14" s="19"/>
      <c r="BG14" s="19">
        <v>0</v>
      </c>
      <c r="BH14" s="19">
        <v>0</v>
      </c>
      <c r="BI14" s="19">
        <v>1.7583746204221901E-2</v>
      </c>
      <c r="BJ14" s="19">
        <v>0</v>
      </c>
      <c r="BK14" s="19">
        <v>0</v>
      </c>
      <c r="BL14" s="19"/>
      <c r="BM14" s="19">
        <v>0</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466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392</v>
      </c>
      <c r="D7" s="10">
        <v>188</v>
      </c>
      <c r="E7" s="10">
        <v>203</v>
      </c>
      <c r="F7" s="10"/>
      <c r="G7" s="10">
        <v>59</v>
      </c>
      <c r="H7" s="10">
        <v>73</v>
      </c>
      <c r="I7" s="10">
        <v>71</v>
      </c>
      <c r="J7" s="10">
        <v>66</v>
      </c>
      <c r="K7" s="10">
        <v>47</v>
      </c>
      <c r="L7" s="10">
        <v>76</v>
      </c>
      <c r="M7" s="10"/>
      <c r="N7" s="10">
        <v>110</v>
      </c>
      <c r="O7" s="10">
        <v>104</v>
      </c>
      <c r="P7" s="10">
        <v>81</v>
      </c>
      <c r="Q7" s="10">
        <v>96</v>
      </c>
      <c r="R7" s="10"/>
      <c r="S7" s="10">
        <v>65</v>
      </c>
      <c r="T7" s="10">
        <v>56</v>
      </c>
      <c r="U7" s="10">
        <v>23</v>
      </c>
      <c r="V7" s="10">
        <v>25</v>
      </c>
      <c r="W7" s="10">
        <v>24</v>
      </c>
      <c r="X7" s="10">
        <v>41</v>
      </c>
      <c r="Y7" s="10">
        <v>39</v>
      </c>
      <c r="Z7" s="10">
        <v>11</v>
      </c>
      <c r="AA7" s="10">
        <v>39</v>
      </c>
      <c r="AB7" s="10">
        <v>35</v>
      </c>
      <c r="AC7" s="10">
        <v>22</v>
      </c>
      <c r="AD7" s="10">
        <v>12</v>
      </c>
      <c r="AE7" s="10"/>
      <c r="AF7" s="10">
        <v>103</v>
      </c>
      <c r="AG7" s="10">
        <v>100</v>
      </c>
      <c r="AH7" s="10">
        <v>53</v>
      </c>
      <c r="AI7" s="10">
        <v>61</v>
      </c>
      <c r="AJ7" s="10">
        <v>54</v>
      </c>
      <c r="AK7" s="10">
        <v>21</v>
      </c>
      <c r="AL7" s="10"/>
      <c r="AM7" s="10">
        <v>226</v>
      </c>
      <c r="AN7" s="10">
        <v>164</v>
      </c>
      <c r="AO7" s="10"/>
      <c r="AP7" s="10">
        <v>85</v>
      </c>
      <c r="AQ7" s="10">
        <v>96</v>
      </c>
      <c r="AR7" s="10">
        <v>94</v>
      </c>
      <c r="AS7" s="10">
        <v>49</v>
      </c>
      <c r="AT7" s="10">
        <v>12</v>
      </c>
      <c r="AU7" s="10"/>
      <c r="AV7" s="10">
        <v>133</v>
      </c>
      <c r="AW7" s="10">
        <v>70</v>
      </c>
      <c r="AX7" s="10">
        <v>33</v>
      </c>
      <c r="AY7" s="10">
        <v>52</v>
      </c>
      <c r="AZ7" s="10">
        <v>23</v>
      </c>
      <c r="BA7" s="10">
        <v>32</v>
      </c>
      <c r="BB7" s="10"/>
      <c r="BC7" s="10">
        <v>78</v>
      </c>
      <c r="BD7" s="10">
        <v>183</v>
      </c>
      <c r="BE7" s="10">
        <v>109</v>
      </c>
      <c r="BF7" s="10"/>
      <c r="BG7" s="10">
        <v>37</v>
      </c>
      <c r="BH7" s="10">
        <v>175</v>
      </c>
      <c r="BI7" s="10">
        <v>106</v>
      </c>
      <c r="BJ7" s="10">
        <v>17</v>
      </c>
      <c r="BK7" s="10">
        <v>35</v>
      </c>
      <c r="BL7" s="10"/>
      <c r="BM7" s="10">
        <v>212</v>
      </c>
      <c r="BN7" s="10">
        <v>52</v>
      </c>
    </row>
    <row r="8" spans="2:66" ht="30" customHeight="1" x14ac:dyDescent="0.35">
      <c r="B8" s="11" t="s">
        <v>19</v>
      </c>
      <c r="C8" s="11">
        <v>393</v>
      </c>
      <c r="D8" s="11">
        <v>190</v>
      </c>
      <c r="E8" s="11">
        <v>202</v>
      </c>
      <c r="F8" s="11"/>
      <c r="G8" s="11">
        <v>59</v>
      </c>
      <c r="H8" s="11">
        <v>71</v>
      </c>
      <c r="I8" s="11">
        <v>72</v>
      </c>
      <c r="J8" s="11">
        <v>68</v>
      </c>
      <c r="K8" s="11">
        <v>47</v>
      </c>
      <c r="L8" s="11">
        <v>75</v>
      </c>
      <c r="M8" s="11"/>
      <c r="N8" s="11">
        <v>109</v>
      </c>
      <c r="O8" s="11">
        <v>108</v>
      </c>
      <c r="P8" s="11">
        <v>80</v>
      </c>
      <c r="Q8" s="11">
        <v>94</v>
      </c>
      <c r="R8" s="11"/>
      <c r="S8" s="11">
        <v>64</v>
      </c>
      <c r="T8" s="11">
        <v>55</v>
      </c>
      <c r="U8" s="11">
        <v>22</v>
      </c>
      <c r="V8" s="11">
        <v>27</v>
      </c>
      <c r="W8" s="11">
        <v>24</v>
      </c>
      <c r="X8" s="11">
        <v>40</v>
      </c>
      <c r="Y8" s="11">
        <v>38</v>
      </c>
      <c r="Z8" s="11">
        <v>10</v>
      </c>
      <c r="AA8" s="11">
        <v>38</v>
      </c>
      <c r="AB8" s="11">
        <v>40</v>
      </c>
      <c r="AC8" s="11">
        <v>21</v>
      </c>
      <c r="AD8" s="11">
        <v>11</v>
      </c>
      <c r="AE8" s="11"/>
      <c r="AF8" s="11">
        <v>103</v>
      </c>
      <c r="AG8" s="11">
        <v>101</v>
      </c>
      <c r="AH8" s="11">
        <v>53</v>
      </c>
      <c r="AI8" s="11">
        <v>60</v>
      </c>
      <c r="AJ8" s="11">
        <v>54</v>
      </c>
      <c r="AK8" s="11">
        <v>21</v>
      </c>
      <c r="AL8" s="11"/>
      <c r="AM8" s="11">
        <v>226</v>
      </c>
      <c r="AN8" s="11">
        <v>165</v>
      </c>
      <c r="AO8" s="11"/>
      <c r="AP8" s="11">
        <v>85</v>
      </c>
      <c r="AQ8" s="11">
        <v>95</v>
      </c>
      <c r="AR8" s="11">
        <v>95</v>
      </c>
      <c r="AS8" s="11">
        <v>49</v>
      </c>
      <c r="AT8" s="11">
        <v>12</v>
      </c>
      <c r="AU8" s="11"/>
      <c r="AV8" s="11">
        <v>134</v>
      </c>
      <c r="AW8" s="11">
        <v>70</v>
      </c>
      <c r="AX8" s="11">
        <v>33</v>
      </c>
      <c r="AY8" s="11">
        <v>52</v>
      </c>
      <c r="AZ8" s="11">
        <v>23</v>
      </c>
      <c r="BA8" s="11">
        <v>32</v>
      </c>
      <c r="BB8" s="11"/>
      <c r="BC8" s="11">
        <v>78</v>
      </c>
      <c r="BD8" s="11">
        <v>185</v>
      </c>
      <c r="BE8" s="11">
        <v>108</v>
      </c>
      <c r="BF8" s="11"/>
      <c r="BG8" s="11">
        <v>37</v>
      </c>
      <c r="BH8" s="11">
        <v>175</v>
      </c>
      <c r="BI8" s="11">
        <v>106</v>
      </c>
      <c r="BJ8" s="11">
        <v>17</v>
      </c>
      <c r="BK8" s="11">
        <v>35</v>
      </c>
      <c r="BL8" s="11"/>
      <c r="BM8" s="11">
        <v>212</v>
      </c>
      <c r="BN8" s="11">
        <v>52</v>
      </c>
    </row>
    <row r="9" spans="2:66" ht="29" x14ac:dyDescent="0.35">
      <c r="B9" s="18" t="s">
        <v>350</v>
      </c>
      <c r="C9" s="17">
        <v>0.778457338242317</v>
      </c>
      <c r="D9" s="17">
        <v>0.76846521732135198</v>
      </c>
      <c r="E9" s="17">
        <v>0.79174846326472403</v>
      </c>
      <c r="F9" s="17"/>
      <c r="G9" s="17">
        <v>0.59016627314593895</v>
      </c>
      <c r="H9" s="17">
        <v>0.63307942302912701</v>
      </c>
      <c r="I9" s="17">
        <v>0.78749424648573096</v>
      </c>
      <c r="J9" s="17">
        <v>0.78871436183411403</v>
      </c>
      <c r="K9" s="17">
        <v>0.913484506230826</v>
      </c>
      <c r="L9" s="17">
        <v>0.96204791732178396</v>
      </c>
      <c r="M9" s="17"/>
      <c r="N9" s="17">
        <v>0.74732767143029399</v>
      </c>
      <c r="O9" s="17">
        <v>0.74306041990684701</v>
      </c>
      <c r="P9" s="17">
        <v>0.814504925907509</v>
      </c>
      <c r="Q9" s="17">
        <v>0.82201709833495695</v>
      </c>
      <c r="R9" s="17"/>
      <c r="S9" s="17">
        <v>0.61323157106023596</v>
      </c>
      <c r="T9" s="17">
        <v>0.80656075043373499</v>
      </c>
      <c r="U9" s="17">
        <v>0.77844889644111404</v>
      </c>
      <c r="V9" s="17">
        <v>0.79851171450667402</v>
      </c>
      <c r="W9" s="17">
        <v>0.79117555150065899</v>
      </c>
      <c r="X9" s="17">
        <v>0.87652712864893101</v>
      </c>
      <c r="Y9" s="17">
        <v>0.79446222907711495</v>
      </c>
      <c r="Z9" s="17">
        <v>0.72611635730526203</v>
      </c>
      <c r="AA9" s="17">
        <v>0.79742833826780402</v>
      </c>
      <c r="AB9" s="17">
        <v>0.82540495729518304</v>
      </c>
      <c r="AC9" s="17">
        <v>0.86578072466359302</v>
      </c>
      <c r="AD9" s="17">
        <v>0.75281376689383295</v>
      </c>
      <c r="AE9" s="17"/>
      <c r="AF9" s="17">
        <v>0.64112068739944394</v>
      </c>
      <c r="AG9" s="17">
        <v>0.80533256810121101</v>
      </c>
      <c r="AH9" s="17">
        <v>0.79750971945946703</v>
      </c>
      <c r="AI9" s="17">
        <v>0.83743395142897903</v>
      </c>
      <c r="AJ9" s="17">
        <v>0.90875104417920805</v>
      </c>
      <c r="AK9" s="17">
        <v>0.77328605192427702</v>
      </c>
      <c r="AL9" s="17"/>
      <c r="AM9" s="17">
        <v>0.75716807698975297</v>
      </c>
      <c r="AN9" s="17">
        <v>0.81100096771372798</v>
      </c>
      <c r="AO9" s="17"/>
      <c r="AP9" s="17">
        <v>0.81501635236980396</v>
      </c>
      <c r="AQ9" s="17">
        <v>0.86277253765054795</v>
      </c>
      <c r="AR9" s="17">
        <v>0.76040722677212602</v>
      </c>
      <c r="AS9" s="17">
        <v>0.59053211498959002</v>
      </c>
      <c r="AT9" s="17">
        <v>0.245238240687181</v>
      </c>
      <c r="AU9" s="17"/>
      <c r="AV9" s="17">
        <v>0.66828133866474604</v>
      </c>
      <c r="AW9" s="17">
        <v>0.869145305878814</v>
      </c>
      <c r="AX9" s="17">
        <v>0.75708642980167395</v>
      </c>
      <c r="AY9" s="17">
        <v>0.867139981673547</v>
      </c>
      <c r="AZ9" s="17">
        <v>0.65914691140746395</v>
      </c>
      <c r="BA9" s="17">
        <v>0.84311501662368704</v>
      </c>
      <c r="BB9" s="17"/>
      <c r="BC9" s="17">
        <v>0.75683000832195901</v>
      </c>
      <c r="BD9" s="17">
        <v>0.80342425189518096</v>
      </c>
      <c r="BE9" s="17">
        <v>0.75220082726850002</v>
      </c>
      <c r="BF9" s="17"/>
      <c r="BG9" s="17">
        <v>0.76122854512981997</v>
      </c>
      <c r="BH9" s="17">
        <v>0.77876205191672598</v>
      </c>
      <c r="BI9" s="17">
        <v>0.76867093711921097</v>
      </c>
      <c r="BJ9" s="17">
        <v>0.828212953367786</v>
      </c>
      <c r="BK9" s="17">
        <v>0.91632833976928296</v>
      </c>
      <c r="BL9" s="17"/>
      <c r="BM9" s="17">
        <v>0.77570694698893095</v>
      </c>
      <c r="BN9" s="17">
        <v>0.887702057561497</v>
      </c>
    </row>
    <row r="10" spans="2:66" ht="43.5" x14ac:dyDescent="0.35">
      <c r="B10" s="18" t="s">
        <v>351</v>
      </c>
      <c r="C10" s="17">
        <v>0.13662555615786401</v>
      </c>
      <c r="D10" s="17">
        <v>0.124202317092816</v>
      </c>
      <c r="E10" s="17">
        <v>0.14901769934558901</v>
      </c>
      <c r="F10" s="17"/>
      <c r="G10" s="17">
        <v>0.27960328555435798</v>
      </c>
      <c r="H10" s="17">
        <v>0.24689147429799899</v>
      </c>
      <c r="I10" s="17">
        <v>0.11453930036433201</v>
      </c>
      <c r="J10" s="17">
        <v>0.12069173520979699</v>
      </c>
      <c r="K10" s="17">
        <v>4.4268278664888597E-2</v>
      </c>
      <c r="L10" s="17">
        <v>1.2776096838057799E-2</v>
      </c>
      <c r="M10" s="17"/>
      <c r="N10" s="17">
        <v>0.171374591164002</v>
      </c>
      <c r="O10" s="17">
        <v>0.16903096435138701</v>
      </c>
      <c r="P10" s="17">
        <v>9.9343891232971798E-2</v>
      </c>
      <c r="Q10" s="17">
        <v>9.2457185602995207E-2</v>
      </c>
      <c r="R10" s="17"/>
      <c r="S10" s="17">
        <v>0.24627730168356299</v>
      </c>
      <c r="T10" s="17">
        <v>0.12292917909018</v>
      </c>
      <c r="U10" s="17">
        <v>0.134629645327596</v>
      </c>
      <c r="V10" s="17">
        <v>7.8985165679351502E-2</v>
      </c>
      <c r="W10" s="17">
        <v>0.122044178918652</v>
      </c>
      <c r="X10" s="17">
        <v>2.44415724949269E-2</v>
      </c>
      <c r="Y10" s="17">
        <v>0.17849443040290899</v>
      </c>
      <c r="Z10" s="17">
        <v>9.0675268380585899E-2</v>
      </c>
      <c r="AA10" s="17">
        <v>0.15305084616581699</v>
      </c>
      <c r="AB10" s="17">
        <v>0.116454271527383</v>
      </c>
      <c r="AC10" s="17">
        <v>8.5268881773754204E-2</v>
      </c>
      <c r="AD10" s="17">
        <v>0.164314047469997</v>
      </c>
      <c r="AE10" s="17"/>
      <c r="AF10" s="17">
        <v>0.23102243244617901</v>
      </c>
      <c r="AG10" s="17">
        <v>0.101696683949758</v>
      </c>
      <c r="AH10" s="17">
        <v>0.166601058332498</v>
      </c>
      <c r="AI10" s="17">
        <v>6.4988006598770603E-2</v>
      </c>
      <c r="AJ10" s="17">
        <v>5.4456216389832397E-2</v>
      </c>
      <c r="AK10" s="17">
        <v>0.179686692169645</v>
      </c>
      <c r="AL10" s="17"/>
      <c r="AM10" s="17">
        <v>0.13725029668741101</v>
      </c>
      <c r="AN10" s="17">
        <v>0.13745271583224999</v>
      </c>
      <c r="AO10" s="17"/>
      <c r="AP10" s="17">
        <v>9.00112832501265E-2</v>
      </c>
      <c r="AQ10" s="17">
        <v>0.10340798425718099</v>
      </c>
      <c r="AR10" s="17">
        <v>0.174228062638458</v>
      </c>
      <c r="AS10" s="17">
        <v>0.22687773524560101</v>
      </c>
      <c r="AT10" s="17">
        <v>0.44015018476548501</v>
      </c>
      <c r="AU10" s="17"/>
      <c r="AV10" s="17">
        <v>0.21046434240793599</v>
      </c>
      <c r="AW10" s="17">
        <v>7.1020508659908999E-2</v>
      </c>
      <c r="AX10" s="17">
        <v>0.14908084955585199</v>
      </c>
      <c r="AY10" s="17">
        <v>0.11376897445322399</v>
      </c>
      <c r="AZ10" s="17">
        <v>0.21547171605170501</v>
      </c>
      <c r="BA10" s="17">
        <v>3.1253920973874201E-2</v>
      </c>
      <c r="BB10" s="17"/>
      <c r="BC10" s="17">
        <v>0.175818033583057</v>
      </c>
      <c r="BD10" s="17">
        <v>0.114372943722997</v>
      </c>
      <c r="BE10" s="17">
        <v>0.15649750974242399</v>
      </c>
      <c r="BF10" s="17"/>
      <c r="BG10" s="17">
        <v>0.187427893684916</v>
      </c>
      <c r="BH10" s="17">
        <v>0.143580355507406</v>
      </c>
      <c r="BI10" s="17">
        <v>0.14746599037451899</v>
      </c>
      <c r="BJ10" s="17">
        <v>0.11689644034536301</v>
      </c>
      <c r="BK10" s="17">
        <v>5.6766922155490902E-2</v>
      </c>
      <c r="BL10" s="17"/>
      <c r="BM10" s="17">
        <v>0.15122051737495901</v>
      </c>
      <c r="BN10" s="17">
        <v>7.6301360203330296E-2</v>
      </c>
    </row>
    <row r="11" spans="2:66" ht="29" x14ac:dyDescent="0.35">
      <c r="B11" s="18" t="s">
        <v>352</v>
      </c>
      <c r="C11" s="17">
        <v>3.8412854898220702E-2</v>
      </c>
      <c r="D11" s="17">
        <v>4.8284691413194802E-2</v>
      </c>
      <c r="E11" s="17">
        <v>2.92964850099449E-2</v>
      </c>
      <c r="F11" s="17"/>
      <c r="G11" s="17">
        <v>5.8083776330379998E-2</v>
      </c>
      <c r="H11" s="17">
        <v>8.0067510603304498E-2</v>
      </c>
      <c r="I11" s="17">
        <v>2.7241355720262799E-2</v>
      </c>
      <c r="J11" s="17">
        <v>2.9673032364279001E-2</v>
      </c>
      <c r="K11" s="17">
        <v>2.11626649529238E-2</v>
      </c>
      <c r="L11" s="17">
        <v>1.28206147314353E-2</v>
      </c>
      <c r="M11" s="17"/>
      <c r="N11" s="17">
        <v>7.2732600475207604E-2</v>
      </c>
      <c r="O11" s="17">
        <v>1.9550493229246801E-2</v>
      </c>
      <c r="P11" s="17">
        <v>3.8163038038206101E-2</v>
      </c>
      <c r="Q11" s="17">
        <v>2.0991767306762901E-2</v>
      </c>
      <c r="R11" s="17"/>
      <c r="S11" s="17">
        <v>6.1505209410929899E-2</v>
      </c>
      <c r="T11" s="17">
        <v>3.59508185842509E-2</v>
      </c>
      <c r="U11" s="17">
        <v>0</v>
      </c>
      <c r="V11" s="17">
        <v>8.1794511126230193E-2</v>
      </c>
      <c r="W11" s="17">
        <v>0</v>
      </c>
      <c r="X11" s="17">
        <v>5.0320523991966903E-2</v>
      </c>
      <c r="Y11" s="17">
        <v>0</v>
      </c>
      <c r="Z11" s="17">
        <v>8.6805794515407E-2</v>
      </c>
      <c r="AA11" s="17">
        <v>4.9520815566379099E-2</v>
      </c>
      <c r="AB11" s="17">
        <v>3.0295331350709501E-2</v>
      </c>
      <c r="AC11" s="17">
        <v>0</v>
      </c>
      <c r="AD11" s="17">
        <v>8.2872185636170603E-2</v>
      </c>
      <c r="AE11" s="17"/>
      <c r="AF11" s="17">
        <v>5.76794451463504E-2</v>
      </c>
      <c r="AG11" s="17">
        <v>6.1759008561348902E-2</v>
      </c>
      <c r="AH11" s="17">
        <v>1.77003986508645E-2</v>
      </c>
      <c r="AI11" s="17">
        <v>1.7014309341916299E-2</v>
      </c>
      <c r="AJ11" s="17">
        <v>1.74426283682706E-2</v>
      </c>
      <c r="AK11" s="17">
        <v>0</v>
      </c>
      <c r="AL11" s="17"/>
      <c r="AM11" s="17">
        <v>4.8202063457784702E-2</v>
      </c>
      <c r="AN11" s="17">
        <v>2.5464116873300399E-2</v>
      </c>
      <c r="AO11" s="17"/>
      <c r="AP11" s="17">
        <v>4.8197641020665503E-2</v>
      </c>
      <c r="AQ11" s="17">
        <v>1.28894252145683E-2</v>
      </c>
      <c r="AR11" s="17">
        <v>0</v>
      </c>
      <c r="AS11" s="17">
        <v>8.1621248463232293E-2</v>
      </c>
      <c r="AT11" s="17">
        <v>0.31461157454733402</v>
      </c>
      <c r="AU11" s="17"/>
      <c r="AV11" s="17">
        <v>5.1268155330158299E-2</v>
      </c>
      <c r="AW11" s="17">
        <v>5.98341854612768E-2</v>
      </c>
      <c r="AX11" s="17">
        <v>3.1254635489057297E-2</v>
      </c>
      <c r="AY11" s="17">
        <v>0</v>
      </c>
      <c r="AZ11" s="17">
        <v>4.1586386789902403E-2</v>
      </c>
      <c r="BA11" s="17">
        <v>3.39950594187041E-2</v>
      </c>
      <c r="BB11" s="17"/>
      <c r="BC11" s="17">
        <v>1.19700685715547E-2</v>
      </c>
      <c r="BD11" s="17">
        <v>2.2477034459132399E-2</v>
      </c>
      <c r="BE11" s="17">
        <v>6.4316843549310193E-2</v>
      </c>
      <c r="BF11" s="17"/>
      <c r="BG11" s="17">
        <v>2.5304216396853499E-2</v>
      </c>
      <c r="BH11" s="17">
        <v>4.1148521877072297E-2</v>
      </c>
      <c r="BI11" s="17">
        <v>3.71280439736952E-2</v>
      </c>
      <c r="BJ11" s="17">
        <v>0</v>
      </c>
      <c r="BK11" s="17">
        <v>2.6904738075226101E-2</v>
      </c>
      <c r="BL11" s="17"/>
      <c r="BM11" s="17">
        <v>3.8387749811426099E-2</v>
      </c>
      <c r="BN11" s="17">
        <v>1.8164123565988601E-2</v>
      </c>
    </row>
    <row r="12" spans="2:66" ht="29" x14ac:dyDescent="0.35">
      <c r="B12" s="18" t="s">
        <v>353</v>
      </c>
      <c r="C12" s="17">
        <v>1.3028868647794E-2</v>
      </c>
      <c r="D12" s="17">
        <v>1.1430697342725799E-2</v>
      </c>
      <c r="E12" s="17">
        <v>1.46004319727903E-2</v>
      </c>
      <c r="F12" s="17"/>
      <c r="G12" s="17">
        <v>3.6528851772794503E-2</v>
      </c>
      <c r="H12" s="17">
        <v>0</v>
      </c>
      <c r="I12" s="17">
        <v>2.68678836924643E-2</v>
      </c>
      <c r="J12" s="17">
        <v>1.5004337184306899E-2</v>
      </c>
      <c r="K12" s="17">
        <v>0</v>
      </c>
      <c r="L12" s="17">
        <v>0</v>
      </c>
      <c r="M12" s="17"/>
      <c r="N12" s="17">
        <v>0</v>
      </c>
      <c r="O12" s="17">
        <v>2.94804262460137E-2</v>
      </c>
      <c r="P12" s="17">
        <v>1.2047259599058301E-2</v>
      </c>
      <c r="Q12" s="17">
        <v>1.0196204380543099E-2</v>
      </c>
      <c r="R12" s="17"/>
      <c r="S12" s="17">
        <v>4.8922370409544003E-2</v>
      </c>
      <c r="T12" s="17">
        <v>0</v>
      </c>
      <c r="U12" s="17">
        <v>4.28606949730648E-2</v>
      </c>
      <c r="V12" s="17">
        <v>0</v>
      </c>
      <c r="W12" s="17">
        <v>0</v>
      </c>
      <c r="X12" s="17">
        <v>2.53027483278911E-2</v>
      </c>
      <c r="Y12" s="17">
        <v>0</v>
      </c>
      <c r="Z12" s="17">
        <v>0</v>
      </c>
      <c r="AA12" s="17">
        <v>0</v>
      </c>
      <c r="AB12" s="17">
        <v>0</v>
      </c>
      <c r="AC12" s="17">
        <v>0</v>
      </c>
      <c r="AD12" s="17">
        <v>0</v>
      </c>
      <c r="AE12" s="17"/>
      <c r="AF12" s="17">
        <v>3.0450435091506099E-2</v>
      </c>
      <c r="AG12" s="17">
        <v>0</v>
      </c>
      <c r="AH12" s="17">
        <v>0</v>
      </c>
      <c r="AI12" s="17">
        <v>3.2720195181892703E-2</v>
      </c>
      <c r="AJ12" s="17">
        <v>0</v>
      </c>
      <c r="AK12" s="17">
        <v>0</v>
      </c>
      <c r="AL12" s="17"/>
      <c r="AM12" s="17">
        <v>2.2648363197239701E-2</v>
      </c>
      <c r="AN12" s="17">
        <v>0</v>
      </c>
      <c r="AO12" s="17"/>
      <c r="AP12" s="17">
        <v>1.13439618216707E-2</v>
      </c>
      <c r="AQ12" s="17">
        <v>1.06946243646015E-2</v>
      </c>
      <c r="AR12" s="17">
        <v>1.1406013037252E-2</v>
      </c>
      <c r="AS12" s="17">
        <v>1.95255657073308E-2</v>
      </c>
      <c r="AT12" s="17">
        <v>0</v>
      </c>
      <c r="AU12" s="17"/>
      <c r="AV12" s="17">
        <v>8.1187770925542496E-3</v>
      </c>
      <c r="AW12" s="17">
        <v>0</v>
      </c>
      <c r="AX12" s="17">
        <v>3.3026615492839903E-2</v>
      </c>
      <c r="AY12" s="17">
        <v>0</v>
      </c>
      <c r="AZ12" s="17">
        <v>4.2487442914628998E-2</v>
      </c>
      <c r="BA12" s="17">
        <v>3.0085570005281399E-2</v>
      </c>
      <c r="BB12" s="17"/>
      <c r="BC12" s="17">
        <v>0</v>
      </c>
      <c r="BD12" s="17">
        <v>1.69782548102793E-2</v>
      </c>
      <c r="BE12" s="17">
        <v>1.8343583979300099E-2</v>
      </c>
      <c r="BF12" s="17"/>
      <c r="BG12" s="17">
        <v>2.6039344788410499E-2</v>
      </c>
      <c r="BH12" s="17">
        <v>1.20131296408674E-2</v>
      </c>
      <c r="BI12" s="17">
        <v>1.9313161341525099E-2</v>
      </c>
      <c r="BJ12" s="17">
        <v>0</v>
      </c>
      <c r="BK12" s="17">
        <v>0</v>
      </c>
      <c r="BL12" s="17"/>
      <c r="BM12" s="17">
        <v>1.4457110730125299E-2</v>
      </c>
      <c r="BN12" s="17">
        <v>0</v>
      </c>
    </row>
    <row r="13" spans="2:66" ht="29" x14ac:dyDescent="0.35">
      <c r="B13" s="18" t="s">
        <v>354</v>
      </c>
      <c r="C13" s="17">
        <v>1.04116297527774E-2</v>
      </c>
      <c r="D13" s="17">
        <v>2.1509621594823999E-2</v>
      </c>
      <c r="E13" s="17">
        <v>0</v>
      </c>
      <c r="F13" s="17"/>
      <c r="G13" s="17">
        <v>1.87657793984841E-2</v>
      </c>
      <c r="H13" s="17">
        <v>1.3113564595132399E-2</v>
      </c>
      <c r="I13" s="17">
        <v>1.4636857093707999E-2</v>
      </c>
      <c r="J13" s="17">
        <v>1.4600829935706499E-2</v>
      </c>
      <c r="K13" s="17">
        <v>0</v>
      </c>
      <c r="L13" s="17">
        <v>0</v>
      </c>
      <c r="M13" s="17"/>
      <c r="N13" s="17">
        <v>8.5651369304957509E-3</v>
      </c>
      <c r="O13" s="17">
        <v>2.0031257286008901E-2</v>
      </c>
      <c r="P13" s="17">
        <v>0</v>
      </c>
      <c r="Q13" s="17">
        <v>1.04816906871415E-2</v>
      </c>
      <c r="R13" s="17"/>
      <c r="S13" s="17">
        <v>1.4551626069312901E-2</v>
      </c>
      <c r="T13" s="17">
        <v>0</v>
      </c>
      <c r="U13" s="17">
        <v>4.4060763258224903E-2</v>
      </c>
      <c r="V13" s="17">
        <v>0</v>
      </c>
      <c r="W13" s="17">
        <v>4.6384926279125202E-2</v>
      </c>
      <c r="X13" s="17">
        <v>0</v>
      </c>
      <c r="Y13" s="17">
        <v>0</v>
      </c>
      <c r="Z13" s="17">
        <v>0</v>
      </c>
      <c r="AA13" s="17">
        <v>0</v>
      </c>
      <c r="AB13" s="17">
        <v>0</v>
      </c>
      <c r="AC13" s="17">
        <v>4.89503935626526E-2</v>
      </c>
      <c r="AD13" s="17">
        <v>0</v>
      </c>
      <c r="AE13" s="17"/>
      <c r="AF13" s="17">
        <v>3.0072014870652398E-2</v>
      </c>
      <c r="AG13" s="17">
        <v>0</v>
      </c>
      <c r="AH13" s="17">
        <v>0</v>
      </c>
      <c r="AI13" s="17">
        <v>1.6356832391091699E-2</v>
      </c>
      <c r="AJ13" s="17">
        <v>0</v>
      </c>
      <c r="AK13" s="17">
        <v>0</v>
      </c>
      <c r="AL13" s="17"/>
      <c r="AM13" s="17">
        <v>1.3157709007553701E-2</v>
      </c>
      <c r="AN13" s="17">
        <v>6.7747502172850896E-3</v>
      </c>
      <c r="AO13" s="17"/>
      <c r="AP13" s="17">
        <v>0</v>
      </c>
      <c r="AQ13" s="17">
        <v>0</v>
      </c>
      <c r="AR13" s="17">
        <v>1.0376935338833399E-2</v>
      </c>
      <c r="AS13" s="17">
        <v>6.2633980157541999E-2</v>
      </c>
      <c r="AT13" s="17">
        <v>0</v>
      </c>
      <c r="AU13" s="17"/>
      <c r="AV13" s="17">
        <v>2.3168603634055599E-2</v>
      </c>
      <c r="AW13" s="17">
        <v>0</v>
      </c>
      <c r="AX13" s="17">
        <v>0</v>
      </c>
      <c r="AY13" s="17">
        <v>1.9091043873229602E-2</v>
      </c>
      <c r="AZ13" s="17">
        <v>0</v>
      </c>
      <c r="BA13" s="17">
        <v>0</v>
      </c>
      <c r="BB13" s="17"/>
      <c r="BC13" s="17">
        <v>1.4307682642859899E-2</v>
      </c>
      <c r="BD13" s="17">
        <v>1.1043447309255701E-2</v>
      </c>
      <c r="BE13" s="17">
        <v>8.6412354604660391E-3</v>
      </c>
      <c r="BF13" s="17"/>
      <c r="BG13" s="17">
        <v>0</v>
      </c>
      <c r="BH13" s="17">
        <v>1.2381231876485399E-2</v>
      </c>
      <c r="BI13" s="17">
        <v>9.2985435595505997E-3</v>
      </c>
      <c r="BJ13" s="17">
        <v>5.4890606286851197E-2</v>
      </c>
      <c r="BK13" s="17">
        <v>0</v>
      </c>
      <c r="BL13" s="17"/>
      <c r="BM13" s="17">
        <v>1.0223878930623299E-2</v>
      </c>
      <c r="BN13" s="17">
        <v>1.7832458669184099E-2</v>
      </c>
    </row>
    <row r="14" spans="2:66" x14ac:dyDescent="0.35">
      <c r="B14" s="18" t="s">
        <v>282</v>
      </c>
      <c r="C14" s="19">
        <v>2.3063752301026402E-2</v>
      </c>
      <c r="D14" s="19">
        <v>2.6107455235087701E-2</v>
      </c>
      <c r="E14" s="19">
        <v>1.53369204069523E-2</v>
      </c>
      <c r="F14" s="19"/>
      <c r="G14" s="19">
        <v>1.6852033798045299E-2</v>
      </c>
      <c r="H14" s="19">
        <v>2.6848027474436899E-2</v>
      </c>
      <c r="I14" s="19">
        <v>2.9220356643503E-2</v>
      </c>
      <c r="J14" s="19">
        <v>3.13157034717957E-2</v>
      </c>
      <c r="K14" s="19">
        <v>2.1084550151361299E-2</v>
      </c>
      <c r="L14" s="19">
        <v>1.2355371108723499E-2</v>
      </c>
      <c r="M14" s="19"/>
      <c r="N14" s="19">
        <v>0</v>
      </c>
      <c r="O14" s="19">
        <v>1.88464389804971E-2</v>
      </c>
      <c r="P14" s="19">
        <v>3.5940885222254297E-2</v>
      </c>
      <c r="Q14" s="19">
        <v>4.3856053687600503E-2</v>
      </c>
      <c r="R14" s="19"/>
      <c r="S14" s="19">
        <v>1.5511921366414501E-2</v>
      </c>
      <c r="T14" s="19">
        <v>3.4559251891834099E-2</v>
      </c>
      <c r="U14" s="19">
        <v>0</v>
      </c>
      <c r="V14" s="19">
        <v>4.0708608687744202E-2</v>
      </c>
      <c r="W14" s="19">
        <v>4.0395343301564197E-2</v>
      </c>
      <c r="X14" s="19">
        <v>2.3408026536283901E-2</v>
      </c>
      <c r="Y14" s="19">
        <v>2.7043340519976498E-2</v>
      </c>
      <c r="Z14" s="19">
        <v>9.64025797987456E-2</v>
      </c>
      <c r="AA14" s="19">
        <v>0</v>
      </c>
      <c r="AB14" s="19">
        <v>2.78454398267249E-2</v>
      </c>
      <c r="AC14" s="19">
        <v>0</v>
      </c>
      <c r="AD14" s="19">
        <v>0</v>
      </c>
      <c r="AE14" s="19"/>
      <c r="AF14" s="19">
        <v>9.6549850458677398E-3</v>
      </c>
      <c r="AG14" s="19">
        <v>3.1211739387682E-2</v>
      </c>
      <c r="AH14" s="19">
        <v>1.8188823557170001E-2</v>
      </c>
      <c r="AI14" s="19">
        <v>3.1486705057349601E-2</v>
      </c>
      <c r="AJ14" s="19">
        <v>1.9350111062689399E-2</v>
      </c>
      <c r="AK14" s="19">
        <v>4.70272559060778E-2</v>
      </c>
      <c r="AL14" s="19"/>
      <c r="AM14" s="19">
        <v>2.15734906602583E-2</v>
      </c>
      <c r="AN14" s="19">
        <v>1.9307449363436601E-2</v>
      </c>
      <c r="AO14" s="19"/>
      <c r="AP14" s="19">
        <v>3.5430761537733203E-2</v>
      </c>
      <c r="AQ14" s="19">
        <v>1.0235428513100799E-2</v>
      </c>
      <c r="AR14" s="19">
        <v>4.3581762213330898E-2</v>
      </c>
      <c r="AS14" s="19">
        <v>1.88093554367041E-2</v>
      </c>
      <c r="AT14" s="19">
        <v>0</v>
      </c>
      <c r="AU14" s="19"/>
      <c r="AV14" s="19">
        <v>3.86987828705498E-2</v>
      </c>
      <c r="AW14" s="19">
        <v>0</v>
      </c>
      <c r="AX14" s="19">
        <v>2.95514696605765E-2</v>
      </c>
      <c r="AY14" s="19">
        <v>0</v>
      </c>
      <c r="AZ14" s="19">
        <v>4.13075428363004E-2</v>
      </c>
      <c r="BA14" s="19">
        <v>6.1550432978453397E-2</v>
      </c>
      <c r="BB14" s="19"/>
      <c r="BC14" s="19">
        <v>4.1074206880569501E-2</v>
      </c>
      <c r="BD14" s="19">
        <v>3.1704067803154497E-2</v>
      </c>
      <c r="BE14" s="19">
        <v>0</v>
      </c>
      <c r="BF14" s="19"/>
      <c r="BG14" s="19">
        <v>0</v>
      </c>
      <c r="BH14" s="19">
        <v>1.21147091814432E-2</v>
      </c>
      <c r="BI14" s="19">
        <v>1.8123323631499801E-2</v>
      </c>
      <c r="BJ14" s="19">
        <v>0</v>
      </c>
      <c r="BK14" s="19">
        <v>0</v>
      </c>
      <c r="BL14" s="19"/>
      <c r="BM14" s="19">
        <v>1.00037961639359E-2</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467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358</v>
      </c>
      <c r="D7" s="10">
        <v>172</v>
      </c>
      <c r="E7" s="10">
        <v>184</v>
      </c>
      <c r="F7" s="10"/>
      <c r="G7" s="10">
        <v>36</v>
      </c>
      <c r="H7" s="10">
        <v>64</v>
      </c>
      <c r="I7" s="10">
        <v>57</v>
      </c>
      <c r="J7" s="10">
        <v>74</v>
      </c>
      <c r="K7" s="10">
        <v>50</v>
      </c>
      <c r="L7" s="10">
        <v>77</v>
      </c>
      <c r="M7" s="10"/>
      <c r="N7" s="10">
        <v>96</v>
      </c>
      <c r="O7" s="10">
        <v>96</v>
      </c>
      <c r="P7" s="10">
        <v>72</v>
      </c>
      <c r="Q7" s="10">
        <v>94</v>
      </c>
      <c r="R7" s="10"/>
      <c r="S7" s="10">
        <v>44</v>
      </c>
      <c r="T7" s="10">
        <v>46</v>
      </c>
      <c r="U7" s="10">
        <v>30</v>
      </c>
      <c r="V7" s="10">
        <v>30</v>
      </c>
      <c r="W7" s="10">
        <v>19</v>
      </c>
      <c r="X7" s="10">
        <v>27</v>
      </c>
      <c r="Y7" s="10">
        <v>37</v>
      </c>
      <c r="Z7" s="10">
        <v>19</v>
      </c>
      <c r="AA7" s="10">
        <v>48</v>
      </c>
      <c r="AB7" s="10">
        <v>29</v>
      </c>
      <c r="AC7" s="10">
        <v>17</v>
      </c>
      <c r="AD7" s="10">
        <v>12</v>
      </c>
      <c r="AE7" s="10"/>
      <c r="AF7" s="10">
        <v>83</v>
      </c>
      <c r="AG7" s="10">
        <v>102</v>
      </c>
      <c r="AH7" s="10">
        <v>49</v>
      </c>
      <c r="AI7" s="10">
        <v>60</v>
      </c>
      <c r="AJ7" s="10">
        <v>41</v>
      </c>
      <c r="AK7" s="10">
        <v>23</v>
      </c>
      <c r="AL7" s="10"/>
      <c r="AM7" s="10">
        <v>220</v>
      </c>
      <c r="AN7" s="10">
        <v>136</v>
      </c>
      <c r="AO7" s="10"/>
      <c r="AP7" s="10">
        <v>78</v>
      </c>
      <c r="AQ7" s="10">
        <v>75</v>
      </c>
      <c r="AR7" s="10">
        <v>102</v>
      </c>
      <c r="AS7" s="10">
        <v>44</v>
      </c>
      <c r="AT7" s="10">
        <v>7</v>
      </c>
      <c r="AU7" s="10"/>
      <c r="AV7" s="10">
        <v>116</v>
      </c>
      <c r="AW7" s="10">
        <v>67</v>
      </c>
      <c r="AX7" s="10">
        <v>26</v>
      </c>
      <c r="AY7" s="10">
        <v>44</v>
      </c>
      <c r="AZ7" s="10">
        <v>18</v>
      </c>
      <c r="BA7" s="10">
        <v>40</v>
      </c>
      <c r="BB7" s="10"/>
      <c r="BC7" s="10">
        <v>91</v>
      </c>
      <c r="BD7" s="10">
        <v>134</v>
      </c>
      <c r="BE7" s="10">
        <v>110</v>
      </c>
      <c r="BF7" s="10"/>
      <c r="BG7" s="10">
        <v>33</v>
      </c>
      <c r="BH7" s="10">
        <v>153</v>
      </c>
      <c r="BI7" s="10">
        <v>114</v>
      </c>
      <c r="BJ7" s="10">
        <v>7</v>
      </c>
      <c r="BK7" s="10">
        <v>32</v>
      </c>
      <c r="BL7" s="10"/>
      <c r="BM7" s="10">
        <v>186</v>
      </c>
      <c r="BN7" s="10">
        <v>39</v>
      </c>
    </row>
    <row r="8" spans="2:66" ht="30" customHeight="1" x14ac:dyDescent="0.35">
      <c r="B8" s="11" t="s">
        <v>19</v>
      </c>
      <c r="C8" s="11">
        <v>358</v>
      </c>
      <c r="D8" s="11">
        <v>173</v>
      </c>
      <c r="E8" s="11">
        <v>183</v>
      </c>
      <c r="F8" s="11"/>
      <c r="G8" s="11">
        <v>36</v>
      </c>
      <c r="H8" s="11">
        <v>63</v>
      </c>
      <c r="I8" s="11">
        <v>59</v>
      </c>
      <c r="J8" s="11">
        <v>75</v>
      </c>
      <c r="K8" s="11">
        <v>50</v>
      </c>
      <c r="L8" s="11">
        <v>76</v>
      </c>
      <c r="M8" s="11"/>
      <c r="N8" s="11">
        <v>96</v>
      </c>
      <c r="O8" s="11">
        <v>100</v>
      </c>
      <c r="P8" s="11">
        <v>71</v>
      </c>
      <c r="Q8" s="11">
        <v>92</v>
      </c>
      <c r="R8" s="11"/>
      <c r="S8" s="11">
        <v>43</v>
      </c>
      <c r="T8" s="11">
        <v>45</v>
      </c>
      <c r="U8" s="11">
        <v>29</v>
      </c>
      <c r="V8" s="11">
        <v>32</v>
      </c>
      <c r="W8" s="11">
        <v>19</v>
      </c>
      <c r="X8" s="11">
        <v>27</v>
      </c>
      <c r="Y8" s="11">
        <v>36</v>
      </c>
      <c r="Z8" s="11">
        <v>18</v>
      </c>
      <c r="AA8" s="11">
        <v>47</v>
      </c>
      <c r="AB8" s="11">
        <v>34</v>
      </c>
      <c r="AC8" s="11">
        <v>16</v>
      </c>
      <c r="AD8" s="11">
        <v>11</v>
      </c>
      <c r="AE8" s="11"/>
      <c r="AF8" s="11">
        <v>83</v>
      </c>
      <c r="AG8" s="11">
        <v>102</v>
      </c>
      <c r="AH8" s="11">
        <v>49</v>
      </c>
      <c r="AI8" s="11">
        <v>60</v>
      </c>
      <c r="AJ8" s="11">
        <v>41</v>
      </c>
      <c r="AK8" s="11">
        <v>23</v>
      </c>
      <c r="AL8" s="11"/>
      <c r="AM8" s="11">
        <v>221</v>
      </c>
      <c r="AN8" s="11">
        <v>136</v>
      </c>
      <c r="AO8" s="11"/>
      <c r="AP8" s="11">
        <v>78</v>
      </c>
      <c r="AQ8" s="11">
        <v>75</v>
      </c>
      <c r="AR8" s="11">
        <v>102</v>
      </c>
      <c r="AS8" s="11">
        <v>45</v>
      </c>
      <c r="AT8" s="11">
        <v>7</v>
      </c>
      <c r="AU8" s="11"/>
      <c r="AV8" s="11">
        <v>116</v>
      </c>
      <c r="AW8" s="11">
        <v>67</v>
      </c>
      <c r="AX8" s="11">
        <v>26</v>
      </c>
      <c r="AY8" s="11">
        <v>44</v>
      </c>
      <c r="AZ8" s="11">
        <v>18</v>
      </c>
      <c r="BA8" s="11">
        <v>40</v>
      </c>
      <c r="BB8" s="11"/>
      <c r="BC8" s="11">
        <v>91</v>
      </c>
      <c r="BD8" s="11">
        <v>135</v>
      </c>
      <c r="BE8" s="11">
        <v>109</v>
      </c>
      <c r="BF8" s="11"/>
      <c r="BG8" s="11">
        <v>33</v>
      </c>
      <c r="BH8" s="11">
        <v>154</v>
      </c>
      <c r="BI8" s="11">
        <v>114</v>
      </c>
      <c r="BJ8" s="11">
        <v>7</v>
      </c>
      <c r="BK8" s="11">
        <v>32</v>
      </c>
      <c r="BL8" s="11"/>
      <c r="BM8" s="11">
        <v>187</v>
      </c>
      <c r="BN8" s="11">
        <v>39</v>
      </c>
    </row>
    <row r="9" spans="2:66" ht="29" x14ac:dyDescent="0.35">
      <c r="B9" s="18" t="s">
        <v>350</v>
      </c>
      <c r="C9" s="17">
        <v>2.0142550133619801E-2</v>
      </c>
      <c r="D9" s="17">
        <v>1.1754442344616299E-2</v>
      </c>
      <c r="E9" s="17">
        <v>2.8309216581832601E-2</v>
      </c>
      <c r="F9" s="17"/>
      <c r="G9" s="17">
        <v>2.6983809804105901E-2</v>
      </c>
      <c r="H9" s="17">
        <v>5.1145206584228803E-2</v>
      </c>
      <c r="I9" s="17">
        <v>1.70014930031403E-2</v>
      </c>
      <c r="J9" s="17">
        <v>1.33499899730571E-2</v>
      </c>
      <c r="K9" s="17">
        <v>0</v>
      </c>
      <c r="L9" s="17">
        <v>1.3672065959457601E-2</v>
      </c>
      <c r="M9" s="17"/>
      <c r="N9" s="17">
        <v>3.1214181479607001E-2</v>
      </c>
      <c r="O9" s="17">
        <v>3.13862176239098E-2</v>
      </c>
      <c r="P9" s="17">
        <v>0</v>
      </c>
      <c r="Q9" s="17">
        <v>1.2034879526933899E-2</v>
      </c>
      <c r="R9" s="17"/>
      <c r="S9" s="17">
        <v>0</v>
      </c>
      <c r="T9" s="17">
        <v>0</v>
      </c>
      <c r="U9" s="17">
        <v>6.5199815315038295E-2</v>
      </c>
      <c r="V9" s="17">
        <v>3.2379857215815003E-2</v>
      </c>
      <c r="W9" s="17">
        <v>0</v>
      </c>
      <c r="X9" s="17">
        <v>3.7746258134807899E-2</v>
      </c>
      <c r="Y9" s="17">
        <v>2.78338562345724E-2</v>
      </c>
      <c r="Z9" s="17">
        <v>0</v>
      </c>
      <c r="AA9" s="17">
        <v>0</v>
      </c>
      <c r="AB9" s="17">
        <v>6.6681376294807498E-2</v>
      </c>
      <c r="AC9" s="17">
        <v>0</v>
      </c>
      <c r="AD9" s="17">
        <v>0</v>
      </c>
      <c r="AE9" s="17"/>
      <c r="AF9" s="17">
        <v>3.8830261596238501E-2</v>
      </c>
      <c r="AG9" s="17">
        <v>1.9245546048327501E-2</v>
      </c>
      <c r="AH9" s="17">
        <v>0</v>
      </c>
      <c r="AI9" s="17">
        <v>0</v>
      </c>
      <c r="AJ9" s="17">
        <v>2.5137287724061999E-2</v>
      </c>
      <c r="AK9" s="17">
        <v>4.3893116429267E-2</v>
      </c>
      <c r="AL9" s="17"/>
      <c r="AM9" s="17">
        <v>1.9442367509076301E-2</v>
      </c>
      <c r="AN9" s="17">
        <v>2.1563288122239E-2</v>
      </c>
      <c r="AO9" s="17"/>
      <c r="AP9" s="17">
        <v>0</v>
      </c>
      <c r="AQ9" s="17">
        <v>0</v>
      </c>
      <c r="AR9" s="17">
        <v>4.04560830541148E-2</v>
      </c>
      <c r="AS9" s="17">
        <v>6.9056219343015895E-2</v>
      </c>
      <c r="AT9" s="17">
        <v>0</v>
      </c>
      <c r="AU9" s="17"/>
      <c r="AV9" s="17">
        <v>1.8383211014943699E-2</v>
      </c>
      <c r="AW9" s="17">
        <v>3.2287849617981902E-2</v>
      </c>
      <c r="AX9" s="17">
        <v>3.6953926609171003E-2</v>
      </c>
      <c r="AY9" s="17">
        <v>0</v>
      </c>
      <c r="AZ9" s="17">
        <v>5.3881437485653799E-2</v>
      </c>
      <c r="BA9" s="17">
        <v>0</v>
      </c>
      <c r="BB9" s="17"/>
      <c r="BC9" s="17">
        <v>1.05892218049997E-2</v>
      </c>
      <c r="BD9" s="17">
        <v>1.4735806030524301E-2</v>
      </c>
      <c r="BE9" s="17">
        <v>2.98084997373891E-2</v>
      </c>
      <c r="BF9" s="17"/>
      <c r="BG9" s="17">
        <v>0</v>
      </c>
      <c r="BH9" s="17">
        <v>3.3840504123806001E-2</v>
      </c>
      <c r="BI9" s="17">
        <v>8.7856052305653708E-3</v>
      </c>
      <c r="BJ9" s="17">
        <v>0</v>
      </c>
      <c r="BK9" s="17">
        <v>3.1085996577288999E-2</v>
      </c>
      <c r="BL9" s="17"/>
      <c r="BM9" s="17">
        <v>2.7920375204885901E-2</v>
      </c>
      <c r="BN9" s="17">
        <v>2.56655979803283E-2</v>
      </c>
    </row>
    <row r="10" spans="2:66" ht="43.5" x14ac:dyDescent="0.35">
      <c r="B10" s="18" t="s">
        <v>351</v>
      </c>
      <c r="C10" s="17">
        <v>3.8729862489717597E-2</v>
      </c>
      <c r="D10" s="17">
        <v>4.67506043397743E-2</v>
      </c>
      <c r="E10" s="17">
        <v>3.1548700327446999E-2</v>
      </c>
      <c r="F10" s="17"/>
      <c r="G10" s="17">
        <v>8.0890217733064498E-2</v>
      </c>
      <c r="H10" s="17">
        <v>4.9328554844560703E-2</v>
      </c>
      <c r="I10" s="17">
        <v>3.3282072344849499E-2</v>
      </c>
      <c r="J10" s="17">
        <v>4.03243326951572E-2</v>
      </c>
      <c r="K10" s="17">
        <v>1.9699853599797399E-2</v>
      </c>
      <c r="L10" s="17">
        <v>2.5186186233421799E-2</v>
      </c>
      <c r="M10" s="17"/>
      <c r="N10" s="17">
        <v>2.9623925389930101E-2</v>
      </c>
      <c r="O10" s="17">
        <v>5.2003649569925703E-2</v>
      </c>
      <c r="P10" s="17">
        <v>5.4109388293235298E-2</v>
      </c>
      <c r="Q10" s="17">
        <v>2.18612678460566E-2</v>
      </c>
      <c r="R10" s="17"/>
      <c r="S10" s="17">
        <v>0.114102499487736</v>
      </c>
      <c r="T10" s="17">
        <v>4.22526030635847E-2</v>
      </c>
      <c r="U10" s="17">
        <v>0</v>
      </c>
      <c r="V10" s="17">
        <v>0</v>
      </c>
      <c r="W10" s="17">
        <v>0</v>
      </c>
      <c r="X10" s="17">
        <v>0.113699859998016</v>
      </c>
      <c r="Y10" s="17">
        <v>0</v>
      </c>
      <c r="Z10" s="17">
        <v>5.2460747893805199E-2</v>
      </c>
      <c r="AA10" s="17">
        <v>4.1423285077537002E-2</v>
      </c>
      <c r="AB10" s="17">
        <v>3.4041294262307502E-2</v>
      </c>
      <c r="AC10" s="17">
        <v>0</v>
      </c>
      <c r="AD10" s="17">
        <v>0</v>
      </c>
      <c r="AE10" s="17"/>
      <c r="AF10" s="17">
        <v>6.2495437305224902E-2</v>
      </c>
      <c r="AG10" s="17">
        <v>3.7961570370820701E-2</v>
      </c>
      <c r="AH10" s="17">
        <v>5.7698205679147803E-2</v>
      </c>
      <c r="AI10" s="17">
        <v>1.6926007931500099E-2</v>
      </c>
      <c r="AJ10" s="17">
        <v>2.3541114501771199E-2</v>
      </c>
      <c r="AK10" s="17">
        <v>0</v>
      </c>
      <c r="AL10" s="17"/>
      <c r="AM10" s="17">
        <v>4.03670026265356E-2</v>
      </c>
      <c r="AN10" s="17">
        <v>3.6598531786888898E-2</v>
      </c>
      <c r="AO10" s="17"/>
      <c r="AP10" s="17">
        <v>5.1082893924265398E-2</v>
      </c>
      <c r="AQ10" s="17">
        <v>4.0544258740011802E-2</v>
      </c>
      <c r="AR10" s="17">
        <v>2.8062853534699901E-2</v>
      </c>
      <c r="AS10" s="17">
        <v>4.2207006889571901E-2</v>
      </c>
      <c r="AT10" s="17">
        <v>0</v>
      </c>
      <c r="AU10" s="17"/>
      <c r="AV10" s="17">
        <v>3.4222686669745102E-2</v>
      </c>
      <c r="AW10" s="17">
        <v>6.0205315341363599E-2</v>
      </c>
      <c r="AX10" s="17">
        <v>3.7697498740335601E-2</v>
      </c>
      <c r="AY10" s="17">
        <v>2.1428615037190801E-2</v>
      </c>
      <c r="AZ10" s="17">
        <v>0</v>
      </c>
      <c r="BA10" s="17">
        <v>2.5759157314128801E-2</v>
      </c>
      <c r="BB10" s="17"/>
      <c r="BC10" s="17">
        <v>1.1343764987106399E-2</v>
      </c>
      <c r="BD10" s="17">
        <v>2.95857244798742E-2</v>
      </c>
      <c r="BE10" s="17">
        <v>7.2431509221740104E-2</v>
      </c>
      <c r="BF10" s="17"/>
      <c r="BG10" s="17">
        <v>9.0210217338914406E-2</v>
      </c>
      <c r="BH10" s="17">
        <v>4.5725440754161198E-2</v>
      </c>
      <c r="BI10" s="17">
        <v>2.5843165548544499E-2</v>
      </c>
      <c r="BJ10" s="17">
        <v>0.13806981178316199</v>
      </c>
      <c r="BK10" s="17">
        <v>0</v>
      </c>
      <c r="BL10" s="17"/>
      <c r="BM10" s="17">
        <v>5.3507701070012403E-2</v>
      </c>
      <c r="BN10" s="17">
        <v>2.40749371573581E-2</v>
      </c>
    </row>
    <row r="11" spans="2:66" ht="29" x14ac:dyDescent="0.35">
      <c r="B11" s="18" t="s">
        <v>352</v>
      </c>
      <c r="C11" s="17">
        <v>0.18942438949402199</v>
      </c>
      <c r="D11" s="17">
        <v>0.17673813348280201</v>
      </c>
      <c r="E11" s="17">
        <v>0.19808370233706299</v>
      </c>
      <c r="F11" s="17"/>
      <c r="G11" s="17">
        <v>0.11195278756664601</v>
      </c>
      <c r="H11" s="17">
        <v>0.20396898136584199</v>
      </c>
      <c r="I11" s="17">
        <v>0.21600187492287501</v>
      </c>
      <c r="J11" s="17">
        <v>0.10927787066240199</v>
      </c>
      <c r="K11" s="17">
        <v>0.32864629166760501</v>
      </c>
      <c r="L11" s="17">
        <v>0.18104491806752501</v>
      </c>
      <c r="M11" s="17"/>
      <c r="N11" s="17">
        <v>0.158606133556565</v>
      </c>
      <c r="O11" s="17">
        <v>0.18899267591965799</v>
      </c>
      <c r="P11" s="17">
        <v>0.254674999481528</v>
      </c>
      <c r="Q11" s="17">
        <v>0.17132118763406001</v>
      </c>
      <c r="R11" s="17"/>
      <c r="S11" s="17">
        <v>0.18476031055852901</v>
      </c>
      <c r="T11" s="17">
        <v>0.17575492376527699</v>
      </c>
      <c r="U11" s="17">
        <v>0.19753090207171001</v>
      </c>
      <c r="V11" s="17">
        <v>0.26594511464787002</v>
      </c>
      <c r="W11" s="17">
        <v>0.26874626105072003</v>
      </c>
      <c r="X11" s="17">
        <v>0.18372496782921199</v>
      </c>
      <c r="Y11" s="17">
        <v>0.268534895068057</v>
      </c>
      <c r="Z11" s="17">
        <v>0.10401605500762801</v>
      </c>
      <c r="AA11" s="17">
        <v>8.2325859062903003E-2</v>
      </c>
      <c r="AB11" s="17">
        <v>0.27587471541650299</v>
      </c>
      <c r="AC11" s="17">
        <v>0.17305814251389501</v>
      </c>
      <c r="AD11" s="17">
        <v>0</v>
      </c>
      <c r="AE11" s="17"/>
      <c r="AF11" s="17">
        <v>0.17253682903520201</v>
      </c>
      <c r="AG11" s="17">
        <v>0.16833315033749299</v>
      </c>
      <c r="AH11" s="17">
        <v>0.24801711738504501</v>
      </c>
      <c r="AI11" s="17">
        <v>0.186809270226001</v>
      </c>
      <c r="AJ11" s="17">
        <v>0.19663319037191501</v>
      </c>
      <c r="AK11" s="17">
        <v>0.21257321867564599</v>
      </c>
      <c r="AL11" s="17"/>
      <c r="AM11" s="17">
        <v>0.22415704861517799</v>
      </c>
      <c r="AN11" s="17">
        <v>0.13543672354252501</v>
      </c>
      <c r="AO11" s="17"/>
      <c r="AP11" s="17">
        <v>0.20642243816421699</v>
      </c>
      <c r="AQ11" s="17">
        <v>0.18707959968700899</v>
      </c>
      <c r="AR11" s="17">
        <v>0.14983898662080999</v>
      </c>
      <c r="AS11" s="17">
        <v>0.238691816326461</v>
      </c>
      <c r="AT11" s="17">
        <v>0.12902237816298601</v>
      </c>
      <c r="AU11" s="17"/>
      <c r="AV11" s="17">
        <v>0.197192422507391</v>
      </c>
      <c r="AW11" s="17">
        <v>0.17102436182577599</v>
      </c>
      <c r="AX11" s="17">
        <v>0.155647179605197</v>
      </c>
      <c r="AY11" s="17">
        <v>0.204223949936546</v>
      </c>
      <c r="AZ11" s="17">
        <v>0.16300447895711001</v>
      </c>
      <c r="BA11" s="17">
        <v>0.30784463116384603</v>
      </c>
      <c r="BB11" s="17"/>
      <c r="BC11" s="17">
        <v>0.16231532138294899</v>
      </c>
      <c r="BD11" s="17">
        <v>0.21404795325657899</v>
      </c>
      <c r="BE11" s="17">
        <v>0.16595714221459701</v>
      </c>
      <c r="BF11" s="17"/>
      <c r="BG11" s="17">
        <v>0.209678226588776</v>
      </c>
      <c r="BH11" s="17">
        <v>0.17679383325421399</v>
      </c>
      <c r="BI11" s="17">
        <v>0.168701738766143</v>
      </c>
      <c r="BJ11" s="17">
        <v>0.14517116758292201</v>
      </c>
      <c r="BK11" s="17">
        <v>0.35801316739300698</v>
      </c>
      <c r="BL11" s="17"/>
      <c r="BM11" s="17">
        <v>0.18254669814206601</v>
      </c>
      <c r="BN11" s="17">
        <v>0.32090036406767403</v>
      </c>
    </row>
    <row r="12" spans="2:66" ht="29" x14ac:dyDescent="0.35">
      <c r="B12" s="18" t="s">
        <v>353</v>
      </c>
      <c r="C12" s="17">
        <v>0.42356224479215998</v>
      </c>
      <c r="D12" s="17">
        <v>0.37417101079585602</v>
      </c>
      <c r="E12" s="17">
        <v>0.469537677643526</v>
      </c>
      <c r="F12" s="17"/>
      <c r="G12" s="17">
        <v>0.52443949958192704</v>
      </c>
      <c r="H12" s="17">
        <v>0.40382912430310303</v>
      </c>
      <c r="I12" s="17">
        <v>0.51633494727545803</v>
      </c>
      <c r="J12" s="17">
        <v>0.38730887496969701</v>
      </c>
      <c r="K12" s="17">
        <v>0.33462363529390599</v>
      </c>
      <c r="L12" s="17">
        <v>0.41440867523130698</v>
      </c>
      <c r="M12" s="17"/>
      <c r="N12" s="17">
        <v>0.40530653031590502</v>
      </c>
      <c r="O12" s="17">
        <v>0.391786571424806</v>
      </c>
      <c r="P12" s="17">
        <v>0.42789038101284899</v>
      </c>
      <c r="Q12" s="17">
        <v>0.47378942504096999</v>
      </c>
      <c r="R12" s="17"/>
      <c r="S12" s="17">
        <v>0.40715647082425199</v>
      </c>
      <c r="T12" s="17">
        <v>0.39269051811750799</v>
      </c>
      <c r="U12" s="17">
        <v>0.37006509591196901</v>
      </c>
      <c r="V12" s="17">
        <v>0.32855400021578901</v>
      </c>
      <c r="W12" s="17">
        <v>0.51999108585461395</v>
      </c>
      <c r="X12" s="17">
        <v>0.47979586554743803</v>
      </c>
      <c r="Y12" s="17">
        <v>0.38007728932901802</v>
      </c>
      <c r="Z12" s="17">
        <v>0.576897188807735</v>
      </c>
      <c r="AA12" s="17">
        <v>0.48039311489069098</v>
      </c>
      <c r="AB12" s="17">
        <v>0.24522215126109401</v>
      </c>
      <c r="AC12" s="17">
        <v>0.65082666840158898</v>
      </c>
      <c r="AD12" s="17">
        <v>0.58034690840881398</v>
      </c>
      <c r="AE12" s="17"/>
      <c r="AF12" s="17">
        <v>0.42548594556678498</v>
      </c>
      <c r="AG12" s="17">
        <v>0.440472566889894</v>
      </c>
      <c r="AH12" s="17">
        <v>0.394966442766432</v>
      </c>
      <c r="AI12" s="17">
        <v>0.40201872883161599</v>
      </c>
      <c r="AJ12" s="17">
        <v>0.41619953482842598</v>
      </c>
      <c r="AK12" s="17">
        <v>0.47238223196295998</v>
      </c>
      <c r="AL12" s="17"/>
      <c r="AM12" s="17">
        <v>0.41534464386158298</v>
      </c>
      <c r="AN12" s="17">
        <v>0.42896085320570998</v>
      </c>
      <c r="AO12" s="17"/>
      <c r="AP12" s="17">
        <v>0.42000247135288499</v>
      </c>
      <c r="AQ12" s="17">
        <v>0.42490515133672702</v>
      </c>
      <c r="AR12" s="17">
        <v>0.46637621261928203</v>
      </c>
      <c r="AS12" s="17">
        <v>0.33526034509687902</v>
      </c>
      <c r="AT12" s="17">
        <v>0.26863334850895998</v>
      </c>
      <c r="AU12" s="17"/>
      <c r="AV12" s="17">
        <v>0.415396054803508</v>
      </c>
      <c r="AW12" s="17">
        <v>0.37826915456975002</v>
      </c>
      <c r="AX12" s="17">
        <v>0.433104894768991</v>
      </c>
      <c r="AY12" s="17">
        <v>0.47907194668776598</v>
      </c>
      <c r="AZ12" s="17">
        <v>0.50548401963449296</v>
      </c>
      <c r="BA12" s="17">
        <v>0.47038537958617799</v>
      </c>
      <c r="BB12" s="17"/>
      <c r="BC12" s="17">
        <v>0.46897695036627501</v>
      </c>
      <c r="BD12" s="17">
        <v>0.42725476761715803</v>
      </c>
      <c r="BE12" s="17">
        <v>0.422828228672947</v>
      </c>
      <c r="BF12" s="17"/>
      <c r="BG12" s="17">
        <v>0.42109420565051597</v>
      </c>
      <c r="BH12" s="17">
        <v>0.44142373987842398</v>
      </c>
      <c r="BI12" s="17">
        <v>0.44216453657367499</v>
      </c>
      <c r="BJ12" s="17">
        <v>0.14188182501093399</v>
      </c>
      <c r="BK12" s="17">
        <v>0.33731042444410397</v>
      </c>
      <c r="BL12" s="17"/>
      <c r="BM12" s="17">
        <v>0.43786724843106001</v>
      </c>
      <c r="BN12" s="17">
        <v>0.30323395842057399</v>
      </c>
    </row>
    <row r="13" spans="2:66" ht="29" x14ac:dyDescent="0.35">
      <c r="B13" s="18" t="s">
        <v>354</v>
      </c>
      <c r="C13" s="17">
        <v>0.26757572060163998</v>
      </c>
      <c r="D13" s="17">
        <v>0.29927870972534398</v>
      </c>
      <c r="E13" s="17">
        <v>0.24043082345887401</v>
      </c>
      <c r="F13" s="17"/>
      <c r="G13" s="17">
        <v>0.255733685314256</v>
      </c>
      <c r="H13" s="17">
        <v>0.27665792587618099</v>
      </c>
      <c r="I13" s="17">
        <v>0.16627265509882999</v>
      </c>
      <c r="J13" s="17">
        <v>0.35520854826766501</v>
      </c>
      <c r="K13" s="17">
        <v>0.27931131205469101</v>
      </c>
      <c r="L13" s="17">
        <v>0.25001305928297601</v>
      </c>
      <c r="M13" s="17"/>
      <c r="N13" s="17">
        <v>0.31204213205692299</v>
      </c>
      <c r="O13" s="17">
        <v>0.30535390009609598</v>
      </c>
      <c r="P13" s="17">
        <v>0.210240423666128</v>
      </c>
      <c r="Q13" s="17">
        <v>0.22468799588294999</v>
      </c>
      <c r="R13" s="17"/>
      <c r="S13" s="17">
        <v>0.27001594890254099</v>
      </c>
      <c r="T13" s="17">
        <v>0.30392527174858103</v>
      </c>
      <c r="U13" s="17">
        <v>0.33281015444398698</v>
      </c>
      <c r="V13" s="17">
        <v>0.30743446384263201</v>
      </c>
      <c r="W13" s="17">
        <v>0.15793338863386999</v>
      </c>
      <c r="X13" s="17">
        <v>0.148695382875596</v>
      </c>
      <c r="Y13" s="17">
        <v>0.21681844412825199</v>
      </c>
      <c r="Z13" s="17">
        <v>0.21162034321807299</v>
      </c>
      <c r="AA13" s="17">
        <v>0.273741755968055</v>
      </c>
      <c r="AB13" s="17">
        <v>0.345709767524223</v>
      </c>
      <c r="AC13" s="17">
        <v>0.17611518908451601</v>
      </c>
      <c r="AD13" s="17">
        <v>0.41965309159118602</v>
      </c>
      <c r="AE13" s="17"/>
      <c r="AF13" s="17">
        <v>0.25316545978391403</v>
      </c>
      <c r="AG13" s="17">
        <v>0.256383840921802</v>
      </c>
      <c r="AH13" s="17">
        <v>0.29931823416937497</v>
      </c>
      <c r="AI13" s="17">
        <v>0.29612064258026499</v>
      </c>
      <c r="AJ13" s="17">
        <v>0.24280147797290799</v>
      </c>
      <c r="AK13" s="17">
        <v>0.27115143293212701</v>
      </c>
      <c r="AL13" s="17"/>
      <c r="AM13" s="17">
        <v>0.23454824396756099</v>
      </c>
      <c r="AN13" s="17">
        <v>0.32512339195449902</v>
      </c>
      <c r="AO13" s="17"/>
      <c r="AP13" s="17">
        <v>0.273685702845196</v>
      </c>
      <c r="AQ13" s="17">
        <v>0.29300379486772399</v>
      </c>
      <c r="AR13" s="17">
        <v>0.26579132886023998</v>
      </c>
      <c r="AS13" s="17">
        <v>0.248080413974018</v>
      </c>
      <c r="AT13" s="17">
        <v>0.60234427332805396</v>
      </c>
      <c r="AU13" s="17"/>
      <c r="AV13" s="17">
        <v>0.30012446796019498</v>
      </c>
      <c r="AW13" s="17">
        <v>0.268620334430478</v>
      </c>
      <c r="AX13" s="17">
        <v>0.29810327487659299</v>
      </c>
      <c r="AY13" s="17">
        <v>0.27202116508717</v>
      </c>
      <c r="AZ13" s="17">
        <v>0.27763006392274298</v>
      </c>
      <c r="BA13" s="17">
        <v>0.100291420119806</v>
      </c>
      <c r="BB13" s="17"/>
      <c r="BC13" s="17">
        <v>0.32368256723070699</v>
      </c>
      <c r="BD13" s="17">
        <v>0.24146938286918401</v>
      </c>
      <c r="BE13" s="17">
        <v>0.26427010215265601</v>
      </c>
      <c r="BF13" s="17"/>
      <c r="BG13" s="17">
        <v>0.21963009227873401</v>
      </c>
      <c r="BH13" s="17">
        <v>0.25048756048860699</v>
      </c>
      <c r="BI13" s="17">
        <v>0.31035798637165501</v>
      </c>
      <c r="BJ13" s="17">
        <v>0.57487719562298201</v>
      </c>
      <c r="BK13" s="17">
        <v>0.213000456031254</v>
      </c>
      <c r="BL13" s="17"/>
      <c r="BM13" s="17">
        <v>0.24508929014235001</v>
      </c>
      <c r="BN13" s="17">
        <v>0.27610012750804902</v>
      </c>
    </row>
    <row r="14" spans="2:66" x14ac:dyDescent="0.35">
      <c r="B14" s="18" t="s">
        <v>282</v>
      </c>
      <c r="C14" s="19">
        <v>6.0565232488840298E-2</v>
      </c>
      <c r="D14" s="19">
        <v>9.1307099311606202E-2</v>
      </c>
      <c r="E14" s="19">
        <v>3.2089879651257203E-2</v>
      </c>
      <c r="F14" s="19"/>
      <c r="G14" s="19">
        <v>0</v>
      </c>
      <c r="H14" s="19">
        <v>1.5070207026084401E-2</v>
      </c>
      <c r="I14" s="19">
        <v>5.1106957354846598E-2</v>
      </c>
      <c r="J14" s="19">
        <v>9.4530383432021997E-2</v>
      </c>
      <c r="K14" s="19">
        <v>3.7718907384000099E-2</v>
      </c>
      <c r="L14" s="19">
        <v>0.115675095225312</v>
      </c>
      <c r="M14" s="19"/>
      <c r="N14" s="19">
        <v>6.3207097201069498E-2</v>
      </c>
      <c r="O14" s="19">
        <v>3.0476985365604701E-2</v>
      </c>
      <c r="P14" s="19">
        <v>5.3084807546260097E-2</v>
      </c>
      <c r="Q14" s="19">
        <v>9.6305244069029697E-2</v>
      </c>
      <c r="R14" s="19"/>
      <c r="S14" s="19">
        <v>2.3964770226942201E-2</v>
      </c>
      <c r="T14" s="19">
        <v>8.5376683305049397E-2</v>
      </c>
      <c r="U14" s="19">
        <v>3.4394032257295697E-2</v>
      </c>
      <c r="V14" s="19">
        <v>6.5686564077894499E-2</v>
      </c>
      <c r="W14" s="19">
        <v>5.3329264460796201E-2</v>
      </c>
      <c r="X14" s="19">
        <v>3.6337665614930903E-2</v>
      </c>
      <c r="Y14" s="19">
        <v>0.1067355152401</v>
      </c>
      <c r="Z14" s="19">
        <v>5.5005665072759197E-2</v>
      </c>
      <c r="AA14" s="19">
        <v>0.122115985000814</v>
      </c>
      <c r="AB14" s="19">
        <v>3.2470695241064898E-2</v>
      </c>
      <c r="AC14" s="19">
        <v>0</v>
      </c>
      <c r="AD14" s="19">
        <v>0</v>
      </c>
      <c r="AE14" s="19"/>
      <c r="AF14" s="19">
        <v>4.7486066712634903E-2</v>
      </c>
      <c r="AG14" s="19">
        <v>7.7603325431663997E-2</v>
      </c>
      <c r="AH14" s="19">
        <v>0</v>
      </c>
      <c r="AI14" s="19">
        <v>9.8125350430618097E-2</v>
      </c>
      <c r="AJ14" s="19">
        <v>9.5687394600917797E-2</v>
      </c>
      <c r="AK14" s="19">
        <v>0</v>
      </c>
      <c r="AL14" s="19"/>
      <c r="AM14" s="19">
        <v>6.6140693420065996E-2</v>
      </c>
      <c r="AN14" s="19">
        <v>5.23172113881386E-2</v>
      </c>
      <c r="AO14" s="19"/>
      <c r="AP14" s="19">
        <v>4.8806493713436497E-2</v>
      </c>
      <c r="AQ14" s="19">
        <v>5.4467195368528003E-2</v>
      </c>
      <c r="AR14" s="19">
        <v>4.9474535310852399E-2</v>
      </c>
      <c r="AS14" s="19">
        <v>6.6704198370054604E-2</v>
      </c>
      <c r="AT14" s="19">
        <v>0</v>
      </c>
      <c r="AU14" s="19"/>
      <c r="AV14" s="19">
        <v>3.4681157044216898E-2</v>
      </c>
      <c r="AW14" s="19">
        <v>8.9592984214649798E-2</v>
      </c>
      <c r="AX14" s="19">
        <v>3.8493225399711901E-2</v>
      </c>
      <c r="AY14" s="19">
        <v>2.32543232513268E-2</v>
      </c>
      <c r="AZ14" s="19">
        <v>0</v>
      </c>
      <c r="BA14" s="19">
        <v>9.57194118160416E-2</v>
      </c>
      <c r="BB14" s="19"/>
      <c r="BC14" s="19">
        <v>2.30921742279631E-2</v>
      </c>
      <c r="BD14" s="19">
        <v>7.2906365746680094E-2</v>
      </c>
      <c r="BE14" s="19">
        <v>4.4704518000671302E-2</v>
      </c>
      <c r="BF14" s="19"/>
      <c r="BG14" s="19">
        <v>5.9387258143059798E-2</v>
      </c>
      <c r="BH14" s="19">
        <v>5.1728921500788498E-2</v>
      </c>
      <c r="BI14" s="19">
        <v>4.4146967509416699E-2</v>
      </c>
      <c r="BJ14" s="19">
        <v>0</v>
      </c>
      <c r="BK14" s="19">
        <v>6.0589955554345598E-2</v>
      </c>
      <c r="BL14" s="19"/>
      <c r="BM14" s="19">
        <v>5.3068687009625602E-2</v>
      </c>
      <c r="BN14" s="19">
        <v>5.0025014866015599E-2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468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365</v>
      </c>
      <c r="D7" s="10">
        <v>203</v>
      </c>
      <c r="E7" s="10">
        <v>162</v>
      </c>
      <c r="F7" s="10"/>
      <c r="G7" s="10">
        <v>42</v>
      </c>
      <c r="H7" s="10">
        <v>70</v>
      </c>
      <c r="I7" s="10">
        <v>56</v>
      </c>
      <c r="J7" s="10">
        <v>66</v>
      </c>
      <c r="K7" s="10">
        <v>55</v>
      </c>
      <c r="L7" s="10">
        <v>76</v>
      </c>
      <c r="M7" s="10"/>
      <c r="N7" s="10">
        <v>103</v>
      </c>
      <c r="O7" s="10">
        <v>84</v>
      </c>
      <c r="P7" s="10">
        <v>77</v>
      </c>
      <c r="Q7" s="10">
        <v>100</v>
      </c>
      <c r="R7" s="10"/>
      <c r="S7" s="10">
        <v>58</v>
      </c>
      <c r="T7" s="10">
        <v>52</v>
      </c>
      <c r="U7" s="10">
        <v>33</v>
      </c>
      <c r="V7" s="10">
        <v>30</v>
      </c>
      <c r="W7" s="10">
        <v>21</v>
      </c>
      <c r="X7" s="10">
        <v>33</v>
      </c>
      <c r="Y7" s="10">
        <v>24</v>
      </c>
      <c r="Z7" s="10">
        <v>21</v>
      </c>
      <c r="AA7" s="10">
        <v>39</v>
      </c>
      <c r="AB7" s="10">
        <v>30</v>
      </c>
      <c r="AC7" s="10">
        <v>10</v>
      </c>
      <c r="AD7" s="10">
        <v>14</v>
      </c>
      <c r="AE7" s="10"/>
      <c r="AF7" s="10">
        <v>91</v>
      </c>
      <c r="AG7" s="10">
        <v>113</v>
      </c>
      <c r="AH7" s="10">
        <v>46</v>
      </c>
      <c r="AI7" s="10">
        <v>58</v>
      </c>
      <c r="AJ7" s="10">
        <v>35</v>
      </c>
      <c r="AK7" s="10">
        <v>22</v>
      </c>
      <c r="AL7" s="10"/>
      <c r="AM7" s="10">
        <v>207</v>
      </c>
      <c r="AN7" s="10">
        <v>156</v>
      </c>
      <c r="AO7" s="10"/>
      <c r="AP7" s="10">
        <v>94</v>
      </c>
      <c r="AQ7" s="10">
        <v>73</v>
      </c>
      <c r="AR7" s="10">
        <v>88</v>
      </c>
      <c r="AS7" s="10">
        <v>39</v>
      </c>
      <c r="AT7" s="10">
        <v>11</v>
      </c>
      <c r="AU7" s="10"/>
      <c r="AV7" s="10">
        <v>114</v>
      </c>
      <c r="AW7" s="10">
        <v>82</v>
      </c>
      <c r="AX7" s="10">
        <v>31</v>
      </c>
      <c r="AY7" s="10">
        <v>35</v>
      </c>
      <c r="AZ7" s="10">
        <v>25</v>
      </c>
      <c r="BA7" s="10">
        <v>28</v>
      </c>
      <c r="BB7" s="10"/>
      <c r="BC7" s="10">
        <v>76</v>
      </c>
      <c r="BD7" s="10">
        <v>144</v>
      </c>
      <c r="BE7" s="10">
        <v>121</v>
      </c>
      <c r="BF7" s="10"/>
      <c r="BG7" s="10">
        <v>33</v>
      </c>
      <c r="BH7" s="10">
        <v>157</v>
      </c>
      <c r="BI7" s="10">
        <v>109</v>
      </c>
      <c r="BJ7" s="10">
        <v>4</v>
      </c>
      <c r="BK7" s="10">
        <v>43</v>
      </c>
      <c r="BL7" s="10"/>
      <c r="BM7" s="10">
        <v>190</v>
      </c>
      <c r="BN7" s="10">
        <v>47</v>
      </c>
    </row>
    <row r="8" spans="2:66" ht="30" customHeight="1" x14ac:dyDescent="0.35">
      <c r="B8" s="11" t="s">
        <v>19</v>
      </c>
      <c r="C8" s="11">
        <v>364</v>
      </c>
      <c r="D8" s="11">
        <v>202</v>
      </c>
      <c r="E8" s="11">
        <v>162</v>
      </c>
      <c r="F8" s="11"/>
      <c r="G8" s="11">
        <v>42</v>
      </c>
      <c r="H8" s="11">
        <v>68</v>
      </c>
      <c r="I8" s="11">
        <v>56</v>
      </c>
      <c r="J8" s="11">
        <v>67</v>
      </c>
      <c r="K8" s="11">
        <v>55</v>
      </c>
      <c r="L8" s="11">
        <v>74</v>
      </c>
      <c r="M8" s="11"/>
      <c r="N8" s="11">
        <v>102</v>
      </c>
      <c r="O8" s="11">
        <v>87</v>
      </c>
      <c r="P8" s="11">
        <v>76</v>
      </c>
      <c r="Q8" s="11">
        <v>98</v>
      </c>
      <c r="R8" s="11"/>
      <c r="S8" s="11">
        <v>57</v>
      </c>
      <c r="T8" s="11">
        <v>51</v>
      </c>
      <c r="U8" s="11">
        <v>32</v>
      </c>
      <c r="V8" s="11">
        <v>32</v>
      </c>
      <c r="W8" s="11">
        <v>21</v>
      </c>
      <c r="X8" s="11">
        <v>32</v>
      </c>
      <c r="Y8" s="11">
        <v>23</v>
      </c>
      <c r="Z8" s="11">
        <v>20</v>
      </c>
      <c r="AA8" s="11">
        <v>38</v>
      </c>
      <c r="AB8" s="11">
        <v>34</v>
      </c>
      <c r="AC8" s="11">
        <v>10</v>
      </c>
      <c r="AD8" s="11">
        <v>13</v>
      </c>
      <c r="AE8" s="11"/>
      <c r="AF8" s="11">
        <v>91</v>
      </c>
      <c r="AG8" s="11">
        <v>113</v>
      </c>
      <c r="AH8" s="11">
        <v>46</v>
      </c>
      <c r="AI8" s="11">
        <v>58</v>
      </c>
      <c r="AJ8" s="11">
        <v>35</v>
      </c>
      <c r="AK8" s="11">
        <v>22</v>
      </c>
      <c r="AL8" s="11"/>
      <c r="AM8" s="11">
        <v>206</v>
      </c>
      <c r="AN8" s="11">
        <v>156</v>
      </c>
      <c r="AO8" s="11"/>
      <c r="AP8" s="11">
        <v>93</v>
      </c>
      <c r="AQ8" s="11">
        <v>73</v>
      </c>
      <c r="AR8" s="11">
        <v>87</v>
      </c>
      <c r="AS8" s="11">
        <v>39</v>
      </c>
      <c r="AT8" s="11">
        <v>11</v>
      </c>
      <c r="AU8" s="11"/>
      <c r="AV8" s="11">
        <v>114</v>
      </c>
      <c r="AW8" s="11">
        <v>81</v>
      </c>
      <c r="AX8" s="11">
        <v>31</v>
      </c>
      <c r="AY8" s="11">
        <v>34</v>
      </c>
      <c r="AZ8" s="11">
        <v>25</v>
      </c>
      <c r="BA8" s="11">
        <v>28</v>
      </c>
      <c r="BB8" s="11"/>
      <c r="BC8" s="11">
        <v>75</v>
      </c>
      <c r="BD8" s="11">
        <v>144</v>
      </c>
      <c r="BE8" s="11">
        <v>120</v>
      </c>
      <c r="BF8" s="11"/>
      <c r="BG8" s="11">
        <v>33</v>
      </c>
      <c r="BH8" s="11">
        <v>157</v>
      </c>
      <c r="BI8" s="11">
        <v>108</v>
      </c>
      <c r="BJ8" s="11">
        <v>4</v>
      </c>
      <c r="BK8" s="11">
        <v>43</v>
      </c>
      <c r="BL8" s="11"/>
      <c r="BM8" s="11">
        <v>190</v>
      </c>
      <c r="BN8" s="11">
        <v>47</v>
      </c>
    </row>
    <row r="9" spans="2:66" ht="29" x14ac:dyDescent="0.35">
      <c r="B9" s="18" t="s">
        <v>350</v>
      </c>
      <c r="C9" s="17">
        <v>8.9239318784572502E-2</v>
      </c>
      <c r="D9" s="17">
        <v>8.7875330840234495E-2</v>
      </c>
      <c r="E9" s="17">
        <v>9.09446780236874E-2</v>
      </c>
      <c r="F9" s="17"/>
      <c r="G9" s="17">
        <v>9.3168560698061897E-2</v>
      </c>
      <c r="H9" s="17">
        <v>2.7420004444949901E-2</v>
      </c>
      <c r="I9" s="17">
        <v>5.3462519452668902E-2</v>
      </c>
      <c r="J9" s="17">
        <v>7.5028249529398003E-2</v>
      </c>
      <c r="K9" s="17">
        <v>0.10837167885851801</v>
      </c>
      <c r="L9" s="17">
        <v>0.16972413627893801</v>
      </c>
      <c r="M9" s="17"/>
      <c r="N9" s="17">
        <v>3.8399524391732401E-2</v>
      </c>
      <c r="O9" s="17">
        <v>9.3962747602972602E-2</v>
      </c>
      <c r="P9" s="17">
        <v>0.127560488885023</v>
      </c>
      <c r="Q9" s="17">
        <v>0.109095510051973</v>
      </c>
      <c r="R9" s="17"/>
      <c r="S9" s="17">
        <v>8.5204593751984803E-2</v>
      </c>
      <c r="T9" s="17">
        <v>9.4435672205105403E-2</v>
      </c>
      <c r="U9" s="17">
        <v>0.177895755911602</v>
      </c>
      <c r="V9" s="17">
        <v>9.8470290091452597E-2</v>
      </c>
      <c r="W9" s="17">
        <v>0.141134897194574</v>
      </c>
      <c r="X9" s="17">
        <v>0.121239794227399</v>
      </c>
      <c r="Y9" s="17">
        <v>0.16370173127548801</v>
      </c>
      <c r="Z9" s="17">
        <v>4.7690728415933997E-2</v>
      </c>
      <c r="AA9" s="17">
        <v>0</v>
      </c>
      <c r="AB9" s="17">
        <v>6.7271381594311605E-2</v>
      </c>
      <c r="AC9" s="17">
        <v>0</v>
      </c>
      <c r="AD9" s="17">
        <v>0</v>
      </c>
      <c r="AE9" s="17"/>
      <c r="AF9" s="17">
        <v>6.7138761015303597E-2</v>
      </c>
      <c r="AG9" s="17">
        <v>8.37104123794329E-2</v>
      </c>
      <c r="AH9" s="17">
        <v>0.1289278302811</v>
      </c>
      <c r="AI9" s="17">
        <v>3.7612662511462898E-2</v>
      </c>
      <c r="AJ9" s="17">
        <v>0.16930788958409401</v>
      </c>
      <c r="AK9" s="17">
        <v>0.134465472722268</v>
      </c>
      <c r="AL9" s="17"/>
      <c r="AM9" s="17">
        <v>9.5655989787018197E-2</v>
      </c>
      <c r="AN9" s="17">
        <v>8.1855898819918199E-2</v>
      </c>
      <c r="AO9" s="17"/>
      <c r="AP9" s="17">
        <v>0.115062679866562</v>
      </c>
      <c r="AQ9" s="17">
        <v>0.13552795816322399</v>
      </c>
      <c r="AR9" s="17">
        <v>3.4197911244732503E-2</v>
      </c>
      <c r="AS9" s="17">
        <v>7.7260710190520804E-2</v>
      </c>
      <c r="AT9" s="17">
        <v>8.6703481562291004E-2</v>
      </c>
      <c r="AU9" s="17"/>
      <c r="AV9" s="17">
        <v>7.7899008280689699E-2</v>
      </c>
      <c r="AW9" s="17">
        <v>8.2526472106048895E-2</v>
      </c>
      <c r="AX9" s="17">
        <v>3.1480824891323297E-2</v>
      </c>
      <c r="AY9" s="17">
        <v>0.11087910808218999</v>
      </c>
      <c r="AZ9" s="17">
        <v>0.115958160117755</v>
      </c>
      <c r="BA9" s="17">
        <v>6.9931703551423294E-2</v>
      </c>
      <c r="BB9" s="17"/>
      <c r="BC9" s="17">
        <v>6.4996091291541699E-2</v>
      </c>
      <c r="BD9" s="17">
        <v>0.123255844777551</v>
      </c>
      <c r="BE9" s="17">
        <v>5.56300378243368E-2</v>
      </c>
      <c r="BF9" s="17"/>
      <c r="BG9" s="17">
        <v>0.178886082131469</v>
      </c>
      <c r="BH9" s="17">
        <v>7.4877884072324902E-2</v>
      </c>
      <c r="BI9" s="17">
        <v>5.3244128235180301E-2</v>
      </c>
      <c r="BJ9" s="17">
        <v>0</v>
      </c>
      <c r="BK9" s="17">
        <v>0.18890291393605399</v>
      </c>
      <c r="BL9" s="17"/>
      <c r="BM9" s="17">
        <v>9.2878132193760093E-2</v>
      </c>
      <c r="BN9" s="17">
        <v>0.17314103901334801</v>
      </c>
    </row>
    <row r="10" spans="2:66" ht="43.5" x14ac:dyDescent="0.35">
      <c r="B10" s="18" t="s">
        <v>351</v>
      </c>
      <c r="C10" s="17">
        <v>0.100334328531721</v>
      </c>
      <c r="D10" s="17">
        <v>0.112408345984241</v>
      </c>
      <c r="E10" s="17">
        <v>8.5238493336577195E-2</v>
      </c>
      <c r="F10" s="17"/>
      <c r="G10" s="17">
        <v>4.71993413752635E-2</v>
      </c>
      <c r="H10" s="17">
        <v>7.2949222068564398E-2</v>
      </c>
      <c r="I10" s="17">
        <v>0.124342120276469</v>
      </c>
      <c r="J10" s="17">
        <v>8.7632798198383197E-2</v>
      </c>
      <c r="K10" s="17">
        <v>8.85442869278458E-2</v>
      </c>
      <c r="L10" s="17">
        <v>0.15803559181007801</v>
      </c>
      <c r="M10" s="17"/>
      <c r="N10" s="17">
        <v>7.7029647553357602E-2</v>
      </c>
      <c r="O10" s="17">
        <v>8.3026974447718505E-2</v>
      </c>
      <c r="P10" s="17">
        <v>0.115372153154878</v>
      </c>
      <c r="Q10" s="17">
        <v>0.12939826363623599</v>
      </c>
      <c r="R10" s="17"/>
      <c r="S10" s="17">
        <v>0.13670727390221299</v>
      </c>
      <c r="T10" s="17">
        <v>0.13257397067805901</v>
      </c>
      <c r="U10" s="17">
        <v>9.2248376150894304E-2</v>
      </c>
      <c r="V10" s="17">
        <v>9.9462204708599594E-2</v>
      </c>
      <c r="W10" s="17">
        <v>4.5369080593775701E-2</v>
      </c>
      <c r="X10" s="17">
        <v>0.121664688588036</v>
      </c>
      <c r="Y10" s="17">
        <v>3.9960620123879798E-2</v>
      </c>
      <c r="Z10" s="17">
        <v>0.188250708464722</v>
      </c>
      <c r="AA10" s="17">
        <v>2.7135977101609199E-2</v>
      </c>
      <c r="AB10" s="17">
        <v>9.7094172947794502E-2</v>
      </c>
      <c r="AC10" s="17">
        <v>0</v>
      </c>
      <c r="AD10" s="17">
        <v>0.14530086924046101</v>
      </c>
      <c r="AE10" s="17"/>
      <c r="AF10" s="17">
        <v>7.64894507909199E-2</v>
      </c>
      <c r="AG10" s="17">
        <v>6.81368673142142E-2</v>
      </c>
      <c r="AH10" s="17">
        <v>0.17439518745111601</v>
      </c>
      <c r="AI10" s="17">
        <v>0.191971655993292</v>
      </c>
      <c r="AJ10" s="17">
        <v>5.32725471682573E-2</v>
      </c>
      <c r="AK10" s="17">
        <v>4.4471061190930299E-2</v>
      </c>
      <c r="AL10" s="17"/>
      <c r="AM10" s="17">
        <v>0.12873049392857</v>
      </c>
      <c r="AN10" s="17">
        <v>6.3990275797316698E-2</v>
      </c>
      <c r="AO10" s="17"/>
      <c r="AP10" s="17">
        <v>0.148122995962024</v>
      </c>
      <c r="AQ10" s="17">
        <v>9.3252470921978706E-2</v>
      </c>
      <c r="AR10" s="17">
        <v>5.8343651794829803E-2</v>
      </c>
      <c r="AS10" s="17">
        <v>7.5117980369794404E-2</v>
      </c>
      <c r="AT10" s="17">
        <v>8.7052234996328706E-2</v>
      </c>
      <c r="AU10" s="17"/>
      <c r="AV10" s="17">
        <v>0.12908659099834099</v>
      </c>
      <c r="AW10" s="17">
        <v>6.04978161454717E-2</v>
      </c>
      <c r="AX10" s="17">
        <v>3.1875477367328597E-2</v>
      </c>
      <c r="AY10" s="17">
        <v>0.13727259379346299</v>
      </c>
      <c r="AZ10" s="17">
        <v>0</v>
      </c>
      <c r="BA10" s="17">
        <v>3.4677057023518497E-2</v>
      </c>
      <c r="BB10" s="17"/>
      <c r="BC10" s="17">
        <v>0.118777936068509</v>
      </c>
      <c r="BD10" s="17">
        <v>4.7092405208398198E-2</v>
      </c>
      <c r="BE10" s="17">
        <v>0.123161613381959</v>
      </c>
      <c r="BF10" s="17"/>
      <c r="BG10" s="17">
        <v>0.121879760743293</v>
      </c>
      <c r="BH10" s="17">
        <v>9.3622669067598696E-2</v>
      </c>
      <c r="BI10" s="17">
        <v>0.10154226797393601</v>
      </c>
      <c r="BJ10" s="17">
        <v>0</v>
      </c>
      <c r="BK10" s="17">
        <v>0.13569010707478901</v>
      </c>
      <c r="BL10" s="17"/>
      <c r="BM10" s="17">
        <v>9.8513001472582698E-2</v>
      </c>
      <c r="BN10" s="17">
        <v>0.124368256864023</v>
      </c>
    </row>
    <row r="11" spans="2:66" ht="29" x14ac:dyDescent="0.35">
      <c r="B11" s="18" t="s">
        <v>352</v>
      </c>
      <c r="C11" s="17">
        <v>0.355011568879049</v>
      </c>
      <c r="D11" s="17">
        <v>0.33087131876806603</v>
      </c>
      <c r="E11" s="17">
        <v>0.38519350614044201</v>
      </c>
      <c r="F11" s="17"/>
      <c r="G11" s="17">
        <v>0.35940386392073098</v>
      </c>
      <c r="H11" s="17">
        <v>0.43165653387957997</v>
      </c>
      <c r="I11" s="17">
        <v>0.252829642937483</v>
      </c>
      <c r="J11" s="17">
        <v>0.33422612657780498</v>
      </c>
      <c r="K11" s="17">
        <v>0.40427972781416599</v>
      </c>
      <c r="L11" s="17">
        <v>0.34185260493937197</v>
      </c>
      <c r="M11" s="17"/>
      <c r="N11" s="17">
        <v>0.35746581832309299</v>
      </c>
      <c r="O11" s="17">
        <v>0.37327484677470302</v>
      </c>
      <c r="P11" s="17">
        <v>0.36549061484574003</v>
      </c>
      <c r="Q11" s="17">
        <v>0.32118949948867698</v>
      </c>
      <c r="R11" s="17"/>
      <c r="S11" s="17">
        <v>0.27911749399688901</v>
      </c>
      <c r="T11" s="17">
        <v>0.310902365442978</v>
      </c>
      <c r="U11" s="17">
        <v>0.36555299894109</v>
      </c>
      <c r="V11" s="17">
        <v>0.46150929849306099</v>
      </c>
      <c r="W11" s="17">
        <v>0.46803989881213698</v>
      </c>
      <c r="X11" s="17">
        <v>0.39286126935085702</v>
      </c>
      <c r="Y11" s="17">
        <v>0.37386808345948802</v>
      </c>
      <c r="Z11" s="17">
        <v>0.288355087295188</v>
      </c>
      <c r="AA11" s="17">
        <v>0.28149495736082403</v>
      </c>
      <c r="AB11" s="17">
        <v>0.371358010167467</v>
      </c>
      <c r="AC11" s="17">
        <v>0.89416566728184899</v>
      </c>
      <c r="AD11" s="17">
        <v>0.14034264524735901</v>
      </c>
      <c r="AE11" s="17"/>
      <c r="AF11" s="17">
        <v>0.33363702032300802</v>
      </c>
      <c r="AG11" s="17">
        <v>0.34560825112230198</v>
      </c>
      <c r="AH11" s="17">
        <v>0.35023404861664897</v>
      </c>
      <c r="AI11" s="17">
        <v>0.358894990472713</v>
      </c>
      <c r="AJ11" s="17">
        <v>0.43200546479037399</v>
      </c>
      <c r="AK11" s="17">
        <v>0.36780876090642201</v>
      </c>
      <c r="AL11" s="17"/>
      <c r="AM11" s="17">
        <v>0.35954118386372802</v>
      </c>
      <c r="AN11" s="17">
        <v>0.34725522217524502</v>
      </c>
      <c r="AO11" s="17"/>
      <c r="AP11" s="17">
        <v>0.33093190579648502</v>
      </c>
      <c r="AQ11" s="17">
        <v>0.44068710925027699</v>
      </c>
      <c r="AR11" s="17">
        <v>0.31519351207652602</v>
      </c>
      <c r="AS11" s="17">
        <v>0.25529559449102901</v>
      </c>
      <c r="AT11" s="17">
        <v>0.56808644084904902</v>
      </c>
      <c r="AU11" s="17"/>
      <c r="AV11" s="17">
        <v>0.27478276754811798</v>
      </c>
      <c r="AW11" s="17">
        <v>0.42392827890609802</v>
      </c>
      <c r="AX11" s="17">
        <v>0.45247278719948603</v>
      </c>
      <c r="AY11" s="17">
        <v>0.46544676864711498</v>
      </c>
      <c r="AZ11" s="17">
        <v>0.235745866870221</v>
      </c>
      <c r="BA11" s="17">
        <v>0.43232947182772602</v>
      </c>
      <c r="BB11" s="17"/>
      <c r="BC11" s="17">
        <v>0.249428048205275</v>
      </c>
      <c r="BD11" s="17">
        <v>0.37808526260770198</v>
      </c>
      <c r="BE11" s="17">
        <v>0.41495211375005397</v>
      </c>
      <c r="BF11" s="17"/>
      <c r="BG11" s="17">
        <v>0.24186930408764601</v>
      </c>
      <c r="BH11" s="17">
        <v>0.36115123333979798</v>
      </c>
      <c r="BI11" s="17">
        <v>0.34891823650308501</v>
      </c>
      <c r="BJ11" s="17">
        <v>0.47808720747682298</v>
      </c>
      <c r="BK11" s="17">
        <v>0.39118525657696002</v>
      </c>
      <c r="BL11" s="17"/>
      <c r="BM11" s="17">
        <v>0.34050762674908303</v>
      </c>
      <c r="BN11" s="17">
        <v>0.39843627061418402</v>
      </c>
    </row>
    <row r="12" spans="2:66" ht="29" x14ac:dyDescent="0.35">
      <c r="B12" s="18" t="s">
        <v>353</v>
      </c>
      <c r="C12" s="17">
        <v>0.27768250222225599</v>
      </c>
      <c r="D12" s="17">
        <v>0.26415841670715301</v>
      </c>
      <c r="E12" s="17">
        <v>0.294591320426624</v>
      </c>
      <c r="F12" s="17"/>
      <c r="G12" s="17">
        <v>0.33238876733195799</v>
      </c>
      <c r="H12" s="17">
        <v>0.327148122980645</v>
      </c>
      <c r="I12" s="17">
        <v>0.42329679160919798</v>
      </c>
      <c r="J12" s="17">
        <v>0.25651302839356199</v>
      </c>
      <c r="K12" s="17">
        <v>0.23178460695068601</v>
      </c>
      <c r="L12" s="17">
        <v>0.143348210763868</v>
      </c>
      <c r="M12" s="17"/>
      <c r="N12" s="17">
        <v>0.32657113852652597</v>
      </c>
      <c r="O12" s="17">
        <v>0.29247607999553699</v>
      </c>
      <c r="P12" s="17">
        <v>0.209577372809538</v>
      </c>
      <c r="Q12" s="17">
        <v>0.26944958951279702</v>
      </c>
      <c r="R12" s="17"/>
      <c r="S12" s="17">
        <v>0.38049369688982299</v>
      </c>
      <c r="T12" s="17">
        <v>0.29042037980018798</v>
      </c>
      <c r="U12" s="17">
        <v>0.21404895495090501</v>
      </c>
      <c r="V12" s="17">
        <v>0.16914116181875899</v>
      </c>
      <c r="W12" s="17">
        <v>9.8537185018209905E-2</v>
      </c>
      <c r="X12" s="17">
        <v>0.242857136028795</v>
      </c>
      <c r="Y12" s="17">
        <v>0.25523117506042498</v>
      </c>
      <c r="Z12" s="17">
        <v>0.38125915123756599</v>
      </c>
      <c r="AA12" s="17">
        <v>0.41189661913856501</v>
      </c>
      <c r="AB12" s="17">
        <v>0.13430353406262699</v>
      </c>
      <c r="AC12" s="17">
        <v>0</v>
      </c>
      <c r="AD12" s="17">
        <v>0.63950170256410699</v>
      </c>
      <c r="AE12" s="17"/>
      <c r="AF12" s="17">
        <v>0.34488184311139702</v>
      </c>
      <c r="AG12" s="17">
        <v>0.32226594496580402</v>
      </c>
      <c r="AH12" s="17">
        <v>0.193664910656837</v>
      </c>
      <c r="AI12" s="17">
        <v>0.202068532537763</v>
      </c>
      <c r="AJ12" s="17">
        <v>0.228729019361394</v>
      </c>
      <c r="AK12" s="17">
        <v>0.22195536283911901</v>
      </c>
      <c r="AL12" s="17"/>
      <c r="AM12" s="17">
        <v>0.25867390548567698</v>
      </c>
      <c r="AN12" s="17">
        <v>0.30630728018825798</v>
      </c>
      <c r="AO12" s="17"/>
      <c r="AP12" s="17">
        <v>0.27640024363367999</v>
      </c>
      <c r="AQ12" s="17">
        <v>0.20414203614129101</v>
      </c>
      <c r="AR12" s="17">
        <v>0.37061786585766399</v>
      </c>
      <c r="AS12" s="17">
        <v>0.41729102601062101</v>
      </c>
      <c r="AT12" s="17">
        <v>8.6035372104949798E-2</v>
      </c>
      <c r="AU12" s="17"/>
      <c r="AV12" s="17">
        <v>0.34000543945044898</v>
      </c>
      <c r="AW12" s="17">
        <v>0.290810527968073</v>
      </c>
      <c r="AX12" s="17">
        <v>0.22164469670165199</v>
      </c>
      <c r="AY12" s="17">
        <v>0.14065104351053501</v>
      </c>
      <c r="AZ12" s="17">
        <v>0.52999819042673002</v>
      </c>
      <c r="BA12" s="17">
        <v>0.14654719672031</v>
      </c>
      <c r="BB12" s="17"/>
      <c r="BC12" s="17">
        <v>0.41069550152987999</v>
      </c>
      <c r="BD12" s="17">
        <v>0.22082610740057401</v>
      </c>
      <c r="BE12" s="17">
        <v>0.26912436010770202</v>
      </c>
      <c r="BF12" s="17"/>
      <c r="BG12" s="17">
        <v>0.242793586358345</v>
      </c>
      <c r="BH12" s="17">
        <v>0.30333020531527399</v>
      </c>
      <c r="BI12" s="17">
        <v>0.35509557599179398</v>
      </c>
      <c r="BJ12" s="17">
        <v>0.52191279252317702</v>
      </c>
      <c r="BK12" s="17">
        <v>7.0474179805804602E-2</v>
      </c>
      <c r="BL12" s="17"/>
      <c r="BM12" s="17">
        <v>0.29285339500616903</v>
      </c>
      <c r="BN12" s="17">
        <v>0.108141777412794</v>
      </c>
    </row>
    <row r="13" spans="2:66" ht="29" x14ac:dyDescent="0.35">
      <c r="B13" s="18" t="s">
        <v>354</v>
      </c>
      <c r="C13" s="17">
        <v>0.116666795758439</v>
      </c>
      <c r="D13" s="17">
        <v>0.11066917020060101</v>
      </c>
      <c r="E13" s="17">
        <v>0.12416547358786401</v>
      </c>
      <c r="F13" s="17"/>
      <c r="G13" s="17">
        <v>0.117459287983219</v>
      </c>
      <c r="H13" s="17">
        <v>9.7212436592350904E-2</v>
      </c>
      <c r="I13" s="17">
        <v>0.109922113335728</v>
      </c>
      <c r="J13" s="17">
        <v>0.12320635133428801</v>
      </c>
      <c r="K13" s="17">
        <v>9.8259773375498696E-2</v>
      </c>
      <c r="L13" s="17">
        <v>0.147084220056726</v>
      </c>
      <c r="M13" s="17"/>
      <c r="N13" s="17">
        <v>0.14889649234469901</v>
      </c>
      <c r="O13" s="17">
        <v>0.10756680577777</v>
      </c>
      <c r="P13" s="17">
        <v>0.14329960841441899</v>
      </c>
      <c r="Q13" s="17">
        <v>7.1855758467395794E-2</v>
      </c>
      <c r="R13" s="17"/>
      <c r="S13" s="17">
        <v>0.10047306791225601</v>
      </c>
      <c r="T13" s="17">
        <v>0.114103703801736</v>
      </c>
      <c r="U13" s="17">
        <v>8.9595403894022096E-2</v>
      </c>
      <c r="V13" s="17">
        <v>0.10500406937231301</v>
      </c>
      <c r="W13" s="17">
        <v>9.9438082726759802E-2</v>
      </c>
      <c r="X13" s="17">
        <v>0.12137711180491299</v>
      </c>
      <c r="Y13" s="17">
        <v>8.2817023320720995E-2</v>
      </c>
      <c r="Z13" s="17">
        <v>0</v>
      </c>
      <c r="AA13" s="17">
        <v>0.20449541268132199</v>
      </c>
      <c r="AB13" s="17">
        <v>0.23091418182697199</v>
      </c>
      <c r="AC13" s="17">
        <v>0.105834332718151</v>
      </c>
      <c r="AD13" s="17">
        <v>0</v>
      </c>
      <c r="AE13" s="17"/>
      <c r="AF13" s="17">
        <v>0.131302867370197</v>
      </c>
      <c r="AG13" s="17">
        <v>0.107629556723926</v>
      </c>
      <c r="AH13" s="17">
        <v>8.9248813736180099E-2</v>
      </c>
      <c r="AI13" s="17">
        <v>0.15796797916936001</v>
      </c>
      <c r="AJ13" s="17">
        <v>8.7325320625511502E-2</v>
      </c>
      <c r="AK13" s="17">
        <v>9.7725869257189804E-2</v>
      </c>
      <c r="AL13" s="17"/>
      <c r="AM13" s="17">
        <v>9.8386794268601904E-2</v>
      </c>
      <c r="AN13" s="17">
        <v>0.136046021581259</v>
      </c>
      <c r="AO13" s="17"/>
      <c r="AP13" s="17">
        <v>6.6938101108217601E-2</v>
      </c>
      <c r="AQ13" s="17">
        <v>6.9169884801171699E-2</v>
      </c>
      <c r="AR13" s="17">
        <v>0.14933633578578101</v>
      </c>
      <c r="AS13" s="17">
        <v>0.124272112104009</v>
      </c>
      <c r="AT13" s="17">
        <v>0.172122470487382</v>
      </c>
      <c r="AU13" s="17"/>
      <c r="AV13" s="17">
        <v>0.122726894780331</v>
      </c>
      <c r="AW13" s="17">
        <v>8.9397241477015499E-2</v>
      </c>
      <c r="AX13" s="17">
        <v>0.200477414114034</v>
      </c>
      <c r="AY13" s="17">
        <v>0.11794012445823</v>
      </c>
      <c r="AZ13" s="17">
        <v>0.118297782585295</v>
      </c>
      <c r="BA13" s="17">
        <v>0.109333928345174</v>
      </c>
      <c r="BB13" s="17"/>
      <c r="BC13" s="17">
        <v>0.128048960828158</v>
      </c>
      <c r="BD13" s="17">
        <v>0.119493103470423</v>
      </c>
      <c r="BE13" s="17">
        <v>0.111381512558221</v>
      </c>
      <c r="BF13" s="17"/>
      <c r="BG13" s="17">
        <v>0.15699270458186601</v>
      </c>
      <c r="BH13" s="17">
        <v>0.109080753184618</v>
      </c>
      <c r="BI13" s="17">
        <v>0.111497126909593</v>
      </c>
      <c r="BJ13" s="17">
        <v>0</v>
      </c>
      <c r="BK13" s="17">
        <v>0.11758189452864599</v>
      </c>
      <c r="BL13" s="17"/>
      <c r="BM13" s="17">
        <v>0.11737266698781799</v>
      </c>
      <c r="BN13" s="17">
        <v>0.10777097591379201</v>
      </c>
    </row>
    <row r="14" spans="2:66" x14ac:dyDescent="0.35">
      <c r="B14" s="18" t="s">
        <v>282</v>
      </c>
      <c r="C14" s="19">
        <v>6.10654858239634E-2</v>
      </c>
      <c r="D14" s="19">
        <v>9.4017417499705505E-2</v>
      </c>
      <c r="E14" s="19">
        <v>1.9866528484805499E-2</v>
      </c>
      <c r="F14" s="19"/>
      <c r="G14" s="19">
        <v>5.0380178690766997E-2</v>
      </c>
      <c r="H14" s="19">
        <v>4.3613680033910703E-2</v>
      </c>
      <c r="I14" s="19">
        <v>3.6146812388453499E-2</v>
      </c>
      <c r="J14" s="19">
        <v>0.123393445966564</v>
      </c>
      <c r="K14" s="19">
        <v>6.8759926073285196E-2</v>
      </c>
      <c r="L14" s="19">
        <v>3.9955236151018203E-2</v>
      </c>
      <c r="M14" s="19"/>
      <c r="N14" s="19">
        <v>5.1637378860592303E-2</v>
      </c>
      <c r="O14" s="19">
        <v>4.96925454012992E-2</v>
      </c>
      <c r="P14" s="19">
        <v>3.8699761890401703E-2</v>
      </c>
      <c r="Q14" s="19">
        <v>9.9011378842922201E-2</v>
      </c>
      <c r="R14" s="19"/>
      <c r="S14" s="19">
        <v>1.8003873546835299E-2</v>
      </c>
      <c r="T14" s="19">
        <v>5.7563908071933699E-2</v>
      </c>
      <c r="U14" s="19">
        <v>6.06585101514866E-2</v>
      </c>
      <c r="V14" s="19">
        <v>6.6412975515814501E-2</v>
      </c>
      <c r="W14" s="19">
        <v>0.147480855654544</v>
      </c>
      <c r="X14" s="19">
        <v>0</v>
      </c>
      <c r="Y14" s="19">
        <v>8.4421366759998395E-2</v>
      </c>
      <c r="Z14" s="19">
        <v>9.4444324586589704E-2</v>
      </c>
      <c r="AA14" s="19">
        <v>7.4977033717679401E-2</v>
      </c>
      <c r="AB14" s="19">
        <v>9.9058719400827999E-2</v>
      </c>
      <c r="AC14" s="19">
        <v>0</v>
      </c>
      <c r="AD14" s="19">
        <v>7.4854782948073101E-2</v>
      </c>
      <c r="AE14" s="19"/>
      <c r="AF14" s="19">
        <v>4.6550057389174997E-2</v>
      </c>
      <c r="AG14" s="19">
        <v>7.2648967494320496E-2</v>
      </c>
      <c r="AH14" s="19">
        <v>6.3529209258117697E-2</v>
      </c>
      <c r="AI14" s="19">
        <v>5.1484179315408399E-2</v>
      </c>
      <c r="AJ14" s="19">
        <v>2.93597584703689E-2</v>
      </c>
      <c r="AK14" s="19">
        <v>0.133573473084071</v>
      </c>
      <c r="AL14" s="19"/>
      <c r="AM14" s="19">
        <v>5.9011632666404697E-2</v>
      </c>
      <c r="AN14" s="19">
        <v>6.4545301438003494E-2</v>
      </c>
      <c r="AO14" s="19"/>
      <c r="AP14" s="19">
        <v>6.2544073633031105E-2</v>
      </c>
      <c r="AQ14" s="19">
        <v>5.72205407220574E-2</v>
      </c>
      <c r="AR14" s="19">
        <v>7.2310723240466501E-2</v>
      </c>
      <c r="AS14" s="19">
        <v>5.07625768340264E-2</v>
      </c>
      <c r="AT14" s="19">
        <v>0</v>
      </c>
      <c r="AU14" s="19"/>
      <c r="AV14" s="19">
        <v>5.54992989420705E-2</v>
      </c>
      <c r="AW14" s="19">
        <v>5.2839663397292902E-2</v>
      </c>
      <c r="AX14" s="19">
        <v>6.2048799726176801E-2</v>
      </c>
      <c r="AY14" s="19">
        <v>2.7810361508467302E-2</v>
      </c>
      <c r="AZ14" s="19">
        <v>0</v>
      </c>
      <c r="BA14" s="19">
        <v>0.20718064253184901</v>
      </c>
      <c r="BB14" s="19"/>
      <c r="BC14" s="19">
        <v>2.8053462076635199E-2</v>
      </c>
      <c r="BD14" s="19">
        <v>0.111247276535353</v>
      </c>
      <c r="BE14" s="19">
        <v>2.5750362377726901E-2</v>
      </c>
      <c r="BF14" s="19"/>
      <c r="BG14" s="19">
        <v>5.7578562097381297E-2</v>
      </c>
      <c r="BH14" s="19">
        <v>5.7937255020386401E-2</v>
      </c>
      <c r="BI14" s="19">
        <v>2.9702664386411701E-2</v>
      </c>
      <c r="BJ14" s="19">
        <v>0</v>
      </c>
      <c r="BK14" s="19">
        <v>9.6165648077746593E-2</v>
      </c>
      <c r="BL14" s="19"/>
      <c r="BM14" s="19">
        <v>5.7875177590587801E-2</v>
      </c>
      <c r="BN14" s="19">
        <v>8.8141680181859805E-2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469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359</v>
      </c>
      <c r="D7" s="10">
        <v>182</v>
      </c>
      <c r="E7" s="10">
        <v>176</v>
      </c>
      <c r="F7" s="10"/>
      <c r="G7" s="10">
        <v>38</v>
      </c>
      <c r="H7" s="10">
        <v>63</v>
      </c>
      <c r="I7" s="10">
        <v>58</v>
      </c>
      <c r="J7" s="10">
        <v>69</v>
      </c>
      <c r="K7" s="10">
        <v>59</v>
      </c>
      <c r="L7" s="10">
        <v>72</v>
      </c>
      <c r="M7" s="10"/>
      <c r="N7" s="10">
        <v>97</v>
      </c>
      <c r="O7" s="10">
        <v>98</v>
      </c>
      <c r="P7" s="10">
        <v>81</v>
      </c>
      <c r="Q7" s="10">
        <v>80</v>
      </c>
      <c r="R7" s="10"/>
      <c r="S7" s="10">
        <v>51</v>
      </c>
      <c r="T7" s="10">
        <v>55</v>
      </c>
      <c r="U7" s="10">
        <v>31</v>
      </c>
      <c r="V7" s="10">
        <v>32</v>
      </c>
      <c r="W7" s="10">
        <v>21</v>
      </c>
      <c r="X7" s="10">
        <v>36</v>
      </c>
      <c r="Y7" s="10">
        <v>26</v>
      </c>
      <c r="Z7" s="10">
        <v>21</v>
      </c>
      <c r="AA7" s="10">
        <v>40</v>
      </c>
      <c r="AB7" s="10">
        <v>22</v>
      </c>
      <c r="AC7" s="10">
        <v>15</v>
      </c>
      <c r="AD7" s="10">
        <v>9</v>
      </c>
      <c r="AE7" s="10"/>
      <c r="AF7" s="10">
        <v>87</v>
      </c>
      <c r="AG7" s="10">
        <v>97</v>
      </c>
      <c r="AH7" s="10">
        <v>52</v>
      </c>
      <c r="AI7" s="10">
        <v>62</v>
      </c>
      <c r="AJ7" s="10">
        <v>42</v>
      </c>
      <c r="AK7" s="10">
        <v>19</v>
      </c>
      <c r="AL7" s="10"/>
      <c r="AM7" s="10">
        <v>230</v>
      </c>
      <c r="AN7" s="10">
        <v>128</v>
      </c>
      <c r="AO7" s="10"/>
      <c r="AP7" s="10">
        <v>90</v>
      </c>
      <c r="AQ7" s="10">
        <v>81</v>
      </c>
      <c r="AR7" s="10">
        <v>79</v>
      </c>
      <c r="AS7" s="10">
        <v>44</v>
      </c>
      <c r="AT7" s="10">
        <v>8</v>
      </c>
      <c r="AU7" s="10"/>
      <c r="AV7" s="10">
        <v>123</v>
      </c>
      <c r="AW7" s="10">
        <v>67</v>
      </c>
      <c r="AX7" s="10">
        <v>30</v>
      </c>
      <c r="AY7" s="10">
        <v>49</v>
      </c>
      <c r="AZ7" s="10">
        <v>19</v>
      </c>
      <c r="BA7" s="10">
        <v>29</v>
      </c>
      <c r="BB7" s="10"/>
      <c r="BC7" s="10">
        <v>78</v>
      </c>
      <c r="BD7" s="10">
        <v>142</v>
      </c>
      <c r="BE7" s="10">
        <v>114</v>
      </c>
      <c r="BF7" s="10"/>
      <c r="BG7" s="10">
        <v>31</v>
      </c>
      <c r="BH7" s="10">
        <v>151</v>
      </c>
      <c r="BI7" s="10">
        <v>118</v>
      </c>
      <c r="BJ7" s="10">
        <v>13</v>
      </c>
      <c r="BK7" s="10">
        <v>33</v>
      </c>
      <c r="BL7" s="10"/>
      <c r="BM7" s="10">
        <v>182</v>
      </c>
      <c r="BN7" s="10">
        <v>46</v>
      </c>
    </row>
    <row r="8" spans="2:66" ht="30" customHeight="1" x14ac:dyDescent="0.35">
      <c r="B8" s="11" t="s">
        <v>19</v>
      </c>
      <c r="C8" s="11">
        <v>359</v>
      </c>
      <c r="D8" s="11">
        <v>183</v>
      </c>
      <c r="E8" s="11">
        <v>175</v>
      </c>
      <c r="F8" s="11"/>
      <c r="G8" s="11">
        <v>39</v>
      </c>
      <c r="H8" s="11">
        <v>61</v>
      </c>
      <c r="I8" s="11">
        <v>60</v>
      </c>
      <c r="J8" s="11">
        <v>70</v>
      </c>
      <c r="K8" s="11">
        <v>59</v>
      </c>
      <c r="L8" s="11">
        <v>70</v>
      </c>
      <c r="M8" s="11"/>
      <c r="N8" s="11">
        <v>96</v>
      </c>
      <c r="O8" s="11">
        <v>102</v>
      </c>
      <c r="P8" s="11">
        <v>81</v>
      </c>
      <c r="Q8" s="11">
        <v>78</v>
      </c>
      <c r="R8" s="11"/>
      <c r="S8" s="11">
        <v>50</v>
      </c>
      <c r="T8" s="11">
        <v>54</v>
      </c>
      <c r="U8" s="11">
        <v>31</v>
      </c>
      <c r="V8" s="11">
        <v>35</v>
      </c>
      <c r="W8" s="11">
        <v>21</v>
      </c>
      <c r="X8" s="11">
        <v>35</v>
      </c>
      <c r="Y8" s="11">
        <v>25</v>
      </c>
      <c r="Z8" s="11">
        <v>20</v>
      </c>
      <c r="AA8" s="11">
        <v>39</v>
      </c>
      <c r="AB8" s="11">
        <v>26</v>
      </c>
      <c r="AC8" s="11">
        <v>15</v>
      </c>
      <c r="AD8" s="11">
        <v>8</v>
      </c>
      <c r="AE8" s="11"/>
      <c r="AF8" s="11">
        <v>86</v>
      </c>
      <c r="AG8" s="11">
        <v>97</v>
      </c>
      <c r="AH8" s="11">
        <v>53</v>
      </c>
      <c r="AI8" s="11">
        <v>61</v>
      </c>
      <c r="AJ8" s="11">
        <v>42</v>
      </c>
      <c r="AK8" s="11">
        <v>19</v>
      </c>
      <c r="AL8" s="11"/>
      <c r="AM8" s="11">
        <v>228</v>
      </c>
      <c r="AN8" s="11">
        <v>130</v>
      </c>
      <c r="AO8" s="11"/>
      <c r="AP8" s="11">
        <v>90</v>
      </c>
      <c r="AQ8" s="11">
        <v>80</v>
      </c>
      <c r="AR8" s="11">
        <v>79</v>
      </c>
      <c r="AS8" s="11">
        <v>44</v>
      </c>
      <c r="AT8" s="11">
        <v>8</v>
      </c>
      <c r="AU8" s="11"/>
      <c r="AV8" s="11">
        <v>123</v>
      </c>
      <c r="AW8" s="11">
        <v>67</v>
      </c>
      <c r="AX8" s="11">
        <v>30</v>
      </c>
      <c r="AY8" s="11">
        <v>49</v>
      </c>
      <c r="AZ8" s="11">
        <v>19</v>
      </c>
      <c r="BA8" s="11">
        <v>29</v>
      </c>
      <c r="BB8" s="11"/>
      <c r="BC8" s="11">
        <v>78</v>
      </c>
      <c r="BD8" s="11">
        <v>142</v>
      </c>
      <c r="BE8" s="11">
        <v>114</v>
      </c>
      <c r="BF8" s="11"/>
      <c r="BG8" s="11">
        <v>31</v>
      </c>
      <c r="BH8" s="11">
        <v>150</v>
      </c>
      <c r="BI8" s="11">
        <v>118</v>
      </c>
      <c r="BJ8" s="11">
        <v>13</v>
      </c>
      <c r="BK8" s="11">
        <v>34</v>
      </c>
      <c r="BL8" s="11"/>
      <c r="BM8" s="11">
        <v>181</v>
      </c>
      <c r="BN8" s="11">
        <v>46</v>
      </c>
    </row>
    <row r="9" spans="2:66" ht="29" x14ac:dyDescent="0.35">
      <c r="B9" s="18" t="s">
        <v>350</v>
      </c>
      <c r="C9" s="17">
        <v>0.14438879491305101</v>
      </c>
      <c r="D9" s="17">
        <v>0.14131783436643799</v>
      </c>
      <c r="E9" s="17">
        <v>0.148449958335653</v>
      </c>
      <c r="F9" s="17"/>
      <c r="G9" s="17">
        <v>5.3267954976651301E-2</v>
      </c>
      <c r="H9" s="17">
        <v>6.5747999540859497E-2</v>
      </c>
      <c r="I9" s="17">
        <v>0.11668149951614901</v>
      </c>
      <c r="J9" s="17">
        <v>0.102007685153893</v>
      </c>
      <c r="K9" s="17">
        <v>0.185604926509361</v>
      </c>
      <c r="L9" s="17">
        <v>0.29500033336912601</v>
      </c>
      <c r="M9" s="17"/>
      <c r="N9" s="17">
        <v>8.1924934006799996E-2</v>
      </c>
      <c r="O9" s="17">
        <v>0.15141745342391999</v>
      </c>
      <c r="P9" s="17">
        <v>0.148519845097068</v>
      </c>
      <c r="Q9" s="17">
        <v>0.21308541595532501</v>
      </c>
      <c r="R9" s="17"/>
      <c r="S9" s="17">
        <v>7.7872607315293205E-2</v>
      </c>
      <c r="T9" s="17">
        <v>5.4061198454223698E-2</v>
      </c>
      <c r="U9" s="17">
        <v>0.22733779411788399</v>
      </c>
      <c r="V9" s="17">
        <v>0.15138251515269499</v>
      </c>
      <c r="W9" s="17">
        <v>0.18621540053975699</v>
      </c>
      <c r="X9" s="17">
        <v>0.22206803229148001</v>
      </c>
      <c r="Y9" s="17">
        <v>0.19144408952168199</v>
      </c>
      <c r="Z9" s="17">
        <v>4.75699352132481E-2</v>
      </c>
      <c r="AA9" s="17">
        <v>0.20223159084300299</v>
      </c>
      <c r="AB9" s="17">
        <v>0.13384641606833</v>
      </c>
      <c r="AC9" s="17">
        <v>0.20367050428560901</v>
      </c>
      <c r="AD9" s="17">
        <v>0.107357986639238</v>
      </c>
      <c r="AE9" s="17"/>
      <c r="AF9" s="17">
        <v>0.115977095303192</v>
      </c>
      <c r="AG9" s="17">
        <v>7.9715082977638699E-2</v>
      </c>
      <c r="AH9" s="17">
        <v>0.229558546808453</v>
      </c>
      <c r="AI9" s="17">
        <v>0.19491685266207101</v>
      </c>
      <c r="AJ9" s="17">
        <v>0.166494595524151</v>
      </c>
      <c r="AK9" s="17">
        <v>0.153429838738073</v>
      </c>
      <c r="AL9" s="17"/>
      <c r="AM9" s="17">
        <v>0.151935680106459</v>
      </c>
      <c r="AN9" s="17">
        <v>0.13219944645130199</v>
      </c>
      <c r="AO9" s="17"/>
      <c r="AP9" s="17">
        <v>0.173224380177179</v>
      </c>
      <c r="AQ9" s="17">
        <v>0.172861124688757</v>
      </c>
      <c r="AR9" s="17">
        <v>0.15483469468483099</v>
      </c>
      <c r="AS9" s="17">
        <v>4.2770324100761398E-2</v>
      </c>
      <c r="AT9" s="17">
        <v>0</v>
      </c>
      <c r="AU9" s="17"/>
      <c r="AV9" s="17">
        <v>8.1491584451368101E-2</v>
      </c>
      <c r="AW9" s="17">
        <v>0.164176996955576</v>
      </c>
      <c r="AX9" s="17">
        <v>6.4494888973682996E-2</v>
      </c>
      <c r="AY9" s="17">
        <v>0.202587726447261</v>
      </c>
      <c r="AZ9" s="17">
        <v>0.108379849850922</v>
      </c>
      <c r="BA9" s="17">
        <v>0.17226797940590399</v>
      </c>
      <c r="BB9" s="17"/>
      <c r="BC9" s="17">
        <v>6.4137941167845894E-2</v>
      </c>
      <c r="BD9" s="17">
        <v>0.125582066602553</v>
      </c>
      <c r="BE9" s="17">
        <v>0.18307284109115701</v>
      </c>
      <c r="BF9" s="17"/>
      <c r="BG9" s="17">
        <v>0.19219893101864</v>
      </c>
      <c r="BH9" s="17">
        <v>0.12022672499244</v>
      </c>
      <c r="BI9" s="17">
        <v>0.109999942114404</v>
      </c>
      <c r="BJ9" s="17">
        <v>0.15125910430978701</v>
      </c>
      <c r="BK9" s="17">
        <v>0.32393404877439003</v>
      </c>
      <c r="BL9" s="17"/>
      <c r="BM9" s="17">
        <v>0.13258468788422401</v>
      </c>
      <c r="BN9" s="17">
        <v>0.27631475594980798</v>
      </c>
    </row>
    <row r="10" spans="2:66" ht="43.5" x14ac:dyDescent="0.35">
      <c r="B10" s="18" t="s">
        <v>351</v>
      </c>
      <c r="C10" s="17">
        <v>0.227479905390465</v>
      </c>
      <c r="D10" s="17">
        <v>0.215641915971097</v>
      </c>
      <c r="E10" s="17">
        <v>0.241175589795496</v>
      </c>
      <c r="F10" s="17"/>
      <c r="G10" s="17">
        <v>0.24688910713585699</v>
      </c>
      <c r="H10" s="17">
        <v>0.177923178432528</v>
      </c>
      <c r="I10" s="17">
        <v>0.25896218300648899</v>
      </c>
      <c r="J10" s="17">
        <v>0.14292817681641901</v>
      </c>
      <c r="K10" s="17">
        <v>0.30535904055616597</v>
      </c>
      <c r="L10" s="17">
        <v>0.25185960657427198</v>
      </c>
      <c r="M10" s="17"/>
      <c r="N10" s="17">
        <v>0.18985253077273201</v>
      </c>
      <c r="O10" s="17">
        <v>0.25713214490798397</v>
      </c>
      <c r="P10" s="17">
        <v>0.23411938888009201</v>
      </c>
      <c r="Q10" s="17">
        <v>0.21222116539628899</v>
      </c>
      <c r="R10" s="17"/>
      <c r="S10" s="17">
        <v>0.21907643170333099</v>
      </c>
      <c r="T10" s="17">
        <v>0.28873663577971798</v>
      </c>
      <c r="U10" s="17">
        <v>0.261995393542307</v>
      </c>
      <c r="V10" s="17">
        <v>0.18787735622732499</v>
      </c>
      <c r="W10" s="17">
        <v>0.235458153714592</v>
      </c>
      <c r="X10" s="17">
        <v>0.305949658809819</v>
      </c>
      <c r="Y10" s="17">
        <v>0.18606141339971999</v>
      </c>
      <c r="Z10" s="17">
        <v>9.4240545271434897E-2</v>
      </c>
      <c r="AA10" s="17">
        <v>0.123134220583603</v>
      </c>
      <c r="AB10" s="17">
        <v>0.36821527369901202</v>
      </c>
      <c r="AC10" s="17">
        <v>0.13626708399870999</v>
      </c>
      <c r="AD10" s="17">
        <v>0.22343871031771301</v>
      </c>
      <c r="AE10" s="17"/>
      <c r="AF10" s="17">
        <v>0.165244773727028</v>
      </c>
      <c r="AG10" s="17">
        <v>0.29825199899841898</v>
      </c>
      <c r="AH10" s="17">
        <v>0.157964950980584</v>
      </c>
      <c r="AI10" s="17">
        <v>0.21078522027868299</v>
      </c>
      <c r="AJ10" s="17">
        <v>0.28722526616382599</v>
      </c>
      <c r="AK10" s="17">
        <v>0.263255838265747</v>
      </c>
      <c r="AL10" s="17"/>
      <c r="AM10" s="17">
        <v>0.21791720016225599</v>
      </c>
      <c r="AN10" s="17">
        <v>0.23842958299880099</v>
      </c>
      <c r="AO10" s="17"/>
      <c r="AP10" s="17">
        <v>0.27171683918154399</v>
      </c>
      <c r="AQ10" s="17">
        <v>0.26012532035175401</v>
      </c>
      <c r="AR10" s="17">
        <v>0.19101970699242701</v>
      </c>
      <c r="AS10" s="17">
        <v>0.116564151473264</v>
      </c>
      <c r="AT10" s="17">
        <v>0.11676300800919399</v>
      </c>
      <c r="AU10" s="17"/>
      <c r="AV10" s="17">
        <v>0.20927314221129401</v>
      </c>
      <c r="AW10" s="17">
        <v>0.23849806107812199</v>
      </c>
      <c r="AX10" s="17">
        <v>0.33486414250259899</v>
      </c>
      <c r="AY10" s="17">
        <v>0.22580754672351799</v>
      </c>
      <c r="AZ10" s="17">
        <v>0.15884280205477999</v>
      </c>
      <c r="BA10" s="17">
        <v>0.17422824163610701</v>
      </c>
      <c r="BB10" s="17"/>
      <c r="BC10" s="17">
        <v>0.20683784341001299</v>
      </c>
      <c r="BD10" s="17">
        <v>0.21745439575307701</v>
      </c>
      <c r="BE10" s="17">
        <v>0.24385812295569101</v>
      </c>
      <c r="BF10" s="17"/>
      <c r="BG10" s="17">
        <v>0.15519292383534</v>
      </c>
      <c r="BH10" s="17">
        <v>0.25940190287914</v>
      </c>
      <c r="BI10" s="17">
        <v>0.22057465388315201</v>
      </c>
      <c r="BJ10" s="17">
        <v>0</v>
      </c>
      <c r="BK10" s="17">
        <v>0.31903014788556999</v>
      </c>
      <c r="BL10" s="17"/>
      <c r="BM10" s="17">
        <v>0.24150873595932801</v>
      </c>
      <c r="BN10" s="17">
        <v>0.231049867485671</v>
      </c>
    </row>
    <row r="11" spans="2:66" ht="29" x14ac:dyDescent="0.35">
      <c r="B11" s="18" t="s">
        <v>352</v>
      </c>
      <c r="C11" s="17">
        <v>0.37688639051988598</v>
      </c>
      <c r="D11" s="17">
        <v>0.37821501264555901</v>
      </c>
      <c r="E11" s="17">
        <v>0.37774504508561202</v>
      </c>
      <c r="F11" s="17"/>
      <c r="G11" s="17">
        <v>0.46489289941430501</v>
      </c>
      <c r="H11" s="17">
        <v>0.36191927276164498</v>
      </c>
      <c r="I11" s="17">
        <v>0.413367715374718</v>
      </c>
      <c r="J11" s="17">
        <v>0.40829443766102502</v>
      </c>
      <c r="K11" s="17">
        <v>0.35115373515279302</v>
      </c>
      <c r="L11" s="17">
        <v>0.300381358561219</v>
      </c>
      <c r="M11" s="17"/>
      <c r="N11" s="17">
        <v>0.44018605687206902</v>
      </c>
      <c r="O11" s="17">
        <v>0.38767349761588399</v>
      </c>
      <c r="P11" s="17">
        <v>0.35564324907402101</v>
      </c>
      <c r="Q11" s="17">
        <v>0.320440279692425</v>
      </c>
      <c r="R11" s="17"/>
      <c r="S11" s="17">
        <v>0.333398954264365</v>
      </c>
      <c r="T11" s="17">
        <v>0.40148682846224998</v>
      </c>
      <c r="U11" s="17">
        <v>0.41701756799716</v>
      </c>
      <c r="V11" s="17">
        <v>0.34693212008677199</v>
      </c>
      <c r="W11" s="17">
        <v>0.32753439205954099</v>
      </c>
      <c r="X11" s="17">
        <v>0.30760307679882798</v>
      </c>
      <c r="Y11" s="17">
        <v>0.34958970427073699</v>
      </c>
      <c r="Z11" s="17">
        <v>0.66985754951704801</v>
      </c>
      <c r="AA11" s="17">
        <v>0.40261898858123601</v>
      </c>
      <c r="AB11" s="17">
        <v>0.227383281531126</v>
      </c>
      <c r="AC11" s="17">
        <v>0.52636737332042505</v>
      </c>
      <c r="AD11" s="17">
        <v>0.33816768701760502</v>
      </c>
      <c r="AE11" s="17"/>
      <c r="AF11" s="17">
        <v>0.353224029173692</v>
      </c>
      <c r="AG11" s="17">
        <v>0.40268768978910002</v>
      </c>
      <c r="AH11" s="17">
        <v>0.42167291192527401</v>
      </c>
      <c r="AI11" s="17">
        <v>0.38271051552382102</v>
      </c>
      <c r="AJ11" s="17">
        <v>0.33248180364657498</v>
      </c>
      <c r="AK11" s="17">
        <v>0.31054036488960801</v>
      </c>
      <c r="AL11" s="17"/>
      <c r="AM11" s="17">
        <v>0.38433861988303603</v>
      </c>
      <c r="AN11" s="17">
        <v>0.36663656603789901</v>
      </c>
      <c r="AO11" s="17"/>
      <c r="AP11" s="17">
        <v>0.33083171392338501</v>
      </c>
      <c r="AQ11" s="17">
        <v>0.28105818150223499</v>
      </c>
      <c r="AR11" s="17">
        <v>0.46567381773191302</v>
      </c>
      <c r="AS11" s="17">
        <v>0.480195213354495</v>
      </c>
      <c r="AT11" s="17">
        <v>0.62303386570264196</v>
      </c>
      <c r="AU11" s="17"/>
      <c r="AV11" s="17">
        <v>0.42638491272912998</v>
      </c>
      <c r="AW11" s="17">
        <v>0.36659435191874301</v>
      </c>
      <c r="AX11" s="17">
        <v>0.42779051328099599</v>
      </c>
      <c r="AY11" s="17">
        <v>0.28589895765307</v>
      </c>
      <c r="AZ11" s="17">
        <v>0.36555429023969599</v>
      </c>
      <c r="BA11" s="17">
        <v>0.44520773804497998</v>
      </c>
      <c r="BB11" s="17"/>
      <c r="BC11" s="17">
        <v>0.43734352126871301</v>
      </c>
      <c r="BD11" s="17">
        <v>0.43919818398146299</v>
      </c>
      <c r="BE11" s="17">
        <v>0.28882000122149898</v>
      </c>
      <c r="BF11" s="17"/>
      <c r="BG11" s="17">
        <v>0.35511257875124502</v>
      </c>
      <c r="BH11" s="17">
        <v>0.38039886829556502</v>
      </c>
      <c r="BI11" s="17">
        <v>0.44133383813503602</v>
      </c>
      <c r="BJ11" s="17">
        <v>0.53633453772053596</v>
      </c>
      <c r="BK11" s="17">
        <v>0.17714876780270999</v>
      </c>
      <c r="BL11" s="17"/>
      <c r="BM11" s="17">
        <v>0.376057094642749</v>
      </c>
      <c r="BN11" s="17">
        <v>0.27620293231495702</v>
      </c>
    </row>
    <row r="12" spans="2:66" ht="29" x14ac:dyDescent="0.35">
      <c r="B12" s="18" t="s">
        <v>353</v>
      </c>
      <c r="C12" s="17">
        <v>0.169722729199794</v>
      </c>
      <c r="D12" s="17">
        <v>0.16908915441067501</v>
      </c>
      <c r="E12" s="17">
        <v>0.16544022925914201</v>
      </c>
      <c r="F12" s="17"/>
      <c r="G12" s="17">
        <v>0.20863757199609301</v>
      </c>
      <c r="H12" s="17">
        <v>0.25681489384927297</v>
      </c>
      <c r="I12" s="17">
        <v>0.17636325909193801</v>
      </c>
      <c r="J12" s="17">
        <v>0.20337471895328699</v>
      </c>
      <c r="K12" s="17">
        <v>0.141860614588707</v>
      </c>
      <c r="L12" s="17">
        <v>5.61164105451444E-2</v>
      </c>
      <c r="M12" s="17"/>
      <c r="N12" s="17">
        <v>0.19834074141580299</v>
      </c>
      <c r="O12" s="17">
        <v>0.18349392143396201</v>
      </c>
      <c r="P12" s="17">
        <v>0.16521689520631599</v>
      </c>
      <c r="Q12" s="17">
        <v>0.115228140940544</v>
      </c>
      <c r="R12" s="17"/>
      <c r="S12" s="17">
        <v>0.21735096828726699</v>
      </c>
      <c r="T12" s="17">
        <v>0.183881900801729</v>
      </c>
      <c r="U12" s="17">
        <v>6.18958560753377E-2</v>
      </c>
      <c r="V12" s="17">
        <v>0.19183486538214001</v>
      </c>
      <c r="W12" s="17">
        <v>0.19899275008655301</v>
      </c>
      <c r="X12" s="17">
        <v>0.10944246335102401</v>
      </c>
      <c r="Y12" s="17">
        <v>0.19552469056684799</v>
      </c>
      <c r="Z12" s="17">
        <v>9.4509482198896294E-2</v>
      </c>
      <c r="AA12" s="17">
        <v>0.15118994444047101</v>
      </c>
      <c r="AB12" s="17">
        <v>0.27055502870153197</v>
      </c>
      <c r="AC12" s="17">
        <v>6.7497739919698305E-2</v>
      </c>
      <c r="AD12" s="17">
        <v>0.33103561602544501</v>
      </c>
      <c r="AE12" s="17"/>
      <c r="AF12" s="17">
        <v>0.22149444498243701</v>
      </c>
      <c r="AG12" s="17">
        <v>0.16755726537312701</v>
      </c>
      <c r="AH12" s="17">
        <v>0.13464811399989099</v>
      </c>
      <c r="AI12" s="17">
        <v>9.9963519011960503E-2</v>
      </c>
      <c r="AJ12" s="17">
        <v>0.16714794629231899</v>
      </c>
      <c r="AK12" s="17">
        <v>0.27277395810657201</v>
      </c>
      <c r="AL12" s="17"/>
      <c r="AM12" s="17">
        <v>0.14768455080061599</v>
      </c>
      <c r="AN12" s="17">
        <v>0.209826917308642</v>
      </c>
      <c r="AO12" s="17"/>
      <c r="AP12" s="17">
        <v>0.13627293606530499</v>
      </c>
      <c r="AQ12" s="17">
        <v>0.17665037637984399</v>
      </c>
      <c r="AR12" s="17">
        <v>0.12725614978479699</v>
      </c>
      <c r="AS12" s="17">
        <v>0.27318154003716</v>
      </c>
      <c r="AT12" s="17">
        <v>0.260203126288164</v>
      </c>
      <c r="AU12" s="17"/>
      <c r="AV12" s="17">
        <v>0.19591478138160401</v>
      </c>
      <c r="AW12" s="17">
        <v>0.201880160615107</v>
      </c>
      <c r="AX12" s="17">
        <v>0.14091448784709301</v>
      </c>
      <c r="AY12" s="17">
        <v>0.102574623277555</v>
      </c>
      <c r="AZ12" s="17">
        <v>0.31560230389417998</v>
      </c>
      <c r="BA12" s="17">
        <v>0.141824990327303</v>
      </c>
      <c r="BB12" s="17"/>
      <c r="BC12" s="17">
        <v>0.27936521784205898</v>
      </c>
      <c r="BD12" s="17">
        <v>0.121813580894502</v>
      </c>
      <c r="BE12" s="17">
        <v>0.182365055436124</v>
      </c>
      <c r="BF12" s="17"/>
      <c r="BG12" s="17">
        <v>0.232479279954898</v>
      </c>
      <c r="BH12" s="17">
        <v>0.16329643696809601</v>
      </c>
      <c r="BI12" s="17">
        <v>0.177565475806198</v>
      </c>
      <c r="BJ12" s="17">
        <v>0.23934450499215901</v>
      </c>
      <c r="BK12" s="17">
        <v>9.3449348661956602E-2</v>
      </c>
      <c r="BL12" s="17"/>
      <c r="BM12" s="17">
        <v>0.17517545323817801</v>
      </c>
      <c r="BN12" s="17">
        <v>0.13368346712377099</v>
      </c>
    </row>
    <row r="13" spans="2:66" ht="29" x14ac:dyDescent="0.35">
      <c r="B13" s="18" t="s">
        <v>354</v>
      </c>
      <c r="C13" s="17">
        <v>3.5272753679597799E-2</v>
      </c>
      <c r="D13" s="17">
        <v>5.3379630171619799E-2</v>
      </c>
      <c r="E13" s="17">
        <v>1.6605886997796901E-2</v>
      </c>
      <c r="F13" s="17"/>
      <c r="G13" s="17">
        <v>0</v>
      </c>
      <c r="H13" s="17">
        <v>9.1959757634256706E-2</v>
      </c>
      <c r="I13" s="17">
        <v>1.83284165064008E-2</v>
      </c>
      <c r="J13" s="17">
        <v>5.7962514939223497E-2</v>
      </c>
      <c r="K13" s="17">
        <v>0</v>
      </c>
      <c r="L13" s="17">
        <v>2.6819925608415299E-2</v>
      </c>
      <c r="M13" s="17"/>
      <c r="N13" s="17">
        <v>6.9125903171427305E-2</v>
      </c>
      <c r="O13" s="17">
        <v>1.0738382641039801E-2</v>
      </c>
      <c r="P13" s="17">
        <v>3.5989473453948199E-2</v>
      </c>
      <c r="Q13" s="17">
        <v>2.6210099935723499E-2</v>
      </c>
      <c r="R13" s="17"/>
      <c r="S13" s="17">
        <v>0.13352073373193599</v>
      </c>
      <c r="T13" s="17">
        <v>0</v>
      </c>
      <c r="U13" s="17">
        <v>0</v>
      </c>
      <c r="V13" s="17">
        <v>3.1618706912617797E-2</v>
      </c>
      <c r="W13" s="17">
        <v>5.1799303599556701E-2</v>
      </c>
      <c r="X13" s="17">
        <v>2.7580417562203901E-2</v>
      </c>
      <c r="Y13" s="17">
        <v>0</v>
      </c>
      <c r="Z13" s="17">
        <v>0</v>
      </c>
      <c r="AA13" s="17">
        <v>7.1860485750759096E-2</v>
      </c>
      <c r="AB13" s="17">
        <v>0</v>
      </c>
      <c r="AC13" s="17">
        <v>0</v>
      </c>
      <c r="AD13" s="17">
        <v>0</v>
      </c>
      <c r="AE13" s="17"/>
      <c r="AF13" s="17">
        <v>8.8503879811344902E-2</v>
      </c>
      <c r="AG13" s="17">
        <v>3.0743150114786202E-2</v>
      </c>
      <c r="AH13" s="17">
        <v>0</v>
      </c>
      <c r="AI13" s="17">
        <v>3.3162604817974103E-2</v>
      </c>
      <c r="AJ13" s="17">
        <v>0</v>
      </c>
      <c r="AK13" s="17">
        <v>0</v>
      </c>
      <c r="AL13" s="17"/>
      <c r="AM13" s="17">
        <v>4.2244677582083903E-2</v>
      </c>
      <c r="AN13" s="17">
        <v>2.32639053241794E-2</v>
      </c>
      <c r="AO13" s="17"/>
      <c r="AP13" s="17">
        <v>3.3262087859296401E-2</v>
      </c>
      <c r="AQ13" s="17">
        <v>2.5373630216273899E-2</v>
      </c>
      <c r="AR13" s="17">
        <v>4.8317554257828702E-2</v>
      </c>
      <c r="AS13" s="17">
        <v>4.23836512081463E-2</v>
      </c>
      <c r="AT13" s="17">
        <v>0</v>
      </c>
      <c r="AU13" s="17"/>
      <c r="AV13" s="17">
        <v>4.7247439286119401E-2</v>
      </c>
      <c r="AW13" s="17">
        <v>0</v>
      </c>
      <c r="AX13" s="17">
        <v>0</v>
      </c>
      <c r="AY13" s="17">
        <v>8.1368821532992103E-2</v>
      </c>
      <c r="AZ13" s="17">
        <v>5.1620753960421498E-2</v>
      </c>
      <c r="BA13" s="17">
        <v>3.2476758104793502E-2</v>
      </c>
      <c r="BB13" s="17"/>
      <c r="BC13" s="17">
        <v>1.231547631137E-2</v>
      </c>
      <c r="BD13" s="17">
        <v>2.04621069291098E-2</v>
      </c>
      <c r="BE13" s="17">
        <v>6.7679569478659399E-2</v>
      </c>
      <c r="BF13" s="17"/>
      <c r="BG13" s="17">
        <v>0</v>
      </c>
      <c r="BH13" s="17">
        <v>3.8048680556168099E-2</v>
      </c>
      <c r="BI13" s="17">
        <v>2.57343107225491E-2</v>
      </c>
      <c r="BJ13" s="17">
        <v>7.3061852977517897E-2</v>
      </c>
      <c r="BK13" s="17">
        <v>5.5928757424097503E-2</v>
      </c>
      <c r="BL13" s="17"/>
      <c r="BM13" s="17">
        <v>3.15155449423552E-2</v>
      </c>
      <c r="BN13" s="17">
        <v>6.0653622960782902E-2</v>
      </c>
    </row>
    <row r="14" spans="2:66" x14ac:dyDescent="0.35">
      <c r="B14" s="18" t="s">
        <v>282</v>
      </c>
      <c r="C14" s="19">
        <v>4.62494262972072E-2</v>
      </c>
      <c r="D14" s="19">
        <v>4.2356452434611003E-2</v>
      </c>
      <c r="E14" s="19">
        <v>5.0583290526300499E-2</v>
      </c>
      <c r="F14" s="19"/>
      <c r="G14" s="19">
        <v>2.63124664770935E-2</v>
      </c>
      <c r="H14" s="19">
        <v>4.5634897781437901E-2</v>
      </c>
      <c r="I14" s="19">
        <v>1.6296926504305299E-2</v>
      </c>
      <c r="J14" s="19">
        <v>8.5432466476152893E-2</v>
      </c>
      <c r="K14" s="19">
        <v>1.6021683192973198E-2</v>
      </c>
      <c r="L14" s="19">
        <v>6.9822365341822595E-2</v>
      </c>
      <c r="M14" s="19"/>
      <c r="N14" s="19">
        <v>2.0569833761168499E-2</v>
      </c>
      <c r="O14" s="19">
        <v>9.5445999772105806E-3</v>
      </c>
      <c r="P14" s="19">
        <v>6.0511148288555097E-2</v>
      </c>
      <c r="Q14" s="19">
        <v>0.112814898079693</v>
      </c>
      <c r="R14" s="19"/>
      <c r="S14" s="19">
        <v>1.8780304697807702E-2</v>
      </c>
      <c r="T14" s="19">
        <v>7.1833436502078393E-2</v>
      </c>
      <c r="U14" s="19">
        <v>3.1753388267312201E-2</v>
      </c>
      <c r="V14" s="19">
        <v>9.0354436238450297E-2</v>
      </c>
      <c r="W14" s="19">
        <v>0</v>
      </c>
      <c r="X14" s="19">
        <v>2.73563511866446E-2</v>
      </c>
      <c r="Y14" s="19">
        <v>7.7380102241013396E-2</v>
      </c>
      <c r="Z14" s="19">
        <v>9.3822487799372495E-2</v>
      </c>
      <c r="AA14" s="19">
        <v>4.8964769800927802E-2</v>
      </c>
      <c r="AB14" s="19">
        <v>0</v>
      </c>
      <c r="AC14" s="19">
        <v>6.6197298475557304E-2</v>
      </c>
      <c r="AD14" s="19">
        <v>0</v>
      </c>
      <c r="AE14" s="19"/>
      <c r="AF14" s="19">
        <v>5.5555777002306003E-2</v>
      </c>
      <c r="AG14" s="19">
        <v>2.10448127469288E-2</v>
      </c>
      <c r="AH14" s="19">
        <v>5.61554762857987E-2</v>
      </c>
      <c r="AI14" s="19">
        <v>7.8461287705491503E-2</v>
      </c>
      <c r="AJ14" s="19">
        <v>4.6650388373128897E-2</v>
      </c>
      <c r="AK14" s="19">
        <v>0</v>
      </c>
      <c r="AL14" s="19"/>
      <c r="AM14" s="19">
        <v>5.58792714655491E-2</v>
      </c>
      <c r="AN14" s="19">
        <v>2.9643581879176099E-2</v>
      </c>
      <c r="AO14" s="19"/>
      <c r="AP14" s="19">
        <v>5.4692042793290499E-2</v>
      </c>
      <c r="AQ14" s="19">
        <v>8.3931366861136503E-2</v>
      </c>
      <c r="AR14" s="19">
        <v>1.28980765482027E-2</v>
      </c>
      <c r="AS14" s="19">
        <v>4.49051198261732E-2</v>
      </c>
      <c r="AT14" s="19">
        <v>0</v>
      </c>
      <c r="AU14" s="19"/>
      <c r="AV14" s="19">
        <v>3.9688139940483799E-2</v>
      </c>
      <c r="AW14" s="19">
        <v>2.8850429432451599E-2</v>
      </c>
      <c r="AX14" s="19">
        <v>3.19359673956289E-2</v>
      </c>
      <c r="AY14" s="19">
        <v>0.10176232436560401</v>
      </c>
      <c r="AZ14" s="19">
        <v>0</v>
      </c>
      <c r="BA14" s="19">
        <v>3.3994292480911903E-2</v>
      </c>
      <c r="BB14" s="19"/>
      <c r="BC14" s="19">
        <v>0</v>
      </c>
      <c r="BD14" s="19">
        <v>7.54896658392957E-2</v>
      </c>
      <c r="BE14" s="19">
        <v>3.4204409816869501E-2</v>
      </c>
      <c r="BF14" s="19"/>
      <c r="BG14" s="19">
        <v>6.5016286439876003E-2</v>
      </c>
      <c r="BH14" s="19">
        <v>3.8627386308591499E-2</v>
      </c>
      <c r="BI14" s="19">
        <v>2.4791779338660301E-2</v>
      </c>
      <c r="BJ14" s="19">
        <v>0</v>
      </c>
      <c r="BK14" s="19">
        <v>3.0508929451276302E-2</v>
      </c>
      <c r="BL14" s="19"/>
      <c r="BM14" s="19">
        <v>4.31584833331662E-2</v>
      </c>
      <c r="BN14" s="19">
        <v>2.2095354165009701E-2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470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382</v>
      </c>
      <c r="D7" s="10">
        <v>198</v>
      </c>
      <c r="E7" s="10">
        <v>183</v>
      </c>
      <c r="F7" s="10"/>
      <c r="G7" s="10">
        <v>44</v>
      </c>
      <c r="H7" s="10">
        <v>80</v>
      </c>
      <c r="I7" s="10">
        <v>62</v>
      </c>
      <c r="J7" s="10">
        <v>73</v>
      </c>
      <c r="K7" s="10">
        <v>46</v>
      </c>
      <c r="L7" s="10">
        <v>77</v>
      </c>
      <c r="M7" s="10"/>
      <c r="N7" s="10">
        <v>126</v>
      </c>
      <c r="O7" s="10">
        <v>85</v>
      </c>
      <c r="P7" s="10">
        <v>67</v>
      </c>
      <c r="Q7" s="10">
        <v>101</v>
      </c>
      <c r="R7" s="10"/>
      <c r="S7" s="10">
        <v>59</v>
      </c>
      <c r="T7" s="10">
        <v>51</v>
      </c>
      <c r="U7" s="10">
        <v>29</v>
      </c>
      <c r="V7" s="10">
        <v>25</v>
      </c>
      <c r="W7" s="10">
        <v>26</v>
      </c>
      <c r="X7" s="10">
        <v>37</v>
      </c>
      <c r="Y7" s="10">
        <v>33</v>
      </c>
      <c r="Z7" s="10">
        <v>22</v>
      </c>
      <c r="AA7" s="10">
        <v>43</v>
      </c>
      <c r="AB7" s="10">
        <v>28</v>
      </c>
      <c r="AC7" s="10">
        <v>15</v>
      </c>
      <c r="AD7" s="10">
        <v>14</v>
      </c>
      <c r="AE7" s="10"/>
      <c r="AF7" s="10">
        <v>95</v>
      </c>
      <c r="AG7" s="10">
        <v>115</v>
      </c>
      <c r="AH7" s="10">
        <v>59</v>
      </c>
      <c r="AI7" s="10">
        <v>55</v>
      </c>
      <c r="AJ7" s="10">
        <v>37</v>
      </c>
      <c r="AK7" s="10">
        <v>21</v>
      </c>
      <c r="AL7" s="10"/>
      <c r="AM7" s="10">
        <v>244</v>
      </c>
      <c r="AN7" s="10">
        <v>135</v>
      </c>
      <c r="AO7" s="10"/>
      <c r="AP7" s="10">
        <v>99</v>
      </c>
      <c r="AQ7" s="10">
        <v>74</v>
      </c>
      <c r="AR7" s="10">
        <v>98</v>
      </c>
      <c r="AS7" s="10">
        <v>52</v>
      </c>
      <c r="AT7" s="10">
        <v>8</v>
      </c>
      <c r="AU7" s="10"/>
      <c r="AV7" s="10">
        <v>145</v>
      </c>
      <c r="AW7" s="10">
        <v>68</v>
      </c>
      <c r="AX7" s="10">
        <v>29</v>
      </c>
      <c r="AY7" s="10">
        <v>43</v>
      </c>
      <c r="AZ7" s="10">
        <v>24</v>
      </c>
      <c r="BA7" s="10">
        <v>29</v>
      </c>
      <c r="BB7" s="10"/>
      <c r="BC7" s="10">
        <v>96</v>
      </c>
      <c r="BD7" s="10">
        <v>158</v>
      </c>
      <c r="BE7" s="10">
        <v>112</v>
      </c>
      <c r="BF7" s="10"/>
      <c r="BG7" s="10">
        <v>30</v>
      </c>
      <c r="BH7" s="10">
        <v>182</v>
      </c>
      <c r="BI7" s="10">
        <v>119</v>
      </c>
      <c r="BJ7" s="10">
        <v>11</v>
      </c>
      <c r="BK7" s="10">
        <v>30</v>
      </c>
      <c r="BL7" s="10"/>
      <c r="BM7" s="10">
        <v>212</v>
      </c>
      <c r="BN7" s="10">
        <v>41</v>
      </c>
    </row>
    <row r="8" spans="2:66" ht="30" customHeight="1" x14ac:dyDescent="0.35">
      <c r="B8" s="11" t="s">
        <v>19</v>
      </c>
      <c r="C8" s="11">
        <v>380</v>
      </c>
      <c r="D8" s="11">
        <v>199</v>
      </c>
      <c r="E8" s="11">
        <v>181</v>
      </c>
      <c r="F8" s="11"/>
      <c r="G8" s="11">
        <v>45</v>
      </c>
      <c r="H8" s="11">
        <v>77</v>
      </c>
      <c r="I8" s="11">
        <v>64</v>
      </c>
      <c r="J8" s="11">
        <v>74</v>
      </c>
      <c r="K8" s="11">
        <v>46</v>
      </c>
      <c r="L8" s="11">
        <v>75</v>
      </c>
      <c r="M8" s="11"/>
      <c r="N8" s="11">
        <v>125</v>
      </c>
      <c r="O8" s="11">
        <v>89</v>
      </c>
      <c r="P8" s="11">
        <v>66</v>
      </c>
      <c r="Q8" s="11">
        <v>98</v>
      </c>
      <c r="R8" s="11"/>
      <c r="S8" s="11">
        <v>58</v>
      </c>
      <c r="T8" s="11">
        <v>50</v>
      </c>
      <c r="U8" s="11">
        <v>28</v>
      </c>
      <c r="V8" s="11">
        <v>27</v>
      </c>
      <c r="W8" s="11">
        <v>26</v>
      </c>
      <c r="X8" s="11">
        <v>36</v>
      </c>
      <c r="Y8" s="11">
        <v>32</v>
      </c>
      <c r="Z8" s="11">
        <v>21</v>
      </c>
      <c r="AA8" s="11">
        <v>42</v>
      </c>
      <c r="AB8" s="11">
        <v>32</v>
      </c>
      <c r="AC8" s="11">
        <v>15</v>
      </c>
      <c r="AD8" s="11">
        <v>13</v>
      </c>
      <c r="AE8" s="11"/>
      <c r="AF8" s="11">
        <v>94</v>
      </c>
      <c r="AG8" s="11">
        <v>115</v>
      </c>
      <c r="AH8" s="11">
        <v>60</v>
      </c>
      <c r="AI8" s="11">
        <v>54</v>
      </c>
      <c r="AJ8" s="11">
        <v>37</v>
      </c>
      <c r="AK8" s="11">
        <v>21</v>
      </c>
      <c r="AL8" s="11"/>
      <c r="AM8" s="11">
        <v>242</v>
      </c>
      <c r="AN8" s="11">
        <v>136</v>
      </c>
      <c r="AO8" s="11"/>
      <c r="AP8" s="11">
        <v>98</v>
      </c>
      <c r="AQ8" s="11">
        <v>72</v>
      </c>
      <c r="AR8" s="11">
        <v>99</v>
      </c>
      <c r="AS8" s="11">
        <v>52</v>
      </c>
      <c r="AT8" s="11">
        <v>8</v>
      </c>
      <c r="AU8" s="11"/>
      <c r="AV8" s="11">
        <v>145</v>
      </c>
      <c r="AW8" s="11">
        <v>68</v>
      </c>
      <c r="AX8" s="11">
        <v>29</v>
      </c>
      <c r="AY8" s="11">
        <v>43</v>
      </c>
      <c r="AZ8" s="11">
        <v>24</v>
      </c>
      <c r="BA8" s="11">
        <v>29</v>
      </c>
      <c r="BB8" s="11"/>
      <c r="BC8" s="11">
        <v>96</v>
      </c>
      <c r="BD8" s="11">
        <v>157</v>
      </c>
      <c r="BE8" s="11">
        <v>111</v>
      </c>
      <c r="BF8" s="11"/>
      <c r="BG8" s="11">
        <v>30</v>
      </c>
      <c r="BH8" s="11">
        <v>180</v>
      </c>
      <c r="BI8" s="11">
        <v>120</v>
      </c>
      <c r="BJ8" s="11">
        <v>11</v>
      </c>
      <c r="BK8" s="11">
        <v>30</v>
      </c>
      <c r="BL8" s="11"/>
      <c r="BM8" s="11">
        <v>210</v>
      </c>
      <c r="BN8" s="11">
        <v>41</v>
      </c>
    </row>
    <row r="9" spans="2:66" ht="29" x14ac:dyDescent="0.35">
      <c r="B9" s="18" t="s">
        <v>350</v>
      </c>
      <c r="C9" s="17">
        <v>0.22393421732434601</v>
      </c>
      <c r="D9" s="17">
        <v>0.20513659053938099</v>
      </c>
      <c r="E9" s="17">
        <v>0.24584688372739499</v>
      </c>
      <c r="F9" s="17"/>
      <c r="G9" s="17">
        <v>0.161599552296597</v>
      </c>
      <c r="H9" s="17">
        <v>0.101433573977794</v>
      </c>
      <c r="I9" s="17">
        <v>0.177071306204998</v>
      </c>
      <c r="J9" s="17">
        <v>0.21468919713694901</v>
      </c>
      <c r="K9" s="17">
        <v>0.23971041870878701</v>
      </c>
      <c r="L9" s="17">
        <v>0.42684591890429902</v>
      </c>
      <c r="M9" s="17"/>
      <c r="N9" s="17">
        <v>0.150700411346018</v>
      </c>
      <c r="O9" s="17">
        <v>0.26924014642948702</v>
      </c>
      <c r="P9" s="17">
        <v>0.22094156350071101</v>
      </c>
      <c r="Q9" s="17">
        <v>0.25509869216703301</v>
      </c>
      <c r="R9" s="17"/>
      <c r="S9" s="17">
        <v>0.188559724925839</v>
      </c>
      <c r="T9" s="17">
        <v>0.21413317085997499</v>
      </c>
      <c r="U9" s="17">
        <v>0.31890302910983698</v>
      </c>
      <c r="V9" s="17">
        <v>0.27793840549837001</v>
      </c>
      <c r="W9" s="17">
        <v>0.30259576012341599</v>
      </c>
      <c r="X9" s="17">
        <v>0.31977032249581999</v>
      </c>
      <c r="Y9" s="17">
        <v>0.24016262138473801</v>
      </c>
      <c r="Z9" s="17">
        <v>0.31704563172837602</v>
      </c>
      <c r="AA9" s="17">
        <v>0.116084303869659</v>
      </c>
      <c r="AB9" s="17">
        <v>0.11119556321563299</v>
      </c>
      <c r="AC9" s="17">
        <v>0.265632856476682</v>
      </c>
      <c r="AD9" s="17">
        <v>7.2164058164069095E-2</v>
      </c>
      <c r="AE9" s="17"/>
      <c r="AF9" s="17">
        <v>0.19188029203410401</v>
      </c>
      <c r="AG9" s="17">
        <v>0.23841335909967601</v>
      </c>
      <c r="AH9" s="17">
        <v>0.20255678675945199</v>
      </c>
      <c r="AI9" s="17">
        <v>0.25856931620835899</v>
      </c>
      <c r="AJ9" s="17">
        <v>0.264207599998666</v>
      </c>
      <c r="AK9" s="17">
        <v>0.188104013602404</v>
      </c>
      <c r="AL9" s="17"/>
      <c r="AM9" s="17">
        <v>0.26079187231337803</v>
      </c>
      <c r="AN9" s="17">
        <v>0.15576130888758899</v>
      </c>
      <c r="AO9" s="17"/>
      <c r="AP9" s="17">
        <v>0.319960206886864</v>
      </c>
      <c r="AQ9" s="17">
        <v>0.24125071170395801</v>
      </c>
      <c r="AR9" s="17">
        <v>0.13993240902777901</v>
      </c>
      <c r="AS9" s="17">
        <v>0.16625129069820599</v>
      </c>
      <c r="AT9" s="17">
        <v>0</v>
      </c>
      <c r="AU9" s="17"/>
      <c r="AV9" s="17">
        <v>0.16959682441849999</v>
      </c>
      <c r="AW9" s="17">
        <v>0.24888081196792999</v>
      </c>
      <c r="AX9" s="17">
        <v>0.271137136995662</v>
      </c>
      <c r="AY9" s="17">
        <v>0.37131579266548698</v>
      </c>
      <c r="AZ9" s="17">
        <v>0.16349299598349101</v>
      </c>
      <c r="BA9" s="17">
        <v>0.20649519919523299</v>
      </c>
      <c r="BB9" s="17"/>
      <c r="BC9" s="17">
        <v>0.20339829727175701</v>
      </c>
      <c r="BD9" s="17">
        <v>0.208388767817067</v>
      </c>
      <c r="BE9" s="17">
        <v>0.25093746714265103</v>
      </c>
      <c r="BF9" s="17"/>
      <c r="BG9" s="17">
        <v>0.33568175015636398</v>
      </c>
      <c r="BH9" s="17">
        <v>0.19753128557521599</v>
      </c>
      <c r="BI9" s="17">
        <v>0.174458996519438</v>
      </c>
      <c r="BJ9" s="17">
        <v>0.17354341089436201</v>
      </c>
      <c r="BK9" s="17">
        <v>0.49463672934890002</v>
      </c>
      <c r="BL9" s="17"/>
      <c r="BM9" s="17">
        <v>0.217118398443505</v>
      </c>
      <c r="BN9" s="17">
        <v>0.40949288999765199</v>
      </c>
    </row>
    <row r="10" spans="2:66" ht="43.5" x14ac:dyDescent="0.35">
      <c r="B10" s="18" t="s">
        <v>351</v>
      </c>
      <c r="C10" s="17">
        <v>0.26354097238080498</v>
      </c>
      <c r="D10" s="17">
        <v>0.21188963915138501</v>
      </c>
      <c r="E10" s="17">
        <v>0.316340116302397</v>
      </c>
      <c r="F10" s="17"/>
      <c r="G10" s="17">
        <v>0.197488143796654</v>
      </c>
      <c r="H10" s="17">
        <v>0.23861219644717499</v>
      </c>
      <c r="I10" s="17">
        <v>0.322687951318955</v>
      </c>
      <c r="J10" s="17">
        <v>0.23311426778445099</v>
      </c>
      <c r="K10" s="17">
        <v>0.27286009327787603</v>
      </c>
      <c r="L10" s="17">
        <v>0.302508621213188</v>
      </c>
      <c r="M10" s="17"/>
      <c r="N10" s="17">
        <v>0.25447983917675099</v>
      </c>
      <c r="O10" s="17">
        <v>0.24714610106674301</v>
      </c>
      <c r="P10" s="17">
        <v>0.294581240738433</v>
      </c>
      <c r="Q10" s="17">
        <v>0.27678458426886399</v>
      </c>
      <c r="R10" s="17"/>
      <c r="S10" s="17">
        <v>0.270046917855363</v>
      </c>
      <c r="T10" s="17">
        <v>0.21587928203030399</v>
      </c>
      <c r="U10" s="17">
        <v>0.30755864946342498</v>
      </c>
      <c r="V10" s="17">
        <v>0.31461156746291102</v>
      </c>
      <c r="W10" s="17">
        <v>0.26577075459126898</v>
      </c>
      <c r="X10" s="17">
        <v>0.29756832660687099</v>
      </c>
      <c r="Y10" s="17">
        <v>0.214332754352864</v>
      </c>
      <c r="Z10" s="17">
        <v>0.18254611592178399</v>
      </c>
      <c r="AA10" s="17">
        <v>0.274804448221732</v>
      </c>
      <c r="AB10" s="17">
        <v>0.251528658517644</v>
      </c>
      <c r="AC10" s="17">
        <v>0.26377293223684101</v>
      </c>
      <c r="AD10" s="17">
        <v>0.359675479894217</v>
      </c>
      <c r="AE10" s="17"/>
      <c r="AF10" s="17">
        <v>0.22999318953002901</v>
      </c>
      <c r="AG10" s="17">
        <v>0.28705207213244299</v>
      </c>
      <c r="AH10" s="17">
        <v>0.23048924268461901</v>
      </c>
      <c r="AI10" s="17">
        <v>0.24233419712551901</v>
      </c>
      <c r="AJ10" s="17">
        <v>0.32563464460450697</v>
      </c>
      <c r="AK10" s="17">
        <v>0.32640628567255198</v>
      </c>
      <c r="AL10" s="17"/>
      <c r="AM10" s="17">
        <v>0.26727604027153101</v>
      </c>
      <c r="AN10" s="17">
        <v>0.26248473693076402</v>
      </c>
      <c r="AO10" s="17"/>
      <c r="AP10" s="17">
        <v>0.22229139035158099</v>
      </c>
      <c r="AQ10" s="17">
        <v>0.25840006279824201</v>
      </c>
      <c r="AR10" s="17">
        <v>0.26256563329398103</v>
      </c>
      <c r="AS10" s="17">
        <v>0.34370264168954501</v>
      </c>
      <c r="AT10" s="17">
        <v>0.23326630672975601</v>
      </c>
      <c r="AU10" s="17"/>
      <c r="AV10" s="17">
        <v>0.24018959445650201</v>
      </c>
      <c r="AW10" s="17">
        <v>0.24644489589131499</v>
      </c>
      <c r="AX10" s="17">
        <v>0.347373991763058</v>
      </c>
      <c r="AY10" s="17">
        <v>0.215812062685691</v>
      </c>
      <c r="AZ10" s="17">
        <v>0.32930042879153598</v>
      </c>
      <c r="BA10" s="17">
        <v>0.28097698000057703</v>
      </c>
      <c r="BB10" s="17"/>
      <c r="BC10" s="17">
        <v>0.333239925293914</v>
      </c>
      <c r="BD10" s="17">
        <v>0.25103594476080299</v>
      </c>
      <c r="BE10" s="17">
        <v>0.19675859476154201</v>
      </c>
      <c r="BF10" s="17"/>
      <c r="BG10" s="17">
        <v>0.19727282241498401</v>
      </c>
      <c r="BH10" s="17">
        <v>0.301022376580661</v>
      </c>
      <c r="BI10" s="17">
        <v>0.26836945973601101</v>
      </c>
      <c r="BJ10" s="17">
        <v>0.178051984519916</v>
      </c>
      <c r="BK10" s="17">
        <v>7.0188834746063702E-2</v>
      </c>
      <c r="BL10" s="17"/>
      <c r="BM10" s="17">
        <v>0.286312659652535</v>
      </c>
      <c r="BN10" s="17">
        <v>9.8790746303948698E-2</v>
      </c>
    </row>
    <row r="11" spans="2:66" ht="29" x14ac:dyDescent="0.35">
      <c r="B11" s="18" t="s">
        <v>352</v>
      </c>
      <c r="C11" s="17">
        <v>0.32386651865881699</v>
      </c>
      <c r="D11" s="17">
        <v>0.35755737525059</v>
      </c>
      <c r="E11" s="17">
        <v>0.28856887191222802</v>
      </c>
      <c r="F11" s="17"/>
      <c r="G11" s="17">
        <v>0.36370938192500801</v>
      </c>
      <c r="H11" s="17">
        <v>0.42137422173850098</v>
      </c>
      <c r="I11" s="17">
        <v>0.33864880776614997</v>
      </c>
      <c r="J11" s="17">
        <v>0.383197882583104</v>
      </c>
      <c r="K11" s="17">
        <v>0.25908343888340102</v>
      </c>
      <c r="L11" s="17">
        <v>0.16806178670027599</v>
      </c>
      <c r="M11" s="17"/>
      <c r="N11" s="17">
        <v>0.37608109006961998</v>
      </c>
      <c r="O11" s="17">
        <v>0.31658820944315103</v>
      </c>
      <c r="P11" s="17">
        <v>0.299270137325167</v>
      </c>
      <c r="Q11" s="17">
        <v>0.290246810481539</v>
      </c>
      <c r="R11" s="17"/>
      <c r="S11" s="17">
        <v>0.30582343616308499</v>
      </c>
      <c r="T11" s="17">
        <v>0.35843392768750199</v>
      </c>
      <c r="U11" s="17">
        <v>0.27378193671814099</v>
      </c>
      <c r="V11" s="17">
        <v>0.199041462317706</v>
      </c>
      <c r="W11" s="17">
        <v>0.35341607265606401</v>
      </c>
      <c r="X11" s="17">
        <v>0.24488596793453299</v>
      </c>
      <c r="Y11" s="17">
        <v>0.39286486216232802</v>
      </c>
      <c r="Z11" s="17">
        <v>0.31829478988348298</v>
      </c>
      <c r="AA11" s="17">
        <v>0.44551416594076199</v>
      </c>
      <c r="AB11" s="17">
        <v>0.25100847568888301</v>
      </c>
      <c r="AC11" s="17">
        <v>0.26034942084365398</v>
      </c>
      <c r="AD11" s="17">
        <v>0.49533200211671002</v>
      </c>
      <c r="AE11" s="17"/>
      <c r="AF11" s="17">
        <v>0.33088637386733399</v>
      </c>
      <c r="AG11" s="17">
        <v>0.32358296440360201</v>
      </c>
      <c r="AH11" s="17">
        <v>0.37663734083042699</v>
      </c>
      <c r="AI11" s="17">
        <v>0.28920981513556498</v>
      </c>
      <c r="AJ11" s="17">
        <v>0.26781278107324302</v>
      </c>
      <c r="AK11" s="17">
        <v>0.33164572756963601</v>
      </c>
      <c r="AL11" s="17"/>
      <c r="AM11" s="17">
        <v>0.29726514937129001</v>
      </c>
      <c r="AN11" s="17">
        <v>0.37136855663796098</v>
      </c>
      <c r="AO11" s="17"/>
      <c r="AP11" s="17">
        <v>0.32397450386494397</v>
      </c>
      <c r="AQ11" s="17">
        <v>0.29941860173284501</v>
      </c>
      <c r="AR11" s="17">
        <v>0.377648827641968</v>
      </c>
      <c r="AS11" s="17">
        <v>0.27738772318799698</v>
      </c>
      <c r="AT11" s="17">
        <v>0.61152908736565503</v>
      </c>
      <c r="AU11" s="17"/>
      <c r="AV11" s="17">
        <v>0.36381393239447501</v>
      </c>
      <c r="AW11" s="17">
        <v>0.32170661809308898</v>
      </c>
      <c r="AX11" s="17">
        <v>0.23892271702067999</v>
      </c>
      <c r="AY11" s="17">
        <v>0.32106381345019203</v>
      </c>
      <c r="AZ11" s="17">
        <v>0.42717840976217902</v>
      </c>
      <c r="BA11" s="17">
        <v>0.34753145715459099</v>
      </c>
      <c r="BB11" s="17"/>
      <c r="BC11" s="17">
        <v>0.31569284212103799</v>
      </c>
      <c r="BD11" s="17">
        <v>0.353880815964766</v>
      </c>
      <c r="BE11" s="17">
        <v>0.31628770902467002</v>
      </c>
      <c r="BF11" s="17"/>
      <c r="BG11" s="17">
        <v>0.19848496151728401</v>
      </c>
      <c r="BH11" s="17">
        <v>0.33494281839658602</v>
      </c>
      <c r="BI11" s="17">
        <v>0.37647864065839698</v>
      </c>
      <c r="BJ11" s="17">
        <v>0.26576137812387801</v>
      </c>
      <c r="BK11" s="17">
        <v>0.265629635230407</v>
      </c>
      <c r="BL11" s="17"/>
      <c r="BM11" s="17">
        <v>0.31559568516353298</v>
      </c>
      <c r="BN11" s="17">
        <v>0.26566456929820798</v>
      </c>
    </row>
    <row r="12" spans="2:66" ht="29" x14ac:dyDescent="0.35">
      <c r="B12" s="18" t="s">
        <v>353</v>
      </c>
      <c r="C12" s="17">
        <v>0.11664193338326501</v>
      </c>
      <c r="D12" s="17">
        <v>0.135948491418211</v>
      </c>
      <c r="E12" s="17">
        <v>9.6036562758340493E-2</v>
      </c>
      <c r="F12" s="17"/>
      <c r="G12" s="17">
        <v>0.18770377560052701</v>
      </c>
      <c r="H12" s="17">
        <v>0.12912637549893499</v>
      </c>
      <c r="I12" s="17">
        <v>0.116356175927484</v>
      </c>
      <c r="J12" s="17">
        <v>0.100613576031236</v>
      </c>
      <c r="K12" s="17">
        <v>0.11625532284256899</v>
      </c>
      <c r="L12" s="17">
        <v>7.7711426578550902E-2</v>
      </c>
      <c r="M12" s="17"/>
      <c r="N12" s="17">
        <v>0.15014584531105399</v>
      </c>
      <c r="O12" s="17">
        <v>0.11843274533539799</v>
      </c>
      <c r="P12" s="17">
        <v>7.9768054866682203E-2</v>
      </c>
      <c r="Q12" s="17">
        <v>0.100735161186582</v>
      </c>
      <c r="R12" s="17"/>
      <c r="S12" s="17">
        <v>0.11951671082493499</v>
      </c>
      <c r="T12" s="17">
        <v>7.6767865609140104E-2</v>
      </c>
      <c r="U12" s="17">
        <v>6.6016931681153496E-2</v>
      </c>
      <c r="V12" s="17">
        <v>0.16596512982928699</v>
      </c>
      <c r="W12" s="17">
        <v>7.8217412629250499E-2</v>
      </c>
      <c r="X12" s="17">
        <v>8.2402718541934206E-2</v>
      </c>
      <c r="Y12" s="17">
        <v>0.12028631470802099</v>
      </c>
      <c r="Z12" s="17">
        <v>0</v>
      </c>
      <c r="AA12" s="17">
        <v>9.6813531628030705E-2</v>
      </c>
      <c r="AB12" s="17">
        <v>0.31697462041304197</v>
      </c>
      <c r="AC12" s="17">
        <v>0.21024479044282299</v>
      </c>
      <c r="AD12" s="17">
        <v>7.2828459825004299E-2</v>
      </c>
      <c r="AE12" s="17"/>
      <c r="AF12" s="17">
        <v>0.15440472991510601</v>
      </c>
      <c r="AG12" s="17">
        <v>9.7689206784632193E-2</v>
      </c>
      <c r="AH12" s="17">
        <v>0.12653514948733499</v>
      </c>
      <c r="AI12" s="17">
        <v>0.10511704114076099</v>
      </c>
      <c r="AJ12" s="17">
        <v>8.5679936091803494E-2</v>
      </c>
      <c r="AK12" s="17">
        <v>0.107073918851807</v>
      </c>
      <c r="AL12" s="17"/>
      <c r="AM12" s="17">
        <v>0.11061459879022</v>
      </c>
      <c r="AN12" s="17">
        <v>0.12265443489901499</v>
      </c>
      <c r="AO12" s="17"/>
      <c r="AP12" s="17">
        <v>9.5313254001472794E-2</v>
      </c>
      <c r="AQ12" s="17">
        <v>0.12118331695017</v>
      </c>
      <c r="AR12" s="17">
        <v>0.13933201504074499</v>
      </c>
      <c r="AS12" s="17">
        <v>0.116809497620751</v>
      </c>
      <c r="AT12" s="17">
        <v>0.15520460590458901</v>
      </c>
      <c r="AU12" s="17"/>
      <c r="AV12" s="17">
        <v>0.14485134765907201</v>
      </c>
      <c r="AW12" s="17">
        <v>0.151791422430853</v>
      </c>
      <c r="AX12" s="17">
        <v>0.109454238729427</v>
      </c>
      <c r="AY12" s="17">
        <v>4.73170004238695E-2</v>
      </c>
      <c r="AZ12" s="17">
        <v>8.0028165462794107E-2</v>
      </c>
      <c r="BA12" s="17">
        <v>3.39736785216267E-2</v>
      </c>
      <c r="BB12" s="17"/>
      <c r="BC12" s="17">
        <v>9.6009991609207299E-2</v>
      </c>
      <c r="BD12" s="17">
        <v>9.4168911950269801E-2</v>
      </c>
      <c r="BE12" s="17">
        <v>0.17389151062174699</v>
      </c>
      <c r="BF12" s="17"/>
      <c r="BG12" s="17">
        <v>0.13744280210031301</v>
      </c>
      <c r="BH12" s="17">
        <v>0.107172415059889</v>
      </c>
      <c r="BI12" s="17">
        <v>0.12235761647624301</v>
      </c>
      <c r="BJ12" s="17">
        <v>0.296925969595706</v>
      </c>
      <c r="BK12" s="17">
        <v>0.102252897969517</v>
      </c>
      <c r="BL12" s="17"/>
      <c r="BM12" s="17">
        <v>0.111464181210116</v>
      </c>
      <c r="BN12" s="17">
        <v>0.15387406784104499</v>
      </c>
    </row>
    <row r="13" spans="2:66" ht="29" x14ac:dyDescent="0.35">
      <c r="B13" s="18" t="s">
        <v>354</v>
      </c>
      <c r="C13" s="17">
        <v>3.40412799950967E-2</v>
      </c>
      <c r="D13" s="17">
        <v>5.0746894684391197E-2</v>
      </c>
      <c r="E13" s="17">
        <v>1.5845096660510399E-2</v>
      </c>
      <c r="F13" s="17"/>
      <c r="G13" s="17">
        <v>2.32819909595238E-2</v>
      </c>
      <c r="H13" s="17">
        <v>8.5427753089933695E-2</v>
      </c>
      <c r="I13" s="17">
        <v>3.0011582243457E-2</v>
      </c>
      <c r="J13" s="17">
        <v>1.54581168741382E-2</v>
      </c>
      <c r="K13" s="17">
        <v>4.9013213151630097E-2</v>
      </c>
      <c r="L13" s="17">
        <v>0</v>
      </c>
      <c r="M13" s="17"/>
      <c r="N13" s="17">
        <v>4.5457635408522101E-2</v>
      </c>
      <c r="O13" s="17">
        <v>2.58353348272451E-2</v>
      </c>
      <c r="P13" s="17">
        <v>4.66514708818416E-2</v>
      </c>
      <c r="Q13" s="17">
        <v>1.9449439093251499E-2</v>
      </c>
      <c r="R13" s="17"/>
      <c r="S13" s="17">
        <v>9.8066367655502501E-2</v>
      </c>
      <c r="T13" s="17">
        <v>1.9189728139285999E-2</v>
      </c>
      <c r="U13" s="17">
        <v>3.37394530274438E-2</v>
      </c>
      <c r="V13" s="17">
        <v>4.2443434891724897E-2</v>
      </c>
      <c r="W13" s="17">
        <v>0</v>
      </c>
      <c r="X13" s="17">
        <v>0</v>
      </c>
      <c r="Y13" s="17">
        <v>3.2353447392048797E-2</v>
      </c>
      <c r="Z13" s="17">
        <v>0</v>
      </c>
      <c r="AA13" s="17">
        <v>2.2402814286388299E-2</v>
      </c>
      <c r="AB13" s="17">
        <v>6.9292682164797906E-2</v>
      </c>
      <c r="AC13" s="17">
        <v>0</v>
      </c>
      <c r="AD13" s="17">
        <v>0</v>
      </c>
      <c r="AE13" s="17"/>
      <c r="AF13" s="17">
        <v>5.1984880081798399E-2</v>
      </c>
      <c r="AG13" s="17">
        <v>3.5454359633678302E-2</v>
      </c>
      <c r="AH13" s="17">
        <v>1.56166204171088E-2</v>
      </c>
      <c r="AI13" s="17">
        <v>3.5192825083146098E-2</v>
      </c>
      <c r="AJ13" s="17">
        <v>3.10017897549331E-2</v>
      </c>
      <c r="AK13" s="17">
        <v>0</v>
      </c>
      <c r="AL13" s="17"/>
      <c r="AM13" s="17">
        <v>2.78358614503263E-2</v>
      </c>
      <c r="AN13" s="17">
        <v>4.5817081019082301E-2</v>
      </c>
      <c r="AO13" s="17"/>
      <c r="AP13" s="17">
        <v>1.9549380129707299E-2</v>
      </c>
      <c r="AQ13" s="17">
        <v>0</v>
      </c>
      <c r="AR13" s="17">
        <v>4.04476389182611E-2</v>
      </c>
      <c r="AS13" s="17">
        <v>7.79244961250211E-2</v>
      </c>
      <c r="AT13" s="17">
        <v>0</v>
      </c>
      <c r="AU13" s="17"/>
      <c r="AV13" s="17">
        <v>4.7609418316885498E-2</v>
      </c>
      <c r="AW13" s="17">
        <v>1.6226466600351399E-2</v>
      </c>
      <c r="AX13" s="17">
        <v>3.3111915491173302E-2</v>
      </c>
      <c r="AY13" s="17">
        <v>0</v>
      </c>
      <c r="AZ13" s="17">
        <v>0</v>
      </c>
      <c r="BA13" s="17">
        <v>6.6331725781882206E-2</v>
      </c>
      <c r="BB13" s="17"/>
      <c r="BC13" s="17">
        <v>3.1608578607131198E-2</v>
      </c>
      <c r="BD13" s="17">
        <v>2.5519749572487E-2</v>
      </c>
      <c r="BE13" s="17">
        <v>5.3039911438598202E-2</v>
      </c>
      <c r="BF13" s="17"/>
      <c r="BG13" s="17">
        <v>6.7152023325070795E-2</v>
      </c>
      <c r="BH13" s="17">
        <v>3.2642524219792801E-2</v>
      </c>
      <c r="BI13" s="17">
        <v>1.7536286776840802E-2</v>
      </c>
      <c r="BJ13" s="17">
        <v>8.5717256866138597E-2</v>
      </c>
      <c r="BK13" s="17">
        <v>6.7291902705111595E-2</v>
      </c>
      <c r="BL13" s="17"/>
      <c r="BM13" s="17">
        <v>3.7535315974439099E-2</v>
      </c>
      <c r="BN13" s="17">
        <v>7.2177726559146296E-2</v>
      </c>
    </row>
    <row r="14" spans="2:66" x14ac:dyDescent="0.35">
      <c r="B14" s="18" t="s">
        <v>282</v>
      </c>
      <c r="C14" s="19">
        <v>3.7975078257670998E-2</v>
      </c>
      <c r="D14" s="19">
        <v>3.8721008956042899E-2</v>
      </c>
      <c r="E14" s="19">
        <v>3.7362468639129301E-2</v>
      </c>
      <c r="F14" s="19"/>
      <c r="G14" s="19">
        <v>6.6217155421691098E-2</v>
      </c>
      <c r="H14" s="19">
        <v>2.4025879247661499E-2</v>
      </c>
      <c r="I14" s="19">
        <v>1.52241765389548E-2</v>
      </c>
      <c r="J14" s="19">
        <v>5.2926959590121003E-2</v>
      </c>
      <c r="K14" s="19">
        <v>6.3077513135737395E-2</v>
      </c>
      <c r="L14" s="19">
        <v>2.4872246603685901E-2</v>
      </c>
      <c r="M14" s="19"/>
      <c r="N14" s="19">
        <v>2.3135178688034198E-2</v>
      </c>
      <c r="O14" s="19">
        <v>2.2757462897976699E-2</v>
      </c>
      <c r="P14" s="19">
        <v>5.8787532687164898E-2</v>
      </c>
      <c r="Q14" s="19">
        <v>5.7685312802730301E-2</v>
      </c>
      <c r="R14" s="19"/>
      <c r="S14" s="19">
        <v>1.7986842575276E-2</v>
      </c>
      <c r="T14" s="19">
        <v>0.115596025673793</v>
      </c>
      <c r="U14" s="19">
        <v>0</v>
      </c>
      <c r="V14" s="19">
        <v>0</v>
      </c>
      <c r="W14" s="19">
        <v>0</v>
      </c>
      <c r="X14" s="19">
        <v>5.5372664420841898E-2</v>
      </c>
      <c r="Y14" s="19">
        <v>0</v>
      </c>
      <c r="Z14" s="19">
        <v>0.18211346246635701</v>
      </c>
      <c r="AA14" s="19">
        <v>4.4380736053428203E-2</v>
      </c>
      <c r="AB14" s="19">
        <v>0</v>
      </c>
      <c r="AC14" s="19">
        <v>0</v>
      </c>
      <c r="AD14" s="19">
        <v>0</v>
      </c>
      <c r="AE14" s="19"/>
      <c r="AF14" s="19">
        <v>4.0850534571628599E-2</v>
      </c>
      <c r="AG14" s="19">
        <v>1.78080379459685E-2</v>
      </c>
      <c r="AH14" s="19">
        <v>4.8164859821058101E-2</v>
      </c>
      <c r="AI14" s="19">
        <v>6.9576805306649295E-2</v>
      </c>
      <c r="AJ14" s="19">
        <v>2.5663248476847301E-2</v>
      </c>
      <c r="AK14" s="19">
        <v>4.6770054303600601E-2</v>
      </c>
      <c r="AL14" s="19"/>
      <c r="AM14" s="19">
        <v>3.6216477803255098E-2</v>
      </c>
      <c r="AN14" s="19">
        <v>4.1913881625587797E-2</v>
      </c>
      <c r="AO14" s="19"/>
      <c r="AP14" s="19">
        <v>1.8911264765431101E-2</v>
      </c>
      <c r="AQ14" s="19">
        <v>7.9747306814786201E-2</v>
      </c>
      <c r="AR14" s="19">
        <v>4.0073476077265802E-2</v>
      </c>
      <c r="AS14" s="19">
        <v>1.7924350678479799E-2</v>
      </c>
      <c r="AT14" s="19">
        <v>0</v>
      </c>
      <c r="AU14" s="19"/>
      <c r="AV14" s="19">
        <v>3.3938882754565199E-2</v>
      </c>
      <c r="AW14" s="19">
        <v>1.49497850164622E-2</v>
      </c>
      <c r="AX14" s="19">
        <v>0</v>
      </c>
      <c r="AY14" s="19">
        <v>4.4491330774760002E-2</v>
      </c>
      <c r="AZ14" s="19">
        <v>0</v>
      </c>
      <c r="BA14" s="19">
        <v>6.4690959346089802E-2</v>
      </c>
      <c r="BB14" s="19"/>
      <c r="BC14" s="19">
        <v>2.0050365096952599E-2</v>
      </c>
      <c r="BD14" s="19">
        <v>6.70058099346071E-2</v>
      </c>
      <c r="BE14" s="19">
        <v>9.0848070107908806E-3</v>
      </c>
      <c r="BF14" s="19"/>
      <c r="BG14" s="19">
        <v>6.3965640485984299E-2</v>
      </c>
      <c r="BH14" s="19">
        <v>2.6688580167855101E-2</v>
      </c>
      <c r="BI14" s="19">
        <v>4.0798999833070601E-2</v>
      </c>
      <c r="BJ14" s="19">
        <v>0</v>
      </c>
      <c r="BK14" s="19">
        <v>0</v>
      </c>
      <c r="BL14" s="19"/>
      <c r="BM14" s="19">
        <v>3.1973759555871797E-2</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471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384</v>
      </c>
      <c r="D7" s="10">
        <v>185</v>
      </c>
      <c r="E7" s="10">
        <v>198</v>
      </c>
      <c r="F7" s="10"/>
      <c r="G7" s="10">
        <v>59</v>
      </c>
      <c r="H7" s="10">
        <v>60</v>
      </c>
      <c r="I7" s="10">
        <v>66</v>
      </c>
      <c r="J7" s="10">
        <v>63</v>
      </c>
      <c r="K7" s="10">
        <v>59</v>
      </c>
      <c r="L7" s="10">
        <v>77</v>
      </c>
      <c r="M7" s="10"/>
      <c r="N7" s="10">
        <v>102</v>
      </c>
      <c r="O7" s="10">
        <v>113</v>
      </c>
      <c r="P7" s="10">
        <v>74</v>
      </c>
      <c r="Q7" s="10">
        <v>94</v>
      </c>
      <c r="R7" s="10"/>
      <c r="S7" s="10">
        <v>59</v>
      </c>
      <c r="T7" s="10">
        <v>39</v>
      </c>
      <c r="U7" s="10">
        <v>42</v>
      </c>
      <c r="V7" s="10">
        <v>28</v>
      </c>
      <c r="W7" s="10">
        <v>29</v>
      </c>
      <c r="X7" s="10">
        <v>32</v>
      </c>
      <c r="Y7" s="10">
        <v>36</v>
      </c>
      <c r="Z7" s="10">
        <v>13</v>
      </c>
      <c r="AA7" s="10">
        <v>36</v>
      </c>
      <c r="AB7" s="10">
        <v>36</v>
      </c>
      <c r="AC7" s="10">
        <v>20</v>
      </c>
      <c r="AD7" s="10">
        <v>14</v>
      </c>
      <c r="AE7" s="10"/>
      <c r="AF7" s="10">
        <v>97</v>
      </c>
      <c r="AG7" s="10">
        <v>118</v>
      </c>
      <c r="AH7" s="10">
        <v>52</v>
      </c>
      <c r="AI7" s="10">
        <v>61</v>
      </c>
      <c r="AJ7" s="10">
        <v>33</v>
      </c>
      <c r="AK7" s="10">
        <v>23</v>
      </c>
      <c r="AL7" s="10"/>
      <c r="AM7" s="10">
        <v>223</v>
      </c>
      <c r="AN7" s="10">
        <v>160</v>
      </c>
      <c r="AO7" s="10"/>
      <c r="AP7" s="10">
        <v>88</v>
      </c>
      <c r="AQ7" s="10">
        <v>90</v>
      </c>
      <c r="AR7" s="10">
        <v>99</v>
      </c>
      <c r="AS7" s="10">
        <v>43</v>
      </c>
      <c r="AT7" s="10">
        <v>7</v>
      </c>
      <c r="AU7" s="10"/>
      <c r="AV7" s="10">
        <v>121</v>
      </c>
      <c r="AW7" s="10">
        <v>85</v>
      </c>
      <c r="AX7" s="10">
        <v>31</v>
      </c>
      <c r="AY7" s="10">
        <v>42</v>
      </c>
      <c r="AZ7" s="10">
        <v>24</v>
      </c>
      <c r="BA7" s="10">
        <v>28</v>
      </c>
      <c r="BB7" s="10"/>
      <c r="BC7" s="10">
        <v>82</v>
      </c>
      <c r="BD7" s="10">
        <v>160</v>
      </c>
      <c r="BE7" s="10">
        <v>118</v>
      </c>
      <c r="BF7" s="10"/>
      <c r="BG7" s="10">
        <v>32</v>
      </c>
      <c r="BH7" s="10">
        <v>177</v>
      </c>
      <c r="BI7" s="10">
        <v>115</v>
      </c>
      <c r="BJ7" s="10">
        <v>8</v>
      </c>
      <c r="BK7" s="10">
        <v>34</v>
      </c>
      <c r="BL7" s="10"/>
      <c r="BM7" s="10">
        <v>209</v>
      </c>
      <c r="BN7" s="10">
        <v>42</v>
      </c>
    </row>
    <row r="8" spans="2:66" ht="30" customHeight="1" x14ac:dyDescent="0.35">
      <c r="B8" s="11" t="s">
        <v>19</v>
      </c>
      <c r="C8" s="11">
        <v>386</v>
      </c>
      <c r="D8" s="11">
        <v>187</v>
      </c>
      <c r="E8" s="11">
        <v>198</v>
      </c>
      <c r="F8" s="11"/>
      <c r="G8" s="11">
        <v>61</v>
      </c>
      <c r="H8" s="11">
        <v>59</v>
      </c>
      <c r="I8" s="11">
        <v>68</v>
      </c>
      <c r="J8" s="11">
        <v>64</v>
      </c>
      <c r="K8" s="11">
        <v>59</v>
      </c>
      <c r="L8" s="11">
        <v>76</v>
      </c>
      <c r="M8" s="11"/>
      <c r="N8" s="11">
        <v>101</v>
      </c>
      <c r="O8" s="11">
        <v>118</v>
      </c>
      <c r="P8" s="11">
        <v>74</v>
      </c>
      <c r="Q8" s="11">
        <v>93</v>
      </c>
      <c r="R8" s="11"/>
      <c r="S8" s="11">
        <v>58</v>
      </c>
      <c r="T8" s="11">
        <v>38</v>
      </c>
      <c r="U8" s="11">
        <v>41</v>
      </c>
      <c r="V8" s="11">
        <v>30</v>
      </c>
      <c r="W8" s="11">
        <v>30</v>
      </c>
      <c r="X8" s="11">
        <v>31</v>
      </c>
      <c r="Y8" s="11">
        <v>35</v>
      </c>
      <c r="Z8" s="11">
        <v>12</v>
      </c>
      <c r="AA8" s="11">
        <v>36</v>
      </c>
      <c r="AB8" s="11">
        <v>42</v>
      </c>
      <c r="AC8" s="11">
        <v>20</v>
      </c>
      <c r="AD8" s="11">
        <v>13</v>
      </c>
      <c r="AE8" s="11"/>
      <c r="AF8" s="11">
        <v>97</v>
      </c>
      <c r="AG8" s="11">
        <v>119</v>
      </c>
      <c r="AH8" s="11">
        <v>53</v>
      </c>
      <c r="AI8" s="11">
        <v>61</v>
      </c>
      <c r="AJ8" s="11">
        <v>33</v>
      </c>
      <c r="AK8" s="11">
        <v>23</v>
      </c>
      <c r="AL8" s="11"/>
      <c r="AM8" s="11">
        <v>224</v>
      </c>
      <c r="AN8" s="11">
        <v>162</v>
      </c>
      <c r="AO8" s="11"/>
      <c r="AP8" s="11">
        <v>89</v>
      </c>
      <c r="AQ8" s="11">
        <v>90</v>
      </c>
      <c r="AR8" s="11">
        <v>100</v>
      </c>
      <c r="AS8" s="11">
        <v>44</v>
      </c>
      <c r="AT8" s="11">
        <v>7</v>
      </c>
      <c r="AU8" s="11"/>
      <c r="AV8" s="11">
        <v>123</v>
      </c>
      <c r="AW8" s="11">
        <v>85</v>
      </c>
      <c r="AX8" s="11">
        <v>32</v>
      </c>
      <c r="AY8" s="11">
        <v>41</v>
      </c>
      <c r="AZ8" s="11">
        <v>24</v>
      </c>
      <c r="BA8" s="11">
        <v>28</v>
      </c>
      <c r="BB8" s="11"/>
      <c r="BC8" s="11">
        <v>82</v>
      </c>
      <c r="BD8" s="11">
        <v>163</v>
      </c>
      <c r="BE8" s="11">
        <v>117</v>
      </c>
      <c r="BF8" s="11"/>
      <c r="BG8" s="11">
        <v>32</v>
      </c>
      <c r="BH8" s="11">
        <v>178</v>
      </c>
      <c r="BI8" s="11">
        <v>116</v>
      </c>
      <c r="BJ8" s="11">
        <v>8</v>
      </c>
      <c r="BK8" s="11">
        <v>34</v>
      </c>
      <c r="BL8" s="11"/>
      <c r="BM8" s="11">
        <v>210</v>
      </c>
      <c r="BN8" s="11">
        <v>42</v>
      </c>
    </row>
    <row r="9" spans="2:66" ht="29" x14ac:dyDescent="0.35">
      <c r="B9" s="18" t="s">
        <v>350</v>
      </c>
      <c r="C9" s="17">
        <v>0.33767478539041001</v>
      </c>
      <c r="D9" s="17">
        <v>0.29397098500236402</v>
      </c>
      <c r="E9" s="17">
        <v>0.38073544034981599</v>
      </c>
      <c r="F9" s="17"/>
      <c r="G9" s="17">
        <v>0.225232490563509</v>
      </c>
      <c r="H9" s="17">
        <v>0.203139637374498</v>
      </c>
      <c r="I9" s="17">
        <v>0.34145809370209002</v>
      </c>
      <c r="J9" s="17">
        <v>0.32878585283773298</v>
      </c>
      <c r="K9" s="17">
        <v>0.35679067380471802</v>
      </c>
      <c r="L9" s="17">
        <v>0.52216658242344705</v>
      </c>
      <c r="M9" s="17"/>
      <c r="N9" s="17">
        <v>0.24518733130659701</v>
      </c>
      <c r="O9" s="17">
        <v>0.34656315802869597</v>
      </c>
      <c r="P9" s="17">
        <v>0.34976447953342299</v>
      </c>
      <c r="Q9" s="17">
        <v>0.42087407905695001</v>
      </c>
      <c r="R9" s="17"/>
      <c r="S9" s="17">
        <v>0.23740512409391001</v>
      </c>
      <c r="T9" s="17">
        <v>0.20543211030602801</v>
      </c>
      <c r="U9" s="17">
        <v>0.35582959076950599</v>
      </c>
      <c r="V9" s="17">
        <v>0.42644442606637101</v>
      </c>
      <c r="W9" s="17">
        <v>0.30391536447862699</v>
      </c>
      <c r="X9" s="17">
        <v>0.46856802804384001</v>
      </c>
      <c r="Y9" s="17">
        <v>0.21909826195346099</v>
      </c>
      <c r="Z9" s="17">
        <v>0.373234910082757</v>
      </c>
      <c r="AA9" s="17">
        <v>0.35957000411034401</v>
      </c>
      <c r="AB9" s="17">
        <v>0.36396675723799499</v>
      </c>
      <c r="AC9" s="17">
        <v>0.59741596746986902</v>
      </c>
      <c r="AD9" s="17">
        <v>0.42392151590343502</v>
      </c>
      <c r="AE9" s="17"/>
      <c r="AF9" s="17">
        <v>0.28760660723477199</v>
      </c>
      <c r="AG9" s="17">
        <v>0.31717762637965802</v>
      </c>
      <c r="AH9" s="17">
        <v>0.44355907989670101</v>
      </c>
      <c r="AI9" s="17">
        <v>0.32688530294884999</v>
      </c>
      <c r="AJ9" s="17">
        <v>0.39576296781202303</v>
      </c>
      <c r="AK9" s="17">
        <v>0.35504820433692502</v>
      </c>
      <c r="AL9" s="17"/>
      <c r="AM9" s="17">
        <v>0.33072126204618801</v>
      </c>
      <c r="AN9" s="17">
        <v>0.343532987166284</v>
      </c>
      <c r="AO9" s="17"/>
      <c r="AP9" s="17">
        <v>0.40944184396063499</v>
      </c>
      <c r="AQ9" s="17">
        <v>0.26611118926644101</v>
      </c>
      <c r="AR9" s="17">
        <v>0.329110222616526</v>
      </c>
      <c r="AS9" s="17">
        <v>0.24607927732460499</v>
      </c>
      <c r="AT9" s="17">
        <v>0.398145151725119</v>
      </c>
      <c r="AU9" s="17"/>
      <c r="AV9" s="17">
        <v>0.240694212850254</v>
      </c>
      <c r="AW9" s="17">
        <v>0.359982229868134</v>
      </c>
      <c r="AX9" s="17">
        <v>0.36192066626070402</v>
      </c>
      <c r="AY9" s="17">
        <v>0.38612935940919402</v>
      </c>
      <c r="AZ9" s="17">
        <v>0.16628942439195901</v>
      </c>
      <c r="BA9" s="17">
        <v>0.57355902599555697</v>
      </c>
      <c r="BB9" s="17"/>
      <c r="BC9" s="17">
        <v>0.27174708798653902</v>
      </c>
      <c r="BD9" s="17">
        <v>0.377131819471337</v>
      </c>
      <c r="BE9" s="17">
        <v>0.28668455006159699</v>
      </c>
      <c r="BF9" s="17"/>
      <c r="BG9" s="17">
        <v>0.35389724836960601</v>
      </c>
      <c r="BH9" s="17">
        <v>0.33105208738827102</v>
      </c>
      <c r="BI9" s="17">
        <v>0.286541548440643</v>
      </c>
      <c r="BJ9" s="17">
        <v>0.11487404262720299</v>
      </c>
      <c r="BK9" s="17">
        <v>0.56011873325855299</v>
      </c>
      <c r="BL9" s="17"/>
      <c r="BM9" s="17">
        <v>0.33452865171700003</v>
      </c>
      <c r="BN9" s="17">
        <v>0.47493058681422201</v>
      </c>
    </row>
    <row r="10" spans="2:66" ht="43.5" x14ac:dyDescent="0.35">
      <c r="B10" s="18" t="s">
        <v>351</v>
      </c>
      <c r="C10" s="17">
        <v>0.27426506328599998</v>
      </c>
      <c r="D10" s="17">
        <v>0.23406383042981099</v>
      </c>
      <c r="E10" s="17">
        <v>0.30868932336919702</v>
      </c>
      <c r="F10" s="17"/>
      <c r="G10" s="17">
        <v>0.34796078418464799</v>
      </c>
      <c r="H10" s="17">
        <v>0.20869274485960099</v>
      </c>
      <c r="I10" s="17">
        <v>0.27318956487546803</v>
      </c>
      <c r="J10" s="17">
        <v>0.33376654992215199</v>
      </c>
      <c r="K10" s="17">
        <v>0.306301043088963</v>
      </c>
      <c r="L10" s="17">
        <v>0.19273632130450299</v>
      </c>
      <c r="M10" s="17"/>
      <c r="N10" s="17">
        <v>0.32581995786458101</v>
      </c>
      <c r="O10" s="17">
        <v>0.26429885232019401</v>
      </c>
      <c r="P10" s="17">
        <v>0.29943059810606298</v>
      </c>
      <c r="Q10" s="17">
        <v>0.21350453993589999</v>
      </c>
      <c r="R10" s="17"/>
      <c r="S10" s="17">
        <v>0.20234490736559499</v>
      </c>
      <c r="T10" s="17">
        <v>0.39128336103286498</v>
      </c>
      <c r="U10" s="17">
        <v>0.28606416008785901</v>
      </c>
      <c r="V10" s="17">
        <v>0.283192138722203</v>
      </c>
      <c r="W10" s="17">
        <v>0.206892919922462</v>
      </c>
      <c r="X10" s="17">
        <v>0.28135113278290602</v>
      </c>
      <c r="Y10" s="17">
        <v>0.32885257650546801</v>
      </c>
      <c r="Z10" s="17">
        <v>0.241720354403622</v>
      </c>
      <c r="AA10" s="17">
        <v>0.24944202955722</v>
      </c>
      <c r="AB10" s="17">
        <v>0.30536646750896801</v>
      </c>
      <c r="AC10" s="17">
        <v>0.19752761689872</v>
      </c>
      <c r="AD10" s="17">
        <v>0.29825985443123099</v>
      </c>
      <c r="AE10" s="17"/>
      <c r="AF10" s="17">
        <v>0.20751205519608401</v>
      </c>
      <c r="AG10" s="17">
        <v>0.31380358173089601</v>
      </c>
      <c r="AH10" s="17">
        <v>0.28521084581477002</v>
      </c>
      <c r="AI10" s="17">
        <v>0.30233961584584701</v>
      </c>
      <c r="AJ10" s="17">
        <v>0.27036172250728102</v>
      </c>
      <c r="AK10" s="17">
        <v>0.25820267414906101</v>
      </c>
      <c r="AL10" s="17"/>
      <c r="AM10" s="17">
        <v>0.25787226314241002</v>
      </c>
      <c r="AN10" s="17">
        <v>0.29848357769323403</v>
      </c>
      <c r="AO10" s="17"/>
      <c r="AP10" s="17">
        <v>0.24818049703627301</v>
      </c>
      <c r="AQ10" s="17">
        <v>0.32406654140118302</v>
      </c>
      <c r="AR10" s="17">
        <v>0.22528276440290801</v>
      </c>
      <c r="AS10" s="17">
        <v>0.27840399637868102</v>
      </c>
      <c r="AT10" s="17">
        <v>0.142162717988565</v>
      </c>
      <c r="AU10" s="17"/>
      <c r="AV10" s="17">
        <v>0.274948833708551</v>
      </c>
      <c r="AW10" s="17">
        <v>0.30584510574648999</v>
      </c>
      <c r="AX10" s="17">
        <v>0.191578566843812</v>
      </c>
      <c r="AY10" s="17">
        <v>0.234919695797254</v>
      </c>
      <c r="AZ10" s="17">
        <v>0.458645418830392</v>
      </c>
      <c r="BA10" s="17">
        <v>0.17807361624917001</v>
      </c>
      <c r="BB10" s="17"/>
      <c r="BC10" s="17">
        <v>0.34104994071125899</v>
      </c>
      <c r="BD10" s="17">
        <v>0.23405817751722099</v>
      </c>
      <c r="BE10" s="17">
        <v>0.27917886378289303</v>
      </c>
      <c r="BF10" s="17"/>
      <c r="BG10" s="17">
        <v>0.118874597359503</v>
      </c>
      <c r="BH10" s="17">
        <v>0.25535627038866399</v>
      </c>
      <c r="BI10" s="17">
        <v>0.36074837970594598</v>
      </c>
      <c r="BJ10" s="17">
        <v>0.35770603151775199</v>
      </c>
      <c r="BK10" s="17">
        <v>0.25974641281169603</v>
      </c>
      <c r="BL10" s="17"/>
      <c r="BM10" s="17">
        <v>0.23458656268705599</v>
      </c>
      <c r="BN10" s="17">
        <v>0.278488912204848</v>
      </c>
    </row>
    <row r="11" spans="2:66" ht="29" x14ac:dyDescent="0.35">
      <c r="B11" s="18" t="s">
        <v>352</v>
      </c>
      <c r="C11" s="17">
        <v>0.25719903355109203</v>
      </c>
      <c r="D11" s="17">
        <v>0.30999697080954802</v>
      </c>
      <c r="E11" s="17">
        <v>0.208506099321488</v>
      </c>
      <c r="F11" s="17"/>
      <c r="G11" s="17">
        <v>0.25622031526347999</v>
      </c>
      <c r="H11" s="17">
        <v>0.441429057315397</v>
      </c>
      <c r="I11" s="17">
        <v>0.27372374300570801</v>
      </c>
      <c r="J11" s="17">
        <v>0.22594522025398001</v>
      </c>
      <c r="K11" s="17">
        <v>0.21796386464672199</v>
      </c>
      <c r="L11" s="17">
        <v>0.155677112846861</v>
      </c>
      <c r="M11" s="17"/>
      <c r="N11" s="17">
        <v>0.31214000656038898</v>
      </c>
      <c r="O11" s="17">
        <v>0.25422115655683802</v>
      </c>
      <c r="P11" s="17">
        <v>0.163604535299334</v>
      </c>
      <c r="Q11" s="17">
        <v>0.26823810161800199</v>
      </c>
      <c r="R11" s="17"/>
      <c r="S11" s="17">
        <v>0.39304720627748002</v>
      </c>
      <c r="T11" s="17">
        <v>0.202550418233271</v>
      </c>
      <c r="U11" s="17">
        <v>0.2617617167745</v>
      </c>
      <c r="V11" s="17">
        <v>0.219483189608567</v>
      </c>
      <c r="W11" s="17">
        <v>0.37940827098160401</v>
      </c>
      <c r="X11" s="17">
        <v>0.25008083917325402</v>
      </c>
      <c r="Y11" s="17">
        <v>0.28208150644447799</v>
      </c>
      <c r="Z11" s="17">
        <v>0.30513723556043598</v>
      </c>
      <c r="AA11" s="17">
        <v>0.25435255746656699</v>
      </c>
      <c r="AB11" s="17">
        <v>0.13825768169441699</v>
      </c>
      <c r="AC11" s="17">
        <v>4.9691532181706598E-2</v>
      </c>
      <c r="AD11" s="17">
        <v>0.208773575853796</v>
      </c>
      <c r="AE11" s="17"/>
      <c r="AF11" s="17">
        <v>0.33923452055266601</v>
      </c>
      <c r="AG11" s="17">
        <v>0.23768219254547501</v>
      </c>
      <c r="AH11" s="17">
        <v>0.25381944952755497</v>
      </c>
      <c r="AI11" s="17">
        <v>0.208334697520351</v>
      </c>
      <c r="AJ11" s="17">
        <v>0.18273400114607199</v>
      </c>
      <c r="AK11" s="17">
        <v>0.25567894675404101</v>
      </c>
      <c r="AL11" s="17"/>
      <c r="AM11" s="17">
        <v>0.25422830590333201</v>
      </c>
      <c r="AN11" s="17">
        <v>0.26276440589372102</v>
      </c>
      <c r="AO11" s="17"/>
      <c r="AP11" s="17">
        <v>0.22958528890607299</v>
      </c>
      <c r="AQ11" s="17">
        <v>0.24477107883410701</v>
      </c>
      <c r="AR11" s="17">
        <v>0.31261721761878802</v>
      </c>
      <c r="AS11" s="17">
        <v>0.28978766320220101</v>
      </c>
      <c r="AT11" s="17">
        <v>0.14505313061745001</v>
      </c>
      <c r="AU11" s="17"/>
      <c r="AV11" s="17">
        <v>0.31703903538297501</v>
      </c>
      <c r="AW11" s="17">
        <v>0.20571863960791001</v>
      </c>
      <c r="AX11" s="17">
        <v>0.318467653882542</v>
      </c>
      <c r="AY11" s="17">
        <v>0.23727898279864701</v>
      </c>
      <c r="AZ11" s="17">
        <v>0.37506515677764801</v>
      </c>
      <c r="BA11" s="17">
        <v>0.106994392627524</v>
      </c>
      <c r="BB11" s="17"/>
      <c r="BC11" s="17">
        <v>0.26266896010507801</v>
      </c>
      <c r="BD11" s="17">
        <v>0.26993553665181602</v>
      </c>
      <c r="BE11" s="17">
        <v>0.27140703219141099</v>
      </c>
      <c r="BF11" s="17"/>
      <c r="BG11" s="17">
        <v>0.37133486521161302</v>
      </c>
      <c r="BH11" s="17">
        <v>0.28678323224139302</v>
      </c>
      <c r="BI11" s="17">
        <v>0.22628268734612</v>
      </c>
      <c r="BJ11" s="17">
        <v>0.39468495654399</v>
      </c>
      <c r="BK11" s="17">
        <v>0.115593627189742</v>
      </c>
      <c r="BL11" s="17"/>
      <c r="BM11" s="17">
        <v>0.29965025433680498</v>
      </c>
      <c r="BN11" s="17">
        <v>0.168991845150881</v>
      </c>
    </row>
    <row r="12" spans="2:66" ht="29" x14ac:dyDescent="0.35">
      <c r="B12" s="18" t="s">
        <v>353</v>
      </c>
      <c r="C12" s="17">
        <v>6.5982873871515593E-2</v>
      </c>
      <c r="D12" s="17">
        <v>9.7802774391835004E-2</v>
      </c>
      <c r="E12" s="17">
        <v>3.6191515936735599E-2</v>
      </c>
      <c r="F12" s="17"/>
      <c r="G12" s="17">
        <v>0.136545133149268</v>
      </c>
      <c r="H12" s="17">
        <v>9.9218090788998195E-2</v>
      </c>
      <c r="I12" s="17">
        <v>4.9509496740484098E-2</v>
      </c>
      <c r="J12" s="17">
        <v>3.1324495986872002E-2</v>
      </c>
      <c r="K12" s="17">
        <v>3.5193238294449397E-2</v>
      </c>
      <c r="L12" s="17">
        <v>5.14418322087958E-2</v>
      </c>
      <c r="M12" s="17"/>
      <c r="N12" s="17">
        <v>7.7446078030057E-2</v>
      </c>
      <c r="O12" s="17">
        <v>8.1605133608435396E-2</v>
      </c>
      <c r="P12" s="17">
        <v>8.1663352554079499E-2</v>
      </c>
      <c r="Q12" s="17">
        <v>2.1793719688699101E-2</v>
      </c>
      <c r="R12" s="17"/>
      <c r="S12" s="17">
        <v>8.4019769606538494E-2</v>
      </c>
      <c r="T12" s="17">
        <v>7.5609450418877497E-2</v>
      </c>
      <c r="U12" s="17">
        <v>7.3687467595480505E-2</v>
      </c>
      <c r="V12" s="17">
        <v>0</v>
      </c>
      <c r="W12" s="17">
        <v>3.6801365862322098E-2</v>
      </c>
      <c r="X12" s="17">
        <v>0</v>
      </c>
      <c r="Y12" s="17">
        <v>0.141795778307827</v>
      </c>
      <c r="Z12" s="17">
        <v>0</v>
      </c>
      <c r="AA12" s="17">
        <v>2.81182305297463E-2</v>
      </c>
      <c r="AB12" s="17">
        <v>0.110284509748183</v>
      </c>
      <c r="AC12" s="17">
        <v>0.10635199332457</v>
      </c>
      <c r="AD12" s="17">
        <v>6.9045053811537693E-2</v>
      </c>
      <c r="AE12" s="17"/>
      <c r="AF12" s="17">
        <v>0.1041624858588</v>
      </c>
      <c r="AG12" s="17">
        <v>4.4485535189357897E-2</v>
      </c>
      <c r="AH12" s="17">
        <v>1.7410624760974699E-2</v>
      </c>
      <c r="AI12" s="17">
        <v>9.8737980049507901E-2</v>
      </c>
      <c r="AJ12" s="17">
        <v>6.1491147654150098E-2</v>
      </c>
      <c r="AK12" s="17">
        <v>4.7340885133406098E-2</v>
      </c>
      <c r="AL12" s="17"/>
      <c r="AM12" s="17">
        <v>9.0950257566148399E-2</v>
      </c>
      <c r="AN12" s="17">
        <v>3.1838892462809298E-2</v>
      </c>
      <c r="AO12" s="17"/>
      <c r="AP12" s="17">
        <v>4.6610104777381499E-2</v>
      </c>
      <c r="AQ12" s="17">
        <v>6.6050338531877001E-2</v>
      </c>
      <c r="AR12" s="17">
        <v>5.8615659741130102E-2</v>
      </c>
      <c r="AS12" s="17">
        <v>0.120394817891478</v>
      </c>
      <c r="AT12" s="17">
        <v>0.31463899966886599</v>
      </c>
      <c r="AU12" s="17"/>
      <c r="AV12" s="17">
        <v>0.116389041466163</v>
      </c>
      <c r="AW12" s="17">
        <v>5.9436913097355701E-2</v>
      </c>
      <c r="AX12" s="17">
        <v>3.62833669390537E-2</v>
      </c>
      <c r="AY12" s="17">
        <v>7.2127673826031996E-2</v>
      </c>
      <c r="AZ12" s="17">
        <v>0</v>
      </c>
      <c r="BA12" s="17">
        <v>7.2388405597034397E-2</v>
      </c>
      <c r="BB12" s="17"/>
      <c r="BC12" s="17">
        <v>7.2279494423074006E-2</v>
      </c>
      <c r="BD12" s="17">
        <v>5.0644397032269098E-2</v>
      </c>
      <c r="BE12" s="17">
        <v>9.6659164061053196E-2</v>
      </c>
      <c r="BF12" s="17"/>
      <c r="BG12" s="17">
        <v>0.12632288080738799</v>
      </c>
      <c r="BH12" s="17">
        <v>5.3274116416427E-2</v>
      </c>
      <c r="BI12" s="17">
        <v>8.46018792771661E-2</v>
      </c>
      <c r="BJ12" s="17">
        <v>0.132734969311055</v>
      </c>
      <c r="BK12" s="17">
        <v>3.18681176851442E-2</v>
      </c>
      <c r="BL12" s="17"/>
      <c r="BM12" s="17">
        <v>6.4390638149273205E-2</v>
      </c>
      <c r="BN12" s="17">
        <v>5.1166854556104702E-2</v>
      </c>
    </row>
    <row r="13" spans="2:66" ht="29" x14ac:dyDescent="0.35">
      <c r="B13" s="18" t="s">
        <v>354</v>
      </c>
      <c r="C13" s="17">
        <v>7.4543653207578301E-3</v>
      </c>
      <c r="D13" s="17">
        <v>1.0285932391864301E-2</v>
      </c>
      <c r="E13" s="17">
        <v>4.8112319674827198E-3</v>
      </c>
      <c r="F13" s="17"/>
      <c r="G13" s="17">
        <v>0</v>
      </c>
      <c r="H13" s="17">
        <v>3.1732021343486502E-2</v>
      </c>
      <c r="I13" s="17">
        <v>0</v>
      </c>
      <c r="J13" s="17">
        <v>1.55964710289221E-2</v>
      </c>
      <c r="K13" s="17">
        <v>0</v>
      </c>
      <c r="L13" s="17">
        <v>0</v>
      </c>
      <c r="M13" s="17"/>
      <c r="N13" s="17">
        <v>9.2506838168652395E-3</v>
      </c>
      <c r="O13" s="17">
        <v>0</v>
      </c>
      <c r="P13" s="17">
        <v>2.6348113728703701E-2</v>
      </c>
      <c r="Q13" s="17">
        <v>0</v>
      </c>
      <c r="R13" s="17"/>
      <c r="S13" s="17">
        <v>3.3121286629699098E-2</v>
      </c>
      <c r="T13" s="17">
        <v>2.4899536988596101E-2</v>
      </c>
      <c r="U13" s="17">
        <v>0</v>
      </c>
      <c r="V13" s="17">
        <v>0</v>
      </c>
      <c r="W13" s="17">
        <v>0</v>
      </c>
      <c r="X13" s="17">
        <v>0</v>
      </c>
      <c r="Y13" s="17">
        <v>0</v>
      </c>
      <c r="Z13" s="17">
        <v>0</v>
      </c>
      <c r="AA13" s="17">
        <v>0</v>
      </c>
      <c r="AB13" s="17">
        <v>0</v>
      </c>
      <c r="AC13" s="17">
        <v>0</v>
      </c>
      <c r="AD13" s="17">
        <v>0</v>
      </c>
      <c r="AE13" s="17"/>
      <c r="AF13" s="17">
        <v>1.0220289944224499E-2</v>
      </c>
      <c r="AG13" s="17">
        <v>7.8745137975547493E-3</v>
      </c>
      <c r="AH13" s="17">
        <v>0</v>
      </c>
      <c r="AI13" s="17">
        <v>1.5569454250691801E-2</v>
      </c>
      <c r="AJ13" s="17">
        <v>0</v>
      </c>
      <c r="AK13" s="17">
        <v>0</v>
      </c>
      <c r="AL13" s="17"/>
      <c r="AM13" s="17">
        <v>1.28767753725127E-2</v>
      </c>
      <c r="AN13" s="17">
        <v>0</v>
      </c>
      <c r="AO13" s="17"/>
      <c r="AP13" s="17">
        <v>0</v>
      </c>
      <c r="AQ13" s="17">
        <v>0</v>
      </c>
      <c r="AR13" s="17">
        <v>9.9708025652489596E-3</v>
      </c>
      <c r="AS13" s="17">
        <v>4.31356833036542E-2</v>
      </c>
      <c r="AT13" s="17">
        <v>0</v>
      </c>
      <c r="AU13" s="17"/>
      <c r="AV13" s="17">
        <v>7.6035591536709303E-3</v>
      </c>
      <c r="AW13" s="17">
        <v>0</v>
      </c>
      <c r="AX13" s="17">
        <v>2.99647686398169E-2</v>
      </c>
      <c r="AY13" s="17">
        <v>2.4003982047725601E-2</v>
      </c>
      <c r="AZ13" s="17">
        <v>0</v>
      </c>
      <c r="BA13" s="17">
        <v>0</v>
      </c>
      <c r="BB13" s="17"/>
      <c r="BC13" s="17">
        <v>0</v>
      </c>
      <c r="BD13" s="17">
        <v>0</v>
      </c>
      <c r="BE13" s="17">
        <v>2.45982293175247E-2</v>
      </c>
      <c r="BF13" s="17"/>
      <c r="BG13" s="17">
        <v>0</v>
      </c>
      <c r="BH13" s="17">
        <v>5.2362068985290699E-3</v>
      </c>
      <c r="BI13" s="17">
        <v>1.6825968815812501E-2</v>
      </c>
      <c r="BJ13" s="17">
        <v>0</v>
      </c>
      <c r="BK13" s="17">
        <v>0</v>
      </c>
      <c r="BL13" s="17"/>
      <c r="BM13" s="17">
        <v>4.4393637449112603E-3</v>
      </c>
      <c r="BN13" s="17">
        <v>0</v>
      </c>
    </row>
    <row r="14" spans="2:66" x14ac:dyDescent="0.35">
      <c r="B14" s="18" t="s">
        <v>282</v>
      </c>
      <c r="C14" s="19">
        <v>5.7423878580224498E-2</v>
      </c>
      <c r="D14" s="19">
        <v>5.3879506974577503E-2</v>
      </c>
      <c r="E14" s="19">
        <v>6.1066389055280501E-2</v>
      </c>
      <c r="F14" s="19"/>
      <c r="G14" s="19">
        <v>3.4041276839094699E-2</v>
      </c>
      <c r="H14" s="19">
        <v>1.5788448318019899E-2</v>
      </c>
      <c r="I14" s="19">
        <v>6.2119101676249497E-2</v>
      </c>
      <c r="J14" s="19">
        <v>6.4581409970340994E-2</v>
      </c>
      <c r="K14" s="19">
        <v>8.3751180165147002E-2</v>
      </c>
      <c r="L14" s="19">
        <v>7.7978151216393496E-2</v>
      </c>
      <c r="M14" s="19"/>
      <c r="N14" s="19">
        <v>3.0155942421510901E-2</v>
      </c>
      <c r="O14" s="19">
        <v>5.3311699485837097E-2</v>
      </c>
      <c r="P14" s="19">
        <v>7.9188920778396704E-2</v>
      </c>
      <c r="Q14" s="19">
        <v>7.5589559700449394E-2</v>
      </c>
      <c r="R14" s="19"/>
      <c r="S14" s="19">
        <v>5.0061706026777002E-2</v>
      </c>
      <c r="T14" s="19">
        <v>0.100225123020363</v>
      </c>
      <c r="U14" s="19">
        <v>2.2657064772654199E-2</v>
      </c>
      <c r="V14" s="19">
        <v>7.0880245602858799E-2</v>
      </c>
      <c r="W14" s="19">
        <v>7.2982078754985594E-2</v>
      </c>
      <c r="X14" s="19">
        <v>0</v>
      </c>
      <c r="Y14" s="19">
        <v>2.8171876788765201E-2</v>
      </c>
      <c r="Z14" s="19">
        <v>7.9907499953185704E-2</v>
      </c>
      <c r="AA14" s="19">
        <v>0.108517178336124</v>
      </c>
      <c r="AB14" s="19">
        <v>8.2124583810438398E-2</v>
      </c>
      <c r="AC14" s="19">
        <v>4.9012890125134399E-2</v>
      </c>
      <c r="AD14" s="19">
        <v>0</v>
      </c>
      <c r="AE14" s="19"/>
      <c r="AF14" s="19">
        <v>5.1264041213453203E-2</v>
      </c>
      <c r="AG14" s="19">
        <v>7.8976550357058903E-2</v>
      </c>
      <c r="AH14" s="19">
        <v>0</v>
      </c>
      <c r="AI14" s="19">
        <v>4.8132949384752197E-2</v>
      </c>
      <c r="AJ14" s="19">
        <v>8.9650160880473798E-2</v>
      </c>
      <c r="AK14" s="19">
        <v>8.3729289626567296E-2</v>
      </c>
      <c r="AL14" s="19"/>
      <c r="AM14" s="19">
        <v>5.3351135969408603E-2</v>
      </c>
      <c r="AN14" s="19">
        <v>6.3380136783951602E-2</v>
      </c>
      <c r="AO14" s="19"/>
      <c r="AP14" s="19">
        <v>6.6182265319637404E-2</v>
      </c>
      <c r="AQ14" s="19">
        <v>9.9000851966392897E-2</v>
      </c>
      <c r="AR14" s="19">
        <v>6.4403333055400303E-2</v>
      </c>
      <c r="AS14" s="19">
        <v>2.2198561899381401E-2</v>
      </c>
      <c r="AT14" s="19">
        <v>0</v>
      </c>
      <c r="AU14" s="19"/>
      <c r="AV14" s="19">
        <v>4.3325317438385601E-2</v>
      </c>
      <c r="AW14" s="19">
        <v>6.9017111680110793E-2</v>
      </c>
      <c r="AX14" s="19">
        <v>6.1784977434071298E-2</v>
      </c>
      <c r="AY14" s="19">
        <v>4.5540306121147997E-2</v>
      </c>
      <c r="AZ14" s="19">
        <v>0</v>
      </c>
      <c r="BA14" s="19">
        <v>6.8984559530714598E-2</v>
      </c>
      <c r="BB14" s="19"/>
      <c r="BC14" s="19">
        <v>5.2254516774048902E-2</v>
      </c>
      <c r="BD14" s="19">
        <v>6.8230069327357007E-2</v>
      </c>
      <c r="BE14" s="19">
        <v>4.1472160585521202E-2</v>
      </c>
      <c r="BF14" s="19"/>
      <c r="BG14" s="19">
        <v>2.9570408251889599E-2</v>
      </c>
      <c r="BH14" s="19">
        <v>6.8298086666716495E-2</v>
      </c>
      <c r="BI14" s="19">
        <v>2.4999536414311602E-2</v>
      </c>
      <c r="BJ14" s="19">
        <v>0</v>
      </c>
      <c r="BK14" s="19">
        <v>3.2673109054865201E-2</v>
      </c>
      <c r="BL14" s="19"/>
      <c r="BM14" s="19">
        <v>6.2404529364953699E-2</v>
      </c>
      <c r="BN14" s="19">
        <v>2.64218012739444E-2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472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387</v>
      </c>
      <c r="D7" s="10">
        <v>192</v>
      </c>
      <c r="E7" s="10">
        <v>195</v>
      </c>
      <c r="F7" s="10"/>
      <c r="G7" s="10">
        <v>51</v>
      </c>
      <c r="H7" s="10">
        <v>64</v>
      </c>
      <c r="I7" s="10">
        <v>71</v>
      </c>
      <c r="J7" s="10">
        <v>57</v>
      </c>
      <c r="K7" s="10">
        <v>65</v>
      </c>
      <c r="L7" s="10">
        <v>79</v>
      </c>
      <c r="M7" s="10"/>
      <c r="N7" s="10">
        <v>112</v>
      </c>
      <c r="O7" s="10">
        <v>84</v>
      </c>
      <c r="P7" s="10">
        <v>92</v>
      </c>
      <c r="Q7" s="10">
        <v>97</v>
      </c>
      <c r="R7" s="10"/>
      <c r="S7" s="10">
        <v>57</v>
      </c>
      <c r="T7" s="10">
        <v>57</v>
      </c>
      <c r="U7" s="10">
        <v>31</v>
      </c>
      <c r="V7" s="10">
        <v>32</v>
      </c>
      <c r="W7" s="10">
        <v>30</v>
      </c>
      <c r="X7" s="10">
        <v>32</v>
      </c>
      <c r="Y7" s="10">
        <v>27</v>
      </c>
      <c r="Z7" s="10">
        <v>23</v>
      </c>
      <c r="AA7" s="10">
        <v>35</v>
      </c>
      <c r="AB7" s="10">
        <v>35</v>
      </c>
      <c r="AC7" s="10">
        <v>17</v>
      </c>
      <c r="AD7" s="10">
        <v>11</v>
      </c>
      <c r="AE7" s="10"/>
      <c r="AF7" s="10">
        <v>92</v>
      </c>
      <c r="AG7" s="10">
        <v>110</v>
      </c>
      <c r="AH7" s="10">
        <v>59</v>
      </c>
      <c r="AI7" s="10">
        <v>59</v>
      </c>
      <c r="AJ7" s="10">
        <v>40</v>
      </c>
      <c r="AK7" s="10">
        <v>27</v>
      </c>
      <c r="AL7" s="10"/>
      <c r="AM7" s="10">
        <v>235</v>
      </c>
      <c r="AN7" s="10">
        <v>150</v>
      </c>
      <c r="AO7" s="10"/>
      <c r="AP7" s="10">
        <v>90</v>
      </c>
      <c r="AQ7" s="10">
        <v>83</v>
      </c>
      <c r="AR7" s="10">
        <v>102</v>
      </c>
      <c r="AS7" s="10">
        <v>42</v>
      </c>
      <c r="AT7" s="10">
        <v>9</v>
      </c>
      <c r="AU7" s="10"/>
      <c r="AV7" s="10">
        <v>139</v>
      </c>
      <c r="AW7" s="10">
        <v>82</v>
      </c>
      <c r="AX7" s="10">
        <v>29</v>
      </c>
      <c r="AY7" s="10">
        <v>36</v>
      </c>
      <c r="AZ7" s="10">
        <v>25</v>
      </c>
      <c r="BA7" s="10">
        <v>29</v>
      </c>
      <c r="BB7" s="10"/>
      <c r="BC7" s="10">
        <v>93</v>
      </c>
      <c r="BD7" s="10">
        <v>160</v>
      </c>
      <c r="BE7" s="10">
        <v>115</v>
      </c>
      <c r="BF7" s="10"/>
      <c r="BG7" s="10">
        <v>33</v>
      </c>
      <c r="BH7" s="10">
        <v>151</v>
      </c>
      <c r="BI7" s="10">
        <v>134</v>
      </c>
      <c r="BJ7" s="10">
        <v>6</v>
      </c>
      <c r="BK7" s="10">
        <v>39</v>
      </c>
      <c r="BL7" s="10"/>
      <c r="BM7" s="10">
        <v>184</v>
      </c>
      <c r="BN7" s="10">
        <v>45</v>
      </c>
    </row>
    <row r="8" spans="2:66" ht="30" customHeight="1" x14ac:dyDescent="0.35">
      <c r="B8" s="11" t="s">
        <v>19</v>
      </c>
      <c r="C8" s="11">
        <v>387</v>
      </c>
      <c r="D8" s="11">
        <v>192</v>
      </c>
      <c r="E8" s="11">
        <v>195</v>
      </c>
      <c r="F8" s="11"/>
      <c r="G8" s="11">
        <v>51</v>
      </c>
      <c r="H8" s="11">
        <v>63</v>
      </c>
      <c r="I8" s="11">
        <v>73</v>
      </c>
      <c r="J8" s="11">
        <v>58</v>
      </c>
      <c r="K8" s="11">
        <v>66</v>
      </c>
      <c r="L8" s="11">
        <v>77</v>
      </c>
      <c r="M8" s="11"/>
      <c r="N8" s="11">
        <v>112</v>
      </c>
      <c r="O8" s="11">
        <v>87</v>
      </c>
      <c r="P8" s="11">
        <v>92</v>
      </c>
      <c r="Q8" s="11">
        <v>95</v>
      </c>
      <c r="R8" s="11"/>
      <c r="S8" s="11">
        <v>56</v>
      </c>
      <c r="T8" s="11">
        <v>56</v>
      </c>
      <c r="U8" s="11">
        <v>30</v>
      </c>
      <c r="V8" s="11">
        <v>34</v>
      </c>
      <c r="W8" s="11">
        <v>30</v>
      </c>
      <c r="X8" s="11">
        <v>31</v>
      </c>
      <c r="Y8" s="11">
        <v>26</v>
      </c>
      <c r="Z8" s="11">
        <v>22</v>
      </c>
      <c r="AA8" s="11">
        <v>34</v>
      </c>
      <c r="AB8" s="11">
        <v>40</v>
      </c>
      <c r="AC8" s="11">
        <v>16</v>
      </c>
      <c r="AD8" s="11">
        <v>10</v>
      </c>
      <c r="AE8" s="11"/>
      <c r="AF8" s="11">
        <v>92</v>
      </c>
      <c r="AG8" s="11">
        <v>110</v>
      </c>
      <c r="AH8" s="11">
        <v>59</v>
      </c>
      <c r="AI8" s="11">
        <v>60</v>
      </c>
      <c r="AJ8" s="11">
        <v>40</v>
      </c>
      <c r="AK8" s="11">
        <v>27</v>
      </c>
      <c r="AL8" s="11"/>
      <c r="AM8" s="11">
        <v>234</v>
      </c>
      <c r="AN8" s="11">
        <v>151</v>
      </c>
      <c r="AO8" s="11"/>
      <c r="AP8" s="11">
        <v>90</v>
      </c>
      <c r="AQ8" s="11">
        <v>82</v>
      </c>
      <c r="AR8" s="11">
        <v>103</v>
      </c>
      <c r="AS8" s="11">
        <v>43</v>
      </c>
      <c r="AT8" s="11">
        <v>8</v>
      </c>
      <c r="AU8" s="11"/>
      <c r="AV8" s="11">
        <v>139</v>
      </c>
      <c r="AW8" s="11">
        <v>83</v>
      </c>
      <c r="AX8" s="11">
        <v>29</v>
      </c>
      <c r="AY8" s="11">
        <v>36</v>
      </c>
      <c r="AZ8" s="11">
        <v>25</v>
      </c>
      <c r="BA8" s="11">
        <v>29</v>
      </c>
      <c r="BB8" s="11"/>
      <c r="BC8" s="11">
        <v>93</v>
      </c>
      <c r="BD8" s="11">
        <v>160</v>
      </c>
      <c r="BE8" s="11">
        <v>115</v>
      </c>
      <c r="BF8" s="11"/>
      <c r="BG8" s="11">
        <v>33</v>
      </c>
      <c r="BH8" s="11">
        <v>151</v>
      </c>
      <c r="BI8" s="11">
        <v>134</v>
      </c>
      <c r="BJ8" s="11">
        <v>6</v>
      </c>
      <c r="BK8" s="11">
        <v>40</v>
      </c>
      <c r="BL8" s="11"/>
      <c r="BM8" s="11">
        <v>183</v>
      </c>
      <c r="BN8" s="11">
        <v>46</v>
      </c>
    </row>
    <row r="9" spans="2:66" ht="29" x14ac:dyDescent="0.35">
      <c r="B9" s="18" t="s">
        <v>350</v>
      </c>
      <c r="C9" s="17">
        <v>0.615374318030665</v>
      </c>
      <c r="D9" s="17">
        <v>0.56161410364483799</v>
      </c>
      <c r="E9" s="17">
        <v>0.66837952007393098</v>
      </c>
      <c r="F9" s="17"/>
      <c r="G9" s="17">
        <v>0.46282129520327903</v>
      </c>
      <c r="H9" s="17">
        <v>0.45893873682174702</v>
      </c>
      <c r="I9" s="17">
        <v>0.52138666490153696</v>
      </c>
      <c r="J9" s="17">
        <v>0.58967042612491805</v>
      </c>
      <c r="K9" s="17">
        <v>0.771016775615739</v>
      </c>
      <c r="L9" s="17">
        <v>0.81991390153601496</v>
      </c>
      <c r="M9" s="17"/>
      <c r="N9" s="17">
        <v>0.55481926563069295</v>
      </c>
      <c r="O9" s="17">
        <v>0.63377020679400298</v>
      </c>
      <c r="P9" s="17">
        <v>0.622982601976519</v>
      </c>
      <c r="Q9" s="17">
        <v>0.66456376406403295</v>
      </c>
      <c r="R9" s="17"/>
      <c r="S9" s="17">
        <v>0.56072731597527503</v>
      </c>
      <c r="T9" s="17">
        <v>0.59381514954598202</v>
      </c>
      <c r="U9" s="17">
        <v>0.80373508858113496</v>
      </c>
      <c r="V9" s="17">
        <v>0.59003043693778001</v>
      </c>
      <c r="W9" s="17">
        <v>0.59536640316703404</v>
      </c>
      <c r="X9" s="17">
        <v>0.55637473537697502</v>
      </c>
      <c r="Y9" s="17">
        <v>0.738161428110792</v>
      </c>
      <c r="Z9" s="17">
        <v>0.609833806783321</v>
      </c>
      <c r="AA9" s="17">
        <v>0.57333397982380696</v>
      </c>
      <c r="AB9" s="17">
        <v>0.60482886601119101</v>
      </c>
      <c r="AC9" s="17">
        <v>0.64423872985067099</v>
      </c>
      <c r="AD9" s="17">
        <v>0.63332804616794303</v>
      </c>
      <c r="AE9" s="17"/>
      <c r="AF9" s="17">
        <v>0.48973513198816798</v>
      </c>
      <c r="AG9" s="17">
        <v>0.64869608401638301</v>
      </c>
      <c r="AH9" s="17">
        <v>0.65380123537750101</v>
      </c>
      <c r="AI9" s="17">
        <v>0.660529430200544</v>
      </c>
      <c r="AJ9" s="17">
        <v>0.67515483445888902</v>
      </c>
      <c r="AK9" s="17">
        <v>0.634454836869355</v>
      </c>
      <c r="AL9" s="17"/>
      <c r="AM9" s="17">
        <v>0.63701140320454996</v>
      </c>
      <c r="AN9" s="17">
        <v>0.57695175700238499</v>
      </c>
      <c r="AO9" s="17"/>
      <c r="AP9" s="17">
        <v>0.61091149070533901</v>
      </c>
      <c r="AQ9" s="17">
        <v>0.64666261102533096</v>
      </c>
      <c r="AR9" s="17">
        <v>0.58114753752317005</v>
      </c>
      <c r="AS9" s="17">
        <v>0.63937567630349301</v>
      </c>
      <c r="AT9" s="17">
        <v>0.44718687818333602</v>
      </c>
      <c r="AU9" s="17"/>
      <c r="AV9" s="17">
        <v>0.52877764541384498</v>
      </c>
      <c r="AW9" s="17">
        <v>0.68045929014884099</v>
      </c>
      <c r="AX9" s="17">
        <v>0.417500454117051</v>
      </c>
      <c r="AY9" s="17">
        <v>0.71598068537519</v>
      </c>
      <c r="AZ9" s="17">
        <v>0.56344023496947204</v>
      </c>
      <c r="BA9" s="17">
        <v>0.72181196295025396</v>
      </c>
      <c r="BB9" s="17"/>
      <c r="BC9" s="17">
        <v>0.54296766594810497</v>
      </c>
      <c r="BD9" s="17">
        <v>0.66895422256072801</v>
      </c>
      <c r="BE9" s="17">
        <v>0.59779964878760095</v>
      </c>
      <c r="BF9" s="17"/>
      <c r="BG9" s="17">
        <v>0.591664737780078</v>
      </c>
      <c r="BH9" s="17">
        <v>0.64013379126098002</v>
      </c>
      <c r="BI9" s="17">
        <v>0.58913228398055195</v>
      </c>
      <c r="BJ9" s="17">
        <v>0.337819115284688</v>
      </c>
      <c r="BK9" s="17">
        <v>0.685762784980396</v>
      </c>
      <c r="BL9" s="17"/>
      <c r="BM9" s="17">
        <v>0.631483354751043</v>
      </c>
      <c r="BN9" s="17">
        <v>0.64145025253905297</v>
      </c>
    </row>
    <row r="10" spans="2:66" ht="43.5" x14ac:dyDescent="0.35">
      <c r="B10" s="18" t="s">
        <v>351</v>
      </c>
      <c r="C10" s="17">
        <v>0.23665056883372201</v>
      </c>
      <c r="D10" s="17">
        <v>0.27018470831872499</v>
      </c>
      <c r="E10" s="17">
        <v>0.20358738523119799</v>
      </c>
      <c r="F10" s="17"/>
      <c r="G10" s="17">
        <v>0.35593626295595399</v>
      </c>
      <c r="H10" s="17">
        <v>0.26529420015579802</v>
      </c>
      <c r="I10" s="17">
        <v>0.269238819250603</v>
      </c>
      <c r="J10" s="17">
        <v>0.24850292730176801</v>
      </c>
      <c r="K10" s="17">
        <v>0.17997876757720899</v>
      </c>
      <c r="L10" s="17">
        <v>0.142681064055552</v>
      </c>
      <c r="M10" s="17"/>
      <c r="N10" s="17">
        <v>0.21190229497972499</v>
      </c>
      <c r="O10" s="17">
        <v>0.28270264225503999</v>
      </c>
      <c r="P10" s="17">
        <v>0.26903109601710001</v>
      </c>
      <c r="Q10" s="17">
        <v>0.18731416181100799</v>
      </c>
      <c r="R10" s="17"/>
      <c r="S10" s="17">
        <v>0.28244698019729902</v>
      </c>
      <c r="T10" s="17">
        <v>0.31734289917300901</v>
      </c>
      <c r="U10" s="17">
        <v>0.128794181049871</v>
      </c>
      <c r="V10" s="17">
        <v>0.18883378320087199</v>
      </c>
      <c r="W10" s="17">
        <v>0.268343045595895</v>
      </c>
      <c r="X10" s="17">
        <v>0.28649233086908898</v>
      </c>
      <c r="Y10" s="17">
        <v>0.18605323992804301</v>
      </c>
      <c r="Z10" s="17">
        <v>0.22182443031548801</v>
      </c>
      <c r="AA10" s="17">
        <v>0.228189285955712</v>
      </c>
      <c r="AB10" s="17">
        <v>0.228760258314365</v>
      </c>
      <c r="AC10" s="17">
        <v>0.11803019952600299</v>
      </c>
      <c r="AD10" s="17">
        <v>0.18561157619240601</v>
      </c>
      <c r="AE10" s="17"/>
      <c r="AF10" s="17">
        <v>0.28257105137958299</v>
      </c>
      <c r="AG10" s="17">
        <v>0.23118941356799</v>
      </c>
      <c r="AH10" s="17">
        <v>0.18896008102541201</v>
      </c>
      <c r="AI10" s="17">
        <v>0.25698033224948302</v>
      </c>
      <c r="AJ10" s="17">
        <v>0.174442156484759</v>
      </c>
      <c r="AK10" s="17">
        <v>0.25411548509346399</v>
      </c>
      <c r="AL10" s="17"/>
      <c r="AM10" s="17">
        <v>0.196563010620004</v>
      </c>
      <c r="AN10" s="17">
        <v>0.301698961617546</v>
      </c>
      <c r="AO10" s="17"/>
      <c r="AP10" s="17">
        <v>0.26664743133353902</v>
      </c>
      <c r="AQ10" s="17">
        <v>0.26963790728902098</v>
      </c>
      <c r="AR10" s="17">
        <v>0.233484476298111</v>
      </c>
      <c r="AS10" s="17">
        <v>0.16543210202007599</v>
      </c>
      <c r="AT10" s="17">
        <v>0.106420030362471</v>
      </c>
      <c r="AU10" s="17"/>
      <c r="AV10" s="17">
        <v>0.29117685995039799</v>
      </c>
      <c r="AW10" s="17">
        <v>0.147855107031993</v>
      </c>
      <c r="AX10" s="17">
        <v>0.40895305728003201</v>
      </c>
      <c r="AY10" s="17">
        <v>0.16957048364218799</v>
      </c>
      <c r="AZ10" s="17">
        <v>0.35961740224885402</v>
      </c>
      <c r="BA10" s="17">
        <v>0.20860420902481</v>
      </c>
      <c r="BB10" s="17"/>
      <c r="BC10" s="17">
        <v>0.377240291384775</v>
      </c>
      <c r="BD10" s="17">
        <v>0.17735367844071401</v>
      </c>
      <c r="BE10" s="17">
        <v>0.19091467429254899</v>
      </c>
      <c r="BF10" s="17"/>
      <c r="BG10" s="17">
        <v>0.25238241226751701</v>
      </c>
      <c r="BH10" s="17">
        <v>0.24474946567442499</v>
      </c>
      <c r="BI10" s="17">
        <v>0.263747972773622</v>
      </c>
      <c r="BJ10" s="17">
        <v>0.315531946343797</v>
      </c>
      <c r="BK10" s="17">
        <v>0.131911366093896</v>
      </c>
      <c r="BL10" s="17"/>
      <c r="BM10" s="17">
        <v>0.24611174356403301</v>
      </c>
      <c r="BN10" s="17">
        <v>0.155296452899292</v>
      </c>
    </row>
    <row r="11" spans="2:66" ht="29" x14ac:dyDescent="0.35">
      <c r="B11" s="18" t="s">
        <v>352</v>
      </c>
      <c r="C11" s="17">
        <v>7.0208645214306906E-2</v>
      </c>
      <c r="D11" s="17">
        <v>7.43321408364266E-2</v>
      </c>
      <c r="E11" s="17">
        <v>6.6143060263206002E-2</v>
      </c>
      <c r="F11" s="17"/>
      <c r="G11" s="17">
        <v>9.8759606925364798E-2</v>
      </c>
      <c r="H11" s="17">
        <v>0.156087387516055</v>
      </c>
      <c r="I11" s="17">
        <v>9.8197783144578304E-2</v>
      </c>
      <c r="J11" s="17">
        <v>5.5561278995047703E-2</v>
      </c>
      <c r="K11" s="17">
        <v>1.567065791365E-2</v>
      </c>
      <c r="L11" s="17">
        <v>1.2388883060077301E-2</v>
      </c>
      <c r="M11" s="17"/>
      <c r="N11" s="17">
        <v>0.126998708981551</v>
      </c>
      <c r="O11" s="17">
        <v>5.8425147600528603E-2</v>
      </c>
      <c r="P11" s="17">
        <v>2.0967145060171302E-2</v>
      </c>
      <c r="Q11" s="17">
        <v>6.3197199631281398E-2</v>
      </c>
      <c r="R11" s="17"/>
      <c r="S11" s="17">
        <v>7.0735558196972803E-2</v>
      </c>
      <c r="T11" s="17">
        <v>3.6685362291835902E-2</v>
      </c>
      <c r="U11" s="17">
        <v>0</v>
      </c>
      <c r="V11" s="17">
        <v>0.126345480011893</v>
      </c>
      <c r="W11" s="17">
        <v>0.103978495288826</v>
      </c>
      <c r="X11" s="17">
        <v>6.17906370527763E-2</v>
      </c>
      <c r="Y11" s="17">
        <v>0</v>
      </c>
      <c r="Z11" s="17">
        <v>8.4870234433520597E-2</v>
      </c>
      <c r="AA11" s="17">
        <v>8.40697867581746E-2</v>
      </c>
      <c r="AB11" s="17">
        <v>5.64244964637955E-2</v>
      </c>
      <c r="AC11" s="17">
        <v>0.17890919127494001</v>
      </c>
      <c r="AD11" s="17">
        <v>0.18106037763965099</v>
      </c>
      <c r="AE11" s="17"/>
      <c r="AF11" s="17">
        <v>0.13046060023539999</v>
      </c>
      <c r="AG11" s="17">
        <v>5.6462791777918298E-2</v>
      </c>
      <c r="AH11" s="17">
        <v>5.4960893539546002E-2</v>
      </c>
      <c r="AI11" s="17">
        <v>3.08756434175016E-2</v>
      </c>
      <c r="AJ11" s="17">
        <v>4.7662970841226698E-2</v>
      </c>
      <c r="AK11" s="17">
        <v>7.5012009094936494E-2</v>
      </c>
      <c r="AL11" s="17"/>
      <c r="AM11" s="17">
        <v>8.1708063620514401E-2</v>
      </c>
      <c r="AN11" s="17">
        <v>5.33299119484692E-2</v>
      </c>
      <c r="AO11" s="17"/>
      <c r="AP11" s="17">
        <v>4.3677416293312503E-2</v>
      </c>
      <c r="AQ11" s="17">
        <v>4.7945814109849903E-2</v>
      </c>
      <c r="AR11" s="17">
        <v>8.90416003971152E-2</v>
      </c>
      <c r="AS11" s="17">
        <v>9.7772713559866997E-2</v>
      </c>
      <c r="AT11" s="17">
        <v>0.33997306109172198</v>
      </c>
      <c r="AU11" s="17"/>
      <c r="AV11" s="17">
        <v>8.6618426961124706E-2</v>
      </c>
      <c r="AW11" s="17">
        <v>9.7812725543683393E-2</v>
      </c>
      <c r="AX11" s="17">
        <v>0.14017118192520001</v>
      </c>
      <c r="AY11" s="17">
        <v>3.0836428612703901E-2</v>
      </c>
      <c r="AZ11" s="17">
        <v>0</v>
      </c>
      <c r="BA11" s="17">
        <v>3.39757431535673E-2</v>
      </c>
      <c r="BB11" s="17"/>
      <c r="BC11" s="17">
        <v>3.2645424747835501E-2</v>
      </c>
      <c r="BD11" s="17">
        <v>6.69225502641458E-2</v>
      </c>
      <c r="BE11" s="17">
        <v>0.116628971739765</v>
      </c>
      <c r="BF11" s="17"/>
      <c r="BG11" s="17">
        <v>6.3630783144408301E-2</v>
      </c>
      <c r="BH11" s="17">
        <v>8.2052099560822794E-2</v>
      </c>
      <c r="BI11" s="17">
        <v>7.9620829377767904E-2</v>
      </c>
      <c r="BJ11" s="17">
        <v>0.16988214153223799</v>
      </c>
      <c r="BK11" s="17">
        <v>2.6060128243418201E-2</v>
      </c>
      <c r="BL11" s="17"/>
      <c r="BM11" s="17">
        <v>7.8764384686167199E-2</v>
      </c>
      <c r="BN11" s="17">
        <v>4.4376649521744103E-2</v>
      </c>
    </row>
    <row r="12" spans="2:66" ht="29" x14ac:dyDescent="0.35">
      <c r="B12" s="18" t="s">
        <v>353</v>
      </c>
      <c r="C12" s="17">
        <v>3.05378227579658E-2</v>
      </c>
      <c r="D12" s="17">
        <v>3.6327667959749198E-2</v>
      </c>
      <c r="E12" s="17">
        <v>2.4829290561325702E-2</v>
      </c>
      <c r="F12" s="17"/>
      <c r="G12" s="17">
        <v>2.0458465242837301E-2</v>
      </c>
      <c r="H12" s="17">
        <v>6.02404599355763E-2</v>
      </c>
      <c r="I12" s="17">
        <v>5.4421649166348597E-2</v>
      </c>
      <c r="J12" s="17">
        <v>3.3409348786045998E-2</v>
      </c>
      <c r="K12" s="17">
        <v>1.6598921445156501E-2</v>
      </c>
      <c r="L12" s="17">
        <v>0</v>
      </c>
      <c r="M12" s="17"/>
      <c r="N12" s="17">
        <v>5.2262141646150097E-2</v>
      </c>
      <c r="O12" s="17">
        <v>0</v>
      </c>
      <c r="P12" s="17">
        <v>3.2465775361409002E-2</v>
      </c>
      <c r="Q12" s="17">
        <v>3.1630621241093802E-2</v>
      </c>
      <c r="R12" s="17"/>
      <c r="S12" s="17">
        <v>8.60901456304526E-2</v>
      </c>
      <c r="T12" s="17">
        <v>1.72724086722107E-2</v>
      </c>
      <c r="U12" s="17">
        <v>0</v>
      </c>
      <c r="V12" s="17">
        <v>0</v>
      </c>
      <c r="W12" s="17">
        <v>0</v>
      </c>
      <c r="X12" s="17">
        <v>6.5293710362072793E-2</v>
      </c>
      <c r="Y12" s="17">
        <v>3.6122197437288298E-2</v>
      </c>
      <c r="Z12" s="17">
        <v>0</v>
      </c>
      <c r="AA12" s="17">
        <v>5.6608964878519803E-2</v>
      </c>
      <c r="AB12" s="17">
        <v>2.70987985134159E-2</v>
      </c>
      <c r="AC12" s="17">
        <v>0</v>
      </c>
      <c r="AD12" s="17">
        <v>0</v>
      </c>
      <c r="AE12" s="17"/>
      <c r="AF12" s="17">
        <v>5.2674257207411299E-2</v>
      </c>
      <c r="AG12" s="17">
        <v>2.7335720632149701E-2</v>
      </c>
      <c r="AH12" s="17">
        <v>3.2450810890677202E-2</v>
      </c>
      <c r="AI12" s="17">
        <v>1.82829083280775E-2</v>
      </c>
      <c r="AJ12" s="17">
        <v>0</v>
      </c>
      <c r="AK12" s="17">
        <v>3.6417668942244602E-2</v>
      </c>
      <c r="AL12" s="17"/>
      <c r="AM12" s="17">
        <v>4.2098827918110399E-2</v>
      </c>
      <c r="AN12" s="17">
        <v>1.3052239471220899E-2</v>
      </c>
      <c r="AO12" s="17"/>
      <c r="AP12" s="17">
        <v>1.0888617070647E-2</v>
      </c>
      <c r="AQ12" s="17">
        <v>0</v>
      </c>
      <c r="AR12" s="17">
        <v>5.7423598491650601E-2</v>
      </c>
      <c r="AS12" s="17">
        <v>4.5033727467259498E-2</v>
      </c>
      <c r="AT12" s="17">
        <v>0</v>
      </c>
      <c r="AU12" s="17"/>
      <c r="AV12" s="17">
        <v>4.2474300232220798E-2</v>
      </c>
      <c r="AW12" s="17">
        <v>3.6756451987622299E-2</v>
      </c>
      <c r="AX12" s="17">
        <v>0</v>
      </c>
      <c r="AY12" s="17">
        <v>5.3609053605071802E-2</v>
      </c>
      <c r="AZ12" s="17">
        <v>3.9012886237847703E-2</v>
      </c>
      <c r="BA12" s="17">
        <v>0</v>
      </c>
      <c r="BB12" s="17"/>
      <c r="BC12" s="17">
        <v>1.0953001325647299E-2</v>
      </c>
      <c r="BD12" s="17">
        <v>1.2025215795545699E-2</v>
      </c>
      <c r="BE12" s="17">
        <v>6.8948043415460306E-2</v>
      </c>
      <c r="BF12" s="17"/>
      <c r="BG12" s="17">
        <v>5.9453748969172403E-2</v>
      </c>
      <c r="BH12" s="17">
        <v>6.2624592927571898E-3</v>
      </c>
      <c r="BI12" s="17">
        <v>4.4157925915091899E-2</v>
      </c>
      <c r="BJ12" s="17">
        <v>0</v>
      </c>
      <c r="BK12" s="17">
        <v>5.1676403653495302E-2</v>
      </c>
      <c r="BL12" s="17"/>
      <c r="BM12" s="17">
        <v>1.5755689326819401E-2</v>
      </c>
      <c r="BN12" s="17">
        <v>4.5095130554461398E-2</v>
      </c>
    </row>
    <row r="13" spans="2:66" ht="29" x14ac:dyDescent="0.35">
      <c r="B13" s="18" t="s">
        <v>354</v>
      </c>
      <c r="C13" s="17">
        <v>1.09437630433006E-2</v>
      </c>
      <c r="D13" s="17">
        <v>1.6344231159938299E-2</v>
      </c>
      <c r="E13" s="17">
        <v>5.61913949183527E-3</v>
      </c>
      <c r="F13" s="17"/>
      <c r="G13" s="17">
        <v>2.1537727680169799E-2</v>
      </c>
      <c r="H13" s="17">
        <v>1.4433939956867099E-2</v>
      </c>
      <c r="I13" s="17">
        <v>0</v>
      </c>
      <c r="J13" s="17">
        <v>1.9590276332521101E-2</v>
      </c>
      <c r="K13" s="17">
        <v>1.67348774482446E-2</v>
      </c>
      <c r="L13" s="17">
        <v>0</v>
      </c>
      <c r="M13" s="17"/>
      <c r="N13" s="17">
        <v>1.79024457299179E-2</v>
      </c>
      <c r="O13" s="17">
        <v>1.3156643379927399E-2</v>
      </c>
      <c r="P13" s="17">
        <v>1.19641534842173E-2</v>
      </c>
      <c r="Q13" s="17">
        <v>0</v>
      </c>
      <c r="R13" s="17"/>
      <c r="S13" s="17">
        <v>0</v>
      </c>
      <c r="T13" s="17">
        <v>0</v>
      </c>
      <c r="U13" s="17">
        <v>0</v>
      </c>
      <c r="V13" s="17">
        <v>3.33741284324795E-2</v>
      </c>
      <c r="W13" s="17">
        <v>0</v>
      </c>
      <c r="X13" s="17">
        <v>0</v>
      </c>
      <c r="Y13" s="17">
        <v>0</v>
      </c>
      <c r="Z13" s="17">
        <v>4.1735764233835002E-2</v>
      </c>
      <c r="AA13" s="17">
        <v>0</v>
      </c>
      <c r="AB13" s="17">
        <v>5.4584530617621099E-2</v>
      </c>
      <c r="AC13" s="17">
        <v>0</v>
      </c>
      <c r="AD13" s="17">
        <v>0</v>
      </c>
      <c r="AE13" s="17"/>
      <c r="AF13" s="17">
        <v>2.3913519334647498E-2</v>
      </c>
      <c r="AG13" s="17">
        <v>8.1879185258581302E-3</v>
      </c>
      <c r="AH13" s="17">
        <v>0</v>
      </c>
      <c r="AI13" s="17">
        <v>0</v>
      </c>
      <c r="AJ13" s="17">
        <v>2.8609761734820102E-2</v>
      </c>
      <c r="AK13" s="17">
        <v>0</v>
      </c>
      <c r="AL13" s="17"/>
      <c r="AM13" s="17">
        <v>3.8585904046014698E-3</v>
      </c>
      <c r="AN13" s="17">
        <v>2.20423070684925E-2</v>
      </c>
      <c r="AO13" s="17"/>
      <c r="AP13" s="17">
        <v>0</v>
      </c>
      <c r="AQ13" s="17">
        <v>0</v>
      </c>
      <c r="AR13" s="17">
        <v>0</v>
      </c>
      <c r="AS13" s="17">
        <v>5.2385780649304797E-2</v>
      </c>
      <c r="AT13" s="17">
        <v>0.106420030362471</v>
      </c>
      <c r="AU13" s="17"/>
      <c r="AV13" s="17">
        <v>2.26360581450624E-2</v>
      </c>
      <c r="AW13" s="17">
        <v>1.3256785362945301E-2</v>
      </c>
      <c r="AX13" s="17">
        <v>0</v>
      </c>
      <c r="AY13" s="17">
        <v>0</v>
      </c>
      <c r="AZ13" s="17">
        <v>0</v>
      </c>
      <c r="BA13" s="17">
        <v>0</v>
      </c>
      <c r="BB13" s="17"/>
      <c r="BC13" s="17">
        <v>2.3993781991493102E-2</v>
      </c>
      <c r="BD13" s="17">
        <v>0</v>
      </c>
      <c r="BE13" s="17">
        <v>1.73580356969706E-2</v>
      </c>
      <c r="BF13" s="17"/>
      <c r="BG13" s="17">
        <v>0</v>
      </c>
      <c r="BH13" s="17">
        <v>0</v>
      </c>
      <c r="BI13" s="17">
        <v>2.3340987952966501E-2</v>
      </c>
      <c r="BJ13" s="17">
        <v>0</v>
      </c>
      <c r="BK13" s="17">
        <v>2.75307083384063E-2</v>
      </c>
      <c r="BL13" s="17"/>
      <c r="BM13" s="17">
        <v>0</v>
      </c>
      <c r="BN13" s="17">
        <v>2.40245218127376E-2</v>
      </c>
    </row>
    <row r="14" spans="2:66" x14ac:dyDescent="0.35">
      <c r="B14" s="18" t="s">
        <v>282</v>
      </c>
      <c r="C14" s="19">
        <v>3.6284882120039497E-2</v>
      </c>
      <c r="D14" s="19">
        <v>4.1197148080322897E-2</v>
      </c>
      <c r="E14" s="19">
        <v>3.1441604378503497E-2</v>
      </c>
      <c r="F14" s="19"/>
      <c r="G14" s="19">
        <v>4.0486641992394497E-2</v>
      </c>
      <c r="H14" s="19">
        <v>4.5005275613956397E-2</v>
      </c>
      <c r="I14" s="19">
        <v>5.6755083536933801E-2</v>
      </c>
      <c r="J14" s="19">
        <v>5.3265742459699103E-2</v>
      </c>
      <c r="K14" s="19">
        <v>0</v>
      </c>
      <c r="L14" s="19">
        <v>2.5016151348355799E-2</v>
      </c>
      <c r="M14" s="19"/>
      <c r="N14" s="19">
        <v>3.6115143031963302E-2</v>
      </c>
      <c r="O14" s="19">
        <v>1.1945359970501701E-2</v>
      </c>
      <c r="P14" s="19">
        <v>4.25892281005835E-2</v>
      </c>
      <c r="Q14" s="19">
        <v>5.3294253252583801E-2</v>
      </c>
      <c r="R14" s="19"/>
      <c r="S14" s="19">
        <v>0</v>
      </c>
      <c r="T14" s="19">
        <v>3.4884180316962402E-2</v>
      </c>
      <c r="U14" s="19">
        <v>6.7470730368994203E-2</v>
      </c>
      <c r="V14" s="19">
        <v>6.14161714169753E-2</v>
      </c>
      <c r="W14" s="19">
        <v>3.2312055948244399E-2</v>
      </c>
      <c r="X14" s="19">
        <v>3.00485863390869E-2</v>
      </c>
      <c r="Y14" s="19">
        <v>3.9663134523877E-2</v>
      </c>
      <c r="Z14" s="19">
        <v>4.1735764233835002E-2</v>
      </c>
      <c r="AA14" s="19">
        <v>5.7797982583786503E-2</v>
      </c>
      <c r="AB14" s="19">
        <v>2.83030500796108E-2</v>
      </c>
      <c r="AC14" s="19">
        <v>5.8821879348386202E-2</v>
      </c>
      <c r="AD14" s="19">
        <v>0</v>
      </c>
      <c r="AE14" s="19"/>
      <c r="AF14" s="19">
        <v>2.0645439854789401E-2</v>
      </c>
      <c r="AG14" s="19">
        <v>2.8128071479700801E-2</v>
      </c>
      <c r="AH14" s="19">
        <v>6.9826979166864006E-2</v>
      </c>
      <c r="AI14" s="19">
        <v>3.3331685804393302E-2</v>
      </c>
      <c r="AJ14" s="19">
        <v>7.4130276480305304E-2</v>
      </c>
      <c r="AK14" s="19">
        <v>0</v>
      </c>
      <c r="AL14" s="19"/>
      <c r="AM14" s="19">
        <v>3.8760104232219601E-2</v>
      </c>
      <c r="AN14" s="19">
        <v>3.2924822891885697E-2</v>
      </c>
      <c r="AO14" s="19"/>
      <c r="AP14" s="19">
        <v>6.7875044597162398E-2</v>
      </c>
      <c r="AQ14" s="19">
        <v>3.5753667575798197E-2</v>
      </c>
      <c r="AR14" s="19">
        <v>3.8902787289952799E-2</v>
      </c>
      <c r="AS14" s="19">
        <v>0</v>
      </c>
      <c r="AT14" s="19">
        <v>0</v>
      </c>
      <c r="AU14" s="19"/>
      <c r="AV14" s="19">
        <v>2.8316709297348999E-2</v>
      </c>
      <c r="AW14" s="19">
        <v>2.3859639924915101E-2</v>
      </c>
      <c r="AX14" s="19">
        <v>3.3375306677717799E-2</v>
      </c>
      <c r="AY14" s="19">
        <v>3.0003348764846099E-2</v>
      </c>
      <c r="AZ14" s="19">
        <v>3.7929476543827001E-2</v>
      </c>
      <c r="BA14" s="19">
        <v>3.5608084871368802E-2</v>
      </c>
      <c r="BB14" s="19"/>
      <c r="BC14" s="19">
        <v>1.2199834602143999E-2</v>
      </c>
      <c r="BD14" s="19">
        <v>7.4744332938866995E-2</v>
      </c>
      <c r="BE14" s="19">
        <v>8.3506260676546092E-3</v>
      </c>
      <c r="BF14" s="19"/>
      <c r="BG14" s="19">
        <v>3.2868317838824997E-2</v>
      </c>
      <c r="BH14" s="19">
        <v>2.6802184211015701E-2</v>
      </c>
      <c r="BI14" s="19">
        <v>0</v>
      </c>
      <c r="BJ14" s="19">
        <v>0.17676679683927801</v>
      </c>
      <c r="BK14" s="19">
        <v>7.7058608690387803E-2</v>
      </c>
      <c r="BL14" s="19"/>
      <c r="BM14" s="19">
        <v>2.7884827671937298E-2</v>
      </c>
      <c r="BN14" s="19">
        <v>8.9756992672712602E-2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473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378</v>
      </c>
      <c r="D7" s="10">
        <v>189</v>
      </c>
      <c r="E7" s="10">
        <v>187</v>
      </c>
      <c r="F7" s="10"/>
      <c r="G7" s="10">
        <v>47</v>
      </c>
      <c r="H7" s="10">
        <v>71</v>
      </c>
      <c r="I7" s="10">
        <v>58</v>
      </c>
      <c r="J7" s="10">
        <v>63</v>
      </c>
      <c r="K7" s="10">
        <v>55</v>
      </c>
      <c r="L7" s="10">
        <v>84</v>
      </c>
      <c r="M7" s="10"/>
      <c r="N7" s="10">
        <v>103</v>
      </c>
      <c r="O7" s="10">
        <v>91</v>
      </c>
      <c r="P7" s="10">
        <v>84</v>
      </c>
      <c r="Q7" s="10">
        <v>99</v>
      </c>
      <c r="R7" s="10"/>
      <c r="S7" s="10">
        <v>55</v>
      </c>
      <c r="T7" s="10">
        <v>54</v>
      </c>
      <c r="U7" s="10">
        <v>39</v>
      </c>
      <c r="V7" s="10">
        <v>28</v>
      </c>
      <c r="W7" s="10">
        <v>27</v>
      </c>
      <c r="X7" s="10">
        <v>29</v>
      </c>
      <c r="Y7" s="10">
        <v>30</v>
      </c>
      <c r="Z7" s="10">
        <v>13</v>
      </c>
      <c r="AA7" s="10">
        <v>42</v>
      </c>
      <c r="AB7" s="10">
        <v>28</v>
      </c>
      <c r="AC7" s="10">
        <v>18</v>
      </c>
      <c r="AD7" s="10">
        <v>15</v>
      </c>
      <c r="AE7" s="10"/>
      <c r="AF7" s="10">
        <v>94</v>
      </c>
      <c r="AG7" s="10">
        <v>109</v>
      </c>
      <c r="AH7" s="10">
        <v>48</v>
      </c>
      <c r="AI7" s="10">
        <v>58</v>
      </c>
      <c r="AJ7" s="10">
        <v>50</v>
      </c>
      <c r="AK7" s="10">
        <v>19</v>
      </c>
      <c r="AL7" s="10"/>
      <c r="AM7" s="10">
        <v>240</v>
      </c>
      <c r="AN7" s="10">
        <v>137</v>
      </c>
      <c r="AO7" s="10"/>
      <c r="AP7" s="10">
        <v>98</v>
      </c>
      <c r="AQ7" s="10">
        <v>73</v>
      </c>
      <c r="AR7" s="10">
        <v>100</v>
      </c>
      <c r="AS7" s="10">
        <v>45</v>
      </c>
      <c r="AT7" s="10">
        <v>6</v>
      </c>
      <c r="AU7" s="10"/>
      <c r="AV7" s="10">
        <v>114</v>
      </c>
      <c r="AW7" s="10">
        <v>70</v>
      </c>
      <c r="AX7" s="10">
        <v>26</v>
      </c>
      <c r="AY7" s="10">
        <v>55</v>
      </c>
      <c r="AZ7" s="10">
        <v>32</v>
      </c>
      <c r="BA7" s="10">
        <v>34</v>
      </c>
      <c r="BB7" s="10"/>
      <c r="BC7" s="10">
        <v>76</v>
      </c>
      <c r="BD7" s="10">
        <v>151</v>
      </c>
      <c r="BE7" s="10">
        <v>133</v>
      </c>
      <c r="BF7" s="10"/>
      <c r="BG7" s="10">
        <v>35</v>
      </c>
      <c r="BH7" s="10">
        <v>160</v>
      </c>
      <c r="BI7" s="10">
        <v>119</v>
      </c>
      <c r="BJ7" s="10">
        <v>7</v>
      </c>
      <c r="BK7" s="10">
        <v>38</v>
      </c>
      <c r="BL7" s="10"/>
      <c r="BM7" s="10">
        <v>195</v>
      </c>
      <c r="BN7" s="10">
        <v>45</v>
      </c>
    </row>
    <row r="8" spans="2:66" ht="30" customHeight="1" x14ac:dyDescent="0.35">
      <c r="B8" s="11" t="s">
        <v>19</v>
      </c>
      <c r="C8" s="11">
        <v>376</v>
      </c>
      <c r="D8" s="11">
        <v>188</v>
      </c>
      <c r="E8" s="11">
        <v>186</v>
      </c>
      <c r="F8" s="11"/>
      <c r="G8" s="11">
        <v>48</v>
      </c>
      <c r="H8" s="11">
        <v>70</v>
      </c>
      <c r="I8" s="11">
        <v>59</v>
      </c>
      <c r="J8" s="11">
        <v>64</v>
      </c>
      <c r="K8" s="11">
        <v>54</v>
      </c>
      <c r="L8" s="11">
        <v>82</v>
      </c>
      <c r="M8" s="11"/>
      <c r="N8" s="11">
        <v>102</v>
      </c>
      <c r="O8" s="11">
        <v>94</v>
      </c>
      <c r="P8" s="11">
        <v>82</v>
      </c>
      <c r="Q8" s="11">
        <v>97</v>
      </c>
      <c r="R8" s="11"/>
      <c r="S8" s="11">
        <v>54</v>
      </c>
      <c r="T8" s="11">
        <v>53</v>
      </c>
      <c r="U8" s="11">
        <v>38</v>
      </c>
      <c r="V8" s="11">
        <v>30</v>
      </c>
      <c r="W8" s="11">
        <v>27</v>
      </c>
      <c r="X8" s="11">
        <v>28</v>
      </c>
      <c r="Y8" s="11">
        <v>29</v>
      </c>
      <c r="Z8" s="11">
        <v>12</v>
      </c>
      <c r="AA8" s="11">
        <v>41</v>
      </c>
      <c r="AB8" s="11">
        <v>32</v>
      </c>
      <c r="AC8" s="11">
        <v>18</v>
      </c>
      <c r="AD8" s="11">
        <v>14</v>
      </c>
      <c r="AE8" s="11"/>
      <c r="AF8" s="11">
        <v>93</v>
      </c>
      <c r="AG8" s="11">
        <v>109</v>
      </c>
      <c r="AH8" s="11">
        <v>48</v>
      </c>
      <c r="AI8" s="11">
        <v>58</v>
      </c>
      <c r="AJ8" s="11">
        <v>50</v>
      </c>
      <c r="AK8" s="11">
        <v>19</v>
      </c>
      <c r="AL8" s="11"/>
      <c r="AM8" s="11">
        <v>238</v>
      </c>
      <c r="AN8" s="11">
        <v>137</v>
      </c>
      <c r="AO8" s="11"/>
      <c r="AP8" s="11">
        <v>98</v>
      </c>
      <c r="AQ8" s="11">
        <v>72</v>
      </c>
      <c r="AR8" s="11">
        <v>99</v>
      </c>
      <c r="AS8" s="11">
        <v>46</v>
      </c>
      <c r="AT8" s="11">
        <v>6</v>
      </c>
      <c r="AU8" s="11"/>
      <c r="AV8" s="11">
        <v>113</v>
      </c>
      <c r="AW8" s="11">
        <v>70</v>
      </c>
      <c r="AX8" s="11">
        <v>26</v>
      </c>
      <c r="AY8" s="11">
        <v>55</v>
      </c>
      <c r="AZ8" s="11">
        <v>32</v>
      </c>
      <c r="BA8" s="11">
        <v>34</v>
      </c>
      <c r="BB8" s="11"/>
      <c r="BC8" s="11">
        <v>75</v>
      </c>
      <c r="BD8" s="11">
        <v>152</v>
      </c>
      <c r="BE8" s="11">
        <v>132</v>
      </c>
      <c r="BF8" s="11"/>
      <c r="BG8" s="11">
        <v>35</v>
      </c>
      <c r="BH8" s="11">
        <v>159</v>
      </c>
      <c r="BI8" s="11">
        <v>118</v>
      </c>
      <c r="BJ8" s="11">
        <v>7</v>
      </c>
      <c r="BK8" s="11">
        <v>38</v>
      </c>
      <c r="BL8" s="11"/>
      <c r="BM8" s="11">
        <v>194</v>
      </c>
      <c r="BN8" s="11">
        <v>45</v>
      </c>
    </row>
    <row r="9" spans="2:66" ht="29" x14ac:dyDescent="0.35">
      <c r="B9" s="18" t="s">
        <v>350</v>
      </c>
      <c r="C9" s="17">
        <v>0.78395582230533201</v>
      </c>
      <c r="D9" s="17">
        <v>0.78066190684345804</v>
      </c>
      <c r="E9" s="17">
        <v>0.78491879614397497</v>
      </c>
      <c r="F9" s="17"/>
      <c r="G9" s="17">
        <v>0.61454293866776499</v>
      </c>
      <c r="H9" s="17">
        <v>0.62026453027904904</v>
      </c>
      <c r="I9" s="17">
        <v>0.77500714965184503</v>
      </c>
      <c r="J9" s="17">
        <v>0.80669853407654102</v>
      </c>
      <c r="K9" s="17">
        <v>0.90900216299529002</v>
      </c>
      <c r="L9" s="17">
        <v>0.92802706416265901</v>
      </c>
      <c r="M9" s="17"/>
      <c r="N9" s="17">
        <v>0.74961786795512997</v>
      </c>
      <c r="O9" s="17">
        <v>0.758610739633231</v>
      </c>
      <c r="P9" s="17">
        <v>0.77196098906159205</v>
      </c>
      <c r="Q9" s="17">
        <v>0.85260587408248201</v>
      </c>
      <c r="R9" s="17"/>
      <c r="S9" s="17">
        <v>0.69269081216988204</v>
      </c>
      <c r="T9" s="17">
        <v>0.83212093346208704</v>
      </c>
      <c r="U9" s="17">
        <v>0.74150259834576504</v>
      </c>
      <c r="V9" s="17">
        <v>0.78393576754266203</v>
      </c>
      <c r="W9" s="17">
        <v>0.92133189579105501</v>
      </c>
      <c r="X9" s="17">
        <v>0.76285832277860299</v>
      </c>
      <c r="Y9" s="17">
        <v>0.76336980107595498</v>
      </c>
      <c r="Z9" s="17">
        <v>0.77022916892662197</v>
      </c>
      <c r="AA9" s="17">
        <v>0.782221478157901</v>
      </c>
      <c r="AB9" s="17">
        <v>0.71960852694021904</v>
      </c>
      <c r="AC9" s="17">
        <v>0.88369733662269401</v>
      </c>
      <c r="AD9" s="17">
        <v>0.92704804714569999</v>
      </c>
      <c r="AE9" s="17"/>
      <c r="AF9" s="17">
        <v>0.65152713239789695</v>
      </c>
      <c r="AG9" s="17">
        <v>0.77301257277248303</v>
      </c>
      <c r="AH9" s="17">
        <v>0.85614549305688004</v>
      </c>
      <c r="AI9" s="17">
        <v>0.87973575844822005</v>
      </c>
      <c r="AJ9" s="17">
        <v>0.83413022896691602</v>
      </c>
      <c r="AK9" s="17">
        <v>0.89289857616438195</v>
      </c>
      <c r="AL9" s="17"/>
      <c r="AM9" s="17">
        <v>0.80535245257940202</v>
      </c>
      <c r="AN9" s="17">
        <v>0.74539823434824704</v>
      </c>
      <c r="AO9" s="17"/>
      <c r="AP9" s="17">
        <v>0.82471277594762904</v>
      </c>
      <c r="AQ9" s="17">
        <v>0.791255860267436</v>
      </c>
      <c r="AR9" s="17">
        <v>0.78987397786173097</v>
      </c>
      <c r="AS9" s="17">
        <v>0.70971995886704597</v>
      </c>
      <c r="AT9" s="17">
        <v>0.68671467393866903</v>
      </c>
      <c r="AU9" s="17"/>
      <c r="AV9" s="17">
        <v>0.71700691961228302</v>
      </c>
      <c r="AW9" s="17">
        <v>0.87368911115822201</v>
      </c>
      <c r="AX9" s="17">
        <v>0.73010860643554398</v>
      </c>
      <c r="AY9" s="17">
        <v>0.81115841056214799</v>
      </c>
      <c r="AZ9" s="17">
        <v>0.845275560904719</v>
      </c>
      <c r="BA9" s="17">
        <v>0.78693309359178099</v>
      </c>
      <c r="BB9" s="17"/>
      <c r="BC9" s="17">
        <v>0.84097082279854496</v>
      </c>
      <c r="BD9" s="17">
        <v>0.77912720244989597</v>
      </c>
      <c r="BE9" s="17">
        <v>0.76587404054357899</v>
      </c>
      <c r="BF9" s="17"/>
      <c r="BG9" s="17">
        <v>0.76969815383419304</v>
      </c>
      <c r="BH9" s="17">
        <v>0.75357539082191205</v>
      </c>
      <c r="BI9" s="17">
        <v>0.823433183586186</v>
      </c>
      <c r="BJ9" s="17">
        <v>0.286724964191854</v>
      </c>
      <c r="BK9" s="17">
        <v>0.91851439213645403</v>
      </c>
      <c r="BL9" s="17"/>
      <c r="BM9" s="17">
        <v>0.75649125437976295</v>
      </c>
      <c r="BN9" s="17">
        <v>0.82058867876104802</v>
      </c>
    </row>
    <row r="10" spans="2:66" ht="43.5" x14ac:dyDescent="0.35">
      <c r="B10" s="18" t="s">
        <v>351</v>
      </c>
      <c r="C10" s="17">
        <v>0.12664524159344301</v>
      </c>
      <c r="D10" s="17">
        <v>0.13805353791386399</v>
      </c>
      <c r="E10" s="17">
        <v>0.116532236240318</v>
      </c>
      <c r="F10" s="17"/>
      <c r="G10" s="17">
        <v>0.25452028703126101</v>
      </c>
      <c r="H10" s="17">
        <v>0.23525802185595601</v>
      </c>
      <c r="I10" s="17">
        <v>0.102594607868862</v>
      </c>
      <c r="J10" s="17">
        <v>0.113293251780526</v>
      </c>
      <c r="K10" s="17">
        <v>5.5355932460853699E-2</v>
      </c>
      <c r="L10" s="17">
        <v>3.4572140575539402E-2</v>
      </c>
      <c r="M10" s="17"/>
      <c r="N10" s="17">
        <v>0.180776173514854</v>
      </c>
      <c r="O10" s="17">
        <v>0.121196659677465</v>
      </c>
      <c r="P10" s="17">
        <v>0.143713928137782</v>
      </c>
      <c r="Q10" s="17">
        <v>6.1930860635044299E-2</v>
      </c>
      <c r="R10" s="17"/>
      <c r="S10" s="17">
        <v>0.216043607051116</v>
      </c>
      <c r="T10" s="17">
        <v>7.5028018665987406E-2</v>
      </c>
      <c r="U10" s="17">
        <v>0.20603422210229499</v>
      </c>
      <c r="V10" s="17">
        <v>0.14538963601001501</v>
      </c>
      <c r="W10" s="17">
        <v>3.7490722902083197E-2</v>
      </c>
      <c r="X10" s="17">
        <v>0.16943016116558199</v>
      </c>
      <c r="Y10" s="17">
        <v>0.16725982455010799</v>
      </c>
      <c r="Z10" s="17">
        <v>7.42333788668222E-2</v>
      </c>
      <c r="AA10" s="17">
        <v>0.122403485496992</v>
      </c>
      <c r="AB10" s="17">
        <v>6.9989211126711706E-2</v>
      </c>
      <c r="AC10" s="17">
        <v>5.5248699234747803E-2</v>
      </c>
      <c r="AD10" s="17">
        <v>0</v>
      </c>
      <c r="AE10" s="17"/>
      <c r="AF10" s="17">
        <v>0.23915694329287901</v>
      </c>
      <c r="AG10" s="17">
        <v>8.6777512006476598E-2</v>
      </c>
      <c r="AH10" s="17">
        <v>0.10209513317739401</v>
      </c>
      <c r="AI10" s="17">
        <v>6.9744504897553794E-2</v>
      </c>
      <c r="AJ10" s="17">
        <v>0.10080152253152801</v>
      </c>
      <c r="AK10" s="17">
        <v>0.10710142383561801</v>
      </c>
      <c r="AL10" s="17"/>
      <c r="AM10" s="17">
        <v>0.100881710100658</v>
      </c>
      <c r="AN10" s="17">
        <v>0.17212320657227301</v>
      </c>
      <c r="AO10" s="17"/>
      <c r="AP10" s="17">
        <v>8.3261166295827693E-2</v>
      </c>
      <c r="AQ10" s="17">
        <v>0.138212297130937</v>
      </c>
      <c r="AR10" s="17">
        <v>0.10720606859186201</v>
      </c>
      <c r="AS10" s="17">
        <v>0.19669690794234701</v>
      </c>
      <c r="AT10" s="17">
        <v>0</v>
      </c>
      <c r="AU10" s="17"/>
      <c r="AV10" s="17">
        <v>0.13754356794885</v>
      </c>
      <c r="AW10" s="17">
        <v>5.5069233511119399E-2</v>
      </c>
      <c r="AX10" s="17">
        <v>0.196748228498179</v>
      </c>
      <c r="AY10" s="17">
        <v>0.12940488887960599</v>
      </c>
      <c r="AZ10" s="17">
        <v>0.124973648887424</v>
      </c>
      <c r="BA10" s="17">
        <v>0.15364712399373101</v>
      </c>
      <c r="BB10" s="17"/>
      <c r="BC10" s="17">
        <v>0.115609099452533</v>
      </c>
      <c r="BD10" s="17">
        <v>0.11431635145227</v>
      </c>
      <c r="BE10" s="17">
        <v>0.13377952811760099</v>
      </c>
      <c r="BF10" s="17"/>
      <c r="BG10" s="17">
        <v>0.113037979073561</v>
      </c>
      <c r="BH10" s="17">
        <v>0.14461401641154101</v>
      </c>
      <c r="BI10" s="17">
        <v>0.13352324221380699</v>
      </c>
      <c r="BJ10" s="17">
        <v>0.41272080005418199</v>
      </c>
      <c r="BK10" s="17">
        <v>2.4890201300996201E-2</v>
      </c>
      <c r="BL10" s="17"/>
      <c r="BM10" s="17">
        <v>0.138903368893803</v>
      </c>
      <c r="BN10" s="17">
        <v>8.5002932492577302E-2</v>
      </c>
    </row>
    <row r="11" spans="2:66" ht="29" x14ac:dyDescent="0.35">
      <c r="B11" s="18" t="s">
        <v>352</v>
      </c>
      <c r="C11" s="17">
        <v>3.2722309261202301E-2</v>
      </c>
      <c r="D11" s="17">
        <v>2.28835553361308E-2</v>
      </c>
      <c r="E11" s="17">
        <v>4.2991673410186101E-2</v>
      </c>
      <c r="F11" s="17"/>
      <c r="G11" s="17">
        <v>8.5683410517768899E-2</v>
      </c>
      <c r="H11" s="17">
        <v>4.6293152932302697E-2</v>
      </c>
      <c r="I11" s="17">
        <v>5.0204617501979097E-2</v>
      </c>
      <c r="J11" s="17">
        <v>1.6889642144249699E-2</v>
      </c>
      <c r="K11" s="17">
        <v>0</v>
      </c>
      <c r="L11" s="17">
        <v>1.18051926204749E-2</v>
      </c>
      <c r="M11" s="17"/>
      <c r="N11" s="17">
        <v>1.99625389507724E-2</v>
      </c>
      <c r="O11" s="17">
        <v>6.5503234113118397E-2</v>
      </c>
      <c r="P11" s="17">
        <v>2.4920415311352299E-2</v>
      </c>
      <c r="Q11" s="17">
        <v>2.1238977290909601E-2</v>
      </c>
      <c r="R11" s="17"/>
      <c r="S11" s="17">
        <v>1.8090487818201599E-2</v>
      </c>
      <c r="T11" s="17">
        <v>3.8540291511684699E-2</v>
      </c>
      <c r="U11" s="17">
        <v>2.52646300530051E-2</v>
      </c>
      <c r="V11" s="17">
        <v>3.5951539239439501E-2</v>
      </c>
      <c r="W11" s="17">
        <v>0</v>
      </c>
      <c r="X11" s="17">
        <v>3.4608322586644501E-2</v>
      </c>
      <c r="Y11" s="17">
        <v>0</v>
      </c>
      <c r="Z11" s="17">
        <v>0</v>
      </c>
      <c r="AA11" s="17">
        <v>4.6972081381873601E-2</v>
      </c>
      <c r="AB11" s="17">
        <v>7.0490348605354594E-2</v>
      </c>
      <c r="AC11" s="17">
        <v>6.1053964142558502E-2</v>
      </c>
      <c r="AD11" s="17">
        <v>7.29519528543002E-2</v>
      </c>
      <c r="AE11" s="17"/>
      <c r="AF11" s="17">
        <v>4.3305192794315203E-2</v>
      </c>
      <c r="AG11" s="17">
        <v>4.8208504180914498E-2</v>
      </c>
      <c r="AH11" s="17">
        <v>0</v>
      </c>
      <c r="AI11" s="17">
        <v>3.3694795005872601E-2</v>
      </c>
      <c r="AJ11" s="17">
        <v>2.16530033595312E-2</v>
      </c>
      <c r="AK11" s="17">
        <v>0</v>
      </c>
      <c r="AL11" s="17"/>
      <c r="AM11" s="17">
        <v>3.4240047405598897E-2</v>
      </c>
      <c r="AN11" s="17">
        <v>3.0328836309818301E-2</v>
      </c>
      <c r="AO11" s="17"/>
      <c r="AP11" s="17">
        <v>3.00151966237278E-2</v>
      </c>
      <c r="AQ11" s="17">
        <v>2.8441522906921701E-2</v>
      </c>
      <c r="AR11" s="17">
        <v>4.0637428098989702E-2</v>
      </c>
      <c r="AS11" s="17">
        <v>4.8415731034330299E-2</v>
      </c>
      <c r="AT11" s="17">
        <v>0</v>
      </c>
      <c r="AU11" s="17"/>
      <c r="AV11" s="17">
        <v>5.5630337336492801E-2</v>
      </c>
      <c r="AW11" s="17">
        <v>4.3067371545642899E-2</v>
      </c>
      <c r="AX11" s="17">
        <v>3.7400398347964103E-2</v>
      </c>
      <c r="AY11" s="17">
        <v>1.9751561185379501E-2</v>
      </c>
      <c r="AZ11" s="17">
        <v>0</v>
      </c>
      <c r="BA11" s="17">
        <v>2.8601588969447599E-2</v>
      </c>
      <c r="BB11" s="17"/>
      <c r="BC11" s="17">
        <v>1.31291924151827E-2</v>
      </c>
      <c r="BD11" s="17">
        <v>2.04589374889118E-2</v>
      </c>
      <c r="BE11" s="17">
        <v>5.5045478435811299E-2</v>
      </c>
      <c r="BF11" s="17"/>
      <c r="BG11" s="17">
        <v>8.5223463959471502E-2</v>
      </c>
      <c r="BH11" s="17">
        <v>3.24291003914111E-2</v>
      </c>
      <c r="BI11" s="17">
        <v>1.80154257275622E-2</v>
      </c>
      <c r="BJ11" s="17">
        <v>0.153876241145118</v>
      </c>
      <c r="BK11" s="17">
        <v>0</v>
      </c>
      <c r="BL11" s="17"/>
      <c r="BM11" s="17">
        <v>4.1977163627890897E-2</v>
      </c>
      <c r="BN11" s="17">
        <v>2.38504160075673E-2</v>
      </c>
    </row>
    <row r="12" spans="2:66" ht="29" x14ac:dyDescent="0.35">
      <c r="B12" s="18" t="s">
        <v>353</v>
      </c>
      <c r="C12" s="17">
        <v>2.1250147180033398E-2</v>
      </c>
      <c r="D12" s="17">
        <v>2.6395629665300301E-2</v>
      </c>
      <c r="E12" s="17">
        <v>1.6297761093823901E-2</v>
      </c>
      <c r="F12" s="17"/>
      <c r="G12" s="17">
        <v>0</v>
      </c>
      <c r="H12" s="17">
        <v>7.1214620603502796E-2</v>
      </c>
      <c r="I12" s="17">
        <v>3.3826634539992399E-2</v>
      </c>
      <c r="J12" s="17">
        <v>1.6033911449756001E-2</v>
      </c>
      <c r="K12" s="17">
        <v>0</v>
      </c>
      <c r="L12" s="17">
        <v>0</v>
      </c>
      <c r="M12" s="17"/>
      <c r="N12" s="17">
        <v>3.8495176701716101E-2</v>
      </c>
      <c r="O12" s="17">
        <v>2.1345390729581099E-2</v>
      </c>
      <c r="P12" s="17">
        <v>1.24294044186675E-2</v>
      </c>
      <c r="Q12" s="17">
        <v>1.0705105765632999E-2</v>
      </c>
      <c r="R12" s="17"/>
      <c r="S12" s="17">
        <v>5.5568117546737898E-2</v>
      </c>
      <c r="T12" s="17">
        <v>1.8168744032479402E-2</v>
      </c>
      <c r="U12" s="17">
        <v>0</v>
      </c>
      <c r="V12" s="17">
        <v>3.47230572078834E-2</v>
      </c>
      <c r="W12" s="17">
        <v>0</v>
      </c>
      <c r="X12" s="17">
        <v>0</v>
      </c>
      <c r="Y12" s="17">
        <v>0</v>
      </c>
      <c r="Z12" s="17">
        <v>7.42333788668222E-2</v>
      </c>
      <c r="AA12" s="17">
        <v>2.4691924840465E-2</v>
      </c>
      <c r="AB12" s="17">
        <v>3.4035787742063603E-2</v>
      </c>
      <c r="AC12" s="17">
        <v>0</v>
      </c>
      <c r="AD12" s="17">
        <v>0</v>
      </c>
      <c r="AE12" s="17"/>
      <c r="AF12" s="17">
        <v>3.3317979222374998E-2</v>
      </c>
      <c r="AG12" s="17">
        <v>3.5915901253371699E-2</v>
      </c>
      <c r="AH12" s="17">
        <v>2.0259892258269602E-2</v>
      </c>
      <c r="AI12" s="17">
        <v>0</v>
      </c>
      <c r="AJ12" s="17">
        <v>0</v>
      </c>
      <c r="AK12" s="17">
        <v>0</v>
      </c>
      <c r="AL12" s="17"/>
      <c r="AM12" s="17">
        <v>2.9334249514435199E-2</v>
      </c>
      <c r="AN12" s="17">
        <v>7.4135858813255797E-3</v>
      </c>
      <c r="AO12" s="17"/>
      <c r="AP12" s="17">
        <v>3.07663976132714E-2</v>
      </c>
      <c r="AQ12" s="17">
        <v>0</v>
      </c>
      <c r="AR12" s="17">
        <v>2.0108983364048601E-2</v>
      </c>
      <c r="AS12" s="17">
        <v>2.3877401563949501E-2</v>
      </c>
      <c r="AT12" s="17">
        <v>0.31328532606133103</v>
      </c>
      <c r="AU12" s="17"/>
      <c r="AV12" s="17">
        <v>4.4233345994149603E-2</v>
      </c>
      <c r="AW12" s="17">
        <v>1.42113809114255E-2</v>
      </c>
      <c r="AX12" s="17">
        <v>0</v>
      </c>
      <c r="AY12" s="17">
        <v>1.9076640485884099E-2</v>
      </c>
      <c r="AZ12" s="17">
        <v>0</v>
      </c>
      <c r="BA12" s="17">
        <v>0</v>
      </c>
      <c r="BB12" s="17"/>
      <c r="BC12" s="17">
        <v>0</v>
      </c>
      <c r="BD12" s="17">
        <v>2.5920683576177599E-2</v>
      </c>
      <c r="BE12" s="17">
        <v>3.0759216957517699E-2</v>
      </c>
      <c r="BF12" s="17"/>
      <c r="BG12" s="17">
        <v>0</v>
      </c>
      <c r="BH12" s="17">
        <v>2.5247782217765701E-2</v>
      </c>
      <c r="BI12" s="17">
        <v>2.5028148472444799E-2</v>
      </c>
      <c r="BJ12" s="17">
        <v>0.14667799460884601</v>
      </c>
      <c r="BK12" s="17">
        <v>0</v>
      </c>
      <c r="BL12" s="17"/>
      <c r="BM12" s="17">
        <v>2.0681623921618701E-2</v>
      </c>
      <c r="BN12" s="17">
        <v>2.2734706570311101E-2</v>
      </c>
    </row>
    <row r="13" spans="2:66" ht="29" x14ac:dyDescent="0.35">
      <c r="B13" s="18" t="s">
        <v>354</v>
      </c>
      <c r="C13" s="17">
        <v>7.9959388690513493E-3</v>
      </c>
      <c r="D13" s="17">
        <v>1.00349038454048E-2</v>
      </c>
      <c r="E13" s="17">
        <v>6.02886000481979E-3</v>
      </c>
      <c r="F13" s="17"/>
      <c r="G13" s="17">
        <v>0</v>
      </c>
      <c r="H13" s="17">
        <v>1.35311450504091E-2</v>
      </c>
      <c r="I13" s="17">
        <v>0</v>
      </c>
      <c r="J13" s="17">
        <v>0</v>
      </c>
      <c r="K13" s="17">
        <v>1.7299743398622901E-2</v>
      </c>
      <c r="L13" s="17">
        <v>1.3735045511458601E-2</v>
      </c>
      <c r="M13" s="17"/>
      <c r="N13" s="17">
        <v>0</v>
      </c>
      <c r="O13" s="17">
        <v>0</v>
      </c>
      <c r="P13" s="17">
        <v>1.1538610426653001E-2</v>
      </c>
      <c r="Q13" s="17">
        <v>2.1224045185899699E-2</v>
      </c>
      <c r="R13" s="17"/>
      <c r="S13" s="17">
        <v>1.7606975414062E-2</v>
      </c>
      <c r="T13" s="17">
        <v>1.7770110441911499E-2</v>
      </c>
      <c r="U13" s="17">
        <v>0</v>
      </c>
      <c r="V13" s="17">
        <v>0</v>
      </c>
      <c r="W13" s="17">
        <v>0</v>
      </c>
      <c r="X13" s="17">
        <v>0</v>
      </c>
      <c r="Y13" s="17">
        <v>0</v>
      </c>
      <c r="Z13" s="17">
        <v>0</v>
      </c>
      <c r="AA13" s="17">
        <v>0</v>
      </c>
      <c r="AB13" s="17">
        <v>3.5143857542251897E-2</v>
      </c>
      <c r="AC13" s="17">
        <v>0</v>
      </c>
      <c r="AD13" s="17">
        <v>0</v>
      </c>
      <c r="AE13" s="17"/>
      <c r="AF13" s="17">
        <v>1.01713405782165E-2</v>
      </c>
      <c r="AG13" s="17">
        <v>8.5970803668495004E-3</v>
      </c>
      <c r="AH13" s="17">
        <v>0</v>
      </c>
      <c r="AI13" s="17">
        <v>0</v>
      </c>
      <c r="AJ13" s="17">
        <v>2.25924366912847E-2</v>
      </c>
      <c r="AK13" s="17">
        <v>0</v>
      </c>
      <c r="AL13" s="17"/>
      <c r="AM13" s="17">
        <v>4.7255048857462604E-3</v>
      </c>
      <c r="AN13" s="17">
        <v>1.37114901054947E-2</v>
      </c>
      <c r="AO13" s="17"/>
      <c r="AP13" s="17">
        <v>0</v>
      </c>
      <c r="AQ13" s="17">
        <v>1.3025408985319099E-2</v>
      </c>
      <c r="AR13" s="17">
        <v>0</v>
      </c>
      <c r="AS13" s="17">
        <v>0</v>
      </c>
      <c r="AT13" s="17">
        <v>0</v>
      </c>
      <c r="AU13" s="17"/>
      <c r="AV13" s="17">
        <v>8.3559104324688709E-3</v>
      </c>
      <c r="AW13" s="17">
        <v>0</v>
      </c>
      <c r="AX13" s="17">
        <v>3.5742766718313002E-2</v>
      </c>
      <c r="AY13" s="17">
        <v>2.0608498886982199E-2</v>
      </c>
      <c r="AZ13" s="17">
        <v>0</v>
      </c>
      <c r="BA13" s="17">
        <v>0</v>
      </c>
      <c r="BB13" s="17"/>
      <c r="BC13" s="17">
        <v>0</v>
      </c>
      <c r="BD13" s="17">
        <v>1.35631714001449E-2</v>
      </c>
      <c r="BE13" s="17">
        <v>7.1779244514829799E-3</v>
      </c>
      <c r="BF13" s="17"/>
      <c r="BG13" s="17">
        <v>3.2040403132774599E-2</v>
      </c>
      <c r="BH13" s="17">
        <v>1.18628392613279E-2</v>
      </c>
      <c r="BI13" s="17">
        <v>0</v>
      </c>
      <c r="BJ13" s="17">
        <v>0</v>
      </c>
      <c r="BK13" s="17">
        <v>0</v>
      </c>
      <c r="BL13" s="17"/>
      <c r="BM13" s="17">
        <v>1.55120291138454E-2</v>
      </c>
      <c r="BN13" s="17">
        <v>0</v>
      </c>
    </row>
    <row r="14" spans="2:66" x14ac:dyDescent="0.35">
      <c r="B14" s="18" t="s">
        <v>282</v>
      </c>
      <c r="C14" s="19">
        <v>2.74305407909381E-2</v>
      </c>
      <c r="D14" s="19">
        <v>2.1970466395841499E-2</v>
      </c>
      <c r="E14" s="19">
        <v>3.3230673106877398E-2</v>
      </c>
      <c r="F14" s="19"/>
      <c r="G14" s="19">
        <v>4.52533637832057E-2</v>
      </c>
      <c r="H14" s="19">
        <v>1.3438529278779801E-2</v>
      </c>
      <c r="I14" s="19">
        <v>3.8366990437321502E-2</v>
      </c>
      <c r="J14" s="19">
        <v>4.7084660548927099E-2</v>
      </c>
      <c r="K14" s="19">
        <v>1.83421611452338E-2</v>
      </c>
      <c r="L14" s="19">
        <v>1.18605571298684E-2</v>
      </c>
      <c r="M14" s="19"/>
      <c r="N14" s="19">
        <v>1.1148242877527401E-2</v>
      </c>
      <c r="O14" s="19">
        <v>3.3343975846604298E-2</v>
      </c>
      <c r="P14" s="19">
        <v>3.5436652643953202E-2</v>
      </c>
      <c r="Q14" s="19">
        <v>3.2295137040031001E-2</v>
      </c>
      <c r="R14" s="19"/>
      <c r="S14" s="19">
        <v>0</v>
      </c>
      <c r="T14" s="19">
        <v>1.8371901885849501E-2</v>
      </c>
      <c r="U14" s="19">
        <v>2.7198549498934899E-2</v>
      </c>
      <c r="V14" s="19">
        <v>0</v>
      </c>
      <c r="W14" s="19">
        <v>4.1177381306862201E-2</v>
      </c>
      <c r="X14" s="19">
        <v>3.3103193469169498E-2</v>
      </c>
      <c r="Y14" s="19">
        <v>6.9370374373937102E-2</v>
      </c>
      <c r="Z14" s="19">
        <v>8.1304073339734204E-2</v>
      </c>
      <c r="AA14" s="19">
        <v>2.3711030122768598E-2</v>
      </c>
      <c r="AB14" s="19">
        <v>7.0732268043399105E-2</v>
      </c>
      <c r="AC14" s="19">
        <v>0</v>
      </c>
      <c r="AD14" s="19">
        <v>0</v>
      </c>
      <c r="AE14" s="19"/>
      <c r="AF14" s="19">
        <v>2.2521411714317499E-2</v>
      </c>
      <c r="AG14" s="19">
        <v>4.7488429419904998E-2</v>
      </c>
      <c r="AH14" s="19">
        <v>2.14994815074557E-2</v>
      </c>
      <c r="AI14" s="19">
        <v>1.6824941648353998E-2</v>
      </c>
      <c r="AJ14" s="19">
        <v>2.0822808450739801E-2</v>
      </c>
      <c r="AK14" s="19">
        <v>0</v>
      </c>
      <c r="AL14" s="19"/>
      <c r="AM14" s="19">
        <v>2.54660355141587E-2</v>
      </c>
      <c r="AN14" s="19">
        <v>3.1024646782841399E-2</v>
      </c>
      <c r="AO14" s="19"/>
      <c r="AP14" s="19">
        <v>3.12444635195443E-2</v>
      </c>
      <c r="AQ14" s="19">
        <v>2.9064910709386001E-2</v>
      </c>
      <c r="AR14" s="19">
        <v>4.2173542083368501E-2</v>
      </c>
      <c r="AS14" s="19">
        <v>2.1290000592327898E-2</v>
      </c>
      <c r="AT14" s="19">
        <v>0</v>
      </c>
      <c r="AU14" s="19"/>
      <c r="AV14" s="19">
        <v>3.72299186757548E-2</v>
      </c>
      <c r="AW14" s="19">
        <v>1.396290287359E-2</v>
      </c>
      <c r="AX14" s="19">
        <v>0</v>
      </c>
      <c r="AY14" s="19">
        <v>0</v>
      </c>
      <c r="AZ14" s="19">
        <v>2.9750790207857401E-2</v>
      </c>
      <c r="BA14" s="19">
        <v>3.0818193445040599E-2</v>
      </c>
      <c r="BB14" s="19"/>
      <c r="BC14" s="19">
        <v>3.0290885333738998E-2</v>
      </c>
      <c r="BD14" s="19">
        <v>4.66136536325997E-2</v>
      </c>
      <c r="BE14" s="19">
        <v>7.3638114940080103E-3</v>
      </c>
      <c r="BF14" s="19"/>
      <c r="BG14" s="19">
        <v>0</v>
      </c>
      <c r="BH14" s="19">
        <v>3.2270870896042303E-2</v>
      </c>
      <c r="BI14" s="19">
        <v>0</v>
      </c>
      <c r="BJ14" s="19">
        <v>0</v>
      </c>
      <c r="BK14" s="19">
        <v>5.6595406562550001E-2</v>
      </c>
      <c r="BL14" s="19"/>
      <c r="BM14" s="19">
        <v>2.6434560063078701E-2</v>
      </c>
      <c r="BN14" s="19">
        <v>4.7823266168496401E-2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474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402</v>
      </c>
      <c r="D7" s="10">
        <v>218</v>
      </c>
      <c r="E7" s="10">
        <v>182</v>
      </c>
      <c r="F7" s="10"/>
      <c r="G7" s="10">
        <v>46</v>
      </c>
      <c r="H7" s="10">
        <v>77</v>
      </c>
      <c r="I7" s="10">
        <v>73</v>
      </c>
      <c r="J7" s="10">
        <v>69</v>
      </c>
      <c r="K7" s="10">
        <v>61</v>
      </c>
      <c r="L7" s="10">
        <v>76</v>
      </c>
      <c r="M7" s="10"/>
      <c r="N7" s="10">
        <v>116</v>
      </c>
      <c r="O7" s="10">
        <v>102</v>
      </c>
      <c r="P7" s="10">
        <v>89</v>
      </c>
      <c r="Q7" s="10">
        <v>91</v>
      </c>
      <c r="R7" s="10"/>
      <c r="S7" s="10">
        <v>58</v>
      </c>
      <c r="T7" s="10">
        <v>57</v>
      </c>
      <c r="U7" s="10">
        <v>38</v>
      </c>
      <c r="V7" s="10">
        <v>29</v>
      </c>
      <c r="W7" s="10">
        <v>34</v>
      </c>
      <c r="X7" s="10">
        <v>41</v>
      </c>
      <c r="Y7" s="10">
        <v>36</v>
      </c>
      <c r="Z7" s="10">
        <v>12</v>
      </c>
      <c r="AA7" s="10">
        <v>41</v>
      </c>
      <c r="AB7" s="10">
        <v>26</v>
      </c>
      <c r="AC7" s="10">
        <v>20</v>
      </c>
      <c r="AD7" s="10">
        <v>10</v>
      </c>
      <c r="AE7" s="10"/>
      <c r="AF7" s="10">
        <v>99</v>
      </c>
      <c r="AG7" s="10">
        <v>124</v>
      </c>
      <c r="AH7" s="10">
        <v>49</v>
      </c>
      <c r="AI7" s="10">
        <v>67</v>
      </c>
      <c r="AJ7" s="10">
        <v>34</v>
      </c>
      <c r="AK7" s="10">
        <v>29</v>
      </c>
      <c r="AL7" s="10"/>
      <c r="AM7" s="10">
        <v>240</v>
      </c>
      <c r="AN7" s="10">
        <v>162</v>
      </c>
      <c r="AO7" s="10"/>
      <c r="AP7" s="10">
        <v>83</v>
      </c>
      <c r="AQ7" s="10">
        <v>96</v>
      </c>
      <c r="AR7" s="10">
        <v>112</v>
      </c>
      <c r="AS7" s="10">
        <v>45</v>
      </c>
      <c r="AT7" s="10">
        <v>7</v>
      </c>
      <c r="AU7" s="10"/>
      <c r="AV7" s="10">
        <v>127</v>
      </c>
      <c r="AW7" s="10">
        <v>88</v>
      </c>
      <c r="AX7" s="10">
        <v>38</v>
      </c>
      <c r="AY7" s="10">
        <v>47</v>
      </c>
      <c r="AZ7" s="10">
        <v>25</v>
      </c>
      <c r="BA7" s="10">
        <v>32</v>
      </c>
      <c r="BB7" s="10"/>
      <c r="BC7" s="10">
        <v>80</v>
      </c>
      <c r="BD7" s="10">
        <v>154</v>
      </c>
      <c r="BE7" s="10">
        <v>140</v>
      </c>
      <c r="BF7" s="10"/>
      <c r="BG7" s="10">
        <v>28</v>
      </c>
      <c r="BH7" s="10">
        <v>180</v>
      </c>
      <c r="BI7" s="10">
        <v>123</v>
      </c>
      <c r="BJ7" s="10">
        <v>10</v>
      </c>
      <c r="BK7" s="10">
        <v>42</v>
      </c>
      <c r="BL7" s="10"/>
      <c r="BM7" s="10">
        <v>208</v>
      </c>
      <c r="BN7" s="10">
        <v>52</v>
      </c>
    </row>
    <row r="8" spans="2:66" ht="30" customHeight="1" x14ac:dyDescent="0.35">
      <c r="B8" s="11" t="s">
        <v>19</v>
      </c>
      <c r="C8" s="11">
        <v>402</v>
      </c>
      <c r="D8" s="11">
        <v>219</v>
      </c>
      <c r="E8" s="11">
        <v>180</v>
      </c>
      <c r="F8" s="11"/>
      <c r="G8" s="11">
        <v>47</v>
      </c>
      <c r="H8" s="11">
        <v>76</v>
      </c>
      <c r="I8" s="11">
        <v>75</v>
      </c>
      <c r="J8" s="11">
        <v>70</v>
      </c>
      <c r="K8" s="11">
        <v>60</v>
      </c>
      <c r="L8" s="11">
        <v>74</v>
      </c>
      <c r="M8" s="11"/>
      <c r="N8" s="11">
        <v>115</v>
      </c>
      <c r="O8" s="11">
        <v>106</v>
      </c>
      <c r="P8" s="11">
        <v>88</v>
      </c>
      <c r="Q8" s="11">
        <v>89</v>
      </c>
      <c r="R8" s="11"/>
      <c r="S8" s="11">
        <v>57</v>
      </c>
      <c r="T8" s="11">
        <v>56</v>
      </c>
      <c r="U8" s="11">
        <v>37</v>
      </c>
      <c r="V8" s="11">
        <v>31</v>
      </c>
      <c r="W8" s="11">
        <v>34</v>
      </c>
      <c r="X8" s="11">
        <v>40</v>
      </c>
      <c r="Y8" s="11">
        <v>35</v>
      </c>
      <c r="Z8" s="11">
        <v>11</v>
      </c>
      <c r="AA8" s="11">
        <v>41</v>
      </c>
      <c r="AB8" s="11">
        <v>30</v>
      </c>
      <c r="AC8" s="11">
        <v>19</v>
      </c>
      <c r="AD8" s="11">
        <v>9</v>
      </c>
      <c r="AE8" s="11"/>
      <c r="AF8" s="11">
        <v>99</v>
      </c>
      <c r="AG8" s="11">
        <v>124</v>
      </c>
      <c r="AH8" s="11">
        <v>48</v>
      </c>
      <c r="AI8" s="11">
        <v>67</v>
      </c>
      <c r="AJ8" s="11">
        <v>34</v>
      </c>
      <c r="AK8" s="11">
        <v>29</v>
      </c>
      <c r="AL8" s="11"/>
      <c r="AM8" s="11">
        <v>239</v>
      </c>
      <c r="AN8" s="11">
        <v>163</v>
      </c>
      <c r="AO8" s="11"/>
      <c r="AP8" s="11">
        <v>82</v>
      </c>
      <c r="AQ8" s="11">
        <v>95</v>
      </c>
      <c r="AR8" s="11">
        <v>113</v>
      </c>
      <c r="AS8" s="11">
        <v>46</v>
      </c>
      <c r="AT8" s="11">
        <v>7</v>
      </c>
      <c r="AU8" s="11"/>
      <c r="AV8" s="11">
        <v>127</v>
      </c>
      <c r="AW8" s="11">
        <v>88</v>
      </c>
      <c r="AX8" s="11">
        <v>38</v>
      </c>
      <c r="AY8" s="11">
        <v>47</v>
      </c>
      <c r="AZ8" s="11">
        <v>24</v>
      </c>
      <c r="BA8" s="11">
        <v>32</v>
      </c>
      <c r="BB8" s="11"/>
      <c r="BC8" s="11">
        <v>80</v>
      </c>
      <c r="BD8" s="11">
        <v>153</v>
      </c>
      <c r="BE8" s="11">
        <v>140</v>
      </c>
      <c r="BF8" s="11"/>
      <c r="BG8" s="11">
        <v>27</v>
      </c>
      <c r="BH8" s="11">
        <v>181</v>
      </c>
      <c r="BI8" s="11">
        <v>123</v>
      </c>
      <c r="BJ8" s="11">
        <v>10</v>
      </c>
      <c r="BK8" s="11">
        <v>42</v>
      </c>
      <c r="BL8" s="11"/>
      <c r="BM8" s="11">
        <v>208</v>
      </c>
      <c r="BN8" s="11">
        <v>52</v>
      </c>
    </row>
    <row r="9" spans="2:66" ht="29" x14ac:dyDescent="0.35">
      <c r="B9" s="18" t="s">
        <v>350</v>
      </c>
      <c r="C9" s="17">
        <v>0.84026486930335498</v>
      </c>
      <c r="D9" s="17">
        <v>0.82956352669675304</v>
      </c>
      <c r="E9" s="17">
        <v>0.85149067040561499</v>
      </c>
      <c r="F9" s="17"/>
      <c r="G9" s="17">
        <v>0.78244660869632598</v>
      </c>
      <c r="H9" s="17">
        <v>0.70405239263789998</v>
      </c>
      <c r="I9" s="17">
        <v>0.80692101219372703</v>
      </c>
      <c r="J9" s="17">
        <v>0.87065959632451995</v>
      </c>
      <c r="K9" s="17">
        <v>0.91628772248897306</v>
      </c>
      <c r="L9" s="17">
        <v>0.95998071527386297</v>
      </c>
      <c r="M9" s="17"/>
      <c r="N9" s="17">
        <v>0.82888664429899495</v>
      </c>
      <c r="O9" s="17">
        <v>0.83300033126008299</v>
      </c>
      <c r="P9" s="17">
        <v>0.84277343136767602</v>
      </c>
      <c r="Q9" s="17">
        <v>0.85425169442919102</v>
      </c>
      <c r="R9" s="17"/>
      <c r="S9" s="17">
        <v>0.72756069272996604</v>
      </c>
      <c r="T9" s="17">
        <v>0.86022517902291995</v>
      </c>
      <c r="U9" s="17">
        <v>0.94483401009982104</v>
      </c>
      <c r="V9" s="17">
        <v>0.897731323270612</v>
      </c>
      <c r="W9" s="17">
        <v>0.82375190020614497</v>
      </c>
      <c r="X9" s="17">
        <v>0.87894983885843403</v>
      </c>
      <c r="Y9" s="17">
        <v>0.79915048620211104</v>
      </c>
      <c r="Z9" s="17">
        <v>0.92026220344504195</v>
      </c>
      <c r="AA9" s="17">
        <v>0.90459362605932803</v>
      </c>
      <c r="AB9" s="17">
        <v>0.73116770270266895</v>
      </c>
      <c r="AC9" s="17">
        <v>0.80071418183472098</v>
      </c>
      <c r="AD9" s="17">
        <v>0.904450932104502</v>
      </c>
      <c r="AE9" s="17"/>
      <c r="AF9" s="17">
        <v>0.72900112880040402</v>
      </c>
      <c r="AG9" s="17">
        <v>0.85473456416042304</v>
      </c>
      <c r="AH9" s="17">
        <v>0.91855150196791002</v>
      </c>
      <c r="AI9" s="17">
        <v>0.88127079150249898</v>
      </c>
      <c r="AJ9" s="17">
        <v>0.93873826990426401</v>
      </c>
      <c r="AK9" s="17">
        <v>0.81707862976718704</v>
      </c>
      <c r="AL9" s="17"/>
      <c r="AM9" s="17">
        <v>0.82825987612518603</v>
      </c>
      <c r="AN9" s="17">
        <v>0.85787187195306602</v>
      </c>
      <c r="AO9" s="17"/>
      <c r="AP9" s="17">
        <v>0.85266703796824805</v>
      </c>
      <c r="AQ9" s="17">
        <v>0.90646418606964196</v>
      </c>
      <c r="AR9" s="17">
        <v>0.78400519075488595</v>
      </c>
      <c r="AS9" s="17">
        <v>0.73596649083135901</v>
      </c>
      <c r="AT9" s="17">
        <v>0.59861133842459402</v>
      </c>
      <c r="AU9" s="17"/>
      <c r="AV9" s="17">
        <v>0.79667052585115705</v>
      </c>
      <c r="AW9" s="17">
        <v>0.83855278321119997</v>
      </c>
      <c r="AX9" s="17">
        <v>0.78560122504157603</v>
      </c>
      <c r="AY9" s="17">
        <v>0.95445570509888999</v>
      </c>
      <c r="AZ9" s="17">
        <v>0.84121579216460296</v>
      </c>
      <c r="BA9" s="17">
        <v>0.84728760937885605</v>
      </c>
      <c r="BB9" s="17"/>
      <c r="BC9" s="17">
        <v>0.92123912386062801</v>
      </c>
      <c r="BD9" s="17">
        <v>0.84345481218986296</v>
      </c>
      <c r="BE9" s="17">
        <v>0.78531778671170605</v>
      </c>
      <c r="BF9" s="17"/>
      <c r="BG9" s="17">
        <v>0.85745350349756499</v>
      </c>
      <c r="BH9" s="17">
        <v>0.84840311415735903</v>
      </c>
      <c r="BI9" s="17">
        <v>0.83802302589334599</v>
      </c>
      <c r="BJ9" s="17">
        <v>0.69280545852699804</v>
      </c>
      <c r="BK9" s="17">
        <v>0.92633590066453497</v>
      </c>
      <c r="BL9" s="17"/>
      <c r="BM9" s="17">
        <v>0.84959784120739101</v>
      </c>
      <c r="BN9" s="17">
        <v>0.88303299239854904</v>
      </c>
    </row>
    <row r="10" spans="2:66" ht="43.5" x14ac:dyDescent="0.35">
      <c r="B10" s="18" t="s">
        <v>351</v>
      </c>
      <c r="C10" s="17">
        <v>8.1933996111978893E-2</v>
      </c>
      <c r="D10" s="17">
        <v>8.7369643167117206E-2</v>
      </c>
      <c r="E10" s="17">
        <v>7.6240956366552606E-2</v>
      </c>
      <c r="F10" s="17"/>
      <c r="G10" s="17">
        <v>0.10586650574523999</v>
      </c>
      <c r="H10" s="17">
        <v>0.19175204081063399</v>
      </c>
      <c r="I10" s="17">
        <v>9.9118060111251002E-2</v>
      </c>
      <c r="J10" s="17">
        <v>7.1424873313362697E-2</v>
      </c>
      <c r="K10" s="17">
        <v>0</v>
      </c>
      <c r="L10" s="17">
        <v>1.3527481234733499E-2</v>
      </c>
      <c r="M10" s="17"/>
      <c r="N10" s="17">
        <v>0.102001688141844</v>
      </c>
      <c r="O10" s="17">
        <v>0.125556764833088</v>
      </c>
      <c r="P10" s="17">
        <v>4.4279194657187201E-2</v>
      </c>
      <c r="Q10" s="17">
        <v>4.4774972594518701E-2</v>
      </c>
      <c r="R10" s="17"/>
      <c r="S10" s="17">
        <v>0.135858040241043</v>
      </c>
      <c r="T10" s="17">
        <v>7.1197561253311198E-2</v>
      </c>
      <c r="U10" s="17">
        <v>2.9030197279242099E-2</v>
      </c>
      <c r="V10" s="17">
        <v>3.5727278407381602E-2</v>
      </c>
      <c r="W10" s="17">
        <v>2.81419951029451E-2</v>
      </c>
      <c r="X10" s="17">
        <v>9.76022479516752E-2</v>
      </c>
      <c r="Y10" s="17">
        <v>0.14434754293605701</v>
      </c>
      <c r="Z10" s="17">
        <v>7.9737796554958495E-2</v>
      </c>
      <c r="AA10" s="17">
        <v>2.4341826469969099E-2</v>
      </c>
      <c r="AB10" s="17">
        <v>7.8655327120954396E-2</v>
      </c>
      <c r="AC10" s="17">
        <v>0.19928581816527899</v>
      </c>
      <c r="AD10" s="17">
        <v>9.5549067895497802E-2</v>
      </c>
      <c r="AE10" s="17"/>
      <c r="AF10" s="17">
        <v>0.15841959755399301</v>
      </c>
      <c r="AG10" s="17">
        <v>6.6728248973695697E-2</v>
      </c>
      <c r="AH10" s="17">
        <v>4.1210385669862501E-2</v>
      </c>
      <c r="AI10" s="17">
        <v>5.8354459394956801E-2</v>
      </c>
      <c r="AJ10" s="17">
        <v>0</v>
      </c>
      <c r="AK10" s="17">
        <v>0.104497576231772</v>
      </c>
      <c r="AL10" s="17"/>
      <c r="AM10" s="17">
        <v>8.3307942815581695E-2</v>
      </c>
      <c r="AN10" s="17">
        <v>7.9918910980994601E-2</v>
      </c>
      <c r="AO10" s="17"/>
      <c r="AP10" s="17">
        <v>6.0068601622580799E-2</v>
      </c>
      <c r="AQ10" s="17">
        <v>5.0859436769521899E-2</v>
      </c>
      <c r="AR10" s="17">
        <v>0.107794603910425</v>
      </c>
      <c r="AS10" s="17">
        <v>0.15603556131037599</v>
      </c>
      <c r="AT10" s="17">
        <v>0.265517925375927</v>
      </c>
      <c r="AU10" s="17"/>
      <c r="AV10" s="17">
        <v>0.10737856511489199</v>
      </c>
      <c r="AW10" s="17">
        <v>0.104547608674804</v>
      </c>
      <c r="AX10" s="17">
        <v>0.103308299336674</v>
      </c>
      <c r="AY10" s="17">
        <v>2.3704962839049201E-2</v>
      </c>
      <c r="AZ10" s="17">
        <v>8.0919385978571706E-2</v>
      </c>
      <c r="BA10" s="17">
        <v>6.1396977195551303E-2</v>
      </c>
      <c r="BB10" s="17"/>
      <c r="BC10" s="17">
        <v>4.888506763172E-2</v>
      </c>
      <c r="BD10" s="17">
        <v>5.3374872009277298E-2</v>
      </c>
      <c r="BE10" s="17">
        <v>0.12815249113573099</v>
      </c>
      <c r="BF10" s="17"/>
      <c r="BG10" s="17">
        <v>7.0841458366102297E-2</v>
      </c>
      <c r="BH10" s="17">
        <v>8.4268040459821003E-2</v>
      </c>
      <c r="BI10" s="17">
        <v>9.5757512306754597E-2</v>
      </c>
      <c r="BJ10" s="17">
        <v>0.20998904279587199</v>
      </c>
      <c r="BK10" s="17">
        <v>2.46948999238071E-2</v>
      </c>
      <c r="BL10" s="17"/>
      <c r="BM10" s="17">
        <v>8.2495619383350205E-2</v>
      </c>
      <c r="BN10" s="17">
        <v>5.9053483745131703E-2</v>
      </c>
    </row>
    <row r="11" spans="2:66" ht="29" x14ac:dyDescent="0.35">
      <c r="B11" s="18" t="s">
        <v>352</v>
      </c>
      <c r="C11" s="17">
        <v>2.9171777348035201E-2</v>
      </c>
      <c r="D11" s="17">
        <v>2.2411624849753099E-2</v>
      </c>
      <c r="E11" s="17">
        <v>3.7730411654484902E-2</v>
      </c>
      <c r="F11" s="17"/>
      <c r="G11" s="17">
        <v>8.4923426089058798E-2</v>
      </c>
      <c r="H11" s="17">
        <v>3.8006588880707001E-2</v>
      </c>
      <c r="I11" s="17">
        <v>3.8883991904311799E-2</v>
      </c>
      <c r="J11" s="17">
        <v>1.39472185252802E-2</v>
      </c>
      <c r="K11" s="17">
        <v>1.5545350354030299E-2</v>
      </c>
      <c r="L11" s="17">
        <v>0</v>
      </c>
      <c r="M11" s="17"/>
      <c r="N11" s="17">
        <v>4.2434376362433301E-2</v>
      </c>
      <c r="O11" s="17">
        <v>9.4511869765673898E-3</v>
      </c>
      <c r="P11" s="17">
        <v>4.4604086269004299E-2</v>
      </c>
      <c r="Q11" s="17">
        <v>2.14695629758626E-2</v>
      </c>
      <c r="R11" s="17"/>
      <c r="S11" s="17">
        <v>8.4820106617807103E-2</v>
      </c>
      <c r="T11" s="17">
        <v>3.3829447964858199E-2</v>
      </c>
      <c r="U11" s="17">
        <v>2.61357926209368E-2</v>
      </c>
      <c r="V11" s="17">
        <v>0</v>
      </c>
      <c r="W11" s="17">
        <v>5.8283478018572997E-2</v>
      </c>
      <c r="X11" s="17">
        <v>0</v>
      </c>
      <c r="Y11" s="17">
        <v>2.9798289013397199E-2</v>
      </c>
      <c r="Z11" s="17">
        <v>0</v>
      </c>
      <c r="AA11" s="17">
        <v>2.3527205584887599E-2</v>
      </c>
      <c r="AB11" s="17">
        <v>0</v>
      </c>
      <c r="AC11" s="17">
        <v>0</v>
      </c>
      <c r="AD11" s="17">
        <v>0</v>
      </c>
      <c r="AE11" s="17"/>
      <c r="AF11" s="17">
        <v>3.9724494536172703E-2</v>
      </c>
      <c r="AG11" s="17">
        <v>4.69353201994741E-2</v>
      </c>
      <c r="AH11" s="17">
        <v>2.0153091072254999E-2</v>
      </c>
      <c r="AI11" s="17">
        <v>1.44719864285991E-2</v>
      </c>
      <c r="AJ11" s="17">
        <v>0</v>
      </c>
      <c r="AK11" s="17">
        <v>0</v>
      </c>
      <c r="AL11" s="17"/>
      <c r="AM11" s="17">
        <v>3.7152612730481101E-2</v>
      </c>
      <c r="AN11" s="17">
        <v>1.7466765305115799E-2</v>
      </c>
      <c r="AO11" s="17"/>
      <c r="AP11" s="17">
        <v>1.21484427847571E-2</v>
      </c>
      <c r="AQ11" s="17">
        <v>9.8700311782055402E-3</v>
      </c>
      <c r="AR11" s="17">
        <v>5.2041539037317598E-2</v>
      </c>
      <c r="AS11" s="17">
        <v>8.5406311590192199E-2</v>
      </c>
      <c r="AT11" s="17">
        <v>0</v>
      </c>
      <c r="AU11" s="17"/>
      <c r="AV11" s="17">
        <v>4.6736432200825503E-2</v>
      </c>
      <c r="AW11" s="17">
        <v>2.1903900659902501E-2</v>
      </c>
      <c r="AX11" s="17">
        <v>2.4395905635516999E-2</v>
      </c>
      <c r="AY11" s="17">
        <v>0</v>
      </c>
      <c r="AZ11" s="17">
        <v>3.9480610254330799E-2</v>
      </c>
      <c r="BA11" s="17">
        <v>0</v>
      </c>
      <c r="BB11" s="17"/>
      <c r="BC11" s="17">
        <v>0</v>
      </c>
      <c r="BD11" s="17">
        <v>2.5342573228295199E-2</v>
      </c>
      <c r="BE11" s="17">
        <v>4.9329805094838503E-2</v>
      </c>
      <c r="BF11" s="17"/>
      <c r="BG11" s="17">
        <v>3.7816157870459298E-2</v>
      </c>
      <c r="BH11" s="17">
        <v>2.1052632939259401E-2</v>
      </c>
      <c r="BI11" s="17">
        <v>4.0502724517290499E-2</v>
      </c>
      <c r="BJ11" s="17">
        <v>9.7205498677129798E-2</v>
      </c>
      <c r="BK11" s="17">
        <v>2.3092704979332E-2</v>
      </c>
      <c r="BL11" s="17"/>
      <c r="BM11" s="17">
        <v>2.3265558365597201E-2</v>
      </c>
      <c r="BN11" s="17">
        <v>3.6835236691499899E-2</v>
      </c>
    </row>
    <row r="12" spans="2:66" ht="29" x14ac:dyDescent="0.35">
      <c r="B12" s="18" t="s">
        <v>353</v>
      </c>
      <c r="C12" s="17">
        <v>1.38353850731268E-2</v>
      </c>
      <c r="D12" s="17">
        <v>2.5328561245717099E-2</v>
      </c>
      <c r="E12" s="17">
        <v>0</v>
      </c>
      <c r="F12" s="17"/>
      <c r="G12" s="17">
        <v>2.6763459469375899E-2</v>
      </c>
      <c r="H12" s="17">
        <v>1.3773663617914199E-2</v>
      </c>
      <c r="I12" s="17">
        <v>1.41940620632083E-2</v>
      </c>
      <c r="J12" s="17">
        <v>0</v>
      </c>
      <c r="K12" s="17">
        <v>3.6202433570003398E-2</v>
      </c>
      <c r="L12" s="17">
        <v>0</v>
      </c>
      <c r="M12" s="17"/>
      <c r="N12" s="17">
        <v>0</v>
      </c>
      <c r="O12" s="17">
        <v>2.20485729175088E-2</v>
      </c>
      <c r="P12" s="17">
        <v>2.4404448145032599E-2</v>
      </c>
      <c r="Q12" s="17">
        <v>1.22174729794129E-2</v>
      </c>
      <c r="R12" s="17"/>
      <c r="S12" s="17">
        <v>1.8574034497929399E-2</v>
      </c>
      <c r="T12" s="17">
        <v>0</v>
      </c>
      <c r="U12" s="17">
        <v>0</v>
      </c>
      <c r="V12" s="17">
        <v>3.3625932387288303E-2</v>
      </c>
      <c r="W12" s="17">
        <v>0</v>
      </c>
      <c r="X12" s="17">
        <v>0</v>
      </c>
      <c r="Y12" s="17">
        <v>0</v>
      </c>
      <c r="Z12" s="17">
        <v>0</v>
      </c>
      <c r="AA12" s="17">
        <v>0</v>
      </c>
      <c r="AB12" s="17">
        <v>0.11535355267014</v>
      </c>
      <c r="AC12" s="17">
        <v>0</v>
      </c>
      <c r="AD12" s="17">
        <v>0</v>
      </c>
      <c r="AE12" s="17"/>
      <c r="AF12" s="17">
        <v>3.2365269959787897E-2</v>
      </c>
      <c r="AG12" s="17">
        <v>0</v>
      </c>
      <c r="AH12" s="17">
        <v>0</v>
      </c>
      <c r="AI12" s="17">
        <v>1.61704501742931E-2</v>
      </c>
      <c r="AJ12" s="17">
        <v>0</v>
      </c>
      <c r="AK12" s="17">
        <v>4.39008898851483E-2</v>
      </c>
      <c r="AL12" s="17"/>
      <c r="AM12" s="17">
        <v>1.7965465555670902E-2</v>
      </c>
      <c r="AN12" s="17">
        <v>7.7780440217455797E-3</v>
      </c>
      <c r="AO12" s="17"/>
      <c r="AP12" s="17">
        <v>2.80623956528974E-2</v>
      </c>
      <c r="AQ12" s="17">
        <v>1.15396729579322E-2</v>
      </c>
      <c r="AR12" s="17">
        <v>1.90335390315307E-2</v>
      </c>
      <c r="AS12" s="17">
        <v>0</v>
      </c>
      <c r="AT12" s="17">
        <v>0</v>
      </c>
      <c r="AU12" s="17"/>
      <c r="AV12" s="17">
        <v>8.3619775189759295E-3</v>
      </c>
      <c r="AW12" s="17">
        <v>2.4070425929351699E-2</v>
      </c>
      <c r="AX12" s="17">
        <v>6.1434314598228401E-2</v>
      </c>
      <c r="AY12" s="17">
        <v>0</v>
      </c>
      <c r="AZ12" s="17">
        <v>0</v>
      </c>
      <c r="BA12" s="17">
        <v>0</v>
      </c>
      <c r="BB12" s="17"/>
      <c r="BC12" s="17">
        <v>1.5820921881586101E-2</v>
      </c>
      <c r="BD12" s="17">
        <v>6.7840083321519399E-3</v>
      </c>
      <c r="BE12" s="17">
        <v>2.3238955751785501E-2</v>
      </c>
      <c r="BF12" s="17"/>
      <c r="BG12" s="17">
        <v>0</v>
      </c>
      <c r="BH12" s="17">
        <v>1.28974202890946E-2</v>
      </c>
      <c r="BI12" s="17">
        <v>1.7418741232655299E-2</v>
      </c>
      <c r="BJ12" s="17">
        <v>0</v>
      </c>
      <c r="BK12" s="17">
        <v>2.58764944323258E-2</v>
      </c>
      <c r="BL12" s="17"/>
      <c r="BM12" s="17">
        <v>1.1194852994385499E-2</v>
      </c>
      <c r="BN12" s="17">
        <v>2.1078287164819399E-2</v>
      </c>
    </row>
    <row r="13" spans="2:66" ht="29" x14ac:dyDescent="0.35">
      <c r="B13" s="18" t="s">
        <v>354</v>
      </c>
      <c r="C13" s="17">
        <v>2.3247889701673301E-3</v>
      </c>
      <c r="D13" s="17">
        <v>4.2560116327100602E-3</v>
      </c>
      <c r="E13" s="17">
        <v>0</v>
      </c>
      <c r="F13" s="17"/>
      <c r="G13" s="17">
        <v>0</v>
      </c>
      <c r="H13" s="17">
        <v>1.23593030674727E-2</v>
      </c>
      <c r="I13" s="17">
        <v>0</v>
      </c>
      <c r="J13" s="17">
        <v>0</v>
      </c>
      <c r="K13" s="17">
        <v>0</v>
      </c>
      <c r="L13" s="17">
        <v>0</v>
      </c>
      <c r="M13" s="17"/>
      <c r="N13" s="17">
        <v>8.09159867504506E-3</v>
      </c>
      <c r="O13" s="17">
        <v>0</v>
      </c>
      <c r="P13" s="17">
        <v>0</v>
      </c>
      <c r="Q13" s="17">
        <v>0</v>
      </c>
      <c r="R13" s="17"/>
      <c r="S13" s="17">
        <v>1.6307821330377299E-2</v>
      </c>
      <c r="T13" s="17">
        <v>0</v>
      </c>
      <c r="U13" s="17">
        <v>0</v>
      </c>
      <c r="V13" s="17">
        <v>0</v>
      </c>
      <c r="W13" s="17">
        <v>0</v>
      </c>
      <c r="X13" s="17">
        <v>0</v>
      </c>
      <c r="Y13" s="17">
        <v>0</v>
      </c>
      <c r="Z13" s="17">
        <v>0</v>
      </c>
      <c r="AA13" s="17">
        <v>0</v>
      </c>
      <c r="AB13" s="17">
        <v>0</v>
      </c>
      <c r="AC13" s="17">
        <v>0</v>
      </c>
      <c r="AD13" s="17">
        <v>0</v>
      </c>
      <c r="AE13" s="17"/>
      <c r="AF13" s="17">
        <v>9.4389438703923797E-3</v>
      </c>
      <c r="AG13" s="17">
        <v>0</v>
      </c>
      <c r="AH13" s="17">
        <v>0</v>
      </c>
      <c r="AI13" s="17">
        <v>0</v>
      </c>
      <c r="AJ13" s="17">
        <v>0</v>
      </c>
      <c r="AK13" s="17">
        <v>0</v>
      </c>
      <c r="AL13" s="17"/>
      <c r="AM13" s="17">
        <v>3.9099012282153602E-3</v>
      </c>
      <c r="AN13" s="17">
        <v>0</v>
      </c>
      <c r="AO13" s="17"/>
      <c r="AP13" s="17">
        <v>0</v>
      </c>
      <c r="AQ13" s="17">
        <v>0</v>
      </c>
      <c r="AR13" s="17">
        <v>0</v>
      </c>
      <c r="AS13" s="17">
        <v>0</v>
      </c>
      <c r="AT13" s="17">
        <v>0.13587073619947901</v>
      </c>
      <c r="AU13" s="17"/>
      <c r="AV13" s="17">
        <v>7.3417347945214997E-3</v>
      </c>
      <c r="AW13" s="17">
        <v>0</v>
      </c>
      <c r="AX13" s="17">
        <v>0</v>
      </c>
      <c r="AY13" s="17">
        <v>0</v>
      </c>
      <c r="AZ13" s="17">
        <v>0</v>
      </c>
      <c r="BA13" s="17">
        <v>0</v>
      </c>
      <c r="BB13" s="17"/>
      <c r="BC13" s="17">
        <v>0</v>
      </c>
      <c r="BD13" s="17">
        <v>0</v>
      </c>
      <c r="BE13" s="17">
        <v>6.6770408415556398E-3</v>
      </c>
      <c r="BF13" s="17"/>
      <c r="BG13" s="17">
        <v>0</v>
      </c>
      <c r="BH13" s="17">
        <v>5.1685942482926099E-3</v>
      </c>
      <c r="BI13" s="17">
        <v>0</v>
      </c>
      <c r="BJ13" s="17">
        <v>0</v>
      </c>
      <c r="BK13" s="17">
        <v>0</v>
      </c>
      <c r="BL13" s="17"/>
      <c r="BM13" s="17">
        <v>4.4862966004284403E-3</v>
      </c>
      <c r="BN13" s="17">
        <v>0</v>
      </c>
    </row>
    <row r="14" spans="2:66" x14ac:dyDescent="0.35">
      <c r="B14" s="18" t="s">
        <v>282</v>
      </c>
      <c r="C14" s="19">
        <v>3.2469183193337102E-2</v>
      </c>
      <c r="D14" s="19">
        <v>3.10706324079498E-2</v>
      </c>
      <c r="E14" s="19">
        <v>3.4537961573347202E-2</v>
      </c>
      <c r="F14" s="19"/>
      <c r="G14" s="19">
        <v>0</v>
      </c>
      <c r="H14" s="19">
        <v>4.0056010985372099E-2</v>
      </c>
      <c r="I14" s="19">
        <v>4.08828737275021E-2</v>
      </c>
      <c r="J14" s="19">
        <v>4.3968311836837401E-2</v>
      </c>
      <c r="K14" s="19">
        <v>3.1964493586993402E-2</v>
      </c>
      <c r="L14" s="19">
        <v>2.6491803491402999E-2</v>
      </c>
      <c r="M14" s="19"/>
      <c r="N14" s="19">
        <v>1.8585692521682799E-2</v>
      </c>
      <c r="O14" s="19">
        <v>9.9431440127528501E-3</v>
      </c>
      <c r="P14" s="19">
        <v>4.3938839561100097E-2</v>
      </c>
      <c r="Q14" s="19">
        <v>6.7286297021015198E-2</v>
      </c>
      <c r="R14" s="19"/>
      <c r="S14" s="19">
        <v>1.6879304582876901E-2</v>
      </c>
      <c r="T14" s="19">
        <v>3.4747811758911097E-2</v>
      </c>
      <c r="U14" s="19">
        <v>0</v>
      </c>
      <c r="V14" s="19">
        <v>3.2915465934718398E-2</v>
      </c>
      <c r="W14" s="19">
        <v>8.9822626672336994E-2</v>
      </c>
      <c r="X14" s="19">
        <v>2.3447913189890299E-2</v>
      </c>
      <c r="Y14" s="19">
        <v>2.6703681848434E-2</v>
      </c>
      <c r="Z14" s="19">
        <v>0</v>
      </c>
      <c r="AA14" s="19">
        <v>4.75373418858158E-2</v>
      </c>
      <c r="AB14" s="19">
        <v>7.4823417506236306E-2</v>
      </c>
      <c r="AC14" s="19">
        <v>0</v>
      </c>
      <c r="AD14" s="19">
        <v>0</v>
      </c>
      <c r="AE14" s="19"/>
      <c r="AF14" s="19">
        <v>3.10505652792494E-2</v>
      </c>
      <c r="AG14" s="19">
        <v>3.16018666664072E-2</v>
      </c>
      <c r="AH14" s="19">
        <v>2.0085021289972499E-2</v>
      </c>
      <c r="AI14" s="19">
        <v>2.9732312499652299E-2</v>
      </c>
      <c r="AJ14" s="19">
        <v>6.1261730095736301E-2</v>
      </c>
      <c r="AK14" s="19">
        <v>3.4522904115892601E-2</v>
      </c>
      <c r="AL14" s="19"/>
      <c r="AM14" s="19">
        <v>2.9404201544865099E-2</v>
      </c>
      <c r="AN14" s="19">
        <v>3.69644077390784E-2</v>
      </c>
      <c r="AO14" s="19"/>
      <c r="AP14" s="19">
        <v>4.7053521971517E-2</v>
      </c>
      <c r="AQ14" s="19">
        <v>2.1266673024698701E-2</v>
      </c>
      <c r="AR14" s="19">
        <v>3.7125127265840697E-2</v>
      </c>
      <c r="AS14" s="19">
        <v>2.25916362680725E-2</v>
      </c>
      <c r="AT14" s="19">
        <v>0</v>
      </c>
      <c r="AU14" s="19"/>
      <c r="AV14" s="19">
        <v>3.3510764519627603E-2</v>
      </c>
      <c r="AW14" s="19">
        <v>1.09252815247412E-2</v>
      </c>
      <c r="AX14" s="19">
        <v>2.5260255388004998E-2</v>
      </c>
      <c r="AY14" s="19">
        <v>2.1839332062060499E-2</v>
      </c>
      <c r="AZ14" s="19">
        <v>3.8384211602495097E-2</v>
      </c>
      <c r="BA14" s="19">
        <v>9.13154134255931E-2</v>
      </c>
      <c r="BB14" s="19"/>
      <c r="BC14" s="19">
        <v>1.40548866260662E-2</v>
      </c>
      <c r="BD14" s="19">
        <v>7.1043734240412701E-2</v>
      </c>
      <c r="BE14" s="19">
        <v>7.2839204643838197E-3</v>
      </c>
      <c r="BF14" s="19"/>
      <c r="BG14" s="19">
        <v>3.3888880265873202E-2</v>
      </c>
      <c r="BH14" s="19">
        <v>2.8210197906173799E-2</v>
      </c>
      <c r="BI14" s="19">
        <v>8.2979960499532796E-3</v>
      </c>
      <c r="BJ14" s="19">
        <v>0</v>
      </c>
      <c r="BK14" s="19">
        <v>0</v>
      </c>
      <c r="BL14" s="19"/>
      <c r="BM14" s="19">
        <v>2.8959831448847499E-2</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475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389</v>
      </c>
      <c r="D7" s="10">
        <v>192</v>
      </c>
      <c r="E7" s="10">
        <v>197</v>
      </c>
      <c r="F7" s="10"/>
      <c r="G7" s="10">
        <v>56</v>
      </c>
      <c r="H7" s="10">
        <v>69</v>
      </c>
      <c r="I7" s="10">
        <v>51</v>
      </c>
      <c r="J7" s="10">
        <v>76</v>
      </c>
      <c r="K7" s="10">
        <v>56</v>
      </c>
      <c r="L7" s="10">
        <v>81</v>
      </c>
      <c r="M7" s="10"/>
      <c r="N7" s="10">
        <v>110</v>
      </c>
      <c r="O7" s="10">
        <v>108</v>
      </c>
      <c r="P7" s="10">
        <v>82</v>
      </c>
      <c r="Q7" s="10">
        <v>88</v>
      </c>
      <c r="R7" s="10"/>
      <c r="S7" s="10">
        <v>50</v>
      </c>
      <c r="T7" s="10">
        <v>45</v>
      </c>
      <c r="U7" s="10">
        <v>35</v>
      </c>
      <c r="V7" s="10">
        <v>33</v>
      </c>
      <c r="W7" s="10">
        <v>23</v>
      </c>
      <c r="X7" s="10">
        <v>35</v>
      </c>
      <c r="Y7" s="10">
        <v>41</v>
      </c>
      <c r="Z7" s="10">
        <v>21</v>
      </c>
      <c r="AA7" s="10">
        <v>41</v>
      </c>
      <c r="AB7" s="10">
        <v>26</v>
      </c>
      <c r="AC7" s="10">
        <v>24</v>
      </c>
      <c r="AD7" s="10">
        <v>15</v>
      </c>
      <c r="AE7" s="10"/>
      <c r="AF7" s="10">
        <v>86</v>
      </c>
      <c r="AG7" s="10">
        <v>103</v>
      </c>
      <c r="AH7" s="10">
        <v>60</v>
      </c>
      <c r="AI7" s="10">
        <v>72</v>
      </c>
      <c r="AJ7" s="10">
        <v>44</v>
      </c>
      <c r="AK7" s="10">
        <v>24</v>
      </c>
      <c r="AL7" s="10"/>
      <c r="AM7" s="10">
        <v>240</v>
      </c>
      <c r="AN7" s="10">
        <v>149</v>
      </c>
      <c r="AO7" s="10"/>
      <c r="AP7" s="10">
        <v>86</v>
      </c>
      <c r="AQ7" s="10">
        <v>80</v>
      </c>
      <c r="AR7" s="10">
        <v>106</v>
      </c>
      <c r="AS7" s="10">
        <v>43</v>
      </c>
      <c r="AT7" s="10">
        <v>14</v>
      </c>
      <c r="AU7" s="10"/>
      <c r="AV7" s="10">
        <v>131</v>
      </c>
      <c r="AW7" s="10">
        <v>70</v>
      </c>
      <c r="AX7" s="10">
        <v>37</v>
      </c>
      <c r="AY7" s="10">
        <v>42</v>
      </c>
      <c r="AZ7" s="10">
        <v>32</v>
      </c>
      <c r="BA7" s="10">
        <v>33</v>
      </c>
      <c r="BB7" s="10"/>
      <c r="BC7" s="10">
        <v>98</v>
      </c>
      <c r="BD7" s="10">
        <v>160</v>
      </c>
      <c r="BE7" s="10">
        <v>108</v>
      </c>
      <c r="BF7" s="10"/>
      <c r="BG7" s="10">
        <v>33</v>
      </c>
      <c r="BH7" s="10">
        <v>181</v>
      </c>
      <c r="BI7" s="10">
        <v>115</v>
      </c>
      <c r="BJ7" s="10">
        <v>11</v>
      </c>
      <c r="BK7" s="10">
        <v>36</v>
      </c>
      <c r="BL7" s="10"/>
      <c r="BM7" s="10">
        <v>214</v>
      </c>
      <c r="BN7" s="10">
        <v>47</v>
      </c>
    </row>
    <row r="8" spans="2:66" ht="30" customHeight="1" x14ac:dyDescent="0.35">
      <c r="B8" s="11" t="s">
        <v>19</v>
      </c>
      <c r="C8" s="11">
        <v>388</v>
      </c>
      <c r="D8" s="11">
        <v>192</v>
      </c>
      <c r="E8" s="11">
        <v>196</v>
      </c>
      <c r="F8" s="11"/>
      <c r="G8" s="11">
        <v>56</v>
      </c>
      <c r="H8" s="11">
        <v>67</v>
      </c>
      <c r="I8" s="11">
        <v>52</v>
      </c>
      <c r="J8" s="11">
        <v>76</v>
      </c>
      <c r="K8" s="11">
        <v>56</v>
      </c>
      <c r="L8" s="11">
        <v>79</v>
      </c>
      <c r="M8" s="11"/>
      <c r="N8" s="11">
        <v>109</v>
      </c>
      <c r="O8" s="11">
        <v>111</v>
      </c>
      <c r="P8" s="11">
        <v>81</v>
      </c>
      <c r="Q8" s="11">
        <v>86</v>
      </c>
      <c r="R8" s="11"/>
      <c r="S8" s="11">
        <v>49</v>
      </c>
      <c r="T8" s="11">
        <v>44</v>
      </c>
      <c r="U8" s="11">
        <v>34</v>
      </c>
      <c r="V8" s="11">
        <v>35</v>
      </c>
      <c r="W8" s="11">
        <v>23</v>
      </c>
      <c r="X8" s="11">
        <v>34</v>
      </c>
      <c r="Y8" s="11">
        <v>40</v>
      </c>
      <c r="Z8" s="11">
        <v>20</v>
      </c>
      <c r="AA8" s="11">
        <v>40</v>
      </c>
      <c r="AB8" s="11">
        <v>30</v>
      </c>
      <c r="AC8" s="11">
        <v>23</v>
      </c>
      <c r="AD8" s="11">
        <v>14</v>
      </c>
      <c r="AE8" s="11"/>
      <c r="AF8" s="11">
        <v>85</v>
      </c>
      <c r="AG8" s="11">
        <v>102</v>
      </c>
      <c r="AH8" s="11">
        <v>60</v>
      </c>
      <c r="AI8" s="11">
        <v>72</v>
      </c>
      <c r="AJ8" s="11">
        <v>44</v>
      </c>
      <c r="AK8" s="11">
        <v>24</v>
      </c>
      <c r="AL8" s="11"/>
      <c r="AM8" s="11">
        <v>239</v>
      </c>
      <c r="AN8" s="11">
        <v>149</v>
      </c>
      <c r="AO8" s="11"/>
      <c r="AP8" s="11">
        <v>86</v>
      </c>
      <c r="AQ8" s="11">
        <v>79</v>
      </c>
      <c r="AR8" s="11">
        <v>106</v>
      </c>
      <c r="AS8" s="11">
        <v>43</v>
      </c>
      <c r="AT8" s="11">
        <v>14</v>
      </c>
      <c r="AU8" s="11"/>
      <c r="AV8" s="11">
        <v>130</v>
      </c>
      <c r="AW8" s="11">
        <v>70</v>
      </c>
      <c r="AX8" s="11">
        <v>37</v>
      </c>
      <c r="AY8" s="11">
        <v>42</v>
      </c>
      <c r="AZ8" s="11">
        <v>32</v>
      </c>
      <c r="BA8" s="11">
        <v>33</v>
      </c>
      <c r="BB8" s="11"/>
      <c r="BC8" s="11">
        <v>98</v>
      </c>
      <c r="BD8" s="11">
        <v>160</v>
      </c>
      <c r="BE8" s="11">
        <v>107</v>
      </c>
      <c r="BF8" s="11"/>
      <c r="BG8" s="11">
        <v>33</v>
      </c>
      <c r="BH8" s="11">
        <v>180</v>
      </c>
      <c r="BI8" s="11">
        <v>114</v>
      </c>
      <c r="BJ8" s="11">
        <v>11</v>
      </c>
      <c r="BK8" s="11">
        <v>37</v>
      </c>
      <c r="BL8" s="11"/>
      <c r="BM8" s="11">
        <v>213</v>
      </c>
      <c r="BN8" s="11">
        <v>48</v>
      </c>
    </row>
    <row r="9" spans="2:66" ht="29" x14ac:dyDescent="0.35">
      <c r="B9" s="18" t="s">
        <v>350</v>
      </c>
      <c r="C9" s="17">
        <v>2.2644053236065699E-2</v>
      </c>
      <c r="D9" s="17">
        <v>2.5891289132068701E-2</v>
      </c>
      <c r="E9" s="17">
        <v>1.9465132242667799E-2</v>
      </c>
      <c r="F9" s="17"/>
      <c r="G9" s="17">
        <v>7.09393077350291E-2</v>
      </c>
      <c r="H9" s="17">
        <v>1.50749506560109E-2</v>
      </c>
      <c r="I9" s="17">
        <v>1.8078642205671298E-2</v>
      </c>
      <c r="J9" s="17">
        <v>1.26788275688322E-2</v>
      </c>
      <c r="K9" s="17">
        <v>1.64788714325735E-2</v>
      </c>
      <c r="L9" s="17">
        <v>1.17967390119528E-2</v>
      </c>
      <c r="M9" s="17"/>
      <c r="N9" s="17">
        <v>9.6710232968969505E-3</v>
      </c>
      <c r="O9" s="17">
        <v>1.7835041131476999E-2</v>
      </c>
      <c r="P9" s="17">
        <v>2.30918368356593E-2</v>
      </c>
      <c r="Q9" s="17">
        <v>4.5049675125437297E-2</v>
      </c>
      <c r="R9" s="17"/>
      <c r="S9" s="17">
        <v>8.0508862277075294E-2</v>
      </c>
      <c r="T9" s="17">
        <v>0</v>
      </c>
      <c r="U9" s="17">
        <v>5.6617860859643897E-2</v>
      </c>
      <c r="V9" s="17">
        <v>0</v>
      </c>
      <c r="W9" s="17">
        <v>4.3266465710541199E-2</v>
      </c>
      <c r="X9" s="17">
        <v>0</v>
      </c>
      <c r="Y9" s="17">
        <v>0</v>
      </c>
      <c r="Z9" s="17">
        <v>0</v>
      </c>
      <c r="AA9" s="17">
        <v>0</v>
      </c>
      <c r="AB9" s="17">
        <v>0</v>
      </c>
      <c r="AC9" s="17">
        <v>8.0645689996628703E-2</v>
      </c>
      <c r="AD9" s="17">
        <v>0</v>
      </c>
      <c r="AE9" s="17"/>
      <c r="AF9" s="17">
        <v>3.53067397424352E-2</v>
      </c>
      <c r="AG9" s="17">
        <v>1.8590668084558899E-2</v>
      </c>
      <c r="AH9" s="17">
        <v>4.8553612722410003E-2</v>
      </c>
      <c r="AI9" s="17">
        <v>0</v>
      </c>
      <c r="AJ9" s="17">
        <v>2.20241123216042E-2</v>
      </c>
      <c r="AK9" s="17">
        <v>0</v>
      </c>
      <c r="AL9" s="17"/>
      <c r="AM9" s="17">
        <v>1.61124386248165E-2</v>
      </c>
      <c r="AN9" s="17">
        <v>3.3097346327103899E-2</v>
      </c>
      <c r="AO9" s="17"/>
      <c r="AP9" s="17">
        <v>2.2070656092693999E-2</v>
      </c>
      <c r="AQ9" s="17">
        <v>1.3224115516858301E-2</v>
      </c>
      <c r="AR9" s="17">
        <v>2.73814262398549E-2</v>
      </c>
      <c r="AS9" s="17">
        <v>2.2660333642266901E-2</v>
      </c>
      <c r="AT9" s="17">
        <v>0</v>
      </c>
      <c r="AU9" s="17"/>
      <c r="AV9" s="17">
        <v>2.3002407430986499E-2</v>
      </c>
      <c r="AW9" s="17">
        <v>0</v>
      </c>
      <c r="AX9" s="17">
        <v>7.9830260705834696E-2</v>
      </c>
      <c r="AY9" s="17">
        <v>2.2324938537683799E-2</v>
      </c>
      <c r="AZ9" s="17">
        <v>0</v>
      </c>
      <c r="BA9" s="17">
        <v>0</v>
      </c>
      <c r="BB9" s="17"/>
      <c r="BC9" s="17">
        <v>9.9011612837730002E-3</v>
      </c>
      <c r="BD9" s="17">
        <v>3.0141852785138298E-2</v>
      </c>
      <c r="BE9" s="17">
        <v>1.9201939688653601E-2</v>
      </c>
      <c r="BF9" s="17"/>
      <c r="BG9" s="17">
        <v>2.8521779801737701E-2</v>
      </c>
      <c r="BH9" s="17">
        <v>2.17030967439714E-2</v>
      </c>
      <c r="BI9" s="17">
        <v>8.8979202251120507E-3</v>
      </c>
      <c r="BJ9" s="17">
        <v>0.17749997539617801</v>
      </c>
      <c r="BK9" s="17">
        <v>2.57203759490677E-2</v>
      </c>
      <c r="BL9" s="17"/>
      <c r="BM9" s="17">
        <v>2.2749960391261301E-2</v>
      </c>
      <c r="BN9" s="17">
        <v>6.0849770931629903E-2</v>
      </c>
    </row>
    <row r="10" spans="2:66" ht="43.5" x14ac:dyDescent="0.35">
      <c r="B10" s="18" t="s">
        <v>351</v>
      </c>
      <c r="C10" s="17">
        <v>2.86498687300187E-2</v>
      </c>
      <c r="D10" s="17">
        <v>4.2741053138006399E-2</v>
      </c>
      <c r="E10" s="17">
        <v>1.48551327234566E-2</v>
      </c>
      <c r="F10" s="17"/>
      <c r="G10" s="17">
        <v>9.5946880732847295E-2</v>
      </c>
      <c r="H10" s="17">
        <v>1.45887942749265E-2</v>
      </c>
      <c r="I10" s="17">
        <v>0</v>
      </c>
      <c r="J10" s="17">
        <v>1.23605681158017E-2</v>
      </c>
      <c r="K10" s="17">
        <v>1.69610227295976E-2</v>
      </c>
      <c r="L10" s="17">
        <v>3.5792927025456098E-2</v>
      </c>
      <c r="M10" s="17"/>
      <c r="N10" s="17">
        <v>9.04686482650271E-3</v>
      </c>
      <c r="O10" s="17">
        <v>3.8639136494973601E-2</v>
      </c>
      <c r="P10" s="17">
        <v>3.5798966671170301E-2</v>
      </c>
      <c r="Q10" s="17">
        <v>3.4104096058195602E-2</v>
      </c>
      <c r="R10" s="17"/>
      <c r="S10" s="17">
        <v>0</v>
      </c>
      <c r="T10" s="17">
        <v>0</v>
      </c>
      <c r="U10" s="17">
        <v>5.8846929280099498E-2</v>
      </c>
      <c r="V10" s="17">
        <v>0</v>
      </c>
      <c r="W10" s="17">
        <v>4.18711531239781E-2</v>
      </c>
      <c r="X10" s="17">
        <v>5.6955085048885197E-2</v>
      </c>
      <c r="Y10" s="17">
        <v>0</v>
      </c>
      <c r="Z10" s="17">
        <v>4.8692169700174003E-2</v>
      </c>
      <c r="AA10" s="17">
        <v>7.4391430043394796E-2</v>
      </c>
      <c r="AB10" s="17">
        <v>4.2632065528076198E-2</v>
      </c>
      <c r="AC10" s="17">
        <v>0</v>
      </c>
      <c r="AD10" s="17">
        <v>6.6938959242193702E-2</v>
      </c>
      <c r="AE10" s="17"/>
      <c r="AF10" s="17">
        <v>3.41214003445292E-2</v>
      </c>
      <c r="AG10" s="17">
        <v>1.9695480607435902E-2</v>
      </c>
      <c r="AH10" s="17">
        <v>0</v>
      </c>
      <c r="AI10" s="17">
        <v>4.0116275018798497E-2</v>
      </c>
      <c r="AJ10" s="17">
        <v>0</v>
      </c>
      <c r="AK10" s="17">
        <v>0.13477211678683201</v>
      </c>
      <c r="AL10" s="17"/>
      <c r="AM10" s="17">
        <v>2.01837393584334E-2</v>
      </c>
      <c r="AN10" s="17">
        <v>4.2199187992580503E-2</v>
      </c>
      <c r="AO10" s="17"/>
      <c r="AP10" s="17">
        <v>4.8010198652826297E-2</v>
      </c>
      <c r="AQ10" s="17">
        <v>1.30929900668378E-2</v>
      </c>
      <c r="AR10" s="17">
        <v>2.8749474034334001E-2</v>
      </c>
      <c r="AS10" s="17">
        <v>2.4179778487823999E-2</v>
      </c>
      <c r="AT10" s="17">
        <v>0</v>
      </c>
      <c r="AU10" s="17"/>
      <c r="AV10" s="17">
        <v>1.4752702900160701E-2</v>
      </c>
      <c r="AW10" s="17">
        <v>4.2682929149341603E-2</v>
      </c>
      <c r="AX10" s="17">
        <v>5.9935932213502199E-2</v>
      </c>
      <c r="AY10" s="17">
        <v>4.7141351575080301E-2</v>
      </c>
      <c r="AZ10" s="17">
        <v>0</v>
      </c>
      <c r="BA10" s="17">
        <v>2.7995495333965299E-2</v>
      </c>
      <c r="BB10" s="17"/>
      <c r="BC10" s="17">
        <v>2.3514315633399199E-2</v>
      </c>
      <c r="BD10" s="17">
        <v>4.2383860055272199E-2</v>
      </c>
      <c r="BE10" s="17">
        <v>1.8901772657297401E-2</v>
      </c>
      <c r="BF10" s="17"/>
      <c r="BG10" s="17">
        <v>0</v>
      </c>
      <c r="BH10" s="17">
        <v>4.5673153832762999E-2</v>
      </c>
      <c r="BI10" s="17">
        <v>1.6988850017878799E-2</v>
      </c>
      <c r="BJ10" s="17">
        <v>0</v>
      </c>
      <c r="BK10" s="17">
        <v>0</v>
      </c>
      <c r="BL10" s="17"/>
      <c r="BM10" s="17">
        <v>3.8661013218581002E-2</v>
      </c>
      <c r="BN10" s="17">
        <v>0</v>
      </c>
    </row>
    <row r="11" spans="2:66" ht="29" x14ac:dyDescent="0.35">
      <c r="B11" s="18" t="s">
        <v>352</v>
      </c>
      <c r="C11" s="17">
        <v>0.197988001258397</v>
      </c>
      <c r="D11" s="17">
        <v>0.20372289902224</v>
      </c>
      <c r="E11" s="17">
        <v>0.192373753485726</v>
      </c>
      <c r="F11" s="17"/>
      <c r="G11" s="17">
        <v>0.19598793071776799</v>
      </c>
      <c r="H11" s="17">
        <v>0.14631156447881399</v>
      </c>
      <c r="I11" s="17">
        <v>0.116931246149654</v>
      </c>
      <c r="J11" s="17">
        <v>0.20897893495022199</v>
      </c>
      <c r="K11" s="17">
        <v>0.21649671820487801</v>
      </c>
      <c r="L11" s="17">
        <v>0.27322006998899201</v>
      </c>
      <c r="M11" s="17"/>
      <c r="N11" s="17">
        <v>0.17103307784720201</v>
      </c>
      <c r="O11" s="17">
        <v>0.19521352413571999</v>
      </c>
      <c r="P11" s="17">
        <v>0.15801060163963501</v>
      </c>
      <c r="Q11" s="17">
        <v>0.27538218623551503</v>
      </c>
      <c r="R11" s="17"/>
      <c r="S11" s="17">
        <v>0.17971705114769801</v>
      </c>
      <c r="T11" s="17">
        <v>0.26746116115274998</v>
      </c>
      <c r="U11" s="17">
        <v>0.143213909671319</v>
      </c>
      <c r="V11" s="17">
        <v>0.149641778975699</v>
      </c>
      <c r="W11" s="17">
        <v>0.128869101055296</v>
      </c>
      <c r="X11" s="17">
        <v>0.28901880113536099</v>
      </c>
      <c r="Y11" s="17">
        <v>0.29269466020643398</v>
      </c>
      <c r="Z11" s="17">
        <v>0.23509167199832401</v>
      </c>
      <c r="AA11" s="17">
        <v>0.14703743927190999</v>
      </c>
      <c r="AB11" s="17">
        <v>0.26285105198594599</v>
      </c>
      <c r="AC11" s="17">
        <v>0.123774489838738</v>
      </c>
      <c r="AD11" s="17">
        <v>0</v>
      </c>
      <c r="AE11" s="17"/>
      <c r="AF11" s="17">
        <v>0.18334200884638999</v>
      </c>
      <c r="AG11" s="17">
        <v>0.25384526165251198</v>
      </c>
      <c r="AH11" s="17">
        <v>0.101705491310386</v>
      </c>
      <c r="AI11" s="17">
        <v>0.208796800849925</v>
      </c>
      <c r="AJ11" s="17">
        <v>0.22375689262672699</v>
      </c>
      <c r="AK11" s="17">
        <v>0.17223202260243001</v>
      </c>
      <c r="AL11" s="17"/>
      <c r="AM11" s="17">
        <v>0.222371948373629</v>
      </c>
      <c r="AN11" s="17">
        <v>0.15896356992209301</v>
      </c>
      <c r="AO11" s="17"/>
      <c r="AP11" s="17">
        <v>0.262786352568602</v>
      </c>
      <c r="AQ11" s="17">
        <v>0.205720090108297</v>
      </c>
      <c r="AR11" s="17">
        <v>0.16964169041667501</v>
      </c>
      <c r="AS11" s="17">
        <v>2.2342688401596901E-2</v>
      </c>
      <c r="AT11" s="17">
        <v>0.20516816760597301</v>
      </c>
      <c r="AU11" s="17"/>
      <c r="AV11" s="17">
        <v>0.16632987066072699</v>
      </c>
      <c r="AW11" s="17">
        <v>0.25416439271218999</v>
      </c>
      <c r="AX11" s="17">
        <v>0.108200014718763</v>
      </c>
      <c r="AY11" s="17">
        <v>0.26666687327592098</v>
      </c>
      <c r="AZ11" s="17">
        <v>0.12786749488461499</v>
      </c>
      <c r="BA11" s="17">
        <v>0.18523342570722001</v>
      </c>
      <c r="BB11" s="17"/>
      <c r="BC11" s="17">
        <v>0.143094623061015</v>
      </c>
      <c r="BD11" s="17">
        <v>0.217495906539244</v>
      </c>
      <c r="BE11" s="17">
        <v>0.20546546570180599</v>
      </c>
      <c r="BF11" s="17"/>
      <c r="BG11" s="17">
        <v>8.8247162660978304E-2</v>
      </c>
      <c r="BH11" s="17">
        <v>0.19349250097492601</v>
      </c>
      <c r="BI11" s="17">
        <v>0.17264952753620399</v>
      </c>
      <c r="BJ11" s="17">
        <v>0.27872021959596199</v>
      </c>
      <c r="BK11" s="17">
        <v>0.41404973486285201</v>
      </c>
      <c r="BL11" s="17"/>
      <c r="BM11" s="17">
        <v>0.17733431943250799</v>
      </c>
      <c r="BN11" s="17">
        <v>0.38272771258893101</v>
      </c>
    </row>
    <row r="12" spans="2:66" ht="29" x14ac:dyDescent="0.35">
      <c r="B12" s="18" t="s">
        <v>353</v>
      </c>
      <c r="C12" s="17">
        <v>0.49401868175515101</v>
      </c>
      <c r="D12" s="17">
        <v>0.45981720936509701</v>
      </c>
      <c r="E12" s="17">
        <v>0.52750062826839506</v>
      </c>
      <c r="F12" s="17"/>
      <c r="G12" s="17">
        <v>0.40242712058297903</v>
      </c>
      <c r="H12" s="17">
        <v>0.54811128052435398</v>
      </c>
      <c r="I12" s="17">
        <v>0.61747043589063599</v>
      </c>
      <c r="J12" s="17">
        <v>0.48639977670568202</v>
      </c>
      <c r="K12" s="17">
        <v>0.50320454795880798</v>
      </c>
      <c r="L12" s="17">
        <v>0.43219696694652399</v>
      </c>
      <c r="M12" s="17"/>
      <c r="N12" s="17">
        <v>0.538032404945335</v>
      </c>
      <c r="O12" s="17">
        <v>0.49784719181569398</v>
      </c>
      <c r="P12" s="17">
        <v>0.47553717523526201</v>
      </c>
      <c r="Q12" s="17">
        <v>0.44483698428149498</v>
      </c>
      <c r="R12" s="17"/>
      <c r="S12" s="17">
        <v>0.44048475546631499</v>
      </c>
      <c r="T12" s="17">
        <v>0.51108589268718196</v>
      </c>
      <c r="U12" s="17">
        <v>0.34005545177445601</v>
      </c>
      <c r="V12" s="17">
        <v>0.66984527334240496</v>
      </c>
      <c r="W12" s="17">
        <v>0.56753450251363402</v>
      </c>
      <c r="X12" s="17">
        <v>0.37007601736061602</v>
      </c>
      <c r="Y12" s="17">
        <v>0.440024341833405</v>
      </c>
      <c r="Z12" s="17">
        <v>0.47854847574397202</v>
      </c>
      <c r="AA12" s="17">
        <v>0.60857634431923502</v>
      </c>
      <c r="AB12" s="17">
        <v>0.35177921080680002</v>
      </c>
      <c r="AC12" s="17">
        <v>0.58732827453609404</v>
      </c>
      <c r="AD12" s="17">
        <v>0.734615950026276</v>
      </c>
      <c r="AE12" s="17"/>
      <c r="AF12" s="17">
        <v>0.43912461847276701</v>
      </c>
      <c r="AG12" s="17">
        <v>0.48327547305910501</v>
      </c>
      <c r="AH12" s="17">
        <v>0.58566989834368199</v>
      </c>
      <c r="AI12" s="17">
        <v>0.46454555152994698</v>
      </c>
      <c r="AJ12" s="17">
        <v>0.523222651243061</v>
      </c>
      <c r="AK12" s="17">
        <v>0.54113684801419804</v>
      </c>
      <c r="AL12" s="17"/>
      <c r="AM12" s="17">
        <v>0.50949929493161905</v>
      </c>
      <c r="AN12" s="17">
        <v>0.469243278368077</v>
      </c>
      <c r="AO12" s="17"/>
      <c r="AP12" s="17">
        <v>0.450305892690816</v>
      </c>
      <c r="AQ12" s="17">
        <v>0.43016234844085499</v>
      </c>
      <c r="AR12" s="17">
        <v>0.48820002437116</v>
      </c>
      <c r="AS12" s="17">
        <v>0.65138892172205898</v>
      </c>
      <c r="AT12" s="17">
        <v>0.58461895227046601</v>
      </c>
      <c r="AU12" s="17"/>
      <c r="AV12" s="17">
        <v>0.53759819932546105</v>
      </c>
      <c r="AW12" s="17">
        <v>0.401231106780782</v>
      </c>
      <c r="AX12" s="17">
        <v>0.53527891369143099</v>
      </c>
      <c r="AY12" s="17">
        <v>0.52180664717602099</v>
      </c>
      <c r="AZ12" s="17">
        <v>0.62128331355313504</v>
      </c>
      <c r="BA12" s="17">
        <v>0.48483297817913601</v>
      </c>
      <c r="BB12" s="17"/>
      <c r="BC12" s="17">
        <v>0.56207651364884903</v>
      </c>
      <c r="BD12" s="17">
        <v>0.46619755492957798</v>
      </c>
      <c r="BE12" s="17">
        <v>0.468269992008779</v>
      </c>
      <c r="BF12" s="17"/>
      <c r="BG12" s="17">
        <v>0.61209907103043004</v>
      </c>
      <c r="BH12" s="17">
        <v>0.50128925733581398</v>
      </c>
      <c r="BI12" s="17">
        <v>0.53476504496902999</v>
      </c>
      <c r="BJ12" s="17">
        <v>0.45427293069143199</v>
      </c>
      <c r="BK12" s="17">
        <v>0.27432594077219402</v>
      </c>
      <c r="BL12" s="17"/>
      <c r="BM12" s="17">
        <v>0.51830174563261699</v>
      </c>
      <c r="BN12" s="17">
        <v>0.31597467952116398</v>
      </c>
    </row>
    <row r="13" spans="2:66" ht="29" x14ac:dyDescent="0.35">
      <c r="B13" s="18" t="s">
        <v>354</v>
      </c>
      <c r="C13" s="17">
        <v>0.23568709248523201</v>
      </c>
      <c r="D13" s="17">
        <v>0.24148879620144301</v>
      </c>
      <c r="E13" s="17">
        <v>0.23000744421464001</v>
      </c>
      <c r="F13" s="17"/>
      <c r="G13" s="17">
        <v>0.19559587890670099</v>
      </c>
      <c r="H13" s="17">
        <v>0.24791198709422399</v>
      </c>
      <c r="I13" s="17">
        <v>0.22921332087859</v>
      </c>
      <c r="J13" s="17">
        <v>0.26448520182115598</v>
      </c>
      <c r="K13" s="17">
        <v>0.22938869382052601</v>
      </c>
      <c r="L13" s="17">
        <v>0.234760000409832</v>
      </c>
      <c r="M13" s="17"/>
      <c r="N13" s="17">
        <v>0.26160321503905198</v>
      </c>
      <c r="O13" s="17">
        <v>0.22198928232040199</v>
      </c>
      <c r="P13" s="17">
        <v>0.28333330206574803</v>
      </c>
      <c r="Q13" s="17">
        <v>0.17890431079737701</v>
      </c>
      <c r="R13" s="17"/>
      <c r="S13" s="17">
        <v>0.27976912684380101</v>
      </c>
      <c r="T13" s="17">
        <v>0.221452946160068</v>
      </c>
      <c r="U13" s="17">
        <v>0.36961842885215901</v>
      </c>
      <c r="V13" s="17">
        <v>0.18051294768189699</v>
      </c>
      <c r="W13" s="17">
        <v>0.12944099546693999</v>
      </c>
      <c r="X13" s="17">
        <v>0.25582302161729698</v>
      </c>
      <c r="Y13" s="17">
        <v>0.26728099796016103</v>
      </c>
      <c r="Z13" s="17">
        <v>0.19113658323004301</v>
      </c>
      <c r="AA13" s="17">
        <v>0.16999478636546</v>
      </c>
      <c r="AB13" s="17">
        <v>0.30394846588731</v>
      </c>
      <c r="AC13" s="17">
        <v>0.16591767393207901</v>
      </c>
      <c r="AD13" s="17">
        <v>0.19844509073153099</v>
      </c>
      <c r="AE13" s="17"/>
      <c r="AF13" s="17">
        <v>0.27109434059325099</v>
      </c>
      <c r="AG13" s="17">
        <v>0.203709339359462</v>
      </c>
      <c r="AH13" s="17">
        <v>0.23248901748824199</v>
      </c>
      <c r="AI13" s="17">
        <v>0.27310465324476002</v>
      </c>
      <c r="AJ13" s="17">
        <v>0.23099634380860801</v>
      </c>
      <c r="AK13" s="17">
        <v>0.15185901259654</v>
      </c>
      <c r="AL13" s="17"/>
      <c r="AM13" s="17">
        <v>0.21480415355987201</v>
      </c>
      <c r="AN13" s="17">
        <v>0.269108458285515</v>
      </c>
      <c r="AO13" s="17"/>
      <c r="AP13" s="17">
        <v>0.18377118720428201</v>
      </c>
      <c r="AQ13" s="17">
        <v>0.29787053758891602</v>
      </c>
      <c r="AR13" s="17">
        <v>0.27670961903082603</v>
      </c>
      <c r="AS13" s="17">
        <v>0.25246334564017803</v>
      </c>
      <c r="AT13" s="17">
        <v>0.21021288012356101</v>
      </c>
      <c r="AU13" s="17"/>
      <c r="AV13" s="17">
        <v>0.234689766260576</v>
      </c>
      <c r="AW13" s="17">
        <v>0.28540275359044798</v>
      </c>
      <c r="AX13" s="17">
        <v>0.19076847357997001</v>
      </c>
      <c r="AY13" s="17">
        <v>0.142060189435294</v>
      </c>
      <c r="AZ13" s="17">
        <v>0.25084919156225099</v>
      </c>
      <c r="BA13" s="17">
        <v>0.26936452883363698</v>
      </c>
      <c r="BB13" s="17"/>
      <c r="BC13" s="17">
        <v>0.25134896404707102</v>
      </c>
      <c r="BD13" s="17">
        <v>0.218990294518594</v>
      </c>
      <c r="BE13" s="17">
        <v>0.26727033612406298</v>
      </c>
      <c r="BF13" s="17"/>
      <c r="BG13" s="17">
        <v>0.27113198650685399</v>
      </c>
      <c r="BH13" s="17">
        <v>0.23784199111252599</v>
      </c>
      <c r="BI13" s="17">
        <v>0.24958113695899201</v>
      </c>
      <c r="BJ13" s="17">
        <v>8.9506874316427704E-2</v>
      </c>
      <c r="BK13" s="17">
        <v>0.224270207252773</v>
      </c>
      <c r="BL13" s="17"/>
      <c r="BM13" s="17">
        <v>0.242952961325033</v>
      </c>
      <c r="BN13" s="17">
        <v>0.193079227904214</v>
      </c>
    </row>
    <row r="14" spans="2:66" x14ac:dyDescent="0.35">
      <c r="B14" s="18" t="s">
        <v>282</v>
      </c>
      <c r="C14" s="19">
        <v>2.1012302535136199E-2</v>
      </c>
      <c r="D14" s="19">
        <v>2.6338753141145001E-2</v>
      </c>
      <c r="E14" s="19">
        <v>1.5797909065114302E-2</v>
      </c>
      <c r="F14" s="19"/>
      <c r="G14" s="19">
        <v>3.9102881324674599E-2</v>
      </c>
      <c r="H14" s="19">
        <v>2.8001422971670499E-2</v>
      </c>
      <c r="I14" s="19">
        <v>1.8306354875448301E-2</v>
      </c>
      <c r="J14" s="19">
        <v>1.50966908383071E-2</v>
      </c>
      <c r="K14" s="19">
        <v>1.7470145853617398E-2</v>
      </c>
      <c r="L14" s="19">
        <v>1.2233296617242999E-2</v>
      </c>
      <c r="M14" s="19"/>
      <c r="N14" s="19">
        <v>1.0613414045011999E-2</v>
      </c>
      <c r="O14" s="19">
        <v>2.8475824101734E-2</v>
      </c>
      <c r="P14" s="19">
        <v>2.4228117552525501E-2</v>
      </c>
      <c r="Q14" s="19">
        <v>2.172274750198E-2</v>
      </c>
      <c r="R14" s="19"/>
      <c r="S14" s="19">
        <v>1.9520204265110499E-2</v>
      </c>
      <c r="T14" s="19">
        <v>0</v>
      </c>
      <c r="U14" s="19">
        <v>3.1647419562322497E-2</v>
      </c>
      <c r="V14" s="19">
        <v>0</v>
      </c>
      <c r="W14" s="19">
        <v>8.9017782129610507E-2</v>
      </c>
      <c r="X14" s="19">
        <v>2.8127074837840601E-2</v>
      </c>
      <c r="Y14" s="19">
        <v>0</v>
      </c>
      <c r="Z14" s="19">
        <v>4.6531099327487301E-2</v>
      </c>
      <c r="AA14" s="19">
        <v>0</v>
      </c>
      <c r="AB14" s="19">
        <v>3.87892057918671E-2</v>
      </c>
      <c r="AC14" s="19">
        <v>4.23338716964606E-2</v>
      </c>
      <c r="AD14" s="19">
        <v>0</v>
      </c>
      <c r="AE14" s="19"/>
      <c r="AF14" s="19">
        <v>3.7010892000627002E-2</v>
      </c>
      <c r="AG14" s="19">
        <v>2.0883777236926099E-2</v>
      </c>
      <c r="AH14" s="19">
        <v>3.1581980135280401E-2</v>
      </c>
      <c r="AI14" s="19">
        <v>1.3436719356569499E-2</v>
      </c>
      <c r="AJ14" s="19">
        <v>0</v>
      </c>
      <c r="AK14" s="19">
        <v>0</v>
      </c>
      <c r="AL14" s="19"/>
      <c r="AM14" s="19">
        <v>1.70284251516306E-2</v>
      </c>
      <c r="AN14" s="19">
        <v>2.7388159104631001E-2</v>
      </c>
      <c r="AO14" s="19"/>
      <c r="AP14" s="19">
        <v>3.30557127907787E-2</v>
      </c>
      <c r="AQ14" s="19">
        <v>3.9929918278234999E-2</v>
      </c>
      <c r="AR14" s="19">
        <v>9.3177659071497394E-3</v>
      </c>
      <c r="AS14" s="19">
        <v>2.69649321060755E-2</v>
      </c>
      <c r="AT14" s="19">
        <v>0</v>
      </c>
      <c r="AU14" s="19"/>
      <c r="AV14" s="19">
        <v>2.36270534220888E-2</v>
      </c>
      <c r="AW14" s="19">
        <v>1.6518817767237799E-2</v>
      </c>
      <c r="AX14" s="19">
        <v>2.5986405090498099E-2</v>
      </c>
      <c r="AY14" s="19">
        <v>0</v>
      </c>
      <c r="AZ14" s="19">
        <v>0</v>
      </c>
      <c r="BA14" s="19">
        <v>3.2573571946040603E-2</v>
      </c>
      <c r="BB14" s="19"/>
      <c r="BC14" s="19">
        <v>1.0064422325893401E-2</v>
      </c>
      <c r="BD14" s="19">
        <v>2.47905311721732E-2</v>
      </c>
      <c r="BE14" s="19">
        <v>2.0890493819401602E-2</v>
      </c>
      <c r="BF14" s="19"/>
      <c r="BG14" s="19">
        <v>0</v>
      </c>
      <c r="BH14" s="19">
        <v>0</v>
      </c>
      <c r="BI14" s="19">
        <v>1.71175202927831E-2</v>
      </c>
      <c r="BJ14" s="19">
        <v>0</v>
      </c>
      <c r="BK14" s="19">
        <v>6.1633741163113001E-2</v>
      </c>
      <c r="BL14" s="19"/>
      <c r="BM14" s="19">
        <v>0</v>
      </c>
      <c r="BN14" s="19">
        <v>4.7368609054061199E-2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476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354</v>
      </c>
      <c r="D7" s="10">
        <v>180</v>
      </c>
      <c r="E7" s="10">
        <v>173</v>
      </c>
      <c r="F7" s="10"/>
      <c r="G7" s="10">
        <v>51</v>
      </c>
      <c r="H7" s="10">
        <v>55</v>
      </c>
      <c r="I7" s="10">
        <v>53</v>
      </c>
      <c r="J7" s="10">
        <v>63</v>
      </c>
      <c r="K7" s="10">
        <v>51</v>
      </c>
      <c r="L7" s="10">
        <v>81</v>
      </c>
      <c r="M7" s="10"/>
      <c r="N7" s="10">
        <v>104</v>
      </c>
      <c r="O7" s="10">
        <v>92</v>
      </c>
      <c r="P7" s="10">
        <v>70</v>
      </c>
      <c r="Q7" s="10">
        <v>87</v>
      </c>
      <c r="R7" s="10"/>
      <c r="S7" s="10">
        <v>45</v>
      </c>
      <c r="T7" s="10">
        <v>41</v>
      </c>
      <c r="U7" s="10">
        <v>35</v>
      </c>
      <c r="V7" s="10">
        <v>32</v>
      </c>
      <c r="W7" s="10">
        <v>26</v>
      </c>
      <c r="X7" s="10">
        <v>35</v>
      </c>
      <c r="Y7" s="10">
        <v>28</v>
      </c>
      <c r="Z7" s="10">
        <v>15</v>
      </c>
      <c r="AA7" s="10">
        <v>42</v>
      </c>
      <c r="AB7" s="10">
        <v>25</v>
      </c>
      <c r="AC7" s="10">
        <v>17</v>
      </c>
      <c r="AD7" s="10">
        <v>13</v>
      </c>
      <c r="AE7" s="10"/>
      <c r="AF7" s="10">
        <v>76</v>
      </c>
      <c r="AG7" s="10">
        <v>110</v>
      </c>
      <c r="AH7" s="10">
        <v>42</v>
      </c>
      <c r="AI7" s="10">
        <v>61</v>
      </c>
      <c r="AJ7" s="10">
        <v>45</v>
      </c>
      <c r="AK7" s="10">
        <v>20</v>
      </c>
      <c r="AL7" s="10"/>
      <c r="AM7" s="10">
        <v>206</v>
      </c>
      <c r="AN7" s="10">
        <v>148</v>
      </c>
      <c r="AO7" s="10"/>
      <c r="AP7" s="10">
        <v>74</v>
      </c>
      <c r="AQ7" s="10">
        <v>80</v>
      </c>
      <c r="AR7" s="10">
        <v>92</v>
      </c>
      <c r="AS7" s="10">
        <v>42</v>
      </c>
      <c r="AT7" s="10">
        <v>5</v>
      </c>
      <c r="AU7" s="10"/>
      <c r="AV7" s="10">
        <v>125</v>
      </c>
      <c r="AW7" s="10">
        <v>68</v>
      </c>
      <c r="AX7" s="10">
        <v>34</v>
      </c>
      <c r="AY7" s="10">
        <v>37</v>
      </c>
      <c r="AZ7" s="10">
        <v>22</v>
      </c>
      <c r="BA7" s="10">
        <v>31</v>
      </c>
      <c r="BB7" s="10"/>
      <c r="BC7" s="10">
        <v>86</v>
      </c>
      <c r="BD7" s="10">
        <v>150</v>
      </c>
      <c r="BE7" s="10">
        <v>105</v>
      </c>
      <c r="BF7" s="10"/>
      <c r="BG7" s="10">
        <v>30</v>
      </c>
      <c r="BH7" s="10">
        <v>159</v>
      </c>
      <c r="BI7" s="10">
        <v>106</v>
      </c>
      <c r="BJ7" s="10">
        <v>11</v>
      </c>
      <c r="BK7" s="10">
        <v>33</v>
      </c>
      <c r="BL7" s="10"/>
      <c r="BM7" s="10">
        <v>189</v>
      </c>
      <c r="BN7" s="10">
        <v>44</v>
      </c>
    </row>
    <row r="8" spans="2:66" ht="30" customHeight="1" x14ac:dyDescent="0.35">
      <c r="B8" s="11" t="s">
        <v>19</v>
      </c>
      <c r="C8" s="11">
        <v>355</v>
      </c>
      <c r="D8" s="11">
        <v>181</v>
      </c>
      <c r="E8" s="11">
        <v>173</v>
      </c>
      <c r="F8" s="11"/>
      <c r="G8" s="11">
        <v>52</v>
      </c>
      <c r="H8" s="11">
        <v>54</v>
      </c>
      <c r="I8" s="11">
        <v>55</v>
      </c>
      <c r="J8" s="11">
        <v>64</v>
      </c>
      <c r="K8" s="11">
        <v>51</v>
      </c>
      <c r="L8" s="11">
        <v>79</v>
      </c>
      <c r="M8" s="11"/>
      <c r="N8" s="11">
        <v>104</v>
      </c>
      <c r="O8" s="11">
        <v>96</v>
      </c>
      <c r="P8" s="11">
        <v>69</v>
      </c>
      <c r="Q8" s="11">
        <v>85</v>
      </c>
      <c r="R8" s="11"/>
      <c r="S8" s="11">
        <v>45</v>
      </c>
      <c r="T8" s="11">
        <v>40</v>
      </c>
      <c r="U8" s="11">
        <v>35</v>
      </c>
      <c r="V8" s="11">
        <v>34</v>
      </c>
      <c r="W8" s="11">
        <v>26</v>
      </c>
      <c r="X8" s="11">
        <v>34</v>
      </c>
      <c r="Y8" s="11">
        <v>27</v>
      </c>
      <c r="Z8" s="11">
        <v>14</v>
      </c>
      <c r="AA8" s="11">
        <v>41</v>
      </c>
      <c r="AB8" s="11">
        <v>29</v>
      </c>
      <c r="AC8" s="11">
        <v>16</v>
      </c>
      <c r="AD8" s="11">
        <v>12</v>
      </c>
      <c r="AE8" s="11"/>
      <c r="AF8" s="11">
        <v>77</v>
      </c>
      <c r="AG8" s="11">
        <v>110</v>
      </c>
      <c r="AH8" s="11">
        <v>42</v>
      </c>
      <c r="AI8" s="11">
        <v>61</v>
      </c>
      <c r="AJ8" s="11">
        <v>45</v>
      </c>
      <c r="AK8" s="11">
        <v>20</v>
      </c>
      <c r="AL8" s="11"/>
      <c r="AM8" s="11">
        <v>206</v>
      </c>
      <c r="AN8" s="11">
        <v>149</v>
      </c>
      <c r="AO8" s="11"/>
      <c r="AP8" s="11">
        <v>74</v>
      </c>
      <c r="AQ8" s="11">
        <v>80</v>
      </c>
      <c r="AR8" s="11">
        <v>93</v>
      </c>
      <c r="AS8" s="11">
        <v>42</v>
      </c>
      <c r="AT8" s="11">
        <v>5</v>
      </c>
      <c r="AU8" s="11"/>
      <c r="AV8" s="11">
        <v>125</v>
      </c>
      <c r="AW8" s="11">
        <v>67</v>
      </c>
      <c r="AX8" s="11">
        <v>35</v>
      </c>
      <c r="AY8" s="11">
        <v>37</v>
      </c>
      <c r="AZ8" s="11">
        <v>22</v>
      </c>
      <c r="BA8" s="11">
        <v>31</v>
      </c>
      <c r="BB8" s="11"/>
      <c r="BC8" s="11">
        <v>86</v>
      </c>
      <c r="BD8" s="11">
        <v>151</v>
      </c>
      <c r="BE8" s="11">
        <v>105</v>
      </c>
      <c r="BF8" s="11"/>
      <c r="BG8" s="11">
        <v>30</v>
      </c>
      <c r="BH8" s="11">
        <v>159</v>
      </c>
      <c r="BI8" s="11">
        <v>106</v>
      </c>
      <c r="BJ8" s="11">
        <v>11</v>
      </c>
      <c r="BK8" s="11">
        <v>32</v>
      </c>
      <c r="BL8" s="11"/>
      <c r="BM8" s="11">
        <v>190</v>
      </c>
      <c r="BN8" s="11">
        <v>43</v>
      </c>
    </row>
    <row r="9" spans="2:66" ht="29" x14ac:dyDescent="0.35">
      <c r="B9" s="18" t="s">
        <v>350</v>
      </c>
      <c r="C9" s="17">
        <v>6.3271690225223498E-2</v>
      </c>
      <c r="D9" s="17">
        <v>4.79890705499358E-2</v>
      </c>
      <c r="E9" s="17">
        <v>7.9664818703804804E-2</v>
      </c>
      <c r="F9" s="17"/>
      <c r="G9" s="17">
        <v>0</v>
      </c>
      <c r="H9" s="17">
        <v>3.7503276332903401E-2</v>
      </c>
      <c r="I9" s="17">
        <v>9.2887891127125394E-2</v>
      </c>
      <c r="J9" s="17">
        <v>1.5041618752252199E-2</v>
      </c>
      <c r="K9" s="17">
        <v>9.4290100626823706E-2</v>
      </c>
      <c r="L9" s="17">
        <v>0.12130570120918401</v>
      </c>
      <c r="M9" s="17"/>
      <c r="N9" s="17">
        <v>3.8375484651381297E-2</v>
      </c>
      <c r="O9" s="17">
        <v>3.30036520354971E-2</v>
      </c>
      <c r="P9" s="17">
        <v>0.11262479801426301</v>
      </c>
      <c r="Q9" s="17">
        <v>8.8697238365191305E-2</v>
      </c>
      <c r="R9" s="17"/>
      <c r="S9" s="17">
        <v>2.10295248442114E-2</v>
      </c>
      <c r="T9" s="17">
        <v>0.16850871689789801</v>
      </c>
      <c r="U9" s="17">
        <v>0.11072229335396699</v>
      </c>
      <c r="V9" s="17">
        <v>9.52065115358606E-2</v>
      </c>
      <c r="W9" s="17">
        <v>3.8097620497466803E-2</v>
      </c>
      <c r="X9" s="17">
        <v>5.5072310332548398E-2</v>
      </c>
      <c r="Y9" s="17">
        <v>0.10626659608514701</v>
      </c>
      <c r="Z9" s="17">
        <v>0</v>
      </c>
      <c r="AA9" s="17">
        <v>0</v>
      </c>
      <c r="AB9" s="17">
        <v>0</v>
      </c>
      <c r="AC9" s="17">
        <v>5.5457692331572501E-2</v>
      </c>
      <c r="AD9" s="17">
        <v>7.6088653725658303E-2</v>
      </c>
      <c r="AE9" s="17"/>
      <c r="AF9" s="17">
        <v>0</v>
      </c>
      <c r="AG9" s="17">
        <v>4.4106164066334302E-2</v>
      </c>
      <c r="AH9" s="17">
        <v>4.6084267398170002E-2</v>
      </c>
      <c r="AI9" s="17">
        <v>0.113852282926593</v>
      </c>
      <c r="AJ9" s="17">
        <v>0.12948485834041101</v>
      </c>
      <c r="AK9" s="17">
        <v>0.14667180353472201</v>
      </c>
      <c r="AL9" s="17"/>
      <c r="AM9" s="17">
        <v>7.6216902150295501E-2</v>
      </c>
      <c r="AN9" s="17">
        <v>4.5308833975321698E-2</v>
      </c>
      <c r="AO9" s="17"/>
      <c r="AP9" s="17">
        <v>0.102750320852389</v>
      </c>
      <c r="AQ9" s="17">
        <v>4.9076389930935799E-2</v>
      </c>
      <c r="AR9" s="17">
        <v>2.03225854094406E-2</v>
      </c>
      <c r="AS9" s="17">
        <v>7.1517561516856801E-2</v>
      </c>
      <c r="AT9" s="17">
        <v>0</v>
      </c>
      <c r="AU9" s="17"/>
      <c r="AV9" s="17">
        <v>3.1281127035077599E-2</v>
      </c>
      <c r="AW9" s="17">
        <v>0.113357933483839</v>
      </c>
      <c r="AX9" s="17">
        <v>2.7963031195465098E-2</v>
      </c>
      <c r="AY9" s="17">
        <v>0.136570325800243</v>
      </c>
      <c r="AZ9" s="17">
        <v>4.2439642374291903E-2</v>
      </c>
      <c r="BA9" s="17">
        <v>9.4597399193798698E-2</v>
      </c>
      <c r="BB9" s="17"/>
      <c r="BC9" s="17">
        <v>3.3560227115679103E-2</v>
      </c>
      <c r="BD9" s="17">
        <v>6.9928622124782694E-2</v>
      </c>
      <c r="BE9" s="17">
        <v>8.6018396433666794E-2</v>
      </c>
      <c r="BF9" s="17"/>
      <c r="BG9" s="17">
        <v>6.9860560476539005E-2</v>
      </c>
      <c r="BH9" s="17">
        <v>5.4376661933895898E-2</v>
      </c>
      <c r="BI9" s="17">
        <v>2.77649984549041E-2</v>
      </c>
      <c r="BJ9" s="17">
        <v>0</v>
      </c>
      <c r="BK9" s="17">
        <v>0.20617473341252099</v>
      </c>
      <c r="BL9" s="17"/>
      <c r="BM9" s="17">
        <v>5.6859522509023097E-2</v>
      </c>
      <c r="BN9" s="17">
        <v>0.15487375023026201</v>
      </c>
    </row>
    <row r="10" spans="2:66" ht="43.5" x14ac:dyDescent="0.35">
      <c r="B10" s="18" t="s">
        <v>351</v>
      </c>
      <c r="C10" s="17">
        <v>0.11737705864808801</v>
      </c>
      <c r="D10" s="17">
        <v>0.14199452044296901</v>
      </c>
      <c r="E10" s="17">
        <v>9.2214133615686103E-2</v>
      </c>
      <c r="F10" s="17"/>
      <c r="G10" s="17">
        <v>9.5560013477205094E-2</v>
      </c>
      <c r="H10" s="17">
        <v>2.0553166504123099E-2</v>
      </c>
      <c r="I10" s="17">
        <v>0.114676386458402</v>
      </c>
      <c r="J10" s="17">
        <v>0.123371088701676</v>
      </c>
      <c r="K10" s="17">
        <v>9.3876057445321195E-2</v>
      </c>
      <c r="L10" s="17">
        <v>0.20969508225283101</v>
      </c>
      <c r="M10" s="17"/>
      <c r="N10" s="17">
        <v>6.5844342747391205E-2</v>
      </c>
      <c r="O10" s="17">
        <v>0.106299198820982</v>
      </c>
      <c r="P10" s="17">
        <v>0.15549212183283501</v>
      </c>
      <c r="Q10" s="17">
        <v>0.16331558164558699</v>
      </c>
      <c r="R10" s="17"/>
      <c r="S10" s="17">
        <v>0.11282479627201999</v>
      </c>
      <c r="T10" s="17">
        <v>9.6769558962704602E-2</v>
      </c>
      <c r="U10" s="17">
        <v>0.14105290874016599</v>
      </c>
      <c r="V10" s="17">
        <v>6.1621909396242597E-2</v>
      </c>
      <c r="W10" s="17">
        <v>0.153057902076328</v>
      </c>
      <c r="X10" s="17">
        <v>0.17286327616696401</v>
      </c>
      <c r="Y10" s="17">
        <v>0.10431341244874</v>
      </c>
      <c r="Z10" s="17">
        <v>0.26242040050769699</v>
      </c>
      <c r="AA10" s="17">
        <v>9.5350655025773001E-2</v>
      </c>
      <c r="AB10" s="17">
        <v>7.7751864846256902E-2</v>
      </c>
      <c r="AC10" s="17">
        <v>0.119588865205143</v>
      </c>
      <c r="AD10" s="17">
        <v>8.4499074083673797E-2</v>
      </c>
      <c r="AE10" s="17"/>
      <c r="AF10" s="17">
        <v>9.2643271784702899E-2</v>
      </c>
      <c r="AG10" s="17">
        <v>0.14605596154671399</v>
      </c>
      <c r="AH10" s="17">
        <v>4.77465013540627E-2</v>
      </c>
      <c r="AI10" s="17">
        <v>0.15655821173391599</v>
      </c>
      <c r="AJ10" s="17">
        <v>8.7317753498623502E-2</v>
      </c>
      <c r="AK10" s="17">
        <v>0.14941432122079801</v>
      </c>
      <c r="AL10" s="17"/>
      <c r="AM10" s="17">
        <v>0.139493089453011</v>
      </c>
      <c r="AN10" s="17">
        <v>8.6688717316431199E-2</v>
      </c>
      <c r="AO10" s="17"/>
      <c r="AP10" s="17">
        <v>0.146564426727609</v>
      </c>
      <c r="AQ10" s="17">
        <v>7.6352610501155799E-2</v>
      </c>
      <c r="AR10" s="17">
        <v>0.10679746335188101</v>
      </c>
      <c r="AS10" s="17">
        <v>7.1331195035995304E-2</v>
      </c>
      <c r="AT10" s="17">
        <v>0</v>
      </c>
      <c r="AU10" s="17"/>
      <c r="AV10" s="17">
        <v>9.3826218855970103E-2</v>
      </c>
      <c r="AW10" s="17">
        <v>0.13018271034867901</v>
      </c>
      <c r="AX10" s="17">
        <v>8.3686197811403504E-2</v>
      </c>
      <c r="AY10" s="17">
        <v>0.14042411952056599</v>
      </c>
      <c r="AZ10" s="17">
        <v>9.0823242954628805E-2</v>
      </c>
      <c r="BA10" s="17">
        <v>0.12757403213562399</v>
      </c>
      <c r="BB10" s="17"/>
      <c r="BC10" s="17">
        <v>0.123071735862764</v>
      </c>
      <c r="BD10" s="17">
        <v>0.11313281597927501</v>
      </c>
      <c r="BE10" s="17">
        <v>0.105034641157115</v>
      </c>
      <c r="BF10" s="17"/>
      <c r="BG10" s="17">
        <v>0.23204195874199801</v>
      </c>
      <c r="BH10" s="17">
        <v>0.124805796247818</v>
      </c>
      <c r="BI10" s="17">
        <v>9.2059251389316393E-2</v>
      </c>
      <c r="BJ10" s="17">
        <v>8.6516221932834703E-2</v>
      </c>
      <c r="BK10" s="17">
        <v>6.1028554998313E-2</v>
      </c>
      <c r="BL10" s="17"/>
      <c r="BM10" s="17">
        <v>0.142001235713626</v>
      </c>
      <c r="BN10" s="17">
        <v>6.7370468729064506E-2</v>
      </c>
    </row>
    <row r="11" spans="2:66" ht="29" x14ac:dyDescent="0.35">
      <c r="B11" s="18" t="s">
        <v>352</v>
      </c>
      <c r="C11" s="17">
        <v>0.38925612247067898</v>
      </c>
      <c r="D11" s="17">
        <v>0.353291538904076</v>
      </c>
      <c r="E11" s="17">
        <v>0.423527067580384</v>
      </c>
      <c r="F11" s="17"/>
      <c r="G11" s="17">
        <v>0.31582286689488998</v>
      </c>
      <c r="H11" s="17">
        <v>0.43508969961711302</v>
      </c>
      <c r="I11" s="17">
        <v>0.29526968428182299</v>
      </c>
      <c r="J11" s="17">
        <v>0.385454810678594</v>
      </c>
      <c r="K11" s="17">
        <v>0.47520987976048401</v>
      </c>
      <c r="L11" s="17">
        <v>0.41923015078961601</v>
      </c>
      <c r="M11" s="17"/>
      <c r="N11" s="17">
        <v>0.36352881543859</v>
      </c>
      <c r="O11" s="17">
        <v>0.42477632963829598</v>
      </c>
      <c r="P11" s="17">
        <v>0.38289854272455198</v>
      </c>
      <c r="Q11" s="17">
        <v>0.390063466700596</v>
      </c>
      <c r="R11" s="17"/>
      <c r="S11" s="17">
        <v>0.26651230526039099</v>
      </c>
      <c r="T11" s="17">
        <v>0.39305565251068503</v>
      </c>
      <c r="U11" s="17">
        <v>0.45873343091367103</v>
      </c>
      <c r="V11" s="17">
        <v>0.40273516854048502</v>
      </c>
      <c r="W11" s="17">
        <v>0.492759158779986</v>
      </c>
      <c r="X11" s="17">
        <v>0.45559841600624401</v>
      </c>
      <c r="Y11" s="17">
        <v>0.46662606683879299</v>
      </c>
      <c r="Z11" s="17">
        <v>0.33050198524316299</v>
      </c>
      <c r="AA11" s="17">
        <v>0.358490658854204</v>
      </c>
      <c r="AB11" s="17">
        <v>0.32601878450111998</v>
      </c>
      <c r="AC11" s="17">
        <v>0.35264530636145702</v>
      </c>
      <c r="AD11" s="17">
        <v>0.37933316022636099</v>
      </c>
      <c r="AE11" s="17"/>
      <c r="AF11" s="17">
        <v>0.38345156731865998</v>
      </c>
      <c r="AG11" s="17">
        <v>0.41756422151502598</v>
      </c>
      <c r="AH11" s="17">
        <v>0.45152551166508598</v>
      </c>
      <c r="AI11" s="17">
        <v>0.291912835284453</v>
      </c>
      <c r="AJ11" s="17">
        <v>0.38019399568851597</v>
      </c>
      <c r="AK11" s="17">
        <v>0.442653253944648</v>
      </c>
      <c r="AL11" s="17"/>
      <c r="AM11" s="17">
        <v>0.40273335540764699</v>
      </c>
      <c r="AN11" s="17">
        <v>0.37055503056933198</v>
      </c>
      <c r="AO11" s="17"/>
      <c r="AP11" s="17">
        <v>0.42984365442998801</v>
      </c>
      <c r="AQ11" s="17">
        <v>0.41282332378208603</v>
      </c>
      <c r="AR11" s="17">
        <v>0.376264147278287</v>
      </c>
      <c r="AS11" s="17">
        <v>0.42258060832856198</v>
      </c>
      <c r="AT11" s="17">
        <v>0.20610037330837799</v>
      </c>
      <c r="AU11" s="17"/>
      <c r="AV11" s="17">
        <v>0.37887552897980598</v>
      </c>
      <c r="AW11" s="17">
        <v>0.413452212789928</v>
      </c>
      <c r="AX11" s="17">
        <v>0.439818606537903</v>
      </c>
      <c r="AY11" s="17">
        <v>0.48445448040425798</v>
      </c>
      <c r="AZ11" s="17">
        <v>0.35881849274406802</v>
      </c>
      <c r="BA11" s="17">
        <v>0.28977689449986499</v>
      </c>
      <c r="BB11" s="17"/>
      <c r="BC11" s="17">
        <v>0.26856396932573101</v>
      </c>
      <c r="BD11" s="17">
        <v>0.43101508775683001</v>
      </c>
      <c r="BE11" s="17">
        <v>0.40138994846824699</v>
      </c>
      <c r="BF11" s="17"/>
      <c r="BG11" s="17">
        <v>0.227762989401497</v>
      </c>
      <c r="BH11" s="17">
        <v>0.39119493886923101</v>
      </c>
      <c r="BI11" s="17">
        <v>0.45372777320110602</v>
      </c>
      <c r="BJ11" s="17">
        <v>0.37123354683378601</v>
      </c>
      <c r="BK11" s="17">
        <v>0.41742809996435098</v>
      </c>
      <c r="BL11" s="17"/>
      <c r="BM11" s="17">
        <v>0.36498844165329503</v>
      </c>
      <c r="BN11" s="17">
        <v>0.405933839954705</v>
      </c>
    </row>
    <row r="12" spans="2:66" ht="29" x14ac:dyDescent="0.35">
      <c r="B12" s="18" t="s">
        <v>353</v>
      </c>
      <c r="C12" s="17">
        <v>0.348400175973129</v>
      </c>
      <c r="D12" s="17">
        <v>0.35731662169065698</v>
      </c>
      <c r="E12" s="17">
        <v>0.34102047106321398</v>
      </c>
      <c r="F12" s="17"/>
      <c r="G12" s="17">
        <v>0.52771047367558599</v>
      </c>
      <c r="H12" s="17">
        <v>0.41804624332699097</v>
      </c>
      <c r="I12" s="17">
        <v>0.42128711176654199</v>
      </c>
      <c r="J12" s="17">
        <v>0.383815790025679</v>
      </c>
      <c r="K12" s="17">
        <v>0.22150557232422</v>
      </c>
      <c r="L12" s="17">
        <v>0.18538080514284999</v>
      </c>
      <c r="M12" s="17"/>
      <c r="N12" s="17">
        <v>0.46613294577294201</v>
      </c>
      <c r="O12" s="17">
        <v>0.36142063037519501</v>
      </c>
      <c r="P12" s="17">
        <v>0.22978896078171501</v>
      </c>
      <c r="Q12" s="17">
        <v>0.27838494623482801</v>
      </c>
      <c r="R12" s="17"/>
      <c r="S12" s="17">
        <v>0.46962100497902898</v>
      </c>
      <c r="T12" s="17">
        <v>0.26886110378288502</v>
      </c>
      <c r="U12" s="17">
        <v>0.25819841106569602</v>
      </c>
      <c r="V12" s="17">
        <v>0.37986201455376101</v>
      </c>
      <c r="W12" s="17">
        <v>0.23669681968821399</v>
      </c>
      <c r="X12" s="17">
        <v>0.28665886466832502</v>
      </c>
      <c r="Y12" s="17">
        <v>0.25036619278023498</v>
      </c>
      <c r="Z12" s="17">
        <v>0.27073317509739803</v>
      </c>
      <c r="AA12" s="17">
        <v>0.452828599791671</v>
      </c>
      <c r="AB12" s="17">
        <v>0.48062071611749801</v>
      </c>
      <c r="AC12" s="17">
        <v>0.353463870986228</v>
      </c>
      <c r="AD12" s="17">
        <v>0.385376816625361</v>
      </c>
      <c r="AE12" s="17"/>
      <c r="AF12" s="17">
        <v>0.39187585259641</v>
      </c>
      <c r="AG12" s="17">
        <v>0.30158861818719801</v>
      </c>
      <c r="AH12" s="17">
        <v>0.38470604592660701</v>
      </c>
      <c r="AI12" s="17">
        <v>0.37398028746798301</v>
      </c>
      <c r="AJ12" s="17">
        <v>0.380302296313831</v>
      </c>
      <c r="AK12" s="17">
        <v>0.21087381064239899</v>
      </c>
      <c r="AL12" s="17"/>
      <c r="AM12" s="17">
        <v>0.31442325451178399</v>
      </c>
      <c r="AN12" s="17">
        <v>0.39554676264601901</v>
      </c>
      <c r="AO12" s="17"/>
      <c r="AP12" s="17">
        <v>0.28040175475526102</v>
      </c>
      <c r="AQ12" s="17">
        <v>0.32465347325801303</v>
      </c>
      <c r="AR12" s="17">
        <v>0.40106765329227101</v>
      </c>
      <c r="AS12" s="17">
        <v>0.388545336997698</v>
      </c>
      <c r="AT12" s="17">
        <v>0.58761780531491503</v>
      </c>
      <c r="AU12" s="17"/>
      <c r="AV12" s="17">
        <v>0.40762169942805898</v>
      </c>
      <c r="AW12" s="17">
        <v>0.25148099087963199</v>
      </c>
      <c r="AX12" s="17">
        <v>0.36314544693009099</v>
      </c>
      <c r="AY12" s="17">
        <v>0.186947940853052</v>
      </c>
      <c r="AZ12" s="17">
        <v>0.46340589264355297</v>
      </c>
      <c r="BA12" s="17">
        <v>0.39052991874675202</v>
      </c>
      <c r="BB12" s="17"/>
      <c r="BC12" s="17">
        <v>0.46957407603652801</v>
      </c>
      <c r="BD12" s="17">
        <v>0.32737492477434699</v>
      </c>
      <c r="BE12" s="17">
        <v>0.30174110118562902</v>
      </c>
      <c r="BF12" s="17"/>
      <c r="BG12" s="17">
        <v>0.37442760068394998</v>
      </c>
      <c r="BH12" s="17">
        <v>0.36879590559022102</v>
      </c>
      <c r="BI12" s="17">
        <v>0.368904608367984</v>
      </c>
      <c r="BJ12" s="17">
        <v>0.45547691656312</v>
      </c>
      <c r="BK12" s="17">
        <v>0.15688653498697899</v>
      </c>
      <c r="BL12" s="17"/>
      <c r="BM12" s="17">
        <v>0.369698954243042</v>
      </c>
      <c r="BN12" s="17">
        <v>0.23118264242014799</v>
      </c>
    </row>
    <row r="13" spans="2:66" ht="29" x14ac:dyDescent="0.35">
      <c r="B13" s="18" t="s">
        <v>354</v>
      </c>
      <c r="C13" s="17">
        <v>5.3329381881145603E-2</v>
      </c>
      <c r="D13" s="17">
        <v>7.1702904234646203E-2</v>
      </c>
      <c r="E13" s="17">
        <v>3.4354407632822201E-2</v>
      </c>
      <c r="F13" s="17"/>
      <c r="G13" s="17">
        <v>2.1442468398889299E-2</v>
      </c>
      <c r="H13" s="17">
        <v>5.3206815230241601E-2</v>
      </c>
      <c r="I13" s="17">
        <v>3.7500798320524401E-2</v>
      </c>
      <c r="J13" s="17">
        <v>7.6952249156199595E-2</v>
      </c>
      <c r="K13" s="17">
        <v>7.74248078901138E-2</v>
      </c>
      <c r="L13" s="17">
        <v>5.0603546989088699E-2</v>
      </c>
      <c r="M13" s="17"/>
      <c r="N13" s="17">
        <v>6.6118411389696E-2</v>
      </c>
      <c r="O13" s="17">
        <v>4.2768861984952097E-2</v>
      </c>
      <c r="P13" s="17">
        <v>6.0576640815740497E-2</v>
      </c>
      <c r="Q13" s="17">
        <v>4.4380184661028103E-2</v>
      </c>
      <c r="R13" s="17"/>
      <c r="S13" s="17">
        <v>8.7339787536651697E-2</v>
      </c>
      <c r="T13" s="17">
        <v>4.8539506987545798E-2</v>
      </c>
      <c r="U13" s="17">
        <v>0</v>
      </c>
      <c r="V13" s="17">
        <v>6.0574395973651003E-2</v>
      </c>
      <c r="W13" s="17">
        <v>4.2433950590041999E-2</v>
      </c>
      <c r="X13" s="17">
        <v>2.98071328259195E-2</v>
      </c>
      <c r="Y13" s="17">
        <v>7.2427731847084398E-2</v>
      </c>
      <c r="Z13" s="17">
        <v>6.6652065886888198E-2</v>
      </c>
      <c r="AA13" s="17">
        <v>7.0731361722287805E-2</v>
      </c>
      <c r="AB13" s="17">
        <v>3.8322086184547799E-2</v>
      </c>
      <c r="AC13" s="17">
        <v>5.9156226732407897E-2</v>
      </c>
      <c r="AD13" s="17">
        <v>7.4702295338945401E-2</v>
      </c>
      <c r="AE13" s="17"/>
      <c r="AF13" s="17">
        <v>9.3074394461016896E-2</v>
      </c>
      <c r="AG13" s="17">
        <v>4.4230633833262999E-2</v>
      </c>
      <c r="AH13" s="17">
        <v>4.6787810909194802E-2</v>
      </c>
      <c r="AI13" s="17">
        <v>4.7744855951092402E-2</v>
      </c>
      <c r="AJ13" s="17">
        <v>2.2701096158618799E-2</v>
      </c>
      <c r="AK13" s="17">
        <v>5.0386810657433397E-2</v>
      </c>
      <c r="AL13" s="17"/>
      <c r="AM13" s="17">
        <v>5.7641395782581102E-2</v>
      </c>
      <c r="AN13" s="17">
        <v>4.7346004682889901E-2</v>
      </c>
      <c r="AO13" s="17"/>
      <c r="AP13" s="17">
        <v>0</v>
      </c>
      <c r="AQ13" s="17">
        <v>8.7315362118003101E-2</v>
      </c>
      <c r="AR13" s="17">
        <v>6.2346780512807398E-2</v>
      </c>
      <c r="AS13" s="17">
        <v>4.6025298120887702E-2</v>
      </c>
      <c r="AT13" s="17">
        <v>0.206281821376707</v>
      </c>
      <c r="AU13" s="17"/>
      <c r="AV13" s="17">
        <v>4.72521521630513E-2</v>
      </c>
      <c r="AW13" s="17">
        <v>9.1526152497921898E-2</v>
      </c>
      <c r="AX13" s="17">
        <v>5.7299930314425603E-2</v>
      </c>
      <c r="AY13" s="17">
        <v>2.6479394412876101E-2</v>
      </c>
      <c r="AZ13" s="17">
        <v>4.4512729283458001E-2</v>
      </c>
      <c r="BA13" s="17">
        <v>3.2904841357372899E-2</v>
      </c>
      <c r="BB13" s="17"/>
      <c r="BC13" s="17">
        <v>6.8124948299924701E-2</v>
      </c>
      <c r="BD13" s="17">
        <v>3.2902864244474E-2</v>
      </c>
      <c r="BE13" s="17">
        <v>7.7206321304741102E-2</v>
      </c>
      <c r="BF13" s="17"/>
      <c r="BG13" s="17">
        <v>6.3979357694954705E-2</v>
      </c>
      <c r="BH13" s="17">
        <v>4.8764882103578398E-2</v>
      </c>
      <c r="BI13" s="17">
        <v>2.9208234502527498E-2</v>
      </c>
      <c r="BJ13" s="17">
        <v>8.6773314670259102E-2</v>
      </c>
      <c r="BK13" s="17">
        <v>0.15848207663783601</v>
      </c>
      <c r="BL13" s="17"/>
      <c r="BM13" s="17">
        <v>5.1204540404944099E-2</v>
      </c>
      <c r="BN13" s="17">
        <v>0.14063929866582001</v>
      </c>
    </row>
    <row r="14" spans="2:66" x14ac:dyDescent="0.35">
      <c r="B14" s="18" t="s">
        <v>282</v>
      </c>
      <c r="C14" s="19">
        <v>2.8365570801735199E-2</v>
      </c>
      <c r="D14" s="19">
        <v>2.7705344177715599E-2</v>
      </c>
      <c r="E14" s="19">
        <v>2.9219101404088801E-2</v>
      </c>
      <c r="F14" s="19"/>
      <c r="G14" s="19">
        <v>3.9464177553429597E-2</v>
      </c>
      <c r="H14" s="19">
        <v>3.5600798988628599E-2</v>
      </c>
      <c r="I14" s="19">
        <v>3.8378128045582799E-2</v>
      </c>
      <c r="J14" s="19">
        <v>1.5364442685599699E-2</v>
      </c>
      <c r="K14" s="19">
        <v>3.76935819530375E-2</v>
      </c>
      <c r="L14" s="19">
        <v>1.37847136164298E-2</v>
      </c>
      <c r="M14" s="19"/>
      <c r="N14" s="19">
        <v>0</v>
      </c>
      <c r="O14" s="19">
        <v>3.17313271450783E-2</v>
      </c>
      <c r="P14" s="19">
        <v>5.8618935830893303E-2</v>
      </c>
      <c r="Q14" s="19">
        <v>3.51585823927692E-2</v>
      </c>
      <c r="R14" s="19"/>
      <c r="S14" s="19">
        <v>4.26725811076967E-2</v>
      </c>
      <c r="T14" s="19">
        <v>2.4265460858280699E-2</v>
      </c>
      <c r="U14" s="19">
        <v>3.1292955926500103E-2</v>
      </c>
      <c r="V14" s="19">
        <v>0</v>
      </c>
      <c r="W14" s="19">
        <v>3.6954548367963698E-2</v>
      </c>
      <c r="X14" s="19">
        <v>0</v>
      </c>
      <c r="Y14" s="19">
        <v>0</v>
      </c>
      <c r="Z14" s="19">
        <v>6.9692373264854501E-2</v>
      </c>
      <c r="AA14" s="19">
        <v>2.2598724606064099E-2</v>
      </c>
      <c r="AB14" s="19">
        <v>7.7286548350577494E-2</v>
      </c>
      <c r="AC14" s="19">
        <v>5.9688038383190999E-2</v>
      </c>
      <c r="AD14" s="19">
        <v>0</v>
      </c>
      <c r="AE14" s="19"/>
      <c r="AF14" s="19">
        <v>3.89549138392105E-2</v>
      </c>
      <c r="AG14" s="19">
        <v>4.64544008514651E-2</v>
      </c>
      <c r="AH14" s="19">
        <v>2.3149862746879898E-2</v>
      </c>
      <c r="AI14" s="19">
        <v>1.5951526635961999E-2</v>
      </c>
      <c r="AJ14" s="19">
        <v>0</v>
      </c>
      <c r="AK14" s="19">
        <v>0</v>
      </c>
      <c r="AL14" s="19"/>
      <c r="AM14" s="19">
        <v>9.4920026946817594E-3</v>
      </c>
      <c r="AN14" s="19">
        <v>5.45546508100061E-2</v>
      </c>
      <c r="AO14" s="19"/>
      <c r="AP14" s="19">
        <v>4.04398432347527E-2</v>
      </c>
      <c r="AQ14" s="19">
        <v>4.9778840409806402E-2</v>
      </c>
      <c r="AR14" s="19">
        <v>3.3201370155312902E-2</v>
      </c>
      <c r="AS14" s="19">
        <v>0</v>
      </c>
      <c r="AT14" s="19">
        <v>0</v>
      </c>
      <c r="AU14" s="19"/>
      <c r="AV14" s="19">
        <v>4.1143273538035798E-2</v>
      </c>
      <c r="AW14" s="19">
        <v>0</v>
      </c>
      <c r="AX14" s="19">
        <v>2.8086787210711402E-2</v>
      </c>
      <c r="AY14" s="19">
        <v>2.5123739009006101E-2</v>
      </c>
      <c r="AZ14" s="19">
        <v>0</v>
      </c>
      <c r="BA14" s="19">
        <v>6.4616914066587594E-2</v>
      </c>
      <c r="BB14" s="19"/>
      <c r="BC14" s="19">
        <v>3.7105043359374097E-2</v>
      </c>
      <c r="BD14" s="19">
        <v>2.5645685120291601E-2</v>
      </c>
      <c r="BE14" s="19">
        <v>2.8609591450601001E-2</v>
      </c>
      <c r="BF14" s="19"/>
      <c r="BG14" s="19">
        <v>3.1927533001061201E-2</v>
      </c>
      <c r="BH14" s="19">
        <v>1.20618152552562E-2</v>
      </c>
      <c r="BI14" s="19">
        <v>2.8335134084162401E-2</v>
      </c>
      <c r="BJ14" s="19">
        <v>0</v>
      </c>
      <c r="BK14" s="19">
        <v>0</v>
      </c>
      <c r="BL14" s="19"/>
      <c r="BM14" s="19">
        <v>1.524730547607E-2</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477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367</v>
      </c>
      <c r="D7" s="10">
        <v>195</v>
      </c>
      <c r="E7" s="10">
        <v>171</v>
      </c>
      <c r="F7" s="10"/>
      <c r="G7" s="10">
        <v>49</v>
      </c>
      <c r="H7" s="10">
        <v>72</v>
      </c>
      <c r="I7" s="10">
        <v>46</v>
      </c>
      <c r="J7" s="10">
        <v>62</v>
      </c>
      <c r="K7" s="10">
        <v>58</v>
      </c>
      <c r="L7" s="10">
        <v>80</v>
      </c>
      <c r="M7" s="10"/>
      <c r="N7" s="10">
        <v>101</v>
      </c>
      <c r="O7" s="10">
        <v>97</v>
      </c>
      <c r="P7" s="10">
        <v>72</v>
      </c>
      <c r="Q7" s="10">
        <v>95</v>
      </c>
      <c r="R7" s="10"/>
      <c r="S7" s="10">
        <v>49</v>
      </c>
      <c r="T7" s="10">
        <v>54</v>
      </c>
      <c r="U7" s="10">
        <v>23</v>
      </c>
      <c r="V7" s="10">
        <v>28</v>
      </c>
      <c r="W7" s="10">
        <v>25</v>
      </c>
      <c r="X7" s="10">
        <v>37</v>
      </c>
      <c r="Y7" s="10">
        <v>37</v>
      </c>
      <c r="Z7" s="10">
        <v>17</v>
      </c>
      <c r="AA7" s="10">
        <v>44</v>
      </c>
      <c r="AB7" s="10">
        <v>26</v>
      </c>
      <c r="AC7" s="10">
        <v>14</v>
      </c>
      <c r="AD7" s="10">
        <v>13</v>
      </c>
      <c r="AE7" s="10"/>
      <c r="AF7" s="10">
        <v>82</v>
      </c>
      <c r="AG7" s="10">
        <v>109</v>
      </c>
      <c r="AH7" s="10">
        <v>43</v>
      </c>
      <c r="AI7" s="10">
        <v>65</v>
      </c>
      <c r="AJ7" s="10">
        <v>40</v>
      </c>
      <c r="AK7" s="10">
        <v>28</v>
      </c>
      <c r="AL7" s="10"/>
      <c r="AM7" s="10">
        <v>220</v>
      </c>
      <c r="AN7" s="10">
        <v>147</v>
      </c>
      <c r="AO7" s="10"/>
      <c r="AP7" s="10">
        <v>81</v>
      </c>
      <c r="AQ7" s="10">
        <v>81</v>
      </c>
      <c r="AR7" s="10">
        <v>103</v>
      </c>
      <c r="AS7" s="10">
        <v>33</v>
      </c>
      <c r="AT7" s="10">
        <v>10</v>
      </c>
      <c r="AU7" s="10"/>
      <c r="AV7" s="10">
        <v>115</v>
      </c>
      <c r="AW7" s="10">
        <v>77</v>
      </c>
      <c r="AX7" s="10">
        <v>30</v>
      </c>
      <c r="AY7" s="10">
        <v>49</v>
      </c>
      <c r="AZ7" s="10">
        <v>24</v>
      </c>
      <c r="BA7" s="10">
        <v>28</v>
      </c>
      <c r="BB7" s="10"/>
      <c r="BC7" s="10">
        <v>89</v>
      </c>
      <c r="BD7" s="10">
        <v>143</v>
      </c>
      <c r="BE7" s="10">
        <v>114</v>
      </c>
      <c r="BF7" s="10"/>
      <c r="BG7" s="10">
        <v>34</v>
      </c>
      <c r="BH7" s="10">
        <v>169</v>
      </c>
      <c r="BI7" s="10">
        <v>102</v>
      </c>
      <c r="BJ7" s="10">
        <v>8</v>
      </c>
      <c r="BK7" s="10">
        <v>39</v>
      </c>
      <c r="BL7" s="10"/>
      <c r="BM7" s="10">
        <v>203</v>
      </c>
      <c r="BN7" s="10">
        <v>47</v>
      </c>
    </row>
    <row r="8" spans="2:66" ht="30" customHeight="1" x14ac:dyDescent="0.35">
      <c r="B8" s="11" t="s">
        <v>19</v>
      </c>
      <c r="C8" s="11">
        <v>367</v>
      </c>
      <c r="D8" s="11">
        <v>195</v>
      </c>
      <c r="E8" s="11">
        <v>170</v>
      </c>
      <c r="F8" s="11"/>
      <c r="G8" s="11">
        <v>52</v>
      </c>
      <c r="H8" s="11">
        <v>70</v>
      </c>
      <c r="I8" s="11">
        <v>47</v>
      </c>
      <c r="J8" s="11">
        <v>63</v>
      </c>
      <c r="K8" s="11">
        <v>57</v>
      </c>
      <c r="L8" s="11">
        <v>78</v>
      </c>
      <c r="M8" s="11"/>
      <c r="N8" s="11">
        <v>100</v>
      </c>
      <c r="O8" s="11">
        <v>101</v>
      </c>
      <c r="P8" s="11">
        <v>71</v>
      </c>
      <c r="Q8" s="11">
        <v>92</v>
      </c>
      <c r="R8" s="11"/>
      <c r="S8" s="11">
        <v>48</v>
      </c>
      <c r="T8" s="11">
        <v>54</v>
      </c>
      <c r="U8" s="11">
        <v>22</v>
      </c>
      <c r="V8" s="11">
        <v>30</v>
      </c>
      <c r="W8" s="11">
        <v>25</v>
      </c>
      <c r="X8" s="11">
        <v>36</v>
      </c>
      <c r="Y8" s="11">
        <v>36</v>
      </c>
      <c r="Z8" s="11">
        <v>16</v>
      </c>
      <c r="AA8" s="11">
        <v>43</v>
      </c>
      <c r="AB8" s="11">
        <v>30</v>
      </c>
      <c r="AC8" s="11">
        <v>14</v>
      </c>
      <c r="AD8" s="11">
        <v>12</v>
      </c>
      <c r="AE8" s="11"/>
      <c r="AF8" s="11">
        <v>81</v>
      </c>
      <c r="AG8" s="11">
        <v>109</v>
      </c>
      <c r="AH8" s="11">
        <v>44</v>
      </c>
      <c r="AI8" s="11">
        <v>64</v>
      </c>
      <c r="AJ8" s="11">
        <v>40</v>
      </c>
      <c r="AK8" s="11">
        <v>28</v>
      </c>
      <c r="AL8" s="11"/>
      <c r="AM8" s="11">
        <v>220</v>
      </c>
      <c r="AN8" s="11">
        <v>147</v>
      </c>
      <c r="AO8" s="11"/>
      <c r="AP8" s="11">
        <v>79</v>
      </c>
      <c r="AQ8" s="11">
        <v>82</v>
      </c>
      <c r="AR8" s="11">
        <v>104</v>
      </c>
      <c r="AS8" s="11">
        <v>33</v>
      </c>
      <c r="AT8" s="11">
        <v>10</v>
      </c>
      <c r="AU8" s="11"/>
      <c r="AV8" s="11">
        <v>115</v>
      </c>
      <c r="AW8" s="11">
        <v>76</v>
      </c>
      <c r="AX8" s="11">
        <v>30</v>
      </c>
      <c r="AY8" s="11">
        <v>49</v>
      </c>
      <c r="AZ8" s="11">
        <v>24</v>
      </c>
      <c r="BA8" s="11">
        <v>28</v>
      </c>
      <c r="BB8" s="11"/>
      <c r="BC8" s="11">
        <v>89</v>
      </c>
      <c r="BD8" s="11">
        <v>143</v>
      </c>
      <c r="BE8" s="11">
        <v>113</v>
      </c>
      <c r="BF8" s="11"/>
      <c r="BG8" s="11">
        <v>34</v>
      </c>
      <c r="BH8" s="11">
        <v>170</v>
      </c>
      <c r="BI8" s="11">
        <v>102</v>
      </c>
      <c r="BJ8" s="11">
        <v>8</v>
      </c>
      <c r="BK8" s="11">
        <v>39</v>
      </c>
      <c r="BL8" s="11"/>
      <c r="BM8" s="11">
        <v>204</v>
      </c>
      <c r="BN8" s="11">
        <v>46</v>
      </c>
    </row>
    <row r="9" spans="2:66" ht="29" x14ac:dyDescent="0.35">
      <c r="B9" s="18" t="s">
        <v>350</v>
      </c>
      <c r="C9" s="17">
        <v>0.142210543915639</v>
      </c>
      <c r="D9" s="17">
        <v>0.13196345505361301</v>
      </c>
      <c r="E9" s="17">
        <v>0.15482555648044199</v>
      </c>
      <c r="F9" s="17"/>
      <c r="G9" s="17">
        <v>4.0417934199619802E-2</v>
      </c>
      <c r="H9" s="17">
        <v>8.2226362313343501E-2</v>
      </c>
      <c r="I9" s="17">
        <v>0.107092690219558</v>
      </c>
      <c r="J9" s="17">
        <v>0.110032481983765</v>
      </c>
      <c r="K9" s="17">
        <v>0.22175336193790199</v>
      </c>
      <c r="L9" s="17">
        <v>0.251899060045295</v>
      </c>
      <c r="M9" s="17"/>
      <c r="N9" s="17">
        <v>8.7686372805510795E-2</v>
      </c>
      <c r="O9" s="17">
        <v>0.10247927211510401</v>
      </c>
      <c r="P9" s="17">
        <v>0.17700543389982901</v>
      </c>
      <c r="Q9" s="17">
        <v>0.209794335750524</v>
      </c>
      <c r="R9" s="17"/>
      <c r="S9" s="17">
        <v>6.1282247493081303E-2</v>
      </c>
      <c r="T9" s="17">
        <v>0.111321695304858</v>
      </c>
      <c r="U9" s="17">
        <v>0.25766292485573999</v>
      </c>
      <c r="V9" s="17">
        <v>0.107529361977018</v>
      </c>
      <c r="W9" s="17">
        <v>0.232982416935091</v>
      </c>
      <c r="X9" s="17">
        <v>0.131840657101741</v>
      </c>
      <c r="Y9" s="17">
        <v>0.136349107837066</v>
      </c>
      <c r="Z9" s="17">
        <v>0.175661762109666</v>
      </c>
      <c r="AA9" s="17">
        <v>0.18170728078863699</v>
      </c>
      <c r="AB9" s="17">
        <v>0.111237587543792</v>
      </c>
      <c r="AC9" s="17">
        <v>0.142855179599049</v>
      </c>
      <c r="AD9" s="17">
        <v>0.22854221099400801</v>
      </c>
      <c r="AE9" s="17"/>
      <c r="AF9" s="17">
        <v>6.0397129809496602E-2</v>
      </c>
      <c r="AG9" s="17">
        <v>0.134122354666871</v>
      </c>
      <c r="AH9" s="17">
        <v>0.155363391749754</v>
      </c>
      <c r="AI9" s="17">
        <v>0.20425255253147301</v>
      </c>
      <c r="AJ9" s="17">
        <v>0.14383142799882501</v>
      </c>
      <c r="AK9" s="17">
        <v>0.246182447519082</v>
      </c>
      <c r="AL9" s="17"/>
      <c r="AM9" s="17">
        <v>0.16694597465024399</v>
      </c>
      <c r="AN9" s="17">
        <v>0.105286947358632</v>
      </c>
      <c r="AO9" s="17"/>
      <c r="AP9" s="17">
        <v>0.24707361273313999</v>
      </c>
      <c r="AQ9" s="17">
        <v>9.7911423181921406E-2</v>
      </c>
      <c r="AR9" s="17">
        <v>0.103887579990205</v>
      </c>
      <c r="AS9" s="17">
        <v>2.9604223431687799E-2</v>
      </c>
      <c r="AT9" s="17">
        <v>0</v>
      </c>
      <c r="AU9" s="17"/>
      <c r="AV9" s="17">
        <v>0.110501468177659</v>
      </c>
      <c r="AW9" s="17">
        <v>0.21723161247488201</v>
      </c>
      <c r="AX9" s="17">
        <v>3.2537118492397599E-2</v>
      </c>
      <c r="AY9" s="17">
        <v>0.20569763668201399</v>
      </c>
      <c r="AZ9" s="17">
        <v>7.9536646060200097E-2</v>
      </c>
      <c r="BA9" s="17">
        <v>0.14323070878724101</v>
      </c>
      <c r="BB9" s="17"/>
      <c r="BC9" s="17">
        <v>5.4657198781340503E-2</v>
      </c>
      <c r="BD9" s="17">
        <v>0.14943974401521801</v>
      </c>
      <c r="BE9" s="17">
        <v>0.18379515679021699</v>
      </c>
      <c r="BF9" s="17"/>
      <c r="BG9" s="17">
        <v>0.320804659634847</v>
      </c>
      <c r="BH9" s="17">
        <v>9.3003371412277602E-2</v>
      </c>
      <c r="BI9" s="17">
        <v>8.63278324681062E-2</v>
      </c>
      <c r="BJ9" s="17">
        <v>0.25757458745484701</v>
      </c>
      <c r="BK9" s="17">
        <v>0.33154786555154497</v>
      </c>
      <c r="BL9" s="17"/>
      <c r="BM9" s="17">
        <v>0.13093134657088301</v>
      </c>
      <c r="BN9" s="17">
        <v>0.31905690639544798</v>
      </c>
    </row>
    <row r="10" spans="2:66" ht="43.5" x14ac:dyDescent="0.35">
      <c r="B10" s="18" t="s">
        <v>351</v>
      </c>
      <c r="C10" s="17">
        <v>0.20948216289120999</v>
      </c>
      <c r="D10" s="17">
        <v>0.23225835959466101</v>
      </c>
      <c r="E10" s="17">
        <v>0.184658419462366</v>
      </c>
      <c r="F10" s="17"/>
      <c r="G10" s="17">
        <v>0.22990481916741701</v>
      </c>
      <c r="H10" s="17">
        <v>0.112369845239465</v>
      </c>
      <c r="I10" s="17">
        <v>0.15058855585626099</v>
      </c>
      <c r="J10" s="17">
        <v>0.20086109858137799</v>
      </c>
      <c r="K10" s="17">
        <v>0.294775992668596</v>
      </c>
      <c r="L10" s="17">
        <v>0.262726976261553</v>
      </c>
      <c r="M10" s="17"/>
      <c r="N10" s="17">
        <v>0.20094556398507199</v>
      </c>
      <c r="O10" s="17">
        <v>0.23160646767847901</v>
      </c>
      <c r="P10" s="17">
        <v>0.22064122174209799</v>
      </c>
      <c r="Q10" s="17">
        <v>0.190298343322227</v>
      </c>
      <c r="R10" s="17"/>
      <c r="S10" s="17">
        <v>0.20422988632506001</v>
      </c>
      <c r="T10" s="17">
        <v>0.20297866780120899</v>
      </c>
      <c r="U10" s="17">
        <v>0.352066226567886</v>
      </c>
      <c r="V10" s="17">
        <v>0.45908185628089998</v>
      </c>
      <c r="W10" s="17">
        <v>0.19885083719542099</v>
      </c>
      <c r="X10" s="17">
        <v>0.27437312887420701</v>
      </c>
      <c r="Y10" s="17">
        <v>0.13508099588290801</v>
      </c>
      <c r="Z10" s="17">
        <v>0.235305750493113</v>
      </c>
      <c r="AA10" s="17">
        <v>9.0309146051271494E-2</v>
      </c>
      <c r="AB10" s="17">
        <v>0.16194908731777799</v>
      </c>
      <c r="AC10" s="17">
        <v>0.146884824118487</v>
      </c>
      <c r="AD10" s="17">
        <v>0</v>
      </c>
      <c r="AE10" s="17"/>
      <c r="AF10" s="17">
        <v>0.173812114884668</v>
      </c>
      <c r="AG10" s="17">
        <v>0.14788162257565601</v>
      </c>
      <c r="AH10" s="17">
        <v>0.25896238217185802</v>
      </c>
      <c r="AI10" s="17">
        <v>0.28066712931896198</v>
      </c>
      <c r="AJ10" s="17">
        <v>0.301987829093817</v>
      </c>
      <c r="AK10" s="17">
        <v>0.178452048850648</v>
      </c>
      <c r="AL10" s="17"/>
      <c r="AM10" s="17">
        <v>0.22490786772194499</v>
      </c>
      <c r="AN10" s="17">
        <v>0.18645557775150801</v>
      </c>
      <c r="AO10" s="17"/>
      <c r="AP10" s="17">
        <v>0.18750979193532999</v>
      </c>
      <c r="AQ10" s="17">
        <v>0.19976026181994</v>
      </c>
      <c r="AR10" s="17">
        <v>0.23578605038873199</v>
      </c>
      <c r="AS10" s="17">
        <v>0.21846502402710199</v>
      </c>
      <c r="AT10" s="17">
        <v>0</v>
      </c>
      <c r="AU10" s="17"/>
      <c r="AV10" s="17">
        <v>0.23037036176180201</v>
      </c>
      <c r="AW10" s="17">
        <v>0.19652435675691901</v>
      </c>
      <c r="AX10" s="17">
        <v>0.16975797980361301</v>
      </c>
      <c r="AY10" s="17">
        <v>0.26560646974622698</v>
      </c>
      <c r="AZ10" s="17">
        <v>8.8561887517195001E-2</v>
      </c>
      <c r="BA10" s="17">
        <v>0.25594012429502999</v>
      </c>
      <c r="BB10" s="17"/>
      <c r="BC10" s="17">
        <v>0.22621784407943299</v>
      </c>
      <c r="BD10" s="17">
        <v>0.19203056349520201</v>
      </c>
      <c r="BE10" s="17">
        <v>0.194850433852471</v>
      </c>
      <c r="BF10" s="17"/>
      <c r="BG10" s="17">
        <v>8.5581039296172098E-2</v>
      </c>
      <c r="BH10" s="17">
        <v>0.25733317656655702</v>
      </c>
      <c r="BI10" s="17">
        <v>0.17990130530677101</v>
      </c>
      <c r="BJ10" s="17">
        <v>0</v>
      </c>
      <c r="BK10" s="17">
        <v>0.23305436046097999</v>
      </c>
      <c r="BL10" s="17"/>
      <c r="BM10" s="17">
        <v>0.22873715392482399</v>
      </c>
      <c r="BN10" s="17">
        <v>0.19370133227879099</v>
      </c>
    </row>
    <row r="11" spans="2:66" ht="29" x14ac:dyDescent="0.35">
      <c r="B11" s="18" t="s">
        <v>352</v>
      </c>
      <c r="C11" s="17">
        <v>0.41761699784657202</v>
      </c>
      <c r="D11" s="17">
        <v>0.37121253554952399</v>
      </c>
      <c r="E11" s="17">
        <v>0.47335958839991399</v>
      </c>
      <c r="F11" s="17"/>
      <c r="G11" s="17">
        <v>0.489220641088149</v>
      </c>
      <c r="H11" s="17">
        <v>0.40898027139235898</v>
      </c>
      <c r="I11" s="17">
        <v>0.459401890114983</v>
      </c>
      <c r="J11" s="17">
        <v>0.51232717765151203</v>
      </c>
      <c r="K11" s="17">
        <v>0.28157888168344303</v>
      </c>
      <c r="L11" s="17">
        <v>0.37659189055310199</v>
      </c>
      <c r="M11" s="17"/>
      <c r="N11" s="17">
        <v>0.45143979067408002</v>
      </c>
      <c r="O11" s="17">
        <v>0.42297131253590797</v>
      </c>
      <c r="P11" s="17">
        <v>0.421000843448531</v>
      </c>
      <c r="Q11" s="17">
        <v>0.37117150136338001</v>
      </c>
      <c r="R11" s="17"/>
      <c r="S11" s="17">
        <v>0.41712456518909502</v>
      </c>
      <c r="T11" s="17">
        <v>0.39209598802946699</v>
      </c>
      <c r="U11" s="17">
        <v>0.30287367124876102</v>
      </c>
      <c r="V11" s="17">
        <v>0.32466952108053798</v>
      </c>
      <c r="W11" s="17">
        <v>0.48496201624238799</v>
      </c>
      <c r="X11" s="17">
        <v>0.34940096353484401</v>
      </c>
      <c r="Y11" s="17">
        <v>0.53988821795384501</v>
      </c>
      <c r="Z11" s="17">
        <v>0.29155055090489101</v>
      </c>
      <c r="AA11" s="17">
        <v>0.45557943078783603</v>
      </c>
      <c r="AB11" s="17">
        <v>0.57456619285877797</v>
      </c>
      <c r="AC11" s="17">
        <v>0.42827473265411597</v>
      </c>
      <c r="AD11" s="17">
        <v>0.31050919425844598</v>
      </c>
      <c r="AE11" s="17"/>
      <c r="AF11" s="17">
        <v>0.38086743346912699</v>
      </c>
      <c r="AG11" s="17">
        <v>0.52720743801681702</v>
      </c>
      <c r="AH11" s="17">
        <v>0.38033073834727599</v>
      </c>
      <c r="AI11" s="17">
        <v>0.33727907376348998</v>
      </c>
      <c r="AJ11" s="17">
        <v>0.42258349418212998</v>
      </c>
      <c r="AK11" s="17">
        <v>0.33476560146105799</v>
      </c>
      <c r="AL11" s="17"/>
      <c r="AM11" s="17">
        <v>0.415709689312943</v>
      </c>
      <c r="AN11" s="17">
        <v>0.42046411587581001</v>
      </c>
      <c r="AO11" s="17"/>
      <c r="AP11" s="17">
        <v>0.34540883403140599</v>
      </c>
      <c r="AQ11" s="17">
        <v>0.41493365139569099</v>
      </c>
      <c r="AR11" s="17">
        <v>0.49811281152339199</v>
      </c>
      <c r="AS11" s="17">
        <v>0.26778192277798601</v>
      </c>
      <c r="AT11" s="17">
        <v>0.59990278352257997</v>
      </c>
      <c r="AU11" s="17"/>
      <c r="AV11" s="17">
        <v>0.39023905690056099</v>
      </c>
      <c r="AW11" s="17">
        <v>0.40787160717315901</v>
      </c>
      <c r="AX11" s="17">
        <v>0.64000950997149597</v>
      </c>
      <c r="AY11" s="17">
        <v>0.31295883477585601</v>
      </c>
      <c r="AZ11" s="17">
        <v>0.490767070677263</v>
      </c>
      <c r="BA11" s="17">
        <v>0.46366528530934797</v>
      </c>
      <c r="BB11" s="17"/>
      <c r="BC11" s="17">
        <v>0.39544430130882402</v>
      </c>
      <c r="BD11" s="17">
        <v>0.45871492377397299</v>
      </c>
      <c r="BE11" s="17">
        <v>0.42571184822902203</v>
      </c>
      <c r="BF11" s="17"/>
      <c r="BG11" s="17">
        <v>0.47456819898060298</v>
      </c>
      <c r="BH11" s="17">
        <v>0.38267113039393302</v>
      </c>
      <c r="BI11" s="17">
        <v>0.51179224950888602</v>
      </c>
      <c r="BJ11" s="17">
        <v>0.37932187773836501</v>
      </c>
      <c r="BK11" s="17">
        <v>0.33776507220259799</v>
      </c>
      <c r="BL11" s="17"/>
      <c r="BM11" s="17">
        <v>0.397971613379343</v>
      </c>
      <c r="BN11" s="17">
        <v>0.34478225967841297</v>
      </c>
    </row>
    <row r="12" spans="2:66" ht="29" x14ac:dyDescent="0.35">
      <c r="B12" s="18" t="s">
        <v>353</v>
      </c>
      <c r="C12" s="17">
        <v>0.180421225792431</v>
      </c>
      <c r="D12" s="17">
        <v>0.20569200134447599</v>
      </c>
      <c r="E12" s="17">
        <v>0.14644212549029501</v>
      </c>
      <c r="F12" s="17"/>
      <c r="G12" s="17">
        <v>0.21971905943419401</v>
      </c>
      <c r="H12" s="17">
        <v>0.27245323220822298</v>
      </c>
      <c r="I12" s="17">
        <v>0.240721605931144</v>
      </c>
      <c r="J12" s="17">
        <v>0.161239474141604</v>
      </c>
      <c r="K12" s="17">
        <v>0.15108401777924199</v>
      </c>
      <c r="L12" s="17">
        <v>7.2699137772407593E-2</v>
      </c>
      <c r="M12" s="17"/>
      <c r="N12" s="17">
        <v>0.20338449028318001</v>
      </c>
      <c r="O12" s="17">
        <v>0.200675934832967</v>
      </c>
      <c r="P12" s="17">
        <v>0.16818103672086199</v>
      </c>
      <c r="Q12" s="17">
        <v>0.14662654658233101</v>
      </c>
      <c r="R12" s="17"/>
      <c r="S12" s="17">
        <v>0.18116026800283699</v>
      </c>
      <c r="T12" s="17">
        <v>0.221657198186407</v>
      </c>
      <c r="U12" s="17">
        <v>8.7397177327612902E-2</v>
      </c>
      <c r="V12" s="17">
        <v>7.3344339035941994E-2</v>
      </c>
      <c r="W12" s="17">
        <v>8.3204729627099003E-2</v>
      </c>
      <c r="X12" s="17">
        <v>0.21821933640305199</v>
      </c>
      <c r="Y12" s="17">
        <v>0.16001958369262001</v>
      </c>
      <c r="Z12" s="17">
        <v>0.24002336464079199</v>
      </c>
      <c r="AA12" s="17">
        <v>0.22801353692662099</v>
      </c>
      <c r="AB12" s="17">
        <v>0.113593276321954</v>
      </c>
      <c r="AC12" s="17">
        <v>0.21304131878690399</v>
      </c>
      <c r="AD12" s="17">
        <v>0.46094859474754601</v>
      </c>
      <c r="AE12" s="17"/>
      <c r="AF12" s="17">
        <v>0.25320374107370902</v>
      </c>
      <c r="AG12" s="17">
        <v>0.146729272518661</v>
      </c>
      <c r="AH12" s="17">
        <v>0.20534348773111299</v>
      </c>
      <c r="AI12" s="17">
        <v>0.14877510823061699</v>
      </c>
      <c r="AJ12" s="17">
        <v>0.105716339677075</v>
      </c>
      <c r="AK12" s="17">
        <v>0.24059990216921101</v>
      </c>
      <c r="AL12" s="17"/>
      <c r="AM12" s="17">
        <v>0.14903543707855799</v>
      </c>
      <c r="AN12" s="17">
        <v>0.22727208569976501</v>
      </c>
      <c r="AO12" s="17"/>
      <c r="AP12" s="17">
        <v>0.110567323520641</v>
      </c>
      <c r="AQ12" s="17">
        <v>0.263995127710203</v>
      </c>
      <c r="AR12" s="17">
        <v>0.140873492058709</v>
      </c>
      <c r="AS12" s="17">
        <v>0.36983769452532</v>
      </c>
      <c r="AT12" s="17">
        <v>0.30449058432861598</v>
      </c>
      <c r="AU12" s="17"/>
      <c r="AV12" s="17">
        <v>0.22695628195818601</v>
      </c>
      <c r="AW12" s="17">
        <v>0.12758338610381301</v>
      </c>
      <c r="AX12" s="17">
        <v>0.126710790225358</v>
      </c>
      <c r="AY12" s="17">
        <v>0.176803810769075</v>
      </c>
      <c r="AZ12" s="17">
        <v>0.29337322229606799</v>
      </c>
      <c r="BA12" s="17">
        <v>0.103699449933657</v>
      </c>
      <c r="BB12" s="17"/>
      <c r="BC12" s="17">
        <v>0.28977097149300002</v>
      </c>
      <c r="BD12" s="17">
        <v>0.15885026797122101</v>
      </c>
      <c r="BE12" s="17">
        <v>0.128679344495679</v>
      </c>
      <c r="BF12" s="17"/>
      <c r="BG12" s="17">
        <v>0.119046102088379</v>
      </c>
      <c r="BH12" s="17">
        <v>0.215711672401839</v>
      </c>
      <c r="BI12" s="17">
        <v>0.19343078575310901</v>
      </c>
      <c r="BJ12" s="17">
        <v>0.243749992906305</v>
      </c>
      <c r="BK12" s="17">
        <v>7.2933876067664494E-2</v>
      </c>
      <c r="BL12" s="17"/>
      <c r="BM12" s="17">
        <v>0.19961725354166501</v>
      </c>
      <c r="BN12" s="17">
        <v>0.101777496271237</v>
      </c>
    </row>
    <row r="13" spans="2:66" ht="29" x14ac:dyDescent="0.35">
      <c r="B13" s="18" t="s">
        <v>354</v>
      </c>
      <c r="C13" s="17">
        <v>2.89615185756937E-2</v>
      </c>
      <c r="D13" s="17">
        <v>3.8575975357328603E-2</v>
      </c>
      <c r="E13" s="17">
        <v>1.81188992338072E-2</v>
      </c>
      <c r="F13" s="17"/>
      <c r="G13" s="17">
        <v>2.0737546110619901E-2</v>
      </c>
      <c r="H13" s="17">
        <v>8.0722754541375799E-2</v>
      </c>
      <c r="I13" s="17">
        <v>0</v>
      </c>
      <c r="J13" s="17">
        <v>1.5539767641741401E-2</v>
      </c>
      <c r="K13" s="17">
        <v>3.4522414008502103E-2</v>
      </c>
      <c r="L13" s="17">
        <v>1.20185369813139E-2</v>
      </c>
      <c r="M13" s="17"/>
      <c r="N13" s="17">
        <v>5.6543782252156297E-2</v>
      </c>
      <c r="O13" s="17">
        <v>2.0848510386259698E-2</v>
      </c>
      <c r="P13" s="17">
        <v>1.31714641886803E-2</v>
      </c>
      <c r="Q13" s="17">
        <v>2.0799575843170801E-2</v>
      </c>
      <c r="R13" s="17"/>
      <c r="S13" s="17">
        <v>9.6928722185572802E-2</v>
      </c>
      <c r="T13" s="17">
        <v>5.2990261870144502E-2</v>
      </c>
      <c r="U13" s="17">
        <v>0</v>
      </c>
      <c r="V13" s="17">
        <v>3.5374921625602303E-2</v>
      </c>
      <c r="W13" s="17">
        <v>0</v>
      </c>
      <c r="X13" s="17">
        <v>0</v>
      </c>
      <c r="Y13" s="17">
        <v>2.8662094633561098E-2</v>
      </c>
      <c r="Z13" s="17">
        <v>0</v>
      </c>
      <c r="AA13" s="17">
        <v>2.2708436442852701E-2</v>
      </c>
      <c r="AB13" s="17">
        <v>0</v>
      </c>
      <c r="AC13" s="17">
        <v>0</v>
      </c>
      <c r="AD13" s="17">
        <v>0</v>
      </c>
      <c r="AE13" s="17"/>
      <c r="AF13" s="17">
        <v>9.4363838211917697E-2</v>
      </c>
      <c r="AG13" s="17">
        <v>1.7404676415463501E-2</v>
      </c>
      <c r="AH13" s="17">
        <v>0</v>
      </c>
      <c r="AI13" s="17">
        <v>0</v>
      </c>
      <c r="AJ13" s="17">
        <v>2.5880909048152701E-2</v>
      </c>
      <c r="AK13" s="17">
        <v>0</v>
      </c>
      <c r="AL13" s="17"/>
      <c r="AM13" s="17">
        <v>3.04025471285773E-2</v>
      </c>
      <c r="AN13" s="17">
        <v>2.68104358844444E-2</v>
      </c>
      <c r="AO13" s="17"/>
      <c r="AP13" s="17">
        <v>3.7121139136184297E-2</v>
      </c>
      <c r="AQ13" s="17">
        <v>2.3399535892244899E-2</v>
      </c>
      <c r="AR13" s="17">
        <v>1.0273691270427E-2</v>
      </c>
      <c r="AS13" s="17">
        <v>0.114311135237904</v>
      </c>
      <c r="AT13" s="17">
        <v>9.5606632148804493E-2</v>
      </c>
      <c r="AU13" s="17"/>
      <c r="AV13" s="17">
        <v>3.3796095455208799E-2</v>
      </c>
      <c r="AW13" s="17">
        <v>2.4911147498154099E-2</v>
      </c>
      <c r="AX13" s="17">
        <v>3.0984601507135501E-2</v>
      </c>
      <c r="AY13" s="17">
        <v>3.8933248026828397E-2</v>
      </c>
      <c r="AZ13" s="17">
        <v>0</v>
      </c>
      <c r="BA13" s="17">
        <v>0</v>
      </c>
      <c r="BB13" s="17"/>
      <c r="BC13" s="17">
        <v>1.0489840457010799E-2</v>
      </c>
      <c r="BD13" s="17">
        <v>2.7974170409592099E-2</v>
      </c>
      <c r="BE13" s="17">
        <v>5.0208143430470101E-2</v>
      </c>
      <c r="BF13" s="17"/>
      <c r="BG13" s="17">
        <v>0</v>
      </c>
      <c r="BH13" s="17">
        <v>3.3458031158484697E-2</v>
      </c>
      <c r="BI13" s="17">
        <v>1.85716582181772E-2</v>
      </c>
      <c r="BJ13" s="17">
        <v>0.119353541900484</v>
      </c>
      <c r="BK13" s="17">
        <v>0</v>
      </c>
      <c r="BL13" s="17"/>
      <c r="BM13" s="17">
        <v>2.7887406933590101E-2</v>
      </c>
      <c r="BN13" s="17">
        <v>2.0153767081479701E-2</v>
      </c>
    </row>
    <row r="14" spans="2:66" x14ac:dyDescent="0.35">
      <c r="B14" s="18" t="s">
        <v>282</v>
      </c>
      <c r="C14" s="19">
        <v>2.1307550978454399E-2</v>
      </c>
      <c r="D14" s="19">
        <v>2.0297673100397099E-2</v>
      </c>
      <c r="E14" s="19">
        <v>2.2595410933175901E-2</v>
      </c>
      <c r="F14" s="19"/>
      <c r="G14" s="19">
        <v>0</v>
      </c>
      <c r="H14" s="19">
        <v>4.3247534305233697E-2</v>
      </c>
      <c r="I14" s="19">
        <v>4.2195257878054698E-2</v>
      </c>
      <c r="J14" s="19">
        <v>0</v>
      </c>
      <c r="K14" s="19">
        <v>1.6285331922314999E-2</v>
      </c>
      <c r="L14" s="19">
        <v>2.4064398386328598E-2</v>
      </c>
      <c r="M14" s="19"/>
      <c r="N14" s="19">
        <v>0</v>
      </c>
      <c r="O14" s="19">
        <v>2.14185024512814E-2</v>
      </c>
      <c r="P14" s="19">
        <v>0</v>
      </c>
      <c r="Q14" s="19">
        <v>6.1309697138366599E-2</v>
      </c>
      <c r="R14" s="19"/>
      <c r="S14" s="19">
        <v>3.9274310804353903E-2</v>
      </c>
      <c r="T14" s="19">
        <v>1.8956188807915001E-2</v>
      </c>
      <c r="U14" s="19">
        <v>0</v>
      </c>
      <c r="V14" s="19">
        <v>0</v>
      </c>
      <c r="W14" s="19">
        <v>0</v>
      </c>
      <c r="X14" s="19">
        <v>2.6165914086155401E-2</v>
      </c>
      <c r="Y14" s="19">
        <v>0</v>
      </c>
      <c r="Z14" s="19">
        <v>5.7458571851537597E-2</v>
      </c>
      <c r="AA14" s="19">
        <v>2.1682169002781301E-2</v>
      </c>
      <c r="AB14" s="19">
        <v>3.8653855957698602E-2</v>
      </c>
      <c r="AC14" s="19">
        <v>6.8943944841443894E-2</v>
      </c>
      <c r="AD14" s="19">
        <v>0</v>
      </c>
      <c r="AE14" s="19"/>
      <c r="AF14" s="19">
        <v>3.7355742551081803E-2</v>
      </c>
      <c r="AG14" s="19">
        <v>2.6654635806531001E-2</v>
      </c>
      <c r="AH14" s="19">
        <v>0</v>
      </c>
      <c r="AI14" s="19">
        <v>2.9026136155458401E-2</v>
      </c>
      <c r="AJ14" s="19">
        <v>0</v>
      </c>
      <c r="AK14" s="19">
        <v>0</v>
      </c>
      <c r="AL14" s="19"/>
      <c r="AM14" s="19">
        <v>1.2998484107733001E-2</v>
      </c>
      <c r="AN14" s="19">
        <v>3.3710837429840497E-2</v>
      </c>
      <c r="AO14" s="19"/>
      <c r="AP14" s="19">
        <v>7.2319298643298002E-2</v>
      </c>
      <c r="AQ14" s="19">
        <v>0</v>
      </c>
      <c r="AR14" s="19">
        <v>1.10663747685347E-2</v>
      </c>
      <c r="AS14" s="19">
        <v>0</v>
      </c>
      <c r="AT14" s="19">
        <v>0</v>
      </c>
      <c r="AU14" s="19"/>
      <c r="AV14" s="19">
        <v>8.1367357465831208E-3</v>
      </c>
      <c r="AW14" s="19">
        <v>2.58778899930735E-2</v>
      </c>
      <c r="AX14" s="19">
        <v>0</v>
      </c>
      <c r="AY14" s="19">
        <v>0</v>
      </c>
      <c r="AZ14" s="19">
        <v>4.7761173449273699E-2</v>
      </c>
      <c r="BA14" s="19">
        <v>3.3464431674723398E-2</v>
      </c>
      <c r="BB14" s="19"/>
      <c r="BC14" s="19">
        <v>2.34198438803928E-2</v>
      </c>
      <c r="BD14" s="19">
        <v>1.29903303347941E-2</v>
      </c>
      <c r="BE14" s="19">
        <v>1.6755073202140799E-2</v>
      </c>
      <c r="BF14" s="19"/>
      <c r="BG14" s="19">
        <v>0</v>
      </c>
      <c r="BH14" s="19">
        <v>1.78226180669089E-2</v>
      </c>
      <c r="BI14" s="19">
        <v>9.9761687449501403E-3</v>
      </c>
      <c r="BJ14" s="19">
        <v>0</v>
      </c>
      <c r="BK14" s="19">
        <v>2.4698825717212901E-2</v>
      </c>
      <c r="BL14" s="19"/>
      <c r="BM14" s="19">
        <v>1.48552256496958E-2</v>
      </c>
      <c r="BN14" s="19">
        <v>2.05282382946309E-2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478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344</v>
      </c>
      <c r="D7" s="10">
        <v>149</v>
      </c>
      <c r="E7" s="10">
        <v>194</v>
      </c>
      <c r="F7" s="10"/>
      <c r="G7" s="10">
        <v>57</v>
      </c>
      <c r="H7" s="10">
        <v>57</v>
      </c>
      <c r="I7" s="10">
        <v>46</v>
      </c>
      <c r="J7" s="10">
        <v>54</v>
      </c>
      <c r="K7" s="10">
        <v>53</v>
      </c>
      <c r="L7" s="10">
        <v>77</v>
      </c>
      <c r="M7" s="10"/>
      <c r="N7" s="10">
        <v>90</v>
      </c>
      <c r="O7" s="10">
        <v>90</v>
      </c>
      <c r="P7" s="10">
        <v>86</v>
      </c>
      <c r="Q7" s="10">
        <v>77</v>
      </c>
      <c r="R7" s="10"/>
      <c r="S7" s="10">
        <v>54</v>
      </c>
      <c r="T7" s="10">
        <v>49</v>
      </c>
      <c r="U7" s="10">
        <v>25</v>
      </c>
      <c r="V7" s="10">
        <v>23</v>
      </c>
      <c r="W7" s="10">
        <v>29</v>
      </c>
      <c r="X7" s="10">
        <v>25</v>
      </c>
      <c r="Y7" s="10">
        <v>27</v>
      </c>
      <c r="Z7" s="10">
        <v>16</v>
      </c>
      <c r="AA7" s="10">
        <v>39</v>
      </c>
      <c r="AB7" s="10">
        <v>24</v>
      </c>
      <c r="AC7" s="10">
        <v>22</v>
      </c>
      <c r="AD7" s="10">
        <v>11</v>
      </c>
      <c r="AE7" s="10"/>
      <c r="AF7" s="10">
        <v>80</v>
      </c>
      <c r="AG7" s="10">
        <v>91</v>
      </c>
      <c r="AH7" s="10">
        <v>47</v>
      </c>
      <c r="AI7" s="10">
        <v>69</v>
      </c>
      <c r="AJ7" s="10">
        <v>40</v>
      </c>
      <c r="AK7" s="10">
        <v>17</v>
      </c>
      <c r="AL7" s="10"/>
      <c r="AM7" s="10">
        <v>213</v>
      </c>
      <c r="AN7" s="10">
        <v>130</v>
      </c>
      <c r="AO7" s="10"/>
      <c r="AP7" s="10">
        <v>83</v>
      </c>
      <c r="AQ7" s="10">
        <v>74</v>
      </c>
      <c r="AR7" s="10">
        <v>88</v>
      </c>
      <c r="AS7" s="10">
        <v>45</v>
      </c>
      <c r="AT7" s="10">
        <v>12</v>
      </c>
      <c r="AU7" s="10"/>
      <c r="AV7" s="10">
        <v>116</v>
      </c>
      <c r="AW7" s="10">
        <v>58</v>
      </c>
      <c r="AX7" s="10">
        <v>27</v>
      </c>
      <c r="AY7" s="10">
        <v>51</v>
      </c>
      <c r="AZ7" s="10">
        <v>30</v>
      </c>
      <c r="BA7" s="10">
        <v>24</v>
      </c>
      <c r="BB7" s="10"/>
      <c r="BC7" s="10">
        <v>86</v>
      </c>
      <c r="BD7" s="10">
        <v>143</v>
      </c>
      <c r="BE7" s="10">
        <v>98</v>
      </c>
      <c r="BF7" s="10"/>
      <c r="BG7" s="10">
        <v>23</v>
      </c>
      <c r="BH7" s="10">
        <v>157</v>
      </c>
      <c r="BI7" s="10">
        <v>110</v>
      </c>
      <c r="BJ7" s="10">
        <v>10</v>
      </c>
      <c r="BK7" s="10">
        <v>32</v>
      </c>
      <c r="BL7" s="10"/>
      <c r="BM7" s="10">
        <v>180</v>
      </c>
      <c r="BN7" s="10">
        <v>42</v>
      </c>
    </row>
    <row r="8" spans="2:66" ht="30" customHeight="1" x14ac:dyDescent="0.35">
      <c r="B8" s="11" t="s">
        <v>19</v>
      </c>
      <c r="C8" s="11">
        <v>343</v>
      </c>
      <c r="D8" s="11">
        <v>150</v>
      </c>
      <c r="E8" s="11">
        <v>192</v>
      </c>
      <c r="F8" s="11"/>
      <c r="G8" s="11">
        <v>58</v>
      </c>
      <c r="H8" s="11">
        <v>55</v>
      </c>
      <c r="I8" s="11">
        <v>46</v>
      </c>
      <c r="J8" s="11">
        <v>54</v>
      </c>
      <c r="K8" s="11">
        <v>53</v>
      </c>
      <c r="L8" s="11">
        <v>76</v>
      </c>
      <c r="M8" s="11"/>
      <c r="N8" s="11">
        <v>89</v>
      </c>
      <c r="O8" s="11">
        <v>93</v>
      </c>
      <c r="P8" s="11">
        <v>85</v>
      </c>
      <c r="Q8" s="11">
        <v>75</v>
      </c>
      <c r="R8" s="11"/>
      <c r="S8" s="11">
        <v>53</v>
      </c>
      <c r="T8" s="11">
        <v>49</v>
      </c>
      <c r="U8" s="11">
        <v>24</v>
      </c>
      <c r="V8" s="11">
        <v>25</v>
      </c>
      <c r="W8" s="11">
        <v>29</v>
      </c>
      <c r="X8" s="11">
        <v>24</v>
      </c>
      <c r="Y8" s="11">
        <v>27</v>
      </c>
      <c r="Z8" s="11">
        <v>15</v>
      </c>
      <c r="AA8" s="11">
        <v>38</v>
      </c>
      <c r="AB8" s="11">
        <v>27</v>
      </c>
      <c r="AC8" s="11">
        <v>21</v>
      </c>
      <c r="AD8" s="11">
        <v>10</v>
      </c>
      <c r="AE8" s="11"/>
      <c r="AF8" s="11">
        <v>80</v>
      </c>
      <c r="AG8" s="11">
        <v>91</v>
      </c>
      <c r="AH8" s="11">
        <v>46</v>
      </c>
      <c r="AI8" s="11">
        <v>69</v>
      </c>
      <c r="AJ8" s="11">
        <v>41</v>
      </c>
      <c r="AK8" s="11">
        <v>17</v>
      </c>
      <c r="AL8" s="11"/>
      <c r="AM8" s="11">
        <v>212</v>
      </c>
      <c r="AN8" s="11">
        <v>130</v>
      </c>
      <c r="AO8" s="11"/>
      <c r="AP8" s="11">
        <v>83</v>
      </c>
      <c r="AQ8" s="11">
        <v>74</v>
      </c>
      <c r="AR8" s="11">
        <v>88</v>
      </c>
      <c r="AS8" s="11">
        <v>45</v>
      </c>
      <c r="AT8" s="11">
        <v>12</v>
      </c>
      <c r="AU8" s="11"/>
      <c r="AV8" s="11">
        <v>115</v>
      </c>
      <c r="AW8" s="11">
        <v>57</v>
      </c>
      <c r="AX8" s="11">
        <v>27</v>
      </c>
      <c r="AY8" s="11">
        <v>51</v>
      </c>
      <c r="AZ8" s="11">
        <v>30</v>
      </c>
      <c r="BA8" s="11">
        <v>24</v>
      </c>
      <c r="BB8" s="11"/>
      <c r="BC8" s="11">
        <v>86</v>
      </c>
      <c r="BD8" s="11">
        <v>143</v>
      </c>
      <c r="BE8" s="11">
        <v>97</v>
      </c>
      <c r="BF8" s="11"/>
      <c r="BG8" s="11">
        <v>23</v>
      </c>
      <c r="BH8" s="11">
        <v>157</v>
      </c>
      <c r="BI8" s="11">
        <v>109</v>
      </c>
      <c r="BJ8" s="11">
        <v>10</v>
      </c>
      <c r="BK8" s="11">
        <v>32</v>
      </c>
      <c r="BL8" s="11"/>
      <c r="BM8" s="11">
        <v>180</v>
      </c>
      <c r="BN8" s="11">
        <v>42</v>
      </c>
    </row>
    <row r="9" spans="2:66" ht="29" x14ac:dyDescent="0.35">
      <c r="B9" s="18" t="s">
        <v>350</v>
      </c>
      <c r="C9" s="17">
        <v>0.199106575148394</v>
      </c>
      <c r="D9" s="17">
        <v>0.25094326443586701</v>
      </c>
      <c r="E9" s="17">
        <v>0.159788513659227</v>
      </c>
      <c r="F9" s="17"/>
      <c r="G9" s="17">
        <v>5.3896156456986699E-2</v>
      </c>
      <c r="H9" s="17">
        <v>6.9806779048960904E-2</v>
      </c>
      <c r="I9" s="17">
        <v>0.21589707085552901</v>
      </c>
      <c r="J9" s="17">
        <v>0.202202494293487</v>
      </c>
      <c r="K9" s="17">
        <v>0.18959450252903801</v>
      </c>
      <c r="L9" s="17">
        <v>0.39655586698783202</v>
      </c>
      <c r="M9" s="17"/>
      <c r="N9" s="17">
        <v>0.110902680682281</v>
      </c>
      <c r="O9" s="17">
        <v>0.17739089316784001</v>
      </c>
      <c r="P9" s="17">
        <v>0.25267505020083603</v>
      </c>
      <c r="Q9" s="17">
        <v>0.27160920544721501</v>
      </c>
      <c r="R9" s="17"/>
      <c r="S9" s="17">
        <v>9.1794235471583996E-2</v>
      </c>
      <c r="T9" s="17">
        <v>0.244145350248371</v>
      </c>
      <c r="U9" s="17">
        <v>0.23983875416670999</v>
      </c>
      <c r="V9" s="17">
        <v>0.16929136589742499</v>
      </c>
      <c r="W9" s="17">
        <v>0.13284316785757599</v>
      </c>
      <c r="X9" s="17">
        <v>0.322090566977564</v>
      </c>
      <c r="Y9" s="17">
        <v>0.18435200704014201</v>
      </c>
      <c r="Z9" s="17">
        <v>0.24705148516302899</v>
      </c>
      <c r="AA9" s="17">
        <v>0.206501442859132</v>
      </c>
      <c r="AB9" s="17">
        <v>0.20978797040557801</v>
      </c>
      <c r="AC9" s="17">
        <v>0.17826995198429901</v>
      </c>
      <c r="AD9" s="17">
        <v>0.37163107522720701</v>
      </c>
      <c r="AE9" s="17"/>
      <c r="AF9" s="17">
        <v>0.10021085513047701</v>
      </c>
      <c r="AG9" s="17">
        <v>0.21690433005611301</v>
      </c>
      <c r="AH9" s="17">
        <v>0.18894454182380199</v>
      </c>
      <c r="AI9" s="17">
        <v>0.248109406743514</v>
      </c>
      <c r="AJ9" s="17">
        <v>0.24769076204848101</v>
      </c>
      <c r="AK9" s="17">
        <v>0.28142459602856101</v>
      </c>
      <c r="AL9" s="17"/>
      <c r="AM9" s="17">
        <v>0.25755283884078101</v>
      </c>
      <c r="AN9" s="17">
        <v>0.105540345636348</v>
      </c>
      <c r="AO9" s="17"/>
      <c r="AP9" s="17">
        <v>0.34728275648323298</v>
      </c>
      <c r="AQ9" s="17">
        <v>0.17599624924042701</v>
      </c>
      <c r="AR9" s="17">
        <v>0.12456518743144999</v>
      </c>
      <c r="AS9" s="17">
        <v>8.6768959515207203E-2</v>
      </c>
      <c r="AT9" s="17">
        <v>0</v>
      </c>
      <c r="AU9" s="17"/>
      <c r="AV9" s="17">
        <v>0.137364037979473</v>
      </c>
      <c r="AW9" s="17">
        <v>0.23835298204496499</v>
      </c>
      <c r="AX9" s="17">
        <v>0.143790293378736</v>
      </c>
      <c r="AY9" s="17">
        <v>0.28965798835479201</v>
      </c>
      <c r="AZ9" s="17">
        <v>0.13166483815289201</v>
      </c>
      <c r="BA9" s="17">
        <v>0.33444166875839099</v>
      </c>
      <c r="BB9" s="17"/>
      <c r="BC9" s="17">
        <v>9.3256753003826506E-2</v>
      </c>
      <c r="BD9" s="17">
        <v>0.20710528806751</v>
      </c>
      <c r="BE9" s="17">
        <v>0.27228148393595702</v>
      </c>
      <c r="BF9" s="17"/>
      <c r="BG9" s="17">
        <v>0.25319021943174103</v>
      </c>
      <c r="BH9" s="17">
        <v>0.165000897811168</v>
      </c>
      <c r="BI9" s="17">
        <v>0.13473333186188599</v>
      </c>
      <c r="BJ9" s="17">
        <v>9.9351133307732403E-2</v>
      </c>
      <c r="BK9" s="17">
        <v>0.53300655563587795</v>
      </c>
      <c r="BL9" s="17"/>
      <c r="BM9" s="17">
        <v>0.17604904712224401</v>
      </c>
      <c r="BN9" s="17">
        <v>0.42649761874800302</v>
      </c>
    </row>
    <row r="10" spans="2:66" ht="43.5" x14ac:dyDescent="0.35">
      <c r="B10" s="18" t="s">
        <v>351</v>
      </c>
      <c r="C10" s="17">
        <v>0.30404432370011097</v>
      </c>
      <c r="D10" s="17">
        <v>0.22241951917672201</v>
      </c>
      <c r="E10" s="17">
        <v>0.36401087860949799</v>
      </c>
      <c r="F10" s="17"/>
      <c r="G10" s="17">
        <v>0.34890379682961797</v>
      </c>
      <c r="H10" s="17">
        <v>0.31205895790160099</v>
      </c>
      <c r="I10" s="17">
        <v>0.259711871176387</v>
      </c>
      <c r="J10" s="17">
        <v>0.25926326068979699</v>
      </c>
      <c r="K10" s="17">
        <v>0.397244044330056</v>
      </c>
      <c r="L10" s="17">
        <v>0.25852151339121798</v>
      </c>
      <c r="M10" s="17"/>
      <c r="N10" s="17">
        <v>0.35273474777809199</v>
      </c>
      <c r="O10" s="17">
        <v>0.26588569211233798</v>
      </c>
      <c r="P10" s="17">
        <v>0.29329035197686398</v>
      </c>
      <c r="Q10" s="17">
        <v>0.29731698587811201</v>
      </c>
      <c r="R10" s="17"/>
      <c r="S10" s="17">
        <v>0.29744634744932602</v>
      </c>
      <c r="T10" s="17">
        <v>0.286035904516244</v>
      </c>
      <c r="U10" s="17">
        <v>0.35507272471072299</v>
      </c>
      <c r="V10" s="17">
        <v>0.26048575796657603</v>
      </c>
      <c r="W10" s="17">
        <v>0.309783320272914</v>
      </c>
      <c r="X10" s="17">
        <v>0.35360088258867001</v>
      </c>
      <c r="Y10" s="17">
        <v>0.25910335049392702</v>
      </c>
      <c r="Z10" s="17">
        <v>0.43629967882302501</v>
      </c>
      <c r="AA10" s="17">
        <v>0.28232517878843799</v>
      </c>
      <c r="AB10" s="17">
        <v>0.25533100253834101</v>
      </c>
      <c r="AC10" s="17">
        <v>0.41153816804228899</v>
      </c>
      <c r="AD10" s="17">
        <v>0.181903548963227</v>
      </c>
      <c r="AE10" s="17"/>
      <c r="AF10" s="17">
        <v>0.234852972908421</v>
      </c>
      <c r="AG10" s="17">
        <v>0.29195542683213999</v>
      </c>
      <c r="AH10" s="17">
        <v>0.44880277438841398</v>
      </c>
      <c r="AI10" s="17">
        <v>0.29116927728946101</v>
      </c>
      <c r="AJ10" s="17">
        <v>0.34801174494718901</v>
      </c>
      <c r="AK10" s="17">
        <v>0.24339061414635299</v>
      </c>
      <c r="AL10" s="17"/>
      <c r="AM10" s="17">
        <v>0.30874841805932002</v>
      </c>
      <c r="AN10" s="17">
        <v>0.29124891386377499</v>
      </c>
      <c r="AO10" s="17"/>
      <c r="AP10" s="17">
        <v>0.28672111318399701</v>
      </c>
      <c r="AQ10" s="17">
        <v>0.37964998316919102</v>
      </c>
      <c r="AR10" s="17">
        <v>0.23800010297988</v>
      </c>
      <c r="AS10" s="17">
        <v>0.30830558609011299</v>
      </c>
      <c r="AT10" s="17">
        <v>0.24488957471255099</v>
      </c>
      <c r="AU10" s="17"/>
      <c r="AV10" s="17">
        <v>0.27382345197024699</v>
      </c>
      <c r="AW10" s="17">
        <v>0.27375785814633202</v>
      </c>
      <c r="AX10" s="17">
        <v>0.40489780588121599</v>
      </c>
      <c r="AY10" s="17">
        <v>0.42732599734549598</v>
      </c>
      <c r="AZ10" s="17">
        <v>0.33494690439108898</v>
      </c>
      <c r="BA10" s="17">
        <v>0.122090675439584</v>
      </c>
      <c r="BB10" s="17"/>
      <c r="BC10" s="17">
        <v>0.31476672010539902</v>
      </c>
      <c r="BD10" s="17">
        <v>0.32660904629015203</v>
      </c>
      <c r="BE10" s="17">
        <v>0.25495894441808797</v>
      </c>
      <c r="BF10" s="17"/>
      <c r="BG10" s="17">
        <v>0.263358768346595</v>
      </c>
      <c r="BH10" s="17">
        <v>0.31498817753559399</v>
      </c>
      <c r="BI10" s="17">
        <v>0.28605046818801599</v>
      </c>
      <c r="BJ10" s="17">
        <v>0.193950403458721</v>
      </c>
      <c r="BK10" s="17">
        <v>0.39875689369249301</v>
      </c>
      <c r="BL10" s="17"/>
      <c r="BM10" s="17">
        <v>0.30852016745137001</v>
      </c>
      <c r="BN10" s="17">
        <v>0.34845492484952201</v>
      </c>
    </row>
    <row r="11" spans="2:66" ht="29" x14ac:dyDescent="0.35">
      <c r="B11" s="18" t="s">
        <v>352</v>
      </c>
      <c r="C11" s="17">
        <v>0.35998940205844498</v>
      </c>
      <c r="D11" s="17">
        <v>0.38579048837144803</v>
      </c>
      <c r="E11" s="17">
        <v>0.341746661126897</v>
      </c>
      <c r="F11" s="17"/>
      <c r="G11" s="17">
        <v>0.421543820679047</v>
      </c>
      <c r="H11" s="17">
        <v>0.40891312953164699</v>
      </c>
      <c r="I11" s="17">
        <v>0.35298517504320598</v>
      </c>
      <c r="J11" s="17">
        <v>0.37042689112900401</v>
      </c>
      <c r="K11" s="17">
        <v>0.35671955506807901</v>
      </c>
      <c r="L11" s="17">
        <v>0.27720336820347402</v>
      </c>
      <c r="M11" s="17"/>
      <c r="N11" s="17">
        <v>0.39013405967776099</v>
      </c>
      <c r="O11" s="17">
        <v>0.40057658152596098</v>
      </c>
      <c r="P11" s="17">
        <v>0.32806956543515597</v>
      </c>
      <c r="Q11" s="17">
        <v>0.31501133558254302</v>
      </c>
      <c r="R11" s="17"/>
      <c r="S11" s="17">
        <v>0.411869609287147</v>
      </c>
      <c r="T11" s="17">
        <v>0.28583244456156698</v>
      </c>
      <c r="U11" s="17">
        <v>0.318585349256164</v>
      </c>
      <c r="V11" s="17">
        <v>0.43557146743462399</v>
      </c>
      <c r="W11" s="17">
        <v>0.34548436008535</v>
      </c>
      <c r="X11" s="17">
        <v>0.28545810367532398</v>
      </c>
      <c r="Y11" s="17">
        <v>0.482980102501046</v>
      </c>
      <c r="Z11" s="17">
        <v>0.18832311354498699</v>
      </c>
      <c r="AA11" s="17">
        <v>0.411184226123672</v>
      </c>
      <c r="AB11" s="17">
        <v>0.40987335671347103</v>
      </c>
      <c r="AC11" s="17">
        <v>0.32140945417597699</v>
      </c>
      <c r="AD11" s="17">
        <v>0.26542751336270298</v>
      </c>
      <c r="AE11" s="17"/>
      <c r="AF11" s="17">
        <v>0.393248808185026</v>
      </c>
      <c r="AG11" s="17">
        <v>0.36709384104690801</v>
      </c>
      <c r="AH11" s="17">
        <v>0.25243046036744499</v>
      </c>
      <c r="AI11" s="17">
        <v>0.40559986296796902</v>
      </c>
      <c r="AJ11" s="17">
        <v>0.32737239671233898</v>
      </c>
      <c r="AK11" s="17">
        <v>0.354051465630495</v>
      </c>
      <c r="AL11" s="17"/>
      <c r="AM11" s="17">
        <v>0.29260867946340502</v>
      </c>
      <c r="AN11" s="17">
        <v>0.47221797445695002</v>
      </c>
      <c r="AO11" s="17"/>
      <c r="AP11" s="17">
        <v>0.24429767545776501</v>
      </c>
      <c r="AQ11" s="17">
        <v>0.35224659955354398</v>
      </c>
      <c r="AR11" s="17">
        <v>0.50060161213348298</v>
      </c>
      <c r="AS11" s="17">
        <v>0.445151977331327</v>
      </c>
      <c r="AT11" s="17">
        <v>0.16599170984488501</v>
      </c>
      <c r="AU11" s="17"/>
      <c r="AV11" s="17">
        <v>0.399028113479511</v>
      </c>
      <c r="AW11" s="17">
        <v>0.31373486557036001</v>
      </c>
      <c r="AX11" s="17">
        <v>0.414401284439113</v>
      </c>
      <c r="AY11" s="17">
        <v>0.28301601429971102</v>
      </c>
      <c r="AZ11" s="17">
        <v>0.43523088978743402</v>
      </c>
      <c r="BA11" s="17">
        <v>0.28878394871832802</v>
      </c>
      <c r="BB11" s="17"/>
      <c r="BC11" s="17">
        <v>0.47564152397113801</v>
      </c>
      <c r="BD11" s="17">
        <v>0.31194247834610001</v>
      </c>
      <c r="BE11" s="17">
        <v>0.36170879108956899</v>
      </c>
      <c r="BF11" s="17"/>
      <c r="BG11" s="17">
        <v>0.30899074720023001</v>
      </c>
      <c r="BH11" s="17">
        <v>0.38607808175317698</v>
      </c>
      <c r="BI11" s="17">
        <v>0.41550834692281902</v>
      </c>
      <c r="BJ11" s="17">
        <v>0.40731636754964101</v>
      </c>
      <c r="BK11" s="17">
        <v>6.8236550671628607E-2</v>
      </c>
      <c r="BL11" s="17"/>
      <c r="BM11" s="17">
        <v>0.37642076308371197</v>
      </c>
      <c r="BN11" s="17">
        <v>0.15151702857254601</v>
      </c>
    </row>
    <row r="12" spans="2:66" ht="29" x14ac:dyDescent="0.35">
      <c r="B12" s="18" t="s">
        <v>353</v>
      </c>
      <c r="C12" s="17">
        <v>0.110704319243288</v>
      </c>
      <c r="D12" s="17">
        <v>0.11449121119014</v>
      </c>
      <c r="E12" s="17">
        <v>0.10832120712587601</v>
      </c>
      <c r="F12" s="17"/>
      <c r="G12" s="17">
        <v>0.175656226034348</v>
      </c>
      <c r="H12" s="17">
        <v>0.175477973086126</v>
      </c>
      <c r="I12" s="17">
        <v>0.10608164315042699</v>
      </c>
      <c r="J12" s="17">
        <v>0.128802016780417</v>
      </c>
      <c r="K12" s="17">
        <v>3.8758468103584597E-2</v>
      </c>
      <c r="L12" s="17">
        <v>5.4467131824234398E-2</v>
      </c>
      <c r="M12" s="17"/>
      <c r="N12" s="17">
        <v>0.125150954524615</v>
      </c>
      <c r="O12" s="17">
        <v>0.10024352504957</v>
      </c>
      <c r="P12" s="17">
        <v>0.11454402131616601</v>
      </c>
      <c r="Q12" s="17">
        <v>0.10366004458282101</v>
      </c>
      <c r="R12" s="17"/>
      <c r="S12" s="17">
        <v>0.16368926611836199</v>
      </c>
      <c r="T12" s="17">
        <v>0.122141295457316</v>
      </c>
      <c r="U12" s="17">
        <v>8.6503171866402898E-2</v>
      </c>
      <c r="V12" s="17">
        <v>8.8415437238302794E-2</v>
      </c>
      <c r="W12" s="17">
        <v>0.17659352447662599</v>
      </c>
      <c r="X12" s="17">
        <v>3.8850446758442403E-2</v>
      </c>
      <c r="Y12" s="17">
        <v>7.3564539964885295E-2</v>
      </c>
      <c r="Z12" s="17">
        <v>6.2304675640502197E-2</v>
      </c>
      <c r="AA12" s="17">
        <v>7.5671973499136402E-2</v>
      </c>
      <c r="AB12" s="17">
        <v>0.12500767034261001</v>
      </c>
      <c r="AC12" s="17">
        <v>8.8782425797435394E-2</v>
      </c>
      <c r="AD12" s="17">
        <v>0.18103786244686301</v>
      </c>
      <c r="AE12" s="17"/>
      <c r="AF12" s="17">
        <v>0.246921466000039</v>
      </c>
      <c r="AG12" s="17">
        <v>6.8791653263985605E-2</v>
      </c>
      <c r="AH12" s="17">
        <v>8.8005964048247398E-2</v>
      </c>
      <c r="AI12" s="17">
        <v>4.0966001127432698E-2</v>
      </c>
      <c r="AJ12" s="17">
        <v>7.6925096291990805E-2</v>
      </c>
      <c r="AK12" s="17">
        <v>0.121133324194591</v>
      </c>
      <c r="AL12" s="17"/>
      <c r="AM12" s="17">
        <v>0.117995354299782</v>
      </c>
      <c r="AN12" s="17">
        <v>9.9667077894273204E-2</v>
      </c>
      <c r="AO12" s="17"/>
      <c r="AP12" s="17">
        <v>7.2645209493991503E-2</v>
      </c>
      <c r="AQ12" s="17">
        <v>9.2107168036838397E-2</v>
      </c>
      <c r="AR12" s="17">
        <v>0.11420464144904301</v>
      </c>
      <c r="AS12" s="17">
        <v>0.138820487216399</v>
      </c>
      <c r="AT12" s="17">
        <v>0.41984298322869401</v>
      </c>
      <c r="AU12" s="17"/>
      <c r="AV12" s="17">
        <v>0.164114756043888</v>
      </c>
      <c r="AW12" s="17">
        <v>0.12241303506557299</v>
      </c>
      <c r="AX12" s="17">
        <v>3.6910616300935097E-2</v>
      </c>
      <c r="AY12" s="17">
        <v>0</v>
      </c>
      <c r="AZ12" s="17">
        <v>9.8157367668585294E-2</v>
      </c>
      <c r="BA12" s="17">
        <v>0.21563501120959799</v>
      </c>
      <c r="BB12" s="17"/>
      <c r="BC12" s="17">
        <v>0.105423709968594</v>
      </c>
      <c r="BD12" s="17">
        <v>0.11902084320004799</v>
      </c>
      <c r="BE12" s="17">
        <v>9.0777435312873106E-2</v>
      </c>
      <c r="BF12" s="17"/>
      <c r="BG12" s="17">
        <v>0.174460265021433</v>
      </c>
      <c r="BH12" s="17">
        <v>0.101922711310731</v>
      </c>
      <c r="BI12" s="17">
        <v>0.145849075695627</v>
      </c>
      <c r="BJ12" s="17">
        <v>0.20148662218947799</v>
      </c>
      <c r="BK12" s="17">
        <v>0</v>
      </c>
      <c r="BL12" s="17"/>
      <c r="BM12" s="17">
        <v>0.11101004421373301</v>
      </c>
      <c r="BN12" s="17">
        <v>4.94865850202406E-2</v>
      </c>
    </row>
    <row r="13" spans="2:66" ht="29" x14ac:dyDescent="0.35">
      <c r="B13" s="18" t="s">
        <v>354</v>
      </c>
      <c r="C13" s="17">
        <v>1.17985188861673E-2</v>
      </c>
      <c r="D13" s="17">
        <v>2.01095615555161E-2</v>
      </c>
      <c r="E13" s="17">
        <v>5.3922135627547003E-3</v>
      </c>
      <c r="F13" s="17"/>
      <c r="G13" s="17">
        <v>0</v>
      </c>
      <c r="H13" s="17">
        <v>3.3743160431665399E-2</v>
      </c>
      <c r="I13" s="17">
        <v>2.24058627739551E-2</v>
      </c>
      <c r="J13" s="17">
        <v>2.10595365114364E-2</v>
      </c>
      <c r="K13" s="17">
        <v>0</v>
      </c>
      <c r="L13" s="17">
        <v>0</v>
      </c>
      <c r="M13" s="17"/>
      <c r="N13" s="17">
        <v>2.1077557337251699E-2</v>
      </c>
      <c r="O13" s="17">
        <v>2.3438727061342101E-2</v>
      </c>
      <c r="P13" s="17">
        <v>0</v>
      </c>
      <c r="Q13" s="17">
        <v>0</v>
      </c>
      <c r="R13" s="17"/>
      <c r="S13" s="17">
        <v>3.5200541673581297E-2</v>
      </c>
      <c r="T13" s="17">
        <v>0</v>
      </c>
      <c r="U13" s="17">
        <v>0</v>
      </c>
      <c r="V13" s="17">
        <v>4.6235971463071797E-2</v>
      </c>
      <c r="W13" s="17">
        <v>3.5295627307533398E-2</v>
      </c>
      <c r="X13" s="17">
        <v>0</v>
      </c>
      <c r="Y13" s="17">
        <v>0</v>
      </c>
      <c r="Z13" s="17">
        <v>0</v>
      </c>
      <c r="AA13" s="17">
        <v>0</v>
      </c>
      <c r="AB13" s="17">
        <v>0</v>
      </c>
      <c r="AC13" s="17">
        <v>0</v>
      </c>
      <c r="AD13" s="17">
        <v>0</v>
      </c>
      <c r="AE13" s="17"/>
      <c r="AF13" s="17">
        <v>2.4765897776037101E-2</v>
      </c>
      <c r="AG13" s="17">
        <v>2.2872081602892599E-2</v>
      </c>
      <c r="AH13" s="17">
        <v>0</v>
      </c>
      <c r="AI13" s="17">
        <v>0</v>
      </c>
      <c r="AJ13" s="17">
        <v>0</v>
      </c>
      <c r="AK13" s="17">
        <v>0</v>
      </c>
      <c r="AL13" s="17"/>
      <c r="AM13" s="17">
        <v>1.3718458099475301E-2</v>
      </c>
      <c r="AN13" s="17">
        <v>8.7637803294687098E-3</v>
      </c>
      <c r="AO13" s="17"/>
      <c r="AP13" s="17">
        <v>1.37806678772867E-2</v>
      </c>
      <c r="AQ13" s="17">
        <v>0</v>
      </c>
      <c r="AR13" s="17">
        <v>0</v>
      </c>
      <c r="AS13" s="17">
        <v>2.0952989846952801E-2</v>
      </c>
      <c r="AT13" s="17">
        <v>0.16927573221386999</v>
      </c>
      <c r="AU13" s="17"/>
      <c r="AV13" s="17">
        <v>1.7192835018032999E-2</v>
      </c>
      <c r="AW13" s="17">
        <v>1.63127114390372E-2</v>
      </c>
      <c r="AX13" s="17">
        <v>0</v>
      </c>
      <c r="AY13" s="17">
        <v>0</v>
      </c>
      <c r="AZ13" s="17">
        <v>0</v>
      </c>
      <c r="BA13" s="17">
        <v>0</v>
      </c>
      <c r="BB13" s="17"/>
      <c r="BC13" s="17">
        <v>1.0911292951042401E-2</v>
      </c>
      <c r="BD13" s="17">
        <v>7.9823328681297608E-3</v>
      </c>
      <c r="BE13" s="17">
        <v>2.02733452435119E-2</v>
      </c>
      <c r="BF13" s="17"/>
      <c r="BG13" s="17">
        <v>0</v>
      </c>
      <c r="BH13" s="17">
        <v>1.97836698058921E-2</v>
      </c>
      <c r="BI13" s="17">
        <v>8.5593441620227702E-3</v>
      </c>
      <c r="BJ13" s="17">
        <v>0</v>
      </c>
      <c r="BK13" s="17">
        <v>0</v>
      </c>
      <c r="BL13" s="17"/>
      <c r="BM13" s="17">
        <v>1.73052185158717E-2</v>
      </c>
      <c r="BN13" s="17">
        <v>0</v>
      </c>
    </row>
    <row r="14" spans="2:66" x14ac:dyDescent="0.35">
      <c r="B14" s="18" t="s">
        <v>282</v>
      </c>
      <c r="C14" s="19">
        <v>1.43568609635954E-2</v>
      </c>
      <c r="D14" s="19">
        <v>6.2459552703074501E-3</v>
      </c>
      <c r="E14" s="19">
        <v>2.0740525915746301E-2</v>
      </c>
      <c r="F14" s="19"/>
      <c r="G14" s="19">
        <v>0</v>
      </c>
      <c r="H14" s="19">
        <v>0</v>
      </c>
      <c r="I14" s="19">
        <v>4.2918377000496603E-2</v>
      </c>
      <c r="J14" s="19">
        <v>1.8245800595859601E-2</v>
      </c>
      <c r="K14" s="19">
        <v>1.7683429969242801E-2</v>
      </c>
      <c r="L14" s="19">
        <v>1.32521195932413E-2</v>
      </c>
      <c r="M14" s="19"/>
      <c r="N14" s="19">
        <v>0</v>
      </c>
      <c r="O14" s="19">
        <v>3.2464581082949202E-2</v>
      </c>
      <c r="P14" s="19">
        <v>1.1421011070977601E-2</v>
      </c>
      <c r="Q14" s="19">
        <v>1.24024285093096E-2</v>
      </c>
      <c r="R14" s="19"/>
      <c r="S14" s="19">
        <v>0</v>
      </c>
      <c r="T14" s="19">
        <v>6.18450052165017E-2</v>
      </c>
      <c r="U14" s="19">
        <v>0</v>
      </c>
      <c r="V14" s="19">
        <v>0</v>
      </c>
      <c r="W14" s="19">
        <v>0</v>
      </c>
      <c r="X14" s="19">
        <v>0</v>
      </c>
      <c r="Y14" s="19">
        <v>0</v>
      </c>
      <c r="Z14" s="19">
        <v>6.6021046828455998E-2</v>
      </c>
      <c r="AA14" s="19">
        <v>2.43171787296226E-2</v>
      </c>
      <c r="AB14" s="19">
        <v>0</v>
      </c>
      <c r="AC14" s="19">
        <v>0</v>
      </c>
      <c r="AD14" s="19">
        <v>0</v>
      </c>
      <c r="AE14" s="19"/>
      <c r="AF14" s="19">
        <v>0</v>
      </c>
      <c r="AG14" s="19">
        <v>3.23826671979617E-2</v>
      </c>
      <c r="AH14" s="19">
        <v>2.1816259372091501E-2</v>
      </c>
      <c r="AI14" s="19">
        <v>1.41554518716226E-2</v>
      </c>
      <c r="AJ14" s="19">
        <v>0</v>
      </c>
      <c r="AK14" s="19">
        <v>0</v>
      </c>
      <c r="AL14" s="19"/>
      <c r="AM14" s="19">
        <v>9.3762512372376604E-3</v>
      </c>
      <c r="AN14" s="19">
        <v>2.2561907819184199E-2</v>
      </c>
      <c r="AO14" s="19"/>
      <c r="AP14" s="19">
        <v>3.52725775037269E-2</v>
      </c>
      <c r="AQ14" s="19">
        <v>0</v>
      </c>
      <c r="AR14" s="19">
        <v>2.2628456006144201E-2</v>
      </c>
      <c r="AS14" s="19">
        <v>0</v>
      </c>
      <c r="AT14" s="19">
        <v>0</v>
      </c>
      <c r="AU14" s="19"/>
      <c r="AV14" s="19">
        <v>8.4768055088483892E-3</v>
      </c>
      <c r="AW14" s="19">
        <v>3.54285477337331E-2</v>
      </c>
      <c r="AX14" s="19">
        <v>0</v>
      </c>
      <c r="AY14" s="19">
        <v>0</v>
      </c>
      <c r="AZ14" s="19">
        <v>0</v>
      </c>
      <c r="BA14" s="19">
        <v>3.9048695874098399E-2</v>
      </c>
      <c r="BB14" s="19"/>
      <c r="BC14" s="19">
        <v>0</v>
      </c>
      <c r="BD14" s="19">
        <v>2.7340011228060498E-2</v>
      </c>
      <c r="BE14" s="19">
        <v>0</v>
      </c>
      <c r="BF14" s="19"/>
      <c r="BG14" s="19">
        <v>0</v>
      </c>
      <c r="BH14" s="19">
        <v>1.22264617834387E-2</v>
      </c>
      <c r="BI14" s="19">
        <v>9.2994331696280505E-3</v>
      </c>
      <c r="BJ14" s="19">
        <v>9.7895473494427301E-2</v>
      </c>
      <c r="BK14" s="19">
        <v>0</v>
      </c>
      <c r="BL14" s="19"/>
      <c r="BM14" s="19">
        <v>1.06947596130698E-2</v>
      </c>
      <c r="BN14" s="19">
        <v>2.40438428096874E-2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479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366</v>
      </c>
      <c r="D7" s="10">
        <v>171</v>
      </c>
      <c r="E7" s="10">
        <v>193</v>
      </c>
      <c r="F7" s="10"/>
      <c r="G7" s="10">
        <v>43</v>
      </c>
      <c r="H7" s="10">
        <v>68</v>
      </c>
      <c r="I7" s="10">
        <v>53</v>
      </c>
      <c r="J7" s="10">
        <v>70</v>
      </c>
      <c r="K7" s="10">
        <v>49</v>
      </c>
      <c r="L7" s="10">
        <v>83</v>
      </c>
      <c r="M7" s="10"/>
      <c r="N7" s="10">
        <v>102</v>
      </c>
      <c r="O7" s="10">
        <v>85</v>
      </c>
      <c r="P7" s="10">
        <v>82</v>
      </c>
      <c r="Q7" s="10">
        <v>97</v>
      </c>
      <c r="R7" s="10"/>
      <c r="S7" s="10">
        <v>42</v>
      </c>
      <c r="T7" s="10">
        <v>48</v>
      </c>
      <c r="U7" s="10">
        <v>29</v>
      </c>
      <c r="V7" s="10">
        <v>34</v>
      </c>
      <c r="W7" s="10">
        <v>18</v>
      </c>
      <c r="X7" s="10">
        <v>35</v>
      </c>
      <c r="Y7" s="10">
        <v>33</v>
      </c>
      <c r="Z7" s="10">
        <v>26</v>
      </c>
      <c r="AA7" s="10">
        <v>35</v>
      </c>
      <c r="AB7" s="10">
        <v>36</v>
      </c>
      <c r="AC7" s="10">
        <v>21</v>
      </c>
      <c r="AD7" s="10">
        <v>9</v>
      </c>
      <c r="AE7" s="10"/>
      <c r="AF7" s="10">
        <v>92</v>
      </c>
      <c r="AG7" s="10">
        <v>91</v>
      </c>
      <c r="AH7" s="10">
        <v>50</v>
      </c>
      <c r="AI7" s="10">
        <v>71</v>
      </c>
      <c r="AJ7" s="10">
        <v>45</v>
      </c>
      <c r="AK7" s="10">
        <v>17</v>
      </c>
      <c r="AL7" s="10"/>
      <c r="AM7" s="10">
        <v>207</v>
      </c>
      <c r="AN7" s="10">
        <v>158</v>
      </c>
      <c r="AO7" s="10"/>
      <c r="AP7" s="10">
        <v>87</v>
      </c>
      <c r="AQ7" s="10">
        <v>69</v>
      </c>
      <c r="AR7" s="10">
        <v>96</v>
      </c>
      <c r="AS7" s="10">
        <v>51</v>
      </c>
      <c r="AT7" s="10">
        <v>9</v>
      </c>
      <c r="AU7" s="10"/>
      <c r="AV7" s="10">
        <v>131</v>
      </c>
      <c r="AW7" s="10">
        <v>59</v>
      </c>
      <c r="AX7" s="10">
        <v>27</v>
      </c>
      <c r="AY7" s="10">
        <v>48</v>
      </c>
      <c r="AZ7" s="10">
        <v>28</v>
      </c>
      <c r="BA7" s="10">
        <v>25</v>
      </c>
      <c r="BB7" s="10"/>
      <c r="BC7" s="10">
        <v>86</v>
      </c>
      <c r="BD7" s="10">
        <v>153</v>
      </c>
      <c r="BE7" s="10">
        <v>104</v>
      </c>
      <c r="BF7" s="10"/>
      <c r="BG7" s="10">
        <v>27</v>
      </c>
      <c r="BH7" s="10">
        <v>177</v>
      </c>
      <c r="BI7" s="10">
        <v>99</v>
      </c>
      <c r="BJ7" s="10">
        <v>11</v>
      </c>
      <c r="BK7" s="10">
        <v>35</v>
      </c>
      <c r="BL7" s="10"/>
      <c r="BM7" s="10">
        <v>204</v>
      </c>
      <c r="BN7" s="10">
        <v>46</v>
      </c>
    </row>
    <row r="8" spans="2:66" ht="30" customHeight="1" x14ac:dyDescent="0.35">
      <c r="B8" s="11" t="s">
        <v>19</v>
      </c>
      <c r="C8" s="11">
        <v>366</v>
      </c>
      <c r="D8" s="11">
        <v>172</v>
      </c>
      <c r="E8" s="11">
        <v>192</v>
      </c>
      <c r="F8" s="11"/>
      <c r="G8" s="11">
        <v>44</v>
      </c>
      <c r="H8" s="11">
        <v>66</v>
      </c>
      <c r="I8" s="11">
        <v>54</v>
      </c>
      <c r="J8" s="11">
        <v>71</v>
      </c>
      <c r="K8" s="11">
        <v>49</v>
      </c>
      <c r="L8" s="11">
        <v>81</v>
      </c>
      <c r="M8" s="11"/>
      <c r="N8" s="11">
        <v>101</v>
      </c>
      <c r="O8" s="11">
        <v>88</v>
      </c>
      <c r="P8" s="11">
        <v>81</v>
      </c>
      <c r="Q8" s="11">
        <v>96</v>
      </c>
      <c r="R8" s="11"/>
      <c r="S8" s="11">
        <v>42</v>
      </c>
      <c r="T8" s="11">
        <v>47</v>
      </c>
      <c r="U8" s="11">
        <v>28</v>
      </c>
      <c r="V8" s="11">
        <v>36</v>
      </c>
      <c r="W8" s="11">
        <v>18</v>
      </c>
      <c r="X8" s="11">
        <v>34</v>
      </c>
      <c r="Y8" s="11">
        <v>32</v>
      </c>
      <c r="Z8" s="11">
        <v>25</v>
      </c>
      <c r="AA8" s="11">
        <v>34</v>
      </c>
      <c r="AB8" s="11">
        <v>41</v>
      </c>
      <c r="AC8" s="11">
        <v>20</v>
      </c>
      <c r="AD8" s="11">
        <v>9</v>
      </c>
      <c r="AE8" s="11"/>
      <c r="AF8" s="11">
        <v>92</v>
      </c>
      <c r="AG8" s="11">
        <v>91</v>
      </c>
      <c r="AH8" s="11">
        <v>50</v>
      </c>
      <c r="AI8" s="11">
        <v>70</v>
      </c>
      <c r="AJ8" s="11">
        <v>45</v>
      </c>
      <c r="AK8" s="11">
        <v>17</v>
      </c>
      <c r="AL8" s="11"/>
      <c r="AM8" s="11">
        <v>207</v>
      </c>
      <c r="AN8" s="11">
        <v>158</v>
      </c>
      <c r="AO8" s="11"/>
      <c r="AP8" s="11">
        <v>87</v>
      </c>
      <c r="AQ8" s="11">
        <v>69</v>
      </c>
      <c r="AR8" s="11">
        <v>96</v>
      </c>
      <c r="AS8" s="11">
        <v>51</v>
      </c>
      <c r="AT8" s="11">
        <v>9</v>
      </c>
      <c r="AU8" s="11"/>
      <c r="AV8" s="11">
        <v>131</v>
      </c>
      <c r="AW8" s="11">
        <v>59</v>
      </c>
      <c r="AX8" s="11">
        <v>27</v>
      </c>
      <c r="AY8" s="11">
        <v>48</v>
      </c>
      <c r="AZ8" s="11">
        <v>28</v>
      </c>
      <c r="BA8" s="11">
        <v>25</v>
      </c>
      <c r="BB8" s="11"/>
      <c r="BC8" s="11">
        <v>87</v>
      </c>
      <c r="BD8" s="11">
        <v>153</v>
      </c>
      <c r="BE8" s="11">
        <v>104</v>
      </c>
      <c r="BF8" s="11"/>
      <c r="BG8" s="11">
        <v>27</v>
      </c>
      <c r="BH8" s="11">
        <v>178</v>
      </c>
      <c r="BI8" s="11">
        <v>99</v>
      </c>
      <c r="BJ8" s="11">
        <v>11</v>
      </c>
      <c r="BK8" s="11">
        <v>35</v>
      </c>
      <c r="BL8" s="11"/>
      <c r="BM8" s="11">
        <v>205</v>
      </c>
      <c r="BN8" s="11">
        <v>46</v>
      </c>
    </row>
    <row r="9" spans="2:66" ht="29" x14ac:dyDescent="0.35">
      <c r="B9" s="18" t="s">
        <v>350</v>
      </c>
      <c r="C9" s="17">
        <v>0.32734609677259402</v>
      </c>
      <c r="D9" s="17">
        <v>0.31289094463920097</v>
      </c>
      <c r="E9" s="17">
        <v>0.34374321978342998</v>
      </c>
      <c r="F9" s="17"/>
      <c r="G9" s="17">
        <v>0.18593145810473699</v>
      </c>
      <c r="H9" s="17">
        <v>0.11687429479012</v>
      </c>
      <c r="I9" s="17">
        <v>0.187637052551717</v>
      </c>
      <c r="J9" s="17">
        <v>0.35158707664559102</v>
      </c>
      <c r="K9" s="17">
        <v>0.421359106140961</v>
      </c>
      <c r="L9" s="17">
        <v>0.58967646632718196</v>
      </c>
      <c r="M9" s="17"/>
      <c r="N9" s="17">
        <v>0.22361640219832499</v>
      </c>
      <c r="O9" s="17">
        <v>0.29346636332411202</v>
      </c>
      <c r="P9" s="17">
        <v>0.39035766965996099</v>
      </c>
      <c r="Q9" s="17">
        <v>0.41455979303344298</v>
      </c>
      <c r="R9" s="17"/>
      <c r="S9" s="17">
        <v>0.139391296748819</v>
      </c>
      <c r="T9" s="17">
        <v>0.37667214548059702</v>
      </c>
      <c r="U9" s="17">
        <v>0.51541897688151495</v>
      </c>
      <c r="V9" s="17">
        <v>0.31980166478651101</v>
      </c>
      <c r="W9" s="17">
        <v>0.27632504160173599</v>
      </c>
      <c r="X9" s="17">
        <v>0.39555871643185703</v>
      </c>
      <c r="Y9" s="17">
        <v>0.49021219781485698</v>
      </c>
      <c r="Z9" s="17">
        <v>0.30561877980677699</v>
      </c>
      <c r="AA9" s="17">
        <v>0.25961702240034201</v>
      </c>
      <c r="AB9" s="17">
        <v>0.21862004718615499</v>
      </c>
      <c r="AC9" s="17">
        <v>0.425961800336073</v>
      </c>
      <c r="AD9" s="17">
        <v>0.215854173845241</v>
      </c>
      <c r="AE9" s="17"/>
      <c r="AF9" s="17">
        <v>0.20510245361966201</v>
      </c>
      <c r="AG9" s="17">
        <v>0.30150696557367002</v>
      </c>
      <c r="AH9" s="17">
        <v>0.35687571417428998</v>
      </c>
      <c r="AI9" s="17">
        <v>0.42001667098602502</v>
      </c>
      <c r="AJ9" s="17">
        <v>0.42203520471095801</v>
      </c>
      <c r="AK9" s="17">
        <v>0.40425218856715001</v>
      </c>
      <c r="AL9" s="17"/>
      <c r="AM9" s="17">
        <v>0.340845967034135</v>
      </c>
      <c r="AN9" s="17">
        <v>0.31173993120764698</v>
      </c>
      <c r="AO9" s="17"/>
      <c r="AP9" s="17">
        <v>0.45937458893906102</v>
      </c>
      <c r="AQ9" s="17">
        <v>0.32803922352585202</v>
      </c>
      <c r="AR9" s="17">
        <v>0.24607266426170901</v>
      </c>
      <c r="AS9" s="17">
        <v>0.15937216558241599</v>
      </c>
      <c r="AT9" s="17">
        <v>0.21394249609190899</v>
      </c>
      <c r="AU9" s="17"/>
      <c r="AV9" s="17">
        <v>0.241132393734344</v>
      </c>
      <c r="AW9" s="17">
        <v>0.42164321601756699</v>
      </c>
      <c r="AX9" s="17">
        <v>0.295717528663064</v>
      </c>
      <c r="AY9" s="17">
        <v>0.47606137507512097</v>
      </c>
      <c r="AZ9" s="17">
        <v>0.17625206359892201</v>
      </c>
      <c r="BA9" s="17">
        <v>0.48399522168287701</v>
      </c>
      <c r="BB9" s="17"/>
      <c r="BC9" s="17">
        <v>0.27417707342240699</v>
      </c>
      <c r="BD9" s="17">
        <v>0.35731657792097299</v>
      </c>
      <c r="BE9" s="17">
        <v>0.32363146911863999</v>
      </c>
      <c r="BF9" s="17"/>
      <c r="BG9" s="17">
        <v>0.52511503054172304</v>
      </c>
      <c r="BH9" s="17">
        <v>0.27241716966281698</v>
      </c>
      <c r="BI9" s="17">
        <v>0.31072876810114802</v>
      </c>
      <c r="BJ9" s="17">
        <v>0.190303673764809</v>
      </c>
      <c r="BK9" s="17">
        <v>0.53832959525527802</v>
      </c>
      <c r="BL9" s="17"/>
      <c r="BM9" s="17">
        <v>0.30559475687689402</v>
      </c>
      <c r="BN9" s="17">
        <v>0.45609668110791401</v>
      </c>
    </row>
    <row r="10" spans="2:66" ht="43.5" x14ac:dyDescent="0.35">
      <c r="B10" s="18" t="s">
        <v>351</v>
      </c>
      <c r="C10" s="17">
        <v>0.33293305864331502</v>
      </c>
      <c r="D10" s="17">
        <v>0.30098623796920698</v>
      </c>
      <c r="E10" s="17">
        <v>0.36502227327165399</v>
      </c>
      <c r="F10" s="17"/>
      <c r="G10" s="17">
        <v>0.41410753072925599</v>
      </c>
      <c r="H10" s="17">
        <v>0.39848659050350299</v>
      </c>
      <c r="I10" s="17">
        <v>0.34163676717902602</v>
      </c>
      <c r="J10" s="17">
        <v>0.28463508259717502</v>
      </c>
      <c r="K10" s="17">
        <v>0.38004375053651102</v>
      </c>
      <c r="L10" s="17">
        <v>0.24379510291796599</v>
      </c>
      <c r="M10" s="17"/>
      <c r="N10" s="17">
        <v>0.32556037580507402</v>
      </c>
      <c r="O10" s="17">
        <v>0.36079437777620299</v>
      </c>
      <c r="P10" s="17">
        <v>0.342674691581494</v>
      </c>
      <c r="Q10" s="17">
        <v>0.30701697090008601</v>
      </c>
      <c r="R10" s="17"/>
      <c r="S10" s="17">
        <v>0.18975228401149899</v>
      </c>
      <c r="T10" s="17">
        <v>0.35215264771730598</v>
      </c>
      <c r="U10" s="17">
        <v>0.27654763298859297</v>
      </c>
      <c r="V10" s="17">
        <v>0.473227913025423</v>
      </c>
      <c r="W10" s="17">
        <v>0.443035718310761</v>
      </c>
      <c r="X10" s="17">
        <v>0.28460849338312899</v>
      </c>
      <c r="Y10" s="17">
        <v>0.23937961845667299</v>
      </c>
      <c r="Z10" s="17">
        <v>0.38718055285931302</v>
      </c>
      <c r="AA10" s="17">
        <v>0.36722645965547701</v>
      </c>
      <c r="AB10" s="17">
        <v>0.41852764751256399</v>
      </c>
      <c r="AC10" s="17">
        <v>0.19419854097318701</v>
      </c>
      <c r="AD10" s="17">
        <v>0.45532268166090001</v>
      </c>
      <c r="AE10" s="17"/>
      <c r="AF10" s="17">
        <v>0.285034615003807</v>
      </c>
      <c r="AG10" s="17">
        <v>0.36448654245553302</v>
      </c>
      <c r="AH10" s="17">
        <v>0.42136655665643302</v>
      </c>
      <c r="AI10" s="17">
        <v>0.29828273674685002</v>
      </c>
      <c r="AJ10" s="17">
        <v>0.37801556770098099</v>
      </c>
      <c r="AK10" s="17">
        <v>0.18524277944231199</v>
      </c>
      <c r="AL10" s="17"/>
      <c r="AM10" s="17">
        <v>0.30291199774606498</v>
      </c>
      <c r="AN10" s="17">
        <v>0.374358133302022</v>
      </c>
      <c r="AO10" s="17"/>
      <c r="AP10" s="17">
        <v>0.26852319076297498</v>
      </c>
      <c r="AQ10" s="17">
        <v>0.35208843019296798</v>
      </c>
      <c r="AR10" s="17">
        <v>0.29502972476873901</v>
      </c>
      <c r="AS10" s="17">
        <v>0.36655878155883198</v>
      </c>
      <c r="AT10" s="17">
        <v>0.326823171222141</v>
      </c>
      <c r="AU10" s="17"/>
      <c r="AV10" s="17">
        <v>0.34823700723326401</v>
      </c>
      <c r="AW10" s="17">
        <v>0.30409834657253998</v>
      </c>
      <c r="AX10" s="17">
        <v>0.36658445493062902</v>
      </c>
      <c r="AY10" s="17">
        <v>0.29371916227384798</v>
      </c>
      <c r="AZ10" s="17">
        <v>0.35364379958966502</v>
      </c>
      <c r="BA10" s="17">
        <v>0.356776406108886</v>
      </c>
      <c r="BB10" s="17"/>
      <c r="BC10" s="17">
        <v>0.301857969061396</v>
      </c>
      <c r="BD10" s="17">
        <v>0.34948521665325299</v>
      </c>
      <c r="BE10" s="17">
        <v>0.34108967631994003</v>
      </c>
      <c r="BF10" s="17"/>
      <c r="BG10" s="17">
        <v>0.25704718732527998</v>
      </c>
      <c r="BH10" s="17">
        <v>0.33525270515595601</v>
      </c>
      <c r="BI10" s="17">
        <v>0.388903004424067</v>
      </c>
      <c r="BJ10" s="17">
        <v>0.4495484181944</v>
      </c>
      <c r="BK10" s="17">
        <v>0.317500483849258</v>
      </c>
      <c r="BL10" s="17"/>
      <c r="BM10" s="17">
        <v>0.32498482880977397</v>
      </c>
      <c r="BN10" s="17">
        <v>0.34870128177211701</v>
      </c>
    </row>
    <row r="11" spans="2:66" ht="29" x14ac:dyDescent="0.35">
      <c r="B11" s="18" t="s">
        <v>352</v>
      </c>
      <c r="C11" s="17">
        <v>0.22685327255604101</v>
      </c>
      <c r="D11" s="17">
        <v>0.269391170650779</v>
      </c>
      <c r="E11" s="17">
        <v>0.185829656589176</v>
      </c>
      <c r="F11" s="17"/>
      <c r="G11" s="17">
        <v>0.25863409440214002</v>
      </c>
      <c r="H11" s="17">
        <v>0.24929781571312601</v>
      </c>
      <c r="I11" s="17">
        <v>0.357678672952915</v>
      </c>
      <c r="J11" s="17">
        <v>0.215932813221107</v>
      </c>
      <c r="K11" s="17">
        <v>0.14035082130000401</v>
      </c>
      <c r="L11" s="17">
        <v>0.16652843075485199</v>
      </c>
      <c r="M11" s="17"/>
      <c r="N11" s="17">
        <v>0.28537370615383401</v>
      </c>
      <c r="O11" s="17">
        <v>0.22393275283549299</v>
      </c>
      <c r="P11" s="17">
        <v>0.19331334888666099</v>
      </c>
      <c r="Q11" s="17">
        <v>0.196081405512671</v>
      </c>
      <c r="R11" s="17"/>
      <c r="S11" s="17">
        <v>0.38636387155388202</v>
      </c>
      <c r="T11" s="17">
        <v>0.22851534126922299</v>
      </c>
      <c r="U11" s="17">
        <v>0.17419365567530901</v>
      </c>
      <c r="V11" s="17">
        <v>0.14597973995583999</v>
      </c>
      <c r="W11" s="17">
        <v>0.224529035064227</v>
      </c>
      <c r="X11" s="17">
        <v>0.17589355676739901</v>
      </c>
      <c r="Y11" s="17">
        <v>0.20900151067525499</v>
      </c>
      <c r="Z11" s="17">
        <v>0.22684308915484999</v>
      </c>
      <c r="AA11" s="17">
        <v>0.23249055938403501</v>
      </c>
      <c r="AB11" s="17">
        <v>0.195102561946398</v>
      </c>
      <c r="AC11" s="17">
        <v>0.28539978178942699</v>
      </c>
      <c r="AD11" s="17">
        <v>0.225525367771096</v>
      </c>
      <c r="AE11" s="17"/>
      <c r="AF11" s="17">
        <v>0.262007785688048</v>
      </c>
      <c r="AG11" s="17">
        <v>0.26410391366604502</v>
      </c>
      <c r="AH11" s="17">
        <v>0.162114823655092</v>
      </c>
      <c r="AI11" s="17">
        <v>0.19460989121463501</v>
      </c>
      <c r="AJ11" s="17">
        <v>0.174594921142188</v>
      </c>
      <c r="AK11" s="17">
        <v>0.29992192099612702</v>
      </c>
      <c r="AL11" s="17"/>
      <c r="AM11" s="17">
        <v>0.23124084291981201</v>
      </c>
      <c r="AN11" s="17">
        <v>0.22254419387427499</v>
      </c>
      <c r="AO11" s="17"/>
      <c r="AP11" s="17">
        <v>0.18299011625115399</v>
      </c>
      <c r="AQ11" s="17">
        <v>0.29123605310112899</v>
      </c>
      <c r="AR11" s="17">
        <v>0.32088938214477503</v>
      </c>
      <c r="AS11" s="17">
        <v>0.212852089222131</v>
      </c>
      <c r="AT11" s="17">
        <v>0.13936786886804201</v>
      </c>
      <c r="AU11" s="17"/>
      <c r="AV11" s="17">
        <v>0.25038167589194199</v>
      </c>
      <c r="AW11" s="17">
        <v>0.20673030713194099</v>
      </c>
      <c r="AX11" s="17">
        <v>0.14570171423162401</v>
      </c>
      <c r="AY11" s="17">
        <v>0.16416272345247501</v>
      </c>
      <c r="AZ11" s="17">
        <v>0.42933725784972998</v>
      </c>
      <c r="BA11" s="17">
        <v>0.116983513567343</v>
      </c>
      <c r="BB11" s="17"/>
      <c r="BC11" s="17">
        <v>0.30237437592611199</v>
      </c>
      <c r="BD11" s="17">
        <v>0.2221752893799</v>
      </c>
      <c r="BE11" s="17">
        <v>0.19118834658138101</v>
      </c>
      <c r="BF11" s="17"/>
      <c r="BG11" s="17">
        <v>0.14677617912251301</v>
      </c>
      <c r="BH11" s="17">
        <v>0.27950461340544203</v>
      </c>
      <c r="BI11" s="17">
        <v>0.207513266562764</v>
      </c>
      <c r="BJ11" s="17">
        <v>0.27389592599135698</v>
      </c>
      <c r="BK11" s="17">
        <v>5.3645844191102902E-2</v>
      </c>
      <c r="BL11" s="17"/>
      <c r="BM11" s="17">
        <v>0.26207823239495898</v>
      </c>
      <c r="BN11" s="17">
        <v>0.10568738750507201</v>
      </c>
    </row>
    <row r="12" spans="2:66" ht="29" x14ac:dyDescent="0.35">
      <c r="B12" s="18" t="s">
        <v>353</v>
      </c>
      <c r="C12" s="17">
        <v>6.8513748732149701E-2</v>
      </c>
      <c r="D12" s="17">
        <v>8.7293209212528894E-2</v>
      </c>
      <c r="E12" s="17">
        <v>5.2458080604991603E-2</v>
      </c>
      <c r="F12" s="17"/>
      <c r="G12" s="17">
        <v>9.3629962603508393E-2</v>
      </c>
      <c r="H12" s="17">
        <v>0.130265592401337</v>
      </c>
      <c r="I12" s="17">
        <v>7.4533170821277805E-2</v>
      </c>
      <c r="J12" s="17">
        <v>0.10410616962420199</v>
      </c>
      <c r="K12" s="17">
        <v>1.81215877076501E-2</v>
      </c>
      <c r="L12" s="17">
        <v>0</v>
      </c>
      <c r="M12" s="17"/>
      <c r="N12" s="17">
        <v>0.124517251579062</v>
      </c>
      <c r="O12" s="17">
        <v>7.3592374981106295E-2</v>
      </c>
      <c r="P12" s="17">
        <v>4.9906798769503803E-2</v>
      </c>
      <c r="Q12" s="17">
        <v>2.0444320853609799E-2</v>
      </c>
      <c r="R12" s="17"/>
      <c r="S12" s="17">
        <v>0.16598686403567101</v>
      </c>
      <c r="T12" s="17">
        <v>4.2659865532873903E-2</v>
      </c>
      <c r="U12" s="17">
        <v>0</v>
      </c>
      <c r="V12" s="17">
        <v>6.0990682232226201E-2</v>
      </c>
      <c r="W12" s="17">
        <v>5.6110205023276398E-2</v>
      </c>
      <c r="X12" s="17">
        <v>0.11647756515984101</v>
      </c>
      <c r="Y12" s="17">
        <v>6.1406673053215101E-2</v>
      </c>
      <c r="Z12" s="17">
        <v>0</v>
      </c>
      <c r="AA12" s="17">
        <v>8.3956391760951099E-2</v>
      </c>
      <c r="AB12" s="17">
        <v>5.6764755287894403E-2</v>
      </c>
      <c r="AC12" s="17">
        <v>4.6205138231248603E-2</v>
      </c>
      <c r="AD12" s="17">
        <v>0.103297776722763</v>
      </c>
      <c r="AE12" s="17"/>
      <c r="AF12" s="17">
        <v>0.16079766723446301</v>
      </c>
      <c r="AG12" s="17">
        <v>1.1239700277908099E-2</v>
      </c>
      <c r="AH12" s="17">
        <v>5.9642905514184899E-2</v>
      </c>
      <c r="AI12" s="17">
        <v>6.0352719823661E-2</v>
      </c>
      <c r="AJ12" s="17">
        <v>2.53543064458738E-2</v>
      </c>
      <c r="AK12" s="17">
        <v>5.2134969718389698E-2</v>
      </c>
      <c r="AL12" s="17"/>
      <c r="AM12" s="17">
        <v>8.23464998476999E-2</v>
      </c>
      <c r="AN12" s="17">
        <v>5.0832101272128997E-2</v>
      </c>
      <c r="AO12" s="17"/>
      <c r="AP12" s="17">
        <v>3.3904620789797203E-2</v>
      </c>
      <c r="AQ12" s="17">
        <v>1.4517707515167099E-2</v>
      </c>
      <c r="AR12" s="17">
        <v>6.0758572652707399E-2</v>
      </c>
      <c r="AS12" s="17">
        <v>0.20184624832114001</v>
      </c>
      <c r="AT12" s="17">
        <v>0.31986646381790901</v>
      </c>
      <c r="AU12" s="17"/>
      <c r="AV12" s="17">
        <v>9.8600276903341305E-2</v>
      </c>
      <c r="AW12" s="17">
        <v>4.78914151087423E-2</v>
      </c>
      <c r="AX12" s="17">
        <v>0.191996302174683</v>
      </c>
      <c r="AY12" s="17">
        <v>4.6449868231893003E-2</v>
      </c>
      <c r="AZ12" s="17">
        <v>0</v>
      </c>
      <c r="BA12" s="17">
        <v>4.2244858640894299E-2</v>
      </c>
      <c r="BB12" s="17"/>
      <c r="BC12" s="17">
        <v>5.9602500536891798E-2</v>
      </c>
      <c r="BD12" s="17">
        <v>3.2261853695923201E-2</v>
      </c>
      <c r="BE12" s="17">
        <v>0.10580748930402201</v>
      </c>
      <c r="BF12" s="17"/>
      <c r="BG12" s="17">
        <v>7.1061603010483296E-2</v>
      </c>
      <c r="BH12" s="17">
        <v>8.3964587223643805E-2</v>
      </c>
      <c r="BI12" s="17">
        <v>6.3183716635850706E-2</v>
      </c>
      <c r="BJ12" s="17">
        <v>0</v>
      </c>
      <c r="BK12" s="17">
        <v>3.05367342615382E-2</v>
      </c>
      <c r="BL12" s="17"/>
      <c r="BM12" s="17">
        <v>8.2270509234360203E-2</v>
      </c>
      <c r="BN12" s="17">
        <v>2.3321396288677701E-2</v>
      </c>
    </row>
    <row r="13" spans="2:66" ht="29" x14ac:dyDescent="0.35">
      <c r="B13" s="18" t="s">
        <v>354</v>
      </c>
      <c r="C13" s="17">
        <v>1.6298587255154099E-2</v>
      </c>
      <c r="D13" s="17">
        <v>1.72493882998522E-2</v>
      </c>
      <c r="E13" s="17">
        <v>1.56220133740667E-2</v>
      </c>
      <c r="F13" s="17"/>
      <c r="G13" s="17">
        <v>2.4807668315569902E-2</v>
      </c>
      <c r="H13" s="17">
        <v>7.3530915379511702E-2</v>
      </c>
      <c r="I13" s="17">
        <v>0</v>
      </c>
      <c r="J13" s="17">
        <v>0</v>
      </c>
      <c r="K13" s="17">
        <v>0</v>
      </c>
      <c r="L13" s="17">
        <v>0</v>
      </c>
      <c r="M13" s="17"/>
      <c r="N13" s="17">
        <v>2.95746605379359E-2</v>
      </c>
      <c r="O13" s="17">
        <v>1.2385726779093401E-2</v>
      </c>
      <c r="P13" s="17">
        <v>1.1642009972787601E-2</v>
      </c>
      <c r="Q13" s="17">
        <v>9.7865938593559992E-3</v>
      </c>
      <c r="R13" s="17"/>
      <c r="S13" s="17">
        <v>4.8668883444538402E-2</v>
      </c>
      <c r="T13" s="17">
        <v>0</v>
      </c>
      <c r="U13" s="17">
        <v>3.3839734454583402E-2</v>
      </c>
      <c r="V13" s="17">
        <v>0</v>
      </c>
      <c r="W13" s="17">
        <v>0</v>
      </c>
      <c r="X13" s="17">
        <v>2.7461668257773599E-2</v>
      </c>
      <c r="Y13" s="17">
        <v>0</v>
      </c>
      <c r="Z13" s="17">
        <v>0</v>
      </c>
      <c r="AA13" s="17">
        <v>2.7883723441242E-2</v>
      </c>
      <c r="AB13" s="17">
        <v>2.7223736672976302E-2</v>
      </c>
      <c r="AC13" s="17">
        <v>0</v>
      </c>
      <c r="AD13" s="17">
        <v>0</v>
      </c>
      <c r="AE13" s="17"/>
      <c r="AF13" s="17">
        <v>4.2630705070875199E-2</v>
      </c>
      <c r="AG13" s="17">
        <v>1.21868261610196E-2</v>
      </c>
      <c r="AH13" s="17">
        <v>0</v>
      </c>
      <c r="AI13" s="17">
        <v>1.3331489151163599E-2</v>
      </c>
      <c r="AJ13" s="17">
        <v>0</v>
      </c>
      <c r="AK13" s="17">
        <v>0</v>
      </c>
      <c r="AL13" s="17"/>
      <c r="AM13" s="17">
        <v>1.36345711269069E-2</v>
      </c>
      <c r="AN13" s="17">
        <v>1.9890675092076499E-2</v>
      </c>
      <c r="AO13" s="17"/>
      <c r="AP13" s="17">
        <v>2.17621967690113E-2</v>
      </c>
      <c r="AQ13" s="17">
        <v>0</v>
      </c>
      <c r="AR13" s="17">
        <v>2.28122332559123E-2</v>
      </c>
      <c r="AS13" s="17">
        <v>3.6854272075737597E-2</v>
      </c>
      <c r="AT13" s="17">
        <v>0</v>
      </c>
      <c r="AU13" s="17"/>
      <c r="AV13" s="17">
        <v>2.27404238169574E-2</v>
      </c>
      <c r="AW13" s="17">
        <v>0</v>
      </c>
      <c r="AX13" s="17">
        <v>0</v>
      </c>
      <c r="AY13" s="17">
        <v>1.96068709666633E-2</v>
      </c>
      <c r="AZ13" s="17">
        <v>0</v>
      </c>
      <c r="BA13" s="17">
        <v>0</v>
      </c>
      <c r="BB13" s="17"/>
      <c r="BC13" s="17">
        <v>1.2862928424657199E-2</v>
      </c>
      <c r="BD13" s="17">
        <v>1.94087937901741E-2</v>
      </c>
      <c r="BE13" s="17">
        <v>1.80986027192327E-2</v>
      </c>
      <c r="BF13" s="17"/>
      <c r="BG13" s="17">
        <v>0</v>
      </c>
      <c r="BH13" s="17">
        <v>1.15354413931668E-2</v>
      </c>
      <c r="BI13" s="17">
        <v>9.6375936193648197E-3</v>
      </c>
      <c r="BJ13" s="17">
        <v>8.6251982049433601E-2</v>
      </c>
      <c r="BK13" s="17">
        <v>2.7054681348742102E-2</v>
      </c>
      <c r="BL13" s="17"/>
      <c r="BM13" s="17">
        <v>1.00209128904579E-2</v>
      </c>
      <c r="BN13" s="17">
        <v>4.1042049086834398E-2</v>
      </c>
    </row>
    <row r="14" spans="2:66" x14ac:dyDescent="0.35">
      <c r="B14" s="18" t="s">
        <v>282</v>
      </c>
      <c r="C14" s="19">
        <v>2.8055236040746698E-2</v>
      </c>
      <c r="D14" s="19">
        <v>1.21890492284318E-2</v>
      </c>
      <c r="E14" s="19">
        <v>3.7324756376681298E-2</v>
      </c>
      <c r="F14" s="19"/>
      <c r="G14" s="19">
        <v>2.2889285844787399E-2</v>
      </c>
      <c r="H14" s="19">
        <v>3.1544791212402397E-2</v>
      </c>
      <c r="I14" s="19">
        <v>3.8514336495064701E-2</v>
      </c>
      <c r="J14" s="19">
        <v>4.3738857911925097E-2</v>
      </c>
      <c r="K14" s="19">
        <v>4.01247343148734E-2</v>
      </c>
      <c r="L14" s="19">
        <v>0</v>
      </c>
      <c r="M14" s="19"/>
      <c r="N14" s="19">
        <v>1.13576037257697E-2</v>
      </c>
      <c r="O14" s="19">
        <v>3.5828404303992201E-2</v>
      </c>
      <c r="P14" s="19">
        <v>1.2105481129592499E-2</v>
      </c>
      <c r="Q14" s="19">
        <v>5.21109158408345E-2</v>
      </c>
      <c r="R14" s="19"/>
      <c r="S14" s="19">
        <v>6.9836800205590494E-2</v>
      </c>
      <c r="T14" s="19">
        <v>0</v>
      </c>
      <c r="U14" s="19">
        <v>0</v>
      </c>
      <c r="V14" s="19">
        <v>0</v>
      </c>
      <c r="W14" s="19">
        <v>0</v>
      </c>
      <c r="X14" s="19">
        <v>0</v>
      </c>
      <c r="Y14" s="19">
        <v>0</v>
      </c>
      <c r="Z14" s="19">
        <v>8.0357578179060196E-2</v>
      </c>
      <c r="AA14" s="19">
        <v>2.8825843357953001E-2</v>
      </c>
      <c r="AB14" s="19">
        <v>8.3761251394010902E-2</v>
      </c>
      <c r="AC14" s="19">
        <v>4.8234738670064801E-2</v>
      </c>
      <c r="AD14" s="19">
        <v>0</v>
      </c>
      <c r="AE14" s="19"/>
      <c r="AF14" s="19">
        <v>4.4426773383145601E-2</v>
      </c>
      <c r="AG14" s="19">
        <v>4.6476051865824403E-2</v>
      </c>
      <c r="AH14" s="19">
        <v>0</v>
      </c>
      <c r="AI14" s="19">
        <v>1.34064920776656E-2</v>
      </c>
      <c r="AJ14" s="19">
        <v>0</v>
      </c>
      <c r="AK14" s="19">
        <v>5.8448141276020799E-2</v>
      </c>
      <c r="AL14" s="19"/>
      <c r="AM14" s="19">
        <v>2.9020121325381499E-2</v>
      </c>
      <c r="AN14" s="19">
        <v>2.0634965251850702E-2</v>
      </c>
      <c r="AO14" s="19"/>
      <c r="AP14" s="19">
        <v>3.34452864880007E-2</v>
      </c>
      <c r="AQ14" s="19">
        <v>1.4118585664884E-2</v>
      </c>
      <c r="AR14" s="19">
        <v>5.4437422916156802E-2</v>
      </c>
      <c r="AS14" s="19">
        <v>2.2516443239742698E-2</v>
      </c>
      <c r="AT14" s="19">
        <v>0</v>
      </c>
      <c r="AU14" s="19"/>
      <c r="AV14" s="19">
        <v>3.89082224201516E-2</v>
      </c>
      <c r="AW14" s="19">
        <v>1.9636715169209399E-2</v>
      </c>
      <c r="AX14" s="19">
        <v>0</v>
      </c>
      <c r="AY14" s="19">
        <v>0</v>
      </c>
      <c r="AZ14" s="19">
        <v>4.0766878961683503E-2</v>
      </c>
      <c r="BA14" s="19">
        <v>0</v>
      </c>
      <c r="BB14" s="19"/>
      <c r="BC14" s="19">
        <v>4.9125152628536298E-2</v>
      </c>
      <c r="BD14" s="19">
        <v>1.9352268559776498E-2</v>
      </c>
      <c r="BE14" s="19">
        <v>2.0184415956783799E-2</v>
      </c>
      <c r="BF14" s="19"/>
      <c r="BG14" s="19">
        <v>0</v>
      </c>
      <c r="BH14" s="19">
        <v>1.7325483158974302E-2</v>
      </c>
      <c r="BI14" s="19">
        <v>2.0033650656806502E-2</v>
      </c>
      <c r="BJ14" s="19">
        <v>0</v>
      </c>
      <c r="BK14" s="19">
        <v>3.2932661094081002E-2</v>
      </c>
      <c r="BL14" s="19"/>
      <c r="BM14" s="19">
        <v>1.5050759793554301E-2</v>
      </c>
      <c r="BN14" s="19">
        <v>2.51512042393853E-2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480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349</v>
      </c>
      <c r="D7" s="10">
        <v>169</v>
      </c>
      <c r="E7" s="10">
        <v>177</v>
      </c>
      <c r="F7" s="10"/>
      <c r="G7" s="10">
        <v>48</v>
      </c>
      <c r="H7" s="10">
        <v>57</v>
      </c>
      <c r="I7" s="10">
        <v>61</v>
      </c>
      <c r="J7" s="10">
        <v>62</v>
      </c>
      <c r="K7" s="10">
        <v>47</v>
      </c>
      <c r="L7" s="10">
        <v>74</v>
      </c>
      <c r="M7" s="10"/>
      <c r="N7" s="10">
        <v>99</v>
      </c>
      <c r="O7" s="10">
        <v>85</v>
      </c>
      <c r="P7" s="10">
        <v>78</v>
      </c>
      <c r="Q7" s="10">
        <v>87</v>
      </c>
      <c r="R7" s="10"/>
      <c r="S7" s="10">
        <v>45</v>
      </c>
      <c r="T7" s="10">
        <v>56</v>
      </c>
      <c r="U7" s="10">
        <v>35</v>
      </c>
      <c r="V7" s="10">
        <v>26</v>
      </c>
      <c r="W7" s="10">
        <v>22</v>
      </c>
      <c r="X7" s="10">
        <v>25</v>
      </c>
      <c r="Y7" s="10">
        <v>30</v>
      </c>
      <c r="Z7" s="10">
        <v>13</v>
      </c>
      <c r="AA7" s="10">
        <v>41</v>
      </c>
      <c r="AB7" s="10">
        <v>31</v>
      </c>
      <c r="AC7" s="10">
        <v>13</v>
      </c>
      <c r="AD7" s="10">
        <v>12</v>
      </c>
      <c r="AE7" s="10"/>
      <c r="AF7" s="10">
        <v>80</v>
      </c>
      <c r="AG7" s="10">
        <v>86</v>
      </c>
      <c r="AH7" s="10">
        <v>50</v>
      </c>
      <c r="AI7" s="10">
        <v>63</v>
      </c>
      <c r="AJ7" s="10">
        <v>47</v>
      </c>
      <c r="AK7" s="10">
        <v>23</v>
      </c>
      <c r="AL7" s="10"/>
      <c r="AM7" s="10">
        <v>209</v>
      </c>
      <c r="AN7" s="10">
        <v>138</v>
      </c>
      <c r="AO7" s="10"/>
      <c r="AP7" s="10">
        <v>80</v>
      </c>
      <c r="AQ7" s="10">
        <v>75</v>
      </c>
      <c r="AR7" s="10">
        <v>87</v>
      </c>
      <c r="AS7" s="10">
        <v>38</v>
      </c>
      <c r="AT7" s="10">
        <v>13</v>
      </c>
      <c r="AU7" s="10"/>
      <c r="AV7" s="10">
        <v>112</v>
      </c>
      <c r="AW7" s="10">
        <v>60</v>
      </c>
      <c r="AX7" s="10">
        <v>39</v>
      </c>
      <c r="AY7" s="10">
        <v>35</v>
      </c>
      <c r="AZ7" s="10">
        <v>30</v>
      </c>
      <c r="BA7" s="10">
        <v>27</v>
      </c>
      <c r="BB7" s="10"/>
      <c r="BC7" s="10">
        <v>89</v>
      </c>
      <c r="BD7" s="10">
        <v>152</v>
      </c>
      <c r="BE7" s="10">
        <v>86</v>
      </c>
      <c r="BF7" s="10"/>
      <c r="BG7" s="10">
        <v>33</v>
      </c>
      <c r="BH7" s="10">
        <v>151</v>
      </c>
      <c r="BI7" s="10">
        <v>109</v>
      </c>
      <c r="BJ7" s="10">
        <v>4</v>
      </c>
      <c r="BK7" s="10">
        <v>31</v>
      </c>
      <c r="BL7" s="10"/>
      <c r="BM7" s="10">
        <v>184</v>
      </c>
      <c r="BN7" s="10">
        <v>35</v>
      </c>
    </row>
    <row r="8" spans="2:66" ht="30" customHeight="1" x14ac:dyDescent="0.35">
      <c r="B8" s="11" t="s">
        <v>19</v>
      </c>
      <c r="C8" s="11">
        <v>349</v>
      </c>
      <c r="D8" s="11">
        <v>169</v>
      </c>
      <c r="E8" s="11">
        <v>177</v>
      </c>
      <c r="F8" s="11"/>
      <c r="G8" s="11">
        <v>49</v>
      </c>
      <c r="H8" s="11">
        <v>56</v>
      </c>
      <c r="I8" s="11">
        <v>62</v>
      </c>
      <c r="J8" s="11">
        <v>63</v>
      </c>
      <c r="K8" s="11">
        <v>47</v>
      </c>
      <c r="L8" s="11">
        <v>72</v>
      </c>
      <c r="M8" s="11"/>
      <c r="N8" s="11">
        <v>98</v>
      </c>
      <c r="O8" s="11">
        <v>88</v>
      </c>
      <c r="P8" s="11">
        <v>77</v>
      </c>
      <c r="Q8" s="11">
        <v>86</v>
      </c>
      <c r="R8" s="11"/>
      <c r="S8" s="11">
        <v>44</v>
      </c>
      <c r="T8" s="11">
        <v>55</v>
      </c>
      <c r="U8" s="11">
        <v>34</v>
      </c>
      <c r="V8" s="11">
        <v>28</v>
      </c>
      <c r="W8" s="11">
        <v>22</v>
      </c>
      <c r="X8" s="11">
        <v>24</v>
      </c>
      <c r="Y8" s="11">
        <v>29</v>
      </c>
      <c r="Z8" s="11">
        <v>12</v>
      </c>
      <c r="AA8" s="11">
        <v>40</v>
      </c>
      <c r="AB8" s="11">
        <v>35</v>
      </c>
      <c r="AC8" s="11">
        <v>12</v>
      </c>
      <c r="AD8" s="11">
        <v>11</v>
      </c>
      <c r="AE8" s="11"/>
      <c r="AF8" s="11">
        <v>80</v>
      </c>
      <c r="AG8" s="11">
        <v>86</v>
      </c>
      <c r="AH8" s="11">
        <v>50</v>
      </c>
      <c r="AI8" s="11">
        <v>63</v>
      </c>
      <c r="AJ8" s="11">
        <v>47</v>
      </c>
      <c r="AK8" s="11">
        <v>24</v>
      </c>
      <c r="AL8" s="11"/>
      <c r="AM8" s="11">
        <v>209</v>
      </c>
      <c r="AN8" s="11">
        <v>138</v>
      </c>
      <c r="AO8" s="11"/>
      <c r="AP8" s="11">
        <v>80</v>
      </c>
      <c r="AQ8" s="11">
        <v>75</v>
      </c>
      <c r="AR8" s="11">
        <v>88</v>
      </c>
      <c r="AS8" s="11">
        <v>39</v>
      </c>
      <c r="AT8" s="11">
        <v>13</v>
      </c>
      <c r="AU8" s="11"/>
      <c r="AV8" s="11">
        <v>112</v>
      </c>
      <c r="AW8" s="11">
        <v>59</v>
      </c>
      <c r="AX8" s="11">
        <v>39</v>
      </c>
      <c r="AY8" s="11">
        <v>35</v>
      </c>
      <c r="AZ8" s="11">
        <v>30</v>
      </c>
      <c r="BA8" s="11">
        <v>27</v>
      </c>
      <c r="BB8" s="11"/>
      <c r="BC8" s="11">
        <v>89</v>
      </c>
      <c r="BD8" s="11">
        <v>153</v>
      </c>
      <c r="BE8" s="11">
        <v>85</v>
      </c>
      <c r="BF8" s="11"/>
      <c r="BG8" s="11">
        <v>33</v>
      </c>
      <c r="BH8" s="11">
        <v>151</v>
      </c>
      <c r="BI8" s="11">
        <v>109</v>
      </c>
      <c r="BJ8" s="11">
        <v>4</v>
      </c>
      <c r="BK8" s="11">
        <v>32</v>
      </c>
      <c r="BL8" s="11"/>
      <c r="BM8" s="11">
        <v>184</v>
      </c>
      <c r="BN8" s="11">
        <v>36</v>
      </c>
    </row>
    <row r="9" spans="2:66" ht="29" x14ac:dyDescent="0.35">
      <c r="B9" s="18" t="s">
        <v>350</v>
      </c>
      <c r="C9" s="17">
        <v>0.63712335771046202</v>
      </c>
      <c r="D9" s="17">
        <v>0.63191207419983297</v>
      </c>
      <c r="E9" s="17">
        <v>0.64156606996514498</v>
      </c>
      <c r="F9" s="17"/>
      <c r="G9" s="17">
        <v>0.52150147839933403</v>
      </c>
      <c r="H9" s="17">
        <v>0.28549962122741301</v>
      </c>
      <c r="I9" s="17">
        <v>0.51532874106739601</v>
      </c>
      <c r="J9" s="17">
        <v>0.720071634321371</v>
      </c>
      <c r="K9" s="17">
        <v>0.80902487691636904</v>
      </c>
      <c r="L9" s="17">
        <v>0.90682844785685701</v>
      </c>
      <c r="M9" s="17"/>
      <c r="N9" s="17">
        <v>0.537040721070837</v>
      </c>
      <c r="O9" s="17">
        <v>0.60283993906775002</v>
      </c>
      <c r="P9" s="17">
        <v>0.65478025745841195</v>
      </c>
      <c r="Q9" s="17">
        <v>0.77070945231324794</v>
      </c>
      <c r="R9" s="17"/>
      <c r="S9" s="17">
        <v>0.22289230855445</v>
      </c>
      <c r="T9" s="17">
        <v>0.67679125355126601</v>
      </c>
      <c r="U9" s="17">
        <v>0.623171671393838</v>
      </c>
      <c r="V9" s="17">
        <v>0.65515928394674905</v>
      </c>
      <c r="W9" s="17">
        <v>0.77249612044332705</v>
      </c>
      <c r="X9" s="17">
        <v>0.84238492262710796</v>
      </c>
      <c r="Y9" s="17">
        <v>0.83203056965919797</v>
      </c>
      <c r="Z9" s="17">
        <v>0.54602988967916399</v>
      </c>
      <c r="AA9" s="17">
        <v>0.63205958515917104</v>
      </c>
      <c r="AB9" s="17">
        <v>0.74145413486623901</v>
      </c>
      <c r="AC9" s="17">
        <v>0.62103893499127305</v>
      </c>
      <c r="AD9" s="17">
        <v>0.66891745050943197</v>
      </c>
      <c r="AE9" s="17"/>
      <c r="AF9" s="17">
        <v>0.40884917426177397</v>
      </c>
      <c r="AG9" s="17">
        <v>0.70441081943100603</v>
      </c>
      <c r="AH9" s="17">
        <v>0.66158810625740405</v>
      </c>
      <c r="AI9" s="17">
        <v>0.70171481015954795</v>
      </c>
      <c r="AJ9" s="17">
        <v>0.85060110765292396</v>
      </c>
      <c r="AK9" s="17">
        <v>0.51906242428157101</v>
      </c>
      <c r="AL9" s="17"/>
      <c r="AM9" s="17">
        <v>0.65936245411527805</v>
      </c>
      <c r="AN9" s="17">
        <v>0.605562564710865</v>
      </c>
      <c r="AO9" s="17"/>
      <c r="AP9" s="17">
        <v>0.74324835225632602</v>
      </c>
      <c r="AQ9" s="17">
        <v>0.73146267572349499</v>
      </c>
      <c r="AR9" s="17">
        <v>0.52346034838575095</v>
      </c>
      <c r="AS9" s="17">
        <v>0.394708534879745</v>
      </c>
      <c r="AT9" s="17">
        <v>0.22892585003382501</v>
      </c>
      <c r="AU9" s="17"/>
      <c r="AV9" s="17">
        <v>0.54074664568661901</v>
      </c>
      <c r="AW9" s="17">
        <v>0.67731238609960998</v>
      </c>
      <c r="AX9" s="17">
        <v>0.56967108657517596</v>
      </c>
      <c r="AY9" s="17">
        <v>0.74231041703460998</v>
      </c>
      <c r="AZ9" s="17">
        <v>0.497163561156168</v>
      </c>
      <c r="BA9" s="17">
        <v>0.74182946427484298</v>
      </c>
      <c r="BB9" s="17"/>
      <c r="BC9" s="17">
        <v>0.55492292518460395</v>
      </c>
      <c r="BD9" s="17">
        <v>0.69194046983452695</v>
      </c>
      <c r="BE9" s="17">
        <v>0.56554015725884199</v>
      </c>
      <c r="BF9" s="17"/>
      <c r="BG9" s="17">
        <v>0.74930609987328201</v>
      </c>
      <c r="BH9" s="17">
        <v>0.56123308016538698</v>
      </c>
      <c r="BI9" s="17">
        <v>0.66912704650451105</v>
      </c>
      <c r="BJ9" s="17">
        <v>0.51283871872592801</v>
      </c>
      <c r="BK9" s="17">
        <v>0.89774533944080803</v>
      </c>
      <c r="BL9" s="17"/>
      <c r="BM9" s="17">
        <v>0.59481921430609996</v>
      </c>
      <c r="BN9" s="17">
        <v>0.85332626723724503</v>
      </c>
    </row>
    <row r="10" spans="2:66" ht="43.5" x14ac:dyDescent="0.35">
      <c r="B10" s="18" t="s">
        <v>351</v>
      </c>
      <c r="C10" s="17">
        <v>0.228792861238684</v>
      </c>
      <c r="D10" s="17">
        <v>0.214992110004945</v>
      </c>
      <c r="E10" s="17">
        <v>0.24587887494256799</v>
      </c>
      <c r="F10" s="17"/>
      <c r="G10" s="17">
        <v>0.33243983026379398</v>
      </c>
      <c r="H10" s="17">
        <v>0.41967110856712803</v>
      </c>
      <c r="I10" s="17">
        <v>0.29042935359739702</v>
      </c>
      <c r="J10" s="17">
        <v>0.14879536266208099</v>
      </c>
      <c r="K10" s="17">
        <v>0.149302803027349</v>
      </c>
      <c r="L10" s="17">
        <v>8.0374529495060396E-2</v>
      </c>
      <c r="M10" s="17"/>
      <c r="N10" s="17">
        <v>0.280389670792485</v>
      </c>
      <c r="O10" s="17">
        <v>0.257424556974855</v>
      </c>
      <c r="P10" s="17">
        <v>0.21948179574857599</v>
      </c>
      <c r="Q10" s="17">
        <v>0.14888633917378299</v>
      </c>
      <c r="R10" s="17"/>
      <c r="S10" s="17">
        <v>0.46525925708369797</v>
      </c>
      <c r="T10" s="17">
        <v>0.28803031320269601</v>
      </c>
      <c r="U10" s="17">
        <v>0.26090214895677899</v>
      </c>
      <c r="V10" s="17">
        <v>0.15087445437341199</v>
      </c>
      <c r="W10" s="17">
        <v>0.136186838033476</v>
      </c>
      <c r="X10" s="17">
        <v>0.15761507737289199</v>
      </c>
      <c r="Y10" s="17">
        <v>9.99331773781965E-2</v>
      </c>
      <c r="Z10" s="17">
        <v>0.223045622684693</v>
      </c>
      <c r="AA10" s="17">
        <v>0.19680623065385999</v>
      </c>
      <c r="AB10" s="17">
        <v>0.194368655405013</v>
      </c>
      <c r="AC10" s="17">
        <v>7.5274931023209493E-2</v>
      </c>
      <c r="AD10" s="17">
        <v>0.16588572964757101</v>
      </c>
      <c r="AE10" s="17"/>
      <c r="AF10" s="17">
        <v>0.329519996133119</v>
      </c>
      <c r="AG10" s="17">
        <v>0.16866865035723</v>
      </c>
      <c r="AH10" s="17">
        <v>0.23778615467504499</v>
      </c>
      <c r="AI10" s="17">
        <v>0.25300800193304601</v>
      </c>
      <c r="AJ10" s="17">
        <v>8.3117784428291694E-2</v>
      </c>
      <c r="AK10" s="17">
        <v>0.311462643766865</v>
      </c>
      <c r="AL10" s="17"/>
      <c r="AM10" s="17">
        <v>0.212163267498299</v>
      </c>
      <c r="AN10" s="17">
        <v>0.25721153761776</v>
      </c>
      <c r="AO10" s="17"/>
      <c r="AP10" s="17">
        <v>0.158567887450863</v>
      </c>
      <c r="AQ10" s="17">
        <v>0.149032406362647</v>
      </c>
      <c r="AR10" s="17">
        <v>0.29411157249937497</v>
      </c>
      <c r="AS10" s="17">
        <v>0.39420961875256499</v>
      </c>
      <c r="AT10" s="17">
        <v>0.45912205612393198</v>
      </c>
      <c r="AU10" s="17"/>
      <c r="AV10" s="17">
        <v>0.25585180571976202</v>
      </c>
      <c r="AW10" s="17">
        <v>0.238462706003472</v>
      </c>
      <c r="AX10" s="17">
        <v>0.30286729009957902</v>
      </c>
      <c r="AY10" s="17">
        <v>8.7533733975506595E-2</v>
      </c>
      <c r="AZ10" s="17">
        <v>0.40232738873815999</v>
      </c>
      <c r="BA10" s="17">
        <v>0.179583411233876</v>
      </c>
      <c r="BB10" s="17"/>
      <c r="BC10" s="17">
        <v>0.31193445684735799</v>
      </c>
      <c r="BD10" s="17">
        <v>0.198168180190988</v>
      </c>
      <c r="BE10" s="17">
        <v>0.24384339574623301</v>
      </c>
      <c r="BF10" s="17"/>
      <c r="BG10" s="17">
        <v>0.13408588612601199</v>
      </c>
      <c r="BH10" s="17">
        <v>0.28692324002944197</v>
      </c>
      <c r="BI10" s="17">
        <v>0.25834822161279403</v>
      </c>
      <c r="BJ10" s="17">
        <v>0.48716128127407199</v>
      </c>
      <c r="BK10" s="17">
        <v>3.2922185028165303E-2</v>
      </c>
      <c r="BL10" s="17"/>
      <c r="BM10" s="17">
        <v>0.25962950125774098</v>
      </c>
      <c r="BN10" s="17">
        <v>8.5342377687761595E-2</v>
      </c>
    </row>
    <row r="11" spans="2:66" ht="29" x14ac:dyDescent="0.35">
      <c r="B11" s="18" t="s">
        <v>352</v>
      </c>
      <c r="C11" s="17">
        <v>7.1266674425218599E-2</v>
      </c>
      <c r="D11" s="17">
        <v>8.7667431631929096E-2</v>
      </c>
      <c r="E11" s="17">
        <v>5.6819212784142099E-2</v>
      </c>
      <c r="F11" s="17"/>
      <c r="G11" s="17">
        <v>8.3822231439279998E-2</v>
      </c>
      <c r="H11" s="17">
        <v>0.17501580983929099</v>
      </c>
      <c r="I11" s="17">
        <v>0.114542230293656</v>
      </c>
      <c r="J11" s="17">
        <v>4.66118777700779E-2</v>
      </c>
      <c r="K11" s="17">
        <v>2.0576307302564899E-2</v>
      </c>
      <c r="L11" s="17">
        <v>0</v>
      </c>
      <c r="M11" s="17"/>
      <c r="N11" s="17">
        <v>0.112459402624</v>
      </c>
      <c r="O11" s="17">
        <v>7.9253684105958594E-2</v>
      </c>
      <c r="P11" s="17">
        <v>6.3112777438892306E-2</v>
      </c>
      <c r="Q11" s="17">
        <v>2.3352045690962799E-2</v>
      </c>
      <c r="R11" s="17"/>
      <c r="S11" s="17">
        <v>0.2239685481126</v>
      </c>
      <c r="T11" s="17">
        <v>1.7640188509545698E-2</v>
      </c>
      <c r="U11" s="17">
        <v>2.8125908352911899E-2</v>
      </c>
      <c r="V11" s="17">
        <v>7.6290703626337802E-2</v>
      </c>
      <c r="W11" s="17">
        <v>0</v>
      </c>
      <c r="X11" s="17">
        <v>0</v>
      </c>
      <c r="Y11" s="17">
        <v>3.3962906015101303E-2</v>
      </c>
      <c r="Z11" s="17">
        <v>0</v>
      </c>
      <c r="AA11" s="17">
        <v>0.123625932939273</v>
      </c>
      <c r="AB11" s="17">
        <v>3.1553262452359399E-2</v>
      </c>
      <c r="AC11" s="17">
        <v>0.154207396240545</v>
      </c>
      <c r="AD11" s="17">
        <v>0.165196819842997</v>
      </c>
      <c r="AE11" s="17"/>
      <c r="AF11" s="17">
        <v>0.15099397794971001</v>
      </c>
      <c r="AG11" s="17">
        <v>6.7751885732316594E-2</v>
      </c>
      <c r="AH11" s="17">
        <v>6.3238749749618198E-2</v>
      </c>
      <c r="AI11" s="17">
        <v>2.9503995583005E-2</v>
      </c>
      <c r="AJ11" s="17">
        <v>4.1814213644377603E-2</v>
      </c>
      <c r="AK11" s="17">
        <v>0</v>
      </c>
      <c r="AL11" s="17"/>
      <c r="AM11" s="17">
        <v>6.6036122827755395E-2</v>
      </c>
      <c r="AN11" s="17">
        <v>8.0195379158799499E-2</v>
      </c>
      <c r="AO11" s="17"/>
      <c r="AP11" s="17">
        <v>5.0288849656131E-2</v>
      </c>
      <c r="AQ11" s="17">
        <v>3.9338758210044601E-2</v>
      </c>
      <c r="AR11" s="17">
        <v>0.12608782893902801</v>
      </c>
      <c r="AS11" s="17">
        <v>0.10293342329057199</v>
      </c>
      <c r="AT11" s="17">
        <v>0.15040987334848299</v>
      </c>
      <c r="AU11" s="17"/>
      <c r="AV11" s="17">
        <v>0.10562482089775201</v>
      </c>
      <c r="AW11" s="17">
        <v>3.2761643496034699E-2</v>
      </c>
      <c r="AX11" s="17">
        <v>5.2870577787021603E-2</v>
      </c>
      <c r="AY11" s="17">
        <v>8.5272684701219806E-2</v>
      </c>
      <c r="AZ11" s="17">
        <v>0.100509050105672</v>
      </c>
      <c r="BA11" s="17">
        <v>3.8913299853965799E-2</v>
      </c>
      <c r="BB11" s="17"/>
      <c r="BC11" s="17">
        <v>8.8832568835643999E-2</v>
      </c>
      <c r="BD11" s="17">
        <v>3.9160878350449201E-2</v>
      </c>
      <c r="BE11" s="17">
        <v>0.12899127379627601</v>
      </c>
      <c r="BF11" s="17"/>
      <c r="BG11" s="17">
        <v>8.8575070389126195E-2</v>
      </c>
      <c r="BH11" s="17">
        <v>9.9582260353373406E-2</v>
      </c>
      <c r="BI11" s="17">
        <v>3.5186116483946699E-2</v>
      </c>
      <c r="BJ11" s="17">
        <v>0</v>
      </c>
      <c r="BK11" s="17">
        <v>3.30799956141744E-2</v>
      </c>
      <c r="BL11" s="17"/>
      <c r="BM11" s="17">
        <v>9.7616593192683898E-2</v>
      </c>
      <c r="BN11" s="17">
        <v>2.9262491225836001E-2</v>
      </c>
    </row>
    <row r="12" spans="2:66" ht="29" x14ac:dyDescent="0.35">
      <c r="B12" s="18" t="s">
        <v>353</v>
      </c>
      <c r="C12" s="17">
        <v>3.1375580719435803E-2</v>
      </c>
      <c r="D12" s="17">
        <v>3.04668456894483E-2</v>
      </c>
      <c r="E12" s="17">
        <v>3.2779042043983297E-2</v>
      </c>
      <c r="F12" s="17"/>
      <c r="G12" s="17">
        <v>0</v>
      </c>
      <c r="H12" s="17">
        <v>6.9164232511191998E-2</v>
      </c>
      <c r="I12" s="17">
        <v>7.9699675041551205E-2</v>
      </c>
      <c r="J12" s="17">
        <v>3.3630481402921401E-2</v>
      </c>
      <c r="K12" s="17">
        <v>0</v>
      </c>
      <c r="L12" s="17">
        <v>0</v>
      </c>
      <c r="M12" s="17"/>
      <c r="N12" s="17">
        <v>4.8803180121256999E-2</v>
      </c>
      <c r="O12" s="17">
        <v>3.6808752362105998E-2</v>
      </c>
      <c r="P12" s="17">
        <v>2.5141062449309699E-2</v>
      </c>
      <c r="Q12" s="17">
        <v>1.14972108835148E-2</v>
      </c>
      <c r="R12" s="17"/>
      <c r="S12" s="17">
        <v>6.6726378951950605E-2</v>
      </c>
      <c r="T12" s="17">
        <v>1.75382447364918E-2</v>
      </c>
      <c r="U12" s="17">
        <v>5.6367215425893798E-2</v>
      </c>
      <c r="V12" s="17">
        <v>7.8276466814149903E-2</v>
      </c>
      <c r="W12" s="17">
        <v>4.7130538360271E-2</v>
      </c>
      <c r="X12" s="17">
        <v>0</v>
      </c>
      <c r="Y12" s="17">
        <v>0</v>
      </c>
      <c r="Z12" s="17">
        <v>7.6167362038075406E-2</v>
      </c>
      <c r="AA12" s="17">
        <v>2.32183301673635E-2</v>
      </c>
      <c r="AB12" s="17">
        <v>0</v>
      </c>
      <c r="AC12" s="17">
        <v>0</v>
      </c>
      <c r="AD12" s="17">
        <v>0</v>
      </c>
      <c r="AE12" s="17"/>
      <c r="AF12" s="17">
        <v>7.3191070518312598E-2</v>
      </c>
      <c r="AG12" s="17">
        <v>2.3305996404225399E-2</v>
      </c>
      <c r="AH12" s="17">
        <v>0</v>
      </c>
      <c r="AI12" s="17">
        <v>1.5773192324400699E-2</v>
      </c>
      <c r="AJ12" s="17">
        <v>2.4466894274406601E-2</v>
      </c>
      <c r="AK12" s="17">
        <v>4.12961019777544E-2</v>
      </c>
      <c r="AL12" s="17"/>
      <c r="AM12" s="17">
        <v>3.7861569982489497E-2</v>
      </c>
      <c r="AN12" s="17">
        <v>2.2006572954819899E-2</v>
      </c>
      <c r="AO12" s="17"/>
      <c r="AP12" s="17">
        <v>2.3951547869838899E-2</v>
      </c>
      <c r="AQ12" s="17">
        <v>0</v>
      </c>
      <c r="AR12" s="17">
        <v>4.4953373714194098E-2</v>
      </c>
      <c r="AS12" s="17">
        <v>7.8342654850913795E-2</v>
      </c>
      <c r="AT12" s="17">
        <v>0.16154222049375999</v>
      </c>
      <c r="AU12" s="17"/>
      <c r="AV12" s="17">
        <v>6.2877613017632505E-2</v>
      </c>
      <c r="AW12" s="17">
        <v>3.2035762000099201E-2</v>
      </c>
      <c r="AX12" s="17">
        <v>2.6068428553500299E-2</v>
      </c>
      <c r="AY12" s="17">
        <v>2.7949585411722301E-2</v>
      </c>
      <c r="AZ12" s="17">
        <v>0</v>
      </c>
      <c r="BA12" s="17">
        <v>0</v>
      </c>
      <c r="BB12" s="17"/>
      <c r="BC12" s="17">
        <v>2.3298999566396101E-2</v>
      </c>
      <c r="BD12" s="17">
        <v>2.5894962969742901E-2</v>
      </c>
      <c r="BE12" s="17">
        <v>3.5351422761197501E-2</v>
      </c>
      <c r="BF12" s="17"/>
      <c r="BG12" s="17">
        <v>0</v>
      </c>
      <c r="BH12" s="17">
        <v>3.9472544515716697E-2</v>
      </c>
      <c r="BI12" s="17">
        <v>3.7338615398748401E-2</v>
      </c>
      <c r="BJ12" s="17">
        <v>0</v>
      </c>
      <c r="BK12" s="17">
        <v>0</v>
      </c>
      <c r="BL12" s="17"/>
      <c r="BM12" s="17">
        <v>3.2423526123609402E-2</v>
      </c>
      <c r="BN12" s="17">
        <v>0</v>
      </c>
    </row>
    <row r="13" spans="2:66" ht="29" x14ac:dyDescent="0.35">
      <c r="B13" s="18" t="s">
        <v>354</v>
      </c>
      <c r="C13" s="17">
        <v>5.3297559911080596E-3</v>
      </c>
      <c r="D13" s="17">
        <v>5.45110613247603E-3</v>
      </c>
      <c r="E13" s="17">
        <v>5.3048319115269896E-3</v>
      </c>
      <c r="F13" s="17"/>
      <c r="G13" s="17">
        <v>1.9335593919701799E-2</v>
      </c>
      <c r="H13" s="17">
        <v>0</v>
      </c>
      <c r="I13" s="17">
        <v>0</v>
      </c>
      <c r="J13" s="17">
        <v>0</v>
      </c>
      <c r="K13" s="17">
        <v>0</v>
      </c>
      <c r="L13" s="17">
        <v>1.27970226480829E-2</v>
      </c>
      <c r="M13" s="17"/>
      <c r="N13" s="17">
        <v>9.5697982791424097E-3</v>
      </c>
      <c r="O13" s="17">
        <v>0</v>
      </c>
      <c r="P13" s="17">
        <v>1.19616046473426E-2</v>
      </c>
      <c r="Q13" s="17">
        <v>0</v>
      </c>
      <c r="R13" s="17"/>
      <c r="S13" s="17">
        <v>2.1153507297301099E-2</v>
      </c>
      <c r="T13" s="17">
        <v>0</v>
      </c>
      <c r="U13" s="17">
        <v>0</v>
      </c>
      <c r="V13" s="17">
        <v>0</v>
      </c>
      <c r="W13" s="17">
        <v>0</v>
      </c>
      <c r="X13" s="17">
        <v>0</v>
      </c>
      <c r="Y13" s="17">
        <v>0</v>
      </c>
      <c r="Z13" s="17">
        <v>0</v>
      </c>
      <c r="AA13" s="17">
        <v>0</v>
      </c>
      <c r="AB13" s="17">
        <v>0</v>
      </c>
      <c r="AC13" s="17">
        <v>7.4298438371108305E-2</v>
      </c>
      <c r="AD13" s="17">
        <v>0</v>
      </c>
      <c r="AE13" s="17"/>
      <c r="AF13" s="17">
        <v>0</v>
      </c>
      <c r="AG13" s="17">
        <v>1.09140829022482E-2</v>
      </c>
      <c r="AH13" s="17">
        <v>0</v>
      </c>
      <c r="AI13" s="17">
        <v>0</v>
      </c>
      <c r="AJ13" s="17">
        <v>0</v>
      </c>
      <c r="AK13" s="17">
        <v>3.9192220123855599E-2</v>
      </c>
      <c r="AL13" s="17"/>
      <c r="AM13" s="17">
        <v>4.4091422945775E-3</v>
      </c>
      <c r="AN13" s="17">
        <v>6.7986948243754898E-3</v>
      </c>
      <c r="AO13" s="17"/>
      <c r="AP13" s="17">
        <v>0</v>
      </c>
      <c r="AQ13" s="17">
        <v>2.4932141999658399E-2</v>
      </c>
      <c r="AR13" s="17">
        <v>0</v>
      </c>
      <c r="AS13" s="17">
        <v>0</v>
      </c>
      <c r="AT13" s="17">
        <v>0</v>
      </c>
      <c r="AU13" s="17"/>
      <c r="AV13" s="17">
        <v>0</v>
      </c>
      <c r="AW13" s="17">
        <v>0</v>
      </c>
      <c r="AX13" s="17">
        <v>2.3848574706141001E-2</v>
      </c>
      <c r="AY13" s="17">
        <v>2.6075150696404401E-2</v>
      </c>
      <c r="AZ13" s="17">
        <v>0</v>
      </c>
      <c r="BA13" s="17">
        <v>0</v>
      </c>
      <c r="BB13" s="17"/>
      <c r="BC13" s="17">
        <v>1.0542124739799499E-2</v>
      </c>
      <c r="BD13" s="17">
        <v>6.01334615625208E-3</v>
      </c>
      <c r="BE13" s="17">
        <v>0</v>
      </c>
      <c r="BF13" s="17"/>
      <c r="BG13" s="17">
        <v>2.8032943611579E-2</v>
      </c>
      <c r="BH13" s="17">
        <v>6.2099419171407402E-3</v>
      </c>
      <c r="BI13" s="17">
        <v>0</v>
      </c>
      <c r="BJ13" s="17">
        <v>0</v>
      </c>
      <c r="BK13" s="17">
        <v>0</v>
      </c>
      <c r="BL13" s="17"/>
      <c r="BM13" s="17">
        <v>1.0107099858246701E-2</v>
      </c>
      <c r="BN13" s="17">
        <v>0</v>
      </c>
    </row>
    <row r="14" spans="2:66" x14ac:dyDescent="0.35">
      <c r="B14" s="18" t="s">
        <v>282</v>
      </c>
      <c r="C14" s="19">
        <v>2.6111769915091801E-2</v>
      </c>
      <c r="D14" s="19">
        <v>2.9510432341368801E-2</v>
      </c>
      <c r="E14" s="19">
        <v>1.76519683526353E-2</v>
      </c>
      <c r="F14" s="19"/>
      <c r="G14" s="19">
        <v>4.2900865977890397E-2</v>
      </c>
      <c r="H14" s="19">
        <v>5.0649227854975901E-2</v>
      </c>
      <c r="I14" s="19">
        <v>0</v>
      </c>
      <c r="J14" s="19">
        <v>5.0890643843548397E-2</v>
      </c>
      <c r="K14" s="19">
        <v>2.1096012753716999E-2</v>
      </c>
      <c r="L14" s="19">
        <v>0</v>
      </c>
      <c r="M14" s="19"/>
      <c r="N14" s="19">
        <v>1.17372271122782E-2</v>
      </c>
      <c r="O14" s="19">
        <v>2.36730674893307E-2</v>
      </c>
      <c r="P14" s="19">
        <v>2.5522502257467401E-2</v>
      </c>
      <c r="Q14" s="19">
        <v>4.5554951938491399E-2</v>
      </c>
      <c r="R14" s="19"/>
      <c r="S14" s="19">
        <v>0</v>
      </c>
      <c r="T14" s="19">
        <v>0</v>
      </c>
      <c r="U14" s="19">
        <v>3.1433055870577098E-2</v>
      </c>
      <c r="V14" s="19">
        <v>3.9399091239351702E-2</v>
      </c>
      <c r="W14" s="19">
        <v>4.4186503162926598E-2</v>
      </c>
      <c r="X14" s="19">
        <v>0</v>
      </c>
      <c r="Y14" s="19">
        <v>3.4073346947504697E-2</v>
      </c>
      <c r="Z14" s="19">
        <v>0.15475712559806801</v>
      </c>
      <c r="AA14" s="19">
        <v>2.4289921080333E-2</v>
      </c>
      <c r="AB14" s="19">
        <v>3.2623947276387899E-2</v>
      </c>
      <c r="AC14" s="19">
        <v>7.5180299373864001E-2</v>
      </c>
      <c r="AD14" s="19">
        <v>0</v>
      </c>
      <c r="AE14" s="19"/>
      <c r="AF14" s="19">
        <v>3.7445781137084203E-2</v>
      </c>
      <c r="AG14" s="19">
        <v>2.49485651729742E-2</v>
      </c>
      <c r="AH14" s="19">
        <v>3.7386989317932599E-2</v>
      </c>
      <c r="AI14" s="19">
        <v>0</v>
      </c>
      <c r="AJ14" s="19">
        <v>0</v>
      </c>
      <c r="AK14" s="19">
        <v>8.8986609849954004E-2</v>
      </c>
      <c r="AL14" s="19"/>
      <c r="AM14" s="19">
        <v>2.0167443281600399E-2</v>
      </c>
      <c r="AN14" s="19">
        <v>2.8225250733380201E-2</v>
      </c>
      <c r="AO14" s="19"/>
      <c r="AP14" s="19">
        <v>2.3943362766841302E-2</v>
      </c>
      <c r="AQ14" s="19">
        <v>5.5234017704155099E-2</v>
      </c>
      <c r="AR14" s="19">
        <v>1.1386876461652E-2</v>
      </c>
      <c r="AS14" s="19">
        <v>2.98057682262035E-2</v>
      </c>
      <c r="AT14" s="19">
        <v>0</v>
      </c>
      <c r="AU14" s="19"/>
      <c r="AV14" s="19">
        <v>3.4899114678234401E-2</v>
      </c>
      <c r="AW14" s="19">
        <v>1.94275024007841E-2</v>
      </c>
      <c r="AX14" s="19">
        <v>2.46740422785824E-2</v>
      </c>
      <c r="AY14" s="19">
        <v>3.08584281805367E-2</v>
      </c>
      <c r="AZ14" s="19">
        <v>0</v>
      </c>
      <c r="BA14" s="19">
        <v>3.9673824637315301E-2</v>
      </c>
      <c r="BB14" s="19"/>
      <c r="BC14" s="19">
        <v>1.04689248261989E-2</v>
      </c>
      <c r="BD14" s="19">
        <v>3.8822162498041303E-2</v>
      </c>
      <c r="BE14" s="19">
        <v>2.6273750437450599E-2</v>
      </c>
      <c r="BF14" s="19"/>
      <c r="BG14" s="19">
        <v>0</v>
      </c>
      <c r="BH14" s="19">
        <v>6.5789330189403401E-3</v>
      </c>
      <c r="BI14" s="19">
        <v>0</v>
      </c>
      <c r="BJ14" s="19">
        <v>0</v>
      </c>
      <c r="BK14" s="19">
        <v>3.6252479916851703E-2</v>
      </c>
      <c r="BL14" s="19"/>
      <c r="BM14" s="19">
        <v>5.4040652616188399E-3</v>
      </c>
      <c r="BN14" s="19">
        <v>3.2068863849156998E-2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481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342</v>
      </c>
      <c r="D7" s="10">
        <v>150</v>
      </c>
      <c r="E7" s="10">
        <v>191</v>
      </c>
      <c r="F7" s="10"/>
      <c r="G7" s="10">
        <v>56</v>
      </c>
      <c r="H7" s="10">
        <v>62</v>
      </c>
      <c r="I7" s="10">
        <v>58</v>
      </c>
      <c r="J7" s="10">
        <v>55</v>
      </c>
      <c r="K7" s="10">
        <v>47</v>
      </c>
      <c r="L7" s="10">
        <v>64</v>
      </c>
      <c r="M7" s="10"/>
      <c r="N7" s="10">
        <v>93</v>
      </c>
      <c r="O7" s="10">
        <v>94</v>
      </c>
      <c r="P7" s="10">
        <v>71</v>
      </c>
      <c r="Q7" s="10">
        <v>83</v>
      </c>
      <c r="R7" s="10"/>
      <c r="S7" s="10">
        <v>46</v>
      </c>
      <c r="T7" s="10">
        <v>45</v>
      </c>
      <c r="U7" s="10">
        <v>29</v>
      </c>
      <c r="V7" s="10">
        <v>33</v>
      </c>
      <c r="W7" s="10">
        <v>26</v>
      </c>
      <c r="X7" s="10">
        <v>31</v>
      </c>
      <c r="Y7" s="10">
        <v>30</v>
      </c>
      <c r="Z7" s="10">
        <v>18</v>
      </c>
      <c r="AA7" s="10">
        <v>38</v>
      </c>
      <c r="AB7" s="10">
        <v>18</v>
      </c>
      <c r="AC7" s="10">
        <v>15</v>
      </c>
      <c r="AD7" s="10">
        <v>13</v>
      </c>
      <c r="AE7" s="10"/>
      <c r="AF7" s="10">
        <v>84</v>
      </c>
      <c r="AG7" s="10">
        <v>90</v>
      </c>
      <c r="AH7" s="10">
        <v>49</v>
      </c>
      <c r="AI7" s="10">
        <v>64</v>
      </c>
      <c r="AJ7" s="10">
        <v>34</v>
      </c>
      <c r="AK7" s="10">
        <v>21</v>
      </c>
      <c r="AL7" s="10"/>
      <c r="AM7" s="10">
        <v>193</v>
      </c>
      <c r="AN7" s="10">
        <v>148</v>
      </c>
      <c r="AO7" s="10"/>
      <c r="AP7" s="10">
        <v>72</v>
      </c>
      <c r="AQ7" s="10">
        <v>76</v>
      </c>
      <c r="AR7" s="10">
        <v>101</v>
      </c>
      <c r="AS7" s="10">
        <v>36</v>
      </c>
      <c r="AT7" s="10">
        <v>8</v>
      </c>
      <c r="AU7" s="10"/>
      <c r="AV7" s="10">
        <v>124</v>
      </c>
      <c r="AW7" s="10">
        <v>51</v>
      </c>
      <c r="AX7" s="10">
        <v>39</v>
      </c>
      <c r="AY7" s="10">
        <v>37</v>
      </c>
      <c r="AZ7" s="10">
        <v>19</v>
      </c>
      <c r="BA7" s="10">
        <v>30</v>
      </c>
      <c r="BB7" s="10"/>
      <c r="BC7" s="10">
        <v>80</v>
      </c>
      <c r="BD7" s="10">
        <v>152</v>
      </c>
      <c r="BE7" s="10">
        <v>97</v>
      </c>
      <c r="BF7" s="10"/>
      <c r="BG7" s="10">
        <v>27</v>
      </c>
      <c r="BH7" s="10">
        <v>156</v>
      </c>
      <c r="BI7" s="10">
        <v>104</v>
      </c>
      <c r="BJ7" s="10">
        <v>8</v>
      </c>
      <c r="BK7" s="10">
        <v>25</v>
      </c>
      <c r="BL7" s="10"/>
      <c r="BM7" s="10">
        <v>183</v>
      </c>
      <c r="BN7" s="10">
        <v>33</v>
      </c>
    </row>
    <row r="8" spans="2:66" ht="30" customHeight="1" x14ac:dyDescent="0.35">
      <c r="B8" s="11" t="s">
        <v>19</v>
      </c>
      <c r="C8" s="11">
        <v>341</v>
      </c>
      <c r="D8" s="11">
        <v>150</v>
      </c>
      <c r="E8" s="11">
        <v>190</v>
      </c>
      <c r="F8" s="11"/>
      <c r="G8" s="11">
        <v>57</v>
      </c>
      <c r="H8" s="11">
        <v>60</v>
      </c>
      <c r="I8" s="11">
        <v>59</v>
      </c>
      <c r="J8" s="11">
        <v>56</v>
      </c>
      <c r="K8" s="11">
        <v>47</v>
      </c>
      <c r="L8" s="11">
        <v>62</v>
      </c>
      <c r="M8" s="11"/>
      <c r="N8" s="11">
        <v>92</v>
      </c>
      <c r="O8" s="11">
        <v>98</v>
      </c>
      <c r="P8" s="11">
        <v>70</v>
      </c>
      <c r="Q8" s="11">
        <v>81</v>
      </c>
      <c r="R8" s="11"/>
      <c r="S8" s="11">
        <v>46</v>
      </c>
      <c r="T8" s="11">
        <v>44</v>
      </c>
      <c r="U8" s="11">
        <v>28</v>
      </c>
      <c r="V8" s="11">
        <v>36</v>
      </c>
      <c r="W8" s="11">
        <v>26</v>
      </c>
      <c r="X8" s="11">
        <v>30</v>
      </c>
      <c r="Y8" s="11">
        <v>29</v>
      </c>
      <c r="Z8" s="11">
        <v>17</v>
      </c>
      <c r="AA8" s="11">
        <v>38</v>
      </c>
      <c r="AB8" s="11">
        <v>21</v>
      </c>
      <c r="AC8" s="11">
        <v>15</v>
      </c>
      <c r="AD8" s="11">
        <v>12</v>
      </c>
      <c r="AE8" s="11"/>
      <c r="AF8" s="11">
        <v>83</v>
      </c>
      <c r="AG8" s="11">
        <v>90</v>
      </c>
      <c r="AH8" s="11">
        <v>49</v>
      </c>
      <c r="AI8" s="11">
        <v>64</v>
      </c>
      <c r="AJ8" s="11">
        <v>34</v>
      </c>
      <c r="AK8" s="11">
        <v>21</v>
      </c>
      <c r="AL8" s="11"/>
      <c r="AM8" s="11">
        <v>192</v>
      </c>
      <c r="AN8" s="11">
        <v>148</v>
      </c>
      <c r="AO8" s="11"/>
      <c r="AP8" s="11">
        <v>71</v>
      </c>
      <c r="AQ8" s="11">
        <v>76</v>
      </c>
      <c r="AR8" s="11">
        <v>102</v>
      </c>
      <c r="AS8" s="11">
        <v>36</v>
      </c>
      <c r="AT8" s="11">
        <v>8</v>
      </c>
      <c r="AU8" s="11"/>
      <c r="AV8" s="11">
        <v>124</v>
      </c>
      <c r="AW8" s="11">
        <v>51</v>
      </c>
      <c r="AX8" s="11">
        <v>39</v>
      </c>
      <c r="AY8" s="11">
        <v>37</v>
      </c>
      <c r="AZ8" s="11">
        <v>19</v>
      </c>
      <c r="BA8" s="11">
        <v>30</v>
      </c>
      <c r="BB8" s="11"/>
      <c r="BC8" s="11">
        <v>81</v>
      </c>
      <c r="BD8" s="11">
        <v>151</v>
      </c>
      <c r="BE8" s="11">
        <v>96</v>
      </c>
      <c r="BF8" s="11"/>
      <c r="BG8" s="11">
        <v>26</v>
      </c>
      <c r="BH8" s="11">
        <v>156</v>
      </c>
      <c r="BI8" s="11">
        <v>104</v>
      </c>
      <c r="BJ8" s="11">
        <v>8</v>
      </c>
      <c r="BK8" s="11">
        <v>25</v>
      </c>
      <c r="BL8" s="11"/>
      <c r="BM8" s="11">
        <v>182</v>
      </c>
      <c r="BN8" s="11">
        <v>33</v>
      </c>
    </row>
    <row r="9" spans="2:66" ht="29" x14ac:dyDescent="0.35">
      <c r="B9" s="18" t="s">
        <v>350</v>
      </c>
      <c r="C9" s="17">
        <v>0.74050753896659205</v>
      </c>
      <c r="D9" s="17">
        <v>0.70175719631502498</v>
      </c>
      <c r="E9" s="17">
        <v>0.77509394005643695</v>
      </c>
      <c r="F9" s="17"/>
      <c r="G9" s="17">
        <v>0.61915260560255503</v>
      </c>
      <c r="H9" s="17">
        <v>0.55394109680853498</v>
      </c>
      <c r="I9" s="17">
        <v>0.72149547413897896</v>
      </c>
      <c r="J9" s="17">
        <v>0.74004637563812403</v>
      </c>
      <c r="K9" s="17">
        <v>0.87101726978654104</v>
      </c>
      <c r="L9" s="17">
        <v>0.95330971704689904</v>
      </c>
      <c r="M9" s="17"/>
      <c r="N9" s="17">
        <v>0.66560566778531505</v>
      </c>
      <c r="O9" s="17">
        <v>0.67884907707492004</v>
      </c>
      <c r="P9" s="17">
        <v>0.80523864583095195</v>
      </c>
      <c r="Q9" s="17">
        <v>0.84110386845791396</v>
      </c>
      <c r="R9" s="17"/>
      <c r="S9" s="17">
        <v>0.43056242831732799</v>
      </c>
      <c r="T9" s="17">
        <v>0.86653930019252901</v>
      </c>
      <c r="U9" s="17">
        <v>0.89440854458084396</v>
      </c>
      <c r="V9" s="17">
        <v>0.75678522933999703</v>
      </c>
      <c r="W9" s="17">
        <v>0.79864350646125903</v>
      </c>
      <c r="X9" s="17">
        <v>0.80304036978993798</v>
      </c>
      <c r="Y9" s="17">
        <v>0.89759001809286798</v>
      </c>
      <c r="Z9" s="17">
        <v>0.77544879057178895</v>
      </c>
      <c r="AA9" s="17">
        <v>0.58258659958517101</v>
      </c>
      <c r="AB9" s="17">
        <v>0.72133686043290302</v>
      </c>
      <c r="AC9" s="17">
        <v>0.80801186947815096</v>
      </c>
      <c r="AD9" s="17">
        <v>0.774901158093243</v>
      </c>
      <c r="AE9" s="17"/>
      <c r="AF9" s="17">
        <v>0.60645744021882597</v>
      </c>
      <c r="AG9" s="17">
        <v>0.75352795641290504</v>
      </c>
      <c r="AH9" s="17">
        <v>0.81553617370671105</v>
      </c>
      <c r="AI9" s="17">
        <v>0.80508262024160604</v>
      </c>
      <c r="AJ9" s="17">
        <v>0.85454414056758499</v>
      </c>
      <c r="AK9" s="17">
        <v>0.65488596785033604</v>
      </c>
      <c r="AL9" s="17"/>
      <c r="AM9" s="17">
        <v>0.760047400956126</v>
      </c>
      <c r="AN9" s="17">
        <v>0.72012070401589401</v>
      </c>
      <c r="AO9" s="17"/>
      <c r="AP9" s="17">
        <v>0.77422511564318197</v>
      </c>
      <c r="AQ9" s="17">
        <v>0.77475243776140401</v>
      </c>
      <c r="AR9" s="17">
        <v>0.74023045415155997</v>
      </c>
      <c r="AS9" s="17">
        <v>0.57984259477264599</v>
      </c>
      <c r="AT9" s="17">
        <v>0.62999392575564195</v>
      </c>
      <c r="AU9" s="17"/>
      <c r="AV9" s="17">
        <v>0.63679298799117401</v>
      </c>
      <c r="AW9" s="17">
        <v>0.80128411569190106</v>
      </c>
      <c r="AX9" s="17">
        <v>0.68742758716614305</v>
      </c>
      <c r="AY9" s="17">
        <v>0.70102351297084198</v>
      </c>
      <c r="AZ9" s="17">
        <v>0.89029333265930399</v>
      </c>
      <c r="BA9" s="17">
        <v>0.89784091964392998</v>
      </c>
      <c r="BB9" s="17"/>
      <c r="BC9" s="17">
        <v>0.78121605894784996</v>
      </c>
      <c r="BD9" s="17">
        <v>0.74034592611337202</v>
      </c>
      <c r="BE9" s="17">
        <v>0.69061935365426896</v>
      </c>
      <c r="BF9" s="17"/>
      <c r="BG9" s="17">
        <v>0.78031940843306602</v>
      </c>
      <c r="BH9" s="17">
        <v>0.74757039967241101</v>
      </c>
      <c r="BI9" s="17">
        <v>0.74930375160689699</v>
      </c>
      <c r="BJ9" s="17">
        <v>0.74078068939935104</v>
      </c>
      <c r="BK9" s="17">
        <v>0.79161344053454696</v>
      </c>
      <c r="BL9" s="17"/>
      <c r="BM9" s="17">
        <v>0.75231294917071601</v>
      </c>
      <c r="BN9" s="17">
        <v>0.77943450789130098</v>
      </c>
    </row>
    <row r="10" spans="2:66" ht="43.5" x14ac:dyDescent="0.35">
      <c r="B10" s="18" t="s">
        <v>351</v>
      </c>
      <c r="C10" s="17">
        <v>0.14474699640477101</v>
      </c>
      <c r="D10" s="17">
        <v>0.13109754456495901</v>
      </c>
      <c r="E10" s="17">
        <v>0.15631713037289499</v>
      </c>
      <c r="F10" s="17"/>
      <c r="G10" s="17">
        <v>0.21837409768074401</v>
      </c>
      <c r="H10" s="17">
        <v>0.20994936995115601</v>
      </c>
      <c r="I10" s="17">
        <v>0.15324207368216</v>
      </c>
      <c r="J10" s="17">
        <v>0.14853284299563399</v>
      </c>
      <c r="K10" s="17">
        <v>0.105544568181899</v>
      </c>
      <c r="L10" s="17">
        <v>3.1828680571284601E-2</v>
      </c>
      <c r="M10" s="17"/>
      <c r="N10" s="17">
        <v>0.20913242732031101</v>
      </c>
      <c r="O10" s="17">
        <v>0.17971363298432699</v>
      </c>
      <c r="P10" s="17">
        <v>0.112325254124768</v>
      </c>
      <c r="Q10" s="17">
        <v>5.9012146064477203E-2</v>
      </c>
      <c r="R10" s="17"/>
      <c r="S10" s="17">
        <v>0.264202160462219</v>
      </c>
      <c r="T10" s="17">
        <v>6.7305208524257407E-2</v>
      </c>
      <c r="U10" s="17">
        <v>0.105591455419156</v>
      </c>
      <c r="V10" s="17">
        <v>0.121915176559749</v>
      </c>
      <c r="W10" s="17">
        <v>7.6340320201498502E-2</v>
      </c>
      <c r="X10" s="17">
        <v>0.13178168581455099</v>
      </c>
      <c r="Y10" s="17">
        <v>0.10240998190713201</v>
      </c>
      <c r="Z10" s="17">
        <v>0.111094180635618</v>
      </c>
      <c r="AA10" s="17">
        <v>0.287774548449654</v>
      </c>
      <c r="AB10" s="17">
        <v>0.171554969710764</v>
      </c>
      <c r="AC10" s="17">
        <v>0</v>
      </c>
      <c r="AD10" s="17">
        <v>0.150450635945793</v>
      </c>
      <c r="AE10" s="17"/>
      <c r="AF10" s="17">
        <v>0.19136447942610399</v>
      </c>
      <c r="AG10" s="17">
        <v>0.15641023384584499</v>
      </c>
      <c r="AH10" s="17">
        <v>6.22269059892274E-2</v>
      </c>
      <c r="AI10" s="17">
        <v>0.129603590731804</v>
      </c>
      <c r="AJ10" s="17">
        <v>0.14545585943241501</v>
      </c>
      <c r="AK10" s="17">
        <v>0.149123695707301</v>
      </c>
      <c r="AL10" s="17"/>
      <c r="AM10" s="17">
        <v>0.13662537333122299</v>
      </c>
      <c r="AN10" s="17">
        <v>0.156286255781695</v>
      </c>
      <c r="AO10" s="17"/>
      <c r="AP10" s="17">
        <v>0.16893396479947001</v>
      </c>
      <c r="AQ10" s="17">
        <v>0.146721272257364</v>
      </c>
      <c r="AR10" s="17">
        <v>0.119727766303594</v>
      </c>
      <c r="AS10" s="17">
        <v>0.16943836918260799</v>
      </c>
      <c r="AT10" s="17">
        <v>0</v>
      </c>
      <c r="AU10" s="17"/>
      <c r="AV10" s="17">
        <v>0.17676840994877099</v>
      </c>
      <c r="AW10" s="17">
        <v>0.11963192324823201</v>
      </c>
      <c r="AX10" s="17">
        <v>0.23895013112683999</v>
      </c>
      <c r="AY10" s="17">
        <v>0.135009638753086</v>
      </c>
      <c r="AZ10" s="17">
        <v>5.1807477036528E-2</v>
      </c>
      <c r="BA10" s="17">
        <v>6.44092843253639E-2</v>
      </c>
      <c r="BB10" s="17"/>
      <c r="BC10" s="17">
        <v>0.130458624547895</v>
      </c>
      <c r="BD10" s="17">
        <v>0.13964439939481399</v>
      </c>
      <c r="BE10" s="17">
        <v>0.16509733841214</v>
      </c>
      <c r="BF10" s="17"/>
      <c r="BG10" s="17">
        <v>0.18475054372705799</v>
      </c>
      <c r="BH10" s="17">
        <v>0.15134140032318899</v>
      </c>
      <c r="BI10" s="17">
        <v>0.14407385334602901</v>
      </c>
      <c r="BJ10" s="17">
        <v>0.12785671548733099</v>
      </c>
      <c r="BK10" s="17">
        <v>0.120196350615367</v>
      </c>
      <c r="BL10" s="17"/>
      <c r="BM10" s="17">
        <v>0.15617954725602601</v>
      </c>
      <c r="BN10" s="17">
        <v>0.122031684444737</v>
      </c>
    </row>
    <row r="11" spans="2:66" ht="29" x14ac:dyDescent="0.35">
      <c r="B11" s="18" t="s">
        <v>352</v>
      </c>
      <c r="C11" s="17">
        <v>5.5424642675072598E-2</v>
      </c>
      <c r="D11" s="17">
        <v>6.6608360718887497E-2</v>
      </c>
      <c r="E11" s="17">
        <v>4.68629432941539E-2</v>
      </c>
      <c r="F11" s="17"/>
      <c r="G11" s="17">
        <v>4.98825212462514E-2</v>
      </c>
      <c r="H11" s="17">
        <v>0.11015930871924499</v>
      </c>
      <c r="I11" s="17">
        <v>7.1492016135278003E-2</v>
      </c>
      <c r="J11" s="17">
        <v>5.6830408453543903E-2</v>
      </c>
      <c r="K11" s="17">
        <v>2.34381620315601E-2</v>
      </c>
      <c r="L11" s="17">
        <v>1.4861602381816099E-2</v>
      </c>
      <c r="M11" s="17"/>
      <c r="N11" s="17">
        <v>7.2428211456540298E-2</v>
      </c>
      <c r="O11" s="17">
        <v>7.5299040464376202E-2</v>
      </c>
      <c r="P11" s="17">
        <v>5.5178459810943201E-2</v>
      </c>
      <c r="Q11" s="17">
        <v>1.28951973180706E-2</v>
      </c>
      <c r="R11" s="17"/>
      <c r="S11" s="17">
        <v>0.17252260514732201</v>
      </c>
      <c r="T11" s="17">
        <v>2.3146960968513201E-2</v>
      </c>
      <c r="U11" s="17">
        <v>0</v>
      </c>
      <c r="V11" s="17">
        <v>6.0967178988969202E-2</v>
      </c>
      <c r="W11" s="17">
        <v>4.1375305276282102E-2</v>
      </c>
      <c r="X11" s="17">
        <v>3.3790392016633003E-2</v>
      </c>
      <c r="Y11" s="17">
        <v>0</v>
      </c>
      <c r="Z11" s="17">
        <v>0</v>
      </c>
      <c r="AA11" s="17">
        <v>7.4616616229324195E-2</v>
      </c>
      <c r="AB11" s="17">
        <v>5.28912066738721E-2</v>
      </c>
      <c r="AC11" s="17">
        <v>6.3463913726157506E-2</v>
      </c>
      <c r="AD11" s="17">
        <v>7.4648205960964706E-2</v>
      </c>
      <c r="AE11" s="17"/>
      <c r="AF11" s="17">
        <v>9.5368960486687804E-2</v>
      </c>
      <c r="AG11" s="17">
        <v>7.7607037367188506E-2</v>
      </c>
      <c r="AH11" s="17">
        <v>1.9098340643162601E-2</v>
      </c>
      <c r="AI11" s="17">
        <v>3.3672245099949899E-2</v>
      </c>
      <c r="AJ11" s="17">
        <v>0</v>
      </c>
      <c r="AK11" s="17">
        <v>4.3987963144713101E-2</v>
      </c>
      <c r="AL11" s="17"/>
      <c r="AM11" s="17">
        <v>6.21485680124889E-2</v>
      </c>
      <c r="AN11" s="17">
        <v>4.7058512085553499E-2</v>
      </c>
      <c r="AO11" s="17"/>
      <c r="AP11" s="17">
        <v>3.0388376840133399E-2</v>
      </c>
      <c r="AQ11" s="17">
        <v>2.41247459470449E-2</v>
      </c>
      <c r="AR11" s="17">
        <v>8.8685084994815699E-2</v>
      </c>
      <c r="AS11" s="17">
        <v>0.10746170174832601</v>
      </c>
      <c r="AT11" s="17">
        <v>0.121357484796491</v>
      </c>
      <c r="AU11" s="17"/>
      <c r="AV11" s="17">
        <v>6.2983476491631898E-2</v>
      </c>
      <c r="AW11" s="17">
        <v>7.9083961059867494E-2</v>
      </c>
      <c r="AX11" s="17">
        <v>4.9871028283059199E-2</v>
      </c>
      <c r="AY11" s="17">
        <v>0.108865547086492</v>
      </c>
      <c r="AZ11" s="17">
        <v>0</v>
      </c>
      <c r="BA11" s="17">
        <v>3.7749796030706301E-2</v>
      </c>
      <c r="BB11" s="17"/>
      <c r="BC11" s="17">
        <v>3.5886671737756802E-2</v>
      </c>
      <c r="BD11" s="17">
        <v>4.6025712525955602E-2</v>
      </c>
      <c r="BE11" s="17">
        <v>9.4121319655176297E-2</v>
      </c>
      <c r="BF11" s="17"/>
      <c r="BG11" s="17">
        <v>3.4930047839876299E-2</v>
      </c>
      <c r="BH11" s="17">
        <v>6.3022030424253403E-2</v>
      </c>
      <c r="BI11" s="17">
        <v>6.7759127550488504E-2</v>
      </c>
      <c r="BJ11" s="17">
        <v>0</v>
      </c>
      <c r="BK11" s="17">
        <v>4.3724956090102102E-2</v>
      </c>
      <c r="BL11" s="17"/>
      <c r="BM11" s="17">
        <v>5.8953888426869001E-2</v>
      </c>
      <c r="BN11" s="17">
        <v>3.3248968008443E-2</v>
      </c>
    </row>
    <row r="12" spans="2:66" ht="29" x14ac:dyDescent="0.35">
      <c r="B12" s="18" t="s">
        <v>353</v>
      </c>
      <c r="C12" s="17">
        <v>2.1000478336162001E-2</v>
      </c>
      <c r="D12" s="17">
        <v>4.7666179737718903E-2</v>
      </c>
      <c r="E12" s="17">
        <v>0</v>
      </c>
      <c r="F12" s="17"/>
      <c r="G12" s="17">
        <v>5.6360736173568002E-2</v>
      </c>
      <c r="H12" s="17">
        <v>3.1235387868802901E-2</v>
      </c>
      <c r="I12" s="17">
        <v>1.8421787919204201E-2</v>
      </c>
      <c r="J12" s="17">
        <v>1.7547813379790299E-2</v>
      </c>
      <c r="K12" s="17">
        <v>0</v>
      </c>
      <c r="L12" s="17">
        <v>0</v>
      </c>
      <c r="M12" s="17"/>
      <c r="N12" s="17">
        <v>2.0999813170558299E-2</v>
      </c>
      <c r="O12" s="17">
        <v>3.3381631487769098E-2</v>
      </c>
      <c r="P12" s="17">
        <v>1.3362463666776601E-2</v>
      </c>
      <c r="Q12" s="17">
        <v>1.28770858688886E-2</v>
      </c>
      <c r="R12" s="17"/>
      <c r="S12" s="17">
        <v>6.7969009723617801E-2</v>
      </c>
      <c r="T12" s="17">
        <v>0</v>
      </c>
      <c r="U12" s="17">
        <v>0</v>
      </c>
      <c r="V12" s="17">
        <v>0</v>
      </c>
      <c r="W12" s="17">
        <v>4.1375305276282102E-2</v>
      </c>
      <c r="X12" s="17">
        <v>3.1387552378877401E-2</v>
      </c>
      <c r="Y12" s="17">
        <v>0</v>
      </c>
      <c r="Z12" s="17">
        <v>0</v>
      </c>
      <c r="AA12" s="17">
        <v>2.8954549008311199E-2</v>
      </c>
      <c r="AB12" s="17">
        <v>0</v>
      </c>
      <c r="AC12" s="17">
        <v>6.4307038911843806E-2</v>
      </c>
      <c r="AD12" s="17">
        <v>0</v>
      </c>
      <c r="AE12" s="17"/>
      <c r="AF12" s="17">
        <v>2.3136513581852002E-2</v>
      </c>
      <c r="AG12" s="17">
        <v>0</v>
      </c>
      <c r="AH12" s="17">
        <v>8.45747430264078E-2</v>
      </c>
      <c r="AI12" s="17">
        <v>0</v>
      </c>
      <c r="AJ12" s="17">
        <v>0</v>
      </c>
      <c r="AK12" s="17">
        <v>5.2126946437865099E-2</v>
      </c>
      <c r="AL12" s="17"/>
      <c r="AM12" s="17">
        <v>1.5634449900088901E-2</v>
      </c>
      <c r="AN12" s="17">
        <v>2.8118969599482398E-2</v>
      </c>
      <c r="AO12" s="17"/>
      <c r="AP12" s="17">
        <v>0</v>
      </c>
      <c r="AQ12" s="17">
        <v>0</v>
      </c>
      <c r="AR12" s="17">
        <v>1.99090220869137E-2</v>
      </c>
      <c r="AS12" s="17">
        <v>8.7400127321887205E-2</v>
      </c>
      <c r="AT12" s="17">
        <v>0.127364023486498</v>
      </c>
      <c r="AU12" s="17"/>
      <c r="AV12" s="17">
        <v>4.1576565629637699E-2</v>
      </c>
      <c r="AW12" s="17">
        <v>0</v>
      </c>
      <c r="AX12" s="17">
        <v>2.3751253423957199E-2</v>
      </c>
      <c r="AY12" s="17">
        <v>0</v>
      </c>
      <c r="AZ12" s="17">
        <v>5.7899190304167701E-2</v>
      </c>
      <c r="BA12" s="17">
        <v>0</v>
      </c>
      <c r="BB12" s="17"/>
      <c r="BC12" s="17">
        <v>2.6933482923718999E-2</v>
      </c>
      <c r="BD12" s="17">
        <v>1.9677736682992799E-2</v>
      </c>
      <c r="BE12" s="17">
        <v>2.09722608466654E-2</v>
      </c>
      <c r="BF12" s="17"/>
      <c r="BG12" s="17">
        <v>0</v>
      </c>
      <c r="BH12" s="17">
        <v>2.6054913565149801E-2</v>
      </c>
      <c r="BI12" s="17">
        <v>1.98035793800794E-2</v>
      </c>
      <c r="BJ12" s="17">
        <v>0.13136259511331799</v>
      </c>
      <c r="BK12" s="17">
        <v>0</v>
      </c>
      <c r="BL12" s="17"/>
      <c r="BM12" s="17">
        <v>2.22817698294153E-2</v>
      </c>
      <c r="BN12" s="17">
        <v>3.1472941400950999E-2</v>
      </c>
    </row>
    <row r="13" spans="2:66" ht="29" x14ac:dyDescent="0.35">
      <c r="B13" s="18" t="s">
        <v>354</v>
      </c>
      <c r="C13" s="17">
        <v>8.6682759260287394E-3</v>
      </c>
      <c r="D13" s="17">
        <v>1.96749612886075E-2</v>
      </c>
      <c r="E13" s="17">
        <v>0</v>
      </c>
      <c r="F13" s="17"/>
      <c r="G13" s="17">
        <v>1.9060258125993899E-2</v>
      </c>
      <c r="H13" s="17">
        <v>3.10664416459101E-2</v>
      </c>
      <c r="I13" s="17">
        <v>0</v>
      </c>
      <c r="J13" s="17">
        <v>0</v>
      </c>
      <c r="K13" s="17">
        <v>0</v>
      </c>
      <c r="L13" s="17">
        <v>0</v>
      </c>
      <c r="M13" s="17"/>
      <c r="N13" s="17">
        <v>2.0385793283990601E-2</v>
      </c>
      <c r="O13" s="17">
        <v>1.1103488491285399E-2</v>
      </c>
      <c r="P13" s="17">
        <v>0</v>
      </c>
      <c r="Q13" s="17">
        <v>0</v>
      </c>
      <c r="R13" s="17"/>
      <c r="S13" s="17">
        <v>4.4207817412892703E-2</v>
      </c>
      <c r="T13" s="17">
        <v>2.1133961099479699E-2</v>
      </c>
      <c r="U13" s="17">
        <v>0</v>
      </c>
      <c r="V13" s="17">
        <v>0</v>
      </c>
      <c r="W13" s="17">
        <v>0</v>
      </c>
      <c r="X13" s="17">
        <v>0</v>
      </c>
      <c r="Y13" s="17">
        <v>0</v>
      </c>
      <c r="Z13" s="17">
        <v>0</v>
      </c>
      <c r="AA13" s="17">
        <v>0</v>
      </c>
      <c r="AB13" s="17">
        <v>0</v>
      </c>
      <c r="AC13" s="17">
        <v>0</v>
      </c>
      <c r="AD13" s="17">
        <v>0</v>
      </c>
      <c r="AE13" s="17"/>
      <c r="AF13" s="17">
        <v>3.5749816093647101E-2</v>
      </c>
      <c r="AG13" s="17">
        <v>0</v>
      </c>
      <c r="AH13" s="17">
        <v>0</v>
      </c>
      <c r="AI13" s="17">
        <v>0</v>
      </c>
      <c r="AJ13" s="17">
        <v>0</v>
      </c>
      <c r="AK13" s="17">
        <v>0</v>
      </c>
      <c r="AL13" s="17"/>
      <c r="AM13" s="17">
        <v>9.7335619176383906E-3</v>
      </c>
      <c r="AN13" s="17">
        <v>7.34204788042442E-3</v>
      </c>
      <c r="AO13" s="17"/>
      <c r="AP13" s="17">
        <v>0</v>
      </c>
      <c r="AQ13" s="17">
        <v>0</v>
      </c>
      <c r="AR13" s="17">
        <v>1.06301801417582E-2</v>
      </c>
      <c r="AS13" s="17">
        <v>2.63454228080383E-2</v>
      </c>
      <c r="AT13" s="17">
        <v>0.121284565961369</v>
      </c>
      <c r="AU13" s="17"/>
      <c r="AV13" s="17">
        <v>2.3898231585904602E-2</v>
      </c>
      <c r="AW13" s="17">
        <v>0</v>
      </c>
      <c r="AX13" s="17">
        <v>0</v>
      </c>
      <c r="AY13" s="17">
        <v>0</v>
      </c>
      <c r="AZ13" s="17">
        <v>0</v>
      </c>
      <c r="BA13" s="17">
        <v>0</v>
      </c>
      <c r="BB13" s="17"/>
      <c r="BC13" s="17">
        <v>0</v>
      </c>
      <c r="BD13" s="17">
        <v>7.1849997411413203E-3</v>
      </c>
      <c r="BE13" s="17">
        <v>1.94445854121276E-2</v>
      </c>
      <c r="BF13" s="17"/>
      <c r="BG13" s="17">
        <v>0</v>
      </c>
      <c r="BH13" s="17">
        <v>1.20112560149968E-2</v>
      </c>
      <c r="BI13" s="17">
        <v>0</v>
      </c>
      <c r="BJ13" s="17">
        <v>0</v>
      </c>
      <c r="BK13" s="17">
        <v>0</v>
      </c>
      <c r="BL13" s="17"/>
      <c r="BM13" s="17">
        <v>1.0271845316973701E-2</v>
      </c>
      <c r="BN13" s="17">
        <v>0</v>
      </c>
    </row>
    <row r="14" spans="2:66" x14ac:dyDescent="0.35">
      <c r="B14" s="18" t="s">
        <v>282</v>
      </c>
      <c r="C14" s="19">
        <v>2.9652067691374101E-2</v>
      </c>
      <c r="D14" s="19">
        <v>3.3195757374802203E-2</v>
      </c>
      <c r="E14" s="19">
        <v>2.17259862765142E-2</v>
      </c>
      <c r="F14" s="19"/>
      <c r="G14" s="19">
        <v>3.7169781170887699E-2</v>
      </c>
      <c r="H14" s="19">
        <v>6.364839500635E-2</v>
      </c>
      <c r="I14" s="19">
        <v>3.5348648124378199E-2</v>
      </c>
      <c r="J14" s="19">
        <v>3.70425595329077E-2</v>
      </c>
      <c r="K14" s="19">
        <v>0</v>
      </c>
      <c r="L14" s="19">
        <v>0</v>
      </c>
      <c r="M14" s="19"/>
      <c r="N14" s="19">
        <v>1.1448086983285199E-2</v>
      </c>
      <c r="O14" s="19">
        <v>2.1653129497322999E-2</v>
      </c>
      <c r="P14" s="19">
        <v>1.38951765665604E-2</v>
      </c>
      <c r="Q14" s="19">
        <v>7.4111702290649104E-2</v>
      </c>
      <c r="R14" s="19"/>
      <c r="S14" s="19">
        <v>2.0535978936620899E-2</v>
      </c>
      <c r="T14" s="19">
        <v>2.1874569215220602E-2</v>
      </c>
      <c r="U14" s="19">
        <v>0</v>
      </c>
      <c r="V14" s="19">
        <v>6.0332415111284898E-2</v>
      </c>
      <c r="W14" s="19">
        <v>4.2265562784678003E-2</v>
      </c>
      <c r="X14" s="19">
        <v>0</v>
      </c>
      <c r="Y14" s="19">
        <v>0</v>
      </c>
      <c r="Z14" s="19">
        <v>0.11345702879259301</v>
      </c>
      <c r="AA14" s="19">
        <v>2.6067686727540201E-2</v>
      </c>
      <c r="AB14" s="19">
        <v>5.4216963182460998E-2</v>
      </c>
      <c r="AC14" s="19">
        <v>6.4217177883848203E-2</v>
      </c>
      <c r="AD14" s="19">
        <v>0</v>
      </c>
      <c r="AE14" s="19"/>
      <c r="AF14" s="19">
        <v>4.7922790192883397E-2</v>
      </c>
      <c r="AG14" s="19">
        <v>1.2454772374060801E-2</v>
      </c>
      <c r="AH14" s="19">
        <v>1.8563836634491002E-2</v>
      </c>
      <c r="AI14" s="19">
        <v>3.16415439266396E-2</v>
      </c>
      <c r="AJ14" s="19">
        <v>0</v>
      </c>
      <c r="AK14" s="19">
        <v>9.9875426859785094E-2</v>
      </c>
      <c r="AL14" s="19"/>
      <c r="AM14" s="19">
        <v>1.5810645882434301E-2</v>
      </c>
      <c r="AN14" s="19">
        <v>4.1073510636951097E-2</v>
      </c>
      <c r="AO14" s="19"/>
      <c r="AP14" s="19">
        <v>2.6452542717214499E-2</v>
      </c>
      <c r="AQ14" s="19">
        <v>5.4401544034187503E-2</v>
      </c>
      <c r="AR14" s="19">
        <v>2.0817492321359099E-2</v>
      </c>
      <c r="AS14" s="19">
        <v>2.95117841664949E-2</v>
      </c>
      <c r="AT14" s="19">
        <v>0</v>
      </c>
      <c r="AU14" s="19"/>
      <c r="AV14" s="19">
        <v>5.7980328352880403E-2</v>
      </c>
      <c r="AW14" s="19">
        <v>0</v>
      </c>
      <c r="AX14" s="19">
        <v>0</v>
      </c>
      <c r="AY14" s="19">
        <v>5.5101301189580003E-2</v>
      </c>
      <c r="AZ14" s="19">
        <v>0</v>
      </c>
      <c r="BA14" s="19">
        <v>0</v>
      </c>
      <c r="BB14" s="19"/>
      <c r="BC14" s="19">
        <v>2.55051618427794E-2</v>
      </c>
      <c r="BD14" s="19">
        <v>4.71212255417243E-2</v>
      </c>
      <c r="BE14" s="19">
        <v>9.7451420196208397E-3</v>
      </c>
      <c r="BF14" s="19"/>
      <c r="BG14" s="19">
        <v>0</v>
      </c>
      <c r="BH14" s="19">
        <v>0</v>
      </c>
      <c r="BI14" s="19">
        <v>1.9059688116506001E-2</v>
      </c>
      <c r="BJ14" s="19">
        <v>0</v>
      </c>
      <c r="BK14" s="19">
        <v>4.4465252759983101E-2</v>
      </c>
      <c r="BL14" s="19"/>
      <c r="BM14" s="19">
        <v>0</v>
      </c>
      <c r="BN14" s="19">
        <v>3.3811898254568498E-2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482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384</v>
      </c>
      <c r="D7" s="10">
        <v>186</v>
      </c>
      <c r="E7" s="10">
        <v>198</v>
      </c>
      <c r="F7" s="10"/>
      <c r="G7" s="10">
        <v>57</v>
      </c>
      <c r="H7" s="10">
        <v>76</v>
      </c>
      <c r="I7" s="10">
        <v>61</v>
      </c>
      <c r="J7" s="10">
        <v>62</v>
      </c>
      <c r="K7" s="10">
        <v>47</v>
      </c>
      <c r="L7" s="10">
        <v>81</v>
      </c>
      <c r="M7" s="10"/>
      <c r="N7" s="10">
        <v>117</v>
      </c>
      <c r="O7" s="10">
        <v>99</v>
      </c>
      <c r="P7" s="10">
        <v>83</v>
      </c>
      <c r="Q7" s="10">
        <v>85</v>
      </c>
      <c r="R7" s="10"/>
      <c r="S7" s="10">
        <v>53</v>
      </c>
      <c r="T7" s="10">
        <v>49</v>
      </c>
      <c r="U7" s="10">
        <v>23</v>
      </c>
      <c r="V7" s="10">
        <v>40</v>
      </c>
      <c r="W7" s="10">
        <v>29</v>
      </c>
      <c r="X7" s="10">
        <v>32</v>
      </c>
      <c r="Y7" s="10">
        <v>35</v>
      </c>
      <c r="Z7" s="10">
        <v>15</v>
      </c>
      <c r="AA7" s="10">
        <v>47</v>
      </c>
      <c r="AB7" s="10">
        <v>27</v>
      </c>
      <c r="AC7" s="10">
        <v>24</v>
      </c>
      <c r="AD7" s="10">
        <v>10</v>
      </c>
      <c r="AE7" s="10"/>
      <c r="AF7" s="10">
        <v>101</v>
      </c>
      <c r="AG7" s="10">
        <v>106</v>
      </c>
      <c r="AH7" s="10">
        <v>52</v>
      </c>
      <c r="AI7" s="10">
        <v>63</v>
      </c>
      <c r="AJ7" s="10">
        <v>38</v>
      </c>
      <c r="AK7" s="10">
        <v>24</v>
      </c>
      <c r="AL7" s="10"/>
      <c r="AM7" s="10">
        <v>234</v>
      </c>
      <c r="AN7" s="10">
        <v>149</v>
      </c>
      <c r="AO7" s="10"/>
      <c r="AP7" s="10">
        <v>85</v>
      </c>
      <c r="AQ7" s="10">
        <v>74</v>
      </c>
      <c r="AR7" s="10">
        <v>98</v>
      </c>
      <c r="AS7" s="10">
        <v>54</v>
      </c>
      <c r="AT7" s="10">
        <v>10</v>
      </c>
      <c r="AU7" s="10"/>
      <c r="AV7" s="10">
        <v>133</v>
      </c>
      <c r="AW7" s="10">
        <v>76</v>
      </c>
      <c r="AX7" s="10">
        <v>31</v>
      </c>
      <c r="AY7" s="10">
        <v>46</v>
      </c>
      <c r="AZ7" s="10">
        <v>28</v>
      </c>
      <c r="BA7" s="10">
        <v>27</v>
      </c>
      <c r="BB7" s="10"/>
      <c r="BC7" s="10">
        <v>100</v>
      </c>
      <c r="BD7" s="10">
        <v>144</v>
      </c>
      <c r="BE7" s="10">
        <v>122</v>
      </c>
      <c r="BF7" s="10"/>
      <c r="BG7" s="10">
        <v>30</v>
      </c>
      <c r="BH7" s="10">
        <v>194</v>
      </c>
      <c r="BI7" s="10">
        <v>101</v>
      </c>
      <c r="BJ7" s="10">
        <v>9</v>
      </c>
      <c r="BK7" s="10">
        <v>36</v>
      </c>
      <c r="BL7" s="10"/>
      <c r="BM7" s="10">
        <v>224</v>
      </c>
      <c r="BN7" s="10">
        <v>45</v>
      </c>
    </row>
    <row r="8" spans="2:66" ht="30" customHeight="1" x14ac:dyDescent="0.35">
      <c r="B8" s="11" t="s">
        <v>19</v>
      </c>
      <c r="C8" s="11">
        <v>385</v>
      </c>
      <c r="D8" s="11">
        <v>188</v>
      </c>
      <c r="E8" s="11">
        <v>197</v>
      </c>
      <c r="F8" s="11"/>
      <c r="G8" s="11">
        <v>59</v>
      </c>
      <c r="H8" s="11">
        <v>74</v>
      </c>
      <c r="I8" s="11">
        <v>62</v>
      </c>
      <c r="J8" s="11">
        <v>63</v>
      </c>
      <c r="K8" s="11">
        <v>47</v>
      </c>
      <c r="L8" s="11">
        <v>80</v>
      </c>
      <c r="M8" s="11"/>
      <c r="N8" s="11">
        <v>116</v>
      </c>
      <c r="O8" s="11">
        <v>102</v>
      </c>
      <c r="P8" s="11">
        <v>83</v>
      </c>
      <c r="Q8" s="11">
        <v>83</v>
      </c>
      <c r="R8" s="11"/>
      <c r="S8" s="11">
        <v>53</v>
      </c>
      <c r="T8" s="11">
        <v>48</v>
      </c>
      <c r="U8" s="11">
        <v>23</v>
      </c>
      <c r="V8" s="11">
        <v>43</v>
      </c>
      <c r="W8" s="11">
        <v>29</v>
      </c>
      <c r="X8" s="11">
        <v>31</v>
      </c>
      <c r="Y8" s="11">
        <v>34</v>
      </c>
      <c r="Z8" s="11">
        <v>14</v>
      </c>
      <c r="AA8" s="11">
        <v>46</v>
      </c>
      <c r="AB8" s="11">
        <v>31</v>
      </c>
      <c r="AC8" s="11">
        <v>23</v>
      </c>
      <c r="AD8" s="11">
        <v>9</v>
      </c>
      <c r="AE8" s="11"/>
      <c r="AF8" s="11">
        <v>101</v>
      </c>
      <c r="AG8" s="11">
        <v>106</v>
      </c>
      <c r="AH8" s="11">
        <v>52</v>
      </c>
      <c r="AI8" s="11">
        <v>64</v>
      </c>
      <c r="AJ8" s="11">
        <v>38</v>
      </c>
      <c r="AK8" s="11">
        <v>24</v>
      </c>
      <c r="AL8" s="11"/>
      <c r="AM8" s="11">
        <v>234</v>
      </c>
      <c r="AN8" s="11">
        <v>149</v>
      </c>
      <c r="AO8" s="11"/>
      <c r="AP8" s="11">
        <v>85</v>
      </c>
      <c r="AQ8" s="11">
        <v>73</v>
      </c>
      <c r="AR8" s="11">
        <v>99</v>
      </c>
      <c r="AS8" s="11">
        <v>54</v>
      </c>
      <c r="AT8" s="11">
        <v>10</v>
      </c>
      <c r="AU8" s="11"/>
      <c r="AV8" s="11">
        <v>132</v>
      </c>
      <c r="AW8" s="11">
        <v>76</v>
      </c>
      <c r="AX8" s="11">
        <v>31</v>
      </c>
      <c r="AY8" s="11">
        <v>46</v>
      </c>
      <c r="AZ8" s="11">
        <v>28</v>
      </c>
      <c r="BA8" s="11">
        <v>27</v>
      </c>
      <c r="BB8" s="11"/>
      <c r="BC8" s="11">
        <v>100</v>
      </c>
      <c r="BD8" s="11">
        <v>145</v>
      </c>
      <c r="BE8" s="11">
        <v>121</v>
      </c>
      <c r="BF8" s="11"/>
      <c r="BG8" s="11">
        <v>30</v>
      </c>
      <c r="BH8" s="11">
        <v>195</v>
      </c>
      <c r="BI8" s="11">
        <v>101</v>
      </c>
      <c r="BJ8" s="11">
        <v>9</v>
      </c>
      <c r="BK8" s="11">
        <v>36</v>
      </c>
      <c r="BL8" s="11"/>
      <c r="BM8" s="11">
        <v>225</v>
      </c>
      <c r="BN8" s="11">
        <v>46</v>
      </c>
    </row>
    <row r="9" spans="2:66" ht="29" x14ac:dyDescent="0.35">
      <c r="B9" s="18" t="s">
        <v>350</v>
      </c>
      <c r="C9" s="17">
        <v>0.83618988028332097</v>
      </c>
      <c r="D9" s="17">
        <v>0.82348269498928395</v>
      </c>
      <c r="E9" s="17">
        <v>0.84832094070570896</v>
      </c>
      <c r="F9" s="17"/>
      <c r="G9" s="17">
        <v>0.63099747290395003</v>
      </c>
      <c r="H9" s="17">
        <v>0.65745275996521602</v>
      </c>
      <c r="I9" s="17">
        <v>0.872543730232889</v>
      </c>
      <c r="J9" s="17">
        <v>0.88863195329386402</v>
      </c>
      <c r="K9" s="17">
        <v>1</v>
      </c>
      <c r="L9" s="17">
        <v>0.98807421323121702</v>
      </c>
      <c r="M9" s="17"/>
      <c r="N9" s="17">
        <v>0.81287132058418998</v>
      </c>
      <c r="O9" s="17">
        <v>0.81020396524887595</v>
      </c>
      <c r="P9" s="17">
        <v>0.85506229148648205</v>
      </c>
      <c r="Q9" s="17">
        <v>0.88181200177408203</v>
      </c>
      <c r="R9" s="17"/>
      <c r="S9" s="17">
        <v>0.56217324317168504</v>
      </c>
      <c r="T9" s="17">
        <v>0.89919705538551697</v>
      </c>
      <c r="U9" s="17">
        <v>0.91522284648546004</v>
      </c>
      <c r="V9" s="17">
        <v>0.85128378150028305</v>
      </c>
      <c r="W9" s="17">
        <v>0.85906714592434197</v>
      </c>
      <c r="X9" s="17">
        <v>0.81034386017628701</v>
      </c>
      <c r="Y9" s="17">
        <v>0.94232035198839403</v>
      </c>
      <c r="Z9" s="17">
        <v>0.93307806396939097</v>
      </c>
      <c r="AA9" s="17">
        <v>0.78730994495676099</v>
      </c>
      <c r="AB9" s="17">
        <v>0.92747280379707997</v>
      </c>
      <c r="AC9" s="17">
        <v>0.95906141001483902</v>
      </c>
      <c r="AD9" s="17">
        <v>0.90278257251768002</v>
      </c>
      <c r="AE9" s="17"/>
      <c r="AF9" s="17">
        <v>0.64580759101385399</v>
      </c>
      <c r="AG9" s="17">
        <v>0.89554181134014399</v>
      </c>
      <c r="AH9" s="17">
        <v>0.80576263031645101</v>
      </c>
      <c r="AI9" s="17">
        <v>0.96945628736025702</v>
      </c>
      <c r="AJ9" s="17">
        <v>1</v>
      </c>
      <c r="AK9" s="17">
        <v>0.82939746284483595</v>
      </c>
      <c r="AL9" s="17"/>
      <c r="AM9" s="17">
        <v>0.85264663904813498</v>
      </c>
      <c r="AN9" s="17">
        <v>0.80929496944279899</v>
      </c>
      <c r="AO9" s="17"/>
      <c r="AP9" s="17">
        <v>0.90665808979417295</v>
      </c>
      <c r="AQ9" s="17">
        <v>0.89101351805698603</v>
      </c>
      <c r="AR9" s="17">
        <v>0.78395803455955104</v>
      </c>
      <c r="AS9" s="17">
        <v>0.72393529214846697</v>
      </c>
      <c r="AT9" s="17">
        <v>0.71675449902295096</v>
      </c>
      <c r="AU9" s="17"/>
      <c r="AV9" s="17">
        <v>0.78326570578306698</v>
      </c>
      <c r="AW9" s="17">
        <v>0.85260574980177495</v>
      </c>
      <c r="AX9" s="17">
        <v>0.80524847052055304</v>
      </c>
      <c r="AY9" s="17">
        <v>0.89129384391796096</v>
      </c>
      <c r="AZ9" s="17">
        <v>0.85631303660955105</v>
      </c>
      <c r="BA9" s="17">
        <v>0.885912779195828</v>
      </c>
      <c r="BB9" s="17"/>
      <c r="BC9" s="17">
        <v>0.89050082476352399</v>
      </c>
      <c r="BD9" s="17">
        <v>0.82750931694794405</v>
      </c>
      <c r="BE9" s="17">
        <v>0.77710741570680997</v>
      </c>
      <c r="BF9" s="17"/>
      <c r="BG9" s="17">
        <v>0.86699460299574205</v>
      </c>
      <c r="BH9" s="17">
        <v>0.83183349541862495</v>
      </c>
      <c r="BI9" s="17">
        <v>0.80134632251069304</v>
      </c>
      <c r="BJ9" s="17">
        <v>0.65410672251787405</v>
      </c>
      <c r="BK9" s="17">
        <v>0.946178306005244</v>
      </c>
      <c r="BL9" s="17"/>
      <c r="BM9" s="17">
        <v>0.836462251582896</v>
      </c>
      <c r="BN9" s="17">
        <v>0.88629485060914903</v>
      </c>
    </row>
    <row r="10" spans="2:66" ht="43.5" x14ac:dyDescent="0.35">
      <c r="B10" s="18" t="s">
        <v>351</v>
      </c>
      <c r="C10" s="17">
        <v>0.10461637750255</v>
      </c>
      <c r="D10" s="17">
        <v>0.10683301681357101</v>
      </c>
      <c r="E10" s="17">
        <v>0.10250023731930499</v>
      </c>
      <c r="F10" s="17"/>
      <c r="G10" s="17">
        <v>0.17740929003419401</v>
      </c>
      <c r="H10" s="17">
        <v>0.25398340408338499</v>
      </c>
      <c r="I10" s="17">
        <v>0.11129417073098299</v>
      </c>
      <c r="J10" s="17">
        <v>6.3687040269909095E-2</v>
      </c>
      <c r="K10" s="17">
        <v>0</v>
      </c>
      <c r="L10" s="17">
        <v>0</v>
      </c>
      <c r="M10" s="17"/>
      <c r="N10" s="17">
        <v>0.119673806122475</v>
      </c>
      <c r="O10" s="17">
        <v>0.120280688719918</v>
      </c>
      <c r="P10" s="17">
        <v>9.7191956901313506E-2</v>
      </c>
      <c r="Q10" s="17">
        <v>7.1790741343717296E-2</v>
      </c>
      <c r="R10" s="17"/>
      <c r="S10" s="17">
        <v>0.24910767657845201</v>
      </c>
      <c r="T10" s="17">
        <v>6.1834634526689802E-2</v>
      </c>
      <c r="U10" s="17">
        <v>4.2035374342687101E-2</v>
      </c>
      <c r="V10" s="17">
        <v>0.121873702194658</v>
      </c>
      <c r="W10" s="17">
        <v>0.140932854075658</v>
      </c>
      <c r="X10" s="17">
        <v>3.12780140786705E-2</v>
      </c>
      <c r="Y10" s="17">
        <v>5.7679648011606001E-2</v>
      </c>
      <c r="Z10" s="17">
        <v>6.6921936030609502E-2</v>
      </c>
      <c r="AA10" s="17">
        <v>0.12730150561056799</v>
      </c>
      <c r="AB10" s="17">
        <v>7.2527196202920405E-2</v>
      </c>
      <c r="AC10" s="17">
        <v>4.0938589985160603E-2</v>
      </c>
      <c r="AD10" s="17">
        <v>9.7217427482320401E-2</v>
      </c>
      <c r="AE10" s="17"/>
      <c r="AF10" s="17">
        <v>0.227976612582975</v>
      </c>
      <c r="AG10" s="17">
        <v>6.8036840090281298E-2</v>
      </c>
      <c r="AH10" s="17">
        <v>0.13392646361962299</v>
      </c>
      <c r="AI10" s="17">
        <v>0</v>
      </c>
      <c r="AJ10" s="17">
        <v>0</v>
      </c>
      <c r="AK10" s="17">
        <v>0.126537333822067</v>
      </c>
      <c r="AL10" s="17"/>
      <c r="AM10" s="17">
        <v>0.105763505923978</v>
      </c>
      <c r="AN10" s="17">
        <v>0.103489682385129</v>
      </c>
      <c r="AO10" s="17"/>
      <c r="AP10" s="17">
        <v>8.2247819055364602E-2</v>
      </c>
      <c r="AQ10" s="17">
        <v>5.4858059564101398E-2</v>
      </c>
      <c r="AR10" s="17">
        <v>0.13192555913182499</v>
      </c>
      <c r="AS10" s="17">
        <v>0.20599642905471699</v>
      </c>
      <c r="AT10" s="17">
        <v>0.101098546799197</v>
      </c>
      <c r="AU10" s="17"/>
      <c r="AV10" s="17">
        <v>0.135192768917234</v>
      </c>
      <c r="AW10" s="17">
        <v>9.4199622903595404E-2</v>
      </c>
      <c r="AX10" s="17">
        <v>0.13053711038688001</v>
      </c>
      <c r="AY10" s="17">
        <v>6.6458183514848002E-2</v>
      </c>
      <c r="AZ10" s="17">
        <v>0.14368696339044901</v>
      </c>
      <c r="BA10" s="17">
        <v>7.7602127242224997E-2</v>
      </c>
      <c r="BB10" s="17"/>
      <c r="BC10" s="17">
        <v>6.1024263556919797E-2</v>
      </c>
      <c r="BD10" s="17">
        <v>0.103287646315532</v>
      </c>
      <c r="BE10" s="17">
        <v>0.157911476774385</v>
      </c>
      <c r="BF10" s="17"/>
      <c r="BG10" s="17">
        <v>0.100161322095776</v>
      </c>
      <c r="BH10" s="17">
        <v>0.10264596338914</v>
      </c>
      <c r="BI10" s="17">
        <v>0.150763222645759</v>
      </c>
      <c r="BJ10" s="17">
        <v>0.22253753387539299</v>
      </c>
      <c r="BK10" s="17">
        <v>0</v>
      </c>
      <c r="BL10" s="17"/>
      <c r="BM10" s="17">
        <v>0.10231887475356601</v>
      </c>
      <c r="BN10" s="17">
        <v>4.5626884767994598E-2</v>
      </c>
    </row>
    <row r="11" spans="2:66" ht="29" x14ac:dyDescent="0.35">
      <c r="B11" s="18" t="s">
        <v>352</v>
      </c>
      <c r="C11" s="17">
        <v>3.6235018534792399E-2</v>
      </c>
      <c r="D11" s="17">
        <v>4.3406278181695103E-2</v>
      </c>
      <c r="E11" s="17">
        <v>2.93888931287179E-2</v>
      </c>
      <c r="F11" s="17"/>
      <c r="G11" s="17">
        <v>0.122120900414481</v>
      </c>
      <c r="H11" s="17">
        <v>3.8166910383264203E-2</v>
      </c>
      <c r="I11" s="17">
        <v>1.61620990361282E-2</v>
      </c>
      <c r="J11" s="17">
        <v>3.1574678554097103E-2</v>
      </c>
      <c r="K11" s="17">
        <v>0</v>
      </c>
      <c r="L11" s="17">
        <v>1.1925786768782899E-2</v>
      </c>
      <c r="M11" s="17"/>
      <c r="N11" s="17">
        <v>5.1359255603325799E-2</v>
      </c>
      <c r="O11" s="17">
        <v>2.9954724092338601E-2</v>
      </c>
      <c r="P11" s="17">
        <v>3.5184171112815299E-2</v>
      </c>
      <c r="Q11" s="17">
        <v>2.3875042753522199E-2</v>
      </c>
      <c r="R11" s="17"/>
      <c r="S11" s="17">
        <v>0.113879442881392</v>
      </c>
      <c r="T11" s="17">
        <v>1.9612243762367899E-2</v>
      </c>
      <c r="U11" s="17">
        <v>0</v>
      </c>
      <c r="V11" s="17">
        <v>2.6842516305058899E-2</v>
      </c>
      <c r="W11" s="17">
        <v>0</v>
      </c>
      <c r="X11" s="17">
        <v>9.5247491570545698E-2</v>
      </c>
      <c r="Y11" s="17">
        <v>0</v>
      </c>
      <c r="Z11" s="17">
        <v>0</v>
      </c>
      <c r="AA11" s="17">
        <v>6.2863562312706497E-2</v>
      </c>
      <c r="AB11" s="17">
        <v>0</v>
      </c>
      <c r="AC11" s="17">
        <v>0</v>
      </c>
      <c r="AD11" s="17">
        <v>0</v>
      </c>
      <c r="AE11" s="17"/>
      <c r="AF11" s="17">
        <v>8.7344846126416797E-2</v>
      </c>
      <c r="AG11" s="17">
        <v>1.85060706840704E-2</v>
      </c>
      <c r="AH11" s="17">
        <v>4.0286227068747203E-2</v>
      </c>
      <c r="AI11" s="17">
        <v>0</v>
      </c>
      <c r="AJ11" s="17">
        <v>0</v>
      </c>
      <c r="AK11" s="17">
        <v>4.4065203333096999E-2</v>
      </c>
      <c r="AL11" s="17"/>
      <c r="AM11" s="17">
        <v>2.52657286299953E-2</v>
      </c>
      <c r="AN11" s="17">
        <v>5.3691583201723403E-2</v>
      </c>
      <c r="AO11" s="17"/>
      <c r="AP11" s="17">
        <v>0</v>
      </c>
      <c r="AQ11" s="17">
        <v>1.41260521830697E-2</v>
      </c>
      <c r="AR11" s="17">
        <v>6.2577931514641402E-2</v>
      </c>
      <c r="AS11" s="17">
        <v>3.4842738781458701E-2</v>
      </c>
      <c r="AT11" s="17">
        <v>9.1100846507537206E-2</v>
      </c>
      <c r="AU11" s="17"/>
      <c r="AV11" s="17">
        <v>4.4014847346533097E-2</v>
      </c>
      <c r="AW11" s="17">
        <v>5.3194627294629301E-2</v>
      </c>
      <c r="AX11" s="17">
        <v>3.3246080954519697E-2</v>
      </c>
      <c r="AY11" s="17">
        <v>2.1891073447616601E-2</v>
      </c>
      <c r="AZ11" s="17">
        <v>0</v>
      </c>
      <c r="BA11" s="17">
        <v>3.6485093561946701E-2</v>
      </c>
      <c r="BB11" s="17"/>
      <c r="BC11" s="17">
        <v>1.8982515389248601E-2</v>
      </c>
      <c r="BD11" s="17">
        <v>5.5262793308806998E-2</v>
      </c>
      <c r="BE11" s="17">
        <v>3.3117102546968598E-2</v>
      </c>
      <c r="BF11" s="17"/>
      <c r="BG11" s="17">
        <v>0</v>
      </c>
      <c r="BH11" s="17">
        <v>4.0404668437944803E-2</v>
      </c>
      <c r="BI11" s="17">
        <v>2.9280150467658101E-2</v>
      </c>
      <c r="BJ11" s="17">
        <v>0.123355743606733</v>
      </c>
      <c r="BK11" s="17">
        <v>5.3821693994756503E-2</v>
      </c>
      <c r="BL11" s="17"/>
      <c r="BM11" s="17">
        <v>3.50856278563225E-2</v>
      </c>
      <c r="BN11" s="17">
        <v>6.8078264622856294E-2</v>
      </c>
    </row>
    <row r="12" spans="2:66" ht="29" x14ac:dyDescent="0.35">
      <c r="B12" s="18" t="s">
        <v>353</v>
      </c>
      <c r="C12" s="17">
        <v>1.03037714152323E-2</v>
      </c>
      <c r="D12" s="17">
        <v>5.5398124252552701E-3</v>
      </c>
      <c r="E12" s="17">
        <v>1.48517395938583E-2</v>
      </c>
      <c r="F12" s="17"/>
      <c r="G12" s="17">
        <v>3.4317696907722801E-2</v>
      </c>
      <c r="H12" s="17">
        <v>1.2624885599040601E-2</v>
      </c>
      <c r="I12" s="17">
        <v>0</v>
      </c>
      <c r="J12" s="17">
        <v>1.6106327882129699E-2</v>
      </c>
      <c r="K12" s="17">
        <v>0</v>
      </c>
      <c r="L12" s="17">
        <v>0</v>
      </c>
      <c r="M12" s="17"/>
      <c r="N12" s="17">
        <v>0</v>
      </c>
      <c r="O12" s="17">
        <v>1.9416293821356099E-2</v>
      </c>
      <c r="P12" s="17">
        <v>1.2561580499388899E-2</v>
      </c>
      <c r="Q12" s="17">
        <v>1.12675749297048E-2</v>
      </c>
      <c r="R12" s="17"/>
      <c r="S12" s="17">
        <v>0</v>
      </c>
      <c r="T12" s="17">
        <v>0</v>
      </c>
      <c r="U12" s="17">
        <v>4.2741779171852901E-2</v>
      </c>
      <c r="V12" s="17">
        <v>0</v>
      </c>
      <c r="W12" s="17">
        <v>0</v>
      </c>
      <c r="X12" s="17">
        <v>6.3130634174496603E-2</v>
      </c>
      <c r="Y12" s="17">
        <v>0</v>
      </c>
      <c r="Z12" s="17">
        <v>0</v>
      </c>
      <c r="AA12" s="17">
        <v>2.2524987119964701E-2</v>
      </c>
      <c r="AB12" s="17">
        <v>0</v>
      </c>
      <c r="AC12" s="17">
        <v>0</v>
      </c>
      <c r="AD12" s="17">
        <v>0</v>
      </c>
      <c r="AE12" s="17"/>
      <c r="AF12" s="17">
        <v>0</v>
      </c>
      <c r="AG12" s="17">
        <v>9.12079699492928E-3</v>
      </c>
      <c r="AH12" s="17">
        <v>2.00246789951786E-2</v>
      </c>
      <c r="AI12" s="17">
        <v>3.05437126397426E-2</v>
      </c>
      <c r="AJ12" s="17">
        <v>0</v>
      </c>
      <c r="AK12" s="17">
        <v>0</v>
      </c>
      <c r="AL12" s="17"/>
      <c r="AM12" s="17">
        <v>8.3385125149707806E-3</v>
      </c>
      <c r="AN12" s="17">
        <v>1.34558648408093E-2</v>
      </c>
      <c r="AO12" s="17"/>
      <c r="AP12" s="17">
        <v>1.10940911504622E-2</v>
      </c>
      <c r="AQ12" s="17">
        <v>1.38848910433855E-2</v>
      </c>
      <c r="AR12" s="17">
        <v>1.0539857964476601E-2</v>
      </c>
      <c r="AS12" s="17">
        <v>1.7887092391918699E-2</v>
      </c>
      <c r="AT12" s="17">
        <v>0</v>
      </c>
      <c r="AU12" s="17"/>
      <c r="AV12" s="17">
        <v>7.8576357547706401E-3</v>
      </c>
      <c r="AW12" s="17">
        <v>0</v>
      </c>
      <c r="AX12" s="17">
        <v>3.0968338138046999E-2</v>
      </c>
      <c r="AY12" s="17">
        <v>0</v>
      </c>
      <c r="AZ12" s="17">
        <v>0</v>
      </c>
      <c r="BA12" s="17">
        <v>0</v>
      </c>
      <c r="BB12" s="17"/>
      <c r="BC12" s="17">
        <v>2.0135811255500902E-2</v>
      </c>
      <c r="BD12" s="17">
        <v>6.4647402056583897E-3</v>
      </c>
      <c r="BE12" s="17">
        <v>8.3738206627105606E-3</v>
      </c>
      <c r="BF12" s="17"/>
      <c r="BG12" s="17">
        <v>0</v>
      </c>
      <c r="BH12" s="17">
        <v>2.0307718140161898E-2</v>
      </c>
      <c r="BI12" s="17">
        <v>0</v>
      </c>
      <c r="BJ12" s="17">
        <v>0</v>
      </c>
      <c r="BK12" s="17">
        <v>0</v>
      </c>
      <c r="BL12" s="17"/>
      <c r="BM12" s="17">
        <v>1.7634324666495199E-2</v>
      </c>
      <c r="BN12" s="17">
        <v>0</v>
      </c>
    </row>
    <row r="13" spans="2:66" ht="29" x14ac:dyDescent="0.35">
      <c r="B13" s="18" t="s">
        <v>354</v>
      </c>
      <c r="C13" s="17">
        <v>7.6897205462600404E-3</v>
      </c>
      <c r="D13" s="17">
        <v>1.57446391138375E-2</v>
      </c>
      <c r="E13" s="17">
        <v>0</v>
      </c>
      <c r="F13" s="17"/>
      <c r="G13" s="17">
        <v>1.8553340701158601E-2</v>
      </c>
      <c r="H13" s="17">
        <v>2.5161648360255799E-2</v>
      </c>
      <c r="I13" s="17">
        <v>0</v>
      </c>
      <c r="J13" s="17">
        <v>0</v>
      </c>
      <c r="K13" s="17">
        <v>0</v>
      </c>
      <c r="L13" s="17">
        <v>0</v>
      </c>
      <c r="M13" s="17"/>
      <c r="N13" s="17">
        <v>1.60956176900094E-2</v>
      </c>
      <c r="O13" s="17">
        <v>1.0631443972346E-2</v>
      </c>
      <c r="P13" s="17">
        <v>0</v>
      </c>
      <c r="Q13" s="17">
        <v>0</v>
      </c>
      <c r="R13" s="17"/>
      <c r="S13" s="17">
        <v>3.8463496132452098E-2</v>
      </c>
      <c r="T13" s="17">
        <v>1.9356066325425799E-2</v>
      </c>
      <c r="U13" s="17">
        <v>0</v>
      </c>
      <c r="V13" s="17">
        <v>0</v>
      </c>
      <c r="W13" s="17">
        <v>0</v>
      </c>
      <c r="X13" s="17">
        <v>0</v>
      </c>
      <c r="Y13" s="17">
        <v>0</v>
      </c>
      <c r="Z13" s="17">
        <v>0</v>
      </c>
      <c r="AA13" s="17">
        <v>0</v>
      </c>
      <c r="AB13" s="17">
        <v>0</v>
      </c>
      <c r="AC13" s="17">
        <v>0</v>
      </c>
      <c r="AD13" s="17">
        <v>0</v>
      </c>
      <c r="AE13" s="17"/>
      <c r="AF13" s="17">
        <v>2.0001281020880099E-2</v>
      </c>
      <c r="AG13" s="17">
        <v>8.7944808905751192E-3</v>
      </c>
      <c r="AH13" s="17">
        <v>0</v>
      </c>
      <c r="AI13" s="17">
        <v>0</v>
      </c>
      <c r="AJ13" s="17">
        <v>0</v>
      </c>
      <c r="AK13" s="17">
        <v>0</v>
      </c>
      <c r="AL13" s="17"/>
      <c r="AM13" s="17">
        <v>7.9856138829209992E-3</v>
      </c>
      <c r="AN13" s="17">
        <v>7.27470859980975E-3</v>
      </c>
      <c r="AO13" s="17"/>
      <c r="AP13" s="17">
        <v>0</v>
      </c>
      <c r="AQ13" s="17">
        <v>0</v>
      </c>
      <c r="AR13" s="17">
        <v>1.09986168295061E-2</v>
      </c>
      <c r="AS13" s="17">
        <v>1.7338447623438401E-2</v>
      </c>
      <c r="AT13" s="17">
        <v>9.1046107670314597E-2</v>
      </c>
      <c r="AU13" s="17"/>
      <c r="AV13" s="17">
        <v>2.2332098950290601E-2</v>
      </c>
      <c r="AW13" s="17">
        <v>0</v>
      </c>
      <c r="AX13" s="17">
        <v>0</v>
      </c>
      <c r="AY13" s="17">
        <v>0</v>
      </c>
      <c r="AZ13" s="17">
        <v>0</v>
      </c>
      <c r="BA13" s="17">
        <v>0</v>
      </c>
      <c r="BB13" s="17"/>
      <c r="BC13" s="17">
        <v>9.3565850348066495E-3</v>
      </c>
      <c r="BD13" s="17">
        <v>7.4755032220580201E-3</v>
      </c>
      <c r="BE13" s="17">
        <v>7.7390281854383298E-3</v>
      </c>
      <c r="BF13" s="17"/>
      <c r="BG13" s="17">
        <v>0</v>
      </c>
      <c r="BH13" s="17">
        <v>4.8081546141287203E-3</v>
      </c>
      <c r="BI13" s="17">
        <v>9.2819317595472604E-3</v>
      </c>
      <c r="BJ13" s="17">
        <v>0</v>
      </c>
      <c r="BK13" s="17">
        <v>0</v>
      </c>
      <c r="BL13" s="17"/>
      <c r="BM13" s="17">
        <v>4.1751889073430399E-3</v>
      </c>
      <c r="BN13" s="17">
        <v>0</v>
      </c>
    </row>
    <row r="14" spans="2:66" x14ac:dyDescent="0.35">
      <c r="B14" s="18" t="s">
        <v>282</v>
      </c>
      <c r="C14" s="19">
        <v>4.96523171784453E-3</v>
      </c>
      <c r="D14" s="19">
        <v>4.9935584763571997E-3</v>
      </c>
      <c r="E14" s="19">
        <v>4.9381892524097302E-3</v>
      </c>
      <c r="F14" s="19"/>
      <c r="G14" s="19">
        <v>1.6601299038493899E-2</v>
      </c>
      <c r="H14" s="19">
        <v>1.26103916088393E-2</v>
      </c>
      <c r="I14" s="19">
        <v>0</v>
      </c>
      <c r="J14" s="19">
        <v>0</v>
      </c>
      <c r="K14" s="19">
        <v>0</v>
      </c>
      <c r="L14" s="19">
        <v>0</v>
      </c>
      <c r="M14" s="19"/>
      <c r="N14" s="19">
        <v>0</v>
      </c>
      <c r="O14" s="19">
        <v>9.5128841451657207E-3</v>
      </c>
      <c r="P14" s="19">
        <v>0</v>
      </c>
      <c r="Q14" s="19">
        <v>1.1254639198973499E-2</v>
      </c>
      <c r="R14" s="19"/>
      <c r="S14" s="19">
        <v>3.6376141236018802E-2</v>
      </c>
      <c r="T14" s="19">
        <v>0</v>
      </c>
      <c r="U14" s="19">
        <v>0</v>
      </c>
      <c r="V14" s="19">
        <v>0</v>
      </c>
      <c r="W14" s="19">
        <v>0</v>
      </c>
      <c r="X14" s="19">
        <v>0</v>
      </c>
      <c r="Y14" s="19">
        <v>0</v>
      </c>
      <c r="Z14" s="19">
        <v>0</v>
      </c>
      <c r="AA14" s="19">
        <v>0</v>
      </c>
      <c r="AB14" s="19">
        <v>0</v>
      </c>
      <c r="AC14" s="19">
        <v>0</v>
      </c>
      <c r="AD14" s="19">
        <v>0</v>
      </c>
      <c r="AE14" s="19"/>
      <c r="AF14" s="19">
        <v>1.8869669255874098E-2</v>
      </c>
      <c r="AG14" s="19">
        <v>0</v>
      </c>
      <c r="AH14" s="19">
        <v>0</v>
      </c>
      <c r="AI14" s="19">
        <v>0</v>
      </c>
      <c r="AJ14" s="19">
        <v>0</v>
      </c>
      <c r="AK14" s="19">
        <v>0</v>
      </c>
      <c r="AL14" s="19"/>
      <c r="AM14" s="19">
        <v>0</v>
      </c>
      <c r="AN14" s="19">
        <v>1.27931915297295E-2</v>
      </c>
      <c r="AO14" s="19"/>
      <c r="AP14" s="19">
        <v>0</v>
      </c>
      <c r="AQ14" s="19">
        <v>2.61174791524569E-2</v>
      </c>
      <c r="AR14" s="19">
        <v>0</v>
      </c>
      <c r="AS14" s="19">
        <v>0</v>
      </c>
      <c r="AT14" s="19">
        <v>0</v>
      </c>
      <c r="AU14" s="19"/>
      <c r="AV14" s="19">
        <v>7.3369432481047801E-3</v>
      </c>
      <c r="AW14" s="19">
        <v>0</v>
      </c>
      <c r="AX14" s="19">
        <v>0</v>
      </c>
      <c r="AY14" s="19">
        <v>2.0356899119574799E-2</v>
      </c>
      <c r="AZ14" s="19">
        <v>0</v>
      </c>
      <c r="BA14" s="19">
        <v>0</v>
      </c>
      <c r="BB14" s="19"/>
      <c r="BC14" s="19">
        <v>0</v>
      </c>
      <c r="BD14" s="19">
        <v>0</v>
      </c>
      <c r="BE14" s="19">
        <v>1.57511561236875E-2</v>
      </c>
      <c r="BF14" s="19"/>
      <c r="BG14" s="19">
        <v>3.2844074908481999E-2</v>
      </c>
      <c r="BH14" s="19">
        <v>0</v>
      </c>
      <c r="BI14" s="19">
        <v>9.3283726163421506E-3</v>
      </c>
      <c r="BJ14" s="19">
        <v>0</v>
      </c>
      <c r="BK14" s="19">
        <v>0</v>
      </c>
      <c r="BL14" s="19"/>
      <c r="BM14" s="19">
        <v>4.3237322333770801E-3</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483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404</v>
      </c>
      <c r="D7" s="10">
        <v>207</v>
      </c>
      <c r="E7" s="10">
        <v>196</v>
      </c>
      <c r="F7" s="10"/>
      <c r="G7" s="10">
        <v>58</v>
      </c>
      <c r="H7" s="10">
        <v>67</v>
      </c>
      <c r="I7" s="10">
        <v>64</v>
      </c>
      <c r="J7" s="10">
        <v>71</v>
      </c>
      <c r="K7" s="10">
        <v>52</v>
      </c>
      <c r="L7" s="10">
        <v>92</v>
      </c>
      <c r="M7" s="10"/>
      <c r="N7" s="10">
        <v>102</v>
      </c>
      <c r="O7" s="10">
        <v>107</v>
      </c>
      <c r="P7" s="10">
        <v>98</v>
      </c>
      <c r="Q7" s="10">
        <v>96</v>
      </c>
      <c r="R7" s="10"/>
      <c r="S7" s="10">
        <v>60</v>
      </c>
      <c r="T7" s="10">
        <v>48</v>
      </c>
      <c r="U7" s="10">
        <v>27</v>
      </c>
      <c r="V7" s="10">
        <v>33</v>
      </c>
      <c r="W7" s="10">
        <v>29</v>
      </c>
      <c r="X7" s="10">
        <v>42</v>
      </c>
      <c r="Y7" s="10">
        <v>38</v>
      </c>
      <c r="Z7" s="10">
        <v>17</v>
      </c>
      <c r="AA7" s="10">
        <v>38</v>
      </c>
      <c r="AB7" s="10">
        <v>31</v>
      </c>
      <c r="AC7" s="10">
        <v>25</v>
      </c>
      <c r="AD7" s="10">
        <v>16</v>
      </c>
      <c r="AE7" s="10"/>
      <c r="AF7" s="10">
        <v>100</v>
      </c>
      <c r="AG7" s="10">
        <v>114</v>
      </c>
      <c r="AH7" s="10">
        <v>49</v>
      </c>
      <c r="AI7" s="10">
        <v>75</v>
      </c>
      <c r="AJ7" s="10">
        <v>43</v>
      </c>
      <c r="AK7" s="10">
        <v>23</v>
      </c>
      <c r="AL7" s="10"/>
      <c r="AM7" s="10">
        <v>234</v>
      </c>
      <c r="AN7" s="10">
        <v>169</v>
      </c>
      <c r="AO7" s="10"/>
      <c r="AP7" s="10">
        <v>96</v>
      </c>
      <c r="AQ7" s="10">
        <v>87</v>
      </c>
      <c r="AR7" s="10">
        <v>101</v>
      </c>
      <c r="AS7" s="10">
        <v>43</v>
      </c>
      <c r="AT7" s="10">
        <v>11</v>
      </c>
      <c r="AU7" s="10"/>
      <c r="AV7" s="10">
        <v>143</v>
      </c>
      <c r="AW7" s="10">
        <v>69</v>
      </c>
      <c r="AX7" s="10">
        <v>34</v>
      </c>
      <c r="AY7" s="10">
        <v>44</v>
      </c>
      <c r="AZ7" s="10">
        <v>27</v>
      </c>
      <c r="BA7" s="10">
        <v>42</v>
      </c>
      <c r="BB7" s="10"/>
      <c r="BC7" s="10">
        <v>102</v>
      </c>
      <c r="BD7" s="10">
        <v>156</v>
      </c>
      <c r="BE7" s="10">
        <v>119</v>
      </c>
      <c r="BF7" s="10"/>
      <c r="BG7" s="10">
        <v>35</v>
      </c>
      <c r="BH7" s="10">
        <v>182</v>
      </c>
      <c r="BI7" s="10">
        <v>137</v>
      </c>
      <c r="BJ7" s="10">
        <v>6</v>
      </c>
      <c r="BK7" s="10">
        <v>29</v>
      </c>
      <c r="BL7" s="10"/>
      <c r="BM7" s="10">
        <v>217</v>
      </c>
      <c r="BN7" s="10">
        <v>35</v>
      </c>
    </row>
    <row r="8" spans="2:66" ht="30" customHeight="1" x14ac:dyDescent="0.35">
      <c r="B8" s="11" t="s">
        <v>19</v>
      </c>
      <c r="C8" s="11">
        <v>404</v>
      </c>
      <c r="D8" s="11">
        <v>208</v>
      </c>
      <c r="E8" s="11">
        <v>195</v>
      </c>
      <c r="F8" s="11"/>
      <c r="G8" s="11">
        <v>59</v>
      </c>
      <c r="H8" s="11">
        <v>66</v>
      </c>
      <c r="I8" s="11">
        <v>65</v>
      </c>
      <c r="J8" s="11">
        <v>73</v>
      </c>
      <c r="K8" s="11">
        <v>52</v>
      </c>
      <c r="L8" s="11">
        <v>89</v>
      </c>
      <c r="M8" s="11"/>
      <c r="N8" s="11">
        <v>102</v>
      </c>
      <c r="O8" s="11">
        <v>111</v>
      </c>
      <c r="P8" s="11">
        <v>97</v>
      </c>
      <c r="Q8" s="11">
        <v>94</v>
      </c>
      <c r="R8" s="11"/>
      <c r="S8" s="11">
        <v>59</v>
      </c>
      <c r="T8" s="11">
        <v>47</v>
      </c>
      <c r="U8" s="11">
        <v>26</v>
      </c>
      <c r="V8" s="11">
        <v>35</v>
      </c>
      <c r="W8" s="11">
        <v>29</v>
      </c>
      <c r="X8" s="11">
        <v>41</v>
      </c>
      <c r="Y8" s="11">
        <v>37</v>
      </c>
      <c r="Z8" s="11">
        <v>16</v>
      </c>
      <c r="AA8" s="11">
        <v>37</v>
      </c>
      <c r="AB8" s="11">
        <v>35</v>
      </c>
      <c r="AC8" s="11">
        <v>24</v>
      </c>
      <c r="AD8" s="11">
        <v>15</v>
      </c>
      <c r="AE8" s="11"/>
      <c r="AF8" s="11">
        <v>100</v>
      </c>
      <c r="AG8" s="11">
        <v>114</v>
      </c>
      <c r="AH8" s="11">
        <v>49</v>
      </c>
      <c r="AI8" s="11">
        <v>75</v>
      </c>
      <c r="AJ8" s="11">
        <v>43</v>
      </c>
      <c r="AK8" s="11">
        <v>23</v>
      </c>
      <c r="AL8" s="11"/>
      <c r="AM8" s="11">
        <v>232</v>
      </c>
      <c r="AN8" s="11">
        <v>170</v>
      </c>
      <c r="AO8" s="11"/>
      <c r="AP8" s="11">
        <v>96</v>
      </c>
      <c r="AQ8" s="11">
        <v>87</v>
      </c>
      <c r="AR8" s="11">
        <v>102</v>
      </c>
      <c r="AS8" s="11">
        <v>43</v>
      </c>
      <c r="AT8" s="11">
        <v>11</v>
      </c>
      <c r="AU8" s="11"/>
      <c r="AV8" s="11">
        <v>143</v>
      </c>
      <c r="AW8" s="11">
        <v>68</v>
      </c>
      <c r="AX8" s="11">
        <v>34</v>
      </c>
      <c r="AY8" s="11">
        <v>44</v>
      </c>
      <c r="AZ8" s="11">
        <v>27</v>
      </c>
      <c r="BA8" s="11">
        <v>42</v>
      </c>
      <c r="BB8" s="11"/>
      <c r="BC8" s="11">
        <v>102</v>
      </c>
      <c r="BD8" s="11">
        <v>156</v>
      </c>
      <c r="BE8" s="11">
        <v>118</v>
      </c>
      <c r="BF8" s="11"/>
      <c r="BG8" s="11">
        <v>35</v>
      </c>
      <c r="BH8" s="11">
        <v>182</v>
      </c>
      <c r="BI8" s="11">
        <v>137</v>
      </c>
      <c r="BJ8" s="11">
        <v>6</v>
      </c>
      <c r="BK8" s="11">
        <v>29</v>
      </c>
      <c r="BL8" s="11"/>
      <c r="BM8" s="11">
        <v>216</v>
      </c>
      <c r="BN8" s="11">
        <v>35</v>
      </c>
    </row>
    <row r="9" spans="2:66" ht="29" x14ac:dyDescent="0.35">
      <c r="B9" s="18" t="s">
        <v>350</v>
      </c>
      <c r="C9" s="17">
        <v>1.9097767225983001E-2</v>
      </c>
      <c r="D9" s="17">
        <v>2.7642599458715399E-2</v>
      </c>
      <c r="E9" s="17">
        <v>1.0072059773156001E-2</v>
      </c>
      <c r="F9" s="17"/>
      <c r="G9" s="17">
        <v>1.77497939568033E-2</v>
      </c>
      <c r="H9" s="17">
        <v>0</v>
      </c>
      <c r="I9" s="17">
        <v>0</v>
      </c>
      <c r="J9" s="17">
        <v>5.4321440673723999E-2</v>
      </c>
      <c r="K9" s="17">
        <v>3.4612892667231603E-2</v>
      </c>
      <c r="L9" s="17">
        <v>1.0320584862843299E-2</v>
      </c>
      <c r="M9" s="17"/>
      <c r="N9" s="17">
        <v>3.9321007880701898E-2</v>
      </c>
      <c r="O9" s="17">
        <v>0</v>
      </c>
      <c r="P9" s="17">
        <v>9.33509597715515E-3</v>
      </c>
      <c r="Q9" s="17">
        <v>2.9934030826918898E-2</v>
      </c>
      <c r="R9" s="17"/>
      <c r="S9" s="17">
        <v>0</v>
      </c>
      <c r="T9" s="17">
        <v>0</v>
      </c>
      <c r="U9" s="17">
        <v>0.11019306999594899</v>
      </c>
      <c r="V9" s="17">
        <v>0</v>
      </c>
      <c r="W9" s="17">
        <v>0</v>
      </c>
      <c r="X9" s="17">
        <v>2.5318346970603901E-2</v>
      </c>
      <c r="Y9" s="17">
        <v>0</v>
      </c>
      <c r="Z9" s="17">
        <v>0</v>
      </c>
      <c r="AA9" s="17">
        <v>0</v>
      </c>
      <c r="AB9" s="17">
        <v>0</v>
      </c>
      <c r="AC9" s="17">
        <v>8.0990877953124998E-2</v>
      </c>
      <c r="AD9" s="17">
        <v>0.120442621058271</v>
      </c>
      <c r="AE9" s="17"/>
      <c r="AF9" s="17">
        <v>1.04593670194571E-2</v>
      </c>
      <c r="AG9" s="17">
        <v>7.9385616943176193E-3</v>
      </c>
      <c r="AH9" s="17">
        <v>0</v>
      </c>
      <c r="AI9" s="17">
        <v>6.35756812345597E-2</v>
      </c>
      <c r="AJ9" s="17">
        <v>2.2764358482592999E-2</v>
      </c>
      <c r="AK9" s="17">
        <v>0</v>
      </c>
      <c r="AL9" s="17"/>
      <c r="AM9" s="17">
        <v>2.9291720962216699E-2</v>
      </c>
      <c r="AN9" s="17">
        <v>5.2908591254814102E-3</v>
      </c>
      <c r="AO9" s="17"/>
      <c r="AP9" s="17">
        <v>3.00756373421741E-2</v>
      </c>
      <c r="AQ9" s="17">
        <v>1.03548322963667E-2</v>
      </c>
      <c r="AR9" s="17">
        <v>1.9296742329424299E-2</v>
      </c>
      <c r="AS9" s="17">
        <v>2.4066161669959198E-2</v>
      </c>
      <c r="AT9" s="17">
        <v>0</v>
      </c>
      <c r="AU9" s="17"/>
      <c r="AV9" s="17">
        <v>6.4507113729256301E-3</v>
      </c>
      <c r="AW9" s="17">
        <v>1.44267470382671E-2</v>
      </c>
      <c r="AX9" s="17">
        <v>3.0411178096998899E-2</v>
      </c>
      <c r="AY9" s="17">
        <v>6.7228847410916906E-2</v>
      </c>
      <c r="AZ9" s="17">
        <v>0</v>
      </c>
      <c r="BA9" s="17">
        <v>0</v>
      </c>
      <c r="BB9" s="17"/>
      <c r="BC9" s="17">
        <v>0</v>
      </c>
      <c r="BD9" s="17">
        <v>1.22256508562945E-2</v>
      </c>
      <c r="BE9" s="17">
        <v>4.1350954779545403E-2</v>
      </c>
      <c r="BF9" s="17"/>
      <c r="BG9" s="17">
        <v>0</v>
      </c>
      <c r="BH9" s="17">
        <v>1.07014827026239E-2</v>
      </c>
      <c r="BI9" s="17">
        <v>2.1590086657381598E-2</v>
      </c>
      <c r="BJ9" s="17">
        <v>0</v>
      </c>
      <c r="BK9" s="17">
        <v>6.5955711138905707E-2</v>
      </c>
      <c r="BL9" s="17"/>
      <c r="BM9" s="17">
        <v>8.9748108322620906E-3</v>
      </c>
      <c r="BN9" s="17">
        <v>5.4447966873871399E-2</v>
      </c>
    </row>
    <row r="10" spans="2:66" ht="43.5" x14ac:dyDescent="0.35">
      <c r="B10" s="18" t="s">
        <v>351</v>
      </c>
      <c r="C10" s="17">
        <v>2.9556570819632699E-2</v>
      </c>
      <c r="D10" s="17">
        <v>4.8208524599609899E-2</v>
      </c>
      <c r="E10" s="17">
        <v>9.7932365890883704E-3</v>
      </c>
      <c r="F10" s="17"/>
      <c r="G10" s="17">
        <v>5.15333291540205E-2</v>
      </c>
      <c r="H10" s="17">
        <v>1.4980450859979601E-2</v>
      </c>
      <c r="I10" s="17">
        <v>6.2330713276021597E-2</v>
      </c>
      <c r="J10" s="17">
        <v>1.4313364497589E-2</v>
      </c>
      <c r="K10" s="17">
        <v>0</v>
      </c>
      <c r="L10" s="17">
        <v>3.16591472149634E-2</v>
      </c>
      <c r="M10" s="17"/>
      <c r="N10" s="17">
        <v>4.9884273920433098E-2</v>
      </c>
      <c r="O10" s="17">
        <v>2.71515910071734E-2</v>
      </c>
      <c r="P10" s="17">
        <v>2.92148176572238E-2</v>
      </c>
      <c r="Q10" s="17">
        <v>1.10483035341538E-2</v>
      </c>
      <c r="R10" s="17"/>
      <c r="S10" s="17">
        <v>8.5053459411982904E-2</v>
      </c>
      <c r="T10" s="17">
        <v>0</v>
      </c>
      <c r="U10" s="17">
        <v>0</v>
      </c>
      <c r="V10" s="17">
        <v>0</v>
      </c>
      <c r="W10" s="17">
        <v>0</v>
      </c>
      <c r="X10" s="17">
        <v>6.9811839836944001E-2</v>
      </c>
      <c r="Y10" s="17">
        <v>2.8001678127047801E-2</v>
      </c>
      <c r="Z10" s="17">
        <v>0</v>
      </c>
      <c r="AA10" s="17">
        <v>7.9561648890043205E-2</v>
      </c>
      <c r="AB10" s="17">
        <v>0</v>
      </c>
      <c r="AC10" s="17">
        <v>0</v>
      </c>
      <c r="AD10" s="17">
        <v>0</v>
      </c>
      <c r="AE10" s="17"/>
      <c r="AF10" s="17">
        <v>6.0679482728224397E-2</v>
      </c>
      <c r="AG10" s="17">
        <v>1.7581467741763501E-2</v>
      </c>
      <c r="AH10" s="17">
        <v>2.0141442804110898E-2</v>
      </c>
      <c r="AI10" s="17">
        <v>3.8493173210878702E-2</v>
      </c>
      <c r="AJ10" s="17">
        <v>0</v>
      </c>
      <c r="AK10" s="17">
        <v>0</v>
      </c>
      <c r="AL10" s="17"/>
      <c r="AM10" s="17">
        <v>3.3946604294129303E-2</v>
      </c>
      <c r="AN10" s="17">
        <v>2.3739521080842499E-2</v>
      </c>
      <c r="AO10" s="17"/>
      <c r="AP10" s="17">
        <v>1.9896308729948499E-2</v>
      </c>
      <c r="AQ10" s="17">
        <v>1.19352299722247E-2</v>
      </c>
      <c r="AR10" s="17">
        <v>5.9572156410792401E-2</v>
      </c>
      <c r="AS10" s="17">
        <v>4.60252292368762E-2</v>
      </c>
      <c r="AT10" s="17">
        <v>0</v>
      </c>
      <c r="AU10" s="17"/>
      <c r="AV10" s="17">
        <v>4.91622752492228E-2</v>
      </c>
      <c r="AW10" s="17">
        <v>1.50597847832114E-2</v>
      </c>
      <c r="AX10" s="17">
        <v>2.8447690152615598E-2</v>
      </c>
      <c r="AY10" s="17">
        <v>6.58053097353479E-2</v>
      </c>
      <c r="AZ10" s="17">
        <v>0</v>
      </c>
      <c r="BA10" s="17">
        <v>0</v>
      </c>
      <c r="BB10" s="17"/>
      <c r="BC10" s="17">
        <v>2.01106540987348E-2</v>
      </c>
      <c r="BD10" s="17">
        <v>2.4426193607323801E-2</v>
      </c>
      <c r="BE10" s="17">
        <v>5.1104289520596501E-2</v>
      </c>
      <c r="BF10" s="17"/>
      <c r="BG10" s="17">
        <v>2.65465571244741E-2</v>
      </c>
      <c r="BH10" s="17">
        <v>3.8746001061281697E-2</v>
      </c>
      <c r="BI10" s="17">
        <v>2.2193885728090099E-2</v>
      </c>
      <c r="BJ10" s="17">
        <v>0</v>
      </c>
      <c r="BK10" s="17">
        <v>0</v>
      </c>
      <c r="BL10" s="17"/>
      <c r="BM10" s="17">
        <v>3.6777634876418601E-2</v>
      </c>
      <c r="BN10" s="17">
        <v>0</v>
      </c>
    </row>
    <row r="11" spans="2:66" ht="29" x14ac:dyDescent="0.35">
      <c r="B11" s="18" t="s">
        <v>352</v>
      </c>
      <c r="C11" s="17">
        <v>0.24610092608923201</v>
      </c>
      <c r="D11" s="17">
        <v>0.26249378338704399</v>
      </c>
      <c r="E11" s="17">
        <v>0.22985108054657999</v>
      </c>
      <c r="F11" s="17"/>
      <c r="G11" s="17">
        <v>0.245805665982605</v>
      </c>
      <c r="H11" s="17">
        <v>0.17871868499332499</v>
      </c>
      <c r="I11" s="17">
        <v>0.220528995940657</v>
      </c>
      <c r="J11" s="17">
        <v>0.20780667740247999</v>
      </c>
      <c r="K11" s="17">
        <v>0.230503003286399</v>
      </c>
      <c r="L11" s="17">
        <v>0.35470584897817198</v>
      </c>
      <c r="M11" s="17"/>
      <c r="N11" s="17">
        <v>0.187221682960378</v>
      </c>
      <c r="O11" s="17">
        <v>0.26269073808884202</v>
      </c>
      <c r="P11" s="17">
        <v>0.29713029615910702</v>
      </c>
      <c r="Q11" s="17">
        <v>0.240244662368371</v>
      </c>
      <c r="R11" s="17"/>
      <c r="S11" s="17">
        <v>0.248794769240199</v>
      </c>
      <c r="T11" s="17">
        <v>0.20415162934366099</v>
      </c>
      <c r="U11" s="17">
        <v>0.21823551421405701</v>
      </c>
      <c r="V11" s="17">
        <v>0.35862649418019599</v>
      </c>
      <c r="W11" s="17">
        <v>0.204912498260303</v>
      </c>
      <c r="X11" s="17">
        <v>0.213540023381875</v>
      </c>
      <c r="Y11" s="17">
        <v>0.37073971433462299</v>
      </c>
      <c r="Z11" s="17">
        <v>0.17843627655932201</v>
      </c>
      <c r="AA11" s="17">
        <v>0.16325316177500501</v>
      </c>
      <c r="AB11" s="17">
        <v>0.322577826550978</v>
      </c>
      <c r="AC11" s="17">
        <v>0.19657574578609499</v>
      </c>
      <c r="AD11" s="17">
        <v>0.190826402170653</v>
      </c>
      <c r="AE11" s="17"/>
      <c r="AF11" s="17">
        <v>0.17070142449778999</v>
      </c>
      <c r="AG11" s="17">
        <v>0.32765627082910498</v>
      </c>
      <c r="AH11" s="17">
        <v>0.20568384298363901</v>
      </c>
      <c r="AI11" s="17">
        <v>0.26860600063339801</v>
      </c>
      <c r="AJ11" s="17">
        <v>0.22693967093758699</v>
      </c>
      <c r="AK11" s="17">
        <v>0.21880269397556701</v>
      </c>
      <c r="AL11" s="17"/>
      <c r="AM11" s="17">
        <v>0.24869330470134601</v>
      </c>
      <c r="AN11" s="17">
        <v>0.244047538231941</v>
      </c>
      <c r="AO11" s="17"/>
      <c r="AP11" s="17">
        <v>0.323254155841879</v>
      </c>
      <c r="AQ11" s="17">
        <v>0.210442138157477</v>
      </c>
      <c r="AR11" s="17">
        <v>0.23101249278837999</v>
      </c>
      <c r="AS11" s="17">
        <v>0.14114901513317399</v>
      </c>
      <c r="AT11" s="17">
        <v>0.54360837156074004</v>
      </c>
      <c r="AU11" s="17"/>
      <c r="AV11" s="17">
        <v>0.21422701459719401</v>
      </c>
      <c r="AW11" s="17">
        <v>0.25624070778740698</v>
      </c>
      <c r="AX11" s="17">
        <v>0.29105109350618902</v>
      </c>
      <c r="AY11" s="17">
        <v>0.27556338428599098</v>
      </c>
      <c r="AZ11" s="17">
        <v>0.183530078421556</v>
      </c>
      <c r="BA11" s="17">
        <v>0.25906647585342601</v>
      </c>
      <c r="BB11" s="17"/>
      <c r="BC11" s="17">
        <v>0.18548604723357201</v>
      </c>
      <c r="BD11" s="17">
        <v>0.255222071434341</v>
      </c>
      <c r="BE11" s="17">
        <v>0.240911313386906</v>
      </c>
      <c r="BF11" s="17"/>
      <c r="BG11" s="17">
        <v>0.30717387342849101</v>
      </c>
      <c r="BH11" s="17">
        <v>0.225968605191528</v>
      </c>
      <c r="BI11" s="17">
        <v>0.25281737942497801</v>
      </c>
      <c r="BJ11" s="17">
        <v>0.162332104695246</v>
      </c>
      <c r="BK11" s="17">
        <v>0.31269644316827999</v>
      </c>
      <c r="BL11" s="17"/>
      <c r="BM11" s="17">
        <v>0.23907098140296401</v>
      </c>
      <c r="BN11" s="17">
        <v>0.28646134807417201</v>
      </c>
    </row>
    <row r="12" spans="2:66" ht="29" x14ac:dyDescent="0.35">
      <c r="B12" s="18" t="s">
        <v>353</v>
      </c>
      <c r="C12" s="17">
        <v>0.422243423726128</v>
      </c>
      <c r="D12" s="17">
        <v>0.35037120134936101</v>
      </c>
      <c r="E12" s="17">
        <v>0.49603846013221298</v>
      </c>
      <c r="F12" s="17"/>
      <c r="G12" s="17">
        <v>0.38842487809275</v>
      </c>
      <c r="H12" s="17">
        <v>0.49426874890928302</v>
      </c>
      <c r="I12" s="17">
        <v>0.43565753315512501</v>
      </c>
      <c r="J12" s="17">
        <v>0.49845451519691197</v>
      </c>
      <c r="K12" s="17">
        <v>0.449908519093907</v>
      </c>
      <c r="L12" s="17">
        <v>0.30366971604278098</v>
      </c>
      <c r="M12" s="17"/>
      <c r="N12" s="17">
        <v>0.36324793998876398</v>
      </c>
      <c r="O12" s="17">
        <v>0.46792429117381901</v>
      </c>
      <c r="P12" s="17">
        <v>0.440631102733678</v>
      </c>
      <c r="Q12" s="17">
        <v>0.40759897445711901</v>
      </c>
      <c r="R12" s="17"/>
      <c r="S12" s="17">
        <v>0.37086548966428101</v>
      </c>
      <c r="T12" s="17">
        <v>0.50271295089413204</v>
      </c>
      <c r="U12" s="17">
        <v>0.48310495406162501</v>
      </c>
      <c r="V12" s="17">
        <v>0.45714413224573203</v>
      </c>
      <c r="W12" s="17">
        <v>0.44469297991958101</v>
      </c>
      <c r="X12" s="17">
        <v>0.40318456324199597</v>
      </c>
      <c r="Y12" s="17">
        <v>0.36880571774736298</v>
      </c>
      <c r="Z12" s="17">
        <v>0.52843750573331405</v>
      </c>
      <c r="AA12" s="17">
        <v>0.30932980913195601</v>
      </c>
      <c r="AB12" s="17">
        <v>0.45542716425756502</v>
      </c>
      <c r="AC12" s="17">
        <v>0.40551583880491598</v>
      </c>
      <c r="AD12" s="17">
        <v>0.43908007260467002</v>
      </c>
      <c r="AE12" s="17"/>
      <c r="AF12" s="17">
        <v>0.44905098875777799</v>
      </c>
      <c r="AG12" s="17">
        <v>0.38526670074854402</v>
      </c>
      <c r="AH12" s="17">
        <v>0.53376911487899603</v>
      </c>
      <c r="AI12" s="17">
        <v>0.31232718521893199</v>
      </c>
      <c r="AJ12" s="17">
        <v>0.42471557639797303</v>
      </c>
      <c r="AK12" s="17">
        <v>0.60665602728259105</v>
      </c>
      <c r="AL12" s="17"/>
      <c r="AM12" s="17">
        <v>0.43395320664243597</v>
      </c>
      <c r="AN12" s="17">
        <v>0.40275962695822098</v>
      </c>
      <c r="AO12" s="17"/>
      <c r="AP12" s="17">
        <v>0.40202034589365998</v>
      </c>
      <c r="AQ12" s="17">
        <v>0.52611858694867797</v>
      </c>
      <c r="AR12" s="17">
        <v>0.3652984208194</v>
      </c>
      <c r="AS12" s="17">
        <v>0.41928913910507398</v>
      </c>
      <c r="AT12" s="17">
        <v>0.100409013678806</v>
      </c>
      <c r="AU12" s="17"/>
      <c r="AV12" s="17">
        <v>0.43178009981557802</v>
      </c>
      <c r="AW12" s="17">
        <v>0.37779432515903599</v>
      </c>
      <c r="AX12" s="17">
        <v>0.39376251915282401</v>
      </c>
      <c r="AY12" s="17">
        <v>0.40530424409455101</v>
      </c>
      <c r="AZ12" s="17">
        <v>0.44437362908654598</v>
      </c>
      <c r="BA12" s="17">
        <v>0.48341724517781498</v>
      </c>
      <c r="BB12" s="17"/>
      <c r="BC12" s="17">
        <v>0.44174719587739403</v>
      </c>
      <c r="BD12" s="17">
        <v>0.50469242970486805</v>
      </c>
      <c r="BE12" s="17">
        <v>0.32390390425367899</v>
      </c>
      <c r="BF12" s="17"/>
      <c r="BG12" s="17">
        <v>0.46674125385231802</v>
      </c>
      <c r="BH12" s="17">
        <v>0.40816686244574102</v>
      </c>
      <c r="BI12" s="17">
        <v>0.442559726080407</v>
      </c>
      <c r="BJ12" s="17">
        <v>0.50467306776058596</v>
      </c>
      <c r="BK12" s="17">
        <v>0.27603179500420799</v>
      </c>
      <c r="BL12" s="17"/>
      <c r="BM12" s="17">
        <v>0.41761777282664603</v>
      </c>
      <c r="BN12" s="17">
        <v>0.31592440248092901</v>
      </c>
    </row>
    <row r="13" spans="2:66" ht="29" x14ac:dyDescent="0.35">
      <c r="B13" s="18" t="s">
        <v>354</v>
      </c>
      <c r="C13" s="17">
        <v>0.27816035709750397</v>
      </c>
      <c r="D13" s="17">
        <v>0.30188563934923002</v>
      </c>
      <c r="E13" s="17">
        <v>0.25424516295896299</v>
      </c>
      <c r="F13" s="17"/>
      <c r="G13" s="17">
        <v>0.29648633281382097</v>
      </c>
      <c r="H13" s="17">
        <v>0.31203211523741198</v>
      </c>
      <c r="I13" s="17">
        <v>0.26586227788595201</v>
      </c>
      <c r="J13" s="17">
        <v>0.225104002229296</v>
      </c>
      <c r="K13" s="17">
        <v>0.26691185823350599</v>
      </c>
      <c r="L13" s="17">
        <v>0.29964470290124101</v>
      </c>
      <c r="M13" s="17"/>
      <c r="N13" s="17">
        <v>0.360325095249724</v>
      </c>
      <c r="O13" s="17">
        <v>0.24223337973016601</v>
      </c>
      <c r="P13" s="17">
        <v>0.21395192221833501</v>
      </c>
      <c r="Q13" s="17">
        <v>0.30038462164072999</v>
      </c>
      <c r="R13" s="17"/>
      <c r="S13" s="17">
        <v>0.29528628168353699</v>
      </c>
      <c r="T13" s="17">
        <v>0.29313541976220697</v>
      </c>
      <c r="U13" s="17">
        <v>0.149908025926594</v>
      </c>
      <c r="V13" s="17">
        <v>0.18422937357407199</v>
      </c>
      <c r="W13" s="17">
        <v>0.35039452182011599</v>
      </c>
      <c r="X13" s="17">
        <v>0.28814522656858099</v>
      </c>
      <c r="Y13" s="17">
        <v>0.20707826986158601</v>
      </c>
      <c r="Z13" s="17">
        <v>0.29312621770736302</v>
      </c>
      <c r="AA13" s="17">
        <v>0.44785538020299598</v>
      </c>
      <c r="AB13" s="17">
        <v>0.22199500919145701</v>
      </c>
      <c r="AC13" s="17">
        <v>0.31691753745586398</v>
      </c>
      <c r="AD13" s="17">
        <v>0.24965090416640601</v>
      </c>
      <c r="AE13" s="17"/>
      <c r="AF13" s="17">
        <v>0.30910873699675101</v>
      </c>
      <c r="AG13" s="17">
        <v>0.26155699898627</v>
      </c>
      <c r="AH13" s="17">
        <v>0.24040559933325401</v>
      </c>
      <c r="AI13" s="17">
        <v>0.29100268376466898</v>
      </c>
      <c r="AJ13" s="17">
        <v>0.32558039418184698</v>
      </c>
      <c r="AK13" s="17">
        <v>0.174541278741842</v>
      </c>
      <c r="AL13" s="17"/>
      <c r="AM13" s="17">
        <v>0.24570822917206001</v>
      </c>
      <c r="AN13" s="17">
        <v>0.32416245460351401</v>
      </c>
      <c r="AO13" s="17"/>
      <c r="AP13" s="17">
        <v>0.224753552192339</v>
      </c>
      <c r="AQ13" s="17">
        <v>0.22949366247928299</v>
      </c>
      <c r="AR13" s="17">
        <v>0.32482018765200399</v>
      </c>
      <c r="AS13" s="17">
        <v>0.36947045485491697</v>
      </c>
      <c r="AT13" s="17">
        <v>0.35598261476045401</v>
      </c>
      <c r="AU13" s="17"/>
      <c r="AV13" s="17">
        <v>0.29837989896507999</v>
      </c>
      <c r="AW13" s="17">
        <v>0.30785859163388402</v>
      </c>
      <c r="AX13" s="17">
        <v>0.25632751909137202</v>
      </c>
      <c r="AY13" s="17">
        <v>0.186098214473193</v>
      </c>
      <c r="AZ13" s="17">
        <v>0.37209629249189802</v>
      </c>
      <c r="BA13" s="17">
        <v>0.257516278968759</v>
      </c>
      <c r="BB13" s="17"/>
      <c r="BC13" s="17">
        <v>0.35265610279030002</v>
      </c>
      <c r="BD13" s="17">
        <v>0.196951292624157</v>
      </c>
      <c r="BE13" s="17">
        <v>0.33478753946308398</v>
      </c>
      <c r="BF13" s="17"/>
      <c r="BG13" s="17">
        <v>0.19953831559471699</v>
      </c>
      <c r="BH13" s="17">
        <v>0.31641704859882602</v>
      </c>
      <c r="BI13" s="17">
        <v>0.260838922109143</v>
      </c>
      <c r="BJ13" s="17">
        <v>0.33299482754416798</v>
      </c>
      <c r="BK13" s="17">
        <v>0.27776407237394801</v>
      </c>
      <c r="BL13" s="17"/>
      <c r="BM13" s="17">
        <v>0.29755880006170998</v>
      </c>
      <c r="BN13" s="17">
        <v>0.28740056017900001</v>
      </c>
    </row>
    <row r="14" spans="2:66" x14ac:dyDescent="0.35">
      <c r="B14" s="18" t="s">
        <v>282</v>
      </c>
      <c r="C14" s="19">
        <v>4.8409550415209803E-3</v>
      </c>
      <c r="D14" s="19">
        <v>9.3982518560393E-3</v>
      </c>
      <c r="E14" s="19">
        <v>0</v>
      </c>
      <c r="F14" s="19"/>
      <c r="G14" s="19">
        <v>0</v>
      </c>
      <c r="H14" s="19">
        <v>0</v>
      </c>
      <c r="I14" s="19">
        <v>1.56204797422451E-2</v>
      </c>
      <c r="J14" s="19">
        <v>0</v>
      </c>
      <c r="K14" s="19">
        <v>1.80637267189559E-2</v>
      </c>
      <c r="L14" s="19">
        <v>0</v>
      </c>
      <c r="M14" s="19"/>
      <c r="N14" s="19">
        <v>0</v>
      </c>
      <c r="O14" s="19">
        <v>0</v>
      </c>
      <c r="P14" s="19">
        <v>9.7367652545012895E-3</v>
      </c>
      <c r="Q14" s="19">
        <v>1.07894071727072E-2</v>
      </c>
      <c r="R14" s="19"/>
      <c r="S14" s="19">
        <v>0</v>
      </c>
      <c r="T14" s="19">
        <v>0</v>
      </c>
      <c r="U14" s="19">
        <v>3.8558435801775003E-2</v>
      </c>
      <c r="V14" s="19">
        <v>0</v>
      </c>
      <c r="W14" s="19">
        <v>0</v>
      </c>
      <c r="X14" s="19">
        <v>0</v>
      </c>
      <c r="Y14" s="19">
        <v>2.5374619929380698E-2</v>
      </c>
      <c r="Z14" s="19">
        <v>0</v>
      </c>
      <c r="AA14" s="19">
        <v>0</v>
      </c>
      <c r="AB14" s="19">
        <v>0</v>
      </c>
      <c r="AC14" s="19">
        <v>0</v>
      </c>
      <c r="AD14" s="19">
        <v>0</v>
      </c>
      <c r="AE14" s="19"/>
      <c r="AF14" s="19">
        <v>0</v>
      </c>
      <c r="AG14" s="19">
        <v>0</v>
      </c>
      <c r="AH14" s="19">
        <v>0</v>
      </c>
      <c r="AI14" s="19">
        <v>2.59952759375628E-2</v>
      </c>
      <c r="AJ14" s="19">
        <v>0</v>
      </c>
      <c r="AK14" s="19">
        <v>0</v>
      </c>
      <c r="AL14" s="19"/>
      <c r="AM14" s="19">
        <v>8.4069342278116199E-3</v>
      </c>
      <c r="AN14" s="19">
        <v>0</v>
      </c>
      <c r="AO14" s="19"/>
      <c r="AP14" s="19">
        <v>0</v>
      </c>
      <c r="AQ14" s="19">
        <v>1.16555501459704E-2</v>
      </c>
      <c r="AR14" s="19">
        <v>0</v>
      </c>
      <c r="AS14" s="19">
        <v>0</v>
      </c>
      <c r="AT14" s="19">
        <v>0</v>
      </c>
      <c r="AU14" s="19"/>
      <c r="AV14" s="19">
        <v>0</v>
      </c>
      <c r="AW14" s="19">
        <v>2.8619843598194101E-2</v>
      </c>
      <c r="AX14" s="19">
        <v>0</v>
      </c>
      <c r="AY14" s="19">
        <v>0</v>
      </c>
      <c r="AZ14" s="19">
        <v>0</v>
      </c>
      <c r="BA14" s="19">
        <v>0</v>
      </c>
      <c r="BB14" s="19"/>
      <c r="BC14" s="19">
        <v>0</v>
      </c>
      <c r="BD14" s="19">
        <v>6.4823617730166098E-3</v>
      </c>
      <c r="BE14" s="19">
        <v>7.9419985961888904E-3</v>
      </c>
      <c r="BF14" s="19"/>
      <c r="BG14" s="19">
        <v>0</v>
      </c>
      <c r="BH14" s="19">
        <v>0</v>
      </c>
      <c r="BI14" s="19">
        <v>0</v>
      </c>
      <c r="BJ14" s="19">
        <v>0</v>
      </c>
      <c r="BK14" s="19">
        <v>6.7551978314657798E-2</v>
      </c>
      <c r="BL14" s="19"/>
      <c r="BM14" s="19">
        <v>0</v>
      </c>
      <c r="BN14" s="19">
        <v>5.5765722392027497E-2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484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371</v>
      </c>
      <c r="D7" s="10">
        <v>192</v>
      </c>
      <c r="E7" s="10">
        <v>178</v>
      </c>
      <c r="F7" s="10"/>
      <c r="G7" s="10">
        <v>57</v>
      </c>
      <c r="H7" s="10">
        <v>73</v>
      </c>
      <c r="I7" s="10">
        <v>58</v>
      </c>
      <c r="J7" s="10">
        <v>61</v>
      </c>
      <c r="K7" s="10">
        <v>48</v>
      </c>
      <c r="L7" s="10">
        <v>74</v>
      </c>
      <c r="M7" s="10"/>
      <c r="N7" s="10">
        <v>93</v>
      </c>
      <c r="O7" s="10">
        <v>99</v>
      </c>
      <c r="P7" s="10">
        <v>69</v>
      </c>
      <c r="Q7" s="10">
        <v>109</v>
      </c>
      <c r="R7" s="10"/>
      <c r="S7" s="10">
        <v>59</v>
      </c>
      <c r="T7" s="10">
        <v>53</v>
      </c>
      <c r="U7" s="10">
        <v>27</v>
      </c>
      <c r="V7" s="10">
        <v>34</v>
      </c>
      <c r="W7" s="10">
        <v>17</v>
      </c>
      <c r="X7" s="10">
        <v>38</v>
      </c>
      <c r="Y7" s="10">
        <v>29</v>
      </c>
      <c r="Z7" s="10">
        <v>15</v>
      </c>
      <c r="AA7" s="10">
        <v>44</v>
      </c>
      <c r="AB7" s="10">
        <v>32</v>
      </c>
      <c r="AC7" s="10">
        <v>12</v>
      </c>
      <c r="AD7" s="10">
        <v>11</v>
      </c>
      <c r="AE7" s="10"/>
      <c r="AF7" s="10">
        <v>117</v>
      </c>
      <c r="AG7" s="10">
        <v>89</v>
      </c>
      <c r="AH7" s="10">
        <v>49</v>
      </c>
      <c r="AI7" s="10">
        <v>66</v>
      </c>
      <c r="AJ7" s="10">
        <v>30</v>
      </c>
      <c r="AK7" s="10">
        <v>20</v>
      </c>
      <c r="AL7" s="10"/>
      <c r="AM7" s="10">
        <v>212</v>
      </c>
      <c r="AN7" s="10">
        <v>158</v>
      </c>
      <c r="AO7" s="10"/>
      <c r="AP7" s="10">
        <v>80</v>
      </c>
      <c r="AQ7" s="10">
        <v>82</v>
      </c>
      <c r="AR7" s="10">
        <v>87</v>
      </c>
      <c r="AS7" s="10">
        <v>53</v>
      </c>
      <c r="AT7" s="10">
        <v>14</v>
      </c>
      <c r="AU7" s="10"/>
      <c r="AV7" s="10">
        <v>134</v>
      </c>
      <c r="AW7" s="10">
        <v>72</v>
      </c>
      <c r="AX7" s="10">
        <v>32</v>
      </c>
      <c r="AY7" s="10">
        <v>35</v>
      </c>
      <c r="AZ7" s="10">
        <v>19</v>
      </c>
      <c r="BA7" s="10">
        <v>29</v>
      </c>
      <c r="BB7" s="10"/>
      <c r="BC7" s="10">
        <v>85</v>
      </c>
      <c r="BD7" s="10">
        <v>154</v>
      </c>
      <c r="BE7" s="10">
        <v>113</v>
      </c>
      <c r="BF7" s="10"/>
      <c r="BG7" s="10">
        <v>38</v>
      </c>
      <c r="BH7" s="10">
        <v>174</v>
      </c>
      <c r="BI7" s="10">
        <v>105</v>
      </c>
      <c r="BJ7" s="10">
        <v>11</v>
      </c>
      <c r="BK7" s="10">
        <v>28</v>
      </c>
      <c r="BL7" s="10"/>
      <c r="BM7" s="10">
        <v>212</v>
      </c>
      <c r="BN7" s="10">
        <v>39</v>
      </c>
    </row>
    <row r="8" spans="2:66" ht="30" customHeight="1" x14ac:dyDescent="0.35">
      <c r="B8" s="11" t="s">
        <v>19</v>
      </c>
      <c r="C8" s="11">
        <v>372</v>
      </c>
      <c r="D8" s="11">
        <v>194</v>
      </c>
      <c r="E8" s="11">
        <v>177</v>
      </c>
      <c r="F8" s="11"/>
      <c r="G8" s="11">
        <v>58</v>
      </c>
      <c r="H8" s="11">
        <v>71</v>
      </c>
      <c r="I8" s="11">
        <v>59</v>
      </c>
      <c r="J8" s="11">
        <v>63</v>
      </c>
      <c r="K8" s="11">
        <v>48</v>
      </c>
      <c r="L8" s="11">
        <v>73</v>
      </c>
      <c r="M8" s="11"/>
      <c r="N8" s="11">
        <v>93</v>
      </c>
      <c r="O8" s="11">
        <v>103</v>
      </c>
      <c r="P8" s="11">
        <v>68</v>
      </c>
      <c r="Q8" s="11">
        <v>107</v>
      </c>
      <c r="R8" s="11"/>
      <c r="S8" s="11">
        <v>58</v>
      </c>
      <c r="T8" s="11">
        <v>52</v>
      </c>
      <c r="U8" s="11">
        <v>26</v>
      </c>
      <c r="V8" s="11">
        <v>36</v>
      </c>
      <c r="W8" s="11">
        <v>17</v>
      </c>
      <c r="X8" s="11">
        <v>37</v>
      </c>
      <c r="Y8" s="11">
        <v>29</v>
      </c>
      <c r="Z8" s="11">
        <v>14</v>
      </c>
      <c r="AA8" s="11">
        <v>44</v>
      </c>
      <c r="AB8" s="11">
        <v>37</v>
      </c>
      <c r="AC8" s="11">
        <v>12</v>
      </c>
      <c r="AD8" s="11">
        <v>10</v>
      </c>
      <c r="AE8" s="11"/>
      <c r="AF8" s="11">
        <v>116</v>
      </c>
      <c r="AG8" s="11">
        <v>91</v>
      </c>
      <c r="AH8" s="11">
        <v>50</v>
      </c>
      <c r="AI8" s="11">
        <v>66</v>
      </c>
      <c r="AJ8" s="11">
        <v>30</v>
      </c>
      <c r="AK8" s="11">
        <v>20</v>
      </c>
      <c r="AL8" s="11"/>
      <c r="AM8" s="11">
        <v>212</v>
      </c>
      <c r="AN8" s="11">
        <v>159</v>
      </c>
      <c r="AO8" s="11"/>
      <c r="AP8" s="11">
        <v>79</v>
      </c>
      <c r="AQ8" s="11">
        <v>83</v>
      </c>
      <c r="AR8" s="11">
        <v>88</v>
      </c>
      <c r="AS8" s="11">
        <v>54</v>
      </c>
      <c r="AT8" s="11">
        <v>14</v>
      </c>
      <c r="AU8" s="11"/>
      <c r="AV8" s="11">
        <v>134</v>
      </c>
      <c r="AW8" s="11">
        <v>72</v>
      </c>
      <c r="AX8" s="11">
        <v>32</v>
      </c>
      <c r="AY8" s="11">
        <v>35</v>
      </c>
      <c r="AZ8" s="11">
        <v>19</v>
      </c>
      <c r="BA8" s="11">
        <v>29</v>
      </c>
      <c r="BB8" s="11"/>
      <c r="BC8" s="11">
        <v>87</v>
      </c>
      <c r="BD8" s="11">
        <v>154</v>
      </c>
      <c r="BE8" s="11">
        <v>112</v>
      </c>
      <c r="BF8" s="11"/>
      <c r="BG8" s="11">
        <v>38</v>
      </c>
      <c r="BH8" s="11">
        <v>174</v>
      </c>
      <c r="BI8" s="11">
        <v>106</v>
      </c>
      <c r="BJ8" s="11">
        <v>11</v>
      </c>
      <c r="BK8" s="11">
        <v>28</v>
      </c>
      <c r="BL8" s="11"/>
      <c r="BM8" s="11">
        <v>212</v>
      </c>
      <c r="BN8" s="11">
        <v>39</v>
      </c>
    </row>
    <row r="9" spans="2:66" ht="29" x14ac:dyDescent="0.35">
      <c r="B9" s="18" t="s">
        <v>350</v>
      </c>
      <c r="C9" s="17">
        <v>6.4539109023216398E-2</v>
      </c>
      <c r="D9" s="17">
        <v>7.6760155060619298E-2</v>
      </c>
      <c r="E9" s="17">
        <v>5.1477818255762899E-2</v>
      </c>
      <c r="F9" s="17"/>
      <c r="G9" s="17">
        <v>0</v>
      </c>
      <c r="H9" s="17">
        <v>5.6274454893638401E-2</v>
      </c>
      <c r="I9" s="17">
        <v>5.3331084393860403E-2</v>
      </c>
      <c r="J9" s="17">
        <v>1.7123047039797001E-2</v>
      </c>
      <c r="K9" s="17">
        <v>8.2398138281738795E-2</v>
      </c>
      <c r="L9" s="17">
        <v>0.162476547696837</v>
      </c>
      <c r="M9" s="17"/>
      <c r="N9" s="17">
        <v>2.1724569553634901E-2</v>
      </c>
      <c r="O9" s="17">
        <v>6.0799666026211403E-2</v>
      </c>
      <c r="P9" s="17">
        <v>8.8921270629392701E-2</v>
      </c>
      <c r="Q9" s="17">
        <v>9.0446960200879903E-2</v>
      </c>
      <c r="R9" s="17"/>
      <c r="S9" s="17">
        <v>5.2069279716884999E-2</v>
      </c>
      <c r="T9" s="17">
        <v>3.5979688736436699E-2</v>
      </c>
      <c r="U9" s="17">
        <v>0.10528783366647899</v>
      </c>
      <c r="V9" s="17">
        <v>0.116138183731609</v>
      </c>
      <c r="W9" s="17">
        <v>0.114049424876358</v>
      </c>
      <c r="X9" s="17">
        <v>2.5526973814595601E-2</v>
      </c>
      <c r="Y9" s="17">
        <v>6.8021189503588597E-2</v>
      </c>
      <c r="Z9" s="17">
        <v>0</v>
      </c>
      <c r="AA9" s="17">
        <v>2.2749384673208299E-2</v>
      </c>
      <c r="AB9" s="17">
        <v>0.121247689983285</v>
      </c>
      <c r="AC9" s="17">
        <v>7.7940064476020698E-2</v>
      </c>
      <c r="AD9" s="17">
        <v>8.8034639399467499E-2</v>
      </c>
      <c r="AE9" s="17"/>
      <c r="AF9" s="17">
        <v>4.3731671791770101E-2</v>
      </c>
      <c r="AG9" s="17">
        <v>3.3547571163343497E-2</v>
      </c>
      <c r="AH9" s="17">
        <v>0.10235107330952101</v>
      </c>
      <c r="AI9" s="17">
        <v>0.10751463981895799</v>
      </c>
      <c r="AJ9" s="17">
        <v>6.2398109580001901E-2</v>
      </c>
      <c r="AK9" s="17">
        <v>9.4557399271835693E-2</v>
      </c>
      <c r="AL9" s="17"/>
      <c r="AM9" s="17">
        <v>8.1102297496700601E-2</v>
      </c>
      <c r="AN9" s="17">
        <v>4.2816045721879699E-2</v>
      </c>
      <c r="AO9" s="17"/>
      <c r="AP9" s="17">
        <v>9.9722971048868597E-2</v>
      </c>
      <c r="AQ9" s="17">
        <v>3.7474333562169497E-2</v>
      </c>
      <c r="AR9" s="17">
        <v>4.47626873734705E-2</v>
      </c>
      <c r="AS9" s="17">
        <v>7.8362989656223903E-2</v>
      </c>
      <c r="AT9" s="17">
        <v>0</v>
      </c>
      <c r="AU9" s="17"/>
      <c r="AV9" s="17">
        <v>2.9195690633195302E-2</v>
      </c>
      <c r="AW9" s="17">
        <v>4.2372536944453698E-2</v>
      </c>
      <c r="AX9" s="17">
        <v>6.1363996988473002E-2</v>
      </c>
      <c r="AY9" s="17">
        <v>0.113711928704169</v>
      </c>
      <c r="AZ9" s="17">
        <v>0.105676775406203</v>
      </c>
      <c r="BA9" s="17">
        <v>9.9158128238596294E-2</v>
      </c>
      <c r="BB9" s="17"/>
      <c r="BC9" s="17">
        <v>3.60302567894513E-2</v>
      </c>
      <c r="BD9" s="17">
        <v>8.9935337473352195E-2</v>
      </c>
      <c r="BE9" s="17">
        <v>3.6025752395682502E-2</v>
      </c>
      <c r="BF9" s="17"/>
      <c r="BG9" s="17">
        <v>0.10536507282450699</v>
      </c>
      <c r="BH9" s="17">
        <v>8.0694562555438901E-2</v>
      </c>
      <c r="BI9" s="17">
        <v>0</v>
      </c>
      <c r="BJ9" s="17">
        <v>0</v>
      </c>
      <c r="BK9" s="17">
        <v>0.10735613850235599</v>
      </c>
      <c r="BL9" s="17"/>
      <c r="BM9" s="17">
        <v>8.5095989404769604E-2</v>
      </c>
      <c r="BN9" s="17">
        <v>7.7537144175946801E-2</v>
      </c>
    </row>
    <row r="10" spans="2:66" ht="43.5" x14ac:dyDescent="0.35">
      <c r="B10" s="18" t="s">
        <v>351</v>
      </c>
      <c r="C10" s="17">
        <v>0.118074658675283</v>
      </c>
      <c r="D10" s="17">
        <v>0.118124230893701</v>
      </c>
      <c r="E10" s="17">
        <v>0.118681640731056</v>
      </c>
      <c r="F10" s="17"/>
      <c r="G10" s="17">
        <v>0.123119661205757</v>
      </c>
      <c r="H10" s="17">
        <v>0.13605550034640501</v>
      </c>
      <c r="I10" s="17">
        <v>6.7563118893081198E-2</v>
      </c>
      <c r="J10" s="17">
        <v>0.14550474933361099</v>
      </c>
      <c r="K10" s="17">
        <v>0.12829997392029499</v>
      </c>
      <c r="L10" s="17">
        <v>0.10737696735859199</v>
      </c>
      <c r="M10" s="17"/>
      <c r="N10" s="17">
        <v>0.129345047623214</v>
      </c>
      <c r="O10" s="17">
        <v>0.109686425040776</v>
      </c>
      <c r="P10" s="17">
        <v>0.14532050900137999</v>
      </c>
      <c r="Q10" s="17">
        <v>9.9847531843343995E-2</v>
      </c>
      <c r="R10" s="17"/>
      <c r="S10" s="17">
        <v>0.13364595171603999</v>
      </c>
      <c r="T10" s="17">
        <v>0.149884606553676</v>
      </c>
      <c r="U10" s="17">
        <v>0.112173953105784</v>
      </c>
      <c r="V10" s="17">
        <v>0.114678829529125</v>
      </c>
      <c r="W10" s="17">
        <v>0.115925624796443</v>
      </c>
      <c r="X10" s="17">
        <v>5.5145282299778497E-2</v>
      </c>
      <c r="Y10" s="17">
        <v>0.137755393998059</v>
      </c>
      <c r="Z10" s="17">
        <v>0.13108080451823001</v>
      </c>
      <c r="AA10" s="17">
        <v>0.15875414670516499</v>
      </c>
      <c r="AB10" s="17">
        <v>0.121925810756251</v>
      </c>
      <c r="AC10" s="17">
        <v>0</v>
      </c>
      <c r="AD10" s="17">
        <v>0</v>
      </c>
      <c r="AE10" s="17"/>
      <c r="AF10" s="17">
        <v>0.112027570674789</v>
      </c>
      <c r="AG10" s="17">
        <v>0.14361690372451999</v>
      </c>
      <c r="AH10" s="17">
        <v>7.9337707360529794E-2</v>
      </c>
      <c r="AI10" s="17">
        <v>0.134874951968981</v>
      </c>
      <c r="AJ10" s="17">
        <v>6.81989871118268E-2</v>
      </c>
      <c r="AK10" s="17">
        <v>0.15394085165322</v>
      </c>
      <c r="AL10" s="17"/>
      <c r="AM10" s="17">
        <v>9.6183882983089997E-2</v>
      </c>
      <c r="AN10" s="17">
        <v>0.147958212433312</v>
      </c>
      <c r="AO10" s="17"/>
      <c r="AP10" s="17">
        <v>0.13762170723244799</v>
      </c>
      <c r="AQ10" s="17">
        <v>7.1949023638143705E-2</v>
      </c>
      <c r="AR10" s="17">
        <v>0.105669367569211</v>
      </c>
      <c r="AS10" s="17">
        <v>0.17033140183034001</v>
      </c>
      <c r="AT10" s="17">
        <v>0.35834812380126702</v>
      </c>
      <c r="AU10" s="17"/>
      <c r="AV10" s="17">
        <v>0.154314148758815</v>
      </c>
      <c r="AW10" s="17">
        <v>9.6688000371219496E-2</v>
      </c>
      <c r="AX10" s="17">
        <v>0.159018854356101</v>
      </c>
      <c r="AY10" s="17">
        <v>0.142295833230623</v>
      </c>
      <c r="AZ10" s="17">
        <v>5.3374513029590301E-2</v>
      </c>
      <c r="BA10" s="17">
        <v>3.6118965054870701E-2</v>
      </c>
      <c r="BB10" s="17"/>
      <c r="BC10" s="17">
        <v>0.10406888127507501</v>
      </c>
      <c r="BD10" s="17">
        <v>9.9759287402682195E-2</v>
      </c>
      <c r="BE10" s="17">
        <v>0.138979237114395</v>
      </c>
      <c r="BF10" s="17"/>
      <c r="BG10" s="17">
        <v>0.18118875800891299</v>
      </c>
      <c r="BH10" s="17">
        <v>8.4731058178214302E-2</v>
      </c>
      <c r="BI10" s="17">
        <v>0.181218972062797</v>
      </c>
      <c r="BJ10" s="17">
        <v>0</v>
      </c>
      <c r="BK10" s="17">
        <v>7.3562000752392706E-2</v>
      </c>
      <c r="BL10" s="17"/>
      <c r="BM10" s="17">
        <v>0.101939924360111</v>
      </c>
      <c r="BN10" s="17">
        <v>5.31295884686111E-2</v>
      </c>
    </row>
    <row r="11" spans="2:66" ht="29" x14ac:dyDescent="0.35">
      <c r="B11" s="18" t="s">
        <v>352</v>
      </c>
      <c r="C11" s="17">
        <v>0.36512614983723002</v>
      </c>
      <c r="D11" s="17">
        <v>0.32738921210095301</v>
      </c>
      <c r="E11" s="17">
        <v>0.408619377588815</v>
      </c>
      <c r="F11" s="17"/>
      <c r="G11" s="17">
        <v>0.381757043968244</v>
      </c>
      <c r="H11" s="17">
        <v>0.34403745789361101</v>
      </c>
      <c r="I11" s="17">
        <v>0.37702162982569598</v>
      </c>
      <c r="J11" s="17">
        <v>0.38203043071408599</v>
      </c>
      <c r="K11" s="17">
        <v>0.274170240404841</v>
      </c>
      <c r="L11" s="17">
        <v>0.40734573934854801</v>
      </c>
      <c r="M11" s="17"/>
      <c r="N11" s="17">
        <v>0.35919842228069898</v>
      </c>
      <c r="O11" s="17">
        <v>0.36090457446844698</v>
      </c>
      <c r="P11" s="17">
        <v>0.26260102404444202</v>
      </c>
      <c r="Q11" s="17">
        <v>0.44334070496786399</v>
      </c>
      <c r="R11" s="17"/>
      <c r="S11" s="17">
        <v>0.25492293113623299</v>
      </c>
      <c r="T11" s="17">
        <v>0.37549723611199298</v>
      </c>
      <c r="U11" s="17">
        <v>0.36258235592496701</v>
      </c>
      <c r="V11" s="17">
        <v>0.47550689323900203</v>
      </c>
      <c r="W11" s="17">
        <v>0.29206525730524202</v>
      </c>
      <c r="X11" s="17">
        <v>0.50188239371425203</v>
      </c>
      <c r="Y11" s="17">
        <v>0.241812963105283</v>
      </c>
      <c r="Z11" s="17">
        <v>0.47328014020644699</v>
      </c>
      <c r="AA11" s="17">
        <v>0.31982955000632801</v>
      </c>
      <c r="AB11" s="17">
        <v>0.37775914920734399</v>
      </c>
      <c r="AC11" s="17">
        <v>0.33395087714152599</v>
      </c>
      <c r="AD11" s="17">
        <v>0.55946201308355503</v>
      </c>
      <c r="AE11" s="17"/>
      <c r="AF11" s="17">
        <v>0.31613526385617302</v>
      </c>
      <c r="AG11" s="17">
        <v>0.368217400345764</v>
      </c>
      <c r="AH11" s="17">
        <v>0.410377700004878</v>
      </c>
      <c r="AI11" s="17">
        <v>0.39511844507426402</v>
      </c>
      <c r="AJ11" s="17">
        <v>0.34269331937668401</v>
      </c>
      <c r="AK11" s="17">
        <v>0.45954150152066497</v>
      </c>
      <c r="AL11" s="17"/>
      <c r="AM11" s="17">
        <v>0.39558390011705102</v>
      </c>
      <c r="AN11" s="17">
        <v>0.32083289761644201</v>
      </c>
      <c r="AO11" s="17"/>
      <c r="AP11" s="17">
        <v>0.324568598041587</v>
      </c>
      <c r="AQ11" s="17">
        <v>0.35388923719170301</v>
      </c>
      <c r="AR11" s="17">
        <v>0.35616755286167801</v>
      </c>
      <c r="AS11" s="17">
        <v>0.38358714480367101</v>
      </c>
      <c r="AT11" s="17">
        <v>0.29082347467511199</v>
      </c>
      <c r="AU11" s="17"/>
      <c r="AV11" s="17">
        <v>0.32842121594872598</v>
      </c>
      <c r="AW11" s="17">
        <v>0.40615775718976299</v>
      </c>
      <c r="AX11" s="17">
        <v>0.43818733328229398</v>
      </c>
      <c r="AY11" s="17">
        <v>0.40266224634520698</v>
      </c>
      <c r="AZ11" s="17">
        <v>0.37119589488222898</v>
      </c>
      <c r="BA11" s="17">
        <v>0.41409867760094998</v>
      </c>
      <c r="BB11" s="17"/>
      <c r="BC11" s="17">
        <v>0.35317413158866201</v>
      </c>
      <c r="BD11" s="17">
        <v>0.388318169216608</v>
      </c>
      <c r="BE11" s="17">
        <v>0.35091375740346298</v>
      </c>
      <c r="BF11" s="17"/>
      <c r="BG11" s="17">
        <v>0.29706148876272298</v>
      </c>
      <c r="BH11" s="17">
        <v>0.39580778961174501</v>
      </c>
      <c r="BI11" s="17">
        <v>0.35369241282603098</v>
      </c>
      <c r="BJ11" s="17">
        <v>0.46244437214210399</v>
      </c>
      <c r="BK11" s="17">
        <v>0.32105118633837798</v>
      </c>
      <c r="BL11" s="17"/>
      <c r="BM11" s="17">
        <v>0.37819061772965801</v>
      </c>
      <c r="BN11" s="17">
        <v>0.360324232706208</v>
      </c>
    </row>
    <row r="12" spans="2:66" ht="29" x14ac:dyDescent="0.35">
      <c r="B12" s="18" t="s">
        <v>353</v>
      </c>
      <c r="C12" s="17">
        <v>0.33563682782614201</v>
      </c>
      <c r="D12" s="17">
        <v>0.33346058407770601</v>
      </c>
      <c r="E12" s="17">
        <v>0.33430545574363502</v>
      </c>
      <c r="F12" s="17"/>
      <c r="G12" s="17">
        <v>0.332766417927847</v>
      </c>
      <c r="H12" s="17">
        <v>0.31288804411606702</v>
      </c>
      <c r="I12" s="17">
        <v>0.43262419015452303</v>
      </c>
      <c r="J12" s="17">
        <v>0.34129652135989802</v>
      </c>
      <c r="K12" s="17">
        <v>0.40922790630720901</v>
      </c>
      <c r="L12" s="17">
        <v>0.22823720774067999</v>
      </c>
      <c r="M12" s="17"/>
      <c r="N12" s="17">
        <v>0.31847613149192</v>
      </c>
      <c r="O12" s="17">
        <v>0.33733997610649102</v>
      </c>
      <c r="P12" s="17">
        <v>0.40032444577431697</v>
      </c>
      <c r="Q12" s="17">
        <v>0.30164768578851803</v>
      </c>
      <c r="R12" s="17"/>
      <c r="S12" s="17">
        <v>0.391733336821177</v>
      </c>
      <c r="T12" s="17">
        <v>0.26745180610093999</v>
      </c>
      <c r="U12" s="17">
        <v>0.301790140621432</v>
      </c>
      <c r="V12" s="17">
        <v>0.26545740622877101</v>
      </c>
      <c r="W12" s="17">
        <v>0.36310205221331698</v>
      </c>
      <c r="X12" s="17">
        <v>0.36671896274839999</v>
      </c>
      <c r="Y12" s="17">
        <v>0.517955851096216</v>
      </c>
      <c r="Z12" s="17">
        <v>0.32785300497453101</v>
      </c>
      <c r="AA12" s="17">
        <v>0.36011598668707201</v>
      </c>
      <c r="AB12" s="17">
        <v>0.19128507164702699</v>
      </c>
      <c r="AC12" s="17">
        <v>0.50537413928171604</v>
      </c>
      <c r="AD12" s="17">
        <v>0.265787765599731</v>
      </c>
      <c r="AE12" s="17"/>
      <c r="AF12" s="17">
        <v>0.37412250136215502</v>
      </c>
      <c r="AG12" s="17">
        <v>0.32735580800061198</v>
      </c>
      <c r="AH12" s="17">
        <v>0.28267439762292101</v>
      </c>
      <c r="AI12" s="17">
        <v>0.25880402393333901</v>
      </c>
      <c r="AJ12" s="17">
        <v>0.49462575067119302</v>
      </c>
      <c r="AK12" s="17">
        <v>0.29196024755427902</v>
      </c>
      <c r="AL12" s="17"/>
      <c r="AM12" s="17">
        <v>0.32828962427457498</v>
      </c>
      <c r="AN12" s="17">
        <v>0.34737425609315897</v>
      </c>
      <c r="AO12" s="17"/>
      <c r="AP12" s="17">
        <v>0.38973497078542702</v>
      </c>
      <c r="AQ12" s="17">
        <v>0.36326956419040701</v>
      </c>
      <c r="AR12" s="17">
        <v>0.35289188303558799</v>
      </c>
      <c r="AS12" s="17">
        <v>0.25962549287797199</v>
      </c>
      <c r="AT12" s="17">
        <v>0.212921269402994</v>
      </c>
      <c r="AU12" s="17"/>
      <c r="AV12" s="17">
        <v>0.37437292685866802</v>
      </c>
      <c r="AW12" s="17">
        <v>0.28742756187757901</v>
      </c>
      <c r="AX12" s="17">
        <v>0.219090167445669</v>
      </c>
      <c r="AY12" s="17">
        <v>0.314644809522722</v>
      </c>
      <c r="AZ12" s="17">
        <v>0.36300255866696202</v>
      </c>
      <c r="BA12" s="17">
        <v>0.27215374970307699</v>
      </c>
      <c r="BB12" s="17"/>
      <c r="BC12" s="17">
        <v>0.41162923676079199</v>
      </c>
      <c r="BD12" s="17">
        <v>0.31076519211869302</v>
      </c>
      <c r="BE12" s="17">
        <v>0.32340810488615701</v>
      </c>
      <c r="BF12" s="17"/>
      <c r="BG12" s="17">
        <v>0.25718980133764802</v>
      </c>
      <c r="BH12" s="17">
        <v>0.32137857435137501</v>
      </c>
      <c r="BI12" s="17">
        <v>0.381759849276195</v>
      </c>
      <c r="BJ12" s="17">
        <v>0.44831773291948102</v>
      </c>
      <c r="BK12" s="17">
        <v>0.34944668077977897</v>
      </c>
      <c r="BL12" s="17"/>
      <c r="BM12" s="17">
        <v>0.30992675653784402</v>
      </c>
      <c r="BN12" s="17">
        <v>0.37690887701679399</v>
      </c>
    </row>
    <row r="13" spans="2:66" ht="29" x14ac:dyDescent="0.35">
      <c r="B13" s="18" t="s">
        <v>354</v>
      </c>
      <c r="C13" s="17">
        <v>0.10353122814997601</v>
      </c>
      <c r="D13" s="17">
        <v>0.124073143792614</v>
      </c>
      <c r="E13" s="17">
        <v>8.1549245286130098E-2</v>
      </c>
      <c r="F13" s="17"/>
      <c r="G13" s="17">
        <v>0.128433248701144</v>
      </c>
      <c r="H13" s="17">
        <v>0.15074454275027899</v>
      </c>
      <c r="I13" s="17">
        <v>5.2373915918793902E-2</v>
      </c>
      <c r="J13" s="17">
        <v>9.8372083811686398E-2</v>
      </c>
      <c r="K13" s="17">
        <v>0.10590374108591701</v>
      </c>
      <c r="L13" s="17">
        <v>8.2423747529402694E-2</v>
      </c>
      <c r="M13" s="17"/>
      <c r="N13" s="17">
        <v>0.17125582905053199</v>
      </c>
      <c r="O13" s="17">
        <v>0.13126935835807499</v>
      </c>
      <c r="P13" s="17">
        <v>0.10283275055046801</v>
      </c>
      <c r="Q13" s="17">
        <v>1.9103331273494801E-2</v>
      </c>
      <c r="R13" s="17"/>
      <c r="S13" s="17">
        <v>0.167628500609665</v>
      </c>
      <c r="T13" s="17">
        <v>0.171186662496954</v>
      </c>
      <c r="U13" s="17">
        <v>4.0850953246007397E-2</v>
      </c>
      <c r="V13" s="17">
        <v>2.8218687271493199E-2</v>
      </c>
      <c r="W13" s="17">
        <v>5.9365710092575998E-2</v>
      </c>
      <c r="X13" s="17">
        <v>5.0726387422974299E-2</v>
      </c>
      <c r="Y13" s="17">
        <v>3.44546022968533E-2</v>
      </c>
      <c r="Z13" s="17">
        <v>6.7786050300791795E-2</v>
      </c>
      <c r="AA13" s="17">
        <v>0.115885836000384</v>
      </c>
      <c r="AB13" s="17">
        <v>0.18778227840609299</v>
      </c>
      <c r="AC13" s="17">
        <v>8.27349191007372E-2</v>
      </c>
      <c r="AD13" s="17">
        <v>0</v>
      </c>
      <c r="AE13" s="17"/>
      <c r="AF13" s="17">
        <v>0.14581311591572299</v>
      </c>
      <c r="AG13" s="17">
        <v>0.127262316765761</v>
      </c>
      <c r="AH13" s="17">
        <v>8.4440471285837607E-2</v>
      </c>
      <c r="AI13" s="17">
        <v>7.4711561806961702E-2</v>
      </c>
      <c r="AJ13" s="17">
        <v>3.2083833260295097E-2</v>
      </c>
      <c r="AK13" s="17">
        <v>0</v>
      </c>
      <c r="AL13" s="17"/>
      <c r="AM13" s="17">
        <v>8.98814846438237E-2</v>
      </c>
      <c r="AN13" s="17">
        <v>0.122337305470524</v>
      </c>
      <c r="AO13" s="17"/>
      <c r="AP13" s="17">
        <v>1.20769699274644E-2</v>
      </c>
      <c r="AQ13" s="17">
        <v>0.149231954201068</v>
      </c>
      <c r="AR13" s="17">
        <v>0.140508509160052</v>
      </c>
      <c r="AS13" s="17">
        <v>0.10809297083179301</v>
      </c>
      <c r="AT13" s="17">
        <v>0.137907132120626</v>
      </c>
      <c r="AU13" s="17"/>
      <c r="AV13" s="17">
        <v>9.9294796256982495E-2</v>
      </c>
      <c r="AW13" s="17">
        <v>0.15327935095043799</v>
      </c>
      <c r="AX13" s="17">
        <v>0.122339647927463</v>
      </c>
      <c r="AY13" s="17">
        <v>2.6685182197278699E-2</v>
      </c>
      <c r="AZ13" s="17">
        <v>0.106750258015015</v>
      </c>
      <c r="BA13" s="17">
        <v>0.17847047940250599</v>
      </c>
      <c r="BB13" s="17"/>
      <c r="BC13" s="17">
        <v>8.3723284137535006E-2</v>
      </c>
      <c r="BD13" s="17">
        <v>8.6003500476202699E-2</v>
      </c>
      <c r="BE13" s="17">
        <v>0.150673148200302</v>
      </c>
      <c r="BF13" s="17"/>
      <c r="BG13" s="17">
        <v>0.13315573286229199</v>
      </c>
      <c r="BH13" s="17">
        <v>0.117388015303227</v>
      </c>
      <c r="BI13" s="17">
        <v>7.4340383582786995E-2</v>
      </c>
      <c r="BJ13" s="17">
        <v>8.9237894938414497E-2</v>
      </c>
      <c r="BK13" s="17">
        <v>7.6313895887758706E-2</v>
      </c>
      <c r="BL13" s="17"/>
      <c r="BM13" s="17">
        <v>0.12020110893851101</v>
      </c>
      <c r="BN13" s="17">
        <v>7.9903636164767297E-2</v>
      </c>
    </row>
    <row r="14" spans="2:66" x14ac:dyDescent="0.35">
      <c r="B14" s="18" t="s">
        <v>282</v>
      </c>
      <c r="C14" s="19">
        <v>1.30920264881532E-2</v>
      </c>
      <c r="D14" s="19">
        <v>2.01926740744066E-2</v>
      </c>
      <c r="E14" s="19">
        <v>5.36646239460051E-3</v>
      </c>
      <c r="F14" s="19"/>
      <c r="G14" s="19">
        <v>3.3923628197007498E-2</v>
      </c>
      <c r="H14" s="19">
        <v>0</v>
      </c>
      <c r="I14" s="19">
        <v>1.7086060814045002E-2</v>
      </c>
      <c r="J14" s="19">
        <v>1.5673167740921201E-2</v>
      </c>
      <c r="K14" s="19">
        <v>0</v>
      </c>
      <c r="L14" s="19">
        <v>1.21397903259398E-2</v>
      </c>
      <c r="M14" s="19"/>
      <c r="N14" s="19">
        <v>0</v>
      </c>
      <c r="O14" s="19">
        <v>0</v>
      </c>
      <c r="P14" s="19">
        <v>0</v>
      </c>
      <c r="Q14" s="19">
        <v>4.5613785925899798E-2</v>
      </c>
      <c r="R14" s="19"/>
      <c r="S14" s="19">
        <v>0</v>
      </c>
      <c r="T14" s="19">
        <v>0</v>
      </c>
      <c r="U14" s="19">
        <v>7.7314763435330905E-2</v>
      </c>
      <c r="V14" s="19">
        <v>0</v>
      </c>
      <c r="W14" s="19">
        <v>5.5491930716063599E-2</v>
      </c>
      <c r="X14" s="19">
        <v>0</v>
      </c>
      <c r="Y14" s="19">
        <v>0</v>
      </c>
      <c r="Z14" s="19">
        <v>0</v>
      </c>
      <c r="AA14" s="19">
        <v>2.2665095927843101E-2</v>
      </c>
      <c r="AB14" s="19">
        <v>0</v>
      </c>
      <c r="AC14" s="19">
        <v>0</v>
      </c>
      <c r="AD14" s="19">
        <v>8.6715581917246903E-2</v>
      </c>
      <c r="AE14" s="19"/>
      <c r="AF14" s="19">
        <v>8.1698763993905896E-3</v>
      </c>
      <c r="AG14" s="19">
        <v>0</v>
      </c>
      <c r="AH14" s="19">
        <v>4.0818650416312698E-2</v>
      </c>
      <c r="AI14" s="19">
        <v>2.89763773974962E-2</v>
      </c>
      <c r="AJ14" s="19">
        <v>0</v>
      </c>
      <c r="AK14" s="19">
        <v>0</v>
      </c>
      <c r="AL14" s="19"/>
      <c r="AM14" s="19">
        <v>8.9588104847596901E-3</v>
      </c>
      <c r="AN14" s="19">
        <v>1.86812826646836E-2</v>
      </c>
      <c r="AO14" s="19"/>
      <c r="AP14" s="19">
        <v>3.6274782964205297E-2</v>
      </c>
      <c r="AQ14" s="19">
        <v>2.4185887216509001E-2</v>
      </c>
      <c r="AR14" s="19">
        <v>0</v>
      </c>
      <c r="AS14" s="19">
        <v>0</v>
      </c>
      <c r="AT14" s="19">
        <v>0</v>
      </c>
      <c r="AU14" s="19"/>
      <c r="AV14" s="19">
        <v>1.4401221543614E-2</v>
      </c>
      <c r="AW14" s="19">
        <v>1.40747926665475E-2</v>
      </c>
      <c r="AX14" s="19">
        <v>0</v>
      </c>
      <c r="AY14" s="19">
        <v>0</v>
      </c>
      <c r="AZ14" s="19">
        <v>0</v>
      </c>
      <c r="BA14" s="19">
        <v>0</v>
      </c>
      <c r="BB14" s="19"/>
      <c r="BC14" s="19">
        <v>1.13742094484858E-2</v>
      </c>
      <c r="BD14" s="19">
        <v>2.52185133124622E-2</v>
      </c>
      <c r="BE14" s="19">
        <v>0</v>
      </c>
      <c r="BF14" s="19"/>
      <c r="BG14" s="19">
        <v>2.6039146203916699E-2</v>
      </c>
      <c r="BH14" s="19">
        <v>0</v>
      </c>
      <c r="BI14" s="19">
        <v>8.9883822521898103E-3</v>
      </c>
      <c r="BJ14" s="19">
        <v>0</v>
      </c>
      <c r="BK14" s="19">
        <v>7.2270097739336001E-2</v>
      </c>
      <c r="BL14" s="19"/>
      <c r="BM14" s="19">
        <v>4.6456030291056397E-3</v>
      </c>
      <c r="BN14" s="19">
        <v>5.2196521467672799E-2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485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362</v>
      </c>
      <c r="D7" s="10">
        <v>178</v>
      </c>
      <c r="E7" s="10">
        <v>183</v>
      </c>
      <c r="F7" s="10"/>
      <c r="G7" s="10">
        <v>41</v>
      </c>
      <c r="H7" s="10">
        <v>58</v>
      </c>
      <c r="I7" s="10">
        <v>64</v>
      </c>
      <c r="J7" s="10">
        <v>54</v>
      </c>
      <c r="K7" s="10">
        <v>58</v>
      </c>
      <c r="L7" s="10">
        <v>87</v>
      </c>
      <c r="M7" s="10"/>
      <c r="N7" s="10">
        <v>93</v>
      </c>
      <c r="O7" s="10">
        <v>98</v>
      </c>
      <c r="P7" s="10">
        <v>75</v>
      </c>
      <c r="Q7" s="10">
        <v>95</v>
      </c>
      <c r="R7" s="10"/>
      <c r="S7" s="10">
        <v>62</v>
      </c>
      <c r="T7" s="10">
        <v>40</v>
      </c>
      <c r="U7" s="10">
        <v>21</v>
      </c>
      <c r="V7" s="10">
        <v>30</v>
      </c>
      <c r="W7" s="10">
        <v>20</v>
      </c>
      <c r="X7" s="10">
        <v>37</v>
      </c>
      <c r="Y7" s="10">
        <v>29</v>
      </c>
      <c r="Z7" s="10">
        <v>16</v>
      </c>
      <c r="AA7" s="10">
        <v>39</v>
      </c>
      <c r="AB7" s="10">
        <v>35</v>
      </c>
      <c r="AC7" s="10">
        <v>21</v>
      </c>
      <c r="AD7" s="10">
        <v>12</v>
      </c>
      <c r="AE7" s="10"/>
      <c r="AF7" s="10">
        <v>95</v>
      </c>
      <c r="AG7" s="10">
        <v>99</v>
      </c>
      <c r="AH7" s="10">
        <v>47</v>
      </c>
      <c r="AI7" s="10">
        <v>66</v>
      </c>
      <c r="AJ7" s="10">
        <v>37</v>
      </c>
      <c r="AK7" s="10">
        <v>18</v>
      </c>
      <c r="AL7" s="10"/>
      <c r="AM7" s="10">
        <v>226</v>
      </c>
      <c r="AN7" s="10">
        <v>135</v>
      </c>
      <c r="AO7" s="10"/>
      <c r="AP7" s="10">
        <v>84</v>
      </c>
      <c r="AQ7" s="10">
        <v>77</v>
      </c>
      <c r="AR7" s="10">
        <v>88</v>
      </c>
      <c r="AS7" s="10">
        <v>46</v>
      </c>
      <c r="AT7" s="10">
        <v>9</v>
      </c>
      <c r="AU7" s="10"/>
      <c r="AV7" s="10">
        <v>122</v>
      </c>
      <c r="AW7" s="10">
        <v>67</v>
      </c>
      <c r="AX7" s="10">
        <v>23</v>
      </c>
      <c r="AY7" s="10">
        <v>53</v>
      </c>
      <c r="AZ7" s="10">
        <v>14</v>
      </c>
      <c r="BA7" s="10">
        <v>30</v>
      </c>
      <c r="BB7" s="10"/>
      <c r="BC7" s="10">
        <v>71</v>
      </c>
      <c r="BD7" s="10">
        <v>146</v>
      </c>
      <c r="BE7" s="10">
        <v>115</v>
      </c>
      <c r="BF7" s="10"/>
      <c r="BG7" s="10">
        <v>29</v>
      </c>
      <c r="BH7" s="10">
        <v>148</v>
      </c>
      <c r="BI7" s="10">
        <v>118</v>
      </c>
      <c r="BJ7" s="10">
        <v>13</v>
      </c>
      <c r="BK7" s="10">
        <v>34</v>
      </c>
      <c r="BL7" s="10"/>
      <c r="BM7" s="10">
        <v>177</v>
      </c>
      <c r="BN7" s="10">
        <v>47</v>
      </c>
    </row>
    <row r="8" spans="2:66" ht="30" customHeight="1" x14ac:dyDescent="0.35">
      <c r="B8" s="11" t="s">
        <v>19</v>
      </c>
      <c r="C8" s="11">
        <v>363</v>
      </c>
      <c r="D8" s="11">
        <v>179</v>
      </c>
      <c r="E8" s="11">
        <v>183</v>
      </c>
      <c r="F8" s="11"/>
      <c r="G8" s="11">
        <v>42</v>
      </c>
      <c r="H8" s="11">
        <v>57</v>
      </c>
      <c r="I8" s="11">
        <v>66</v>
      </c>
      <c r="J8" s="11">
        <v>55</v>
      </c>
      <c r="K8" s="11">
        <v>58</v>
      </c>
      <c r="L8" s="11">
        <v>85</v>
      </c>
      <c r="M8" s="11"/>
      <c r="N8" s="11">
        <v>93</v>
      </c>
      <c r="O8" s="11">
        <v>102</v>
      </c>
      <c r="P8" s="11">
        <v>74</v>
      </c>
      <c r="Q8" s="11">
        <v>92</v>
      </c>
      <c r="R8" s="11"/>
      <c r="S8" s="11">
        <v>61</v>
      </c>
      <c r="T8" s="11">
        <v>39</v>
      </c>
      <c r="U8" s="11">
        <v>20</v>
      </c>
      <c r="V8" s="11">
        <v>32</v>
      </c>
      <c r="W8" s="11">
        <v>20</v>
      </c>
      <c r="X8" s="11">
        <v>36</v>
      </c>
      <c r="Y8" s="11">
        <v>28</v>
      </c>
      <c r="Z8" s="11">
        <v>15</v>
      </c>
      <c r="AA8" s="11">
        <v>38</v>
      </c>
      <c r="AB8" s="11">
        <v>40</v>
      </c>
      <c r="AC8" s="11">
        <v>20</v>
      </c>
      <c r="AD8" s="11">
        <v>11</v>
      </c>
      <c r="AE8" s="11"/>
      <c r="AF8" s="11">
        <v>96</v>
      </c>
      <c r="AG8" s="11">
        <v>100</v>
      </c>
      <c r="AH8" s="11">
        <v>47</v>
      </c>
      <c r="AI8" s="11">
        <v>66</v>
      </c>
      <c r="AJ8" s="11">
        <v>37</v>
      </c>
      <c r="AK8" s="11">
        <v>18</v>
      </c>
      <c r="AL8" s="11"/>
      <c r="AM8" s="11">
        <v>226</v>
      </c>
      <c r="AN8" s="11">
        <v>136</v>
      </c>
      <c r="AO8" s="11"/>
      <c r="AP8" s="11">
        <v>83</v>
      </c>
      <c r="AQ8" s="11">
        <v>77</v>
      </c>
      <c r="AR8" s="11">
        <v>89</v>
      </c>
      <c r="AS8" s="11">
        <v>46</v>
      </c>
      <c r="AT8" s="11">
        <v>9</v>
      </c>
      <c r="AU8" s="11"/>
      <c r="AV8" s="11">
        <v>123</v>
      </c>
      <c r="AW8" s="11">
        <v>67</v>
      </c>
      <c r="AX8" s="11">
        <v>23</v>
      </c>
      <c r="AY8" s="11">
        <v>53</v>
      </c>
      <c r="AZ8" s="11">
        <v>14</v>
      </c>
      <c r="BA8" s="11">
        <v>29</v>
      </c>
      <c r="BB8" s="11"/>
      <c r="BC8" s="11">
        <v>71</v>
      </c>
      <c r="BD8" s="11">
        <v>147</v>
      </c>
      <c r="BE8" s="11">
        <v>115</v>
      </c>
      <c r="BF8" s="11"/>
      <c r="BG8" s="11">
        <v>29</v>
      </c>
      <c r="BH8" s="11">
        <v>149</v>
      </c>
      <c r="BI8" s="11">
        <v>118</v>
      </c>
      <c r="BJ8" s="11">
        <v>13</v>
      </c>
      <c r="BK8" s="11">
        <v>34</v>
      </c>
      <c r="BL8" s="11"/>
      <c r="BM8" s="11">
        <v>178</v>
      </c>
      <c r="BN8" s="11">
        <v>47</v>
      </c>
    </row>
    <row r="9" spans="2:66" ht="29" x14ac:dyDescent="0.35">
      <c r="B9" s="18" t="s">
        <v>350</v>
      </c>
      <c r="C9" s="17">
        <v>0.12608057063445599</v>
      </c>
      <c r="D9" s="17">
        <v>0.15511534056887599</v>
      </c>
      <c r="E9" s="17">
        <v>9.8306377643634105E-2</v>
      </c>
      <c r="F9" s="17"/>
      <c r="G9" s="17">
        <v>0</v>
      </c>
      <c r="H9" s="17">
        <v>6.8787597372337403E-2</v>
      </c>
      <c r="I9" s="17">
        <v>9.7944198154187201E-2</v>
      </c>
      <c r="J9" s="17">
        <v>0.146593843142585</v>
      </c>
      <c r="K9" s="17">
        <v>0.11599005786250099</v>
      </c>
      <c r="L9" s="17">
        <v>0.24108678246107601</v>
      </c>
      <c r="M9" s="17"/>
      <c r="N9" s="17">
        <v>3.4190869152993603E-2</v>
      </c>
      <c r="O9" s="17">
        <v>0.112366453584812</v>
      </c>
      <c r="P9" s="17">
        <v>0.224089999671406</v>
      </c>
      <c r="Q9" s="17">
        <v>0.15660503192813199</v>
      </c>
      <c r="R9" s="17"/>
      <c r="S9" s="17">
        <v>7.9143537102261893E-2</v>
      </c>
      <c r="T9" s="17">
        <v>9.9755042294894999E-2</v>
      </c>
      <c r="U9" s="17">
        <v>4.5388185396043702E-2</v>
      </c>
      <c r="V9" s="17">
        <v>0.25916259112011603</v>
      </c>
      <c r="W9" s="17">
        <v>9.5017960382935293E-2</v>
      </c>
      <c r="X9" s="17">
        <v>0.15860292347145499</v>
      </c>
      <c r="Y9" s="17">
        <v>0.105385676022293</v>
      </c>
      <c r="Z9" s="17">
        <v>0.123778552667869</v>
      </c>
      <c r="AA9" s="17">
        <v>0.17799914355423199</v>
      </c>
      <c r="AB9" s="17">
        <v>0.117198732303203</v>
      </c>
      <c r="AC9" s="17">
        <v>9.3767574766598596E-2</v>
      </c>
      <c r="AD9" s="17">
        <v>0.164911432389136</v>
      </c>
      <c r="AE9" s="17"/>
      <c r="AF9" s="17">
        <v>8.4449583338503595E-2</v>
      </c>
      <c r="AG9" s="17">
        <v>0.11932654055823</v>
      </c>
      <c r="AH9" s="17">
        <v>0.124780356083197</v>
      </c>
      <c r="AI9" s="17">
        <v>0.21401366760486401</v>
      </c>
      <c r="AJ9" s="17">
        <v>0.106149349014445</v>
      </c>
      <c r="AK9" s="17">
        <v>0.107344816944976</v>
      </c>
      <c r="AL9" s="17"/>
      <c r="AM9" s="17">
        <v>0.12303868112432099</v>
      </c>
      <c r="AN9" s="17">
        <v>0.13199514701760001</v>
      </c>
      <c r="AO9" s="17"/>
      <c r="AP9" s="17">
        <v>0.21189002047862901</v>
      </c>
      <c r="AQ9" s="17">
        <v>8.83003498757019E-2</v>
      </c>
      <c r="AR9" s="17">
        <v>0.104505911265042</v>
      </c>
      <c r="AS9" s="17">
        <v>4.71922785111299E-2</v>
      </c>
      <c r="AT9" s="17">
        <v>0</v>
      </c>
      <c r="AU9" s="17"/>
      <c r="AV9" s="17">
        <v>9.7047704775733407E-2</v>
      </c>
      <c r="AW9" s="17">
        <v>0.145660106205936</v>
      </c>
      <c r="AX9" s="17">
        <v>8.1172405118021707E-2</v>
      </c>
      <c r="AY9" s="17">
        <v>0.13113743284477899</v>
      </c>
      <c r="AZ9" s="17">
        <v>0</v>
      </c>
      <c r="BA9" s="17">
        <v>0.16549638669248801</v>
      </c>
      <c r="BB9" s="17"/>
      <c r="BC9" s="17">
        <v>6.8373961576896403E-2</v>
      </c>
      <c r="BD9" s="17">
        <v>0.15615385643038099</v>
      </c>
      <c r="BE9" s="17">
        <v>9.3932970924253095E-2</v>
      </c>
      <c r="BF9" s="17"/>
      <c r="BG9" s="17">
        <v>0.241364120422217</v>
      </c>
      <c r="BH9" s="17">
        <v>8.4625291782148601E-2</v>
      </c>
      <c r="BI9" s="17">
        <v>0.102036170116637</v>
      </c>
      <c r="BJ9" s="17">
        <v>9.0279199548981406E-2</v>
      </c>
      <c r="BK9" s="17">
        <v>0.267995159055395</v>
      </c>
      <c r="BL9" s="17"/>
      <c r="BM9" s="17">
        <v>0.11001772476925099</v>
      </c>
      <c r="BN9" s="17">
        <v>0.21896370886571201</v>
      </c>
    </row>
    <row r="10" spans="2:66" ht="43.5" x14ac:dyDescent="0.35">
      <c r="B10" s="18" t="s">
        <v>351</v>
      </c>
      <c r="C10" s="17">
        <v>0.212358003643045</v>
      </c>
      <c r="D10" s="17">
        <v>0.14422425148080201</v>
      </c>
      <c r="E10" s="17">
        <v>0.27486999990468702</v>
      </c>
      <c r="F10" s="17"/>
      <c r="G10" s="17">
        <v>0.30693392512705803</v>
      </c>
      <c r="H10" s="17">
        <v>0.154716873267917</v>
      </c>
      <c r="I10" s="17">
        <v>0.121767467768035</v>
      </c>
      <c r="J10" s="17">
        <v>0.189940465435155</v>
      </c>
      <c r="K10" s="17">
        <v>0.29379604801910397</v>
      </c>
      <c r="L10" s="17">
        <v>0.233632887987896</v>
      </c>
      <c r="M10" s="17"/>
      <c r="N10" s="17">
        <v>0.14848684119278999</v>
      </c>
      <c r="O10" s="17">
        <v>0.225469723198025</v>
      </c>
      <c r="P10" s="17">
        <v>0.20221140542511001</v>
      </c>
      <c r="Q10" s="17">
        <v>0.27265198050459</v>
      </c>
      <c r="R10" s="17"/>
      <c r="S10" s="17">
        <v>0.11212193321158399</v>
      </c>
      <c r="T10" s="17">
        <v>0.123354720234817</v>
      </c>
      <c r="U10" s="17">
        <v>0.38286429693145602</v>
      </c>
      <c r="V10" s="17">
        <v>0.26646113843900998</v>
      </c>
      <c r="W10" s="17">
        <v>0.30133160962246802</v>
      </c>
      <c r="X10" s="17">
        <v>0.186485909499323</v>
      </c>
      <c r="Y10" s="17">
        <v>0.34049913391921699</v>
      </c>
      <c r="Z10" s="17">
        <v>0.12700244818054801</v>
      </c>
      <c r="AA10" s="17">
        <v>0.259246268265788</v>
      </c>
      <c r="AB10" s="17">
        <v>0.200137399096186</v>
      </c>
      <c r="AC10" s="17">
        <v>0.19106843001902701</v>
      </c>
      <c r="AD10" s="17">
        <v>0.24810336441421699</v>
      </c>
      <c r="AE10" s="17"/>
      <c r="AF10" s="17">
        <v>0.106677080438843</v>
      </c>
      <c r="AG10" s="17">
        <v>0.21327288439407199</v>
      </c>
      <c r="AH10" s="17">
        <v>0.320282060014565</v>
      </c>
      <c r="AI10" s="17">
        <v>0.20852784686849801</v>
      </c>
      <c r="AJ10" s="17">
        <v>0.29597881248771102</v>
      </c>
      <c r="AK10" s="17">
        <v>0.33212273475430398</v>
      </c>
      <c r="AL10" s="17"/>
      <c r="AM10" s="17">
        <v>0.18418929470308501</v>
      </c>
      <c r="AN10" s="17">
        <v>0.26068214309666898</v>
      </c>
      <c r="AO10" s="17"/>
      <c r="AP10" s="17">
        <v>0.18134546701950299</v>
      </c>
      <c r="AQ10" s="17">
        <v>0.240212669544593</v>
      </c>
      <c r="AR10" s="17">
        <v>0.185228306547189</v>
      </c>
      <c r="AS10" s="17">
        <v>0.21637609017530199</v>
      </c>
      <c r="AT10" s="17">
        <v>0</v>
      </c>
      <c r="AU10" s="17"/>
      <c r="AV10" s="17">
        <v>0.20511076650932</v>
      </c>
      <c r="AW10" s="17">
        <v>0.194748768113958</v>
      </c>
      <c r="AX10" s="17">
        <v>0.13088746087524999</v>
      </c>
      <c r="AY10" s="17">
        <v>0.26439805464021898</v>
      </c>
      <c r="AZ10" s="17">
        <v>0.34322937751912302</v>
      </c>
      <c r="BA10" s="17">
        <v>0.13114471459770899</v>
      </c>
      <c r="BB10" s="17"/>
      <c r="BC10" s="17">
        <v>0.22354164560181899</v>
      </c>
      <c r="BD10" s="17">
        <v>0.20652981714725799</v>
      </c>
      <c r="BE10" s="17">
        <v>0.22594178220870401</v>
      </c>
      <c r="BF10" s="17"/>
      <c r="BG10" s="17">
        <v>0.23584343244459799</v>
      </c>
      <c r="BH10" s="17">
        <v>0.20258196894849301</v>
      </c>
      <c r="BI10" s="17">
        <v>0.22198004726350601</v>
      </c>
      <c r="BJ10" s="17">
        <v>7.4134668521483704E-2</v>
      </c>
      <c r="BK10" s="17">
        <v>0.23094428252327201</v>
      </c>
      <c r="BL10" s="17"/>
      <c r="BM10" s="17">
        <v>0.207970483652895</v>
      </c>
      <c r="BN10" s="17">
        <v>0.18768084799805401</v>
      </c>
    </row>
    <row r="11" spans="2:66" ht="29" x14ac:dyDescent="0.35">
      <c r="B11" s="18" t="s">
        <v>352</v>
      </c>
      <c r="C11" s="17">
        <v>0.45412087386330302</v>
      </c>
      <c r="D11" s="17">
        <v>0.50271725191322802</v>
      </c>
      <c r="E11" s="17">
        <v>0.40895106023653099</v>
      </c>
      <c r="F11" s="17"/>
      <c r="G11" s="17">
        <v>0.47053213985544901</v>
      </c>
      <c r="H11" s="17">
        <v>0.46937032406659202</v>
      </c>
      <c r="I11" s="17">
        <v>0.47274802366622498</v>
      </c>
      <c r="J11" s="17">
        <v>0.54892341304011605</v>
      </c>
      <c r="K11" s="17">
        <v>0.38032224105770202</v>
      </c>
      <c r="L11" s="17">
        <v>0.41075824623457902</v>
      </c>
      <c r="M11" s="17"/>
      <c r="N11" s="17">
        <v>0.51763598512110598</v>
      </c>
      <c r="O11" s="17">
        <v>0.46669024793779201</v>
      </c>
      <c r="P11" s="17">
        <v>0.38934622879594599</v>
      </c>
      <c r="Q11" s="17">
        <v>0.42257050611330699</v>
      </c>
      <c r="R11" s="17"/>
      <c r="S11" s="17">
        <v>0.45623071548615202</v>
      </c>
      <c r="T11" s="17">
        <v>0.62486719647573896</v>
      </c>
      <c r="U11" s="17">
        <v>0.472945873160177</v>
      </c>
      <c r="V11" s="17">
        <v>0.40717938982381702</v>
      </c>
      <c r="W11" s="17">
        <v>0.45507456608950902</v>
      </c>
      <c r="X11" s="17">
        <v>0.46740605296635102</v>
      </c>
      <c r="Y11" s="17">
        <v>0.48399857812626601</v>
      </c>
      <c r="Z11" s="17">
        <v>0.43909862563119201</v>
      </c>
      <c r="AA11" s="17">
        <v>0.334421044070766</v>
      </c>
      <c r="AB11" s="17">
        <v>0.39746317133020898</v>
      </c>
      <c r="AC11" s="17">
        <v>0.38089202943256201</v>
      </c>
      <c r="AD11" s="17">
        <v>0.58698520319664604</v>
      </c>
      <c r="AE11" s="17"/>
      <c r="AF11" s="17">
        <v>0.46567486386402002</v>
      </c>
      <c r="AG11" s="17">
        <v>0.45888108869974498</v>
      </c>
      <c r="AH11" s="17">
        <v>0.36571583353335202</v>
      </c>
      <c r="AI11" s="17">
        <v>0.47386459104380702</v>
      </c>
      <c r="AJ11" s="17">
        <v>0.46196130222755799</v>
      </c>
      <c r="AK11" s="17">
        <v>0.50770963026532201</v>
      </c>
      <c r="AL11" s="17"/>
      <c r="AM11" s="17">
        <v>0.480657319690314</v>
      </c>
      <c r="AN11" s="17">
        <v>0.40626297891546298</v>
      </c>
      <c r="AO11" s="17"/>
      <c r="AP11" s="17">
        <v>0.42108837128146198</v>
      </c>
      <c r="AQ11" s="17">
        <v>0.51755761820090196</v>
      </c>
      <c r="AR11" s="17">
        <v>0.45248089851607098</v>
      </c>
      <c r="AS11" s="17">
        <v>0.435655690178269</v>
      </c>
      <c r="AT11" s="17">
        <v>0.78603488085615603</v>
      </c>
      <c r="AU11" s="17"/>
      <c r="AV11" s="17">
        <v>0.45034497117740901</v>
      </c>
      <c r="AW11" s="17">
        <v>0.45197194691717302</v>
      </c>
      <c r="AX11" s="17">
        <v>0.56727880168188205</v>
      </c>
      <c r="AY11" s="17">
        <v>0.47457162233815398</v>
      </c>
      <c r="AZ11" s="17">
        <v>0.50203661521568899</v>
      </c>
      <c r="BA11" s="17">
        <v>0.469712271130798</v>
      </c>
      <c r="BB11" s="17"/>
      <c r="BC11" s="17">
        <v>0.52354944144429905</v>
      </c>
      <c r="BD11" s="17">
        <v>0.464888856875598</v>
      </c>
      <c r="BE11" s="17">
        <v>0.40207036824074799</v>
      </c>
      <c r="BF11" s="17"/>
      <c r="BG11" s="17">
        <v>0.391043084124026</v>
      </c>
      <c r="BH11" s="17">
        <v>0.48139919739984299</v>
      </c>
      <c r="BI11" s="17">
        <v>0.45495819745119698</v>
      </c>
      <c r="BJ11" s="17">
        <v>0.52417355217075601</v>
      </c>
      <c r="BK11" s="17">
        <v>0.38544048610791198</v>
      </c>
      <c r="BL11" s="17"/>
      <c r="BM11" s="17">
        <v>0.46676107887338603</v>
      </c>
      <c r="BN11" s="17">
        <v>0.42371664001786402</v>
      </c>
    </row>
    <row r="12" spans="2:66" ht="29" x14ac:dyDescent="0.35">
      <c r="B12" s="18" t="s">
        <v>353</v>
      </c>
      <c r="C12" s="17">
        <v>0.169449973609128</v>
      </c>
      <c r="D12" s="17">
        <v>0.14768352927183201</v>
      </c>
      <c r="E12" s="17">
        <v>0.19170115559746101</v>
      </c>
      <c r="F12" s="17"/>
      <c r="G12" s="17">
        <v>0.171620901776523</v>
      </c>
      <c r="H12" s="17">
        <v>0.24068268428915501</v>
      </c>
      <c r="I12" s="17">
        <v>0.26221985333623499</v>
      </c>
      <c r="J12" s="17">
        <v>0.11454227838214499</v>
      </c>
      <c r="K12" s="17">
        <v>0.17401067418639199</v>
      </c>
      <c r="L12" s="17">
        <v>8.1607948051911502E-2</v>
      </c>
      <c r="M12" s="17"/>
      <c r="N12" s="17">
        <v>0.249067160534552</v>
      </c>
      <c r="O12" s="17">
        <v>0.164903993933433</v>
      </c>
      <c r="P12" s="17">
        <v>0.13113632375262699</v>
      </c>
      <c r="Q12" s="17">
        <v>0.12656864373663501</v>
      </c>
      <c r="R12" s="17"/>
      <c r="S12" s="17">
        <v>0.25755048254713703</v>
      </c>
      <c r="T12" s="17">
        <v>0.12799073128222199</v>
      </c>
      <c r="U12" s="17">
        <v>4.5991172510975301E-2</v>
      </c>
      <c r="V12" s="17">
        <v>6.7196880617057198E-2</v>
      </c>
      <c r="W12" s="17">
        <v>0.14857586390508801</v>
      </c>
      <c r="X12" s="17">
        <v>0.18750511406287099</v>
      </c>
      <c r="Y12" s="17">
        <v>7.0116611932224807E-2</v>
      </c>
      <c r="Z12" s="17">
        <v>0.187736665409027</v>
      </c>
      <c r="AA12" s="17">
        <v>0.20383444171839599</v>
      </c>
      <c r="AB12" s="17">
        <v>0.258011576131288</v>
      </c>
      <c r="AC12" s="17">
        <v>0.23436874699972901</v>
      </c>
      <c r="AD12" s="17">
        <v>0</v>
      </c>
      <c r="AE12" s="17"/>
      <c r="AF12" s="17">
        <v>0.25972536584614803</v>
      </c>
      <c r="AG12" s="17">
        <v>0.17024528142526399</v>
      </c>
      <c r="AH12" s="17">
        <v>0.14704295115673999</v>
      </c>
      <c r="AI12" s="17">
        <v>0.103593894482831</v>
      </c>
      <c r="AJ12" s="17">
        <v>0.13591053627028701</v>
      </c>
      <c r="AK12" s="17">
        <v>5.2822818035397803E-2</v>
      </c>
      <c r="AL12" s="17"/>
      <c r="AM12" s="17">
        <v>0.16950579414827199</v>
      </c>
      <c r="AN12" s="17">
        <v>0.170500651406404</v>
      </c>
      <c r="AO12" s="17"/>
      <c r="AP12" s="17">
        <v>0.17414153238489299</v>
      </c>
      <c r="AQ12" s="17">
        <v>0.12982379590031501</v>
      </c>
      <c r="AR12" s="17">
        <v>0.202501830615016</v>
      </c>
      <c r="AS12" s="17">
        <v>0.23706653320770599</v>
      </c>
      <c r="AT12" s="17">
        <v>0.107653713184143</v>
      </c>
      <c r="AU12" s="17"/>
      <c r="AV12" s="17">
        <v>0.19149442361566599</v>
      </c>
      <c r="AW12" s="17">
        <v>0.17703291790043199</v>
      </c>
      <c r="AX12" s="17">
        <v>0.220661332324846</v>
      </c>
      <c r="AY12" s="17">
        <v>9.3763062727097904E-2</v>
      </c>
      <c r="AZ12" s="17">
        <v>0.15473400726518799</v>
      </c>
      <c r="BA12" s="17">
        <v>0.196946555144627</v>
      </c>
      <c r="BB12" s="17"/>
      <c r="BC12" s="17">
        <v>0.15765808995487701</v>
      </c>
      <c r="BD12" s="17">
        <v>0.158889226048164</v>
      </c>
      <c r="BE12" s="17">
        <v>0.20981542871904399</v>
      </c>
      <c r="BF12" s="17"/>
      <c r="BG12" s="17">
        <v>9.9283038852812394E-2</v>
      </c>
      <c r="BH12" s="17">
        <v>0.18506362139305099</v>
      </c>
      <c r="BI12" s="17">
        <v>0.19679159839191901</v>
      </c>
      <c r="BJ12" s="17">
        <v>0.23168225905727199</v>
      </c>
      <c r="BK12" s="17">
        <v>8.3526887618487797E-2</v>
      </c>
      <c r="BL12" s="17"/>
      <c r="BM12" s="17">
        <v>0.17116676052809199</v>
      </c>
      <c r="BN12" s="17">
        <v>0.124402635273399</v>
      </c>
    </row>
    <row r="13" spans="2:66" ht="29" x14ac:dyDescent="0.35">
      <c r="B13" s="18" t="s">
        <v>354</v>
      </c>
      <c r="C13" s="17">
        <v>3.0169387237353799E-2</v>
      </c>
      <c r="D13" s="17">
        <v>4.4973184262836002E-2</v>
      </c>
      <c r="E13" s="17">
        <v>1.5823536125142999E-2</v>
      </c>
      <c r="F13" s="17"/>
      <c r="G13" s="17">
        <v>5.0913033240970303E-2</v>
      </c>
      <c r="H13" s="17">
        <v>6.6442521003999E-2</v>
      </c>
      <c r="I13" s="17">
        <v>3.07624360155749E-2</v>
      </c>
      <c r="J13" s="17">
        <v>0</v>
      </c>
      <c r="K13" s="17">
        <v>3.5880978874301798E-2</v>
      </c>
      <c r="L13" s="17">
        <v>1.0916760421038301E-2</v>
      </c>
      <c r="M13" s="17"/>
      <c r="N13" s="17">
        <v>4.04696393699348E-2</v>
      </c>
      <c r="O13" s="17">
        <v>3.0569581345937898E-2</v>
      </c>
      <c r="P13" s="17">
        <v>4.0637874027627897E-2</v>
      </c>
      <c r="Q13" s="17">
        <v>1.1236554138701799E-2</v>
      </c>
      <c r="R13" s="17"/>
      <c r="S13" s="17">
        <v>7.9335907850506704E-2</v>
      </c>
      <c r="T13" s="17">
        <v>0</v>
      </c>
      <c r="U13" s="17">
        <v>5.2810472001348502E-2</v>
      </c>
      <c r="V13" s="17">
        <v>0</v>
      </c>
      <c r="W13" s="17">
        <v>0</v>
      </c>
      <c r="X13" s="17">
        <v>0</v>
      </c>
      <c r="Y13" s="17">
        <v>0</v>
      </c>
      <c r="Z13" s="17">
        <v>6.1191854055682102E-2</v>
      </c>
      <c r="AA13" s="17">
        <v>2.4499102390817599E-2</v>
      </c>
      <c r="AB13" s="17">
        <v>2.7189121139114401E-2</v>
      </c>
      <c r="AC13" s="17">
        <v>9.9903218782082401E-2</v>
      </c>
      <c r="AD13" s="17">
        <v>0</v>
      </c>
      <c r="AE13" s="17"/>
      <c r="AF13" s="17">
        <v>7.3443760035295499E-2</v>
      </c>
      <c r="AG13" s="17">
        <v>1.95315848232651E-2</v>
      </c>
      <c r="AH13" s="17">
        <v>4.2178799212145901E-2</v>
      </c>
      <c r="AI13" s="17">
        <v>0</v>
      </c>
      <c r="AJ13" s="17">
        <v>0</v>
      </c>
      <c r="AK13" s="17">
        <v>0</v>
      </c>
      <c r="AL13" s="17"/>
      <c r="AM13" s="17">
        <v>3.00576023166748E-2</v>
      </c>
      <c r="AN13" s="17">
        <v>3.0559079563863799E-2</v>
      </c>
      <c r="AO13" s="17"/>
      <c r="AP13" s="17">
        <v>0</v>
      </c>
      <c r="AQ13" s="17">
        <v>1.20527832392436E-2</v>
      </c>
      <c r="AR13" s="17">
        <v>4.4672452523399797E-2</v>
      </c>
      <c r="AS13" s="17">
        <v>6.3709407927593595E-2</v>
      </c>
      <c r="AT13" s="17">
        <v>0.106311405959701</v>
      </c>
      <c r="AU13" s="17"/>
      <c r="AV13" s="17">
        <v>4.8386386979285101E-2</v>
      </c>
      <c r="AW13" s="17">
        <v>1.6417442277793501E-2</v>
      </c>
      <c r="AX13" s="17">
        <v>0</v>
      </c>
      <c r="AY13" s="17">
        <v>3.6129827449750997E-2</v>
      </c>
      <c r="AZ13" s="17">
        <v>0</v>
      </c>
      <c r="BA13" s="17">
        <v>3.6700072434377597E-2</v>
      </c>
      <c r="BB13" s="17"/>
      <c r="BC13" s="17">
        <v>1.3796393196675199E-2</v>
      </c>
      <c r="BD13" s="17">
        <v>1.3538243498598499E-2</v>
      </c>
      <c r="BE13" s="17">
        <v>6.0003651478287602E-2</v>
      </c>
      <c r="BF13" s="17"/>
      <c r="BG13" s="17">
        <v>3.2466324156347197E-2</v>
      </c>
      <c r="BH13" s="17">
        <v>4.6329920476465003E-2</v>
      </c>
      <c r="BI13" s="17">
        <v>8.3265538838038899E-3</v>
      </c>
      <c r="BJ13" s="17">
        <v>7.9730320701507207E-2</v>
      </c>
      <c r="BK13" s="17">
        <v>3.2093184694932997E-2</v>
      </c>
      <c r="BL13" s="17"/>
      <c r="BM13" s="17">
        <v>4.4083952176375001E-2</v>
      </c>
      <c r="BN13" s="17">
        <v>4.5236167844970102E-2</v>
      </c>
    </row>
    <row r="14" spans="2:66" x14ac:dyDescent="0.35">
      <c r="B14" s="18" t="s">
        <v>282</v>
      </c>
      <c r="C14" s="19">
        <v>7.8211910127140294E-3</v>
      </c>
      <c r="D14" s="19">
        <v>5.2864425024262904E-3</v>
      </c>
      <c r="E14" s="19">
        <v>1.03478704925442E-2</v>
      </c>
      <c r="F14" s="19"/>
      <c r="G14" s="19">
        <v>0</v>
      </c>
      <c r="H14" s="19">
        <v>0</v>
      </c>
      <c r="I14" s="19">
        <v>1.4558021059742601E-2</v>
      </c>
      <c r="J14" s="19">
        <v>0</v>
      </c>
      <c r="K14" s="19">
        <v>0</v>
      </c>
      <c r="L14" s="19">
        <v>2.1997374843499801E-2</v>
      </c>
      <c r="M14" s="19"/>
      <c r="N14" s="19">
        <v>1.0149504628622401E-2</v>
      </c>
      <c r="O14" s="19">
        <v>0</v>
      </c>
      <c r="P14" s="19">
        <v>1.25781683272839E-2</v>
      </c>
      <c r="Q14" s="19">
        <v>1.0367283578633601E-2</v>
      </c>
      <c r="R14" s="19"/>
      <c r="S14" s="19">
        <v>1.5617423802357901E-2</v>
      </c>
      <c r="T14" s="19">
        <v>2.4032309712327501E-2</v>
      </c>
      <c r="U14" s="19">
        <v>0</v>
      </c>
      <c r="V14" s="19">
        <v>0</v>
      </c>
      <c r="W14" s="19">
        <v>0</v>
      </c>
      <c r="X14" s="19">
        <v>0</v>
      </c>
      <c r="Y14" s="19">
        <v>0</v>
      </c>
      <c r="Z14" s="19">
        <v>6.1191854055682102E-2</v>
      </c>
      <c r="AA14" s="19">
        <v>0</v>
      </c>
      <c r="AB14" s="19">
        <v>0</v>
      </c>
      <c r="AC14" s="19">
        <v>0</v>
      </c>
      <c r="AD14" s="19">
        <v>0</v>
      </c>
      <c r="AE14" s="19"/>
      <c r="AF14" s="19">
        <v>1.00293464771901E-2</v>
      </c>
      <c r="AG14" s="19">
        <v>1.8742620099424401E-2</v>
      </c>
      <c r="AH14" s="19">
        <v>0</v>
      </c>
      <c r="AI14" s="19">
        <v>0</v>
      </c>
      <c r="AJ14" s="19">
        <v>0</v>
      </c>
      <c r="AK14" s="19">
        <v>0</v>
      </c>
      <c r="AL14" s="19"/>
      <c r="AM14" s="19">
        <v>1.25513080173329E-2</v>
      </c>
      <c r="AN14" s="19">
        <v>0</v>
      </c>
      <c r="AO14" s="19"/>
      <c r="AP14" s="19">
        <v>1.15346088355121E-2</v>
      </c>
      <c r="AQ14" s="19">
        <v>1.20527832392436E-2</v>
      </c>
      <c r="AR14" s="19">
        <v>1.06106005332826E-2</v>
      </c>
      <c r="AS14" s="19">
        <v>0</v>
      </c>
      <c r="AT14" s="19">
        <v>0</v>
      </c>
      <c r="AU14" s="19"/>
      <c r="AV14" s="19">
        <v>7.6157469425855899E-3</v>
      </c>
      <c r="AW14" s="19">
        <v>1.4168818584708E-2</v>
      </c>
      <c r="AX14" s="19">
        <v>0</v>
      </c>
      <c r="AY14" s="19">
        <v>0</v>
      </c>
      <c r="AZ14" s="19">
        <v>0</v>
      </c>
      <c r="BA14" s="19">
        <v>0</v>
      </c>
      <c r="BB14" s="19"/>
      <c r="BC14" s="19">
        <v>1.3080468225433E-2</v>
      </c>
      <c r="BD14" s="19">
        <v>0</v>
      </c>
      <c r="BE14" s="19">
        <v>8.2357984289637802E-3</v>
      </c>
      <c r="BF14" s="19"/>
      <c r="BG14" s="19">
        <v>0</v>
      </c>
      <c r="BH14" s="19">
        <v>0</v>
      </c>
      <c r="BI14" s="19">
        <v>1.59074328929374E-2</v>
      </c>
      <c r="BJ14" s="19">
        <v>0</v>
      </c>
      <c r="BK14" s="19">
        <v>0</v>
      </c>
      <c r="BL14" s="19"/>
      <c r="BM14" s="19">
        <v>0</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486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386</v>
      </c>
      <c r="D7" s="10">
        <v>180</v>
      </c>
      <c r="E7" s="10">
        <v>206</v>
      </c>
      <c r="F7" s="10"/>
      <c r="G7" s="10">
        <v>66</v>
      </c>
      <c r="H7" s="10">
        <v>57</v>
      </c>
      <c r="I7" s="10">
        <v>68</v>
      </c>
      <c r="J7" s="10">
        <v>68</v>
      </c>
      <c r="K7" s="10">
        <v>50</v>
      </c>
      <c r="L7" s="10">
        <v>77</v>
      </c>
      <c r="M7" s="10"/>
      <c r="N7" s="10">
        <v>89</v>
      </c>
      <c r="O7" s="10">
        <v>105</v>
      </c>
      <c r="P7" s="10">
        <v>93</v>
      </c>
      <c r="Q7" s="10">
        <v>97</v>
      </c>
      <c r="R7" s="10"/>
      <c r="S7" s="10">
        <v>42</v>
      </c>
      <c r="T7" s="10">
        <v>54</v>
      </c>
      <c r="U7" s="10">
        <v>33</v>
      </c>
      <c r="V7" s="10">
        <v>32</v>
      </c>
      <c r="W7" s="10">
        <v>23</v>
      </c>
      <c r="X7" s="10">
        <v>45</v>
      </c>
      <c r="Y7" s="10">
        <v>33</v>
      </c>
      <c r="Z7" s="10">
        <v>19</v>
      </c>
      <c r="AA7" s="10">
        <v>41</v>
      </c>
      <c r="AB7" s="10">
        <v>30</v>
      </c>
      <c r="AC7" s="10">
        <v>25</v>
      </c>
      <c r="AD7" s="10">
        <v>9</v>
      </c>
      <c r="AE7" s="10"/>
      <c r="AF7" s="10">
        <v>88</v>
      </c>
      <c r="AG7" s="10">
        <v>105</v>
      </c>
      <c r="AH7" s="10">
        <v>52</v>
      </c>
      <c r="AI7" s="10">
        <v>64</v>
      </c>
      <c r="AJ7" s="10">
        <v>50</v>
      </c>
      <c r="AK7" s="10">
        <v>26</v>
      </c>
      <c r="AL7" s="10"/>
      <c r="AM7" s="10">
        <v>215</v>
      </c>
      <c r="AN7" s="10">
        <v>169</v>
      </c>
      <c r="AO7" s="10"/>
      <c r="AP7" s="10">
        <v>88</v>
      </c>
      <c r="AQ7" s="10">
        <v>89</v>
      </c>
      <c r="AR7" s="10">
        <v>94</v>
      </c>
      <c r="AS7" s="10">
        <v>53</v>
      </c>
      <c r="AT7" s="10">
        <v>8</v>
      </c>
      <c r="AU7" s="10"/>
      <c r="AV7" s="10">
        <v>125</v>
      </c>
      <c r="AW7" s="10">
        <v>72</v>
      </c>
      <c r="AX7" s="10">
        <v>28</v>
      </c>
      <c r="AY7" s="10">
        <v>51</v>
      </c>
      <c r="AZ7" s="10">
        <v>23</v>
      </c>
      <c r="BA7" s="10">
        <v>32</v>
      </c>
      <c r="BB7" s="10"/>
      <c r="BC7" s="10">
        <v>87</v>
      </c>
      <c r="BD7" s="10">
        <v>171</v>
      </c>
      <c r="BE7" s="10">
        <v>100</v>
      </c>
      <c r="BF7" s="10"/>
      <c r="BG7" s="10">
        <v>29</v>
      </c>
      <c r="BH7" s="10">
        <v>159</v>
      </c>
      <c r="BI7" s="10">
        <v>123</v>
      </c>
      <c r="BJ7" s="10">
        <v>16</v>
      </c>
      <c r="BK7" s="10">
        <v>41</v>
      </c>
      <c r="BL7" s="10"/>
      <c r="BM7" s="10">
        <v>188</v>
      </c>
      <c r="BN7" s="10">
        <v>57</v>
      </c>
    </row>
    <row r="8" spans="2:66" ht="30" customHeight="1" x14ac:dyDescent="0.35">
      <c r="B8" s="11" t="s">
        <v>19</v>
      </c>
      <c r="C8" s="11">
        <v>387</v>
      </c>
      <c r="D8" s="11">
        <v>182</v>
      </c>
      <c r="E8" s="11">
        <v>205</v>
      </c>
      <c r="F8" s="11"/>
      <c r="G8" s="11">
        <v>67</v>
      </c>
      <c r="H8" s="11">
        <v>56</v>
      </c>
      <c r="I8" s="11">
        <v>69</v>
      </c>
      <c r="J8" s="11">
        <v>69</v>
      </c>
      <c r="K8" s="11">
        <v>50</v>
      </c>
      <c r="L8" s="11">
        <v>76</v>
      </c>
      <c r="M8" s="11"/>
      <c r="N8" s="11">
        <v>88</v>
      </c>
      <c r="O8" s="11">
        <v>109</v>
      </c>
      <c r="P8" s="11">
        <v>92</v>
      </c>
      <c r="Q8" s="11">
        <v>95</v>
      </c>
      <c r="R8" s="11"/>
      <c r="S8" s="11">
        <v>41</v>
      </c>
      <c r="T8" s="11">
        <v>54</v>
      </c>
      <c r="U8" s="11">
        <v>32</v>
      </c>
      <c r="V8" s="11">
        <v>34</v>
      </c>
      <c r="W8" s="11">
        <v>23</v>
      </c>
      <c r="X8" s="11">
        <v>44</v>
      </c>
      <c r="Y8" s="11">
        <v>32</v>
      </c>
      <c r="Z8" s="11">
        <v>18</v>
      </c>
      <c r="AA8" s="11">
        <v>40</v>
      </c>
      <c r="AB8" s="11">
        <v>35</v>
      </c>
      <c r="AC8" s="11">
        <v>24</v>
      </c>
      <c r="AD8" s="11">
        <v>8</v>
      </c>
      <c r="AE8" s="11"/>
      <c r="AF8" s="11">
        <v>88</v>
      </c>
      <c r="AG8" s="11">
        <v>105</v>
      </c>
      <c r="AH8" s="11">
        <v>52</v>
      </c>
      <c r="AI8" s="11">
        <v>64</v>
      </c>
      <c r="AJ8" s="11">
        <v>50</v>
      </c>
      <c r="AK8" s="11">
        <v>26</v>
      </c>
      <c r="AL8" s="11"/>
      <c r="AM8" s="11">
        <v>213</v>
      </c>
      <c r="AN8" s="11">
        <v>171</v>
      </c>
      <c r="AO8" s="11"/>
      <c r="AP8" s="11">
        <v>88</v>
      </c>
      <c r="AQ8" s="11">
        <v>89</v>
      </c>
      <c r="AR8" s="11">
        <v>95</v>
      </c>
      <c r="AS8" s="11">
        <v>54</v>
      </c>
      <c r="AT8" s="11">
        <v>8</v>
      </c>
      <c r="AU8" s="11"/>
      <c r="AV8" s="11">
        <v>126</v>
      </c>
      <c r="AW8" s="11">
        <v>71</v>
      </c>
      <c r="AX8" s="11">
        <v>28</v>
      </c>
      <c r="AY8" s="11">
        <v>51</v>
      </c>
      <c r="AZ8" s="11">
        <v>23</v>
      </c>
      <c r="BA8" s="11">
        <v>32</v>
      </c>
      <c r="BB8" s="11"/>
      <c r="BC8" s="11">
        <v>88</v>
      </c>
      <c r="BD8" s="11">
        <v>171</v>
      </c>
      <c r="BE8" s="11">
        <v>99</v>
      </c>
      <c r="BF8" s="11"/>
      <c r="BG8" s="11">
        <v>29</v>
      </c>
      <c r="BH8" s="11">
        <v>160</v>
      </c>
      <c r="BI8" s="11">
        <v>122</v>
      </c>
      <c r="BJ8" s="11">
        <v>16</v>
      </c>
      <c r="BK8" s="11">
        <v>42</v>
      </c>
      <c r="BL8" s="11"/>
      <c r="BM8" s="11">
        <v>188</v>
      </c>
      <c r="BN8" s="11">
        <v>58</v>
      </c>
    </row>
    <row r="9" spans="2:66" ht="29" x14ac:dyDescent="0.35">
      <c r="B9" s="18" t="s">
        <v>350</v>
      </c>
      <c r="C9" s="17">
        <v>0.19314511790752201</v>
      </c>
      <c r="D9" s="17">
        <v>0.18942703484995699</v>
      </c>
      <c r="E9" s="17">
        <v>0.196448810650213</v>
      </c>
      <c r="F9" s="17"/>
      <c r="G9" s="17">
        <v>0.168722816367394</v>
      </c>
      <c r="H9" s="17">
        <v>6.7998657159700798E-2</v>
      </c>
      <c r="I9" s="17">
        <v>0.134041122715156</v>
      </c>
      <c r="J9" s="17">
        <v>0.29727638000332002</v>
      </c>
      <c r="K9" s="17">
        <v>0.19938884132069301</v>
      </c>
      <c r="L9" s="17">
        <v>0.26258690439459698</v>
      </c>
      <c r="M9" s="17"/>
      <c r="N9" s="17">
        <v>0.136734025248818</v>
      </c>
      <c r="O9" s="17">
        <v>0.23677105426456299</v>
      </c>
      <c r="P9" s="17">
        <v>0.16391672717061001</v>
      </c>
      <c r="Q9" s="17">
        <v>0.21607963397581301</v>
      </c>
      <c r="R9" s="17"/>
      <c r="S9" s="17">
        <v>0.16613569931724201</v>
      </c>
      <c r="T9" s="17">
        <v>0.148330432631336</v>
      </c>
      <c r="U9" s="17">
        <v>0.27221523835309103</v>
      </c>
      <c r="V9" s="17">
        <v>0.24697392521307099</v>
      </c>
      <c r="W9" s="17">
        <v>4.2994796490998598E-2</v>
      </c>
      <c r="X9" s="17">
        <v>0.199246871035132</v>
      </c>
      <c r="Y9" s="17">
        <v>0.33629055632379201</v>
      </c>
      <c r="Z9" s="17">
        <v>5.0818845918496301E-2</v>
      </c>
      <c r="AA9" s="17">
        <v>0.200823756127577</v>
      </c>
      <c r="AB9" s="17">
        <v>0.203430510366681</v>
      </c>
      <c r="AC9" s="17">
        <v>0.20373536117465599</v>
      </c>
      <c r="AD9" s="17">
        <v>0.113860106346757</v>
      </c>
      <c r="AE9" s="17"/>
      <c r="AF9" s="17">
        <v>0.17202045285628101</v>
      </c>
      <c r="AG9" s="17">
        <v>0.17184226071209799</v>
      </c>
      <c r="AH9" s="17">
        <v>0.23000640714317599</v>
      </c>
      <c r="AI9" s="17">
        <v>0.14111344815277599</v>
      </c>
      <c r="AJ9" s="17">
        <v>0.22355578407232399</v>
      </c>
      <c r="AK9" s="17">
        <v>0.31068192394657801</v>
      </c>
      <c r="AL9" s="17"/>
      <c r="AM9" s="17">
        <v>0.18740758796628701</v>
      </c>
      <c r="AN9" s="17">
        <v>0.202563126074186</v>
      </c>
      <c r="AO9" s="17"/>
      <c r="AP9" s="17">
        <v>0.24133033484265901</v>
      </c>
      <c r="AQ9" s="17">
        <v>0.14591412916813801</v>
      </c>
      <c r="AR9" s="17">
        <v>0.21491941974755399</v>
      </c>
      <c r="AS9" s="17">
        <v>0.117206034961545</v>
      </c>
      <c r="AT9" s="17">
        <v>0.117989109643668</v>
      </c>
      <c r="AU9" s="17"/>
      <c r="AV9" s="17">
        <v>0.18339806011383999</v>
      </c>
      <c r="AW9" s="17">
        <v>0.18139292380718999</v>
      </c>
      <c r="AX9" s="17">
        <v>0.32473737482431603</v>
      </c>
      <c r="AY9" s="17">
        <v>0.159754082801744</v>
      </c>
      <c r="AZ9" s="17">
        <v>4.1787939370820197E-2</v>
      </c>
      <c r="BA9" s="17">
        <v>0.37725505793025099</v>
      </c>
      <c r="BB9" s="17"/>
      <c r="BC9" s="17">
        <v>0.17387658547894699</v>
      </c>
      <c r="BD9" s="17">
        <v>0.188776991902812</v>
      </c>
      <c r="BE9" s="17">
        <v>0.213028905181747</v>
      </c>
      <c r="BF9" s="17"/>
      <c r="BG9" s="17">
        <v>0.27975937785849703</v>
      </c>
      <c r="BH9" s="17">
        <v>0.164051008475599</v>
      </c>
      <c r="BI9" s="17">
        <v>0.11416586346545</v>
      </c>
      <c r="BJ9" s="17">
        <v>0.18785416196572999</v>
      </c>
      <c r="BK9" s="17">
        <v>0.39307572769258198</v>
      </c>
      <c r="BL9" s="17"/>
      <c r="BM9" s="17">
        <v>0.18170402765898799</v>
      </c>
      <c r="BN9" s="17">
        <v>0.33515814403050698</v>
      </c>
    </row>
    <row r="10" spans="2:66" ht="43.5" x14ac:dyDescent="0.35">
      <c r="B10" s="18" t="s">
        <v>351</v>
      </c>
      <c r="C10" s="17">
        <v>0.30841155882663102</v>
      </c>
      <c r="D10" s="17">
        <v>0.268754987355523</v>
      </c>
      <c r="E10" s="17">
        <v>0.34364829919545198</v>
      </c>
      <c r="F10" s="17"/>
      <c r="G10" s="17">
        <v>0.40660412242025801</v>
      </c>
      <c r="H10" s="17">
        <v>0.214447747603322</v>
      </c>
      <c r="I10" s="17">
        <v>0.35270606132064303</v>
      </c>
      <c r="J10" s="17">
        <v>0.19112420878463099</v>
      </c>
      <c r="K10" s="17">
        <v>0.31928268379723101</v>
      </c>
      <c r="L10" s="17">
        <v>0.34895695982459701</v>
      </c>
      <c r="M10" s="17"/>
      <c r="N10" s="17">
        <v>0.24934429051049101</v>
      </c>
      <c r="O10" s="17">
        <v>0.268560480854524</v>
      </c>
      <c r="P10" s="17">
        <v>0.34485609320473998</v>
      </c>
      <c r="Q10" s="17">
        <v>0.38077003599585801</v>
      </c>
      <c r="R10" s="17"/>
      <c r="S10" s="17">
        <v>0.19153113311481301</v>
      </c>
      <c r="T10" s="17">
        <v>0.347304896895476</v>
      </c>
      <c r="U10" s="17">
        <v>0.36080420903265398</v>
      </c>
      <c r="V10" s="17">
        <v>0.34253393828754602</v>
      </c>
      <c r="W10" s="17">
        <v>0.21704744509875401</v>
      </c>
      <c r="X10" s="17">
        <v>0.42275878165860098</v>
      </c>
      <c r="Y10" s="17">
        <v>0.208336424866016</v>
      </c>
      <c r="Z10" s="17">
        <v>0.309096876418679</v>
      </c>
      <c r="AA10" s="17">
        <v>0.317731715188594</v>
      </c>
      <c r="AB10" s="17">
        <v>0.37271635281384102</v>
      </c>
      <c r="AC10" s="17">
        <v>0.23926640063933499</v>
      </c>
      <c r="AD10" s="17">
        <v>0.222789220196114</v>
      </c>
      <c r="AE10" s="17"/>
      <c r="AF10" s="17">
        <v>0.219738121785686</v>
      </c>
      <c r="AG10" s="17">
        <v>0.33494143208884197</v>
      </c>
      <c r="AH10" s="17">
        <v>0.28584014197100599</v>
      </c>
      <c r="AI10" s="17">
        <v>0.40789355610036998</v>
      </c>
      <c r="AJ10" s="17">
        <v>0.25683586127442998</v>
      </c>
      <c r="AK10" s="17">
        <v>0.41442135178293399</v>
      </c>
      <c r="AL10" s="17"/>
      <c r="AM10" s="17">
        <v>0.31121005208250802</v>
      </c>
      <c r="AN10" s="17">
        <v>0.30252828461421799</v>
      </c>
      <c r="AO10" s="17"/>
      <c r="AP10" s="17">
        <v>0.29493250295708201</v>
      </c>
      <c r="AQ10" s="17">
        <v>0.36867753531859698</v>
      </c>
      <c r="AR10" s="17">
        <v>0.30235245963608098</v>
      </c>
      <c r="AS10" s="17">
        <v>0.29971008252843501</v>
      </c>
      <c r="AT10" s="17">
        <v>0.24938813490055101</v>
      </c>
      <c r="AU10" s="17"/>
      <c r="AV10" s="17">
        <v>0.34690575907052101</v>
      </c>
      <c r="AW10" s="17">
        <v>0.36056172903273298</v>
      </c>
      <c r="AX10" s="17">
        <v>0.21421647698491</v>
      </c>
      <c r="AY10" s="17">
        <v>0.293020142942025</v>
      </c>
      <c r="AZ10" s="17">
        <v>0.17323916374446399</v>
      </c>
      <c r="BA10" s="17">
        <v>0.244135315246745</v>
      </c>
      <c r="BB10" s="17"/>
      <c r="BC10" s="17">
        <v>0.29607305685934898</v>
      </c>
      <c r="BD10" s="17">
        <v>0.28959930612913098</v>
      </c>
      <c r="BE10" s="17">
        <v>0.30001146430929398</v>
      </c>
      <c r="BF10" s="17"/>
      <c r="BG10" s="17">
        <v>0.33766630940609599</v>
      </c>
      <c r="BH10" s="17">
        <v>0.34855648013537399</v>
      </c>
      <c r="BI10" s="17">
        <v>0.30823088831461998</v>
      </c>
      <c r="BJ10" s="17">
        <v>0.319411750272173</v>
      </c>
      <c r="BK10" s="17">
        <v>0.19094557062015799</v>
      </c>
      <c r="BL10" s="17"/>
      <c r="BM10" s="17">
        <v>0.346895023891374</v>
      </c>
      <c r="BN10" s="17">
        <v>0.22720126665965701</v>
      </c>
    </row>
    <row r="11" spans="2:66" ht="29" x14ac:dyDescent="0.35">
      <c r="B11" s="18" t="s">
        <v>352</v>
      </c>
      <c r="C11" s="17">
        <v>0.37555279235187</v>
      </c>
      <c r="D11" s="17">
        <v>0.37712965895859502</v>
      </c>
      <c r="E11" s="17">
        <v>0.374151671751772</v>
      </c>
      <c r="F11" s="17"/>
      <c r="G11" s="17">
        <v>0.26945329711566102</v>
      </c>
      <c r="H11" s="17">
        <v>0.425959897251733</v>
      </c>
      <c r="I11" s="17">
        <v>0.41138387182123698</v>
      </c>
      <c r="J11" s="17">
        <v>0.424391792196952</v>
      </c>
      <c r="K11" s="17">
        <v>0.40137606919232799</v>
      </c>
      <c r="L11" s="17">
        <v>0.33871173739725102</v>
      </c>
      <c r="M11" s="17"/>
      <c r="N11" s="17">
        <v>0.45774196577155501</v>
      </c>
      <c r="O11" s="17">
        <v>0.37267612233673503</v>
      </c>
      <c r="P11" s="17">
        <v>0.40615753893373802</v>
      </c>
      <c r="Q11" s="17">
        <v>0.27053915906313403</v>
      </c>
      <c r="R11" s="17"/>
      <c r="S11" s="17">
        <v>0.45254478198355602</v>
      </c>
      <c r="T11" s="17">
        <v>0.35310681329524601</v>
      </c>
      <c r="U11" s="17">
        <v>0.30274312948894799</v>
      </c>
      <c r="V11" s="17">
        <v>0.41049213649938299</v>
      </c>
      <c r="W11" s="17">
        <v>0.60134091791587296</v>
      </c>
      <c r="X11" s="17">
        <v>0.28840438318399902</v>
      </c>
      <c r="Y11" s="17">
        <v>0.42550953956934801</v>
      </c>
      <c r="Z11" s="17">
        <v>0.48408698681130802</v>
      </c>
      <c r="AA11" s="17">
        <v>0.28999819058533999</v>
      </c>
      <c r="AB11" s="17">
        <v>0.32880437406917701</v>
      </c>
      <c r="AC11" s="17">
        <v>0.35981563828230201</v>
      </c>
      <c r="AD11" s="17">
        <v>0.33363287049648999</v>
      </c>
      <c r="AE11" s="17"/>
      <c r="AF11" s="17">
        <v>0.378616778065825</v>
      </c>
      <c r="AG11" s="17">
        <v>0.39990923406013101</v>
      </c>
      <c r="AH11" s="17">
        <v>0.33597363226421201</v>
      </c>
      <c r="AI11" s="17">
        <v>0.37556730569846303</v>
      </c>
      <c r="AJ11" s="17">
        <v>0.44047006460772697</v>
      </c>
      <c r="AK11" s="17">
        <v>0.23794182707654299</v>
      </c>
      <c r="AL11" s="17"/>
      <c r="AM11" s="17">
        <v>0.40617188089679002</v>
      </c>
      <c r="AN11" s="17">
        <v>0.34176985049323799</v>
      </c>
      <c r="AO11" s="17"/>
      <c r="AP11" s="17">
        <v>0.40914353272061899</v>
      </c>
      <c r="AQ11" s="17">
        <v>0.36444576520865002</v>
      </c>
      <c r="AR11" s="17">
        <v>0.33825498081887601</v>
      </c>
      <c r="AS11" s="17">
        <v>0.39529446687023501</v>
      </c>
      <c r="AT11" s="17">
        <v>0.63262275545577995</v>
      </c>
      <c r="AU11" s="17"/>
      <c r="AV11" s="17">
        <v>0.32629966340285799</v>
      </c>
      <c r="AW11" s="17">
        <v>0.40267754790694998</v>
      </c>
      <c r="AX11" s="17">
        <v>0.25541193978604199</v>
      </c>
      <c r="AY11" s="17">
        <v>0.48834294811321</v>
      </c>
      <c r="AZ11" s="17">
        <v>0.65943880947273503</v>
      </c>
      <c r="BA11" s="17">
        <v>0.22329229116404001</v>
      </c>
      <c r="BB11" s="17"/>
      <c r="BC11" s="17">
        <v>0.36994971023524698</v>
      </c>
      <c r="BD11" s="17">
        <v>0.40708509648770702</v>
      </c>
      <c r="BE11" s="17">
        <v>0.35743980242777501</v>
      </c>
      <c r="BF11" s="17"/>
      <c r="BG11" s="17">
        <v>0.24677094748200901</v>
      </c>
      <c r="BH11" s="17">
        <v>0.36919384449311499</v>
      </c>
      <c r="BI11" s="17">
        <v>0.416476047748078</v>
      </c>
      <c r="BJ11" s="17">
        <v>0.37349111812746699</v>
      </c>
      <c r="BK11" s="17">
        <v>0.38953215562476401</v>
      </c>
      <c r="BL11" s="17"/>
      <c r="BM11" s="17">
        <v>0.35051642503807601</v>
      </c>
      <c r="BN11" s="17">
        <v>0.38500505766609799</v>
      </c>
    </row>
    <row r="12" spans="2:66" ht="29" x14ac:dyDescent="0.35">
      <c r="B12" s="18" t="s">
        <v>353</v>
      </c>
      <c r="C12" s="17">
        <v>0.102417025526839</v>
      </c>
      <c r="D12" s="17">
        <v>0.131907088255792</v>
      </c>
      <c r="E12" s="17">
        <v>7.6213709271993502E-2</v>
      </c>
      <c r="F12" s="17"/>
      <c r="G12" s="17">
        <v>0.139162873409967</v>
      </c>
      <c r="H12" s="17">
        <v>0.27467324193543602</v>
      </c>
      <c r="I12" s="17">
        <v>8.80021845841958E-2</v>
      </c>
      <c r="J12" s="17">
        <v>7.2732271038176199E-2</v>
      </c>
      <c r="K12" s="17">
        <v>2.0071440677605201E-2</v>
      </c>
      <c r="L12" s="17">
        <v>3.7374431867967697E-2</v>
      </c>
      <c r="M12" s="17"/>
      <c r="N12" s="17">
        <v>0.134291645231046</v>
      </c>
      <c r="O12" s="17">
        <v>0.103075565023289</v>
      </c>
      <c r="P12" s="17">
        <v>6.3098567635124794E-2</v>
      </c>
      <c r="Q12" s="17">
        <v>0.112657392805439</v>
      </c>
      <c r="R12" s="17"/>
      <c r="S12" s="17">
        <v>0.166683385128258</v>
      </c>
      <c r="T12" s="17">
        <v>0.13270755161837</v>
      </c>
      <c r="U12" s="17">
        <v>3.0593361370085101E-2</v>
      </c>
      <c r="V12" s="17">
        <v>0</v>
      </c>
      <c r="W12" s="17">
        <v>0.138616840494375</v>
      </c>
      <c r="X12" s="17">
        <v>8.9589964122267704E-2</v>
      </c>
      <c r="Y12" s="17">
        <v>2.9863479240844201E-2</v>
      </c>
      <c r="Z12" s="17">
        <v>0.15599729085151701</v>
      </c>
      <c r="AA12" s="17">
        <v>0.14499077542752101</v>
      </c>
      <c r="AB12" s="17">
        <v>6.32562666633808E-2</v>
      </c>
      <c r="AC12" s="17">
        <v>0.118127556558417</v>
      </c>
      <c r="AD12" s="17">
        <v>0.32971780296064002</v>
      </c>
      <c r="AE12" s="17"/>
      <c r="AF12" s="17">
        <v>0.183306904532019</v>
      </c>
      <c r="AG12" s="17">
        <v>8.4449698208433496E-2</v>
      </c>
      <c r="AH12" s="17">
        <v>0.111045404793433</v>
      </c>
      <c r="AI12" s="17">
        <v>7.5425690048390906E-2</v>
      </c>
      <c r="AJ12" s="17">
        <v>5.96353233280838E-2</v>
      </c>
      <c r="AK12" s="17">
        <v>3.69548971939445E-2</v>
      </c>
      <c r="AL12" s="17"/>
      <c r="AM12" s="17">
        <v>7.73746357432568E-2</v>
      </c>
      <c r="AN12" s="17">
        <v>0.129136072564005</v>
      </c>
      <c r="AO12" s="17"/>
      <c r="AP12" s="17">
        <v>3.2980001594120997E-2</v>
      </c>
      <c r="AQ12" s="17">
        <v>9.8304480022960897E-2</v>
      </c>
      <c r="AR12" s="17">
        <v>0.124262724226574</v>
      </c>
      <c r="AS12" s="17">
        <v>0.16921853213176499</v>
      </c>
      <c r="AT12" s="17">
        <v>0</v>
      </c>
      <c r="AU12" s="17"/>
      <c r="AV12" s="17">
        <v>0.135955900605714</v>
      </c>
      <c r="AW12" s="17">
        <v>2.6747001699905602E-2</v>
      </c>
      <c r="AX12" s="17">
        <v>0.17060844693927901</v>
      </c>
      <c r="AY12" s="17">
        <v>5.8882826143020803E-2</v>
      </c>
      <c r="AZ12" s="17">
        <v>0.12553408741197999</v>
      </c>
      <c r="BA12" s="17">
        <v>9.28105474835835E-2</v>
      </c>
      <c r="BB12" s="17"/>
      <c r="BC12" s="17">
        <v>0.14944228468831799</v>
      </c>
      <c r="BD12" s="17">
        <v>0.10328816238409599</v>
      </c>
      <c r="BE12" s="17">
        <v>8.8370557897787499E-2</v>
      </c>
      <c r="BF12" s="17"/>
      <c r="BG12" s="17">
        <v>0.13580336525339701</v>
      </c>
      <c r="BH12" s="17">
        <v>9.4506033874937195E-2</v>
      </c>
      <c r="BI12" s="17">
        <v>0.152978822576884</v>
      </c>
      <c r="BJ12" s="17">
        <v>0.11924296963463001</v>
      </c>
      <c r="BK12" s="17">
        <v>0</v>
      </c>
      <c r="BL12" s="17"/>
      <c r="BM12" s="17">
        <v>0.100806551174894</v>
      </c>
      <c r="BN12" s="17">
        <v>3.3652723803501802E-2</v>
      </c>
    </row>
    <row r="13" spans="2:66" ht="29" x14ac:dyDescent="0.35">
      <c r="B13" s="18" t="s">
        <v>354</v>
      </c>
      <c r="C13" s="17">
        <v>1.27770605468298E-2</v>
      </c>
      <c r="D13" s="17">
        <v>2.16934423441873E-2</v>
      </c>
      <c r="E13" s="17">
        <v>4.8544333814515804E-3</v>
      </c>
      <c r="F13" s="17"/>
      <c r="G13" s="17">
        <v>0</v>
      </c>
      <c r="H13" s="17">
        <v>1.6920456049807599E-2</v>
      </c>
      <c r="I13" s="17">
        <v>0</v>
      </c>
      <c r="J13" s="17">
        <v>1.44753479769204E-2</v>
      </c>
      <c r="K13" s="17">
        <v>4.1247544600754603E-2</v>
      </c>
      <c r="L13" s="17">
        <v>1.23699665155873E-2</v>
      </c>
      <c r="M13" s="17"/>
      <c r="N13" s="17">
        <v>2.1888073238090298E-2</v>
      </c>
      <c r="O13" s="17">
        <v>8.9451897803320603E-3</v>
      </c>
      <c r="P13" s="17">
        <v>2.1971073055788E-2</v>
      </c>
      <c r="Q13" s="17">
        <v>0</v>
      </c>
      <c r="R13" s="17"/>
      <c r="S13" s="17">
        <v>0</v>
      </c>
      <c r="T13" s="17">
        <v>1.8550305559571399E-2</v>
      </c>
      <c r="U13" s="17">
        <v>0</v>
      </c>
      <c r="V13" s="17">
        <v>0</v>
      </c>
      <c r="W13" s="17">
        <v>0</v>
      </c>
      <c r="X13" s="17">
        <v>0</v>
      </c>
      <c r="Y13" s="17">
        <v>0</v>
      </c>
      <c r="Z13" s="17">
        <v>0</v>
      </c>
      <c r="AA13" s="17">
        <v>2.32256844981285E-2</v>
      </c>
      <c r="AB13" s="17">
        <v>3.1792496086920502E-2</v>
      </c>
      <c r="AC13" s="17">
        <v>7.9055043345289899E-2</v>
      </c>
      <c r="AD13" s="17">
        <v>0</v>
      </c>
      <c r="AE13" s="17"/>
      <c r="AF13" s="17">
        <v>2.3157109648267199E-2</v>
      </c>
      <c r="AG13" s="17">
        <v>0</v>
      </c>
      <c r="AH13" s="17">
        <v>3.7134413828172202E-2</v>
      </c>
      <c r="AI13" s="17">
        <v>0</v>
      </c>
      <c r="AJ13" s="17">
        <v>1.9502966717435701E-2</v>
      </c>
      <c r="AK13" s="17">
        <v>0</v>
      </c>
      <c r="AL13" s="17"/>
      <c r="AM13" s="17">
        <v>1.33443350749789E-2</v>
      </c>
      <c r="AN13" s="17">
        <v>1.2219353791916901E-2</v>
      </c>
      <c r="AO13" s="17"/>
      <c r="AP13" s="17">
        <v>0</v>
      </c>
      <c r="AQ13" s="17">
        <v>1.04975738630098E-2</v>
      </c>
      <c r="AR13" s="17">
        <v>2.0210415570915401E-2</v>
      </c>
      <c r="AS13" s="17">
        <v>1.8570883508020501E-2</v>
      </c>
      <c r="AT13" s="17">
        <v>0</v>
      </c>
      <c r="AU13" s="17"/>
      <c r="AV13" s="17">
        <v>7.4406168070670197E-3</v>
      </c>
      <c r="AW13" s="17">
        <v>2.8620797553221701E-2</v>
      </c>
      <c r="AX13" s="17">
        <v>3.5025761465453199E-2</v>
      </c>
      <c r="AY13" s="17">
        <v>0</v>
      </c>
      <c r="AZ13" s="17">
        <v>0</v>
      </c>
      <c r="BA13" s="17">
        <v>0</v>
      </c>
      <c r="BB13" s="17"/>
      <c r="BC13" s="17">
        <v>1.0658362738139899E-2</v>
      </c>
      <c r="BD13" s="17">
        <v>5.7981182395356601E-3</v>
      </c>
      <c r="BE13" s="17">
        <v>3.0270516271716601E-2</v>
      </c>
      <c r="BF13" s="17"/>
      <c r="BG13" s="17">
        <v>0</v>
      </c>
      <c r="BH13" s="17">
        <v>1.7839585598943799E-2</v>
      </c>
      <c r="BI13" s="17">
        <v>8.14837789496696E-3</v>
      </c>
      <c r="BJ13" s="17">
        <v>0</v>
      </c>
      <c r="BK13" s="17">
        <v>2.6446546062496301E-2</v>
      </c>
      <c r="BL13" s="17"/>
      <c r="BM13" s="17">
        <v>1.51178935685279E-2</v>
      </c>
      <c r="BN13" s="17">
        <v>1.8982807840236302E-2</v>
      </c>
    </row>
    <row r="14" spans="2:66" x14ac:dyDescent="0.35">
      <c r="B14" s="18" t="s">
        <v>282</v>
      </c>
      <c r="C14" s="19">
        <v>7.6964448403081601E-3</v>
      </c>
      <c r="D14" s="19">
        <v>1.10877882359462E-2</v>
      </c>
      <c r="E14" s="19">
        <v>4.6830757491179197E-3</v>
      </c>
      <c r="F14" s="19"/>
      <c r="G14" s="19">
        <v>1.60568906867199E-2</v>
      </c>
      <c r="H14" s="19">
        <v>0</v>
      </c>
      <c r="I14" s="19">
        <v>1.3866759558768101E-2</v>
      </c>
      <c r="J14" s="19">
        <v>0</v>
      </c>
      <c r="K14" s="19">
        <v>1.8633420411388098E-2</v>
      </c>
      <c r="L14" s="19">
        <v>0</v>
      </c>
      <c r="M14" s="19"/>
      <c r="N14" s="19">
        <v>0</v>
      </c>
      <c r="O14" s="19">
        <v>9.9715877405567501E-3</v>
      </c>
      <c r="P14" s="19">
        <v>0</v>
      </c>
      <c r="Q14" s="19">
        <v>1.9953778159756099E-2</v>
      </c>
      <c r="R14" s="19"/>
      <c r="S14" s="19">
        <v>2.3105000456131099E-2</v>
      </c>
      <c r="T14" s="19">
        <v>0</v>
      </c>
      <c r="U14" s="19">
        <v>3.3644061755220903E-2</v>
      </c>
      <c r="V14" s="19">
        <v>0</v>
      </c>
      <c r="W14" s="19">
        <v>0</v>
      </c>
      <c r="X14" s="19">
        <v>0</v>
      </c>
      <c r="Y14" s="19">
        <v>0</v>
      </c>
      <c r="Z14" s="19">
        <v>0</v>
      </c>
      <c r="AA14" s="19">
        <v>2.3229878172838701E-2</v>
      </c>
      <c r="AB14" s="19">
        <v>0</v>
      </c>
      <c r="AC14" s="19">
        <v>0</v>
      </c>
      <c r="AD14" s="19">
        <v>0</v>
      </c>
      <c r="AE14" s="19"/>
      <c r="AF14" s="19">
        <v>2.31606331119215E-2</v>
      </c>
      <c r="AG14" s="19">
        <v>8.8573749304963097E-3</v>
      </c>
      <c r="AH14" s="19">
        <v>0</v>
      </c>
      <c r="AI14" s="19">
        <v>0</v>
      </c>
      <c r="AJ14" s="19">
        <v>0</v>
      </c>
      <c r="AK14" s="19">
        <v>0</v>
      </c>
      <c r="AL14" s="19"/>
      <c r="AM14" s="19">
        <v>4.4915082361795203E-3</v>
      </c>
      <c r="AN14" s="19">
        <v>1.17833124624363E-2</v>
      </c>
      <c r="AO14" s="19"/>
      <c r="AP14" s="19">
        <v>2.1613627885519199E-2</v>
      </c>
      <c r="AQ14" s="19">
        <v>1.21605164186438E-2</v>
      </c>
      <c r="AR14" s="19">
        <v>0</v>
      </c>
      <c r="AS14" s="19">
        <v>0</v>
      </c>
      <c r="AT14" s="19">
        <v>0</v>
      </c>
      <c r="AU14" s="19"/>
      <c r="AV14" s="19">
        <v>0</v>
      </c>
      <c r="AW14" s="19">
        <v>0</v>
      </c>
      <c r="AX14" s="19">
        <v>0</v>
      </c>
      <c r="AY14" s="19">
        <v>0</v>
      </c>
      <c r="AZ14" s="19">
        <v>0</v>
      </c>
      <c r="BA14" s="19">
        <v>6.2506788175380801E-2</v>
      </c>
      <c r="BB14" s="19"/>
      <c r="BC14" s="19">
        <v>0</v>
      </c>
      <c r="BD14" s="19">
        <v>5.4523248567189802E-3</v>
      </c>
      <c r="BE14" s="19">
        <v>1.08787539116802E-2</v>
      </c>
      <c r="BF14" s="19"/>
      <c r="BG14" s="19">
        <v>0</v>
      </c>
      <c r="BH14" s="19">
        <v>5.8530474220304298E-3</v>
      </c>
      <c r="BI14" s="19">
        <v>0</v>
      </c>
      <c r="BJ14" s="19">
        <v>0</v>
      </c>
      <c r="BK14" s="19">
        <v>0</v>
      </c>
      <c r="BL14" s="19"/>
      <c r="BM14" s="19">
        <v>4.9600786681413397E-3</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487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365</v>
      </c>
      <c r="D7" s="10">
        <v>185</v>
      </c>
      <c r="E7" s="10">
        <v>180</v>
      </c>
      <c r="F7" s="10"/>
      <c r="G7" s="10">
        <v>49</v>
      </c>
      <c r="H7" s="10">
        <v>61</v>
      </c>
      <c r="I7" s="10">
        <v>61</v>
      </c>
      <c r="J7" s="10">
        <v>64</v>
      </c>
      <c r="K7" s="10">
        <v>57</v>
      </c>
      <c r="L7" s="10">
        <v>73</v>
      </c>
      <c r="M7" s="10"/>
      <c r="N7" s="10">
        <v>95</v>
      </c>
      <c r="O7" s="10">
        <v>90</v>
      </c>
      <c r="P7" s="10">
        <v>88</v>
      </c>
      <c r="Q7" s="10">
        <v>92</v>
      </c>
      <c r="R7" s="10"/>
      <c r="S7" s="10">
        <v>51</v>
      </c>
      <c r="T7" s="10">
        <v>53</v>
      </c>
      <c r="U7" s="10">
        <v>30</v>
      </c>
      <c r="V7" s="10">
        <v>25</v>
      </c>
      <c r="W7" s="10">
        <v>24</v>
      </c>
      <c r="X7" s="10">
        <v>40</v>
      </c>
      <c r="Y7" s="10">
        <v>31</v>
      </c>
      <c r="Z7" s="10">
        <v>21</v>
      </c>
      <c r="AA7" s="10">
        <v>37</v>
      </c>
      <c r="AB7" s="10">
        <v>27</v>
      </c>
      <c r="AC7" s="10">
        <v>14</v>
      </c>
      <c r="AD7" s="10">
        <v>12</v>
      </c>
      <c r="AE7" s="10"/>
      <c r="AF7" s="10">
        <v>83</v>
      </c>
      <c r="AG7" s="10">
        <v>107</v>
      </c>
      <c r="AH7" s="10">
        <v>53</v>
      </c>
      <c r="AI7" s="10">
        <v>79</v>
      </c>
      <c r="AJ7" s="10">
        <v>24</v>
      </c>
      <c r="AK7" s="10">
        <v>19</v>
      </c>
      <c r="AL7" s="10"/>
      <c r="AM7" s="10">
        <v>221</v>
      </c>
      <c r="AN7" s="10">
        <v>144</v>
      </c>
      <c r="AO7" s="10"/>
      <c r="AP7" s="10">
        <v>82</v>
      </c>
      <c r="AQ7" s="10">
        <v>72</v>
      </c>
      <c r="AR7" s="10">
        <v>92</v>
      </c>
      <c r="AS7" s="10">
        <v>52</v>
      </c>
      <c r="AT7" s="10">
        <v>10</v>
      </c>
      <c r="AU7" s="10"/>
      <c r="AV7" s="10">
        <v>122</v>
      </c>
      <c r="AW7" s="10">
        <v>66</v>
      </c>
      <c r="AX7" s="10">
        <v>33</v>
      </c>
      <c r="AY7" s="10">
        <v>54</v>
      </c>
      <c r="AZ7" s="10">
        <v>17</v>
      </c>
      <c r="BA7" s="10">
        <v>31</v>
      </c>
      <c r="BB7" s="10"/>
      <c r="BC7" s="10">
        <v>77</v>
      </c>
      <c r="BD7" s="10">
        <v>145</v>
      </c>
      <c r="BE7" s="10">
        <v>118</v>
      </c>
      <c r="BF7" s="10"/>
      <c r="BG7" s="10">
        <v>35</v>
      </c>
      <c r="BH7" s="10">
        <v>162</v>
      </c>
      <c r="BI7" s="10">
        <v>110</v>
      </c>
      <c r="BJ7" s="10">
        <v>10</v>
      </c>
      <c r="BK7" s="10">
        <v>38</v>
      </c>
      <c r="BL7" s="10"/>
      <c r="BM7" s="10">
        <v>197</v>
      </c>
      <c r="BN7" s="10">
        <v>48</v>
      </c>
    </row>
    <row r="8" spans="2:66" ht="30" customHeight="1" x14ac:dyDescent="0.35">
      <c r="B8" s="11" t="s">
        <v>19</v>
      </c>
      <c r="C8" s="11">
        <v>364</v>
      </c>
      <c r="D8" s="11">
        <v>185</v>
      </c>
      <c r="E8" s="11">
        <v>178</v>
      </c>
      <c r="F8" s="11"/>
      <c r="G8" s="11">
        <v>49</v>
      </c>
      <c r="H8" s="11">
        <v>60</v>
      </c>
      <c r="I8" s="11">
        <v>63</v>
      </c>
      <c r="J8" s="11">
        <v>65</v>
      </c>
      <c r="K8" s="11">
        <v>56</v>
      </c>
      <c r="L8" s="11">
        <v>71</v>
      </c>
      <c r="M8" s="11"/>
      <c r="N8" s="11">
        <v>95</v>
      </c>
      <c r="O8" s="11">
        <v>93</v>
      </c>
      <c r="P8" s="11">
        <v>86</v>
      </c>
      <c r="Q8" s="11">
        <v>89</v>
      </c>
      <c r="R8" s="11"/>
      <c r="S8" s="11">
        <v>50</v>
      </c>
      <c r="T8" s="11">
        <v>52</v>
      </c>
      <c r="U8" s="11">
        <v>29</v>
      </c>
      <c r="V8" s="11">
        <v>27</v>
      </c>
      <c r="W8" s="11">
        <v>24</v>
      </c>
      <c r="X8" s="11">
        <v>39</v>
      </c>
      <c r="Y8" s="11">
        <v>30</v>
      </c>
      <c r="Z8" s="11">
        <v>20</v>
      </c>
      <c r="AA8" s="11">
        <v>36</v>
      </c>
      <c r="AB8" s="11">
        <v>31</v>
      </c>
      <c r="AC8" s="11">
        <v>14</v>
      </c>
      <c r="AD8" s="11">
        <v>11</v>
      </c>
      <c r="AE8" s="11"/>
      <c r="AF8" s="11">
        <v>83</v>
      </c>
      <c r="AG8" s="11">
        <v>106</v>
      </c>
      <c r="AH8" s="11">
        <v>53</v>
      </c>
      <c r="AI8" s="11">
        <v>78</v>
      </c>
      <c r="AJ8" s="11">
        <v>24</v>
      </c>
      <c r="AK8" s="11">
        <v>19</v>
      </c>
      <c r="AL8" s="11"/>
      <c r="AM8" s="11">
        <v>219</v>
      </c>
      <c r="AN8" s="11">
        <v>144</v>
      </c>
      <c r="AO8" s="11"/>
      <c r="AP8" s="11">
        <v>81</v>
      </c>
      <c r="AQ8" s="11">
        <v>71</v>
      </c>
      <c r="AR8" s="11">
        <v>93</v>
      </c>
      <c r="AS8" s="11">
        <v>53</v>
      </c>
      <c r="AT8" s="11">
        <v>9</v>
      </c>
      <c r="AU8" s="11"/>
      <c r="AV8" s="11">
        <v>121</v>
      </c>
      <c r="AW8" s="11">
        <v>66</v>
      </c>
      <c r="AX8" s="11">
        <v>33</v>
      </c>
      <c r="AY8" s="11">
        <v>54</v>
      </c>
      <c r="AZ8" s="11">
        <v>17</v>
      </c>
      <c r="BA8" s="11">
        <v>31</v>
      </c>
      <c r="BB8" s="11"/>
      <c r="BC8" s="11">
        <v>76</v>
      </c>
      <c r="BD8" s="11">
        <v>144</v>
      </c>
      <c r="BE8" s="11">
        <v>118</v>
      </c>
      <c r="BF8" s="11"/>
      <c r="BG8" s="11">
        <v>34</v>
      </c>
      <c r="BH8" s="11">
        <v>162</v>
      </c>
      <c r="BI8" s="11">
        <v>109</v>
      </c>
      <c r="BJ8" s="11">
        <v>10</v>
      </c>
      <c r="BK8" s="11">
        <v>38</v>
      </c>
      <c r="BL8" s="11"/>
      <c r="BM8" s="11">
        <v>196</v>
      </c>
      <c r="BN8" s="11">
        <v>48</v>
      </c>
    </row>
    <row r="9" spans="2:66" ht="29" x14ac:dyDescent="0.35">
      <c r="B9" s="18" t="s">
        <v>350</v>
      </c>
      <c r="C9" s="17">
        <v>0.269625876802983</v>
      </c>
      <c r="D9" s="17">
        <v>0.24618246628072399</v>
      </c>
      <c r="E9" s="17">
        <v>0.29398593469002499</v>
      </c>
      <c r="F9" s="17"/>
      <c r="G9" s="17">
        <v>0.18234573042487401</v>
      </c>
      <c r="H9" s="17">
        <v>0.20925078848668999</v>
      </c>
      <c r="I9" s="17">
        <v>0.18388112464864301</v>
      </c>
      <c r="J9" s="17">
        <v>0.218618816154591</v>
      </c>
      <c r="K9" s="17">
        <v>0.30208284390411699</v>
      </c>
      <c r="L9" s="17">
        <v>0.47819144895867</v>
      </c>
      <c r="M9" s="17"/>
      <c r="N9" s="17">
        <v>0.14127928259917599</v>
      </c>
      <c r="O9" s="17">
        <v>0.2663353411671</v>
      </c>
      <c r="P9" s="17">
        <v>0.32344234488552598</v>
      </c>
      <c r="Q9" s="17">
        <v>0.35732042909893302</v>
      </c>
      <c r="R9" s="17"/>
      <c r="S9" s="17">
        <v>0.23425791861499501</v>
      </c>
      <c r="T9" s="17">
        <v>0.260771576360881</v>
      </c>
      <c r="U9" s="17">
        <v>0.42930231614585401</v>
      </c>
      <c r="V9" s="17">
        <v>0.23362707351578699</v>
      </c>
      <c r="W9" s="17">
        <v>0.205807077834436</v>
      </c>
      <c r="X9" s="17">
        <v>0.32491038310876003</v>
      </c>
      <c r="Y9" s="17">
        <v>0.28377362973139703</v>
      </c>
      <c r="Z9" s="17">
        <v>9.4665692159727005E-2</v>
      </c>
      <c r="AA9" s="17">
        <v>0.32467706161497001</v>
      </c>
      <c r="AB9" s="17">
        <v>0.30232675463320602</v>
      </c>
      <c r="AC9" s="17">
        <v>0.139790268836017</v>
      </c>
      <c r="AD9" s="17">
        <v>0.24462190954957799</v>
      </c>
      <c r="AE9" s="17"/>
      <c r="AF9" s="17">
        <v>0.21639335729878301</v>
      </c>
      <c r="AG9" s="17">
        <v>0.29719052226015202</v>
      </c>
      <c r="AH9" s="17">
        <v>0.354642007913542</v>
      </c>
      <c r="AI9" s="17">
        <v>0.25552531049646299</v>
      </c>
      <c r="AJ9" s="17">
        <v>0.243242287480532</v>
      </c>
      <c r="AK9" s="17">
        <v>0.20306061463529801</v>
      </c>
      <c r="AL9" s="17"/>
      <c r="AM9" s="17">
        <v>0.26841825308702599</v>
      </c>
      <c r="AN9" s="17">
        <v>0.27146381751525001</v>
      </c>
      <c r="AO9" s="17"/>
      <c r="AP9" s="17">
        <v>0.32702542693362702</v>
      </c>
      <c r="AQ9" s="17">
        <v>0.28546973242978901</v>
      </c>
      <c r="AR9" s="17">
        <v>0.22156458295287401</v>
      </c>
      <c r="AS9" s="17">
        <v>0.19707464424853099</v>
      </c>
      <c r="AT9" s="17">
        <v>0.19836315116337999</v>
      </c>
      <c r="AU9" s="17"/>
      <c r="AV9" s="17">
        <v>0.204715602439491</v>
      </c>
      <c r="AW9" s="17">
        <v>0.37227119647561102</v>
      </c>
      <c r="AX9" s="17">
        <v>0.26909100185212498</v>
      </c>
      <c r="AY9" s="17">
        <v>0.220764059110168</v>
      </c>
      <c r="AZ9" s="17">
        <v>0.11268195554934</v>
      </c>
      <c r="BA9" s="17">
        <v>0.41874214279322097</v>
      </c>
      <c r="BB9" s="17"/>
      <c r="BC9" s="17">
        <v>0.27224314445075098</v>
      </c>
      <c r="BD9" s="17">
        <v>0.31386940852485101</v>
      </c>
      <c r="BE9" s="17">
        <v>0.21049369409208199</v>
      </c>
      <c r="BF9" s="17"/>
      <c r="BG9" s="17">
        <v>0.34257735237467501</v>
      </c>
      <c r="BH9" s="17">
        <v>0.29658070791232299</v>
      </c>
      <c r="BI9" s="17">
        <v>0.196948516939464</v>
      </c>
      <c r="BJ9" s="17">
        <v>9.3868512717449101E-2</v>
      </c>
      <c r="BK9" s="17">
        <v>0.33719644981494101</v>
      </c>
      <c r="BL9" s="17"/>
      <c r="BM9" s="17">
        <v>0.30459850306674002</v>
      </c>
      <c r="BN9" s="17">
        <v>0.28689600539117699</v>
      </c>
    </row>
    <row r="10" spans="2:66" ht="43.5" x14ac:dyDescent="0.35">
      <c r="B10" s="18" t="s">
        <v>351</v>
      </c>
      <c r="C10" s="17">
        <v>0.36917920220909101</v>
      </c>
      <c r="D10" s="17">
        <v>0.364912841801938</v>
      </c>
      <c r="E10" s="17">
        <v>0.37361237913045098</v>
      </c>
      <c r="F10" s="17"/>
      <c r="G10" s="17">
        <v>0.30248715621774402</v>
      </c>
      <c r="H10" s="17">
        <v>0.31209210996196302</v>
      </c>
      <c r="I10" s="17">
        <v>0.37630143020839601</v>
      </c>
      <c r="J10" s="17">
        <v>0.46862318478051501</v>
      </c>
      <c r="K10" s="17">
        <v>0.44961794688533402</v>
      </c>
      <c r="L10" s="17">
        <v>0.30299321265464702</v>
      </c>
      <c r="M10" s="17"/>
      <c r="N10" s="17">
        <v>0.397418850257032</v>
      </c>
      <c r="O10" s="17">
        <v>0.37952192093119702</v>
      </c>
      <c r="P10" s="17">
        <v>0.34067637432136</v>
      </c>
      <c r="Q10" s="17">
        <v>0.355966564393072</v>
      </c>
      <c r="R10" s="17"/>
      <c r="S10" s="17">
        <v>0.352508037575121</v>
      </c>
      <c r="T10" s="17">
        <v>0.381270962583309</v>
      </c>
      <c r="U10" s="17">
        <v>0.29968032977968001</v>
      </c>
      <c r="V10" s="17">
        <v>0.40550924230723001</v>
      </c>
      <c r="W10" s="17">
        <v>0.45266054920712501</v>
      </c>
      <c r="X10" s="17">
        <v>0.27240076734587598</v>
      </c>
      <c r="Y10" s="17">
        <v>0.45652773894890097</v>
      </c>
      <c r="Z10" s="17">
        <v>0.61741568952659798</v>
      </c>
      <c r="AA10" s="17">
        <v>0.24474366723288701</v>
      </c>
      <c r="AB10" s="17">
        <v>0.263292423888215</v>
      </c>
      <c r="AC10" s="17">
        <v>0.57175655842358197</v>
      </c>
      <c r="AD10" s="17">
        <v>0.41786890721421999</v>
      </c>
      <c r="AE10" s="17"/>
      <c r="AF10" s="17">
        <v>0.33418633375227103</v>
      </c>
      <c r="AG10" s="17">
        <v>0.29789986656997403</v>
      </c>
      <c r="AH10" s="17">
        <v>0.36042357821188598</v>
      </c>
      <c r="AI10" s="17">
        <v>0.49161441810266998</v>
      </c>
      <c r="AJ10" s="17">
        <v>0.34194251615910498</v>
      </c>
      <c r="AK10" s="17">
        <v>0.47370087900534902</v>
      </c>
      <c r="AL10" s="17"/>
      <c r="AM10" s="17">
        <v>0.39064076653264401</v>
      </c>
      <c r="AN10" s="17">
        <v>0.33651581352440002</v>
      </c>
      <c r="AO10" s="17"/>
      <c r="AP10" s="17">
        <v>0.34010486735415502</v>
      </c>
      <c r="AQ10" s="17">
        <v>0.378431072142834</v>
      </c>
      <c r="AR10" s="17">
        <v>0.31266293776516801</v>
      </c>
      <c r="AS10" s="17">
        <v>0.36251680865959302</v>
      </c>
      <c r="AT10" s="17">
        <v>0.599932879723866</v>
      </c>
      <c r="AU10" s="17"/>
      <c r="AV10" s="17">
        <v>0.43072230240628601</v>
      </c>
      <c r="AW10" s="17">
        <v>0.29375147233559701</v>
      </c>
      <c r="AX10" s="17">
        <v>0.33397928363461499</v>
      </c>
      <c r="AY10" s="17">
        <v>0.351577620858956</v>
      </c>
      <c r="AZ10" s="17">
        <v>0.41532944749414402</v>
      </c>
      <c r="BA10" s="17">
        <v>0.35013887156782902</v>
      </c>
      <c r="BB10" s="17"/>
      <c r="BC10" s="17">
        <v>0.37030797148413402</v>
      </c>
      <c r="BD10" s="17">
        <v>0.34065414809637701</v>
      </c>
      <c r="BE10" s="17">
        <v>0.38014049804266697</v>
      </c>
      <c r="BF10" s="17"/>
      <c r="BG10" s="17">
        <v>0.31272500030003703</v>
      </c>
      <c r="BH10" s="17">
        <v>0.387391739622724</v>
      </c>
      <c r="BI10" s="17">
        <v>0.39799612426623998</v>
      </c>
      <c r="BJ10" s="17">
        <v>0.39715682229711802</v>
      </c>
      <c r="BK10" s="17">
        <v>0.27014935089139502</v>
      </c>
      <c r="BL10" s="17"/>
      <c r="BM10" s="17">
        <v>0.37437638539992801</v>
      </c>
      <c r="BN10" s="17">
        <v>0.29640417527798701</v>
      </c>
    </row>
    <row r="11" spans="2:66" ht="29" x14ac:dyDescent="0.35">
      <c r="B11" s="18" t="s">
        <v>352</v>
      </c>
      <c r="C11" s="17">
        <v>0.28726570065482598</v>
      </c>
      <c r="D11" s="17">
        <v>0.31195403588272202</v>
      </c>
      <c r="E11" s="17">
        <v>0.26161204097441398</v>
      </c>
      <c r="F11" s="17"/>
      <c r="G11" s="17">
        <v>0.37531515834965501</v>
      </c>
      <c r="H11" s="17">
        <v>0.29419480285312999</v>
      </c>
      <c r="I11" s="17">
        <v>0.34463341174972401</v>
      </c>
      <c r="J11" s="17">
        <v>0.29743114868041898</v>
      </c>
      <c r="K11" s="17">
        <v>0.231251852118881</v>
      </c>
      <c r="L11" s="17">
        <v>0.20431923462462601</v>
      </c>
      <c r="M11" s="17"/>
      <c r="N11" s="17">
        <v>0.36601785524362601</v>
      </c>
      <c r="O11" s="17">
        <v>0.29893391829124299</v>
      </c>
      <c r="P11" s="17">
        <v>0.26770510596879299</v>
      </c>
      <c r="Q11" s="17">
        <v>0.210302635582757</v>
      </c>
      <c r="R11" s="17"/>
      <c r="S11" s="17">
        <v>0.25975611307438801</v>
      </c>
      <c r="T11" s="17">
        <v>0.28137129793479998</v>
      </c>
      <c r="U11" s="17">
        <v>0.20040234200006901</v>
      </c>
      <c r="V11" s="17">
        <v>0.32247973680270903</v>
      </c>
      <c r="W11" s="17">
        <v>0.29935213587437798</v>
      </c>
      <c r="X11" s="17">
        <v>0.35062918715887198</v>
      </c>
      <c r="Y11" s="17">
        <v>0.194691365250941</v>
      </c>
      <c r="Z11" s="17">
        <v>0.19384160376344101</v>
      </c>
      <c r="AA11" s="17">
        <v>0.40450945935214</v>
      </c>
      <c r="AB11" s="17">
        <v>0.32659235718163798</v>
      </c>
      <c r="AC11" s="17">
        <v>0.288453172740401</v>
      </c>
      <c r="AD11" s="17">
        <v>0.25596528697188597</v>
      </c>
      <c r="AE11" s="17"/>
      <c r="AF11" s="17">
        <v>0.29284382152951399</v>
      </c>
      <c r="AG11" s="17">
        <v>0.34915957357713601</v>
      </c>
      <c r="AH11" s="17">
        <v>0.20999509167642999</v>
      </c>
      <c r="AI11" s="17">
        <v>0.20214199618328799</v>
      </c>
      <c r="AJ11" s="17">
        <v>0.41481519636036301</v>
      </c>
      <c r="AK11" s="17">
        <v>0.32323850635935297</v>
      </c>
      <c r="AL11" s="17"/>
      <c r="AM11" s="17">
        <v>0.27287363018201599</v>
      </c>
      <c r="AN11" s="17">
        <v>0.30916968606538497</v>
      </c>
      <c r="AO11" s="17"/>
      <c r="AP11" s="17">
        <v>0.28479573880372999</v>
      </c>
      <c r="AQ11" s="17">
        <v>0.28128524924003601</v>
      </c>
      <c r="AR11" s="17">
        <v>0.36806148179867298</v>
      </c>
      <c r="AS11" s="17">
        <v>0.30736553672095202</v>
      </c>
      <c r="AT11" s="17">
        <v>9.7420175240271203E-2</v>
      </c>
      <c r="AU11" s="17"/>
      <c r="AV11" s="17">
        <v>0.29771332839849901</v>
      </c>
      <c r="AW11" s="17">
        <v>0.26008257656245298</v>
      </c>
      <c r="AX11" s="17">
        <v>0.30796222016163999</v>
      </c>
      <c r="AY11" s="17">
        <v>0.37265300408499802</v>
      </c>
      <c r="AZ11" s="17">
        <v>0.34787232984369798</v>
      </c>
      <c r="BA11" s="17">
        <v>0.16476704148301499</v>
      </c>
      <c r="BB11" s="17"/>
      <c r="BC11" s="17">
        <v>0.30444237699489601</v>
      </c>
      <c r="BD11" s="17">
        <v>0.25014223738472102</v>
      </c>
      <c r="BE11" s="17">
        <v>0.34084656510851202</v>
      </c>
      <c r="BF11" s="17"/>
      <c r="BG11" s="17">
        <v>0.29031574897610901</v>
      </c>
      <c r="BH11" s="17">
        <v>0.21586324828751399</v>
      </c>
      <c r="BI11" s="17">
        <v>0.35149728201059399</v>
      </c>
      <c r="BJ11" s="17">
        <v>0.50897466498543298</v>
      </c>
      <c r="BK11" s="17">
        <v>0.31604957196664002</v>
      </c>
      <c r="BL11" s="17"/>
      <c r="BM11" s="17">
        <v>0.22884125801480601</v>
      </c>
      <c r="BN11" s="17">
        <v>0.35593080399900301</v>
      </c>
    </row>
    <row r="12" spans="2:66" ht="29" x14ac:dyDescent="0.35">
      <c r="B12" s="18" t="s">
        <v>353</v>
      </c>
      <c r="C12" s="17">
        <v>6.5456940419893E-2</v>
      </c>
      <c r="D12" s="17">
        <v>6.5692807840810802E-2</v>
      </c>
      <c r="E12" s="17">
        <v>6.5211850482071607E-2</v>
      </c>
      <c r="F12" s="17"/>
      <c r="G12" s="17">
        <v>0.13985195500772701</v>
      </c>
      <c r="H12" s="17">
        <v>0.13294536502493101</v>
      </c>
      <c r="I12" s="17">
        <v>9.5184033393237902E-2</v>
      </c>
      <c r="J12" s="17">
        <v>1.53268503844744E-2</v>
      </c>
      <c r="K12" s="17">
        <v>1.7047357091667902E-2</v>
      </c>
      <c r="L12" s="17">
        <v>1.44961037620578E-2</v>
      </c>
      <c r="M12" s="17"/>
      <c r="N12" s="17">
        <v>8.5425415737157506E-2</v>
      </c>
      <c r="O12" s="17">
        <v>3.2208116194685603E-2</v>
      </c>
      <c r="P12" s="17">
        <v>6.8176174824321006E-2</v>
      </c>
      <c r="Q12" s="17">
        <v>7.6410370925238197E-2</v>
      </c>
      <c r="R12" s="17"/>
      <c r="S12" s="17">
        <v>0.13492459957404301</v>
      </c>
      <c r="T12" s="17">
        <v>5.7574221755947001E-2</v>
      </c>
      <c r="U12" s="17">
        <v>7.0615012074397604E-2</v>
      </c>
      <c r="V12" s="17">
        <v>3.8383947374274703E-2</v>
      </c>
      <c r="W12" s="17">
        <v>4.2180237084060698E-2</v>
      </c>
      <c r="X12" s="17">
        <v>5.2059662386491498E-2</v>
      </c>
      <c r="Y12" s="17">
        <v>6.5007266068760006E-2</v>
      </c>
      <c r="Z12" s="17">
        <v>9.4077014550234095E-2</v>
      </c>
      <c r="AA12" s="17">
        <v>2.6069811800003399E-2</v>
      </c>
      <c r="AB12" s="17">
        <v>7.0785324589550197E-2</v>
      </c>
      <c r="AC12" s="17">
        <v>0</v>
      </c>
      <c r="AD12" s="17">
        <v>8.1543896264316504E-2</v>
      </c>
      <c r="AE12" s="17"/>
      <c r="AF12" s="17">
        <v>0.119515792112109</v>
      </c>
      <c r="AG12" s="17">
        <v>5.5750037592738201E-2</v>
      </c>
      <c r="AH12" s="17">
        <v>7.4939322198142103E-2</v>
      </c>
      <c r="AI12" s="17">
        <v>5.0718275217579503E-2</v>
      </c>
      <c r="AJ12" s="17">
        <v>0</v>
      </c>
      <c r="AK12" s="17">
        <v>0</v>
      </c>
      <c r="AL12" s="17"/>
      <c r="AM12" s="17">
        <v>5.9278178364288898E-2</v>
      </c>
      <c r="AN12" s="17">
        <v>7.4860696062762896E-2</v>
      </c>
      <c r="AO12" s="17"/>
      <c r="AP12" s="17">
        <v>4.8073966908487899E-2</v>
      </c>
      <c r="AQ12" s="17">
        <v>5.4813946187340999E-2</v>
      </c>
      <c r="AR12" s="17">
        <v>8.5276613744778698E-2</v>
      </c>
      <c r="AS12" s="17">
        <v>9.6472550485778505E-2</v>
      </c>
      <c r="AT12" s="17">
        <v>0.104283793872484</v>
      </c>
      <c r="AU12" s="17"/>
      <c r="AV12" s="17">
        <v>6.6848766755723904E-2</v>
      </c>
      <c r="AW12" s="17">
        <v>5.9728699138482201E-2</v>
      </c>
      <c r="AX12" s="17">
        <v>8.8967494351620199E-2</v>
      </c>
      <c r="AY12" s="17">
        <v>5.5005315945878798E-2</v>
      </c>
      <c r="AZ12" s="17">
        <v>5.6034002452607999E-2</v>
      </c>
      <c r="BA12" s="17">
        <v>6.6351944155935497E-2</v>
      </c>
      <c r="BB12" s="17"/>
      <c r="BC12" s="17">
        <v>3.7948863032963201E-2</v>
      </c>
      <c r="BD12" s="17">
        <v>9.5334205994050597E-2</v>
      </c>
      <c r="BE12" s="17">
        <v>6.0606410336847397E-2</v>
      </c>
      <c r="BF12" s="17"/>
      <c r="BG12" s="17">
        <v>5.4381898349178698E-2</v>
      </c>
      <c r="BH12" s="17">
        <v>8.1148270768847994E-2</v>
      </c>
      <c r="BI12" s="17">
        <v>5.3558076783701801E-2</v>
      </c>
      <c r="BJ12" s="17">
        <v>0</v>
      </c>
      <c r="BK12" s="17">
        <v>7.6604627327024194E-2</v>
      </c>
      <c r="BL12" s="17"/>
      <c r="BM12" s="17">
        <v>7.6482554528103902E-2</v>
      </c>
      <c r="BN12" s="17">
        <v>6.0769015331833001E-2</v>
      </c>
    </row>
    <row r="13" spans="2:66" ht="29" x14ac:dyDescent="0.35">
      <c r="B13" s="18" t="s">
        <v>354</v>
      </c>
      <c r="C13" s="17">
        <v>5.3040994933998796E-3</v>
      </c>
      <c r="D13" s="17">
        <v>5.0407031724159397E-3</v>
      </c>
      <c r="E13" s="17">
        <v>5.5777947230385098E-3</v>
      </c>
      <c r="F13" s="17"/>
      <c r="G13" s="17">
        <v>0</v>
      </c>
      <c r="H13" s="17">
        <v>3.2252350559388597E-2</v>
      </c>
      <c r="I13" s="17">
        <v>0</v>
      </c>
      <c r="J13" s="17">
        <v>0</v>
      </c>
      <c r="K13" s="17">
        <v>0</v>
      </c>
      <c r="L13" s="17">
        <v>0</v>
      </c>
      <c r="M13" s="17"/>
      <c r="N13" s="17">
        <v>9.8585961630072994E-3</v>
      </c>
      <c r="O13" s="17">
        <v>1.06573228854587E-2</v>
      </c>
      <c r="P13" s="17">
        <v>0</v>
      </c>
      <c r="Q13" s="17">
        <v>0</v>
      </c>
      <c r="R13" s="17"/>
      <c r="S13" s="17">
        <v>1.8553331161453399E-2</v>
      </c>
      <c r="T13" s="17">
        <v>1.9011941365063199E-2</v>
      </c>
      <c r="U13" s="17">
        <v>0</v>
      </c>
      <c r="V13" s="17">
        <v>0</v>
      </c>
      <c r="W13" s="17">
        <v>0</v>
      </c>
      <c r="X13" s="17">
        <v>0</v>
      </c>
      <c r="Y13" s="17">
        <v>0</v>
      </c>
      <c r="Z13" s="17">
        <v>0</v>
      </c>
      <c r="AA13" s="17">
        <v>0</v>
      </c>
      <c r="AB13" s="17">
        <v>0</v>
      </c>
      <c r="AC13" s="17">
        <v>0</v>
      </c>
      <c r="AD13" s="17">
        <v>0</v>
      </c>
      <c r="AE13" s="17"/>
      <c r="AF13" s="17">
        <v>2.32019736385497E-2</v>
      </c>
      <c r="AG13" s="17">
        <v>0</v>
      </c>
      <c r="AH13" s="17">
        <v>0</v>
      </c>
      <c r="AI13" s="17">
        <v>0</v>
      </c>
      <c r="AJ13" s="17">
        <v>0</v>
      </c>
      <c r="AK13" s="17">
        <v>0</v>
      </c>
      <c r="AL13" s="17"/>
      <c r="AM13" s="17">
        <v>8.7891718340255606E-3</v>
      </c>
      <c r="AN13" s="17">
        <v>0</v>
      </c>
      <c r="AO13" s="17"/>
      <c r="AP13" s="17">
        <v>0</v>
      </c>
      <c r="AQ13" s="17">
        <v>0</v>
      </c>
      <c r="AR13" s="17">
        <v>0</v>
      </c>
      <c r="AS13" s="17">
        <v>3.6570459885144999E-2</v>
      </c>
      <c r="AT13" s="17">
        <v>0</v>
      </c>
      <c r="AU13" s="17"/>
      <c r="AV13" s="17">
        <v>0</v>
      </c>
      <c r="AW13" s="17">
        <v>1.4166055487856899E-2</v>
      </c>
      <c r="AX13" s="17">
        <v>0</v>
      </c>
      <c r="AY13" s="17">
        <v>0</v>
      </c>
      <c r="AZ13" s="17">
        <v>0</v>
      </c>
      <c r="BA13" s="17">
        <v>0</v>
      </c>
      <c r="BB13" s="17"/>
      <c r="BC13" s="17">
        <v>0</v>
      </c>
      <c r="BD13" s="17">
        <v>0</v>
      </c>
      <c r="BE13" s="17">
        <v>7.9128324198913108E-3</v>
      </c>
      <c r="BF13" s="17"/>
      <c r="BG13" s="17">
        <v>0</v>
      </c>
      <c r="BH13" s="17">
        <v>1.19050520287653E-2</v>
      </c>
      <c r="BI13" s="17">
        <v>0</v>
      </c>
      <c r="BJ13" s="17">
        <v>0</v>
      </c>
      <c r="BK13" s="17">
        <v>0</v>
      </c>
      <c r="BL13" s="17"/>
      <c r="BM13" s="17">
        <v>9.8298513356487507E-3</v>
      </c>
      <c r="BN13" s="17">
        <v>0</v>
      </c>
    </row>
    <row r="14" spans="2:66" x14ac:dyDescent="0.35">
      <c r="B14" s="18" t="s">
        <v>282</v>
      </c>
      <c r="C14" s="19">
        <v>3.16818041980614E-3</v>
      </c>
      <c r="D14" s="19">
        <v>6.2171450213889898E-3</v>
      </c>
      <c r="E14" s="19">
        <v>0</v>
      </c>
      <c r="F14" s="19"/>
      <c r="G14" s="19">
        <v>0</v>
      </c>
      <c r="H14" s="19">
        <v>1.9264583113896502E-2</v>
      </c>
      <c r="I14" s="19">
        <v>0</v>
      </c>
      <c r="J14" s="19">
        <v>0</v>
      </c>
      <c r="K14" s="19">
        <v>0</v>
      </c>
      <c r="L14" s="19">
        <v>0</v>
      </c>
      <c r="M14" s="19"/>
      <c r="N14" s="19">
        <v>0</v>
      </c>
      <c r="O14" s="19">
        <v>1.2343380530316099E-2</v>
      </c>
      <c r="P14" s="19">
        <v>0</v>
      </c>
      <c r="Q14" s="19">
        <v>0</v>
      </c>
      <c r="R14" s="19"/>
      <c r="S14" s="19">
        <v>0</v>
      </c>
      <c r="T14" s="19">
        <v>0</v>
      </c>
      <c r="U14" s="19">
        <v>0</v>
      </c>
      <c r="V14" s="19">
        <v>0</v>
      </c>
      <c r="W14" s="19">
        <v>0</v>
      </c>
      <c r="X14" s="19">
        <v>0</v>
      </c>
      <c r="Y14" s="19">
        <v>0</v>
      </c>
      <c r="Z14" s="19">
        <v>0</v>
      </c>
      <c r="AA14" s="19">
        <v>0</v>
      </c>
      <c r="AB14" s="19">
        <v>3.7003139707390699E-2</v>
      </c>
      <c r="AC14" s="19">
        <v>0</v>
      </c>
      <c r="AD14" s="19">
        <v>0</v>
      </c>
      <c r="AE14" s="19"/>
      <c r="AF14" s="19">
        <v>1.3858721668773499E-2</v>
      </c>
      <c r="AG14" s="19">
        <v>0</v>
      </c>
      <c r="AH14" s="19">
        <v>0</v>
      </c>
      <c r="AI14" s="19">
        <v>0</v>
      </c>
      <c r="AJ14" s="19">
        <v>0</v>
      </c>
      <c r="AK14" s="19">
        <v>0</v>
      </c>
      <c r="AL14" s="19"/>
      <c r="AM14" s="19">
        <v>0</v>
      </c>
      <c r="AN14" s="19">
        <v>7.98998683220223E-3</v>
      </c>
      <c r="AO14" s="19"/>
      <c r="AP14" s="19">
        <v>0</v>
      </c>
      <c r="AQ14" s="19">
        <v>0</v>
      </c>
      <c r="AR14" s="19">
        <v>1.2434383738506199E-2</v>
      </c>
      <c r="AS14" s="19">
        <v>0</v>
      </c>
      <c r="AT14" s="19">
        <v>0</v>
      </c>
      <c r="AU14" s="19"/>
      <c r="AV14" s="19">
        <v>0</v>
      </c>
      <c r="AW14" s="19">
        <v>0</v>
      </c>
      <c r="AX14" s="19">
        <v>0</v>
      </c>
      <c r="AY14" s="19">
        <v>0</v>
      </c>
      <c r="AZ14" s="19">
        <v>6.8082264660209793E-2</v>
      </c>
      <c r="BA14" s="19">
        <v>0</v>
      </c>
      <c r="BB14" s="19"/>
      <c r="BC14" s="19">
        <v>1.5057644037256099E-2</v>
      </c>
      <c r="BD14" s="19">
        <v>0</v>
      </c>
      <c r="BE14" s="19">
        <v>0</v>
      </c>
      <c r="BF14" s="19"/>
      <c r="BG14" s="19">
        <v>0</v>
      </c>
      <c r="BH14" s="19">
        <v>7.1109813798253497E-3</v>
      </c>
      <c r="BI14" s="19">
        <v>0</v>
      </c>
      <c r="BJ14" s="19">
        <v>0</v>
      </c>
      <c r="BK14" s="19">
        <v>0</v>
      </c>
      <c r="BL14" s="19"/>
      <c r="BM14" s="19">
        <v>5.8714476547734101E-3</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488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392</v>
      </c>
      <c r="D7" s="10">
        <v>195</v>
      </c>
      <c r="E7" s="10">
        <v>196</v>
      </c>
      <c r="F7" s="10"/>
      <c r="G7" s="10">
        <v>57</v>
      </c>
      <c r="H7" s="10">
        <v>70</v>
      </c>
      <c r="I7" s="10">
        <v>67</v>
      </c>
      <c r="J7" s="10">
        <v>59</v>
      </c>
      <c r="K7" s="10">
        <v>53</v>
      </c>
      <c r="L7" s="10">
        <v>86</v>
      </c>
      <c r="M7" s="10"/>
      <c r="N7" s="10">
        <v>106</v>
      </c>
      <c r="O7" s="10">
        <v>97</v>
      </c>
      <c r="P7" s="10">
        <v>89</v>
      </c>
      <c r="Q7" s="10">
        <v>99</v>
      </c>
      <c r="R7" s="10"/>
      <c r="S7" s="10">
        <v>65</v>
      </c>
      <c r="T7" s="10">
        <v>52</v>
      </c>
      <c r="U7" s="10">
        <v>22</v>
      </c>
      <c r="V7" s="10">
        <v>34</v>
      </c>
      <c r="W7" s="10">
        <v>19</v>
      </c>
      <c r="X7" s="10">
        <v>35</v>
      </c>
      <c r="Y7" s="10">
        <v>37</v>
      </c>
      <c r="Z7" s="10">
        <v>16</v>
      </c>
      <c r="AA7" s="10">
        <v>41</v>
      </c>
      <c r="AB7" s="10">
        <v>40</v>
      </c>
      <c r="AC7" s="10">
        <v>21</v>
      </c>
      <c r="AD7" s="10">
        <v>10</v>
      </c>
      <c r="AE7" s="10"/>
      <c r="AF7" s="10">
        <v>94</v>
      </c>
      <c r="AG7" s="10">
        <v>99</v>
      </c>
      <c r="AH7" s="10">
        <v>57</v>
      </c>
      <c r="AI7" s="10">
        <v>71</v>
      </c>
      <c r="AJ7" s="10">
        <v>47</v>
      </c>
      <c r="AK7" s="10">
        <v>23</v>
      </c>
      <c r="AL7" s="10"/>
      <c r="AM7" s="10">
        <v>228</v>
      </c>
      <c r="AN7" s="10">
        <v>164</v>
      </c>
      <c r="AO7" s="10"/>
      <c r="AP7" s="10">
        <v>90</v>
      </c>
      <c r="AQ7" s="10">
        <v>84</v>
      </c>
      <c r="AR7" s="10">
        <v>100</v>
      </c>
      <c r="AS7" s="10">
        <v>47</v>
      </c>
      <c r="AT7" s="10">
        <v>12</v>
      </c>
      <c r="AU7" s="10"/>
      <c r="AV7" s="10">
        <v>151</v>
      </c>
      <c r="AW7" s="10">
        <v>75</v>
      </c>
      <c r="AX7" s="10">
        <v>24</v>
      </c>
      <c r="AY7" s="10">
        <v>44</v>
      </c>
      <c r="AZ7" s="10">
        <v>17</v>
      </c>
      <c r="BA7" s="10">
        <v>30</v>
      </c>
      <c r="BB7" s="10"/>
      <c r="BC7" s="10">
        <v>84</v>
      </c>
      <c r="BD7" s="10">
        <v>169</v>
      </c>
      <c r="BE7" s="10">
        <v>115</v>
      </c>
      <c r="BF7" s="10"/>
      <c r="BG7" s="10">
        <v>35</v>
      </c>
      <c r="BH7" s="10">
        <v>185</v>
      </c>
      <c r="BI7" s="10">
        <v>111</v>
      </c>
      <c r="BJ7" s="10">
        <v>11</v>
      </c>
      <c r="BK7" s="10">
        <v>34</v>
      </c>
      <c r="BL7" s="10"/>
      <c r="BM7" s="10">
        <v>220</v>
      </c>
      <c r="BN7" s="10">
        <v>45</v>
      </c>
    </row>
    <row r="8" spans="2:66" ht="30" customHeight="1" x14ac:dyDescent="0.35">
      <c r="B8" s="11" t="s">
        <v>19</v>
      </c>
      <c r="C8" s="11">
        <v>394</v>
      </c>
      <c r="D8" s="11">
        <v>197</v>
      </c>
      <c r="E8" s="11">
        <v>196</v>
      </c>
      <c r="F8" s="11"/>
      <c r="G8" s="11">
        <v>58</v>
      </c>
      <c r="H8" s="11">
        <v>68</v>
      </c>
      <c r="I8" s="11">
        <v>69</v>
      </c>
      <c r="J8" s="11">
        <v>61</v>
      </c>
      <c r="K8" s="11">
        <v>53</v>
      </c>
      <c r="L8" s="11">
        <v>84</v>
      </c>
      <c r="M8" s="11"/>
      <c r="N8" s="11">
        <v>107</v>
      </c>
      <c r="O8" s="11">
        <v>101</v>
      </c>
      <c r="P8" s="11">
        <v>88</v>
      </c>
      <c r="Q8" s="11">
        <v>97</v>
      </c>
      <c r="R8" s="11"/>
      <c r="S8" s="11">
        <v>64</v>
      </c>
      <c r="T8" s="11">
        <v>52</v>
      </c>
      <c r="U8" s="11">
        <v>21</v>
      </c>
      <c r="V8" s="11">
        <v>36</v>
      </c>
      <c r="W8" s="11">
        <v>19</v>
      </c>
      <c r="X8" s="11">
        <v>34</v>
      </c>
      <c r="Y8" s="11">
        <v>36</v>
      </c>
      <c r="Z8" s="11">
        <v>15</v>
      </c>
      <c r="AA8" s="11">
        <v>40</v>
      </c>
      <c r="AB8" s="11">
        <v>46</v>
      </c>
      <c r="AC8" s="11">
        <v>20</v>
      </c>
      <c r="AD8" s="11">
        <v>9</v>
      </c>
      <c r="AE8" s="11"/>
      <c r="AF8" s="11">
        <v>93</v>
      </c>
      <c r="AG8" s="11">
        <v>101</v>
      </c>
      <c r="AH8" s="11">
        <v>57</v>
      </c>
      <c r="AI8" s="11">
        <v>72</v>
      </c>
      <c r="AJ8" s="11">
        <v>47</v>
      </c>
      <c r="AK8" s="11">
        <v>23</v>
      </c>
      <c r="AL8" s="11"/>
      <c r="AM8" s="11">
        <v>228</v>
      </c>
      <c r="AN8" s="11">
        <v>165</v>
      </c>
      <c r="AO8" s="11"/>
      <c r="AP8" s="11">
        <v>89</v>
      </c>
      <c r="AQ8" s="11">
        <v>84</v>
      </c>
      <c r="AR8" s="11">
        <v>101</v>
      </c>
      <c r="AS8" s="11">
        <v>48</v>
      </c>
      <c r="AT8" s="11">
        <v>12</v>
      </c>
      <c r="AU8" s="11"/>
      <c r="AV8" s="11">
        <v>151</v>
      </c>
      <c r="AW8" s="11">
        <v>75</v>
      </c>
      <c r="AX8" s="11">
        <v>24</v>
      </c>
      <c r="AY8" s="11">
        <v>44</v>
      </c>
      <c r="AZ8" s="11">
        <v>17</v>
      </c>
      <c r="BA8" s="11">
        <v>30</v>
      </c>
      <c r="BB8" s="11"/>
      <c r="BC8" s="11">
        <v>85</v>
      </c>
      <c r="BD8" s="11">
        <v>170</v>
      </c>
      <c r="BE8" s="11">
        <v>114</v>
      </c>
      <c r="BF8" s="11"/>
      <c r="BG8" s="11">
        <v>35</v>
      </c>
      <c r="BH8" s="11">
        <v>185</v>
      </c>
      <c r="BI8" s="11">
        <v>112</v>
      </c>
      <c r="BJ8" s="11">
        <v>11</v>
      </c>
      <c r="BK8" s="11">
        <v>35</v>
      </c>
      <c r="BL8" s="11"/>
      <c r="BM8" s="11">
        <v>220</v>
      </c>
      <c r="BN8" s="11">
        <v>46</v>
      </c>
    </row>
    <row r="9" spans="2:66" ht="29" x14ac:dyDescent="0.35">
      <c r="B9" s="18" t="s">
        <v>350</v>
      </c>
      <c r="C9" s="17">
        <v>0.631103412336525</v>
      </c>
      <c r="D9" s="17">
        <v>0.58348075471655203</v>
      </c>
      <c r="E9" s="17">
        <v>0.67709521467546496</v>
      </c>
      <c r="F9" s="17"/>
      <c r="G9" s="17">
        <v>0.42488688283397502</v>
      </c>
      <c r="H9" s="17">
        <v>0.32952107164942102</v>
      </c>
      <c r="I9" s="17">
        <v>0.62899788010795499</v>
      </c>
      <c r="J9" s="17">
        <v>0.65979351750085002</v>
      </c>
      <c r="K9" s="17">
        <v>0.86475609351855798</v>
      </c>
      <c r="L9" s="17">
        <v>0.85039787224697805</v>
      </c>
      <c r="M9" s="17"/>
      <c r="N9" s="17">
        <v>0.44071260909887</v>
      </c>
      <c r="O9" s="17">
        <v>0.623462450357263</v>
      </c>
      <c r="P9" s="17">
        <v>0.74994438454652501</v>
      </c>
      <c r="Q9" s="17">
        <v>0.73586604376482201</v>
      </c>
      <c r="R9" s="17"/>
      <c r="S9" s="17">
        <v>0.37080373911013398</v>
      </c>
      <c r="T9" s="17">
        <v>0.55100378585677001</v>
      </c>
      <c r="U9" s="17">
        <v>0.71563772765489297</v>
      </c>
      <c r="V9" s="17">
        <v>0.70506672627627998</v>
      </c>
      <c r="W9" s="17">
        <v>0.58108463921588005</v>
      </c>
      <c r="X9" s="17">
        <v>0.71186202779233998</v>
      </c>
      <c r="Y9" s="17">
        <v>0.78191690179525097</v>
      </c>
      <c r="Z9" s="17">
        <v>0.62338981545360805</v>
      </c>
      <c r="AA9" s="17">
        <v>0.61172296940562498</v>
      </c>
      <c r="AB9" s="17">
        <v>0.75072147937105904</v>
      </c>
      <c r="AC9" s="17">
        <v>0.81094480958631898</v>
      </c>
      <c r="AD9" s="17">
        <v>0.71079246844454302</v>
      </c>
      <c r="AE9" s="17"/>
      <c r="AF9" s="17">
        <v>0.48465810417187399</v>
      </c>
      <c r="AG9" s="17">
        <v>0.63374154073309297</v>
      </c>
      <c r="AH9" s="17">
        <v>0.64033425760282003</v>
      </c>
      <c r="AI9" s="17">
        <v>0.71011161172211001</v>
      </c>
      <c r="AJ9" s="17">
        <v>0.79019072405758894</v>
      </c>
      <c r="AK9" s="17">
        <v>0.60144295068568698</v>
      </c>
      <c r="AL9" s="17"/>
      <c r="AM9" s="17">
        <v>0.65116160938498002</v>
      </c>
      <c r="AN9" s="17">
        <v>0.60335616845265705</v>
      </c>
      <c r="AO9" s="17"/>
      <c r="AP9" s="17">
        <v>0.82495823783283495</v>
      </c>
      <c r="AQ9" s="17">
        <v>0.558509757241895</v>
      </c>
      <c r="AR9" s="17">
        <v>0.60123656028574601</v>
      </c>
      <c r="AS9" s="17">
        <v>0.56594481034772604</v>
      </c>
      <c r="AT9" s="17">
        <v>0.42228190007938798</v>
      </c>
      <c r="AU9" s="17"/>
      <c r="AV9" s="17">
        <v>0.56162082635013899</v>
      </c>
      <c r="AW9" s="17">
        <v>0.62785887639721605</v>
      </c>
      <c r="AX9" s="17">
        <v>0.58053560521318603</v>
      </c>
      <c r="AY9" s="17">
        <v>0.77462524294437995</v>
      </c>
      <c r="AZ9" s="17">
        <v>0.48041353732414999</v>
      </c>
      <c r="BA9" s="17">
        <v>0.79155799808013605</v>
      </c>
      <c r="BB9" s="17"/>
      <c r="BC9" s="17">
        <v>0.68450400071223305</v>
      </c>
      <c r="BD9" s="17">
        <v>0.66064402203579198</v>
      </c>
      <c r="BE9" s="17">
        <v>0.52321723149549404</v>
      </c>
      <c r="BF9" s="17"/>
      <c r="BG9" s="17">
        <v>0.59872549154798504</v>
      </c>
      <c r="BH9" s="17">
        <v>0.60008214134120397</v>
      </c>
      <c r="BI9" s="17">
        <v>0.59484853788288605</v>
      </c>
      <c r="BJ9" s="17">
        <v>0.73450994935456804</v>
      </c>
      <c r="BK9" s="17">
        <v>0.85501215790528595</v>
      </c>
      <c r="BL9" s="17"/>
      <c r="BM9" s="17">
        <v>0.59986765559536204</v>
      </c>
      <c r="BN9" s="17">
        <v>0.82627452667636003</v>
      </c>
    </row>
    <row r="10" spans="2:66" ht="43.5" x14ac:dyDescent="0.35">
      <c r="B10" s="18" t="s">
        <v>351</v>
      </c>
      <c r="C10" s="17">
        <v>0.25190807810110499</v>
      </c>
      <c r="D10" s="17">
        <v>0.27629217490774399</v>
      </c>
      <c r="E10" s="17">
        <v>0.22867780189626599</v>
      </c>
      <c r="F10" s="17"/>
      <c r="G10" s="17">
        <v>0.36811884816714002</v>
      </c>
      <c r="H10" s="17">
        <v>0.51543980756443497</v>
      </c>
      <c r="I10" s="17">
        <v>0.179162075208117</v>
      </c>
      <c r="J10" s="17">
        <v>0.30438294164341101</v>
      </c>
      <c r="K10" s="17">
        <v>3.8419557944884199E-2</v>
      </c>
      <c r="L10" s="17">
        <v>0.115411789728016</v>
      </c>
      <c r="M10" s="17"/>
      <c r="N10" s="17">
        <v>0.37425667001115998</v>
      </c>
      <c r="O10" s="17">
        <v>0.27453438243065698</v>
      </c>
      <c r="P10" s="17">
        <v>0.16869425493895099</v>
      </c>
      <c r="Q10" s="17">
        <v>0.17257238572567199</v>
      </c>
      <c r="R10" s="17"/>
      <c r="S10" s="17">
        <v>0.41648995139692702</v>
      </c>
      <c r="T10" s="17">
        <v>0.32986401896283002</v>
      </c>
      <c r="U10" s="17">
        <v>0.185469727153699</v>
      </c>
      <c r="V10" s="17">
        <v>0.209200853585742</v>
      </c>
      <c r="W10" s="17">
        <v>0.36216233062286302</v>
      </c>
      <c r="X10" s="17">
        <v>0.17124446657193601</v>
      </c>
      <c r="Y10" s="17">
        <v>0.163031496072259</v>
      </c>
      <c r="Z10" s="17">
        <v>0.31443073299049401</v>
      </c>
      <c r="AA10" s="17">
        <v>0.21682689331638599</v>
      </c>
      <c r="AB10" s="17">
        <v>0.174569875476004</v>
      </c>
      <c r="AC10" s="17">
        <v>0.141941493280866</v>
      </c>
      <c r="AD10" s="17">
        <v>9.8103036598262403E-2</v>
      </c>
      <c r="AE10" s="17"/>
      <c r="AF10" s="17">
        <v>0.32597098373496097</v>
      </c>
      <c r="AG10" s="17">
        <v>0.27240757689933298</v>
      </c>
      <c r="AH10" s="17">
        <v>0.21469357337192799</v>
      </c>
      <c r="AI10" s="17">
        <v>0.22206525024420401</v>
      </c>
      <c r="AJ10" s="17">
        <v>0.147721811082377</v>
      </c>
      <c r="AK10" s="17">
        <v>0.27207872331854999</v>
      </c>
      <c r="AL10" s="17"/>
      <c r="AM10" s="17">
        <v>0.240144222406175</v>
      </c>
      <c r="AN10" s="17">
        <v>0.26818145362899098</v>
      </c>
      <c r="AO10" s="17"/>
      <c r="AP10" s="17">
        <v>8.5780461798843799E-2</v>
      </c>
      <c r="AQ10" s="17">
        <v>0.30975249224581602</v>
      </c>
      <c r="AR10" s="17">
        <v>0.27943443470752</v>
      </c>
      <c r="AS10" s="17">
        <v>0.31370300899029002</v>
      </c>
      <c r="AT10" s="17">
        <v>0.408703157011992</v>
      </c>
      <c r="AU10" s="17"/>
      <c r="AV10" s="17">
        <v>0.300095373402891</v>
      </c>
      <c r="AW10" s="17">
        <v>0.25100343940520897</v>
      </c>
      <c r="AX10" s="17">
        <v>0.33681494915334098</v>
      </c>
      <c r="AY10" s="17">
        <v>0.17793894896651199</v>
      </c>
      <c r="AZ10" s="17">
        <v>0.28850993833720001</v>
      </c>
      <c r="BA10" s="17">
        <v>0.17271511360245601</v>
      </c>
      <c r="BB10" s="17"/>
      <c r="BC10" s="17">
        <v>0.18624237410198899</v>
      </c>
      <c r="BD10" s="17">
        <v>0.25788016075444498</v>
      </c>
      <c r="BE10" s="17">
        <v>0.291888057975148</v>
      </c>
      <c r="BF10" s="17"/>
      <c r="BG10" s="17">
        <v>0.28465092895491301</v>
      </c>
      <c r="BH10" s="17">
        <v>0.26551459719133003</v>
      </c>
      <c r="BI10" s="17">
        <v>0.297003988275581</v>
      </c>
      <c r="BJ10" s="17">
        <v>0.26549005064543202</v>
      </c>
      <c r="BK10" s="17">
        <v>8.6044519495141497E-2</v>
      </c>
      <c r="BL10" s="17"/>
      <c r="BM10" s="17">
        <v>0.26854004297071798</v>
      </c>
      <c r="BN10" s="17">
        <v>0.128839083693566</v>
      </c>
    </row>
    <row r="11" spans="2:66" ht="29" x14ac:dyDescent="0.35">
      <c r="B11" s="18" t="s">
        <v>352</v>
      </c>
      <c r="C11" s="17">
        <v>8.5913222746835397E-2</v>
      </c>
      <c r="D11" s="17">
        <v>9.2540717194014702E-2</v>
      </c>
      <c r="E11" s="17">
        <v>7.9687574299767694E-2</v>
      </c>
      <c r="F11" s="17"/>
      <c r="G11" s="17">
        <v>0.15399620538591</v>
      </c>
      <c r="H11" s="17">
        <v>0.12746457158733701</v>
      </c>
      <c r="I11" s="17">
        <v>0.145162573132918</v>
      </c>
      <c r="J11" s="17">
        <v>0</v>
      </c>
      <c r="K11" s="17">
        <v>7.83121711060141E-2</v>
      </c>
      <c r="L11" s="17">
        <v>2.3688317393474E-2</v>
      </c>
      <c r="M11" s="17"/>
      <c r="N11" s="17">
        <v>0.15583733942890299</v>
      </c>
      <c r="O11" s="17">
        <v>3.9910137296541102E-2</v>
      </c>
      <c r="P11" s="17">
        <v>8.1361360514523903E-2</v>
      </c>
      <c r="Q11" s="17">
        <v>6.2031106888276399E-2</v>
      </c>
      <c r="R11" s="17"/>
      <c r="S11" s="17">
        <v>0.167375355930442</v>
      </c>
      <c r="T11" s="17">
        <v>7.9035332095812996E-2</v>
      </c>
      <c r="U11" s="17">
        <v>0</v>
      </c>
      <c r="V11" s="17">
        <v>8.5732420137978493E-2</v>
      </c>
      <c r="W11" s="17">
        <v>0</v>
      </c>
      <c r="X11" s="17">
        <v>5.8845084387549901E-2</v>
      </c>
      <c r="Y11" s="17">
        <v>5.5051602132489802E-2</v>
      </c>
      <c r="Z11" s="17">
        <v>6.2179451555897797E-2</v>
      </c>
      <c r="AA11" s="17">
        <v>0.171450137277989</v>
      </c>
      <c r="AB11" s="17">
        <v>4.9226350281753303E-2</v>
      </c>
      <c r="AC11" s="17">
        <v>4.7113697132815199E-2</v>
      </c>
      <c r="AD11" s="17">
        <v>9.5950594709331094E-2</v>
      </c>
      <c r="AE11" s="17"/>
      <c r="AF11" s="17">
        <v>0.15731132733777001</v>
      </c>
      <c r="AG11" s="17">
        <v>5.1205264967545197E-2</v>
      </c>
      <c r="AH11" s="17">
        <v>9.0372591072265807E-2</v>
      </c>
      <c r="AI11" s="17">
        <v>4.2303962703334697E-2</v>
      </c>
      <c r="AJ11" s="17">
        <v>6.2087464860033498E-2</v>
      </c>
      <c r="AK11" s="17">
        <v>0.126478325995764</v>
      </c>
      <c r="AL11" s="17"/>
      <c r="AM11" s="17">
        <v>7.8089368532014397E-2</v>
      </c>
      <c r="AN11" s="17">
        <v>9.6736248888518298E-2</v>
      </c>
      <c r="AO11" s="17"/>
      <c r="AP11" s="17">
        <v>4.4079624796285001E-2</v>
      </c>
      <c r="AQ11" s="17">
        <v>0.107419575284944</v>
      </c>
      <c r="AR11" s="17">
        <v>9.8030096229068206E-2</v>
      </c>
      <c r="AS11" s="17">
        <v>0.10081821996545599</v>
      </c>
      <c r="AT11" s="17">
        <v>0.16901494290861999</v>
      </c>
      <c r="AU11" s="17"/>
      <c r="AV11" s="17">
        <v>9.0799421465159805E-2</v>
      </c>
      <c r="AW11" s="17">
        <v>0.12113768419757399</v>
      </c>
      <c r="AX11" s="17">
        <v>8.2649445633472401E-2</v>
      </c>
      <c r="AY11" s="17">
        <v>2.2372312865561999E-2</v>
      </c>
      <c r="AZ11" s="17">
        <v>0.231076524338651</v>
      </c>
      <c r="BA11" s="17">
        <v>0</v>
      </c>
      <c r="BB11" s="17"/>
      <c r="BC11" s="17">
        <v>0.12925362518577799</v>
      </c>
      <c r="BD11" s="17">
        <v>5.8415150910041798E-2</v>
      </c>
      <c r="BE11" s="17">
        <v>0.112286874561979</v>
      </c>
      <c r="BF11" s="17"/>
      <c r="BG11" s="17">
        <v>8.8669679869215895E-2</v>
      </c>
      <c r="BH11" s="17">
        <v>0.112265253052026</v>
      </c>
      <c r="BI11" s="17">
        <v>7.0993236111869196E-2</v>
      </c>
      <c r="BJ11" s="17">
        <v>0</v>
      </c>
      <c r="BK11" s="17">
        <v>2.9356055263072001E-2</v>
      </c>
      <c r="BL11" s="17"/>
      <c r="BM11" s="17">
        <v>0.108534803131942</v>
      </c>
      <c r="BN11" s="17">
        <v>2.2355158759743199E-2</v>
      </c>
    </row>
    <row r="12" spans="2:66" ht="29" x14ac:dyDescent="0.35">
      <c r="B12" s="18" t="s">
        <v>353</v>
      </c>
      <c r="C12" s="17">
        <v>1.5866907607381599E-2</v>
      </c>
      <c r="D12" s="17">
        <v>2.69837936235004E-2</v>
      </c>
      <c r="E12" s="17">
        <v>4.7754042373690797E-3</v>
      </c>
      <c r="F12" s="17"/>
      <c r="G12" s="17">
        <v>0</v>
      </c>
      <c r="H12" s="17">
        <v>1.3753622294371199E-2</v>
      </c>
      <c r="I12" s="17">
        <v>3.1169823385077899E-2</v>
      </c>
      <c r="J12" s="17">
        <v>3.5823540855739001E-2</v>
      </c>
      <c r="K12" s="17">
        <v>1.8512177430543501E-2</v>
      </c>
      <c r="L12" s="17">
        <v>0</v>
      </c>
      <c r="M12" s="17"/>
      <c r="N12" s="17">
        <v>2.9193381461066599E-2</v>
      </c>
      <c r="O12" s="17">
        <v>3.1088855588491698E-2</v>
      </c>
      <c r="P12" s="17">
        <v>0</v>
      </c>
      <c r="Q12" s="17">
        <v>0</v>
      </c>
      <c r="R12" s="17"/>
      <c r="S12" s="17">
        <v>3.0083858132141001E-2</v>
      </c>
      <c r="T12" s="17">
        <v>1.94582354214923E-2</v>
      </c>
      <c r="U12" s="17">
        <v>0</v>
      </c>
      <c r="V12" s="17">
        <v>0</v>
      </c>
      <c r="W12" s="17">
        <v>5.6753030161256199E-2</v>
      </c>
      <c r="X12" s="17">
        <v>3.0721812762335501E-2</v>
      </c>
      <c r="Y12" s="17">
        <v>0</v>
      </c>
      <c r="Z12" s="17">
        <v>0</v>
      </c>
      <c r="AA12" s="17">
        <v>0</v>
      </c>
      <c r="AB12" s="17">
        <v>2.54822948711836E-2</v>
      </c>
      <c r="AC12" s="17">
        <v>0</v>
      </c>
      <c r="AD12" s="17">
        <v>0</v>
      </c>
      <c r="AE12" s="17"/>
      <c r="AF12" s="17">
        <v>1.0026938797295999E-2</v>
      </c>
      <c r="AG12" s="17">
        <v>4.2645617400029E-2</v>
      </c>
      <c r="AH12" s="17">
        <v>1.7684027256816399E-2</v>
      </c>
      <c r="AI12" s="17">
        <v>0</v>
      </c>
      <c r="AJ12" s="17">
        <v>0</v>
      </c>
      <c r="AK12" s="17">
        <v>0</v>
      </c>
      <c r="AL12" s="17"/>
      <c r="AM12" s="17">
        <v>1.79284784964087E-2</v>
      </c>
      <c r="AN12" s="17">
        <v>1.3015060549367E-2</v>
      </c>
      <c r="AO12" s="17"/>
      <c r="AP12" s="17">
        <v>1.3104728620793701E-2</v>
      </c>
      <c r="AQ12" s="17">
        <v>0</v>
      </c>
      <c r="AR12" s="17">
        <v>2.1298908777666301E-2</v>
      </c>
      <c r="AS12" s="17">
        <v>1.9533960696527901E-2</v>
      </c>
      <c r="AT12" s="17">
        <v>0</v>
      </c>
      <c r="AU12" s="17"/>
      <c r="AV12" s="17">
        <v>3.4008142067695098E-2</v>
      </c>
      <c r="AW12" s="17">
        <v>0</v>
      </c>
      <c r="AX12" s="17">
        <v>0</v>
      </c>
      <c r="AY12" s="17">
        <v>2.50634952235456E-2</v>
      </c>
      <c r="AZ12" s="17">
        <v>0</v>
      </c>
      <c r="BA12" s="17">
        <v>0</v>
      </c>
      <c r="BB12" s="17"/>
      <c r="BC12" s="17">
        <v>0</v>
      </c>
      <c r="BD12" s="17">
        <v>6.2176270802938496E-3</v>
      </c>
      <c r="BE12" s="17">
        <v>4.5320342438040499E-2</v>
      </c>
      <c r="BF12" s="17"/>
      <c r="BG12" s="17">
        <v>0</v>
      </c>
      <c r="BH12" s="17">
        <v>1.70645624138035E-2</v>
      </c>
      <c r="BI12" s="17">
        <v>2.7589325647303199E-2</v>
      </c>
      <c r="BJ12" s="17">
        <v>0</v>
      </c>
      <c r="BK12" s="17">
        <v>0</v>
      </c>
      <c r="BL12" s="17"/>
      <c r="BM12" s="17">
        <v>1.4366662473011899E-2</v>
      </c>
      <c r="BN12" s="17">
        <v>0</v>
      </c>
    </row>
    <row r="13" spans="2:66" ht="29" x14ac:dyDescent="0.35">
      <c r="B13" s="18" t="s">
        <v>354</v>
      </c>
      <c r="C13" s="17">
        <v>5.1043480328391401E-3</v>
      </c>
      <c r="D13" s="17">
        <v>5.4341136348607004E-3</v>
      </c>
      <c r="E13" s="17">
        <v>4.7987731152700497E-3</v>
      </c>
      <c r="F13" s="17"/>
      <c r="G13" s="17">
        <v>0</v>
      </c>
      <c r="H13" s="17">
        <v>1.3820926904435E-2</v>
      </c>
      <c r="I13" s="17">
        <v>1.55076481659317E-2</v>
      </c>
      <c r="J13" s="17">
        <v>0</v>
      </c>
      <c r="K13" s="17">
        <v>0</v>
      </c>
      <c r="L13" s="17">
        <v>0</v>
      </c>
      <c r="M13" s="17"/>
      <c r="N13" s="17">
        <v>0</v>
      </c>
      <c r="O13" s="17">
        <v>1.0612402280163901E-2</v>
      </c>
      <c r="P13" s="17">
        <v>0</v>
      </c>
      <c r="Q13" s="17">
        <v>9.6964636231677195E-3</v>
      </c>
      <c r="R13" s="17"/>
      <c r="S13" s="17">
        <v>0</v>
      </c>
      <c r="T13" s="17">
        <v>2.0638627663094902E-2</v>
      </c>
      <c r="U13" s="17">
        <v>0</v>
      </c>
      <c r="V13" s="17">
        <v>0</v>
      </c>
      <c r="W13" s="17">
        <v>0</v>
      </c>
      <c r="X13" s="17">
        <v>2.7326608485839499E-2</v>
      </c>
      <c r="Y13" s="17">
        <v>0</v>
      </c>
      <c r="Z13" s="17">
        <v>0</v>
      </c>
      <c r="AA13" s="17">
        <v>0</v>
      </c>
      <c r="AB13" s="17">
        <v>0</v>
      </c>
      <c r="AC13" s="17">
        <v>0</v>
      </c>
      <c r="AD13" s="17">
        <v>0</v>
      </c>
      <c r="AE13" s="17"/>
      <c r="AF13" s="17">
        <v>0</v>
      </c>
      <c r="AG13" s="17">
        <v>0</v>
      </c>
      <c r="AH13" s="17">
        <v>1.87567909541442E-2</v>
      </c>
      <c r="AI13" s="17">
        <v>1.3128600870322299E-2</v>
      </c>
      <c r="AJ13" s="17">
        <v>0</v>
      </c>
      <c r="AK13" s="17">
        <v>0</v>
      </c>
      <c r="AL13" s="17"/>
      <c r="AM13" s="17">
        <v>8.7942286954050906E-3</v>
      </c>
      <c r="AN13" s="17">
        <v>0</v>
      </c>
      <c r="AO13" s="17"/>
      <c r="AP13" s="17">
        <v>1.05326131429717E-2</v>
      </c>
      <c r="AQ13" s="17">
        <v>0</v>
      </c>
      <c r="AR13" s="17">
        <v>0</v>
      </c>
      <c r="AS13" s="17">
        <v>0</v>
      </c>
      <c r="AT13" s="17">
        <v>0</v>
      </c>
      <c r="AU13" s="17"/>
      <c r="AV13" s="17">
        <v>7.0584777087703303E-3</v>
      </c>
      <c r="AW13" s="17">
        <v>0</v>
      </c>
      <c r="AX13" s="17">
        <v>0</v>
      </c>
      <c r="AY13" s="17">
        <v>0</v>
      </c>
      <c r="AZ13" s="17">
        <v>0</v>
      </c>
      <c r="BA13" s="17">
        <v>0</v>
      </c>
      <c r="BB13" s="17"/>
      <c r="BC13" s="17">
        <v>0</v>
      </c>
      <c r="BD13" s="17">
        <v>5.5304894359113604E-3</v>
      </c>
      <c r="BE13" s="17">
        <v>9.3402215939058907E-3</v>
      </c>
      <c r="BF13" s="17"/>
      <c r="BG13" s="17">
        <v>0</v>
      </c>
      <c r="BH13" s="17">
        <v>5.0734460016355603E-3</v>
      </c>
      <c r="BI13" s="17">
        <v>9.5649120823601604E-3</v>
      </c>
      <c r="BJ13" s="17">
        <v>0</v>
      </c>
      <c r="BK13" s="17">
        <v>0</v>
      </c>
      <c r="BL13" s="17"/>
      <c r="BM13" s="17">
        <v>4.27133638197428E-3</v>
      </c>
      <c r="BN13" s="17">
        <v>0</v>
      </c>
    </row>
    <row r="14" spans="2:66" x14ac:dyDescent="0.35">
      <c r="B14" s="18" t="s">
        <v>282</v>
      </c>
      <c r="C14" s="19">
        <v>1.01040311753139E-2</v>
      </c>
      <c r="D14" s="19">
        <v>1.52684459233286E-2</v>
      </c>
      <c r="E14" s="19">
        <v>4.9652317758628398E-3</v>
      </c>
      <c r="F14" s="19"/>
      <c r="G14" s="19">
        <v>5.29980636129741E-2</v>
      </c>
      <c r="H14" s="19">
        <v>0</v>
      </c>
      <c r="I14" s="19">
        <v>0</v>
      </c>
      <c r="J14" s="19">
        <v>0</v>
      </c>
      <c r="K14" s="19">
        <v>0</v>
      </c>
      <c r="L14" s="19">
        <v>1.05020206315319E-2</v>
      </c>
      <c r="M14" s="19"/>
      <c r="N14" s="19">
        <v>0</v>
      </c>
      <c r="O14" s="19">
        <v>2.0391772046883101E-2</v>
      </c>
      <c r="P14" s="19">
        <v>0</v>
      </c>
      <c r="Q14" s="19">
        <v>1.9833999998061201E-2</v>
      </c>
      <c r="R14" s="19"/>
      <c r="S14" s="19">
        <v>1.52470954303564E-2</v>
      </c>
      <c r="T14" s="19">
        <v>0</v>
      </c>
      <c r="U14" s="19">
        <v>9.8892545191407902E-2</v>
      </c>
      <c r="V14" s="19">
        <v>0</v>
      </c>
      <c r="W14" s="19">
        <v>0</v>
      </c>
      <c r="X14" s="19">
        <v>0</v>
      </c>
      <c r="Y14" s="19">
        <v>0</v>
      </c>
      <c r="Z14" s="19">
        <v>0</v>
      </c>
      <c r="AA14" s="19">
        <v>0</v>
      </c>
      <c r="AB14" s="19">
        <v>0</v>
      </c>
      <c r="AC14" s="19">
        <v>0</v>
      </c>
      <c r="AD14" s="19">
        <v>9.5153900247863396E-2</v>
      </c>
      <c r="AE14" s="19"/>
      <c r="AF14" s="19">
        <v>2.2032645958099201E-2</v>
      </c>
      <c r="AG14" s="19">
        <v>0</v>
      </c>
      <c r="AH14" s="19">
        <v>1.8158759742025899E-2</v>
      </c>
      <c r="AI14" s="19">
        <v>1.23905744600289E-2</v>
      </c>
      <c r="AJ14" s="19">
        <v>0</v>
      </c>
      <c r="AK14" s="19">
        <v>0</v>
      </c>
      <c r="AL14" s="19"/>
      <c r="AM14" s="19">
        <v>3.8820924850167201E-3</v>
      </c>
      <c r="AN14" s="19">
        <v>1.8711068480466001E-2</v>
      </c>
      <c r="AO14" s="19"/>
      <c r="AP14" s="19">
        <v>2.15443338082708E-2</v>
      </c>
      <c r="AQ14" s="19">
        <v>2.43181752273448E-2</v>
      </c>
      <c r="AR14" s="19">
        <v>0</v>
      </c>
      <c r="AS14" s="19">
        <v>0</v>
      </c>
      <c r="AT14" s="19">
        <v>0</v>
      </c>
      <c r="AU14" s="19"/>
      <c r="AV14" s="19">
        <v>6.4177590053445203E-3</v>
      </c>
      <c r="AW14" s="19">
        <v>0</v>
      </c>
      <c r="AX14" s="19">
        <v>0</v>
      </c>
      <c r="AY14" s="19">
        <v>0</v>
      </c>
      <c r="AZ14" s="19">
        <v>0</v>
      </c>
      <c r="BA14" s="19">
        <v>3.5726888317407099E-2</v>
      </c>
      <c r="BB14" s="19"/>
      <c r="BC14" s="19">
        <v>0</v>
      </c>
      <c r="BD14" s="19">
        <v>1.1312549783516699E-2</v>
      </c>
      <c r="BE14" s="19">
        <v>1.79472719354325E-2</v>
      </c>
      <c r="BF14" s="19"/>
      <c r="BG14" s="19">
        <v>2.7953899627886799E-2</v>
      </c>
      <c r="BH14" s="19">
        <v>0</v>
      </c>
      <c r="BI14" s="19">
        <v>0</v>
      </c>
      <c r="BJ14" s="19">
        <v>0</v>
      </c>
      <c r="BK14" s="19">
        <v>2.9587267336500502E-2</v>
      </c>
      <c r="BL14" s="19"/>
      <c r="BM14" s="19">
        <v>4.4194994469923497E-3</v>
      </c>
      <c r="BN14" s="19">
        <v>2.25312308703297E-2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489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358</v>
      </c>
      <c r="D7" s="10">
        <v>168</v>
      </c>
      <c r="E7" s="10">
        <v>188</v>
      </c>
      <c r="F7" s="10"/>
      <c r="G7" s="10">
        <v>56</v>
      </c>
      <c r="H7" s="10">
        <v>58</v>
      </c>
      <c r="I7" s="10">
        <v>60</v>
      </c>
      <c r="J7" s="10">
        <v>64</v>
      </c>
      <c r="K7" s="10">
        <v>36</v>
      </c>
      <c r="L7" s="10">
        <v>84</v>
      </c>
      <c r="M7" s="10"/>
      <c r="N7" s="10">
        <v>95</v>
      </c>
      <c r="O7" s="10">
        <v>93</v>
      </c>
      <c r="P7" s="10">
        <v>74</v>
      </c>
      <c r="Q7" s="10">
        <v>94</v>
      </c>
      <c r="R7" s="10"/>
      <c r="S7" s="10">
        <v>53</v>
      </c>
      <c r="T7" s="10">
        <v>50</v>
      </c>
      <c r="U7" s="10">
        <v>24</v>
      </c>
      <c r="V7" s="10">
        <v>32</v>
      </c>
      <c r="W7" s="10">
        <v>23</v>
      </c>
      <c r="X7" s="10">
        <v>33</v>
      </c>
      <c r="Y7" s="10">
        <v>31</v>
      </c>
      <c r="Z7" s="10">
        <v>18</v>
      </c>
      <c r="AA7" s="10">
        <v>33</v>
      </c>
      <c r="AB7" s="10">
        <v>29</v>
      </c>
      <c r="AC7" s="10">
        <v>16</v>
      </c>
      <c r="AD7" s="10">
        <v>16</v>
      </c>
      <c r="AE7" s="10"/>
      <c r="AF7" s="10">
        <v>87</v>
      </c>
      <c r="AG7" s="10">
        <v>100</v>
      </c>
      <c r="AH7" s="10">
        <v>53</v>
      </c>
      <c r="AI7" s="10">
        <v>67</v>
      </c>
      <c r="AJ7" s="10">
        <v>39</v>
      </c>
      <c r="AK7" s="10">
        <v>11</v>
      </c>
      <c r="AL7" s="10"/>
      <c r="AM7" s="10">
        <v>216</v>
      </c>
      <c r="AN7" s="10">
        <v>141</v>
      </c>
      <c r="AO7" s="10"/>
      <c r="AP7" s="10">
        <v>76</v>
      </c>
      <c r="AQ7" s="10">
        <v>91</v>
      </c>
      <c r="AR7" s="10">
        <v>96</v>
      </c>
      <c r="AS7" s="10">
        <v>43</v>
      </c>
      <c r="AT7" s="10">
        <v>7</v>
      </c>
      <c r="AU7" s="10"/>
      <c r="AV7" s="10">
        <v>121</v>
      </c>
      <c r="AW7" s="10">
        <v>66</v>
      </c>
      <c r="AX7" s="10">
        <v>25</v>
      </c>
      <c r="AY7" s="10">
        <v>43</v>
      </c>
      <c r="AZ7" s="10">
        <v>24</v>
      </c>
      <c r="BA7" s="10">
        <v>31</v>
      </c>
      <c r="BB7" s="10"/>
      <c r="BC7" s="10">
        <v>93</v>
      </c>
      <c r="BD7" s="10">
        <v>138</v>
      </c>
      <c r="BE7" s="10">
        <v>109</v>
      </c>
      <c r="BF7" s="10"/>
      <c r="BG7" s="10">
        <v>25</v>
      </c>
      <c r="BH7" s="10">
        <v>182</v>
      </c>
      <c r="BI7" s="10">
        <v>112</v>
      </c>
      <c r="BJ7" s="10">
        <v>7</v>
      </c>
      <c r="BK7" s="10">
        <v>22</v>
      </c>
      <c r="BL7" s="10"/>
      <c r="BM7" s="10">
        <v>207</v>
      </c>
      <c r="BN7" s="10">
        <v>29</v>
      </c>
    </row>
    <row r="8" spans="2:66" ht="30" customHeight="1" x14ac:dyDescent="0.35">
      <c r="B8" s="11" t="s">
        <v>19</v>
      </c>
      <c r="C8" s="11">
        <v>358</v>
      </c>
      <c r="D8" s="11">
        <v>169</v>
      </c>
      <c r="E8" s="11">
        <v>187</v>
      </c>
      <c r="F8" s="11"/>
      <c r="G8" s="11">
        <v>57</v>
      </c>
      <c r="H8" s="11">
        <v>56</v>
      </c>
      <c r="I8" s="11">
        <v>62</v>
      </c>
      <c r="J8" s="11">
        <v>65</v>
      </c>
      <c r="K8" s="11">
        <v>35</v>
      </c>
      <c r="L8" s="11">
        <v>83</v>
      </c>
      <c r="M8" s="11"/>
      <c r="N8" s="11">
        <v>95</v>
      </c>
      <c r="O8" s="11">
        <v>96</v>
      </c>
      <c r="P8" s="11">
        <v>73</v>
      </c>
      <c r="Q8" s="11">
        <v>92</v>
      </c>
      <c r="R8" s="11"/>
      <c r="S8" s="11">
        <v>52</v>
      </c>
      <c r="T8" s="11">
        <v>49</v>
      </c>
      <c r="U8" s="11">
        <v>24</v>
      </c>
      <c r="V8" s="11">
        <v>34</v>
      </c>
      <c r="W8" s="11">
        <v>23</v>
      </c>
      <c r="X8" s="11">
        <v>33</v>
      </c>
      <c r="Y8" s="11">
        <v>30</v>
      </c>
      <c r="Z8" s="11">
        <v>17</v>
      </c>
      <c r="AA8" s="11">
        <v>32</v>
      </c>
      <c r="AB8" s="11">
        <v>33</v>
      </c>
      <c r="AC8" s="11">
        <v>15</v>
      </c>
      <c r="AD8" s="11">
        <v>15</v>
      </c>
      <c r="AE8" s="11"/>
      <c r="AF8" s="11">
        <v>87</v>
      </c>
      <c r="AG8" s="11">
        <v>101</v>
      </c>
      <c r="AH8" s="11">
        <v>53</v>
      </c>
      <c r="AI8" s="11">
        <v>67</v>
      </c>
      <c r="AJ8" s="11">
        <v>39</v>
      </c>
      <c r="AK8" s="11">
        <v>11</v>
      </c>
      <c r="AL8" s="11"/>
      <c r="AM8" s="11">
        <v>215</v>
      </c>
      <c r="AN8" s="11">
        <v>142</v>
      </c>
      <c r="AO8" s="11"/>
      <c r="AP8" s="11">
        <v>75</v>
      </c>
      <c r="AQ8" s="11">
        <v>91</v>
      </c>
      <c r="AR8" s="11">
        <v>96</v>
      </c>
      <c r="AS8" s="11">
        <v>43</v>
      </c>
      <c r="AT8" s="11">
        <v>7</v>
      </c>
      <c r="AU8" s="11"/>
      <c r="AV8" s="11">
        <v>122</v>
      </c>
      <c r="AW8" s="11">
        <v>66</v>
      </c>
      <c r="AX8" s="11">
        <v>25</v>
      </c>
      <c r="AY8" s="11">
        <v>43</v>
      </c>
      <c r="AZ8" s="11">
        <v>24</v>
      </c>
      <c r="BA8" s="11">
        <v>32</v>
      </c>
      <c r="BB8" s="11"/>
      <c r="BC8" s="11">
        <v>93</v>
      </c>
      <c r="BD8" s="11">
        <v>138</v>
      </c>
      <c r="BE8" s="11">
        <v>108</v>
      </c>
      <c r="BF8" s="11"/>
      <c r="BG8" s="11">
        <v>25</v>
      </c>
      <c r="BH8" s="11">
        <v>183</v>
      </c>
      <c r="BI8" s="11">
        <v>112</v>
      </c>
      <c r="BJ8" s="11">
        <v>7</v>
      </c>
      <c r="BK8" s="11">
        <v>22</v>
      </c>
      <c r="BL8" s="11"/>
      <c r="BM8" s="11">
        <v>208</v>
      </c>
      <c r="BN8" s="11">
        <v>29</v>
      </c>
    </row>
    <row r="9" spans="2:66" ht="29" x14ac:dyDescent="0.35">
      <c r="B9" s="18" t="s">
        <v>350</v>
      </c>
      <c r="C9" s="17">
        <v>0.74013516847425098</v>
      </c>
      <c r="D9" s="17">
        <v>0.68318130952435596</v>
      </c>
      <c r="E9" s="17">
        <v>0.79435469555133298</v>
      </c>
      <c r="F9" s="17"/>
      <c r="G9" s="17">
        <v>0.60355182869896495</v>
      </c>
      <c r="H9" s="17">
        <v>0.57079015787353904</v>
      </c>
      <c r="I9" s="17">
        <v>0.70123659947219996</v>
      </c>
      <c r="J9" s="17">
        <v>0.70759871645504102</v>
      </c>
      <c r="K9" s="17">
        <v>0.91530101501191996</v>
      </c>
      <c r="L9" s="17">
        <v>0.93015080770280201</v>
      </c>
      <c r="M9" s="17"/>
      <c r="N9" s="17">
        <v>0.71823069856225097</v>
      </c>
      <c r="O9" s="17">
        <v>0.70077937722638906</v>
      </c>
      <c r="P9" s="17">
        <v>0.767157166609019</v>
      </c>
      <c r="Q9" s="17">
        <v>0.78698764158898105</v>
      </c>
      <c r="R9" s="17"/>
      <c r="S9" s="17">
        <v>0.61998208527998899</v>
      </c>
      <c r="T9" s="17">
        <v>0.77647960794087301</v>
      </c>
      <c r="U9" s="17">
        <v>0.70164674110340497</v>
      </c>
      <c r="V9" s="17">
        <v>0.80980565029566898</v>
      </c>
      <c r="W9" s="17">
        <v>0.74205071138641598</v>
      </c>
      <c r="X9" s="17">
        <v>0.816153154800765</v>
      </c>
      <c r="Y9" s="17">
        <v>0.80471806277254798</v>
      </c>
      <c r="Z9" s="17">
        <v>0.67083755009381996</v>
      </c>
      <c r="AA9" s="17">
        <v>0.69511475376984</v>
      </c>
      <c r="AB9" s="17">
        <v>0.82305584661731601</v>
      </c>
      <c r="AC9" s="17">
        <v>0.56760096937217397</v>
      </c>
      <c r="AD9" s="17">
        <v>0.80965054426636196</v>
      </c>
      <c r="AE9" s="17"/>
      <c r="AF9" s="17">
        <v>0.58819921977934897</v>
      </c>
      <c r="AG9" s="17">
        <v>0.77599496202084695</v>
      </c>
      <c r="AH9" s="17">
        <v>0.75402000420723003</v>
      </c>
      <c r="AI9" s="17">
        <v>0.778011207610244</v>
      </c>
      <c r="AJ9" s="17">
        <v>0.92183122335783796</v>
      </c>
      <c r="AK9" s="17">
        <v>0.64297480989001199</v>
      </c>
      <c r="AL9" s="17"/>
      <c r="AM9" s="17">
        <v>0.77529583203892904</v>
      </c>
      <c r="AN9" s="17">
        <v>0.68518406838044099</v>
      </c>
      <c r="AO9" s="17"/>
      <c r="AP9" s="17">
        <v>0.85546787157447002</v>
      </c>
      <c r="AQ9" s="17">
        <v>0.69110222366510499</v>
      </c>
      <c r="AR9" s="17">
        <v>0.67618464742251005</v>
      </c>
      <c r="AS9" s="17">
        <v>0.70233868245338804</v>
      </c>
      <c r="AT9" s="17">
        <v>0.57923962995455303</v>
      </c>
      <c r="AU9" s="17"/>
      <c r="AV9" s="17">
        <v>0.70260072246268901</v>
      </c>
      <c r="AW9" s="17">
        <v>0.72148210194448503</v>
      </c>
      <c r="AX9" s="17">
        <v>0.72247962634403196</v>
      </c>
      <c r="AY9" s="17">
        <v>0.88607446068701501</v>
      </c>
      <c r="AZ9" s="17">
        <v>0.71094380681723002</v>
      </c>
      <c r="BA9" s="17">
        <v>0.67237804935399204</v>
      </c>
      <c r="BB9" s="17"/>
      <c r="BC9" s="17">
        <v>0.81805703901896898</v>
      </c>
      <c r="BD9" s="17">
        <v>0.72543168900730204</v>
      </c>
      <c r="BE9" s="17">
        <v>0.66643840685164002</v>
      </c>
      <c r="BF9" s="17"/>
      <c r="BG9" s="17">
        <v>0.68228036212126297</v>
      </c>
      <c r="BH9" s="17">
        <v>0.75272076018897405</v>
      </c>
      <c r="BI9" s="17">
        <v>0.715251253496345</v>
      </c>
      <c r="BJ9" s="17">
        <v>0.71284524520749604</v>
      </c>
      <c r="BK9" s="17">
        <v>0.85605625813126296</v>
      </c>
      <c r="BL9" s="17"/>
      <c r="BM9" s="17">
        <v>0.744358149918669</v>
      </c>
      <c r="BN9" s="17">
        <v>0.82164699015206799</v>
      </c>
    </row>
    <row r="10" spans="2:66" ht="43.5" x14ac:dyDescent="0.35">
      <c r="B10" s="18" t="s">
        <v>351</v>
      </c>
      <c r="C10" s="17">
        <v>0.19003588410175601</v>
      </c>
      <c r="D10" s="17">
        <v>0.22657707913587599</v>
      </c>
      <c r="E10" s="17">
        <v>0.153594875358772</v>
      </c>
      <c r="F10" s="17"/>
      <c r="G10" s="17">
        <v>0.23746306562889999</v>
      </c>
      <c r="H10" s="17">
        <v>0.34659510839669799</v>
      </c>
      <c r="I10" s="17">
        <v>0.19945098788386401</v>
      </c>
      <c r="J10" s="17">
        <v>0.21336494833525599</v>
      </c>
      <c r="K10" s="17">
        <v>8.4698984988079803E-2</v>
      </c>
      <c r="L10" s="17">
        <v>6.9849192297198201E-2</v>
      </c>
      <c r="M10" s="17"/>
      <c r="N10" s="17">
        <v>0.185986939800377</v>
      </c>
      <c r="O10" s="17">
        <v>0.24514127316595999</v>
      </c>
      <c r="P10" s="17">
        <v>0.15167385428498001</v>
      </c>
      <c r="Q10" s="17">
        <v>0.160845012749564</v>
      </c>
      <c r="R10" s="17"/>
      <c r="S10" s="17">
        <v>0.28699181328233297</v>
      </c>
      <c r="T10" s="17">
        <v>0.18273307631368099</v>
      </c>
      <c r="U10" s="17">
        <v>0.209812141243647</v>
      </c>
      <c r="V10" s="17">
        <v>0.156701958060874</v>
      </c>
      <c r="W10" s="17">
        <v>0.216799542206082</v>
      </c>
      <c r="X10" s="17">
        <v>0.15148573870930299</v>
      </c>
      <c r="Y10" s="17">
        <v>0.161683889669342</v>
      </c>
      <c r="Z10" s="17">
        <v>0.22193250116448901</v>
      </c>
      <c r="AA10" s="17">
        <v>0.15350175352012399</v>
      </c>
      <c r="AB10" s="17">
        <v>0.10584369203713501</v>
      </c>
      <c r="AC10" s="17">
        <v>0.24811063328577701</v>
      </c>
      <c r="AD10" s="17">
        <v>0.19034945573363801</v>
      </c>
      <c r="AE10" s="17"/>
      <c r="AF10" s="17">
        <v>0.30809576123336602</v>
      </c>
      <c r="AG10" s="17">
        <v>0.15394685545686401</v>
      </c>
      <c r="AH10" s="17">
        <v>0.16824519123691101</v>
      </c>
      <c r="AI10" s="17">
        <v>0.17840533407721201</v>
      </c>
      <c r="AJ10" s="17">
        <v>7.8168776642161805E-2</v>
      </c>
      <c r="AK10" s="17">
        <v>0.17973732382496099</v>
      </c>
      <c r="AL10" s="17"/>
      <c r="AM10" s="17">
        <v>0.15979661432793299</v>
      </c>
      <c r="AN10" s="17">
        <v>0.23706552084352001</v>
      </c>
      <c r="AO10" s="17"/>
      <c r="AP10" s="17">
        <v>0.11959552954191401</v>
      </c>
      <c r="AQ10" s="17">
        <v>0.20904060347937301</v>
      </c>
      <c r="AR10" s="17">
        <v>0.25943879388361502</v>
      </c>
      <c r="AS10" s="17">
        <v>0.18362378668242299</v>
      </c>
      <c r="AT10" s="17">
        <v>0.13862965967566099</v>
      </c>
      <c r="AU10" s="17"/>
      <c r="AV10" s="17">
        <v>0.16510809384800801</v>
      </c>
      <c r="AW10" s="17">
        <v>0.216272792039721</v>
      </c>
      <c r="AX10" s="17">
        <v>0.23975798938010301</v>
      </c>
      <c r="AY10" s="17">
        <v>9.2177331792775194E-2</v>
      </c>
      <c r="AZ10" s="17">
        <v>0.28905619318276998</v>
      </c>
      <c r="BA10" s="17">
        <v>0.29326852904740203</v>
      </c>
      <c r="BB10" s="17"/>
      <c r="BC10" s="17">
        <v>0.138226298966976</v>
      </c>
      <c r="BD10" s="17">
        <v>0.189232610727018</v>
      </c>
      <c r="BE10" s="17">
        <v>0.24935678144246901</v>
      </c>
      <c r="BF10" s="17"/>
      <c r="BG10" s="17">
        <v>0.239947769122108</v>
      </c>
      <c r="BH10" s="17">
        <v>0.19082817159103399</v>
      </c>
      <c r="BI10" s="17">
        <v>0.23267724057647499</v>
      </c>
      <c r="BJ10" s="17">
        <v>0</v>
      </c>
      <c r="BK10" s="17">
        <v>5.4530388647428797E-2</v>
      </c>
      <c r="BL10" s="17"/>
      <c r="BM10" s="17">
        <v>0.196659598755767</v>
      </c>
      <c r="BN10" s="17">
        <v>4.1428388195984399E-2</v>
      </c>
    </row>
    <row r="11" spans="2:66" ht="29" x14ac:dyDescent="0.35">
      <c r="B11" s="18" t="s">
        <v>352</v>
      </c>
      <c r="C11" s="17">
        <v>3.9858761853934797E-2</v>
      </c>
      <c r="D11" s="17">
        <v>4.8963852923344001E-2</v>
      </c>
      <c r="E11" s="17">
        <v>3.2021063339116897E-2</v>
      </c>
      <c r="F11" s="17"/>
      <c r="G11" s="17">
        <v>9.1100344528933203E-2</v>
      </c>
      <c r="H11" s="17">
        <v>5.0047400477959698E-2</v>
      </c>
      <c r="I11" s="17">
        <v>5.01884015885634E-2</v>
      </c>
      <c r="J11" s="17">
        <v>4.8473083808683697E-2</v>
      </c>
      <c r="K11" s="17">
        <v>0</v>
      </c>
      <c r="L11" s="17">
        <v>0</v>
      </c>
      <c r="M11" s="17"/>
      <c r="N11" s="17">
        <v>6.5706554215117799E-2</v>
      </c>
      <c r="O11" s="17">
        <v>3.1663298147023601E-2</v>
      </c>
      <c r="P11" s="17">
        <v>6.8397965039080799E-2</v>
      </c>
      <c r="Q11" s="17">
        <v>0</v>
      </c>
      <c r="R11" s="17"/>
      <c r="S11" s="17">
        <v>9.3026101437678907E-2</v>
      </c>
      <c r="T11" s="17">
        <v>0</v>
      </c>
      <c r="U11" s="17">
        <v>0</v>
      </c>
      <c r="V11" s="17">
        <v>3.3492391643456701E-2</v>
      </c>
      <c r="W11" s="17">
        <v>0</v>
      </c>
      <c r="X11" s="17">
        <v>3.23611064899317E-2</v>
      </c>
      <c r="Y11" s="17">
        <v>3.35980475581103E-2</v>
      </c>
      <c r="Z11" s="17">
        <v>0</v>
      </c>
      <c r="AA11" s="17">
        <v>8.9100346846882603E-2</v>
      </c>
      <c r="AB11" s="17">
        <v>7.1100461345548593E-2</v>
      </c>
      <c r="AC11" s="17">
        <v>6.2131464376362099E-2</v>
      </c>
      <c r="AD11" s="17">
        <v>0</v>
      </c>
      <c r="AE11" s="17"/>
      <c r="AF11" s="17">
        <v>6.9461376600420593E-2</v>
      </c>
      <c r="AG11" s="17">
        <v>4.1701927901253398E-2</v>
      </c>
      <c r="AH11" s="17">
        <v>3.9157531276992397E-2</v>
      </c>
      <c r="AI11" s="17">
        <v>1.51659910682829E-2</v>
      </c>
      <c r="AJ11" s="17">
        <v>0</v>
      </c>
      <c r="AK11" s="17">
        <v>8.8962791929422705E-2</v>
      </c>
      <c r="AL11" s="17"/>
      <c r="AM11" s="17">
        <v>2.9018867918413901E-2</v>
      </c>
      <c r="AN11" s="17">
        <v>5.6523185007394297E-2</v>
      </c>
      <c r="AO11" s="17"/>
      <c r="AP11" s="17">
        <v>1.2350337590014301E-2</v>
      </c>
      <c r="AQ11" s="17">
        <v>4.5839403124562202E-2</v>
      </c>
      <c r="AR11" s="17">
        <v>5.39527819674075E-2</v>
      </c>
      <c r="AS11" s="17">
        <v>7.0396202488350296E-2</v>
      </c>
      <c r="AT11" s="17">
        <v>0.143501050694125</v>
      </c>
      <c r="AU11" s="17"/>
      <c r="AV11" s="17">
        <v>7.6263573397011203E-2</v>
      </c>
      <c r="AW11" s="17">
        <v>4.6885807105528199E-2</v>
      </c>
      <c r="AX11" s="17">
        <v>0</v>
      </c>
      <c r="AY11" s="17">
        <v>2.1748207520209999E-2</v>
      </c>
      <c r="AZ11" s="17">
        <v>0</v>
      </c>
      <c r="BA11" s="17">
        <v>0</v>
      </c>
      <c r="BB11" s="17"/>
      <c r="BC11" s="17">
        <v>2.2377327625839799E-2</v>
      </c>
      <c r="BD11" s="17">
        <v>5.1126595607174599E-2</v>
      </c>
      <c r="BE11" s="17">
        <v>4.7194666366253697E-2</v>
      </c>
      <c r="BF11" s="17"/>
      <c r="BG11" s="17">
        <v>3.77688763176477E-2</v>
      </c>
      <c r="BH11" s="17">
        <v>4.5861762676450903E-2</v>
      </c>
      <c r="BI11" s="17">
        <v>9.4460900974994693E-3</v>
      </c>
      <c r="BJ11" s="17">
        <v>0.28715475479250402</v>
      </c>
      <c r="BK11" s="17">
        <v>4.2881234741237E-2</v>
      </c>
      <c r="BL11" s="17"/>
      <c r="BM11" s="17">
        <v>4.4900983685459299E-2</v>
      </c>
      <c r="BN11" s="17">
        <v>0.101572761601252</v>
      </c>
    </row>
    <row r="12" spans="2:66" ht="29" x14ac:dyDescent="0.35">
      <c r="B12" s="18" t="s">
        <v>353</v>
      </c>
      <c r="C12" s="17">
        <v>1.6074719475967301E-2</v>
      </c>
      <c r="D12" s="17">
        <v>2.3082718627503499E-2</v>
      </c>
      <c r="E12" s="17">
        <v>9.8872599903805005E-3</v>
      </c>
      <c r="F12" s="17"/>
      <c r="G12" s="17">
        <v>1.5664907717070499E-2</v>
      </c>
      <c r="H12" s="17">
        <v>3.25673332518032E-2</v>
      </c>
      <c r="I12" s="17">
        <v>3.2726451291354298E-2</v>
      </c>
      <c r="J12" s="17">
        <v>1.5414000222804401E-2</v>
      </c>
      <c r="K12" s="17">
        <v>0</v>
      </c>
      <c r="L12" s="17">
        <v>0</v>
      </c>
      <c r="M12" s="17"/>
      <c r="N12" s="17">
        <v>2.01096850529318E-2</v>
      </c>
      <c r="O12" s="17">
        <v>1.11396461284892E-2</v>
      </c>
      <c r="P12" s="17">
        <v>1.2771014066919901E-2</v>
      </c>
      <c r="Q12" s="17">
        <v>2.0085671612401799E-2</v>
      </c>
      <c r="R12" s="17"/>
      <c r="S12" s="17">
        <v>0</v>
      </c>
      <c r="T12" s="17">
        <v>2.16556260870642E-2</v>
      </c>
      <c r="U12" s="17">
        <v>0</v>
      </c>
      <c r="V12" s="17">
        <v>0</v>
      </c>
      <c r="W12" s="17">
        <v>0</v>
      </c>
      <c r="X12" s="17">
        <v>0</v>
      </c>
      <c r="Y12" s="17">
        <v>0</v>
      </c>
      <c r="Z12" s="17">
        <v>0.10722994874169101</v>
      </c>
      <c r="AA12" s="17">
        <v>3.1411331589531001E-2</v>
      </c>
      <c r="AB12" s="17">
        <v>0</v>
      </c>
      <c r="AC12" s="17">
        <v>0.122156932965687</v>
      </c>
      <c r="AD12" s="17">
        <v>0</v>
      </c>
      <c r="AE12" s="17"/>
      <c r="AF12" s="17">
        <v>1.0789606354641899E-2</v>
      </c>
      <c r="AG12" s="17">
        <v>1.89599348640535E-2</v>
      </c>
      <c r="AH12" s="17">
        <v>2.0068417792738501E-2</v>
      </c>
      <c r="AI12" s="17">
        <v>1.3309329698021901E-2</v>
      </c>
      <c r="AJ12" s="17">
        <v>0</v>
      </c>
      <c r="AK12" s="17">
        <v>8.8325074355604993E-2</v>
      </c>
      <c r="AL12" s="17"/>
      <c r="AM12" s="17">
        <v>2.67789476211161E-2</v>
      </c>
      <c r="AN12" s="17">
        <v>0</v>
      </c>
      <c r="AO12" s="17"/>
      <c r="AP12" s="17">
        <v>0</v>
      </c>
      <c r="AQ12" s="17">
        <v>2.0234639949301199E-2</v>
      </c>
      <c r="AR12" s="17">
        <v>1.0423776726467399E-2</v>
      </c>
      <c r="AS12" s="17">
        <v>2.17022953207727E-2</v>
      </c>
      <c r="AT12" s="17">
        <v>0.13862965967566099</v>
      </c>
      <c r="AU12" s="17"/>
      <c r="AV12" s="17">
        <v>3.2329696905114197E-2</v>
      </c>
      <c r="AW12" s="17">
        <v>0</v>
      </c>
      <c r="AX12" s="17">
        <v>3.7762384275865403E-2</v>
      </c>
      <c r="AY12" s="17">
        <v>0</v>
      </c>
      <c r="AZ12" s="17">
        <v>0</v>
      </c>
      <c r="BA12" s="17">
        <v>0</v>
      </c>
      <c r="BB12" s="17"/>
      <c r="BC12" s="17">
        <v>1.0762091398544499E-2</v>
      </c>
      <c r="BD12" s="17">
        <v>1.32034058273194E-2</v>
      </c>
      <c r="BE12" s="17">
        <v>2.7014233743613E-2</v>
      </c>
      <c r="BF12" s="17"/>
      <c r="BG12" s="17">
        <v>0</v>
      </c>
      <c r="BH12" s="17">
        <v>1.0589305543540701E-2</v>
      </c>
      <c r="BI12" s="17">
        <v>3.41403764688398E-2</v>
      </c>
      <c r="BJ12" s="17">
        <v>0</v>
      </c>
      <c r="BK12" s="17">
        <v>0</v>
      </c>
      <c r="BL12" s="17"/>
      <c r="BM12" s="17">
        <v>9.3321542820062608E-3</v>
      </c>
      <c r="BN12" s="17">
        <v>0</v>
      </c>
    </row>
    <row r="13" spans="2:66" ht="29" x14ac:dyDescent="0.35">
      <c r="B13" s="18" t="s">
        <v>354</v>
      </c>
      <c r="C13" s="17">
        <v>0</v>
      </c>
      <c r="D13" s="17">
        <v>0</v>
      </c>
      <c r="E13" s="17">
        <v>0</v>
      </c>
      <c r="F13" s="17"/>
      <c r="G13" s="17">
        <v>0</v>
      </c>
      <c r="H13" s="17">
        <v>0</v>
      </c>
      <c r="I13" s="17">
        <v>0</v>
      </c>
      <c r="J13" s="17">
        <v>0</v>
      </c>
      <c r="K13" s="17">
        <v>0</v>
      </c>
      <c r="L13" s="17">
        <v>0</v>
      </c>
      <c r="M13" s="17"/>
      <c r="N13" s="17">
        <v>0</v>
      </c>
      <c r="O13" s="17">
        <v>0</v>
      </c>
      <c r="P13" s="17">
        <v>0</v>
      </c>
      <c r="Q13" s="17">
        <v>0</v>
      </c>
      <c r="R13" s="17"/>
      <c r="S13" s="17">
        <v>0</v>
      </c>
      <c r="T13" s="17">
        <v>0</v>
      </c>
      <c r="U13" s="17">
        <v>0</v>
      </c>
      <c r="V13" s="17">
        <v>0</v>
      </c>
      <c r="W13" s="17">
        <v>0</v>
      </c>
      <c r="X13" s="17">
        <v>0</v>
      </c>
      <c r="Y13" s="17">
        <v>0</v>
      </c>
      <c r="Z13" s="17">
        <v>0</v>
      </c>
      <c r="AA13" s="17">
        <v>0</v>
      </c>
      <c r="AB13" s="17">
        <v>0</v>
      </c>
      <c r="AC13" s="17">
        <v>0</v>
      </c>
      <c r="AD13" s="17">
        <v>0</v>
      </c>
      <c r="AE13" s="17"/>
      <c r="AF13" s="17">
        <v>0</v>
      </c>
      <c r="AG13" s="17">
        <v>0</v>
      </c>
      <c r="AH13" s="17">
        <v>0</v>
      </c>
      <c r="AI13" s="17">
        <v>0</v>
      </c>
      <c r="AJ13" s="17">
        <v>0</v>
      </c>
      <c r="AK13" s="17">
        <v>0</v>
      </c>
      <c r="AL13" s="17"/>
      <c r="AM13" s="17">
        <v>0</v>
      </c>
      <c r="AN13" s="17">
        <v>0</v>
      </c>
      <c r="AO13" s="17"/>
      <c r="AP13" s="17">
        <v>0</v>
      </c>
      <c r="AQ13" s="17">
        <v>0</v>
      </c>
      <c r="AR13" s="17">
        <v>0</v>
      </c>
      <c r="AS13" s="17">
        <v>0</v>
      </c>
      <c r="AT13" s="17">
        <v>0</v>
      </c>
      <c r="AU13" s="17"/>
      <c r="AV13" s="17">
        <v>0</v>
      </c>
      <c r="AW13" s="17">
        <v>0</v>
      </c>
      <c r="AX13" s="17">
        <v>0</v>
      </c>
      <c r="AY13" s="17">
        <v>0</v>
      </c>
      <c r="AZ13" s="17">
        <v>0</v>
      </c>
      <c r="BA13" s="17">
        <v>0</v>
      </c>
      <c r="BB13" s="17"/>
      <c r="BC13" s="17">
        <v>0</v>
      </c>
      <c r="BD13" s="17">
        <v>0</v>
      </c>
      <c r="BE13" s="17">
        <v>0</v>
      </c>
      <c r="BF13" s="17"/>
      <c r="BG13" s="17">
        <v>0</v>
      </c>
      <c r="BH13" s="17">
        <v>0</v>
      </c>
      <c r="BI13" s="17">
        <v>0</v>
      </c>
      <c r="BJ13" s="17">
        <v>0</v>
      </c>
      <c r="BK13" s="17">
        <v>0</v>
      </c>
      <c r="BL13" s="17"/>
      <c r="BM13" s="17">
        <v>0</v>
      </c>
      <c r="BN13" s="17">
        <v>0</v>
      </c>
    </row>
    <row r="14" spans="2:66" x14ac:dyDescent="0.35">
      <c r="B14" s="18" t="s">
        <v>282</v>
      </c>
      <c r="C14" s="19">
        <v>1.3895466094091501E-2</v>
      </c>
      <c r="D14" s="19">
        <v>1.8195039788920699E-2</v>
      </c>
      <c r="E14" s="19">
        <v>1.01421057603977E-2</v>
      </c>
      <c r="F14" s="19"/>
      <c r="G14" s="19">
        <v>5.2219853426130697E-2</v>
      </c>
      <c r="H14" s="19">
        <v>0</v>
      </c>
      <c r="I14" s="19">
        <v>1.6397559764018702E-2</v>
      </c>
      <c r="J14" s="19">
        <v>1.51492511782146E-2</v>
      </c>
      <c r="K14" s="19">
        <v>0</v>
      </c>
      <c r="L14" s="19">
        <v>0</v>
      </c>
      <c r="M14" s="19"/>
      <c r="N14" s="19">
        <v>9.9661223693225005E-3</v>
      </c>
      <c r="O14" s="19">
        <v>1.12764053321375E-2</v>
      </c>
      <c r="P14" s="19">
        <v>0</v>
      </c>
      <c r="Q14" s="19">
        <v>3.2081674049052898E-2</v>
      </c>
      <c r="R14" s="19"/>
      <c r="S14" s="19">
        <v>0</v>
      </c>
      <c r="T14" s="19">
        <v>1.9131689658381398E-2</v>
      </c>
      <c r="U14" s="19">
        <v>8.8541117652948503E-2</v>
      </c>
      <c r="V14" s="19">
        <v>0</v>
      </c>
      <c r="W14" s="19">
        <v>4.1149746407501499E-2</v>
      </c>
      <c r="X14" s="19">
        <v>0</v>
      </c>
      <c r="Y14" s="19">
        <v>0</v>
      </c>
      <c r="Z14" s="19">
        <v>0</v>
      </c>
      <c r="AA14" s="19">
        <v>3.08718142736224E-2</v>
      </c>
      <c r="AB14" s="19">
        <v>0</v>
      </c>
      <c r="AC14" s="19">
        <v>0</v>
      </c>
      <c r="AD14" s="19">
        <v>0</v>
      </c>
      <c r="AE14" s="19"/>
      <c r="AF14" s="19">
        <v>2.34540360322231E-2</v>
      </c>
      <c r="AG14" s="19">
        <v>9.3963197569816095E-3</v>
      </c>
      <c r="AH14" s="19">
        <v>1.8508855486128201E-2</v>
      </c>
      <c r="AI14" s="19">
        <v>1.51081375462389E-2</v>
      </c>
      <c r="AJ14" s="19">
        <v>0</v>
      </c>
      <c r="AK14" s="19">
        <v>0</v>
      </c>
      <c r="AL14" s="19"/>
      <c r="AM14" s="19">
        <v>9.1097380936082106E-3</v>
      </c>
      <c r="AN14" s="19">
        <v>2.12272257686454E-2</v>
      </c>
      <c r="AO14" s="19"/>
      <c r="AP14" s="19">
        <v>1.2586261293601599E-2</v>
      </c>
      <c r="AQ14" s="19">
        <v>3.37831297816584E-2</v>
      </c>
      <c r="AR14" s="19">
        <v>0</v>
      </c>
      <c r="AS14" s="19">
        <v>2.1939033055066101E-2</v>
      </c>
      <c r="AT14" s="19">
        <v>0</v>
      </c>
      <c r="AU14" s="19"/>
      <c r="AV14" s="19">
        <v>2.3697913387177302E-2</v>
      </c>
      <c r="AW14" s="19">
        <v>1.53592989102654E-2</v>
      </c>
      <c r="AX14" s="19">
        <v>0</v>
      </c>
      <c r="AY14" s="19">
        <v>0</v>
      </c>
      <c r="AZ14" s="19">
        <v>0</v>
      </c>
      <c r="BA14" s="19">
        <v>3.4353421598605299E-2</v>
      </c>
      <c r="BB14" s="19"/>
      <c r="BC14" s="19">
        <v>1.05772429896715E-2</v>
      </c>
      <c r="BD14" s="19">
        <v>2.1005698831185499E-2</v>
      </c>
      <c r="BE14" s="19">
        <v>9.9959115960246096E-3</v>
      </c>
      <c r="BF14" s="19"/>
      <c r="BG14" s="19">
        <v>4.0002992438980402E-2</v>
      </c>
      <c r="BH14" s="19">
        <v>0</v>
      </c>
      <c r="BI14" s="19">
        <v>8.48503936084068E-3</v>
      </c>
      <c r="BJ14" s="19">
        <v>0</v>
      </c>
      <c r="BK14" s="19">
        <v>4.6532118480071702E-2</v>
      </c>
      <c r="BL14" s="19"/>
      <c r="BM14" s="19">
        <v>4.7491133580986897E-3</v>
      </c>
      <c r="BN14" s="19">
        <v>3.5351860050695703E-2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490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392</v>
      </c>
      <c r="D7" s="10">
        <v>189</v>
      </c>
      <c r="E7" s="10">
        <v>203</v>
      </c>
      <c r="F7" s="10"/>
      <c r="G7" s="10">
        <v>54</v>
      </c>
      <c r="H7" s="10">
        <v>81</v>
      </c>
      <c r="I7" s="10">
        <v>59</v>
      </c>
      <c r="J7" s="10">
        <v>60</v>
      </c>
      <c r="K7" s="10">
        <v>66</v>
      </c>
      <c r="L7" s="10">
        <v>72</v>
      </c>
      <c r="M7" s="10"/>
      <c r="N7" s="10">
        <v>104</v>
      </c>
      <c r="O7" s="10">
        <v>91</v>
      </c>
      <c r="P7" s="10">
        <v>92</v>
      </c>
      <c r="Q7" s="10">
        <v>104</v>
      </c>
      <c r="R7" s="10"/>
      <c r="S7" s="10">
        <v>55</v>
      </c>
      <c r="T7" s="10">
        <v>46</v>
      </c>
      <c r="U7" s="10">
        <v>32</v>
      </c>
      <c r="V7" s="10">
        <v>35</v>
      </c>
      <c r="W7" s="10">
        <v>22</v>
      </c>
      <c r="X7" s="10">
        <v>39</v>
      </c>
      <c r="Y7" s="10">
        <v>33</v>
      </c>
      <c r="Z7" s="10">
        <v>19</v>
      </c>
      <c r="AA7" s="10">
        <v>42</v>
      </c>
      <c r="AB7" s="10">
        <v>37</v>
      </c>
      <c r="AC7" s="10">
        <v>19</v>
      </c>
      <c r="AD7" s="10">
        <v>13</v>
      </c>
      <c r="AE7" s="10"/>
      <c r="AF7" s="10">
        <v>113</v>
      </c>
      <c r="AG7" s="10">
        <v>94</v>
      </c>
      <c r="AH7" s="10">
        <v>54</v>
      </c>
      <c r="AI7" s="10">
        <v>79</v>
      </c>
      <c r="AJ7" s="10">
        <v>42</v>
      </c>
      <c r="AK7" s="10">
        <v>10</v>
      </c>
      <c r="AL7" s="10"/>
      <c r="AM7" s="10">
        <v>230</v>
      </c>
      <c r="AN7" s="10">
        <v>159</v>
      </c>
      <c r="AO7" s="10"/>
      <c r="AP7" s="10">
        <v>82</v>
      </c>
      <c r="AQ7" s="10">
        <v>87</v>
      </c>
      <c r="AR7" s="10">
        <v>95</v>
      </c>
      <c r="AS7" s="10">
        <v>53</v>
      </c>
      <c r="AT7" s="10">
        <v>10</v>
      </c>
      <c r="AU7" s="10"/>
      <c r="AV7" s="10">
        <v>138</v>
      </c>
      <c r="AW7" s="10">
        <v>65</v>
      </c>
      <c r="AX7" s="10">
        <v>29</v>
      </c>
      <c r="AY7" s="10">
        <v>48</v>
      </c>
      <c r="AZ7" s="10">
        <v>24</v>
      </c>
      <c r="BA7" s="10">
        <v>42</v>
      </c>
      <c r="BB7" s="10"/>
      <c r="BC7" s="10">
        <v>94</v>
      </c>
      <c r="BD7" s="10">
        <v>151</v>
      </c>
      <c r="BE7" s="10">
        <v>123</v>
      </c>
      <c r="BF7" s="10"/>
      <c r="BG7" s="10">
        <v>38</v>
      </c>
      <c r="BH7" s="10">
        <v>182</v>
      </c>
      <c r="BI7" s="10">
        <v>111</v>
      </c>
      <c r="BJ7" s="10">
        <v>10</v>
      </c>
      <c r="BK7" s="10">
        <v>32</v>
      </c>
      <c r="BL7" s="10"/>
      <c r="BM7" s="10">
        <v>220</v>
      </c>
      <c r="BN7" s="10">
        <v>42</v>
      </c>
    </row>
    <row r="8" spans="2:66" ht="30" customHeight="1" x14ac:dyDescent="0.35">
      <c r="B8" s="11" t="s">
        <v>19</v>
      </c>
      <c r="C8" s="11">
        <v>392</v>
      </c>
      <c r="D8" s="11">
        <v>190</v>
      </c>
      <c r="E8" s="11">
        <v>202</v>
      </c>
      <c r="F8" s="11"/>
      <c r="G8" s="11">
        <v>54</v>
      </c>
      <c r="H8" s="11">
        <v>80</v>
      </c>
      <c r="I8" s="11">
        <v>60</v>
      </c>
      <c r="J8" s="11">
        <v>61</v>
      </c>
      <c r="K8" s="11">
        <v>66</v>
      </c>
      <c r="L8" s="11">
        <v>70</v>
      </c>
      <c r="M8" s="11"/>
      <c r="N8" s="11">
        <v>103</v>
      </c>
      <c r="O8" s="11">
        <v>94</v>
      </c>
      <c r="P8" s="11">
        <v>91</v>
      </c>
      <c r="Q8" s="11">
        <v>102</v>
      </c>
      <c r="R8" s="11"/>
      <c r="S8" s="11">
        <v>54</v>
      </c>
      <c r="T8" s="11">
        <v>45</v>
      </c>
      <c r="U8" s="11">
        <v>31</v>
      </c>
      <c r="V8" s="11">
        <v>37</v>
      </c>
      <c r="W8" s="11">
        <v>22</v>
      </c>
      <c r="X8" s="11">
        <v>38</v>
      </c>
      <c r="Y8" s="11">
        <v>32</v>
      </c>
      <c r="Z8" s="11">
        <v>18</v>
      </c>
      <c r="AA8" s="11">
        <v>41</v>
      </c>
      <c r="AB8" s="11">
        <v>42</v>
      </c>
      <c r="AC8" s="11">
        <v>19</v>
      </c>
      <c r="AD8" s="11">
        <v>12</v>
      </c>
      <c r="AE8" s="11"/>
      <c r="AF8" s="11">
        <v>112</v>
      </c>
      <c r="AG8" s="11">
        <v>94</v>
      </c>
      <c r="AH8" s="11">
        <v>54</v>
      </c>
      <c r="AI8" s="11">
        <v>79</v>
      </c>
      <c r="AJ8" s="11">
        <v>42</v>
      </c>
      <c r="AK8" s="11">
        <v>10</v>
      </c>
      <c r="AL8" s="11"/>
      <c r="AM8" s="11">
        <v>230</v>
      </c>
      <c r="AN8" s="11">
        <v>159</v>
      </c>
      <c r="AO8" s="11"/>
      <c r="AP8" s="11">
        <v>82</v>
      </c>
      <c r="AQ8" s="11">
        <v>87</v>
      </c>
      <c r="AR8" s="11">
        <v>96</v>
      </c>
      <c r="AS8" s="11">
        <v>53</v>
      </c>
      <c r="AT8" s="11">
        <v>9</v>
      </c>
      <c r="AU8" s="11"/>
      <c r="AV8" s="11">
        <v>138</v>
      </c>
      <c r="AW8" s="11">
        <v>64</v>
      </c>
      <c r="AX8" s="11">
        <v>29</v>
      </c>
      <c r="AY8" s="11">
        <v>48</v>
      </c>
      <c r="AZ8" s="11">
        <v>24</v>
      </c>
      <c r="BA8" s="11">
        <v>42</v>
      </c>
      <c r="BB8" s="11"/>
      <c r="BC8" s="11">
        <v>94</v>
      </c>
      <c r="BD8" s="11">
        <v>152</v>
      </c>
      <c r="BE8" s="11">
        <v>121</v>
      </c>
      <c r="BF8" s="11"/>
      <c r="BG8" s="11">
        <v>37</v>
      </c>
      <c r="BH8" s="11">
        <v>183</v>
      </c>
      <c r="BI8" s="11">
        <v>111</v>
      </c>
      <c r="BJ8" s="11">
        <v>10</v>
      </c>
      <c r="BK8" s="11">
        <v>32</v>
      </c>
      <c r="BL8" s="11"/>
      <c r="BM8" s="11">
        <v>220</v>
      </c>
      <c r="BN8" s="11">
        <v>42</v>
      </c>
    </row>
    <row r="9" spans="2:66" ht="29" x14ac:dyDescent="0.35">
      <c r="B9" s="18" t="s">
        <v>350</v>
      </c>
      <c r="C9" s="17">
        <v>0.83694631209641202</v>
      </c>
      <c r="D9" s="17">
        <v>0.80195577071814605</v>
      </c>
      <c r="E9" s="17">
        <v>0.86976014864619899</v>
      </c>
      <c r="F9" s="17"/>
      <c r="G9" s="17">
        <v>0.81457290413058603</v>
      </c>
      <c r="H9" s="17">
        <v>0.76969467655895996</v>
      </c>
      <c r="I9" s="17">
        <v>0.74845106920560101</v>
      </c>
      <c r="J9" s="17">
        <v>0.83302702951194096</v>
      </c>
      <c r="K9" s="17">
        <v>0.88954317169879604</v>
      </c>
      <c r="L9" s="17">
        <v>0.96050793598058404</v>
      </c>
      <c r="M9" s="17"/>
      <c r="N9" s="17">
        <v>0.79105474963898204</v>
      </c>
      <c r="O9" s="17">
        <v>0.89179907157609695</v>
      </c>
      <c r="P9" s="17">
        <v>0.86855449088747405</v>
      </c>
      <c r="Q9" s="17">
        <v>0.80281117971083005</v>
      </c>
      <c r="R9" s="17"/>
      <c r="S9" s="17">
        <v>0.71249681317176805</v>
      </c>
      <c r="T9" s="17">
        <v>0.86947186671438603</v>
      </c>
      <c r="U9" s="17">
        <v>0.90367342793238603</v>
      </c>
      <c r="V9" s="17">
        <v>0.91252372648171698</v>
      </c>
      <c r="W9" s="17">
        <v>0.812972668838018</v>
      </c>
      <c r="X9" s="17">
        <v>0.86908991395309998</v>
      </c>
      <c r="Y9" s="17">
        <v>0.87548830016558699</v>
      </c>
      <c r="Z9" s="17">
        <v>0.84485428465020396</v>
      </c>
      <c r="AA9" s="17">
        <v>0.76823437312743803</v>
      </c>
      <c r="AB9" s="17">
        <v>0.81152486421301595</v>
      </c>
      <c r="AC9" s="17">
        <v>0.94549465603609395</v>
      </c>
      <c r="AD9" s="17">
        <v>0.84985828704259803</v>
      </c>
      <c r="AE9" s="17"/>
      <c r="AF9" s="17">
        <v>0.71000491103790497</v>
      </c>
      <c r="AG9" s="17">
        <v>0.82652374163256204</v>
      </c>
      <c r="AH9" s="17">
        <v>0.90810297524205097</v>
      </c>
      <c r="AI9" s="17">
        <v>0.91292845113717302</v>
      </c>
      <c r="AJ9" s="17">
        <v>0.95086349171726003</v>
      </c>
      <c r="AK9" s="17">
        <v>0.901501774599063</v>
      </c>
      <c r="AL9" s="17"/>
      <c r="AM9" s="17">
        <v>0.83693045955112699</v>
      </c>
      <c r="AN9" s="17">
        <v>0.83397441305715903</v>
      </c>
      <c r="AO9" s="17"/>
      <c r="AP9" s="17">
        <v>0.81618300108652897</v>
      </c>
      <c r="AQ9" s="17">
        <v>0.89295178606882197</v>
      </c>
      <c r="AR9" s="17">
        <v>0.86623100302422196</v>
      </c>
      <c r="AS9" s="17">
        <v>0.73927419709564002</v>
      </c>
      <c r="AT9" s="17">
        <v>0.607344681006183</v>
      </c>
      <c r="AU9" s="17"/>
      <c r="AV9" s="17">
        <v>0.799203840628255</v>
      </c>
      <c r="AW9" s="17">
        <v>0.798947224886985</v>
      </c>
      <c r="AX9" s="17">
        <v>0.79931392431703996</v>
      </c>
      <c r="AY9" s="17">
        <v>0.89063315149988098</v>
      </c>
      <c r="AZ9" s="17">
        <v>0.958023106281647</v>
      </c>
      <c r="BA9" s="17">
        <v>0.95352703966549002</v>
      </c>
      <c r="BB9" s="17"/>
      <c r="BC9" s="17">
        <v>0.91465821475187403</v>
      </c>
      <c r="BD9" s="17">
        <v>0.87376706462045495</v>
      </c>
      <c r="BE9" s="17">
        <v>0.73908266630567998</v>
      </c>
      <c r="BF9" s="17"/>
      <c r="BG9" s="17">
        <v>0.84274233460792303</v>
      </c>
      <c r="BH9" s="17">
        <v>0.87314807373054204</v>
      </c>
      <c r="BI9" s="17">
        <v>0.81159671700515601</v>
      </c>
      <c r="BJ9" s="17">
        <v>0.60473049040971705</v>
      </c>
      <c r="BK9" s="17">
        <v>0.80892890650532001</v>
      </c>
      <c r="BL9" s="17"/>
      <c r="BM9" s="17">
        <v>0.86802085533641804</v>
      </c>
      <c r="BN9" s="17">
        <v>0.76053908205498999</v>
      </c>
    </row>
    <row r="10" spans="2:66" ht="43.5" x14ac:dyDescent="0.35">
      <c r="B10" s="18" t="s">
        <v>351</v>
      </c>
      <c r="C10" s="17">
        <v>0.100595240002932</v>
      </c>
      <c r="D10" s="17">
        <v>0.11963191693542299</v>
      </c>
      <c r="E10" s="17">
        <v>8.2742803867095996E-2</v>
      </c>
      <c r="F10" s="17"/>
      <c r="G10" s="17">
        <v>9.3670293922887504E-2</v>
      </c>
      <c r="H10" s="17">
        <v>0.172454019237195</v>
      </c>
      <c r="I10" s="17">
        <v>0.15134454430960201</v>
      </c>
      <c r="J10" s="17">
        <v>0.101546665079133</v>
      </c>
      <c r="K10" s="17">
        <v>6.4924404544826703E-2</v>
      </c>
      <c r="L10" s="17">
        <v>1.3310021097200799E-2</v>
      </c>
      <c r="M10" s="17"/>
      <c r="N10" s="17">
        <v>0.145017592258182</v>
      </c>
      <c r="O10" s="17">
        <v>7.53021973015299E-2</v>
      </c>
      <c r="P10" s="17">
        <v>5.5643338034921601E-2</v>
      </c>
      <c r="Q10" s="17">
        <v>0.12028100585396199</v>
      </c>
      <c r="R10" s="17"/>
      <c r="S10" s="17">
        <v>0.142471576699219</v>
      </c>
      <c r="T10" s="17">
        <v>8.6135414965507404E-2</v>
      </c>
      <c r="U10" s="17">
        <v>9.6326572067613594E-2</v>
      </c>
      <c r="V10" s="17">
        <v>8.7476273518283104E-2</v>
      </c>
      <c r="W10" s="17">
        <v>0.140956721430536</v>
      </c>
      <c r="X10" s="17">
        <v>5.1302452350090802E-2</v>
      </c>
      <c r="Y10" s="17">
        <v>9.5365145029388004E-2</v>
      </c>
      <c r="Z10" s="17">
        <v>5.2220841525993197E-2</v>
      </c>
      <c r="AA10" s="17">
        <v>0.1155284892603</v>
      </c>
      <c r="AB10" s="17">
        <v>0.16238886137655401</v>
      </c>
      <c r="AC10" s="17">
        <v>0</v>
      </c>
      <c r="AD10" s="17">
        <v>7.6216451536296498E-2</v>
      </c>
      <c r="AE10" s="17"/>
      <c r="AF10" s="17">
        <v>0.16811351054458501</v>
      </c>
      <c r="AG10" s="17">
        <v>0.12211893959223</v>
      </c>
      <c r="AH10" s="17">
        <v>5.46646843510099E-2</v>
      </c>
      <c r="AI10" s="17">
        <v>5.0650507050998099E-2</v>
      </c>
      <c r="AJ10" s="17">
        <v>2.4841830592912E-2</v>
      </c>
      <c r="AK10" s="17">
        <v>9.8498225400937403E-2</v>
      </c>
      <c r="AL10" s="17"/>
      <c r="AM10" s="17">
        <v>0.10051067860207</v>
      </c>
      <c r="AN10" s="17">
        <v>0.102564854507304</v>
      </c>
      <c r="AO10" s="17"/>
      <c r="AP10" s="17">
        <v>0.112799437960784</v>
      </c>
      <c r="AQ10" s="17">
        <v>6.1485838366667003E-2</v>
      </c>
      <c r="AR10" s="17">
        <v>0.11282368691993699</v>
      </c>
      <c r="AS10" s="17">
        <v>0.16926650204453</v>
      </c>
      <c r="AT10" s="17">
        <v>9.9004045579795003E-2</v>
      </c>
      <c r="AU10" s="17"/>
      <c r="AV10" s="17">
        <v>0.11548888790522201</v>
      </c>
      <c r="AW10" s="17">
        <v>0.110061768188427</v>
      </c>
      <c r="AX10" s="17">
        <v>0.168966430083482</v>
      </c>
      <c r="AY10" s="17">
        <v>8.72695634594534E-2</v>
      </c>
      <c r="AZ10" s="17">
        <v>0</v>
      </c>
      <c r="BA10" s="17">
        <v>4.6472960334510101E-2</v>
      </c>
      <c r="BB10" s="17"/>
      <c r="BC10" s="17">
        <v>7.4870988614912398E-2</v>
      </c>
      <c r="BD10" s="17">
        <v>6.2845833114102301E-2</v>
      </c>
      <c r="BE10" s="17">
        <v>0.155109959148577</v>
      </c>
      <c r="BF10" s="17"/>
      <c r="BG10" s="17">
        <v>0.105537122096153</v>
      </c>
      <c r="BH10" s="17">
        <v>8.9871934442781506E-2</v>
      </c>
      <c r="BI10" s="17">
        <v>0.117473349137176</v>
      </c>
      <c r="BJ10" s="17">
        <v>0.292024473033341</v>
      </c>
      <c r="BK10" s="17">
        <v>6.5598500796503201E-2</v>
      </c>
      <c r="BL10" s="17"/>
      <c r="BM10" s="17">
        <v>9.2513502798013805E-2</v>
      </c>
      <c r="BN10" s="17">
        <v>0.11925569000019499</v>
      </c>
    </row>
    <row r="11" spans="2:66" ht="29" x14ac:dyDescent="0.35">
      <c r="B11" s="18" t="s">
        <v>352</v>
      </c>
      <c r="C11" s="17">
        <v>3.5280361574763802E-2</v>
      </c>
      <c r="D11" s="17">
        <v>4.7386248712902999E-2</v>
      </c>
      <c r="E11" s="17">
        <v>2.3927562041121599E-2</v>
      </c>
      <c r="F11" s="17"/>
      <c r="G11" s="17">
        <v>5.5558848761552503E-2</v>
      </c>
      <c r="H11" s="17">
        <v>3.4552208175084198E-2</v>
      </c>
      <c r="I11" s="17">
        <v>3.4624916413481401E-2</v>
      </c>
      <c r="J11" s="17">
        <v>3.27530732232027E-2</v>
      </c>
      <c r="K11" s="17">
        <v>4.5532423756377102E-2</v>
      </c>
      <c r="L11" s="17">
        <v>1.35498547999582E-2</v>
      </c>
      <c r="M11" s="17"/>
      <c r="N11" s="17">
        <v>3.5972134121421702E-2</v>
      </c>
      <c r="O11" s="17">
        <v>3.28987311223728E-2</v>
      </c>
      <c r="P11" s="17">
        <v>4.4404344135182801E-2</v>
      </c>
      <c r="Q11" s="17">
        <v>2.8947306299281699E-2</v>
      </c>
      <c r="R11" s="17"/>
      <c r="S11" s="17">
        <v>5.5423977027344799E-2</v>
      </c>
      <c r="T11" s="17">
        <v>2.29990720717279E-2</v>
      </c>
      <c r="U11" s="17">
        <v>0</v>
      </c>
      <c r="V11" s="17">
        <v>0</v>
      </c>
      <c r="W11" s="17">
        <v>0</v>
      </c>
      <c r="X11" s="17">
        <v>7.9607633696809094E-2</v>
      </c>
      <c r="Y11" s="17">
        <v>2.9146554805024798E-2</v>
      </c>
      <c r="Z11" s="17">
        <v>0.102924873823803</v>
      </c>
      <c r="AA11" s="17">
        <v>6.9471681377360303E-2</v>
      </c>
      <c r="AB11" s="17">
        <v>2.6086274410430502E-2</v>
      </c>
      <c r="AC11" s="17">
        <v>0</v>
      </c>
      <c r="AD11" s="17">
        <v>0</v>
      </c>
      <c r="AE11" s="17"/>
      <c r="AF11" s="17">
        <v>7.9079181623611203E-2</v>
      </c>
      <c r="AG11" s="17">
        <v>3.1171448380535201E-2</v>
      </c>
      <c r="AH11" s="17">
        <v>0</v>
      </c>
      <c r="AI11" s="17">
        <v>2.51742693780793E-2</v>
      </c>
      <c r="AJ11" s="17">
        <v>0</v>
      </c>
      <c r="AK11" s="17">
        <v>0</v>
      </c>
      <c r="AL11" s="17"/>
      <c r="AM11" s="17">
        <v>3.3286361406042297E-2</v>
      </c>
      <c r="AN11" s="17">
        <v>3.8805265133779902E-2</v>
      </c>
      <c r="AO11" s="17"/>
      <c r="AP11" s="17">
        <v>2.4470835868670798E-2</v>
      </c>
      <c r="AQ11" s="17">
        <v>3.4188877170186101E-2</v>
      </c>
      <c r="AR11" s="17">
        <v>1.07797972591611E-2</v>
      </c>
      <c r="AS11" s="17">
        <v>1.9113819025756699E-2</v>
      </c>
      <c r="AT11" s="17">
        <v>0.29365127341402197</v>
      </c>
      <c r="AU11" s="17"/>
      <c r="AV11" s="17">
        <v>4.1983574826423398E-2</v>
      </c>
      <c r="AW11" s="17">
        <v>6.1432066022456301E-2</v>
      </c>
      <c r="AX11" s="17">
        <v>0</v>
      </c>
      <c r="AY11" s="17">
        <v>2.2097285040665299E-2</v>
      </c>
      <c r="AZ11" s="17">
        <v>4.1976893718353503E-2</v>
      </c>
      <c r="BA11" s="17">
        <v>0</v>
      </c>
      <c r="BB11" s="17"/>
      <c r="BC11" s="17">
        <v>0</v>
      </c>
      <c r="BD11" s="17">
        <v>3.8437445774333702E-2</v>
      </c>
      <c r="BE11" s="17">
        <v>6.5506405133236301E-2</v>
      </c>
      <c r="BF11" s="17"/>
      <c r="BG11" s="17">
        <v>2.51634978702861E-2</v>
      </c>
      <c r="BH11" s="17">
        <v>1.5942246351771199E-2</v>
      </c>
      <c r="BI11" s="17">
        <v>5.3285893980325898E-2</v>
      </c>
      <c r="BJ11" s="17">
        <v>0</v>
      </c>
      <c r="BK11" s="17">
        <v>9.5487916471527198E-2</v>
      </c>
      <c r="BL11" s="17"/>
      <c r="BM11" s="17">
        <v>1.7497195245198899E-2</v>
      </c>
      <c r="BN11" s="17">
        <v>7.2859711985250902E-2</v>
      </c>
    </row>
    <row r="12" spans="2:66" ht="29" x14ac:dyDescent="0.35">
      <c r="B12" s="18" t="s">
        <v>353</v>
      </c>
      <c r="C12" s="17">
        <v>1.7294831576860702E-2</v>
      </c>
      <c r="D12" s="17">
        <v>1.5662150568920698E-2</v>
      </c>
      <c r="E12" s="17">
        <v>1.88259461473189E-2</v>
      </c>
      <c r="F12" s="17"/>
      <c r="G12" s="17">
        <v>1.71120282656512E-2</v>
      </c>
      <c r="H12" s="17">
        <v>2.3299096028761599E-2</v>
      </c>
      <c r="I12" s="17">
        <v>4.9508704174325603E-2</v>
      </c>
      <c r="J12" s="17">
        <v>1.6608086369490301E-2</v>
      </c>
      <c r="K12" s="17">
        <v>0</v>
      </c>
      <c r="L12" s="17">
        <v>0</v>
      </c>
      <c r="M12" s="17"/>
      <c r="N12" s="17">
        <v>2.7955523981413599E-2</v>
      </c>
      <c r="O12" s="17">
        <v>0</v>
      </c>
      <c r="P12" s="17">
        <v>3.1397826942421797E-2</v>
      </c>
      <c r="Q12" s="17">
        <v>9.9984731209130408E-3</v>
      </c>
      <c r="R12" s="17"/>
      <c r="S12" s="17">
        <v>5.25684180004138E-2</v>
      </c>
      <c r="T12" s="17">
        <v>2.13936462483784E-2</v>
      </c>
      <c r="U12" s="17">
        <v>0</v>
      </c>
      <c r="V12" s="17">
        <v>0</v>
      </c>
      <c r="W12" s="17">
        <v>4.6070609731446097E-2</v>
      </c>
      <c r="X12" s="17">
        <v>0</v>
      </c>
      <c r="Y12" s="17">
        <v>0</v>
      </c>
      <c r="Z12" s="17">
        <v>0</v>
      </c>
      <c r="AA12" s="17">
        <v>2.2718044660211399E-2</v>
      </c>
      <c r="AB12" s="17">
        <v>0</v>
      </c>
      <c r="AC12" s="17">
        <v>5.45053439639063E-2</v>
      </c>
      <c r="AD12" s="17">
        <v>0</v>
      </c>
      <c r="AE12" s="17"/>
      <c r="AF12" s="17">
        <v>3.4277568263263898E-2</v>
      </c>
      <c r="AG12" s="17">
        <v>2.01858703946723E-2</v>
      </c>
      <c r="AH12" s="17">
        <v>0</v>
      </c>
      <c r="AI12" s="17">
        <v>0</v>
      </c>
      <c r="AJ12" s="17">
        <v>2.4294677689827598E-2</v>
      </c>
      <c r="AK12" s="17">
        <v>0</v>
      </c>
      <c r="AL12" s="17"/>
      <c r="AM12" s="17">
        <v>2.1234390527158701E-2</v>
      </c>
      <c r="AN12" s="17">
        <v>1.19285385158107E-2</v>
      </c>
      <c r="AO12" s="17"/>
      <c r="AP12" s="17">
        <v>2.41022489179996E-2</v>
      </c>
      <c r="AQ12" s="17">
        <v>0</v>
      </c>
      <c r="AR12" s="17">
        <v>1.0165512796679901E-2</v>
      </c>
      <c r="AS12" s="17">
        <v>7.2345481834073397E-2</v>
      </c>
      <c r="AT12" s="17">
        <v>0</v>
      </c>
      <c r="AU12" s="17"/>
      <c r="AV12" s="17">
        <v>2.8618429773121502E-2</v>
      </c>
      <c r="AW12" s="17">
        <v>2.9558940902132E-2</v>
      </c>
      <c r="AX12" s="17">
        <v>3.1719645599477798E-2</v>
      </c>
      <c r="AY12" s="17">
        <v>0</v>
      </c>
      <c r="AZ12" s="17">
        <v>0</v>
      </c>
      <c r="BA12" s="17">
        <v>0</v>
      </c>
      <c r="BB12" s="17"/>
      <c r="BC12" s="17">
        <v>0</v>
      </c>
      <c r="BD12" s="17">
        <v>1.91341842474416E-2</v>
      </c>
      <c r="BE12" s="17">
        <v>3.1745744680512701E-2</v>
      </c>
      <c r="BF12" s="17"/>
      <c r="BG12" s="17">
        <v>0</v>
      </c>
      <c r="BH12" s="17">
        <v>2.1037745474905702E-2</v>
      </c>
      <c r="BI12" s="17">
        <v>1.7644039877341901E-2</v>
      </c>
      <c r="BJ12" s="17">
        <v>0</v>
      </c>
      <c r="BK12" s="17">
        <v>2.9984676226649298E-2</v>
      </c>
      <c r="BL12" s="17"/>
      <c r="BM12" s="17">
        <v>1.7490220610115199E-2</v>
      </c>
      <c r="BN12" s="17">
        <v>2.2879071557667701E-2</v>
      </c>
    </row>
    <row r="13" spans="2:66" ht="29" x14ac:dyDescent="0.35">
      <c r="B13" s="18" t="s">
        <v>354</v>
      </c>
      <c r="C13" s="17">
        <v>2.4479099015031602E-3</v>
      </c>
      <c r="D13" s="17">
        <v>0</v>
      </c>
      <c r="E13" s="17">
        <v>4.7435392982641796E-3</v>
      </c>
      <c r="F13" s="17"/>
      <c r="G13" s="17">
        <v>0</v>
      </c>
      <c r="H13" s="17">
        <v>0</v>
      </c>
      <c r="I13" s="17">
        <v>1.6070765896989501E-2</v>
      </c>
      <c r="J13" s="17">
        <v>0</v>
      </c>
      <c r="K13" s="17">
        <v>0</v>
      </c>
      <c r="L13" s="17">
        <v>0</v>
      </c>
      <c r="M13" s="17"/>
      <c r="N13" s="17">
        <v>0</v>
      </c>
      <c r="O13" s="17">
        <v>0</v>
      </c>
      <c r="P13" s="17">
        <v>0</v>
      </c>
      <c r="Q13" s="17">
        <v>9.4025342616582096E-3</v>
      </c>
      <c r="R13" s="17"/>
      <c r="S13" s="17">
        <v>1.7774436723184E-2</v>
      </c>
      <c r="T13" s="17">
        <v>0</v>
      </c>
      <c r="U13" s="17">
        <v>0</v>
      </c>
      <c r="V13" s="17">
        <v>0</v>
      </c>
      <c r="W13" s="17">
        <v>0</v>
      </c>
      <c r="X13" s="17">
        <v>0</v>
      </c>
      <c r="Y13" s="17">
        <v>0</v>
      </c>
      <c r="Z13" s="17">
        <v>0</v>
      </c>
      <c r="AA13" s="17">
        <v>0</v>
      </c>
      <c r="AB13" s="17">
        <v>0</v>
      </c>
      <c r="AC13" s="17">
        <v>0</v>
      </c>
      <c r="AD13" s="17">
        <v>0</v>
      </c>
      <c r="AE13" s="17"/>
      <c r="AF13" s="17">
        <v>8.5248285306355493E-3</v>
      </c>
      <c r="AG13" s="17">
        <v>0</v>
      </c>
      <c r="AH13" s="17">
        <v>0</v>
      </c>
      <c r="AI13" s="17">
        <v>0</v>
      </c>
      <c r="AJ13" s="17">
        <v>0</v>
      </c>
      <c r="AK13" s="17">
        <v>0</v>
      </c>
      <c r="AL13" s="17"/>
      <c r="AM13" s="17">
        <v>4.17572598122435E-3</v>
      </c>
      <c r="AN13" s="17">
        <v>0</v>
      </c>
      <c r="AO13" s="17"/>
      <c r="AP13" s="17">
        <v>1.16597039936975E-2</v>
      </c>
      <c r="AQ13" s="17">
        <v>0</v>
      </c>
      <c r="AR13" s="17">
        <v>0</v>
      </c>
      <c r="AS13" s="17">
        <v>0</v>
      </c>
      <c r="AT13" s="17">
        <v>0</v>
      </c>
      <c r="AU13" s="17"/>
      <c r="AV13" s="17">
        <v>0</v>
      </c>
      <c r="AW13" s="17">
        <v>0</v>
      </c>
      <c r="AX13" s="17">
        <v>0</v>
      </c>
      <c r="AY13" s="17">
        <v>0</v>
      </c>
      <c r="AZ13" s="17">
        <v>0</v>
      </c>
      <c r="BA13" s="17">
        <v>0</v>
      </c>
      <c r="BB13" s="17"/>
      <c r="BC13" s="17">
        <v>0</v>
      </c>
      <c r="BD13" s="17">
        <v>0</v>
      </c>
      <c r="BE13" s="17">
        <v>0</v>
      </c>
      <c r="BF13" s="17"/>
      <c r="BG13" s="17">
        <v>0</v>
      </c>
      <c r="BH13" s="17">
        <v>0</v>
      </c>
      <c r="BI13" s="17">
        <v>0</v>
      </c>
      <c r="BJ13" s="17">
        <v>0</v>
      </c>
      <c r="BK13" s="17">
        <v>0</v>
      </c>
      <c r="BL13" s="17"/>
      <c r="BM13" s="17">
        <v>0</v>
      </c>
      <c r="BN13" s="17">
        <v>0</v>
      </c>
    </row>
    <row r="14" spans="2:66" x14ac:dyDescent="0.35">
      <c r="B14" s="18" t="s">
        <v>282</v>
      </c>
      <c r="C14" s="19">
        <v>7.4353448475277997E-3</v>
      </c>
      <c r="D14" s="19">
        <v>1.5363913064607699E-2</v>
      </c>
      <c r="E14" s="19">
        <v>0</v>
      </c>
      <c r="F14" s="19"/>
      <c r="G14" s="19">
        <v>1.9085924919322501E-2</v>
      </c>
      <c r="H14" s="19">
        <v>0</v>
      </c>
      <c r="I14" s="19">
        <v>0</v>
      </c>
      <c r="J14" s="19">
        <v>1.6065145816233702E-2</v>
      </c>
      <c r="K14" s="19">
        <v>0</v>
      </c>
      <c r="L14" s="19">
        <v>1.2632188122257301E-2</v>
      </c>
      <c r="M14" s="19"/>
      <c r="N14" s="19">
        <v>0</v>
      </c>
      <c r="O14" s="19">
        <v>0</v>
      </c>
      <c r="P14" s="19">
        <v>0</v>
      </c>
      <c r="Q14" s="19">
        <v>2.85595007533547E-2</v>
      </c>
      <c r="R14" s="19"/>
      <c r="S14" s="19">
        <v>1.9264778378070401E-2</v>
      </c>
      <c r="T14" s="19">
        <v>0</v>
      </c>
      <c r="U14" s="19">
        <v>0</v>
      </c>
      <c r="V14" s="19">
        <v>0</v>
      </c>
      <c r="W14" s="19">
        <v>0</v>
      </c>
      <c r="X14" s="19">
        <v>0</v>
      </c>
      <c r="Y14" s="19">
        <v>0</v>
      </c>
      <c r="Z14" s="19">
        <v>0</v>
      </c>
      <c r="AA14" s="19">
        <v>2.40474115746908E-2</v>
      </c>
      <c r="AB14" s="19">
        <v>0</v>
      </c>
      <c r="AC14" s="19">
        <v>0</v>
      </c>
      <c r="AD14" s="19">
        <v>7.3925261421105906E-2</v>
      </c>
      <c r="AE14" s="19"/>
      <c r="AF14" s="19">
        <v>0</v>
      </c>
      <c r="AG14" s="19">
        <v>0</v>
      </c>
      <c r="AH14" s="19">
        <v>3.7232340406939297E-2</v>
      </c>
      <c r="AI14" s="19">
        <v>1.12467724337495E-2</v>
      </c>
      <c r="AJ14" s="19">
        <v>0</v>
      </c>
      <c r="AK14" s="19">
        <v>0</v>
      </c>
      <c r="AL14" s="19"/>
      <c r="AM14" s="19">
        <v>3.8623839323776799E-3</v>
      </c>
      <c r="AN14" s="19">
        <v>1.2726928785946501E-2</v>
      </c>
      <c r="AO14" s="19"/>
      <c r="AP14" s="19">
        <v>1.07847721723188E-2</v>
      </c>
      <c r="AQ14" s="19">
        <v>1.13734983943251E-2</v>
      </c>
      <c r="AR14" s="19">
        <v>0</v>
      </c>
      <c r="AS14" s="19">
        <v>0</v>
      </c>
      <c r="AT14" s="19">
        <v>0</v>
      </c>
      <c r="AU14" s="19"/>
      <c r="AV14" s="19">
        <v>1.4705266866978E-2</v>
      </c>
      <c r="AW14" s="19">
        <v>0</v>
      </c>
      <c r="AX14" s="19">
        <v>0</v>
      </c>
      <c r="AY14" s="19">
        <v>0</v>
      </c>
      <c r="AZ14" s="19">
        <v>0</v>
      </c>
      <c r="BA14" s="19">
        <v>0</v>
      </c>
      <c r="BB14" s="19"/>
      <c r="BC14" s="19">
        <v>1.0470796633213399E-2</v>
      </c>
      <c r="BD14" s="19">
        <v>5.8154722436670296E-3</v>
      </c>
      <c r="BE14" s="19">
        <v>8.5552247319940905E-3</v>
      </c>
      <c r="BF14" s="19"/>
      <c r="BG14" s="19">
        <v>2.65570454256382E-2</v>
      </c>
      <c r="BH14" s="19">
        <v>0</v>
      </c>
      <c r="BI14" s="19">
        <v>0</v>
      </c>
      <c r="BJ14" s="19">
        <v>0.103245036556942</v>
      </c>
      <c r="BK14" s="19">
        <v>0</v>
      </c>
      <c r="BL14" s="19"/>
      <c r="BM14" s="19">
        <v>4.4782260102537996E-3</v>
      </c>
      <c r="BN14" s="19">
        <v>2.4466444401896398E-2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491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349</v>
      </c>
      <c r="D7" s="10">
        <v>181</v>
      </c>
      <c r="E7" s="10">
        <v>166</v>
      </c>
      <c r="F7" s="10"/>
      <c r="G7" s="10">
        <v>49</v>
      </c>
      <c r="H7" s="10">
        <v>57</v>
      </c>
      <c r="I7" s="10">
        <v>50</v>
      </c>
      <c r="J7" s="10">
        <v>55</v>
      </c>
      <c r="K7" s="10">
        <v>52</v>
      </c>
      <c r="L7" s="10">
        <v>86</v>
      </c>
      <c r="M7" s="10"/>
      <c r="N7" s="10">
        <v>97</v>
      </c>
      <c r="O7" s="10">
        <v>91</v>
      </c>
      <c r="P7" s="10">
        <v>76</v>
      </c>
      <c r="Q7" s="10">
        <v>85</v>
      </c>
      <c r="R7" s="10"/>
      <c r="S7" s="10">
        <v>52</v>
      </c>
      <c r="T7" s="10">
        <v>55</v>
      </c>
      <c r="U7" s="10">
        <v>33</v>
      </c>
      <c r="V7" s="10">
        <v>28</v>
      </c>
      <c r="W7" s="10">
        <v>34</v>
      </c>
      <c r="X7" s="10">
        <v>23</v>
      </c>
      <c r="Y7" s="10">
        <v>30</v>
      </c>
      <c r="Z7" s="10">
        <v>6</v>
      </c>
      <c r="AA7" s="10">
        <v>35</v>
      </c>
      <c r="AB7" s="10">
        <v>26</v>
      </c>
      <c r="AC7" s="10">
        <v>19</v>
      </c>
      <c r="AD7" s="10">
        <v>8</v>
      </c>
      <c r="AE7" s="10"/>
      <c r="AF7" s="10">
        <v>83</v>
      </c>
      <c r="AG7" s="10">
        <v>94</v>
      </c>
      <c r="AH7" s="10">
        <v>46</v>
      </c>
      <c r="AI7" s="10">
        <v>69</v>
      </c>
      <c r="AJ7" s="10">
        <v>40</v>
      </c>
      <c r="AK7" s="10">
        <v>17</v>
      </c>
      <c r="AL7" s="10"/>
      <c r="AM7" s="10">
        <v>204</v>
      </c>
      <c r="AN7" s="10">
        <v>143</v>
      </c>
      <c r="AO7" s="10"/>
      <c r="AP7" s="10">
        <v>80</v>
      </c>
      <c r="AQ7" s="10">
        <v>76</v>
      </c>
      <c r="AR7" s="10">
        <v>91</v>
      </c>
      <c r="AS7" s="10">
        <v>35</v>
      </c>
      <c r="AT7" s="10">
        <v>8</v>
      </c>
      <c r="AU7" s="10"/>
      <c r="AV7" s="10">
        <v>121</v>
      </c>
      <c r="AW7" s="10">
        <v>82</v>
      </c>
      <c r="AX7" s="10">
        <v>25</v>
      </c>
      <c r="AY7" s="10">
        <v>40</v>
      </c>
      <c r="AZ7" s="10">
        <v>16</v>
      </c>
      <c r="BA7" s="10">
        <v>30</v>
      </c>
      <c r="BB7" s="10"/>
      <c r="BC7" s="10">
        <v>87</v>
      </c>
      <c r="BD7" s="10">
        <v>141</v>
      </c>
      <c r="BE7" s="10">
        <v>104</v>
      </c>
      <c r="BF7" s="10"/>
      <c r="BG7" s="10">
        <v>23</v>
      </c>
      <c r="BH7" s="10">
        <v>165</v>
      </c>
      <c r="BI7" s="10">
        <v>109</v>
      </c>
      <c r="BJ7" s="10">
        <v>7</v>
      </c>
      <c r="BK7" s="10">
        <v>29</v>
      </c>
      <c r="BL7" s="10"/>
      <c r="BM7" s="10">
        <v>188</v>
      </c>
      <c r="BN7" s="10">
        <v>36</v>
      </c>
    </row>
    <row r="8" spans="2:66" ht="30" customHeight="1" x14ac:dyDescent="0.35">
      <c r="B8" s="11" t="s">
        <v>19</v>
      </c>
      <c r="C8" s="11">
        <v>349</v>
      </c>
      <c r="D8" s="11">
        <v>180</v>
      </c>
      <c r="E8" s="11">
        <v>166</v>
      </c>
      <c r="F8" s="11"/>
      <c r="G8" s="11">
        <v>50</v>
      </c>
      <c r="H8" s="11">
        <v>56</v>
      </c>
      <c r="I8" s="11">
        <v>51</v>
      </c>
      <c r="J8" s="11">
        <v>56</v>
      </c>
      <c r="K8" s="11">
        <v>52</v>
      </c>
      <c r="L8" s="11">
        <v>84</v>
      </c>
      <c r="M8" s="11"/>
      <c r="N8" s="11">
        <v>96</v>
      </c>
      <c r="O8" s="11">
        <v>95</v>
      </c>
      <c r="P8" s="11">
        <v>75</v>
      </c>
      <c r="Q8" s="11">
        <v>83</v>
      </c>
      <c r="R8" s="11"/>
      <c r="S8" s="11">
        <v>51</v>
      </c>
      <c r="T8" s="11">
        <v>54</v>
      </c>
      <c r="U8" s="11">
        <v>32</v>
      </c>
      <c r="V8" s="11">
        <v>30</v>
      </c>
      <c r="W8" s="11">
        <v>34</v>
      </c>
      <c r="X8" s="11">
        <v>23</v>
      </c>
      <c r="Y8" s="11">
        <v>29</v>
      </c>
      <c r="Z8" s="11">
        <v>6</v>
      </c>
      <c r="AA8" s="11">
        <v>34</v>
      </c>
      <c r="AB8" s="11">
        <v>30</v>
      </c>
      <c r="AC8" s="11">
        <v>19</v>
      </c>
      <c r="AD8" s="11">
        <v>8</v>
      </c>
      <c r="AE8" s="11"/>
      <c r="AF8" s="11">
        <v>84</v>
      </c>
      <c r="AG8" s="11">
        <v>93</v>
      </c>
      <c r="AH8" s="11">
        <v>46</v>
      </c>
      <c r="AI8" s="11">
        <v>69</v>
      </c>
      <c r="AJ8" s="11">
        <v>40</v>
      </c>
      <c r="AK8" s="11">
        <v>17</v>
      </c>
      <c r="AL8" s="11"/>
      <c r="AM8" s="11">
        <v>203</v>
      </c>
      <c r="AN8" s="11">
        <v>143</v>
      </c>
      <c r="AO8" s="11"/>
      <c r="AP8" s="11">
        <v>79</v>
      </c>
      <c r="AQ8" s="11">
        <v>76</v>
      </c>
      <c r="AR8" s="11">
        <v>92</v>
      </c>
      <c r="AS8" s="11">
        <v>35</v>
      </c>
      <c r="AT8" s="11">
        <v>8</v>
      </c>
      <c r="AU8" s="11"/>
      <c r="AV8" s="11">
        <v>121</v>
      </c>
      <c r="AW8" s="11">
        <v>82</v>
      </c>
      <c r="AX8" s="11">
        <v>25</v>
      </c>
      <c r="AY8" s="11">
        <v>40</v>
      </c>
      <c r="AZ8" s="11">
        <v>16</v>
      </c>
      <c r="BA8" s="11">
        <v>30</v>
      </c>
      <c r="BB8" s="11"/>
      <c r="BC8" s="11">
        <v>88</v>
      </c>
      <c r="BD8" s="11">
        <v>141</v>
      </c>
      <c r="BE8" s="11">
        <v>104</v>
      </c>
      <c r="BF8" s="11"/>
      <c r="BG8" s="11">
        <v>23</v>
      </c>
      <c r="BH8" s="11">
        <v>165</v>
      </c>
      <c r="BI8" s="11">
        <v>110</v>
      </c>
      <c r="BJ8" s="11">
        <v>7</v>
      </c>
      <c r="BK8" s="11">
        <v>29</v>
      </c>
      <c r="BL8" s="11"/>
      <c r="BM8" s="11">
        <v>188</v>
      </c>
      <c r="BN8" s="11">
        <v>36</v>
      </c>
    </row>
    <row r="9" spans="2:66" ht="29" x14ac:dyDescent="0.35">
      <c r="B9" s="18" t="s">
        <v>350</v>
      </c>
      <c r="C9" s="17">
        <v>2.4999026056683499E-2</v>
      </c>
      <c r="D9" s="17">
        <v>3.77972360816115E-2</v>
      </c>
      <c r="E9" s="17">
        <v>1.1414698504726701E-2</v>
      </c>
      <c r="F9" s="17"/>
      <c r="G9" s="17">
        <v>2.1682856981131999E-2</v>
      </c>
      <c r="H9" s="17">
        <v>5.1369825928212501E-2</v>
      </c>
      <c r="I9" s="17">
        <v>1.8541518696909499E-2</v>
      </c>
      <c r="J9" s="17">
        <v>1.8100748273738101E-2</v>
      </c>
      <c r="K9" s="17">
        <v>1.82326248317419E-2</v>
      </c>
      <c r="L9" s="17">
        <v>2.2139640389732901E-2</v>
      </c>
      <c r="M9" s="17"/>
      <c r="N9" s="17">
        <v>1.9554071052471599E-2</v>
      </c>
      <c r="O9" s="17">
        <v>2.19158027057537E-2</v>
      </c>
      <c r="P9" s="17">
        <v>2.6196053442792099E-2</v>
      </c>
      <c r="Q9" s="17">
        <v>3.37217686017545E-2</v>
      </c>
      <c r="R9" s="17"/>
      <c r="S9" s="17">
        <v>7.6866275410585605E-2</v>
      </c>
      <c r="T9" s="17">
        <v>0</v>
      </c>
      <c r="U9" s="17">
        <v>8.7334154699555605E-2</v>
      </c>
      <c r="V9" s="17">
        <v>0</v>
      </c>
      <c r="W9" s="17">
        <v>3.0282149054637799E-2</v>
      </c>
      <c r="X9" s="17">
        <v>0</v>
      </c>
      <c r="Y9" s="17">
        <v>0</v>
      </c>
      <c r="Z9" s="17">
        <v>0</v>
      </c>
      <c r="AA9" s="17">
        <v>0</v>
      </c>
      <c r="AB9" s="17">
        <v>0</v>
      </c>
      <c r="AC9" s="17">
        <v>5.1008680968339298E-2</v>
      </c>
      <c r="AD9" s="17">
        <v>0</v>
      </c>
      <c r="AE9" s="17"/>
      <c r="AF9" s="17">
        <v>4.7153111858007302E-2</v>
      </c>
      <c r="AG9" s="17">
        <v>2.0983072360375901E-2</v>
      </c>
      <c r="AH9" s="17">
        <v>0</v>
      </c>
      <c r="AI9" s="17">
        <v>2.6948192667696401E-2</v>
      </c>
      <c r="AJ9" s="17">
        <v>2.4052845829672799E-2</v>
      </c>
      <c r="AK9" s="17">
        <v>0</v>
      </c>
      <c r="AL9" s="17"/>
      <c r="AM9" s="17">
        <v>1.8554583547731901E-2</v>
      </c>
      <c r="AN9" s="17">
        <v>3.4485297611163403E-2</v>
      </c>
      <c r="AO9" s="17"/>
      <c r="AP9" s="17">
        <v>2.4820283616028199E-2</v>
      </c>
      <c r="AQ9" s="17">
        <v>1.2342796762962099E-2</v>
      </c>
      <c r="AR9" s="17">
        <v>2.11074778651795E-2</v>
      </c>
      <c r="AS9" s="17">
        <v>5.7399169736739301E-2</v>
      </c>
      <c r="AT9" s="17">
        <v>0</v>
      </c>
      <c r="AU9" s="17"/>
      <c r="AV9" s="17">
        <v>2.4253400546753401E-2</v>
      </c>
      <c r="AW9" s="17">
        <v>2.4202976886584199E-2</v>
      </c>
      <c r="AX9" s="17">
        <v>7.7260156761364898E-2</v>
      </c>
      <c r="AY9" s="17">
        <v>2.3486267015966001E-2</v>
      </c>
      <c r="AZ9" s="17">
        <v>0</v>
      </c>
      <c r="BA9" s="17">
        <v>0</v>
      </c>
      <c r="BB9" s="17"/>
      <c r="BC9" s="17">
        <v>2.3288905996239301E-2</v>
      </c>
      <c r="BD9" s="17">
        <v>3.3759783409817702E-2</v>
      </c>
      <c r="BE9" s="17">
        <v>1.85279433852704E-2</v>
      </c>
      <c r="BF9" s="17"/>
      <c r="BG9" s="17">
        <v>8.8332533258391993E-2</v>
      </c>
      <c r="BH9" s="17">
        <v>1.21712895846106E-2</v>
      </c>
      <c r="BI9" s="17">
        <v>1.71758512484485E-2</v>
      </c>
      <c r="BJ9" s="17">
        <v>0</v>
      </c>
      <c r="BK9" s="17">
        <v>9.7550382056771898E-2</v>
      </c>
      <c r="BL9" s="17"/>
      <c r="BM9" s="17">
        <v>2.1440635344202302E-2</v>
      </c>
      <c r="BN9" s="17">
        <v>7.8878631619370101E-2</v>
      </c>
    </row>
    <row r="10" spans="2:66" ht="43.5" x14ac:dyDescent="0.35">
      <c r="B10" s="18" t="s">
        <v>351</v>
      </c>
      <c r="C10" s="17">
        <v>2.6141919459676099E-2</v>
      </c>
      <c r="D10" s="17">
        <v>3.4183663510830402E-2</v>
      </c>
      <c r="E10" s="17">
        <v>1.7731191959157601E-2</v>
      </c>
      <c r="F10" s="17"/>
      <c r="G10" s="17">
        <v>2.4432001185992099E-2</v>
      </c>
      <c r="H10" s="17">
        <v>0</v>
      </c>
      <c r="I10" s="17">
        <v>7.97616644616886E-2</v>
      </c>
      <c r="J10" s="17">
        <v>1.7277179694431301E-2</v>
      </c>
      <c r="K10" s="17">
        <v>1.8205678375714799E-2</v>
      </c>
      <c r="L10" s="17">
        <v>2.2777456232581501E-2</v>
      </c>
      <c r="M10" s="17"/>
      <c r="N10" s="17">
        <v>2.3448056958066999E-2</v>
      </c>
      <c r="O10" s="17">
        <v>3.2205530513176199E-2</v>
      </c>
      <c r="P10" s="17">
        <v>2.54753622921167E-2</v>
      </c>
      <c r="Q10" s="17">
        <v>2.29633792000229E-2</v>
      </c>
      <c r="R10" s="17"/>
      <c r="S10" s="17">
        <v>5.9168033110122101E-2</v>
      </c>
      <c r="T10" s="17">
        <v>3.6304176807986699E-2</v>
      </c>
      <c r="U10" s="17">
        <v>3.0334733554992201E-2</v>
      </c>
      <c r="V10" s="17">
        <v>0</v>
      </c>
      <c r="W10" s="17">
        <v>0</v>
      </c>
      <c r="X10" s="17">
        <v>0</v>
      </c>
      <c r="Y10" s="17">
        <v>0</v>
      </c>
      <c r="Z10" s="17">
        <v>0</v>
      </c>
      <c r="AA10" s="17">
        <v>5.5862443211948103E-2</v>
      </c>
      <c r="AB10" s="17">
        <v>4.0632796170529402E-2</v>
      </c>
      <c r="AC10" s="17">
        <v>0</v>
      </c>
      <c r="AD10" s="17">
        <v>0</v>
      </c>
      <c r="AE10" s="17"/>
      <c r="AF10" s="17">
        <v>4.7418265201021603E-2</v>
      </c>
      <c r="AG10" s="17">
        <v>4.4787583453612501E-2</v>
      </c>
      <c r="AH10" s="17">
        <v>0</v>
      </c>
      <c r="AI10" s="17">
        <v>1.40955183055721E-2</v>
      </c>
      <c r="AJ10" s="17">
        <v>0</v>
      </c>
      <c r="AK10" s="17">
        <v>0</v>
      </c>
      <c r="AL10" s="17"/>
      <c r="AM10" s="17">
        <v>2.4612769297218302E-2</v>
      </c>
      <c r="AN10" s="17">
        <v>2.86732652837519E-2</v>
      </c>
      <c r="AO10" s="17"/>
      <c r="AP10" s="17">
        <v>1.2270746891052E-2</v>
      </c>
      <c r="AQ10" s="17">
        <v>1.23245550323669E-2</v>
      </c>
      <c r="AR10" s="17">
        <v>1.0630875251048701E-2</v>
      </c>
      <c r="AS10" s="17">
        <v>0.121346950096701</v>
      </c>
      <c r="AT10" s="17">
        <v>0.131916159886769</v>
      </c>
      <c r="AU10" s="17"/>
      <c r="AV10" s="17">
        <v>2.6085323138435101E-2</v>
      </c>
      <c r="AW10" s="17">
        <v>1.3044861038768899E-2</v>
      </c>
      <c r="AX10" s="17">
        <v>7.6708963516152903E-2</v>
      </c>
      <c r="AY10" s="17">
        <v>0</v>
      </c>
      <c r="AZ10" s="17">
        <v>0.12735579772786801</v>
      </c>
      <c r="BA10" s="17">
        <v>3.1217565243425002E-2</v>
      </c>
      <c r="BB10" s="17"/>
      <c r="BC10" s="17">
        <v>0</v>
      </c>
      <c r="BD10" s="17">
        <v>4.2917038171904801E-2</v>
      </c>
      <c r="BE10" s="17">
        <v>2.95906509022048E-2</v>
      </c>
      <c r="BF10" s="17"/>
      <c r="BG10" s="17">
        <v>5.3527593679297297E-2</v>
      </c>
      <c r="BH10" s="17">
        <v>2.9966188244443599E-2</v>
      </c>
      <c r="BI10" s="17">
        <v>2.6914110930166098E-2</v>
      </c>
      <c r="BJ10" s="17">
        <v>0</v>
      </c>
      <c r="BK10" s="17">
        <v>0</v>
      </c>
      <c r="BL10" s="17"/>
      <c r="BM10" s="17">
        <v>3.2833772898037801E-2</v>
      </c>
      <c r="BN10" s="17">
        <v>0</v>
      </c>
    </row>
    <row r="11" spans="2:66" ht="29" x14ac:dyDescent="0.35">
      <c r="B11" s="18" t="s">
        <v>352</v>
      </c>
      <c r="C11" s="17">
        <v>0.15147058823349699</v>
      </c>
      <c r="D11" s="17">
        <v>0.19027906020059801</v>
      </c>
      <c r="E11" s="17">
        <v>0.11118463710580601</v>
      </c>
      <c r="F11" s="17"/>
      <c r="G11" s="17">
        <v>0.24348941948442099</v>
      </c>
      <c r="H11" s="17">
        <v>0.19464348155230601</v>
      </c>
      <c r="I11" s="17">
        <v>0.122188884351981</v>
      </c>
      <c r="J11" s="17">
        <v>0.14178950870284401</v>
      </c>
      <c r="K11" s="17">
        <v>7.4430368446324405E-2</v>
      </c>
      <c r="L11" s="17">
        <v>0.13943489214423799</v>
      </c>
      <c r="M11" s="17"/>
      <c r="N11" s="17">
        <v>0.145431375898045</v>
      </c>
      <c r="O11" s="17">
        <v>0.13108363530975201</v>
      </c>
      <c r="P11" s="17">
        <v>0.18420661103320701</v>
      </c>
      <c r="Q11" s="17">
        <v>0.152293310563859</v>
      </c>
      <c r="R11" s="17"/>
      <c r="S11" s="17">
        <v>0.17397143233401399</v>
      </c>
      <c r="T11" s="17">
        <v>0.23323069221715201</v>
      </c>
      <c r="U11" s="17">
        <v>5.9631914754598302E-2</v>
      </c>
      <c r="V11" s="17">
        <v>0.17478551170434101</v>
      </c>
      <c r="W11" s="17">
        <v>0.17877779914154099</v>
      </c>
      <c r="X11" s="17">
        <v>0.13204369223218601</v>
      </c>
      <c r="Y11" s="17">
        <v>0.131976916379801</v>
      </c>
      <c r="Z11" s="17">
        <v>0.168399806631507</v>
      </c>
      <c r="AA11" s="17">
        <v>0.113783251922838</v>
      </c>
      <c r="AB11" s="17">
        <v>0.116207452868269</v>
      </c>
      <c r="AC11" s="17">
        <v>0.107456122049538</v>
      </c>
      <c r="AD11" s="17">
        <v>0.12765239546465301</v>
      </c>
      <c r="AE11" s="17"/>
      <c r="AF11" s="17">
        <v>0.21598567084362</v>
      </c>
      <c r="AG11" s="17">
        <v>0.128954992878245</v>
      </c>
      <c r="AH11" s="17">
        <v>0.194457503388554</v>
      </c>
      <c r="AI11" s="17">
        <v>0.11382736733344</v>
      </c>
      <c r="AJ11" s="17">
        <v>4.8417146217622803E-2</v>
      </c>
      <c r="AK11" s="17">
        <v>0.23371874350799701</v>
      </c>
      <c r="AL11" s="17"/>
      <c r="AM11" s="17">
        <v>0.13578382673738601</v>
      </c>
      <c r="AN11" s="17">
        <v>0.175819010026665</v>
      </c>
      <c r="AO11" s="17"/>
      <c r="AP11" s="17">
        <v>8.4826892476681501E-2</v>
      </c>
      <c r="AQ11" s="17">
        <v>0.163150105106906</v>
      </c>
      <c r="AR11" s="17">
        <v>0.17518280585058299</v>
      </c>
      <c r="AS11" s="17">
        <v>0.141209719302167</v>
      </c>
      <c r="AT11" s="17">
        <v>0.23939798580333899</v>
      </c>
      <c r="AU11" s="17"/>
      <c r="AV11" s="17">
        <v>0.174640232003693</v>
      </c>
      <c r="AW11" s="17">
        <v>0.14779271972928701</v>
      </c>
      <c r="AX11" s="17">
        <v>8.0448630400492702E-2</v>
      </c>
      <c r="AY11" s="17">
        <v>0.175988740266219</v>
      </c>
      <c r="AZ11" s="17">
        <v>0.11694920847722801</v>
      </c>
      <c r="BA11" s="17">
        <v>0.16520013485218299</v>
      </c>
      <c r="BB11" s="17"/>
      <c r="BC11" s="17">
        <v>0.146590157831021</v>
      </c>
      <c r="BD11" s="17">
        <v>0.106736312816574</v>
      </c>
      <c r="BE11" s="17">
        <v>0.204093336305053</v>
      </c>
      <c r="BF11" s="17"/>
      <c r="BG11" s="17">
        <v>0.17403164825221801</v>
      </c>
      <c r="BH11" s="17">
        <v>0.12831692906625</v>
      </c>
      <c r="BI11" s="17">
        <v>0.16426362545656401</v>
      </c>
      <c r="BJ11" s="17">
        <v>0.27892769290927599</v>
      </c>
      <c r="BK11" s="17">
        <v>0.20440280188735499</v>
      </c>
      <c r="BL11" s="17"/>
      <c r="BM11" s="17">
        <v>0.133880723957158</v>
      </c>
      <c r="BN11" s="17">
        <v>0.218667329992699</v>
      </c>
    </row>
    <row r="12" spans="2:66" ht="29" x14ac:dyDescent="0.35">
      <c r="B12" s="18" t="s">
        <v>353</v>
      </c>
      <c r="C12" s="17">
        <v>0.47499534818733802</v>
      </c>
      <c r="D12" s="17">
        <v>0.42291253209866198</v>
      </c>
      <c r="E12" s="17">
        <v>0.53718518889729705</v>
      </c>
      <c r="F12" s="17"/>
      <c r="G12" s="17">
        <v>0.44327950142810801</v>
      </c>
      <c r="H12" s="17">
        <v>0.404820962301287</v>
      </c>
      <c r="I12" s="17">
        <v>0.49800729495848001</v>
      </c>
      <c r="J12" s="17">
        <v>0.47257016093083598</v>
      </c>
      <c r="K12" s="17">
        <v>0.61631857328333395</v>
      </c>
      <c r="L12" s="17">
        <v>0.44141571665571899</v>
      </c>
      <c r="M12" s="17"/>
      <c r="N12" s="17">
        <v>0.49213621012210201</v>
      </c>
      <c r="O12" s="17">
        <v>0.46413865733919701</v>
      </c>
      <c r="P12" s="17">
        <v>0.393696553886276</v>
      </c>
      <c r="Q12" s="17">
        <v>0.54032715947534804</v>
      </c>
      <c r="R12" s="17"/>
      <c r="S12" s="17">
        <v>0.388716420093415</v>
      </c>
      <c r="T12" s="17">
        <v>0.42272258807956897</v>
      </c>
      <c r="U12" s="17">
        <v>0.51791127976611095</v>
      </c>
      <c r="V12" s="17">
        <v>0.50099477805456105</v>
      </c>
      <c r="W12" s="17">
        <v>0.49573998700178501</v>
      </c>
      <c r="X12" s="17">
        <v>0.60197586744286902</v>
      </c>
      <c r="Y12" s="17">
        <v>0.50056993582535603</v>
      </c>
      <c r="Z12" s="17">
        <v>0.16498853344177999</v>
      </c>
      <c r="AA12" s="17">
        <v>0.56999690091684896</v>
      </c>
      <c r="AB12" s="17">
        <v>0.42366251339503203</v>
      </c>
      <c r="AC12" s="17">
        <v>0.414591161354537</v>
      </c>
      <c r="AD12" s="17">
        <v>0.73781847741739004</v>
      </c>
      <c r="AE12" s="17"/>
      <c r="AF12" s="17">
        <v>0.44628044291920299</v>
      </c>
      <c r="AG12" s="17">
        <v>0.43427072747886603</v>
      </c>
      <c r="AH12" s="17">
        <v>0.409951937398016</v>
      </c>
      <c r="AI12" s="17">
        <v>0.56732959378148196</v>
      </c>
      <c r="AJ12" s="17">
        <v>0.57044502586292101</v>
      </c>
      <c r="AK12" s="17">
        <v>0.41874600348325403</v>
      </c>
      <c r="AL12" s="17"/>
      <c r="AM12" s="17">
        <v>0.50419761627171999</v>
      </c>
      <c r="AN12" s="17">
        <v>0.43328477716700903</v>
      </c>
      <c r="AO12" s="17"/>
      <c r="AP12" s="17">
        <v>0.52724583336506003</v>
      </c>
      <c r="AQ12" s="17">
        <v>0.52269265288613498</v>
      </c>
      <c r="AR12" s="17">
        <v>0.41966982981030099</v>
      </c>
      <c r="AS12" s="17">
        <v>0.39287000706027497</v>
      </c>
      <c r="AT12" s="17">
        <v>0.50948552060909202</v>
      </c>
      <c r="AU12" s="17"/>
      <c r="AV12" s="17">
        <v>0.43455588417608798</v>
      </c>
      <c r="AW12" s="17">
        <v>0.53369322667550101</v>
      </c>
      <c r="AX12" s="17">
        <v>0.37268977034412298</v>
      </c>
      <c r="AY12" s="17">
        <v>0.40556782312730399</v>
      </c>
      <c r="AZ12" s="17">
        <v>0.50954412856475395</v>
      </c>
      <c r="BA12" s="17">
        <v>0.59969834711545</v>
      </c>
      <c r="BB12" s="17"/>
      <c r="BC12" s="17">
        <v>0.421253462098097</v>
      </c>
      <c r="BD12" s="17">
        <v>0.53846652163586395</v>
      </c>
      <c r="BE12" s="17">
        <v>0.44368171104770199</v>
      </c>
      <c r="BF12" s="17"/>
      <c r="BG12" s="17">
        <v>0.43080087158984798</v>
      </c>
      <c r="BH12" s="17">
        <v>0.49349728511445501</v>
      </c>
      <c r="BI12" s="17">
        <v>0.40743947273769199</v>
      </c>
      <c r="BJ12" s="17">
        <v>0.440982451439418</v>
      </c>
      <c r="BK12" s="17">
        <v>0.587646257005353</v>
      </c>
      <c r="BL12" s="17"/>
      <c r="BM12" s="17">
        <v>0.48586670154185502</v>
      </c>
      <c r="BN12" s="17">
        <v>0.55957389154672199</v>
      </c>
    </row>
    <row r="13" spans="2:66" ht="29" x14ac:dyDescent="0.35">
      <c r="B13" s="18" t="s">
        <v>354</v>
      </c>
      <c r="C13" s="17">
        <v>0.29001640010792401</v>
      </c>
      <c r="D13" s="17">
        <v>0.28631812460997003</v>
      </c>
      <c r="E13" s="17">
        <v>0.29154933658190002</v>
      </c>
      <c r="F13" s="17"/>
      <c r="G13" s="17">
        <v>0.20501490530223501</v>
      </c>
      <c r="H13" s="17">
        <v>0.34916573021819403</v>
      </c>
      <c r="I13" s="17">
        <v>0.26163138998503399</v>
      </c>
      <c r="J13" s="17">
        <v>0.32982902549272097</v>
      </c>
      <c r="K13" s="17">
        <v>0.25479310672284</v>
      </c>
      <c r="L13" s="17">
        <v>0.31356094480360502</v>
      </c>
      <c r="M13" s="17"/>
      <c r="N13" s="17">
        <v>0.28714364029599099</v>
      </c>
      <c r="O13" s="17">
        <v>0.31791239924634002</v>
      </c>
      <c r="P13" s="17">
        <v>0.34288793004812002</v>
      </c>
      <c r="Q13" s="17">
        <v>0.21429709261862501</v>
      </c>
      <c r="R13" s="17"/>
      <c r="S13" s="17">
        <v>0.26319527611536703</v>
      </c>
      <c r="T13" s="17">
        <v>0.28906766623406499</v>
      </c>
      <c r="U13" s="17">
        <v>0.24119093241945899</v>
      </c>
      <c r="V13" s="17">
        <v>0.25417617861960801</v>
      </c>
      <c r="W13" s="17">
        <v>0.29520006480203598</v>
      </c>
      <c r="X13" s="17">
        <v>0.265980440324945</v>
      </c>
      <c r="Y13" s="17">
        <v>0.367453147794843</v>
      </c>
      <c r="Z13" s="17">
        <v>0.48940796140512899</v>
      </c>
      <c r="AA13" s="17">
        <v>0.23209892218615999</v>
      </c>
      <c r="AB13" s="17">
        <v>0.345115816319642</v>
      </c>
      <c r="AC13" s="17">
        <v>0.42694403562758498</v>
      </c>
      <c r="AD13" s="17">
        <v>0.134529127117957</v>
      </c>
      <c r="AE13" s="17"/>
      <c r="AF13" s="17">
        <v>0.219157509526681</v>
      </c>
      <c r="AG13" s="17">
        <v>0.31537191092050698</v>
      </c>
      <c r="AH13" s="17">
        <v>0.37365415963138798</v>
      </c>
      <c r="AI13" s="17">
        <v>0.24770669287279001</v>
      </c>
      <c r="AJ13" s="17">
        <v>0.35708498208978301</v>
      </c>
      <c r="AK13" s="17">
        <v>0.28769496252528198</v>
      </c>
      <c r="AL13" s="17"/>
      <c r="AM13" s="17">
        <v>0.29686172502455399</v>
      </c>
      <c r="AN13" s="17">
        <v>0.28433258725482002</v>
      </c>
      <c r="AO13" s="17"/>
      <c r="AP13" s="17">
        <v>0.32438316219219898</v>
      </c>
      <c r="AQ13" s="17">
        <v>0.23574715563481899</v>
      </c>
      <c r="AR13" s="17">
        <v>0.35233398425433898</v>
      </c>
      <c r="AS13" s="17">
        <v>0.25437418976346798</v>
      </c>
      <c r="AT13" s="17">
        <v>0.11920033370080001</v>
      </c>
      <c r="AU13" s="17"/>
      <c r="AV13" s="17">
        <v>0.30761131432528099</v>
      </c>
      <c r="AW13" s="17">
        <v>0.25468800101921002</v>
      </c>
      <c r="AX13" s="17">
        <v>0.392892478977867</v>
      </c>
      <c r="AY13" s="17">
        <v>0.36923851312818401</v>
      </c>
      <c r="AZ13" s="17">
        <v>0.18212319624085299</v>
      </c>
      <c r="BA13" s="17">
        <v>0.100432265632713</v>
      </c>
      <c r="BB13" s="17"/>
      <c r="BC13" s="17">
        <v>0.37408917902918398</v>
      </c>
      <c r="BD13" s="17">
        <v>0.25014623570201</v>
      </c>
      <c r="BE13" s="17">
        <v>0.28252081837375698</v>
      </c>
      <c r="BF13" s="17"/>
      <c r="BG13" s="17">
        <v>0.253307353220244</v>
      </c>
      <c r="BH13" s="17">
        <v>0.317834173565614</v>
      </c>
      <c r="BI13" s="17">
        <v>0.33811856707743798</v>
      </c>
      <c r="BJ13" s="17">
        <v>0.28008985565130701</v>
      </c>
      <c r="BK13" s="17">
        <v>7.0388956803105696E-2</v>
      </c>
      <c r="BL13" s="17"/>
      <c r="BM13" s="17">
        <v>0.30998081692781798</v>
      </c>
      <c r="BN13" s="17">
        <v>0.110527014361032</v>
      </c>
    </row>
    <row r="14" spans="2:66" x14ac:dyDescent="0.35">
      <c r="B14" s="18" t="s">
        <v>282</v>
      </c>
      <c r="C14" s="19">
        <v>3.2376717954881701E-2</v>
      </c>
      <c r="D14" s="19">
        <v>2.8509383498327899E-2</v>
      </c>
      <c r="E14" s="19">
        <v>3.0934946951112399E-2</v>
      </c>
      <c r="F14" s="19"/>
      <c r="G14" s="19">
        <v>6.21013156181126E-2</v>
      </c>
      <c r="H14" s="19">
        <v>0</v>
      </c>
      <c r="I14" s="19">
        <v>1.98692475459064E-2</v>
      </c>
      <c r="J14" s="19">
        <v>2.0433376905429301E-2</v>
      </c>
      <c r="K14" s="19">
        <v>1.8019648340045599E-2</v>
      </c>
      <c r="L14" s="19">
        <v>6.0671349774122897E-2</v>
      </c>
      <c r="M14" s="19"/>
      <c r="N14" s="19">
        <v>3.2286645673323601E-2</v>
      </c>
      <c r="O14" s="19">
        <v>3.2743974885780902E-2</v>
      </c>
      <c r="P14" s="19">
        <v>2.7537489297488098E-2</v>
      </c>
      <c r="Q14" s="19">
        <v>3.6397289540390503E-2</v>
      </c>
      <c r="R14" s="19"/>
      <c r="S14" s="19">
        <v>3.8082562936496998E-2</v>
      </c>
      <c r="T14" s="19">
        <v>1.8674876661226799E-2</v>
      </c>
      <c r="U14" s="19">
        <v>6.3596984805283002E-2</v>
      </c>
      <c r="V14" s="19">
        <v>7.0043531621489505E-2</v>
      </c>
      <c r="W14" s="19">
        <v>0</v>
      </c>
      <c r="X14" s="19">
        <v>0</v>
      </c>
      <c r="Y14" s="19">
        <v>0</v>
      </c>
      <c r="Z14" s="19">
        <v>0.17720369852158399</v>
      </c>
      <c r="AA14" s="19">
        <v>2.82584817622052E-2</v>
      </c>
      <c r="AB14" s="19">
        <v>7.4381421246526705E-2</v>
      </c>
      <c r="AC14" s="19">
        <v>0</v>
      </c>
      <c r="AD14" s="19">
        <v>0</v>
      </c>
      <c r="AE14" s="19"/>
      <c r="AF14" s="19">
        <v>2.4004999651467601E-2</v>
      </c>
      <c r="AG14" s="19">
        <v>5.5631712908392902E-2</v>
      </c>
      <c r="AH14" s="19">
        <v>2.1936399582042399E-2</v>
      </c>
      <c r="AI14" s="19">
        <v>3.0092635039019201E-2</v>
      </c>
      <c r="AJ14" s="19">
        <v>0</v>
      </c>
      <c r="AK14" s="19">
        <v>5.98402904834675E-2</v>
      </c>
      <c r="AL14" s="19"/>
      <c r="AM14" s="19">
        <v>1.9989479121389601E-2</v>
      </c>
      <c r="AN14" s="19">
        <v>4.3405062656591803E-2</v>
      </c>
      <c r="AO14" s="19"/>
      <c r="AP14" s="19">
        <v>2.6453081458979701E-2</v>
      </c>
      <c r="AQ14" s="19">
        <v>5.3742734576810898E-2</v>
      </c>
      <c r="AR14" s="19">
        <v>2.1075026968548401E-2</v>
      </c>
      <c r="AS14" s="19">
        <v>3.2799964040650102E-2</v>
      </c>
      <c r="AT14" s="19">
        <v>0</v>
      </c>
      <c r="AU14" s="19"/>
      <c r="AV14" s="19">
        <v>3.2853845809749503E-2</v>
      </c>
      <c r="AW14" s="19">
        <v>2.6578214650648701E-2</v>
      </c>
      <c r="AX14" s="19">
        <v>0</v>
      </c>
      <c r="AY14" s="19">
        <v>2.5718656462327402E-2</v>
      </c>
      <c r="AZ14" s="19">
        <v>6.4027668989296904E-2</v>
      </c>
      <c r="BA14" s="19">
        <v>0.103451687156228</v>
      </c>
      <c r="BB14" s="19"/>
      <c r="BC14" s="19">
        <v>3.4778295045458901E-2</v>
      </c>
      <c r="BD14" s="19">
        <v>2.7974108263829699E-2</v>
      </c>
      <c r="BE14" s="19">
        <v>2.1585539986012099E-2</v>
      </c>
      <c r="BF14" s="19"/>
      <c r="BG14" s="19">
        <v>0</v>
      </c>
      <c r="BH14" s="19">
        <v>1.8214134424626001E-2</v>
      </c>
      <c r="BI14" s="19">
        <v>4.6088372549692398E-2</v>
      </c>
      <c r="BJ14" s="19">
        <v>0</v>
      </c>
      <c r="BK14" s="19">
        <v>4.0011602247414901E-2</v>
      </c>
      <c r="BL14" s="19"/>
      <c r="BM14" s="19">
        <v>1.5997349330928001E-2</v>
      </c>
      <c r="BN14" s="19">
        <v>3.2353132480176801E-2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492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378</v>
      </c>
      <c r="D7" s="10">
        <v>184</v>
      </c>
      <c r="E7" s="10">
        <v>193</v>
      </c>
      <c r="F7" s="10"/>
      <c r="G7" s="10">
        <v>55</v>
      </c>
      <c r="H7" s="10">
        <v>86</v>
      </c>
      <c r="I7" s="10">
        <v>59</v>
      </c>
      <c r="J7" s="10">
        <v>59</v>
      </c>
      <c r="K7" s="10">
        <v>47</v>
      </c>
      <c r="L7" s="10">
        <v>72</v>
      </c>
      <c r="M7" s="10"/>
      <c r="N7" s="10">
        <v>104</v>
      </c>
      <c r="O7" s="10">
        <v>92</v>
      </c>
      <c r="P7" s="10">
        <v>77</v>
      </c>
      <c r="Q7" s="10">
        <v>103</v>
      </c>
      <c r="R7" s="10"/>
      <c r="S7" s="10">
        <v>67</v>
      </c>
      <c r="T7" s="10">
        <v>49</v>
      </c>
      <c r="U7" s="10">
        <v>24</v>
      </c>
      <c r="V7" s="10">
        <v>30</v>
      </c>
      <c r="W7" s="10">
        <v>22</v>
      </c>
      <c r="X7" s="10">
        <v>30</v>
      </c>
      <c r="Y7" s="10">
        <v>33</v>
      </c>
      <c r="Z7" s="10">
        <v>15</v>
      </c>
      <c r="AA7" s="10">
        <v>44</v>
      </c>
      <c r="AB7" s="10">
        <v>26</v>
      </c>
      <c r="AC7" s="10">
        <v>23</v>
      </c>
      <c r="AD7" s="10">
        <v>15</v>
      </c>
      <c r="AE7" s="10"/>
      <c r="AF7" s="10">
        <v>111</v>
      </c>
      <c r="AG7" s="10">
        <v>109</v>
      </c>
      <c r="AH7" s="10">
        <v>47</v>
      </c>
      <c r="AI7" s="10">
        <v>59</v>
      </c>
      <c r="AJ7" s="10">
        <v>30</v>
      </c>
      <c r="AK7" s="10">
        <v>22</v>
      </c>
      <c r="AL7" s="10"/>
      <c r="AM7" s="10">
        <v>213</v>
      </c>
      <c r="AN7" s="10">
        <v>162</v>
      </c>
      <c r="AO7" s="10"/>
      <c r="AP7" s="10">
        <v>83</v>
      </c>
      <c r="AQ7" s="10">
        <v>79</v>
      </c>
      <c r="AR7" s="10">
        <v>101</v>
      </c>
      <c r="AS7" s="10">
        <v>45</v>
      </c>
      <c r="AT7" s="10">
        <v>10</v>
      </c>
      <c r="AU7" s="10"/>
      <c r="AV7" s="10">
        <v>144</v>
      </c>
      <c r="AW7" s="10">
        <v>60</v>
      </c>
      <c r="AX7" s="10">
        <v>30</v>
      </c>
      <c r="AY7" s="10">
        <v>54</v>
      </c>
      <c r="AZ7" s="10">
        <v>28</v>
      </c>
      <c r="BA7" s="10">
        <v>25</v>
      </c>
      <c r="BB7" s="10"/>
      <c r="BC7" s="10">
        <v>91</v>
      </c>
      <c r="BD7" s="10">
        <v>159</v>
      </c>
      <c r="BE7" s="10">
        <v>112</v>
      </c>
      <c r="BF7" s="10"/>
      <c r="BG7" s="10">
        <v>36</v>
      </c>
      <c r="BH7" s="10">
        <v>185</v>
      </c>
      <c r="BI7" s="10">
        <v>106</v>
      </c>
      <c r="BJ7" s="10">
        <v>9</v>
      </c>
      <c r="BK7" s="10">
        <v>26</v>
      </c>
      <c r="BL7" s="10"/>
      <c r="BM7" s="10">
        <v>221</v>
      </c>
      <c r="BN7" s="10">
        <v>35</v>
      </c>
    </row>
    <row r="8" spans="2:66" ht="30" customHeight="1" x14ac:dyDescent="0.35">
      <c r="B8" s="11" t="s">
        <v>19</v>
      </c>
      <c r="C8" s="11">
        <v>376</v>
      </c>
      <c r="D8" s="11">
        <v>183</v>
      </c>
      <c r="E8" s="11">
        <v>192</v>
      </c>
      <c r="F8" s="11"/>
      <c r="G8" s="11">
        <v>56</v>
      </c>
      <c r="H8" s="11">
        <v>84</v>
      </c>
      <c r="I8" s="11">
        <v>60</v>
      </c>
      <c r="J8" s="11">
        <v>60</v>
      </c>
      <c r="K8" s="11">
        <v>46</v>
      </c>
      <c r="L8" s="11">
        <v>70</v>
      </c>
      <c r="M8" s="11"/>
      <c r="N8" s="11">
        <v>102</v>
      </c>
      <c r="O8" s="11">
        <v>95</v>
      </c>
      <c r="P8" s="11">
        <v>76</v>
      </c>
      <c r="Q8" s="11">
        <v>102</v>
      </c>
      <c r="R8" s="11"/>
      <c r="S8" s="11">
        <v>66</v>
      </c>
      <c r="T8" s="11">
        <v>48</v>
      </c>
      <c r="U8" s="11">
        <v>23</v>
      </c>
      <c r="V8" s="11">
        <v>32</v>
      </c>
      <c r="W8" s="11">
        <v>22</v>
      </c>
      <c r="X8" s="11">
        <v>29</v>
      </c>
      <c r="Y8" s="11">
        <v>32</v>
      </c>
      <c r="Z8" s="11">
        <v>14</v>
      </c>
      <c r="AA8" s="11">
        <v>43</v>
      </c>
      <c r="AB8" s="11">
        <v>30</v>
      </c>
      <c r="AC8" s="11">
        <v>22</v>
      </c>
      <c r="AD8" s="11">
        <v>14</v>
      </c>
      <c r="AE8" s="11"/>
      <c r="AF8" s="11">
        <v>110</v>
      </c>
      <c r="AG8" s="11">
        <v>109</v>
      </c>
      <c r="AH8" s="11">
        <v>47</v>
      </c>
      <c r="AI8" s="11">
        <v>59</v>
      </c>
      <c r="AJ8" s="11">
        <v>30</v>
      </c>
      <c r="AK8" s="11">
        <v>22</v>
      </c>
      <c r="AL8" s="11"/>
      <c r="AM8" s="11">
        <v>212</v>
      </c>
      <c r="AN8" s="11">
        <v>161</v>
      </c>
      <c r="AO8" s="11"/>
      <c r="AP8" s="11">
        <v>82</v>
      </c>
      <c r="AQ8" s="11">
        <v>78</v>
      </c>
      <c r="AR8" s="11">
        <v>101</v>
      </c>
      <c r="AS8" s="11">
        <v>45</v>
      </c>
      <c r="AT8" s="11">
        <v>10</v>
      </c>
      <c r="AU8" s="11"/>
      <c r="AV8" s="11">
        <v>144</v>
      </c>
      <c r="AW8" s="11">
        <v>59</v>
      </c>
      <c r="AX8" s="11">
        <v>30</v>
      </c>
      <c r="AY8" s="11">
        <v>54</v>
      </c>
      <c r="AZ8" s="11">
        <v>28</v>
      </c>
      <c r="BA8" s="11">
        <v>25</v>
      </c>
      <c r="BB8" s="11"/>
      <c r="BC8" s="11">
        <v>89</v>
      </c>
      <c r="BD8" s="11">
        <v>159</v>
      </c>
      <c r="BE8" s="11">
        <v>112</v>
      </c>
      <c r="BF8" s="11"/>
      <c r="BG8" s="11">
        <v>35</v>
      </c>
      <c r="BH8" s="11">
        <v>184</v>
      </c>
      <c r="BI8" s="11">
        <v>105</v>
      </c>
      <c r="BJ8" s="11">
        <v>9</v>
      </c>
      <c r="BK8" s="11">
        <v>26</v>
      </c>
      <c r="BL8" s="11"/>
      <c r="BM8" s="11">
        <v>220</v>
      </c>
      <c r="BN8" s="11">
        <v>35</v>
      </c>
    </row>
    <row r="9" spans="2:66" ht="29" x14ac:dyDescent="0.35">
      <c r="B9" s="18" t="s">
        <v>350</v>
      </c>
      <c r="C9" s="17">
        <v>6.2330214630321498E-2</v>
      </c>
      <c r="D9" s="17">
        <v>5.6520274570121799E-2</v>
      </c>
      <c r="E9" s="17">
        <v>6.8193953890451506E-2</v>
      </c>
      <c r="F9" s="17"/>
      <c r="G9" s="17">
        <v>0.111295124087934</v>
      </c>
      <c r="H9" s="17">
        <v>4.752895048894E-2</v>
      </c>
      <c r="I9" s="17">
        <v>5.3635199766431101E-2</v>
      </c>
      <c r="J9" s="17">
        <v>7.0367365262588299E-2</v>
      </c>
      <c r="K9" s="17">
        <v>6.2238427104314001E-2</v>
      </c>
      <c r="L9" s="17">
        <v>4.15866758510786E-2</v>
      </c>
      <c r="M9" s="17"/>
      <c r="N9" s="17">
        <v>4.0564906457791899E-2</v>
      </c>
      <c r="O9" s="17">
        <v>4.7470283897264397E-2</v>
      </c>
      <c r="P9" s="17">
        <v>6.7438720315503395E-2</v>
      </c>
      <c r="Q9" s="17">
        <v>9.5466480591097205E-2</v>
      </c>
      <c r="R9" s="17"/>
      <c r="S9" s="17">
        <v>9.1485567758181702E-2</v>
      </c>
      <c r="T9" s="17">
        <v>3.9053631129429299E-2</v>
      </c>
      <c r="U9" s="17">
        <v>8.2869080566373196E-2</v>
      </c>
      <c r="V9" s="17">
        <v>0.13245074323514799</v>
      </c>
      <c r="W9" s="17">
        <v>0</v>
      </c>
      <c r="X9" s="17">
        <v>0.10148210856798499</v>
      </c>
      <c r="Y9" s="17">
        <v>3.2178562081451499E-2</v>
      </c>
      <c r="Z9" s="17">
        <v>0</v>
      </c>
      <c r="AA9" s="17">
        <v>2.2743766941700602E-2</v>
      </c>
      <c r="AB9" s="17">
        <v>0.117016688634576</v>
      </c>
      <c r="AC9" s="17">
        <v>0</v>
      </c>
      <c r="AD9" s="17">
        <v>6.4226355146018099E-2</v>
      </c>
      <c r="AE9" s="17"/>
      <c r="AF9" s="17">
        <v>4.7268162654101102E-2</v>
      </c>
      <c r="AG9" s="17">
        <v>5.3994571749183297E-2</v>
      </c>
      <c r="AH9" s="17">
        <v>0.11080159886999601</v>
      </c>
      <c r="AI9" s="17">
        <v>8.8576527118989098E-2</v>
      </c>
      <c r="AJ9" s="17">
        <v>0</v>
      </c>
      <c r="AK9" s="17">
        <v>8.8407188034842696E-2</v>
      </c>
      <c r="AL9" s="17"/>
      <c r="AM9" s="17">
        <v>5.7740946282401798E-2</v>
      </c>
      <c r="AN9" s="17">
        <v>6.9492095743984905E-2</v>
      </c>
      <c r="AO9" s="17"/>
      <c r="AP9" s="17">
        <v>7.2714306691539707E-2</v>
      </c>
      <c r="AQ9" s="17">
        <v>6.0864365513262297E-2</v>
      </c>
      <c r="AR9" s="17">
        <v>1.0502618270149099E-2</v>
      </c>
      <c r="AS9" s="17">
        <v>0.12126887993452699</v>
      </c>
      <c r="AT9" s="17">
        <v>0</v>
      </c>
      <c r="AU9" s="17"/>
      <c r="AV9" s="17">
        <v>5.0015449676432101E-2</v>
      </c>
      <c r="AW9" s="17">
        <v>1.9230807490353101E-2</v>
      </c>
      <c r="AX9" s="17">
        <v>6.7005766317125598E-2</v>
      </c>
      <c r="AY9" s="17">
        <v>5.46856739172948E-2</v>
      </c>
      <c r="AZ9" s="17">
        <v>0.179887042729799</v>
      </c>
      <c r="BA9" s="17">
        <v>7.9533375879589197E-2</v>
      </c>
      <c r="BB9" s="17"/>
      <c r="BC9" s="17">
        <v>3.37226901271434E-2</v>
      </c>
      <c r="BD9" s="17">
        <v>9.5402948571406895E-2</v>
      </c>
      <c r="BE9" s="17">
        <v>3.6006433156652702E-2</v>
      </c>
      <c r="BF9" s="17"/>
      <c r="BG9" s="17">
        <v>0.226033632677205</v>
      </c>
      <c r="BH9" s="17">
        <v>4.93115850837244E-2</v>
      </c>
      <c r="BI9" s="17">
        <v>1.0826598761502401E-2</v>
      </c>
      <c r="BJ9" s="17">
        <v>0.11366610407330199</v>
      </c>
      <c r="BK9" s="17">
        <v>8.3306821849291501E-2</v>
      </c>
      <c r="BL9" s="17"/>
      <c r="BM9" s="17">
        <v>7.7833947152686697E-2</v>
      </c>
      <c r="BN9" s="17">
        <v>9.1166077002748994E-2</v>
      </c>
    </row>
    <row r="10" spans="2:66" ht="43.5" x14ac:dyDescent="0.35">
      <c r="B10" s="18" t="s">
        <v>351</v>
      </c>
      <c r="C10" s="17">
        <v>8.7835534788607506E-2</v>
      </c>
      <c r="D10" s="17">
        <v>6.5263595292511106E-2</v>
      </c>
      <c r="E10" s="17">
        <v>0.109820811981916</v>
      </c>
      <c r="F10" s="17"/>
      <c r="G10" s="17">
        <v>9.2467427010377898E-2</v>
      </c>
      <c r="H10" s="17">
        <v>7.4082069486267305E-2</v>
      </c>
      <c r="I10" s="17">
        <v>0</v>
      </c>
      <c r="J10" s="17">
        <v>8.4320982626795604E-2</v>
      </c>
      <c r="K10" s="17">
        <v>8.5784035397099806E-2</v>
      </c>
      <c r="L10" s="17">
        <v>0.17993211904728501</v>
      </c>
      <c r="M10" s="17"/>
      <c r="N10" s="17">
        <v>3.91204463573828E-2</v>
      </c>
      <c r="O10" s="17">
        <v>8.7305987250942199E-2</v>
      </c>
      <c r="P10" s="17">
        <v>7.5725216655859601E-2</v>
      </c>
      <c r="Q10" s="17">
        <v>0.147945220918065</v>
      </c>
      <c r="R10" s="17"/>
      <c r="S10" s="17">
        <v>8.87492995422164E-2</v>
      </c>
      <c r="T10" s="17">
        <v>6.3376807773285498E-2</v>
      </c>
      <c r="U10" s="17">
        <v>4.0808556162135197E-2</v>
      </c>
      <c r="V10" s="17">
        <v>0.16978787636314299</v>
      </c>
      <c r="W10" s="17">
        <v>0.22378209525319701</v>
      </c>
      <c r="X10" s="17">
        <v>0.132410402682588</v>
      </c>
      <c r="Y10" s="17">
        <v>6.0015637705105603E-2</v>
      </c>
      <c r="Z10" s="17">
        <v>6.6630074641889595E-2</v>
      </c>
      <c r="AA10" s="17">
        <v>4.5594627742564002E-2</v>
      </c>
      <c r="AB10" s="17">
        <v>7.42293684638171E-2</v>
      </c>
      <c r="AC10" s="17">
        <v>4.5006272188794001E-2</v>
      </c>
      <c r="AD10" s="17">
        <v>6.41616598963482E-2</v>
      </c>
      <c r="AE10" s="17"/>
      <c r="AF10" s="17">
        <v>7.3767865110872993E-2</v>
      </c>
      <c r="AG10" s="17">
        <v>7.3738596728856201E-2</v>
      </c>
      <c r="AH10" s="17">
        <v>0.10378345299403199</v>
      </c>
      <c r="AI10" s="17">
        <v>8.68724005039644E-2</v>
      </c>
      <c r="AJ10" s="17">
        <v>0.134270281421423</v>
      </c>
      <c r="AK10" s="17">
        <v>0.13277185256527599</v>
      </c>
      <c r="AL10" s="17"/>
      <c r="AM10" s="17">
        <v>9.8377166859760598E-2</v>
      </c>
      <c r="AN10" s="17">
        <v>7.5576460394967501E-2</v>
      </c>
      <c r="AO10" s="17"/>
      <c r="AP10" s="17">
        <v>0.132334461587478</v>
      </c>
      <c r="AQ10" s="17">
        <v>7.8097973907644794E-2</v>
      </c>
      <c r="AR10" s="17">
        <v>7.8533710695620901E-2</v>
      </c>
      <c r="AS10" s="17">
        <v>8.9431884305372605E-2</v>
      </c>
      <c r="AT10" s="17">
        <v>0</v>
      </c>
      <c r="AU10" s="17"/>
      <c r="AV10" s="17">
        <v>6.3720421320846904E-2</v>
      </c>
      <c r="AW10" s="17">
        <v>0.13062763284467399</v>
      </c>
      <c r="AX10" s="17">
        <v>6.8210855961700706E-2</v>
      </c>
      <c r="AY10" s="17">
        <v>0.110420785844855</v>
      </c>
      <c r="AZ10" s="17">
        <v>0</v>
      </c>
      <c r="BA10" s="17">
        <v>7.8334070405552597E-2</v>
      </c>
      <c r="BB10" s="17"/>
      <c r="BC10" s="17">
        <v>3.3112062321814503E-2</v>
      </c>
      <c r="BD10" s="17">
        <v>8.8608866678343903E-2</v>
      </c>
      <c r="BE10" s="17">
        <v>0.11592766502992299</v>
      </c>
      <c r="BF10" s="17"/>
      <c r="BG10" s="17">
        <v>8.0544496849368596E-2</v>
      </c>
      <c r="BH10" s="17">
        <v>6.0706720351114601E-2</v>
      </c>
      <c r="BI10" s="17">
        <v>0.102875059579687</v>
      </c>
      <c r="BJ10" s="17">
        <v>0.21373126902723</v>
      </c>
      <c r="BK10" s="17">
        <v>0.154288455096975</v>
      </c>
      <c r="BL10" s="17"/>
      <c r="BM10" s="17">
        <v>6.3908472773245406E-2</v>
      </c>
      <c r="BN10" s="17">
        <v>0.16967670565804699</v>
      </c>
    </row>
    <row r="11" spans="2:66" ht="29" x14ac:dyDescent="0.35">
      <c r="B11" s="18" t="s">
        <v>352</v>
      </c>
      <c r="C11" s="17">
        <v>0.29079238020665099</v>
      </c>
      <c r="D11" s="17">
        <v>0.31179826730778798</v>
      </c>
      <c r="E11" s="17">
        <v>0.27225322996541301</v>
      </c>
      <c r="F11" s="17"/>
      <c r="G11" s="17">
        <v>0.22208325342322699</v>
      </c>
      <c r="H11" s="17">
        <v>0.33654268921300201</v>
      </c>
      <c r="I11" s="17">
        <v>0.32006686164967202</v>
      </c>
      <c r="J11" s="17">
        <v>0.28794203959543102</v>
      </c>
      <c r="K11" s="17">
        <v>0.23494326697342</v>
      </c>
      <c r="L11" s="17">
        <v>0.30507359324779099</v>
      </c>
      <c r="M11" s="17"/>
      <c r="N11" s="17">
        <v>0.29828840056297601</v>
      </c>
      <c r="O11" s="17">
        <v>0.31132318416952998</v>
      </c>
      <c r="P11" s="17">
        <v>0.25803464426887701</v>
      </c>
      <c r="Q11" s="17">
        <v>0.28461939642431899</v>
      </c>
      <c r="R11" s="17"/>
      <c r="S11" s="17">
        <v>0.208328775475114</v>
      </c>
      <c r="T11" s="17">
        <v>0.30425661030561302</v>
      </c>
      <c r="U11" s="17">
        <v>0.33018546741132399</v>
      </c>
      <c r="V11" s="17">
        <v>0.29667975923085999</v>
      </c>
      <c r="W11" s="17">
        <v>0.27478202836244903</v>
      </c>
      <c r="X11" s="17">
        <v>0.36753714591693598</v>
      </c>
      <c r="Y11" s="17">
        <v>0.185307159969616</v>
      </c>
      <c r="Z11" s="17">
        <v>0.33396506568929402</v>
      </c>
      <c r="AA11" s="17">
        <v>0.34207604114887102</v>
      </c>
      <c r="AB11" s="17">
        <v>0.27821224791627802</v>
      </c>
      <c r="AC11" s="17">
        <v>0.43242952542322899</v>
      </c>
      <c r="AD11" s="17">
        <v>0.26221320158165001</v>
      </c>
      <c r="AE11" s="17"/>
      <c r="AF11" s="17">
        <v>0.249757009908573</v>
      </c>
      <c r="AG11" s="17">
        <v>0.34218243612843802</v>
      </c>
      <c r="AH11" s="17">
        <v>0.17685217762802599</v>
      </c>
      <c r="AI11" s="17">
        <v>0.34827200323951302</v>
      </c>
      <c r="AJ11" s="17">
        <v>0.19589344791598601</v>
      </c>
      <c r="AK11" s="17">
        <v>0.46106247430102998</v>
      </c>
      <c r="AL11" s="17"/>
      <c r="AM11" s="17">
        <v>0.286705791703883</v>
      </c>
      <c r="AN11" s="17">
        <v>0.28935000103168301</v>
      </c>
      <c r="AO11" s="17"/>
      <c r="AP11" s="17">
        <v>0.28796135663815597</v>
      </c>
      <c r="AQ11" s="17">
        <v>0.32323314718604401</v>
      </c>
      <c r="AR11" s="17">
        <v>0.256939840639479</v>
      </c>
      <c r="AS11" s="17">
        <v>0.21815496214088101</v>
      </c>
      <c r="AT11" s="17">
        <v>0.58560311126250697</v>
      </c>
      <c r="AU11" s="17"/>
      <c r="AV11" s="17">
        <v>0.29362925917990501</v>
      </c>
      <c r="AW11" s="17">
        <v>0.33038435599976701</v>
      </c>
      <c r="AX11" s="17">
        <v>0.23798712665402899</v>
      </c>
      <c r="AY11" s="17">
        <v>0.33553002391099401</v>
      </c>
      <c r="AZ11" s="17">
        <v>0.24192598322774</v>
      </c>
      <c r="BA11" s="17">
        <v>0.28097346521497801</v>
      </c>
      <c r="BB11" s="17"/>
      <c r="BC11" s="17">
        <v>0.218264883443511</v>
      </c>
      <c r="BD11" s="17">
        <v>0.32575560154516903</v>
      </c>
      <c r="BE11" s="17">
        <v>0.30611969286420299</v>
      </c>
      <c r="BF11" s="17"/>
      <c r="BG11" s="17">
        <v>0.24630566401707199</v>
      </c>
      <c r="BH11" s="17">
        <v>0.31131092426130003</v>
      </c>
      <c r="BI11" s="17">
        <v>0.25910744418058501</v>
      </c>
      <c r="BJ11" s="17">
        <v>0.11891686146538701</v>
      </c>
      <c r="BK11" s="17">
        <v>0.35060623382891898</v>
      </c>
      <c r="BL11" s="17"/>
      <c r="BM11" s="17">
        <v>0.30081928728492202</v>
      </c>
      <c r="BN11" s="17">
        <v>0.29062767833101399</v>
      </c>
    </row>
    <row r="12" spans="2:66" ht="29" x14ac:dyDescent="0.35">
      <c r="B12" s="18" t="s">
        <v>353</v>
      </c>
      <c r="C12" s="17">
        <v>0.41630039367198901</v>
      </c>
      <c r="D12" s="17">
        <v>0.40427437833549701</v>
      </c>
      <c r="E12" s="17">
        <v>0.42476301201508698</v>
      </c>
      <c r="F12" s="17"/>
      <c r="G12" s="17">
        <v>0.43247551655236899</v>
      </c>
      <c r="H12" s="17">
        <v>0.402647162947735</v>
      </c>
      <c r="I12" s="17">
        <v>0.45426203585459801</v>
      </c>
      <c r="J12" s="17">
        <v>0.43848510249821798</v>
      </c>
      <c r="K12" s="17">
        <v>0.42534145406155499</v>
      </c>
      <c r="L12" s="17">
        <v>0.36241319331759397</v>
      </c>
      <c r="M12" s="17"/>
      <c r="N12" s="17">
        <v>0.41854880074428202</v>
      </c>
      <c r="O12" s="17">
        <v>0.43363072539744701</v>
      </c>
      <c r="P12" s="17">
        <v>0.41697252304313498</v>
      </c>
      <c r="Q12" s="17">
        <v>0.39574963310160899</v>
      </c>
      <c r="R12" s="17"/>
      <c r="S12" s="17">
        <v>0.477686298750858</v>
      </c>
      <c r="T12" s="17">
        <v>0.42664307027796899</v>
      </c>
      <c r="U12" s="17">
        <v>0.37721097096105799</v>
      </c>
      <c r="V12" s="17">
        <v>0.29729868164418799</v>
      </c>
      <c r="W12" s="17">
        <v>0.41045705456850301</v>
      </c>
      <c r="X12" s="17">
        <v>0.29746223011217898</v>
      </c>
      <c r="Y12" s="17">
        <v>0.48254887594659301</v>
      </c>
      <c r="Z12" s="17">
        <v>0.53424523245524702</v>
      </c>
      <c r="AA12" s="17">
        <v>0.45616798529852598</v>
      </c>
      <c r="AB12" s="17">
        <v>0.379639831431</v>
      </c>
      <c r="AC12" s="17">
        <v>0.355056863027158</v>
      </c>
      <c r="AD12" s="17">
        <v>0.46864052013810698</v>
      </c>
      <c r="AE12" s="17"/>
      <c r="AF12" s="17">
        <v>0.46801733942427198</v>
      </c>
      <c r="AG12" s="17">
        <v>0.32708248603983398</v>
      </c>
      <c r="AH12" s="17">
        <v>0.481782819351249</v>
      </c>
      <c r="AI12" s="17">
        <v>0.408777210456435</v>
      </c>
      <c r="AJ12" s="17">
        <v>0.53533860548746304</v>
      </c>
      <c r="AK12" s="17">
        <v>0.31775848509885102</v>
      </c>
      <c r="AL12" s="17"/>
      <c r="AM12" s="17">
        <v>0.444047072584489</v>
      </c>
      <c r="AN12" s="17">
        <v>0.387392200569394</v>
      </c>
      <c r="AO12" s="17"/>
      <c r="AP12" s="17">
        <v>0.37407873814057802</v>
      </c>
      <c r="AQ12" s="17">
        <v>0.38874722403799999</v>
      </c>
      <c r="AR12" s="17">
        <v>0.48133098592275603</v>
      </c>
      <c r="AS12" s="17">
        <v>0.331289306525544</v>
      </c>
      <c r="AT12" s="17">
        <v>0.41439688873749297</v>
      </c>
      <c r="AU12" s="17"/>
      <c r="AV12" s="17">
        <v>0.45367970191555401</v>
      </c>
      <c r="AW12" s="17">
        <v>0.38598350237930501</v>
      </c>
      <c r="AX12" s="17">
        <v>0.39679981857080399</v>
      </c>
      <c r="AY12" s="17">
        <v>0.43887449481229801</v>
      </c>
      <c r="AZ12" s="17">
        <v>0.32887677525050601</v>
      </c>
      <c r="BA12" s="17">
        <v>0.39778687002588797</v>
      </c>
      <c r="BB12" s="17"/>
      <c r="BC12" s="17">
        <v>0.46006157291287397</v>
      </c>
      <c r="BD12" s="17">
        <v>0.40140882120108901</v>
      </c>
      <c r="BE12" s="17">
        <v>0.426370039610869</v>
      </c>
      <c r="BF12" s="17"/>
      <c r="BG12" s="17">
        <v>0.36644325071030798</v>
      </c>
      <c r="BH12" s="17">
        <v>0.41631513395977299</v>
      </c>
      <c r="BI12" s="17">
        <v>0.475969488583526</v>
      </c>
      <c r="BJ12" s="17">
        <v>0.55368576543408099</v>
      </c>
      <c r="BK12" s="17">
        <v>0.330498986186545</v>
      </c>
      <c r="BL12" s="17"/>
      <c r="BM12" s="17">
        <v>0.40826597466995801</v>
      </c>
      <c r="BN12" s="17">
        <v>0.38827643402085099</v>
      </c>
    </row>
    <row r="13" spans="2:66" ht="29" x14ac:dyDescent="0.35">
      <c r="B13" s="18" t="s">
        <v>354</v>
      </c>
      <c r="C13" s="17">
        <v>0.12684190562109099</v>
      </c>
      <c r="D13" s="17">
        <v>0.134720297361832</v>
      </c>
      <c r="E13" s="17">
        <v>0.119980344198441</v>
      </c>
      <c r="F13" s="17"/>
      <c r="G13" s="17">
        <v>0.14167867892609301</v>
      </c>
      <c r="H13" s="17">
        <v>0.12807175584411701</v>
      </c>
      <c r="I13" s="17">
        <v>0.1377137528606</v>
      </c>
      <c r="J13" s="17">
        <v>0.118884510016967</v>
      </c>
      <c r="K13" s="17">
        <v>0.17127436644244301</v>
      </c>
      <c r="L13" s="17">
        <v>8.1878348570558299E-2</v>
      </c>
      <c r="M13" s="17"/>
      <c r="N13" s="17">
        <v>0.183290664125871</v>
      </c>
      <c r="O13" s="17">
        <v>0.120269819284816</v>
      </c>
      <c r="P13" s="17">
        <v>0.15499333884472699</v>
      </c>
      <c r="Q13" s="17">
        <v>5.75974500129421E-2</v>
      </c>
      <c r="R13" s="17"/>
      <c r="S13" s="17">
        <v>0.118146896396983</v>
      </c>
      <c r="T13" s="17">
        <v>0.1452163688194</v>
      </c>
      <c r="U13" s="17">
        <v>0.16892592489910899</v>
      </c>
      <c r="V13" s="17">
        <v>0.103782939526661</v>
      </c>
      <c r="W13" s="17">
        <v>9.0978821815851693E-2</v>
      </c>
      <c r="X13" s="17">
        <v>0.101108112720312</v>
      </c>
      <c r="Y13" s="17">
        <v>0.239949764297233</v>
      </c>
      <c r="Z13" s="17">
        <v>6.5159627213569493E-2</v>
      </c>
      <c r="AA13" s="17">
        <v>8.9254885679808604E-2</v>
      </c>
      <c r="AB13" s="17">
        <v>0.114268643947428</v>
      </c>
      <c r="AC13" s="17">
        <v>0.12592941056681001</v>
      </c>
      <c r="AD13" s="17">
        <v>0.14075826323787699</v>
      </c>
      <c r="AE13" s="17"/>
      <c r="AF13" s="17">
        <v>0.143291764251126</v>
      </c>
      <c r="AG13" s="17">
        <v>0.175512605347695</v>
      </c>
      <c r="AH13" s="17">
        <v>0.12677995115669699</v>
      </c>
      <c r="AI13" s="17">
        <v>4.9922674803607799E-2</v>
      </c>
      <c r="AJ13" s="17">
        <v>0.13449766517512801</v>
      </c>
      <c r="AK13" s="17">
        <v>0</v>
      </c>
      <c r="AL13" s="17"/>
      <c r="AM13" s="17">
        <v>0.103812266151196</v>
      </c>
      <c r="AN13" s="17">
        <v>0.15335056782984399</v>
      </c>
      <c r="AO13" s="17"/>
      <c r="AP13" s="17">
        <v>9.6582505695563606E-2</v>
      </c>
      <c r="AQ13" s="17">
        <v>0.149057289355049</v>
      </c>
      <c r="AR13" s="17">
        <v>0.16254170566873999</v>
      </c>
      <c r="AS13" s="17">
        <v>0.216901980731908</v>
      </c>
      <c r="AT13" s="17">
        <v>0</v>
      </c>
      <c r="AU13" s="17"/>
      <c r="AV13" s="17">
        <v>0.117770194099464</v>
      </c>
      <c r="AW13" s="17">
        <v>0.11763521792871701</v>
      </c>
      <c r="AX13" s="17">
        <v>0.229996432496341</v>
      </c>
      <c r="AY13" s="17">
        <v>4.1337631710549501E-2</v>
      </c>
      <c r="AZ13" s="17">
        <v>0.24931019879195501</v>
      </c>
      <c r="BA13" s="17">
        <v>0.12492934796001499</v>
      </c>
      <c r="BB13" s="17"/>
      <c r="BC13" s="17">
        <v>0.220627394547217</v>
      </c>
      <c r="BD13" s="17">
        <v>8.2797913760397898E-2</v>
      </c>
      <c r="BE13" s="17">
        <v>0.106363329119758</v>
      </c>
      <c r="BF13" s="17"/>
      <c r="BG13" s="17">
        <v>8.0672955746046798E-2</v>
      </c>
      <c r="BH13" s="17">
        <v>0.14085933232856701</v>
      </c>
      <c r="BI13" s="17">
        <v>0.14090040770423901</v>
      </c>
      <c r="BJ13" s="17">
        <v>0</v>
      </c>
      <c r="BK13" s="17">
        <v>8.1299503038268897E-2</v>
      </c>
      <c r="BL13" s="17"/>
      <c r="BM13" s="17">
        <v>0.131145447457481</v>
      </c>
      <c r="BN13" s="17">
        <v>6.0253104987339198E-2</v>
      </c>
    </row>
    <row r="14" spans="2:66" x14ac:dyDescent="0.35">
      <c r="B14" s="18" t="s">
        <v>282</v>
      </c>
      <c r="C14" s="19">
        <v>1.5899571081340401E-2</v>
      </c>
      <c r="D14" s="19">
        <v>2.7423187132250799E-2</v>
      </c>
      <c r="E14" s="19">
        <v>4.9886479486908903E-3</v>
      </c>
      <c r="F14" s="19"/>
      <c r="G14" s="19">
        <v>0</v>
      </c>
      <c r="H14" s="19">
        <v>1.1127372019939699E-2</v>
      </c>
      <c r="I14" s="19">
        <v>3.4322149868698797E-2</v>
      </c>
      <c r="J14" s="19">
        <v>0</v>
      </c>
      <c r="K14" s="19">
        <v>2.04184500211687E-2</v>
      </c>
      <c r="L14" s="19">
        <v>2.9116069965693499E-2</v>
      </c>
      <c r="M14" s="19"/>
      <c r="N14" s="19">
        <v>2.0186781751696199E-2</v>
      </c>
      <c r="O14" s="19">
        <v>0</v>
      </c>
      <c r="P14" s="19">
        <v>2.68355568718977E-2</v>
      </c>
      <c r="Q14" s="19">
        <v>1.8621818951967802E-2</v>
      </c>
      <c r="R14" s="19"/>
      <c r="S14" s="19">
        <v>1.56031620766468E-2</v>
      </c>
      <c r="T14" s="19">
        <v>2.14535116943044E-2</v>
      </c>
      <c r="U14" s="19">
        <v>0</v>
      </c>
      <c r="V14" s="19">
        <v>0</v>
      </c>
      <c r="W14" s="19">
        <v>0</v>
      </c>
      <c r="X14" s="19">
        <v>0</v>
      </c>
      <c r="Y14" s="19">
        <v>0</v>
      </c>
      <c r="Z14" s="19">
        <v>0</v>
      </c>
      <c r="AA14" s="19">
        <v>4.4162693188530201E-2</v>
      </c>
      <c r="AB14" s="19">
        <v>3.66332196069016E-2</v>
      </c>
      <c r="AC14" s="19">
        <v>4.1577928794008498E-2</v>
      </c>
      <c r="AD14" s="19">
        <v>0</v>
      </c>
      <c r="AE14" s="19"/>
      <c r="AF14" s="19">
        <v>1.78978586510543E-2</v>
      </c>
      <c r="AG14" s="19">
        <v>2.74893040059941E-2</v>
      </c>
      <c r="AH14" s="19">
        <v>0</v>
      </c>
      <c r="AI14" s="19">
        <v>1.75791838774907E-2</v>
      </c>
      <c r="AJ14" s="19">
        <v>0</v>
      </c>
      <c r="AK14" s="19">
        <v>0</v>
      </c>
      <c r="AL14" s="19"/>
      <c r="AM14" s="19">
        <v>9.3167564182685195E-3</v>
      </c>
      <c r="AN14" s="19">
        <v>2.4838674430126301E-2</v>
      </c>
      <c r="AO14" s="19"/>
      <c r="AP14" s="19">
        <v>3.6328631246684097E-2</v>
      </c>
      <c r="AQ14" s="19">
        <v>0</v>
      </c>
      <c r="AR14" s="19">
        <v>1.0151138803254601E-2</v>
      </c>
      <c r="AS14" s="19">
        <v>2.2952986361767298E-2</v>
      </c>
      <c r="AT14" s="19">
        <v>0</v>
      </c>
      <c r="AU14" s="19"/>
      <c r="AV14" s="19">
        <v>2.11849738077983E-2</v>
      </c>
      <c r="AW14" s="19">
        <v>1.6138483357184399E-2</v>
      </c>
      <c r="AX14" s="19">
        <v>0</v>
      </c>
      <c r="AY14" s="19">
        <v>1.9151389804007601E-2</v>
      </c>
      <c r="AZ14" s="19">
        <v>0</v>
      </c>
      <c r="BA14" s="19">
        <v>3.8442870513976997E-2</v>
      </c>
      <c r="BB14" s="19"/>
      <c r="BC14" s="19">
        <v>3.4211396647439898E-2</v>
      </c>
      <c r="BD14" s="19">
        <v>6.0258482435932501E-3</v>
      </c>
      <c r="BE14" s="19">
        <v>9.2128402185935095E-3</v>
      </c>
      <c r="BF14" s="19"/>
      <c r="BG14" s="19">
        <v>0</v>
      </c>
      <c r="BH14" s="19">
        <v>2.1496304015520901E-2</v>
      </c>
      <c r="BI14" s="19">
        <v>1.03210011904609E-2</v>
      </c>
      <c r="BJ14" s="19">
        <v>0</v>
      </c>
      <c r="BK14" s="19">
        <v>0</v>
      </c>
      <c r="BL14" s="19"/>
      <c r="BM14" s="19">
        <v>1.80268706617066E-2</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493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392</v>
      </c>
      <c r="D7" s="10">
        <v>190</v>
      </c>
      <c r="E7" s="10">
        <v>202</v>
      </c>
      <c r="F7" s="10"/>
      <c r="G7" s="10">
        <v>55</v>
      </c>
      <c r="H7" s="10">
        <v>80</v>
      </c>
      <c r="I7" s="10">
        <v>51</v>
      </c>
      <c r="J7" s="10">
        <v>70</v>
      </c>
      <c r="K7" s="10">
        <v>44</v>
      </c>
      <c r="L7" s="10">
        <v>92</v>
      </c>
      <c r="M7" s="10"/>
      <c r="N7" s="10">
        <v>95</v>
      </c>
      <c r="O7" s="10">
        <v>97</v>
      </c>
      <c r="P7" s="10">
        <v>89</v>
      </c>
      <c r="Q7" s="10">
        <v>109</v>
      </c>
      <c r="R7" s="10"/>
      <c r="S7" s="10">
        <v>73</v>
      </c>
      <c r="T7" s="10">
        <v>44</v>
      </c>
      <c r="U7" s="10">
        <v>32</v>
      </c>
      <c r="V7" s="10">
        <v>35</v>
      </c>
      <c r="W7" s="10">
        <v>27</v>
      </c>
      <c r="X7" s="10">
        <v>31</v>
      </c>
      <c r="Y7" s="10">
        <v>31</v>
      </c>
      <c r="Z7" s="10">
        <v>14</v>
      </c>
      <c r="AA7" s="10">
        <v>41</v>
      </c>
      <c r="AB7" s="10">
        <v>28</v>
      </c>
      <c r="AC7" s="10">
        <v>23</v>
      </c>
      <c r="AD7" s="10">
        <v>13</v>
      </c>
      <c r="AE7" s="10"/>
      <c r="AF7" s="10">
        <v>111</v>
      </c>
      <c r="AG7" s="10">
        <v>118</v>
      </c>
      <c r="AH7" s="10">
        <v>47</v>
      </c>
      <c r="AI7" s="10">
        <v>68</v>
      </c>
      <c r="AJ7" s="10">
        <v>34</v>
      </c>
      <c r="AK7" s="10">
        <v>14</v>
      </c>
      <c r="AL7" s="10"/>
      <c r="AM7" s="10">
        <v>224</v>
      </c>
      <c r="AN7" s="10">
        <v>167</v>
      </c>
      <c r="AO7" s="10"/>
      <c r="AP7" s="10">
        <v>90</v>
      </c>
      <c r="AQ7" s="10">
        <v>84</v>
      </c>
      <c r="AR7" s="10">
        <v>99</v>
      </c>
      <c r="AS7" s="10">
        <v>47</v>
      </c>
      <c r="AT7" s="10">
        <v>7</v>
      </c>
      <c r="AU7" s="10"/>
      <c r="AV7" s="10">
        <v>140</v>
      </c>
      <c r="AW7" s="10">
        <v>69</v>
      </c>
      <c r="AX7" s="10">
        <v>26</v>
      </c>
      <c r="AY7" s="10">
        <v>56</v>
      </c>
      <c r="AZ7" s="10">
        <v>29</v>
      </c>
      <c r="BA7" s="10">
        <v>23</v>
      </c>
      <c r="BB7" s="10"/>
      <c r="BC7" s="10">
        <v>96</v>
      </c>
      <c r="BD7" s="10">
        <v>155</v>
      </c>
      <c r="BE7" s="10">
        <v>121</v>
      </c>
      <c r="BF7" s="10"/>
      <c r="BG7" s="10">
        <v>30</v>
      </c>
      <c r="BH7" s="10">
        <v>165</v>
      </c>
      <c r="BI7" s="10">
        <v>140</v>
      </c>
      <c r="BJ7" s="10">
        <v>11</v>
      </c>
      <c r="BK7" s="10">
        <v>22</v>
      </c>
      <c r="BL7" s="10"/>
      <c r="BM7" s="10">
        <v>195</v>
      </c>
      <c r="BN7" s="10">
        <v>33</v>
      </c>
    </row>
    <row r="8" spans="2:66" ht="30" customHeight="1" x14ac:dyDescent="0.35">
      <c r="B8" s="11" t="s">
        <v>19</v>
      </c>
      <c r="C8" s="11">
        <v>391</v>
      </c>
      <c r="D8" s="11">
        <v>190</v>
      </c>
      <c r="E8" s="11">
        <v>200</v>
      </c>
      <c r="F8" s="11"/>
      <c r="G8" s="11">
        <v>55</v>
      </c>
      <c r="H8" s="11">
        <v>78</v>
      </c>
      <c r="I8" s="11">
        <v>52</v>
      </c>
      <c r="J8" s="11">
        <v>71</v>
      </c>
      <c r="K8" s="11">
        <v>43</v>
      </c>
      <c r="L8" s="11">
        <v>91</v>
      </c>
      <c r="M8" s="11"/>
      <c r="N8" s="11">
        <v>94</v>
      </c>
      <c r="O8" s="11">
        <v>100</v>
      </c>
      <c r="P8" s="11">
        <v>88</v>
      </c>
      <c r="Q8" s="11">
        <v>107</v>
      </c>
      <c r="R8" s="11"/>
      <c r="S8" s="11">
        <v>71</v>
      </c>
      <c r="T8" s="11">
        <v>44</v>
      </c>
      <c r="U8" s="11">
        <v>31</v>
      </c>
      <c r="V8" s="11">
        <v>37</v>
      </c>
      <c r="W8" s="11">
        <v>27</v>
      </c>
      <c r="X8" s="11">
        <v>31</v>
      </c>
      <c r="Y8" s="11">
        <v>30</v>
      </c>
      <c r="Z8" s="11">
        <v>13</v>
      </c>
      <c r="AA8" s="11">
        <v>40</v>
      </c>
      <c r="AB8" s="11">
        <v>32</v>
      </c>
      <c r="AC8" s="11">
        <v>22</v>
      </c>
      <c r="AD8" s="11">
        <v>12</v>
      </c>
      <c r="AE8" s="11"/>
      <c r="AF8" s="11">
        <v>111</v>
      </c>
      <c r="AG8" s="11">
        <v>118</v>
      </c>
      <c r="AH8" s="11">
        <v>47</v>
      </c>
      <c r="AI8" s="11">
        <v>68</v>
      </c>
      <c r="AJ8" s="11">
        <v>34</v>
      </c>
      <c r="AK8" s="11">
        <v>14</v>
      </c>
      <c r="AL8" s="11"/>
      <c r="AM8" s="11">
        <v>223</v>
      </c>
      <c r="AN8" s="11">
        <v>166</v>
      </c>
      <c r="AO8" s="11"/>
      <c r="AP8" s="11">
        <v>89</v>
      </c>
      <c r="AQ8" s="11">
        <v>84</v>
      </c>
      <c r="AR8" s="11">
        <v>99</v>
      </c>
      <c r="AS8" s="11">
        <v>47</v>
      </c>
      <c r="AT8" s="11">
        <v>7</v>
      </c>
      <c r="AU8" s="11"/>
      <c r="AV8" s="11">
        <v>140</v>
      </c>
      <c r="AW8" s="11">
        <v>69</v>
      </c>
      <c r="AX8" s="11">
        <v>26</v>
      </c>
      <c r="AY8" s="11">
        <v>56</v>
      </c>
      <c r="AZ8" s="11">
        <v>29</v>
      </c>
      <c r="BA8" s="11">
        <v>23</v>
      </c>
      <c r="BB8" s="11"/>
      <c r="BC8" s="11">
        <v>95</v>
      </c>
      <c r="BD8" s="11">
        <v>155</v>
      </c>
      <c r="BE8" s="11">
        <v>121</v>
      </c>
      <c r="BF8" s="11"/>
      <c r="BG8" s="11">
        <v>30</v>
      </c>
      <c r="BH8" s="11">
        <v>165</v>
      </c>
      <c r="BI8" s="11">
        <v>139</v>
      </c>
      <c r="BJ8" s="11">
        <v>11</v>
      </c>
      <c r="BK8" s="11">
        <v>22</v>
      </c>
      <c r="BL8" s="11"/>
      <c r="BM8" s="11">
        <v>195</v>
      </c>
      <c r="BN8" s="11">
        <v>33</v>
      </c>
    </row>
    <row r="9" spans="2:66" ht="29" x14ac:dyDescent="0.35">
      <c r="B9" s="18" t="s">
        <v>350</v>
      </c>
      <c r="C9" s="17">
        <v>0.10874197719846999</v>
      </c>
      <c r="D9" s="17">
        <v>0.109410671108853</v>
      </c>
      <c r="E9" s="17">
        <v>0.10810710080293801</v>
      </c>
      <c r="F9" s="17"/>
      <c r="G9" s="17">
        <v>1.8857293777428199E-2</v>
      </c>
      <c r="H9" s="17">
        <v>3.7425424073165001E-2</v>
      </c>
      <c r="I9" s="17">
        <v>5.7222297449299499E-2</v>
      </c>
      <c r="J9" s="17">
        <v>0.13830133460182301</v>
      </c>
      <c r="K9" s="17">
        <v>0.13619445013357501</v>
      </c>
      <c r="L9" s="17">
        <v>0.21842339073324901</v>
      </c>
      <c r="M9" s="17"/>
      <c r="N9" s="17">
        <v>6.2560919439026003E-2</v>
      </c>
      <c r="O9" s="17">
        <v>0.101982241594538</v>
      </c>
      <c r="P9" s="17">
        <v>0.157153712979333</v>
      </c>
      <c r="Q9" s="17">
        <v>0.118002682751795</v>
      </c>
      <c r="R9" s="17"/>
      <c r="S9" s="17">
        <v>9.7066410303661602E-2</v>
      </c>
      <c r="T9" s="17">
        <v>0.11301077616208299</v>
      </c>
      <c r="U9" s="17">
        <v>2.9966370890346001E-2</v>
      </c>
      <c r="V9" s="17">
        <v>0.114116815510775</v>
      </c>
      <c r="W9" s="17">
        <v>0.14588919124497801</v>
      </c>
      <c r="X9" s="17">
        <v>0.193654569710103</v>
      </c>
      <c r="Y9" s="17">
        <v>0.127395400764726</v>
      </c>
      <c r="Z9" s="17">
        <v>0.14239095295349499</v>
      </c>
      <c r="AA9" s="17">
        <v>7.2279961283160596E-2</v>
      </c>
      <c r="AB9" s="17">
        <v>6.8161503055911593E-2</v>
      </c>
      <c r="AC9" s="17">
        <v>0.17387248304620401</v>
      </c>
      <c r="AD9" s="17">
        <v>7.5518980272176406E-2</v>
      </c>
      <c r="AE9" s="17"/>
      <c r="AF9" s="17">
        <v>7.9633017054847002E-2</v>
      </c>
      <c r="AG9" s="17">
        <v>0.100404334722087</v>
      </c>
      <c r="AH9" s="17">
        <v>0.188590757003639</v>
      </c>
      <c r="AI9" s="17">
        <v>8.9707638989403204E-2</v>
      </c>
      <c r="AJ9" s="17">
        <v>0.11885212868966499</v>
      </c>
      <c r="AK9" s="17">
        <v>0.21270480653319901</v>
      </c>
      <c r="AL9" s="17"/>
      <c r="AM9" s="17">
        <v>0.115618312936189</v>
      </c>
      <c r="AN9" s="17">
        <v>0.10016477220318699</v>
      </c>
      <c r="AO9" s="17"/>
      <c r="AP9" s="17">
        <v>0.188926963160815</v>
      </c>
      <c r="AQ9" s="17">
        <v>5.7879085354235901E-2</v>
      </c>
      <c r="AR9" s="17">
        <v>0.110288589160375</v>
      </c>
      <c r="AS9" s="17">
        <v>8.4588328034251606E-2</v>
      </c>
      <c r="AT9" s="17">
        <v>0.139428331741352</v>
      </c>
      <c r="AU9" s="17"/>
      <c r="AV9" s="17">
        <v>5.7272511130571503E-2</v>
      </c>
      <c r="AW9" s="17">
        <v>0.13060788150312</v>
      </c>
      <c r="AX9" s="17">
        <v>0.152300779551197</v>
      </c>
      <c r="AY9" s="17">
        <v>0.160610563031373</v>
      </c>
      <c r="AZ9" s="17">
        <v>6.8070290689637394E-2</v>
      </c>
      <c r="BA9" s="17">
        <v>0.126070762477762</v>
      </c>
      <c r="BB9" s="17"/>
      <c r="BC9" s="17">
        <v>5.14547412805548E-2</v>
      </c>
      <c r="BD9" s="17">
        <v>0.120950203980167</v>
      </c>
      <c r="BE9" s="17">
        <v>0.12287221132140901</v>
      </c>
      <c r="BF9" s="17"/>
      <c r="BG9" s="17">
        <v>0.130176477074296</v>
      </c>
      <c r="BH9" s="17">
        <v>7.3023763130048602E-2</v>
      </c>
      <c r="BI9" s="17">
        <v>0.14187380677695499</v>
      </c>
      <c r="BJ9" s="17">
        <v>0</v>
      </c>
      <c r="BK9" s="17">
        <v>0.133376062999079</v>
      </c>
      <c r="BL9" s="17"/>
      <c r="BM9" s="17">
        <v>8.1838921753604299E-2</v>
      </c>
      <c r="BN9" s="17">
        <v>8.8674446084264794E-2</v>
      </c>
    </row>
    <row r="10" spans="2:66" ht="43.5" x14ac:dyDescent="0.35">
      <c r="B10" s="18" t="s">
        <v>351</v>
      </c>
      <c r="C10" s="17">
        <v>0.13717355586959501</v>
      </c>
      <c r="D10" s="17">
        <v>0.15140962156936899</v>
      </c>
      <c r="E10" s="17">
        <v>0.123657443433559</v>
      </c>
      <c r="F10" s="17"/>
      <c r="G10" s="17">
        <v>0.13339801976785801</v>
      </c>
      <c r="H10" s="17">
        <v>0.148720410421432</v>
      </c>
      <c r="I10" s="17">
        <v>7.6458889811821099E-2</v>
      </c>
      <c r="J10" s="17">
        <v>0.14255040556507301</v>
      </c>
      <c r="K10" s="17">
        <v>0.19960262891054201</v>
      </c>
      <c r="L10" s="17">
        <v>0.13076964969402799</v>
      </c>
      <c r="M10" s="17"/>
      <c r="N10" s="17">
        <v>8.2881329798040901E-2</v>
      </c>
      <c r="O10" s="17">
        <v>0.123925079533791</v>
      </c>
      <c r="P10" s="17">
        <v>0.159854965559875</v>
      </c>
      <c r="Q10" s="17">
        <v>0.172520632930736</v>
      </c>
      <c r="R10" s="17"/>
      <c r="S10" s="17">
        <v>0.107825725522967</v>
      </c>
      <c r="T10" s="17">
        <v>6.6942039791402799E-2</v>
      </c>
      <c r="U10" s="17">
        <v>0.21918128900574399</v>
      </c>
      <c r="V10" s="17">
        <v>0.202771765480977</v>
      </c>
      <c r="W10" s="17">
        <v>0.109554077344656</v>
      </c>
      <c r="X10" s="17">
        <v>0.15872323229504301</v>
      </c>
      <c r="Y10" s="17">
        <v>0.19349189673355699</v>
      </c>
      <c r="Z10" s="17">
        <v>0.14060884171183</v>
      </c>
      <c r="AA10" s="17">
        <v>0.122015790949529</v>
      </c>
      <c r="AB10" s="17">
        <v>0.107103562524928</v>
      </c>
      <c r="AC10" s="17">
        <v>0.17365080184634199</v>
      </c>
      <c r="AD10" s="17">
        <v>7.7922166210952104E-2</v>
      </c>
      <c r="AE10" s="17"/>
      <c r="AF10" s="17">
        <v>0.117259412824938</v>
      </c>
      <c r="AG10" s="17">
        <v>0.19699040275794</v>
      </c>
      <c r="AH10" s="17">
        <v>0.12303851784292399</v>
      </c>
      <c r="AI10" s="17">
        <v>9.9185849326721504E-2</v>
      </c>
      <c r="AJ10" s="17">
        <v>8.4107894657603294E-2</v>
      </c>
      <c r="AK10" s="17">
        <v>0.15035234707907</v>
      </c>
      <c r="AL10" s="17"/>
      <c r="AM10" s="17">
        <v>0.15138001396789799</v>
      </c>
      <c r="AN10" s="17">
        <v>0.118939549563228</v>
      </c>
      <c r="AO10" s="17"/>
      <c r="AP10" s="17">
        <v>4.2280791009524497E-2</v>
      </c>
      <c r="AQ10" s="17">
        <v>0.26276911341847498</v>
      </c>
      <c r="AR10" s="17">
        <v>0.129814580986156</v>
      </c>
      <c r="AS10" s="17">
        <v>6.4136670597001996E-2</v>
      </c>
      <c r="AT10" s="17">
        <v>0.14016537247052599</v>
      </c>
      <c r="AU10" s="17"/>
      <c r="AV10" s="17">
        <v>0.107008875344156</v>
      </c>
      <c r="AW10" s="17">
        <v>0.232071840296593</v>
      </c>
      <c r="AX10" s="17">
        <v>7.3500009695901494E-2</v>
      </c>
      <c r="AY10" s="17">
        <v>0.14349004552418901</v>
      </c>
      <c r="AZ10" s="17">
        <v>0.17904671736377101</v>
      </c>
      <c r="BA10" s="17">
        <v>8.6206973211575694E-2</v>
      </c>
      <c r="BB10" s="17"/>
      <c r="BC10" s="17">
        <v>6.1775586460858997E-2</v>
      </c>
      <c r="BD10" s="17">
        <v>0.141294524703618</v>
      </c>
      <c r="BE10" s="17">
        <v>0.18201751793627099</v>
      </c>
      <c r="BF10" s="17"/>
      <c r="BG10" s="17">
        <v>0.23036302142183701</v>
      </c>
      <c r="BH10" s="17">
        <v>0.12689966367494199</v>
      </c>
      <c r="BI10" s="17">
        <v>0.127397306702797</v>
      </c>
      <c r="BJ10" s="17">
        <v>0</v>
      </c>
      <c r="BK10" s="17">
        <v>9.06566291575676E-2</v>
      </c>
      <c r="BL10" s="17"/>
      <c r="BM10" s="17">
        <v>0.14285771443617601</v>
      </c>
      <c r="BN10" s="17">
        <v>6.0272632087433997E-2</v>
      </c>
    </row>
    <row r="11" spans="2:66" ht="29" x14ac:dyDescent="0.35">
      <c r="B11" s="18" t="s">
        <v>352</v>
      </c>
      <c r="C11" s="17">
        <v>0.34731735902302102</v>
      </c>
      <c r="D11" s="17">
        <v>0.35929903715454597</v>
      </c>
      <c r="E11" s="17">
        <v>0.33594162416668</v>
      </c>
      <c r="F11" s="17"/>
      <c r="G11" s="17">
        <v>0.37968434288240199</v>
      </c>
      <c r="H11" s="17">
        <v>0.35336595217271399</v>
      </c>
      <c r="I11" s="17">
        <v>0.39200504160170402</v>
      </c>
      <c r="J11" s="17">
        <v>0.36328110011864501</v>
      </c>
      <c r="K11" s="17">
        <v>0.29317220305616498</v>
      </c>
      <c r="L11" s="17">
        <v>0.30967743706836198</v>
      </c>
      <c r="M11" s="17"/>
      <c r="N11" s="17">
        <v>0.45216383956934703</v>
      </c>
      <c r="O11" s="17">
        <v>0.344338408095197</v>
      </c>
      <c r="P11" s="17">
        <v>0.300604899957092</v>
      </c>
      <c r="Q11" s="17">
        <v>0.302334582161076</v>
      </c>
      <c r="R11" s="17"/>
      <c r="S11" s="17">
        <v>0.37059217303716102</v>
      </c>
      <c r="T11" s="17">
        <v>0.38350951270072298</v>
      </c>
      <c r="U11" s="17">
        <v>0.247361422741676</v>
      </c>
      <c r="V11" s="17">
        <v>0.25556531992200598</v>
      </c>
      <c r="W11" s="17">
        <v>0.26549113219682602</v>
      </c>
      <c r="X11" s="17">
        <v>0.35013492447745997</v>
      </c>
      <c r="Y11" s="17">
        <v>0.31894978173030097</v>
      </c>
      <c r="Z11" s="17">
        <v>0.3592855717149</v>
      </c>
      <c r="AA11" s="17">
        <v>0.31570308170259298</v>
      </c>
      <c r="AB11" s="17">
        <v>0.47369350225106099</v>
      </c>
      <c r="AC11" s="17">
        <v>0.39082808551416498</v>
      </c>
      <c r="AD11" s="17">
        <v>0.54094493543014599</v>
      </c>
      <c r="AE11" s="17"/>
      <c r="AF11" s="17">
        <v>0.36214321115294901</v>
      </c>
      <c r="AG11" s="17">
        <v>0.355049828129537</v>
      </c>
      <c r="AH11" s="17">
        <v>0.389766260237422</v>
      </c>
      <c r="AI11" s="17">
        <v>0.35274963456401498</v>
      </c>
      <c r="AJ11" s="17">
        <v>0.25649757894608299</v>
      </c>
      <c r="AK11" s="17">
        <v>0.21132648825682901</v>
      </c>
      <c r="AL11" s="17"/>
      <c r="AM11" s="17">
        <v>0.35209966534336701</v>
      </c>
      <c r="AN11" s="17">
        <v>0.34294702465854399</v>
      </c>
      <c r="AO11" s="17"/>
      <c r="AP11" s="17">
        <v>0.38798976441004801</v>
      </c>
      <c r="AQ11" s="17">
        <v>0.29853877083615099</v>
      </c>
      <c r="AR11" s="17">
        <v>0.32654128716624897</v>
      </c>
      <c r="AS11" s="17">
        <v>0.49353039078909799</v>
      </c>
      <c r="AT11" s="17">
        <v>0.28304027658078001</v>
      </c>
      <c r="AU11" s="17"/>
      <c r="AV11" s="17">
        <v>0.37094736938599099</v>
      </c>
      <c r="AW11" s="17">
        <v>0.27584934193622002</v>
      </c>
      <c r="AX11" s="17">
        <v>0.30542888953478498</v>
      </c>
      <c r="AY11" s="17">
        <v>0.335209653310242</v>
      </c>
      <c r="AZ11" s="17">
        <v>0.40882202716385602</v>
      </c>
      <c r="BA11" s="17">
        <v>0.39569013714608398</v>
      </c>
      <c r="BB11" s="17"/>
      <c r="BC11" s="17">
        <v>0.34358518823748901</v>
      </c>
      <c r="BD11" s="17">
        <v>0.36820582354352199</v>
      </c>
      <c r="BE11" s="17">
        <v>0.315192248297891</v>
      </c>
      <c r="BF11" s="17"/>
      <c r="BG11" s="17">
        <v>0.31143169706350698</v>
      </c>
      <c r="BH11" s="17">
        <v>0.34448479673056998</v>
      </c>
      <c r="BI11" s="17">
        <v>0.35746486513182502</v>
      </c>
      <c r="BJ11" s="17">
        <v>0.25963372062748702</v>
      </c>
      <c r="BK11" s="17">
        <v>0.55285669364085499</v>
      </c>
      <c r="BL11" s="17"/>
      <c r="BM11" s="17">
        <v>0.339386730576623</v>
      </c>
      <c r="BN11" s="17">
        <v>0.45458163051834299</v>
      </c>
    </row>
    <row r="12" spans="2:66" ht="29" x14ac:dyDescent="0.35">
      <c r="B12" s="18" t="s">
        <v>353</v>
      </c>
      <c r="C12" s="17">
        <v>0.327621555343173</v>
      </c>
      <c r="D12" s="17">
        <v>0.30118714052378598</v>
      </c>
      <c r="E12" s="17">
        <v>0.35271911603266498</v>
      </c>
      <c r="F12" s="17"/>
      <c r="G12" s="17">
        <v>0.37928596498657402</v>
      </c>
      <c r="H12" s="17">
        <v>0.39790178844835999</v>
      </c>
      <c r="I12" s="17">
        <v>0.33536963063134201</v>
      </c>
      <c r="J12" s="17">
        <v>0.28551260001661599</v>
      </c>
      <c r="K12" s="17">
        <v>0.32656731197233302</v>
      </c>
      <c r="L12" s="17">
        <v>0.264680960848937</v>
      </c>
      <c r="M12" s="17"/>
      <c r="N12" s="17">
        <v>0.31803621040811098</v>
      </c>
      <c r="O12" s="17">
        <v>0.32752527299263201</v>
      </c>
      <c r="P12" s="17">
        <v>0.34745198631222801</v>
      </c>
      <c r="Q12" s="17">
        <v>0.31642528956032401</v>
      </c>
      <c r="R12" s="17"/>
      <c r="S12" s="17">
        <v>0.315389380264952</v>
      </c>
      <c r="T12" s="17">
        <v>0.36780267102306502</v>
      </c>
      <c r="U12" s="17">
        <v>0.40540526298613599</v>
      </c>
      <c r="V12" s="17">
        <v>0.28528325691237399</v>
      </c>
      <c r="W12" s="17">
        <v>0.47906559921354003</v>
      </c>
      <c r="X12" s="17">
        <v>0.29748727351739501</v>
      </c>
      <c r="Y12" s="17">
        <v>0.26205250072193997</v>
      </c>
      <c r="Z12" s="17">
        <v>0.35771463361977501</v>
      </c>
      <c r="AA12" s="17">
        <v>0.36781767664204501</v>
      </c>
      <c r="AB12" s="17">
        <v>0.31646444569490001</v>
      </c>
      <c r="AC12" s="17">
        <v>0.175067340687029</v>
      </c>
      <c r="AD12" s="17">
        <v>0.232044536115879</v>
      </c>
      <c r="AE12" s="17"/>
      <c r="AF12" s="17">
        <v>0.34327490493405999</v>
      </c>
      <c r="AG12" s="17">
        <v>0.27182299246309</v>
      </c>
      <c r="AH12" s="17">
        <v>0.23043694981818899</v>
      </c>
      <c r="AI12" s="17">
        <v>0.42758003230298702</v>
      </c>
      <c r="AJ12" s="17">
        <v>0.39215327243672998</v>
      </c>
      <c r="AK12" s="17">
        <v>0.360152399968859</v>
      </c>
      <c r="AL12" s="17"/>
      <c r="AM12" s="17">
        <v>0.29925494737028302</v>
      </c>
      <c r="AN12" s="17">
        <v>0.36169097613597201</v>
      </c>
      <c r="AO12" s="17"/>
      <c r="AP12" s="17">
        <v>0.29302777204500902</v>
      </c>
      <c r="AQ12" s="17">
        <v>0.28627472066901699</v>
      </c>
      <c r="AR12" s="17">
        <v>0.37246154415502503</v>
      </c>
      <c r="AS12" s="17">
        <v>0.25103693129514998</v>
      </c>
      <c r="AT12" s="17">
        <v>0.43736601920734203</v>
      </c>
      <c r="AU12" s="17"/>
      <c r="AV12" s="17">
        <v>0.39336220190747601</v>
      </c>
      <c r="AW12" s="17">
        <v>0.288246389601862</v>
      </c>
      <c r="AX12" s="17">
        <v>0.31197342763883201</v>
      </c>
      <c r="AY12" s="17">
        <v>0.28803258417229599</v>
      </c>
      <c r="AZ12" s="17">
        <v>0.24391131094027099</v>
      </c>
      <c r="BA12" s="17">
        <v>0.25749461872314799</v>
      </c>
      <c r="BB12" s="17"/>
      <c r="BC12" s="17">
        <v>0.451417631119993</v>
      </c>
      <c r="BD12" s="17">
        <v>0.31762537663533902</v>
      </c>
      <c r="BE12" s="17">
        <v>0.27115873372617999</v>
      </c>
      <c r="BF12" s="17"/>
      <c r="BG12" s="17">
        <v>0.29446070714482098</v>
      </c>
      <c r="BH12" s="17">
        <v>0.35239714698764701</v>
      </c>
      <c r="BI12" s="17">
        <v>0.31618118679012303</v>
      </c>
      <c r="BJ12" s="17">
        <v>0.64878533468467503</v>
      </c>
      <c r="BK12" s="17">
        <v>0.223110614202499</v>
      </c>
      <c r="BL12" s="17"/>
      <c r="BM12" s="17">
        <v>0.34346110752332998</v>
      </c>
      <c r="BN12" s="17">
        <v>0.36577750552801602</v>
      </c>
    </row>
    <row r="13" spans="2:66" ht="29" x14ac:dyDescent="0.35">
      <c r="B13" s="18" t="s">
        <v>354</v>
      </c>
      <c r="C13" s="17">
        <v>5.4170146064322001E-2</v>
      </c>
      <c r="D13" s="17">
        <v>5.28295808858062E-2</v>
      </c>
      <c r="E13" s="17">
        <v>5.5442915526248797E-2</v>
      </c>
      <c r="F13" s="17"/>
      <c r="G13" s="17">
        <v>5.1626514466010798E-2</v>
      </c>
      <c r="H13" s="17">
        <v>3.8676443851752701E-2</v>
      </c>
      <c r="I13" s="17">
        <v>0.10201115053446599</v>
      </c>
      <c r="J13" s="17">
        <v>5.66303228207264E-2</v>
      </c>
      <c r="K13" s="17">
        <v>4.4463405927385402E-2</v>
      </c>
      <c r="L13" s="17">
        <v>4.4239888696568599E-2</v>
      </c>
      <c r="M13" s="17"/>
      <c r="N13" s="17">
        <v>7.4299801041118801E-2</v>
      </c>
      <c r="O13" s="17">
        <v>8.1666098876311405E-2</v>
      </c>
      <c r="P13" s="17">
        <v>2.3911922757250799E-2</v>
      </c>
      <c r="Q13" s="17">
        <v>3.6538106169868897E-2</v>
      </c>
      <c r="R13" s="17"/>
      <c r="S13" s="17">
        <v>6.8926850166018599E-2</v>
      </c>
      <c r="T13" s="17">
        <v>4.6985047781931501E-2</v>
      </c>
      <c r="U13" s="17">
        <v>6.3218911476422404E-2</v>
      </c>
      <c r="V13" s="17">
        <v>0.114796020710143</v>
      </c>
      <c r="W13" s="17">
        <v>0</v>
      </c>
      <c r="X13" s="17">
        <v>0</v>
      </c>
      <c r="Y13" s="17">
        <v>9.8110420049476302E-2</v>
      </c>
      <c r="Z13" s="17">
        <v>0</v>
      </c>
      <c r="AA13" s="17">
        <v>5.00554628464056E-2</v>
      </c>
      <c r="AB13" s="17">
        <v>3.45769864731987E-2</v>
      </c>
      <c r="AC13" s="17">
        <v>4.5004758497981703E-2</v>
      </c>
      <c r="AD13" s="17">
        <v>7.3569381970846795E-2</v>
      </c>
      <c r="AE13" s="17"/>
      <c r="AF13" s="17">
        <v>4.4783530491583901E-2</v>
      </c>
      <c r="AG13" s="17">
        <v>5.1353704821211897E-2</v>
      </c>
      <c r="AH13" s="17">
        <v>4.6414986284407801E-2</v>
      </c>
      <c r="AI13" s="17">
        <v>3.0776844816873698E-2</v>
      </c>
      <c r="AJ13" s="17">
        <v>0.14838912526991899</v>
      </c>
      <c r="AK13" s="17">
        <v>6.5463958162043298E-2</v>
      </c>
      <c r="AL13" s="17"/>
      <c r="AM13" s="17">
        <v>5.9817657762005101E-2</v>
      </c>
      <c r="AN13" s="17">
        <v>4.69194409003892E-2</v>
      </c>
      <c r="AO13" s="17"/>
      <c r="AP13" s="17">
        <v>4.4483886513831498E-2</v>
      </c>
      <c r="AQ13" s="17">
        <v>4.66290900010446E-2</v>
      </c>
      <c r="AR13" s="17">
        <v>5.1293651011147703E-2</v>
      </c>
      <c r="AS13" s="17">
        <v>0.10670767928449799</v>
      </c>
      <c r="AT13" s="17">
        <v>0</v>
      </c>
      <c r="AU13" s="17"/>
      <c r="AV13" s="17">
        <v>5.0830822537039799E-2</v>
      </c>
      <c r="AW13" s="17">
        <v>4.54391741233095E-2</v>
      </c>
      <c r="AX13" s="17">
        <v>0.156796893579285</v>
      </c>
      <c r="AY13" s="17">
        <v>3.7601501347637997E-2</v>
      </c>
      <c r="AZ13" s="17">
        <v>0.10014965384246501</v>
      </c>
      <c r="BA13" s="17">
        <v>4.4871173017780999E-2</v>
      </c>
      <c r="BB13" s="17"/>
      <c r="BC13" s="17">
        <v>7.1800577571101198E-2</v>
      </c>
      <c r="BD13" s="17">
        <v>3.2807072966565501E-2</v>
      </c>
      <c r="BE13" s="17">
        <v>7.6275114391946397E-2</v>
      </c>
      <c r="BF13" s="17"/>
      <c r="BG13" s="17">
        <v>3.3568097295539501E-2</v>
      </c>
      <c r="BH13" s="17">
        <v>8.5311540059670801E-2</v>
      </c>
      <c r="BI13" s="17">
        <v>3.6573071617441097E-2</v>
      </c>
      <c r="BJ13" s="17">
        <v>9.1580944687838006E-2</v>
      </c>
      <c r="BK13" s="17">
        <v>0</v>
      </c>
      <c r="BL13" s="17"/>
      <c r="BM13" s="17">
        <v>7.73307002321931E-2</v>
      </c>
      <c r="BN13" s="17">
        <v>3.0693785781941998E-2</v>
      </c>
    </row>
    <row r="14" spans="2:66" x14ac:dyDescent="0.35">
      <c r="B14" s="18" t="s">
        <v>282</v>
      </c>
      <c r="C14" s="19">
        <v>2.4975406501418301E-2</v>
      </c>
      <c r="D14" s="19">
        <v>2.5863948757640101E-2</v>
      </c>
      <c r="E14" s="19">
        <v>2.4131800037909601E-2</v>
      </c>
      <c r="F14" s="19"/>
      <c r="G14" s="19">
        <v>3.7147864119726599E-2</v>
      </c>
      <c r="H14" s="19">
        <v>2.3909981032574999E-2</v>
      </c>
      <c r="I14" s="19">
        <v>3.6932989971367201E-2</v>
      </c>
      <c r="J14" s="19">
        <v>1.3724236877116099E-2</v>
      </c>
      <c r="K14" s="19">
        <v>0</v>
      </c>
      <c r="L14" s="19">
        <v>3.2208672958854601E-2</v>
      </c>
      <c r="M14" s="19"/>
      <c r="N14" s="19">
        <v>1.0057899744356299E-2</v>
      </c>
      <c r="O14" s="19">
        <v>2.0562898907530099E-2</v>
      </c>
      <c r="P14" s="19">
        <v>1.10225124342205E-2</v>
      </c>
      <c r="Q14" s="19">
        <v>5.4178706426200401E-2</v>
      </c>
      <c r="R14" s="19"/>
      <c r="S14" s="19">
        <v>4.0199460705238999E-2</v>
      </c>
      <c r="T14" s="19">
        <v>2.17499525407947E-2</v>
      </c>
      <c r="U14" s="19">
        <v>3.4866742899675E-2</v>
      </c>
      <c r="V14" s="19">
        <v>2.7466821463725099E-2</v>
      </c>
      <c r="W14" s="19">
        <v>0</v>
      </c>
      <c r="X14" s="19">
        <v>0</v>
      </c>
      <c r="Y14" s="19">
        <v>0</v>
      </c>
      <c r="Z14" s="19">
        <v>0</v>
      </c>
      <c r="AA14" s="19">
        <v>7.2128026576267004E-2</v>
      </c>
      <c r="AB14" s="19">
        <v>0</v>
      </c>
      <c r="AC14" s="19">
        <v>4.1576530408278002E-2</v>
      </c>
      <c r="AD14" s="19">
        <v>0</v>
      </c>
      <c r="AE14" s="19"/>
      <c r="AF14" s="19">
        <v>5.2905923541621401E-2</v>
      </c>
      <c r="AG14" s="19">
        <v>2.43787371061332E-2</v>
      </c>
      <c r="AH14" s="19">
        <v>2.1752528813418201E-2</v>
      </c>
      <c r="AI14" s="19">
        <v>0</v>
      </c>
      <c r="AJ14" s="19">
        <v>0</v>
      </c>
      <c r="AK14" s="19">
        <v>0</v>
      </c>
      <c r="AL14" s="19"/>
      <c r="AM14" s="19">
        <v>2.1829402620258499E-2</v>
      </c>
      <c r="AN14" s="19">
        <v>2.9338236538680201E-2</v>
      </c>
      <c r="AO14" s="19"/>
      <c r="AP14" s="19">
        <v>4.3290822860771301E-2</v>
      </c>
      <c r="AQ14" s="19">
        <v>4.7909219721076202E-2</v>
      </c>
      <c r="AR14" s="19">
        <v>9.6003475210468293E-3</v>
      </c>
      <c r="AS14" s="19">
        <v>0</v>
      </c>
      <c r="AT14" s="19">
        <v>0</v>
      </c>
      <c r="AU14" s="19"/>
      <c r="AV14" s="19">
        <v>2.0578219694765702E-2</v>
      </c>
      <c r="AW14" s="19">
        <v>2.7785372538895299E-2</v>
      </c>
      <c r="AX14" s="19">
        <v>0</v>
      </c>
      <c r="AY14" s="19">
        <v>3.5055652614262897E-2</v>
      </c>
      <c r="AZ14" s="19">
        <v>0</v>
      </c>
      <c r="BA14" s="19">
        <v>8.9666335423649005E-2</v>
      </c>
      <c r="BB14" s="19"/>
      <c r="BC14" s="19">
        <v>1.9966275330003301E-2</v>
      </c>
      <c r="BD14" s="19">
        <v>1.91169981707894E-2</v>
      </c>
      <c r="BE14" s="19">
        <v>3.2484174326302802E-2</v>
      </c>
      <c r="BF14" s="19"/>
      <c r="BG14" s="19">
        <v>0</v>
      </c>
      <c r="BH14" s="19">
        <v>1.78830894171217E-2</v>
      </c>
      <c r="BI14" s="19">
        <v>2.0509762980858701E-2</v>
      </c>
      <c r="BJ14" s="19">
        <v>0</v>
      </c>
      <c r="BK14" s="19">
        <v>0</v>
      </c>
      <c r="BL14" s="19"/>
      <c r="BM14" s="19">
        <v>1.51248254780734E-2</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494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394</v>
      </c>
      <c r="D7" s="10">
        <v>185</v>
      </c>
      <c r="E7" s="10">
        <v>208</v>
      </c>
      <c r="F7" s="10"/>
      <c r="G7" s="10">
        <v>54</v>
      </c>
      <c r="H7" s="10">
        <v>52</v>
      </c>
      <c r="I7" s="10">
        <v>58</v>
      </c>
      <c r="J7" s="10">
        <v>69</v>
      </c>
      <c r="K7" s="10">
        <v>59</v>
      </c>
      <c r="L7" s="10">
        <v>102</v>
      </c>
      <c r="M7" s="10"/>
      <c r="N7" s="10">
        <v>99</v>
      </c>
      <c r="O7" s="10">
        <v>94</v>
      </c>
      <c r="P7" s="10">
        <v>76</v>
      </c>
      <c r="Q7" s="10">
        <v>122</v>
      </c>
      <c r="R7" s="10"/>
      <c r="S7" s="10">
        <v>56</v>
      </c>
      <c r="T7" s="10">
        <v>51</v>
      </c>
      <c r="U7" s="10">
        <v>35</v>
      </c>
      <c r="V7" s="10">
        <v>41</v>
      </c>
      <c r="W7" s="10">
        <v>26</v>
      </c>
      <c r="X7" s="10">
        <v>41</v>
      </c>
      <c r="Y7" s="10">
        <v>28</v>
      </c>
      <c r="Z7" s="10">
        <v>15</v>
      </c>
      <c r="AA7" s="10">
        <v>43</v>
      </c>
      <c r="AB7" s="10">
        <v>25</v>
      </c>
      <c r="AC7" s="10">
        <v>23</v>
      </c>
      <c r="AD7" s="10">
        <v>10</v>
      </c>
      <c r="AE7" s="10"/>
      <c r="AF7" s="10">
        <v>93</v>
      </c>
      <c r="AG7" s="10">
        <v>107</v>
      </c>
      <c r="AH7" s="10">
        <v>52</v>
      </c>
      <c r="AI7" s="10">
        <v>67</v>
      </c>
      <c r="AJ7" s="10">
        <v>50</v>
      </c>
      <c r="AK7" s="10">
        <v>25</v>
      </c>
      <c r="AL7" s="10"/>
      <c r="AM7" s="10">
        <v>230</v>
      </c>
      <c r="AN7" s="10">
        <v>162</v>
      </c>
      <c r="AO7" s="10"/>
      <c r="AP7" s="10">
        <v>84</v>
      </c>
      <c r="AQ7" s="10">
        <v>91</v>
      </c>
      <c r="AR7" s="10">
        <v>103</v>
      </c>
      <c r="AS7" s="10">
        <v>36</v>
      </c>
      <c r="AT7" s="10">
        <v>6</v>
      </c>
      <c r="AU7" s="10"/>
      <c r="AV7" s="10">
        <v>134</v>
      </c>
      <c r="AW7" s="10">
        <v>73</v>
      </c>
      <c r="AX7" s="10">
        <v>34</v>
      </c>
      <c r="AY7" s="10">
        <v>50</v>
      </c>
      <c r="AZ7" s="10">
        <v>24</v>
      </c>
      <c r="BA7" s="10">
        <v>32</v>
      </c>
      <c r="BB7" s="10"/>
      <c r="BC7" s="10">
        <v>76</v>
      </c>
      <c r="BD7" s="10">
        <v>187</v>
      </c>
      <c r="BE7" s="10">
        <v>111</v>
      </c>
      <c r="BF7" s="10"/>
      <c r="BG7" s="10">
        <v>37</v>
      </c>
      <c r="BH7" s="10">
        <v>168</v>
      </c>
      <c r="BI7" s="10">
        <v>131</v>
      </c>
      <c r="BJ7" s="10">
        <v>9</v>
      </c>
      <c r="BK7" s="10">
        <v>31</v>
      </c>
      <c r="BL7" s="10"/>
      <c r="BM7" s="10">
        <v>205</v>
      </c>
      <c r="BN7" s="10">
        <v>40</v>
      </c>
    </row>
    <row r="8" spans="2:66" ht="30" customHeight="1" x14ac:dyDescent="0.35">
      <c r="B8" s="11" t="s">
        <v>19</v>
      </c>
      <c r="C8" s="11">
        <v>393</v>
      </c>
      <c r="D8" s="11">
        <v>185</v>
      </c>
      <c r="E8" s="11">
        <v>208</v>
      </c>
      <c r="F8" s="11"/>
      <c r="G8" s="11">
        <v>55</v>
      </c>
      <c r="H8" s="11">
        <v>50</v>
      </c>
      <c r="I8" s="11">
        <v>59</v>
      </c>
      <c r="J8" s="11">
        <v>71</v>
      </c>
      <c r="K8" s="11">
        <v>59</v>
      </c>
      <c r="L8" s="11">
        <v>100</v>
      </c>
      <c r="M8" s="11"/>
      <c r="N8" s="11">
        <v>97</v>
      </c>
      <c r="O8" s="11">
        <v>97</v>
      </c>
      <c r="P8" s="11">
        <v>76</v>
      </c>
      <c r="Q8" s="11">
        <v>120</v>
      </c>
      <c r="R8" s="11"/>
      <c r="S8" s="11">
        <v>55</v>
      </c>
      <c r="T8" s="11">
        <v>50</v>
      </c>
      <c r="U8" s="11">
        <v>34</v>
      </c>
      <c r="V8" s="11">
        <v>44</v>
      </c>
      <c r="W8" s="11">
        <v>26</v>
      </c>
      <c r="X8" s="11">
        <v>40</v>
      </c>
      <c r="Y8" s="11">
        <v>27</v>
      </c>
      <c r="Z8" s="11">
        <v>14</v>
      </c>
      <c r="AA8" s="11">
        <v>42</v>
      </c>
      <c r="AB8" s="11">
        <v>29</v>
      </c>
      <c r="AC8" s="11">
        <v>23</v>
      </c>
      <c r="AD8" s="11">
        <v>9</v>
      </c>
      <c r="AE8" s="11"/>
      <c r="AF8" s="11">
        <v>93</v>
      </c>
      <c r="AG8" s="11">
        <v>107</v>
      </c>
      <c r="AH8" s="11">
        <v>52</v>
      </c>
      <c r="AI8" s="11">
        <v>67</v>
      </c>
      <c r="AJ8" s="11">
        <v>50</v>
      </c>
      <c r="AK8" s="11">
        <v>25</v>
      </c>
      <c r="AL8" s="11"/>
      <c r="AM8" s="11">
        <v>230</v>
      </c>
      <c r="AN8" s="11">
        <v>161</v>
      </c>
      <c r="AO8" s="11"/>
      <c r="AP8" s="11">
        <v>83</v>
      </c>
      <c r="AQ8" s="11">
        <v>91</v>
      </c>
      <c r="AR8" s="11">
        <v>103</v>
      </c>
      <c r="AS8" s="11">
        <v>36</v>
      </c>
      <c r="AT8" s="11">
        <v>6</v>
      </c>
      <c r="AU8" s="11"/>
      <c r="AV8" s="11">
        <v>134</v>
      </c>
      <c r="AW8" s="11">
        <v>73</v>
      </c>
      <c r="AX8" s="11">
        <v>34</v>
      </c>
      <c r="AY8" s="11">
        <v>50</v>
      </c>
      <c r="AZ8" s="11">
        <v>24</v>
      </c>
      <c r="BA8" s="11">
        <v>32</v>
      </c>
      <c r="BB8" s="11"/>
      <c r="BC8" s="11">
        <v>76</v>
      </c>
      <c r="BD8" s="11">
        <v>187</v>
      </c>
      <c r="BE8" s="11">
        <v>111</v>
      </c>
      <c r="BF8" s="11"/>
      <c r="BG8" s="11">
        <v>37</v>
      </c>
      <c r="BH8" s="11">
        <v>168</v>
      </c>
      <c r="BI8" s="11">
        <v>131</v>
      </c>
      <c r="BJ8" s="11">
        <v>9</v>
      </c>
      <c r="BK8" s="11">
        <v>31</v>
      </c>
      <c r="BL8" s="11"/>
      <c r="BM8" s="11">
        <v>205</v>
      </c>
      <c r="BN8" s="11">
        <v>40</v>
      </c>
    </row>
    <row r="9" spans="2:66" ht="29" x14ac:dyDescent="0.35">
      <c r="B9" s="18" t="s">
        <v>350</v>
      </c>
      <c r="C9" s="17">
        <v>0.161668284478029</v>
      </c>
      <c r="D9" s="17">
        <v>0.16719753421740799</v>
      </c>
      <c r="E9" s="17">
        <v>0.15753199202214399</v>
      </c>
      <c r="F9" s="17"/>
      <c r="G9" s="17">
        <v>3.8858946150246397E-2</v>
      </c>
      <c r="H9" s="17">
        <v>5.6441513409322297E-2</v>
      </c>
      <c r="I9" s="17">
        <v>9.8422157177440198E-2</v>
      </c>
      <c r="J9" s="17">
        <v>0.169375466004591</v>
      </c>
      <c r="K9" s="17">
        <v>0.21791067780838</v>
      </c>
      <c r="L9" s="17">
        <v>0.28024305853026399</v>
      </c>
      <c r="M9" s="17"/>
      <c r="N9" s="17">
        <v>9.7708785899213793E-2</v>
      </c>
      <c r="O9" s="17">
        <v>0.16818132924170001</v>
      </c>
      <c r="P9" s="17">
        <v>0.14454851107644801</v>
      </c>
      <c r="Q9" s="17">
        <v>0.22283923090859101</v>
      </c>
      <c r="R9" s="17"/>
      <c r="S9" s="17">
        <v>0.12546032044964101</v>
      </c>
      <c r="T9" s="17">
        <v>0.21348831410738001</v>
      </c>
      <c r="U9" s="17">
        <v>0.22295281842848799</v>
      </c>
      <c r="V9" s="17">
        <v>7.4068175249720494E-2</v>
      </c>
      <c r="W9" s="17">
        <v>0.18573484453845701</v>
      </c>
      <c r="X9" s="17">
        <v>0.26826160450032099</v>
      </c>
      <c r="Y9" s="17">
        <v>0.13991423169692199</v>
      </c>
      <c r="Z9" s="17">
        <v>0.13095861220174901</v>
      </c>
      <c r="AA9" s="17">
        <v>9.2599264426930797E-2</v>
      </c>
      <c r="AB9" s="17">
        <v>8.0180613562787106E-2</v>
      </c>
      <c r="AC9" s="17">
        <v>0.214893000923532</v>
      </c>
      <c r="AD9" s="17">
        <v>0.30360621688251199</v>
      </c>
      <c r="AE9" s="17"/>
      <c r="AF9" s="17">
        <v>9.5943767230153507E-2</v>
      </c>
      <c r="AG9" s="17">
        <v>0.14455621305456301</v>
      </c>
      <c r="AH9" s="17">
        <v>0.21344646870770001</v>
      </c>
      <c r="AI9" s="17">
        <v>0.143540621152519</v>
      </c>
      <c r="AJ9" s="17">
        <v>0.23447906655044201</v>
      </c>
      <c r="AK9" s="17">
        <v>0.27555697440120502</v>
      </c>
      <c r="AL9" s="17"/>
      <c r="AM9" s="17">
        <v>0.17123648851276399</v>
      </c>
      <c r="AN9" s="17">
        <v>0.14396765538068401</v>
      </c>
      <c r="AO9" s="17"/>
      <c r="AP9" s="17">
        <v>0.24526150763857499</v>
      </c>
      <c r="AQ9" s="17">
        <v>0.16179774805081501</v>
      </c>
      <c r="AR9" s="17">
        <v>0.124989848567068</v>
      </c>
      <c r="AS9" s="17">
        <v>5.7757908033021603E-2</v>
      </c>
      <c r="AT9" s="17">
        <v>0</v>
      </c>
      <c r="AU9" s="17"/>
      <c r="AV9" s="17">
        <v>9.4838632137320203E-2</v>
      </c>
      <c r="AW9" s="17">
        <v>0.147136781747705</v>
      </c>
      <c r="AX9" s="17">
        <v>0.19864831879777201</v>
      </c>
      <c r="AY9" s="17">
        <v>0.18273542461363601</v>
      </c>
      <c r="AZ9" s="17">
        <v>0.20184985995854399</v>
      </c>
      <c r="BA9" s="17">
        <v>0.28030968536919398</v>
      </c>
      <c r="BB9" s="17"/>
      <c r="BC9" s="17">
        <v>0.114525401980656</v>
      </c>
      <c r="BD9" s="17">
        <v>0.162088533642716</v>
      </c>
      <c r="BE9" s="17">
        <v>0.187641092228578</v>
      </c>
      <c r="BF9" s="17"/>
      <c r="BG9" s="17">
        <v>0.157423888557646</v>
      </c>
      <c r="BH9" s="17">
        <v>0.13393839191065701</v>
      </c>
      <c r="BI9" s="17">
        <v>0.15748051389332099</v>
      </c>
      <c r="BJ9" s="17">
        <v>0.107429727779061</v>
      </c>
      <c r="BK9" s="17">
        <v>0.28707635388834102</v>
      </c>
      <c r="BL9" s="17"/>
      <c r="BM9" s="17">
        <v>0.13820430632709399</v>
      </c>
      <c r="BN9" s="17">
        <v>0.24623151104406801</v>
      </c>
    </row>
    <row r="10" spans="2:66" ht="43.5" x14ac:dyDescent="0.35">
      <c r="B10" s="18" t="s">
        <v>351</v>
      </c>
      <c r="C10" s="17">
        <v>0.242418492941119</v>
      </c>
      <c r="D10" s="17">
        <v>0.19511369499581799</v>
      </c>
      <c r="E10" s="17">
        <v>0.28565060914600698</v>
      </c>
      <c r="F10" s="17"/>
      <c r="G10" s="17">
        <v>0.220877990682595</v>
      </c>
      <c r="H10" s="17">
        <v>0.20114240832828101</v>
      </c>
      <c r="I10" s="17">
        <v>0.207462185819276</v>
      </c>
      <c r="J10" s="17">
        <v>0.23387495671666</v>
      </c>
      <c r="K10" s="17">
        <v>0.38958304734652199</v>
      </c>
      <c r="L10" s="17">
        <v>0.21513784162306801</v>
      </c>
      <c r="M10" s="17"/>
      <c r="N10" s="17">
        <v>0.246902951116269</v>
      </c>
      <c r="O10" s="17">
        <v>0.244421801710203</v>
      </c>
      <c r="P10" s="17">
        <v>0.284876058397731</v>
      </c>
      <c r="Q10" s="17">
        <v>0.21624958128893601</v>
      </c>
      <c r="R10" s="17"/>
      <c r="S10" s="17">
        <v>0.21676679975284399</v>
      </c>
      <c r="T10" s="17">
        <v>0.177726116876749</v>
      </c>
      <c r="U10" s="17">
        <v>0.232750370060443</v>
      </c>
      <c r="V10" s="17">
        <v>0.341697711712037</v>
      </c>
      <c r="W10" s="17">
        <v>0.23336453318490699</v>
      </c>
      <c r="X10" s="17">
        <v>0.172796482211312</v>
      </c>
      <c r="Y10" s="17">
        <v>0.391894432786488</v>
      </c>
      <c r="Z10" s="17">
        <v>0.134157913185418</v>
      </c>
      <c r="AA10" s="17">
        <v>0.25224240005918103</v>
      </c>
      <c r="AB10" s="17">
        <v>0.23668546067016599</v>
      </c>
      <c r="AC10" s="17">
        <v>0.25905191589983301</v>
      </c>
      <c r="AD10" s="17">
        <v>0.29495781459697701</v>
      </c>
      <c r="AE10" s="17"/>
      <c r="AF10" s="17">
        <v>0.261450762503879</v>
      </c>
      <c r="AG10" s="17">
        <v>0.23574117547697601</v>
      </c>
      <c r="AH10" s="17">
        <v>0.19567738789324499</v>
      </c>
      <c r="AI10" s="17">
        <v>0.250125125494984</v>
      </c>
      <c r="AJ10" s="17">
        <v>0.241129177679102</v>
      </c>
      <c r="AK10" s="17">
        <v>0.280203296664639</v>
      </c>
      <c r="AL10" s="17"/>
      <c r="AM10" s="17">
        <v>0.27928766868271798</v>
      </c>
      <c r="AN10" s="17">
        <v>0.19260869181406401</v>
      </c>
      <c r="AO10" s="17"/>
      <c r="AP10" s="17">
        <v>0.27353846327389197</v>
      </c>
      <c r="AQ10" s="17">
        <v>0.17597316841937299</v>
      </c>
      <c r="AR10" s="17">
        <v>0.23757148985066601</v>
      </c>
      <c r="AS10" s="17">
        <v>0.194307467285917</v>
      </c>
      <c r="AT10" s="17">
        <v>0.17354754282176699</v>
      </c>
      <c r="AU10" s="17"/>
      <c r="AV10" s="17">
        <v>0.21233713567351001</v>
      </c>
      <c r="AW10" s="17">
        <v>0.21853006238432099</v>
      </c>
      <c r="AX10" s="17">
        <v>0.21139395728971999</v>
      </c>
      <c r="AY10" s="17">
        <v>0.31322045832288398</v>
      </c>
      <c r="AZ10" s="17">
        <v>0.17277142805592</v>
      </c>
      <c r="BA10" s="17">
        <v>0.27715635744098199</v>
      </c>
      <c r="BB10" s="17"/>
      <c r="BC10" s="17">
        <v>0.18532443394717199</v>
      </c>
      <c r="BD10" s="17">
        <v>0.23713789120008499</v>
      </c>
      <c r="BE10" s="17">
        <v>0.26969040547888801</v>
      </c>
      <c r="BF10" s="17"/>
      <c r="BG10" s="17">
        <v>0.134439671424463</v>
      </c>
      <c r="BH10" s="17">
        <v>0.26293729981520098</v>
      </c>
      <c r="BI10" s="17">
        <v>0.26468038438436398</v>
      </c>
      <c r="BJ10" s="17">
        <v>0</v>
      </c>
      <c r="BK10" s="17">
        <v>0.31734191057861699</v>
      </c>
      <c r="BL10" s="17"/>
      <c r="BM10" s="17">
        <v>0.23959694241636201</v>
      </c>
      <c r="BN10" s="17">
        <v>0.245190372048747</v>
      </c>
    </row>
    <row r="11" spans="2:66" ht="29" x14ac:dyDescent="0.35">
      <c r="B11" s="18" t="s">
        <v>352</v>
      </c>
      <c r="C11" s="17">
        <v>0.38800393632749902</v>
      </c>
      <c r="D11" s="17">
        <v>0.40861985305056098</v>
      </c>
      <c r="E11" s="17">
        <v>0.37154520511192701</v>
      </c>
      <c r="F11" s="17"/>
      <c r="G11" s="17">
        <v>0.40961868957655001</v>
      </c>
      <c r="H11" s="17">
        <v>0.45720331610165899</v>
      </c>
      <c r="I11" s="17">
        <v>0.41647773590391501</v>
      </c>
      <c r="J11" s="17">
        <v>0.42376797345429001</v>
      </c>
      <c r="K11" s="17">
        <v>0.29021565234713298</v>
      </c>
      <c r="L11" s="17">
        <v>0.35681818119148601</v>
      </c>
      <c r="M11" s="17"/>
      <c r="N11" s="17">
        <v>0.455792463429816</v>
      </c>
      <c r="O11" s="17">
        <v>0.33354572844520802</v>
      </c>
      <c r="P11" s="17">
        <v>0.38511151550531098</v>
      </c>
      <c r="Q11" s="17">
        <v>0.37199421719380299</v>
      </c>
      <c r="R11" s="17"/>
      <c r="S11" s="17">
        <v>0.360803238026982</v>
      </c>
      <c r="T11" s="17">
        <v>0.431661372561854</v>
      </c>
      <c r="U11" s="17">
        <v>0.37072114912696003</v>
      </c>
      <c r="V11" s="17">
        <v>0.437883736714962</v>
      </c>
      <c r="W11" s="17">
        <v>0.30714163678013601</v>
      </c>
      <c r="X11" s="17">
        <v>0.36280910358970397</v>
      </c>
      <c r="Y11" s="17">
        <v>0.24909981827288999</v>
      </c>
      <c r="Z11" s="17">
        <v>0.53377308160114301</v>
      </c>
      <c r="AA11" s="17">
        <v>0.37651074228567299</v>
      </c>
      <c r="AB11" s="17">
        <v>0.56159736276480798</v>
      </c>
      <c r="AC11" s="17">
        <v>0.34437633325868899</v>
      </c>
      <c r="AD11" s="17">
        <v>0.29159524360478101</v>
      </c>
      <c r="AE11" s="17"/>
      <c r="AF11" s="17">
        <v>0.41101794431230299</v>
      </c>
      <c r="AG11" s="17">
        <v>0.40331914017540799</v>
      </c>
      <c r="AH11" s="17">
        <v>0.420945404017529</v>
      </c>
      <c r="AI11" s="17">
        <v>0.41187576627832201</v>
      </c>
      <c r="AJ11" s="17">
        <v>0.34116384368543801</v>
      </c>
      <c r="AK11" s="17">
        <v>0.19586681030695499</v>
      </c>
      <c r="AL11" s="17"/>
      <c r="AM11" s="17">
        <v>0.39198572273670002</v>
      </c>
      <c r="AN11" s="17">
        <v>0.38704071526101103</v>
      </c>
      <c r="AO11" s="17"/>
      <c r="AP11" s="17">
        <v>0.37225467954514102</v>
      </c>
      <c r="AQ11" s="17">
        <v>0.37103733775477998</v>
      </c>
      <c r="AR11" s="17">
        <v>0.42462517283073398</v>
      </c>
      <c r="AS11" s="17">
        <v>0.49896451596471803</v>
      </c>
      <c r="AT11" s="17">
        <v>0.34647374041044199</v>
      </c>
      <c r="AU11" s="17"/>
      <c r="AV11" s="17">
        <v>0.46122536007339798</v>
      </c>
      <c r="AW11" s="17">
        <v>0.40112139459519403</v>
      </c>
      <c r="AX11" s="17">
        <v>0.40813551855889302</v>
      </c>
      <c r="AY11" s="17">
        <v>0.36742602679490999</v>
      </c>
      <c r="AZ11" s="17">
        <v>0.331268832466107</v>
      </c>
      <c r="BA11" s="17">
        <v>0.22323404895795901</v>
      </c>
      <c r="BB11" s="17"/>
      <c r="BC11" s="17">
        <v>0.38343460447187599</v>
      </c>
      <c r="BD11" s="17">
        <v>0.46095348673096997</v>
      </c>
      <c r="BE11" s="17">
        <v>0.31924555729367898</v>
      </c>
      <c r="BF11" s="17"/>
      <c r="BG11" s="17">
        <v>0.38203838112775801</v>
      </c>
      <c r="BH11" s="17">
        <v>0.42444907913637497</v>
      </c>
      <c r="BI11" s="17">
        <v>0.38236458667715401</v>
      </c>
      <c r="BJ11" s="17">
        <v>0.44212525765289201</v>
      </c>
      <c r="BK11" s="17">
        <v>0.22720612187625799</v>
      </c>
      <c r="BL11" s="17"/>
      <c r="BM11" s="17">
        <v>0.41674558404893802</v>
      </c>
      <c r="BN11" s="17">
        <v>0.27607059829388703</v>
      </c>
    </row>
    <row r="12" spans="2:66" ht="29" x14ac:dyDescent="0.35">
      <c r="B12" s="18" t="s">
        <v>353</v>
      </c>
      <c r="C12" s="17">
        <v>0.16993106914330799</v>
      </c>
      <c r="D12" s="17">
        <v>0.18580473517699</v>
      </c>
      <c r="E12" s="17">
        <v>0.156636652984948</v>
      </c>
      <c r="F12" s="17"/>
      <c r="G12" s="17">
        <v>0.27073040702736001</v>
      </c>
      <c r="H12" s="17">
        <v>0.24862435276946901</v>
      </c>
      <c r="I12" s="17">
        <v>0.24420071534075599</v>
      </c>
      <c r="J12" s="17">
        <v>0.15869686546864401</v>
      </c>
      <c r="K12" s="17">
        <v>8.6479141439104498E-2</v>
      </c>
      <c r="L12" s="17">
        <v>8.8643111243533607E-2</v>
      </c>
      <c r="M12" s="17"/>
      <c r="N12" s="17">
        <v>0.14907156277498601</v>
      </c>
      <c r="O12" s="17">
        <v>0.22265125081227999</v>
      </c>
      <c r="P12" s="17">
        <v>0.157358092135432</v>
      </c>
      <c r="Q12" s="17">
        <v>0.14852058178515001</v>
      </c>
      <c r="R12" s="17"/>
      <c r="S12" s="17">
        <v>0.22891688098210999</v>
      </c>
      <c r="T12" s="17">
        <v>0.13835139206626801</v>
      </c>
      <c r="U12" s="17">
        <v>0.14534003117017899</v>
      </c>
      <c r="V12" s="17">
        <v>0.12222669891269</v>
      </c>
      <c r="W12" s="17">
        <v>0.27375898549650002</v>
      </c>
      <c r="X12" s="17">
        <v>0.172494851967333</v>
      </c>
      <c r="Y12" s="17">
        <v>0.18106969008172999</v>
      </c>
      <c r="Z12" s="17">
        <v>6.4167144488197797E-2</v>
      </c>
      <c r="AA12" s="17">
        <v>0.27864759322821597</v>
      </c>
      <c r="AB12" s="17">
        <v>4.0979885277520001E-2</v>
      </c>
      <c r="AC12" s="17">
        <v>0.13679584244839499</v>
      </c>
      <c r="AD12" s="17">
        <v>0.10984072491573001</v>
      </c>
      <c r="AE12" s="17"/>
      <c r="AF12" s="17">
        <v>0.17113544706189199</v>
      </c>
      <c r="AG12" s="17">
        <v>0.17667355377500299</v>
      </c>
      <c r="AH12" s="17">
        <v>0.169930739381526</v>
      </c>
      <c r="AI12" s="17">
        <v>0.162434757398351</v>
      </c>
      <c r="AJ12" s="17">
        <v>0.14416657931006099</v>
      </c>
      <c r="AK12" s="17">
        <v>0.20803717191059101</v>
      </c>
      <c r="AL12" s="17"/>
      <c r="AM12" s="17">
        <v>0.123656093786165</v>
      </c>
      <c r="AN12" s="17">
        <v>0.23823561422599099</v>
      </c>
      <c r="AO12" s="17"/>
      <c r="AP12" s="17">
        <v>8.5219514916284003E-2</v>
      </c>
      <c r="AQ12" s="17">
        <v>0.27068007033672398</v>
      </c>
      <c r="AR12" s="17">
        <v>0.18425011525261301</v>
      </c>
      <c r="AS12" s="17">
        <v>0.13632670495129501</v>
      </c>
      <c r="AT12" s="17">
        <v>0.47997871676779102</v>
      </c>
      <c r="AU12" s="17"/>
      <c r="AV12" s="17">
        <v>0.186467944735101</v>
      </c>
      <c r="AW12" s="17">
        <v>0.19284234495289801</v>
      </c>
      <c r="AX12" s="17">
        <v>0.149621771506917</v>
      </c>
      <c r="AY12" s="17">
        <v>0.117750779061341</v>
      </c>
      <c r="AZ12" s="17">
        <v>0.29410987951942802</v>
      </c>
      <c r="BA12" s="17">
        <v>0.126698503100032</v>
      </c>
      <c r="BB12" s="17"/>
      <c r="BC12" s="17">
        <v>0.27759439476935699</v>
      </c>
      <c r="BD12" s="17">
        <v>0.112771809167401</v>
      </c>
      <c r="BE12" s="17">
        <v>0.18831221427768299</v>
      </c>
      <c r="BF12" s="17"/>
      <c r="BG12" s="17">
        <v>0.24035162438855701</v>
      </c>
      <c r="BH12" s="17">
        <v>0.15585648302389099</v>
      </c>
      <c r="BI12" s="17">
        <v>0.15824166090495401</v>
      </c>
      <c r="BJ12" s="17">
        <v>0.45044501456804698</v>
      </c>
      <c r="BK12" s="17">
        <v>0.132922321625493</v>
      </c>
      <c r="BL12" s="17"/>
      <c r="BM12" s="17">
        <v>0.17120421218135001</v>
      </c>
      <c r="BN12" s="17">
        <v>0.20511496322200001</v>
      </c>
    </row>
    <row r="13" spans="2:66" ht="29" x14ac:dyDescent="0.35">
      <c r="B13" s="18" t="s">
        <v>354</v>
      </c>
      <c r="C13" s="17">
        <v>1.53641968086303E-2</v>
      </c>
      <c r="D13" s="17">
        <v>2.7258377795986499E-2</v>
      </c>
      <c r="E13" s="17">
        <v>4.8623308110725101E-3</v>
      </c>
      <c r="F13" s="17"/>
      <c r="G13" s="17">
        <v>4.1522886320317101E-2</v>
      </c>
      <c r="H13" s="17">
        <v>1.7938188225789201E-2</v>
      </c>
      <c r="I13" s="17">
        <v>0</v>
      </c>
      <c r="J13" s="17">
        <v>1.4284738355814E-2</v>
      </c>
      <c r="K13" s="17">
        <v>0</v>
      </c>
      <c r="L13" s="17">
        <v>1.8666966650221099E-2</v>
      </c>
      <c r="M13" s="17"/>
      <c r="N13" s="17">
        <v>4.0990893442715101E-2</v>
      </c>
      <c r="O13" s="17">
        <v>1.04105051969037E-2</v>
      </c>
      <c r="P13" s="17">
        <v>1.37259438383096E-2</v>
      </c>
      <c r="Q13" s="17">
        <v>0</v>
      </c>
      <c r="R13" s="17"/>
      <c r="S13" s="17">
        <v>1.7016099189780601E-2</v>
      </c>
      <c r="T13" s="17">
        <v>1.85064033379496E-2</v>
      </c>
      <c r="U13" s="17">
        <v>0</v>
      </c>
      <c r="V13" s="17">
        <v>0</v>
      </c>
      <c r="W13" s="17">
        <v>0</v>
      </c>
      <c r="X13" s="17">
        <v>0</v>
      </c>
      <c r="Y13" s="17">
        <v>3.8021827161970299E-2</v>
      </c>
      <c r="Z13" s="17">
        <v>6.4884957011947297E-2</v>
      </c>
      <c r="AA13" s="17">
        <v>0</v>
      </c>
      <c r="AB13" s="17">
        <v>4.2640346389955702E-2</v>
      </c>
      <c r="AC13" s="17">
        <v>4.4882907469550398E-2</v>
      </c>
      <c r="AD13" s="17">
        <v>0</v>
      </c>
      <c r="AE13" s="17"/>
      <c r="AF13" s="17">
        <v>1.9836836372674801E-2</v>
      </c>
      <c r="AG13" s="17">
        <v>2.1205012975569801E-2</v>
      </c>
      <c r="AH13" s="17">
        <v>0</v>
      </c>
      <c r="AI13" s="17">
        <v>0</v>
      </c>
      <c r="AJ13" s="17">
        <v>3.9061332774957998E-2</v>
      </c>
      <c r="AK13" s="17">
        <v>0</v>
      </c>
      <c r="AL13" s="17"/>
      <c r="AM13" s="17">
        <v>2.0917899350385301E-2</v>
      </c>
      <c r="AN13" s="17">
        <v>7.6030496337980303E-3</v>
      </c>
      <c r="AO13" s="17"/>
      <c r="AP13" s="17">
        <v>0</v>
      </c>
      <c r="AQ13" s="17">
        <v>1.01896443678949E-2</v>
      </c>
      <c r="AR13" s="17">
        <v>9.8070336998247395E-3</v>
      </c>
      <c r="AS13" s="17">
        <v>0.112643403765048</v>
      </c>
      <c r="AT13" s="17">
        <v>0</v>
      </c>
      <c r="AU13" s="17"/>
      <c r="AV13" s="17">
        <v>3.0697131268360801E-2</v>
      </c>
      <c r="AW13" s="17">
        <v>2.64905747688517E-2</v>
      </c>
      <c r="AX13" s="17">
        <v>0</v>
      </c>
      <c r="AY13" s="17">
        <v>0</v>
      </c>
      <c r="AZ13" s="17">
        <v>0</v>
      </c>
      <c r="BA13" s="17">
        <v>0</v>
      </c>
      <c r="BB13" s="17"/>
      <c r="BC13" s="17">
        <v>1.2453878820278401E-2</v>
      </c>
      <c r="BD13" s="17">
        <v>1.1485441398561801E-2</v>
      </c>
      <c r="BE13" s="17">
        <v>2.6640630556127101E-2</v>
      </c>
      <c r="BF13" s="17"/>
      <c r="BG13" s="17">
        <v>8.5746434501574598E-2</v>
      </c>
      <c r="BH13" s="17">
        <v>1.14122870232814E-2</v>
      </c>
      <c r="BI13" s="17">
        <v>7.19280506381164E-3</v>
      </c>
      <c r="BJ13" s="17">
        <v>0</v>
      </c>
      <c r="BK13" s="17">
        <v>0</v>
      </c>
      <c r="BL13" s="17"/>
      <c r="BM13" s="17">
        <v>2.49143694415313E-2</v>
      </c>
      <c r="BN13" s="17">
        <v>0</v>
      </c>
    </row>
    <row r="14" spans="2:66" x14ac:dyDescent="0.35">
      <c r="B14" s="18" t="s">
        <v>282</v>
      </c>
      <c r="C14" s="19">
        <v>2.2614020301414999E-2</v>
      </c>
      <c r="D14" s="19">
        <v>1.6005804763236101E-2</v>
      </c>
      <c r="E14" s="19">
        <v>2.3773209923902E-2</v>
      </c>
      <c r="F14" s="19"/>
      <c r="G14" s="19">
        <v>1.8391080242931599E-2</v>
      </c>
      <c r="H14" s="19">
        <v>1.8650221165480301E-2</v>
      </c>
      <c r="I14" s="19">
        <v>3.3437205758612698E-2</v>
      </c>
      <c r="J14" s="19">
        <v>0</v>
      </c>
      <c r="K14" s="19">
        <v>1.5811481058860401E-2</v>
      </c>
      <c r="L14" s="19">
        <v>4.0490840761426901E-2</v>
      </c>
      <c r="M14" s="19"/>
      <c r="N14" s="19">
        <v>9.5333433370011003E-3</v>
      </c>
      <c r="O14" s="19">
        <v>2.0789384593705499E-2</v>
      </c>
      <c r="P14" s="19">
        <v>1.4379879046768801E-2</v>
      </c>
      <c r="Q14" s="19">
        <v>4.0396388823520299E-2</v>
      </c>
      <c r="R14" s="19"/>
      <c r="S14" s="19">
        <v>5.1036661598641203E-2</v>
      </c>
      <c r="T14" s="19">
        <v>2.0266401049799699E-2</v>
      </c>
      <c r="U14" s="19">
        <v>2.82356312139306E-2</v>
      </c>
      <c r="V14" s="19">
        <v>2.4123677410590901E-2</v>
      </c>
      <c r="W14" s="19">
        <v>0</v>
      </c>
      <c r="X14" s="19">
        <v>2.3637957731329699E-2</v>
      </c>
      <c r="Y14" s="19">
        <v>0</v>
      </c>
      <c r="Z14" s="19">
        <v>7.2058291511544498E-2</v>
      </c>
      <c r="AA14" s="19">
        <v>0</v>
      </c>
      <c r="AB14" s="19">
        <v>3.7916331334763201E-2</v>
      </c>
      <c r="AC14" s="19">
        <v>0</v>
      </c>
      <c r="AD14" s="19">
        <v>0</v>
      </c>
      <c r="AE14" s="19"/>
      <c r="AF14" s="19">
        <v>4.0615242519097601E-2</v>
      </c>
      <c r="AG14" s="19">
        <v>1.8504904542480001E-2</v>
      </c>
      <c r="AH14" s="19">
        <v>0</v>
      </c>
      <c r="AI14" s="19">
        <v>3.20237296758238E-2</v>
      </c>
      <c r="AJ14" s="19">
        <v>0</v>
      </c>
      <c r="AK14" s="19">
        <v>4.0335746716610298E-2</v>
      </c>
      <c r="AL14" s="19"/>
      <c r="AM14" s="19">
        <v>1.29161269312683E-2</v>
      </c>
      <c r="AN14" s="19">
        <v>3.0544273684452401E-2</v>
      </c>
      <c r="AO14" s="19"/>
      <c r="AP14" s="19">
        <v>2.37258346261085E-2</v>
      </c>
      <c r="AQ14" s="19">
        <v>1.03220310704131E-2</v>
      </c>
      <c r="AR14" s="19">
        <v>1.87563397990952E-2</v>
      </c>
      <c r="AS14" s="19">
        <v>0</v>
      </c>
      <c r="AT14" s="19">
        <v>0</v>
      </c>
      <c r="AU14" s="19"/>
      <c r="AV14" s="19">
        <v>1.443379611231E-2</v>
      </c>
      <c r="AW14" s="19">
        <v>1.38788415510307E-2</v>
      </c>
      <c r="AX14" s="19">
        <v>3.2200433846697997E-2</v>
      </c>
      <c r="AY14" s="19">
        <v>1.8867311207227899E-2</v>
      </c>
      <c r="AZ14" s="19">
        <v>0</v>
      </c>
      <c r="BA14" s="19">
        <v>9.2601405131832501E-2</v>
      </c>
      <c r="BB14" s="19"/>
      <c r="BC14" s="19">
        <v>2.66672860106608E-2</v>
      </c>
      <c r="BD14" s="19">
        <v>1.5562837860267201E-2</v>
      </c>
      <c r="BE14" s="19">
        <v>8.4701001650456902E-3</v>
      </c>
      <c r="BF14" s="19"/>
      <c r="BG14" s="19">
        <v>0</v>
      </c>
      <c r="BH14" s="19">
        <v>1.14064590905942E-2</v>
      </c>
      <c r="BI14" s="19">
        <v>3.0040049076394799E-2</v>
      </c>
      <c r="BJ14" s="19">
        <v>0</v>
      </c>
      <c r="BK14" s="19">
        <v>3.5453292031290801E-2</v>
      </c>
      <c r="BL14" s="19"/>
      <c r="BM14" s="19">
        <v>9.3345855847256701E-3</v>
      </c>
      <c r="BN14" s="19">
        <v>2.7392555391297799E-2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495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355</v>
      </c>
      <c r="D7" s="10">
        <v>173</v>
      </c>
      <c r="E7" s="10">
        <v>182</v>
      </c>
      <c r="F7" s="10"/>
      <c r="G7" s="10">
        <v>51</v>
      </c>
      <c r="H7" s="10">
        <v>61</v>
      </c>
      <c r="I7" s="10">
        <v>61</v>
      </c>
      <c r="J7" s="10">
        <v>51</v>
      </c>
      <c r="K7" s="10">
        <v>46</v>
      </c>
      <c r="L7" s="10">
        <v>85</v>
      </c>
      <c r="M7" s="10"/>
      <c r="N7" s="10">
        <v>93</v>
      </c>
      <c r="O7" s="10">
        <v>88</v>
      </c>
      <c r="P7" s="10">
        <v>75</v>
      </c>
      <c r="Q7" s="10">
        <v>96</v>
      </c>
      <c r="R7" s="10"/>
      <c r="S7" s="10">
        <v>49</v>
      </c>
      <c r="T7" s="10">
        <v>49</v>
      </c>
      <c r="U7" s="10">
        <v>30</v>
      </c>
      <c r="V7" s="10">
        <v>42</v>
      </c>
      <c r="W7" s="10">
        <v>31</v>
      </c>
      <c r="X7" s="10">
        <v>32</v>
      </c>
      <c r="Y7" s="10">
        <v>19</v>
      </c>
      <c r="Z7" s="10">
        <v>8</v>
      </c>
      <c r="AA7" s="10">
        <v>40</v>
      </c>
      <c r="AB7" s="10">
        <v>28</v>
      </c>
      <c r="AC7" s="10">
        <v>19</v>
      </c>
      <c r="AD7" s="10">
        <v>8</v>
      </c>
      <c r="AE7" s="10"/>
      <c r="AF7" s="10">
        <v>89</v>
      </c>
      <c r="AG7" s="10">
        <v>95</v>
      </c>
      <c r="AH7" s="10">
        <v>48</v>
      </c>
      <c r="AI7" s="10">
        <v>71</v>
      </c>
      <c r="AJ7" s="10">
        <v>32</v>
      </c>
      <c r="AK7" s="10">
        <v>20</v>
      </c>
      <c r="AL7" s="10"/>
      <c r="AM7" s="10">
        <v>219</v>
      </c>
      <c r="AN7" s="10">
        <v>135</v>
      </c>
      <c r="AO7" s="10"/>
      <c r="AP7" s="10">
        <v>68</v>
      </c>
      <c r="AQ7" s="10">
        <v>87</v>
      </c>
      <c r="AR7" s="10">
        <v>93</v>
      </c>
      <c r="AS7" s="10">
        <v>38</v>
      </c>
      <c r="AT7" s="10">
        <v>6</v>
      </c>
      <c r="AU7" s="10"/>
      <c r="AV7" s="10">
        <v>119</v>
      </c>
      <c r="AW7" s="10">
        <v>74</v>
      </c>
      <c r="AX7" s="10">
        <v>31</v>
      </c>
      <c r="AY7" s="10">
        <v>45</v>
      </c>
      <c r="AZ7" s="10">
        <v>22</v>
      </c>
      <c r="BA7" s="10">
        <v>31</v>
      </c>
      <c r="BB7" s="10"/>
      <c r="BC7" s="10">
        <v>84</v>
      </c>
      <c r="BD7" s="10">
        <v>147</v>
      </c>
      <c r="BE7" s="10">
        <v>108</v>
      </c>
      <c r="BF7" s="10"/>
      <c r="BG7" s="10">
        <v>28</v>
      </c>
      <c r="BH7" s="10">
        <v>172</v>
      </c>
      <c r="BI7" s="10">
        <v>111</v>
      </c>
      <c r="BJ7" s="10">
        <v>10</v>
      </c>
      <c r="BK7" s="10">
        <v>20</v>
      </c>
      <c r="BL7" s="10"/>
      <c r="BM7" s="10">
        <v>200</v>
      </c>
      <c r="BN7" s="10">
        <v>30</v>
      </c>
    </row>
    <row r="8" spans="2:66" ht="30" customHeight="1" x14ac:dyDescent="0.35">
      <c r="B8" s="11" t="s">
        <v>19</v>
      </c>
      <c r="C8" s="11">
        <v>356</v>
      </c>
      <c r="D8" s="11">
        <v>175</v>
      </c>
      <c r="E8" s="11">
        <v>181</v>
      </c>
      <c r="F8" s="11"/>
      <c r="G8" s="11">
        <v>52</v>
      </c>
      <c r="H8" s="11">
        <v>60</v>
      </c>
      <c r="I8" s="11">
        <v>62</v>
      </c>
      <c r="J8" s="11">
        <v>53</v>
      </c>
      <c r="K8" s="11">
        <v>45</v>
      </c>
      <c r="L8" s="11">
        <v>84</v>
      </c>
      <c r="M8" s="11"/>
      <c r="N8" s="11">
        <v>92</v>
      </c>
      <c r="O8" s="11">
        <v>92</v>
      </c>
      <c r="P8" s="11">
        <v>74</v>
      </c>
      <c r="Q8" s="11">
        <v>94</v>
      </c>
      <c r="R8" s="11"/>
      <c r="S8" s="11">
        <v>48</v>
      </c>
      <c r="T8" s="11">
        <v>48</v>
      </c>
      <c r="U8" s="11">
        <v>29</v>
      </c>
      <c r="V8" s="11">
        <v>45</v>
      </c>
      <c r="W8" s="11">
        <v>31</v>
      </c>
      <c r="X8" s="11">
        <v>32</v>
      </c>
      <c r="Y8" s="11">
        <v>19</v>
      </c>
      <c r="Z8" s="11">
        <v>7</v>
      </c>
      <c r="AA8" s="11">
        <v>39</v>
      </c>
      <c r="AB8" s="11">
        <v>32</v>
      </c>
      <c r="AC8" s="11">
        <v>18</v>
      </c>
      <c r="AD8" s="11">
        <v>7</v>
      </c>
      <c r="AE8" s="11"/>
      <c r="AF8" s="11">
        <v>89</v>
      </c>
      <c r="AG8" s="11">
        <v>95</v>
      </c>
      <c r="AH8" s="11">
        <v>49</v>
      </c>
      <c r="AI8" s="11">
        <v>71</v>
      </c>
      <c r="AJ8" s="11">
        <v>32</v>
      </c>
      <c r="AK8" s="11">
        <v>20</v>
      </c>
      <c r="AL8" s="11"/>
      <c r="AM8" s="11">
        <v>219</v>
      </c>
      <c r="AN8" s="11">
        <v>136</v>
      </c>
      <c r="AO8" s="11"/>
      <c r="AP8" s="11">
        <v>67</v>
      </c>
      <c r="AQ8" s="11">
        <v>87</v>
      </c>
      <c r="AR8" s="11">
        <v>93</v>
      </c>
      <c r="AS8" s="11">
        <v>39</v>
      </c>
      <c r="AT8" s="11">
        <v>6</v>
      </c>
      <c r="AU8" s="11"/>
      <c r="AV8" s="11">
        <v>119</v>
      </c>
      <c r="AW8" s="11">
        <v>74</v>
      </c>
      <c r="AX8" s="11">
        <v>31</v>
      </c>
      <c r="AY8" s="11">
        <v>45</v>
      </c>
      <c r="AZ8" s="11">
        <v>22</v>
      </c>
      <c r="BA8" s="11">
        <v>31</v>
      </c>
      <c r="BB8" s="11"/>
      <c r="BC8" s="11">
        <v>84</v>
      </c>
      <c r="BD8" s="11">
        <v>148</v>
      </c>
      <c r="BE8" s="11">
        <v>109</v>
      </c>
      <c r="BF8" s="11"/>
      <c r="BG8" s="11">
        <v>28</v>
      </c>
      <c r="BH8" s="11">
        <v>172</v>
      </c>
      <c r="BI8" s="11">
        <v>111</v>
      </c>
      <c r="BJ8" s="11">
        <v>10</v>
      </c>
      <c r="BK8" s="11">
        <v>21</v>
      </c>
      <c r="BL8" s="11"/>
      <c r="BM8" s="11">
        <v>200</v>
      </c>
      <c r="BN8" s="11">
        <v>31</v>
      </c>
    </row>
    <row r="9" spans="2:66" ht="29" x14ac:dyDescent="0.35">
      <c r="B9" s="18" t="s">
        <v>350</v>
      </c>
      <c r="C9" s="17">
        <v>0.19897825015019399</v>
      </c>
      <c r="D9" s="17">
        <v>0.20414436005800199</v>
      </c>
      <c r="E9" s="17">
        <v>0.19398266098403599</v>
      </c>
      <c r="F9" s="17"/>
      <c r="G9" s="17">
        <v>6.0567324198092597E-2</v>
      </c>
      <c r="H9" s="17">
        <v>9.5754616783225097E-2</v>
      </c>
      <c r="I9" s="17">
        <v>0.18269403550548</v>
      </c>
      <c r="J9" s="17">
        <v>0.13505276912032399</v>
      </c>
      <c r="K9" s="17">
        <v>0.28555170234539101</v>
      </c>
      <c r="L9" s="17">
        <v>0.36302980038043797</v>
      </c>
      <c r="M9" s="17"/>
      <c r="N9" s="17">
        <v>0.118220060039017</v>
      </c>
      <c r="O9" s="17">
        <v>0.17152057098635901</v>
      </c>
      <c r="P9" s="17">
        <v>0.200340999347039</v>
      </c>
      <c r="Q9" s="17">
        <v>0.30004809620714601</v>
      </c>
      <c r="R9" s="17"/>
      <c r="S9" s="17">
        <v>0.16241980562216099</v>
      </c>
      <c r="T9" s="17">
        <v>0.13906813616418501</v>
      </c>
      <c r="U9" s="17">
        <v>0.26017888255529997</v>
      </c>
      <c r="V9" s="17">
        <v>0.31027072782369097</v>
      </c>
      <c r="W9" s="17">
        <v>0.19327876509365599</v>
      </c>
      <c r="X9" s="17">
        <v>0.21712586766195199</v>
      </c>
      <c r="Y9" s="17">
        <v>0.36491388271924002</v>
      </c>
      <c r="Z9" s="17">
        <v>0.25131926552622202</v>
      </c>
      <c r="AA9" s="17">
        <v>7.4252083097313806E-2</v>
      </c>
      <c r="AB9" s="17">
        <v>0.14481779141124601</v>
      </c>
      <c r="AC9" s="17">
        <v>0.26160178734195599</v>
      </c>
      <c r="AD9" s="17">
        <v>0.129019775169014</v>
      </c>
      <c r="AE9" s="17"/>
      <c r="AF9" s="17">
        <v>0.12357759731741</v>
      </c>
      <c r="AG9" s="17">
        <v>0.19884151558952401</v>
      </c>
      <c r="AH9" s="17">
        <v>0.29270221840120703</v>
      </c>
      <c r="AI9" s="17">
        <v>0.223542012217231</v>
      </c>
      <c r="AJ9" s="17">
        <v>0.24453922917654</v>
      </c>
      <c r="AK9" s="17">
        <v>0.14775681947376601</v>
      </c>
      <c r="AL9" s="17"/>
      <c r="AM9" s="17">
        <v>0.24089883593373301</v>
      </c>
      <c r="AN9" s="17">
        <v>0.13289289902659701</v>
      </c>
      <c r="AO9" s="17"/>
      <c r="AP9" s="17">
        <v>0.30812605247027702</v>
      </c>
      <c r="AQ9" s="17">
        <v>0.190353252025355</v>
      </c>
      <c r="AR9" s="17">
        <v>9.8893779714590305E-2</v>
      </c>
      <c r="AS9" s="17">
        <v>0.11245364127021</v>
      </c>
      <c r="AT9" s="17">
        <v>0.157347491731885</v>
      </c>
      <c r="AU9" s="17"/>
      <c r="AV9" s="17">
        <v>0.100996950776605</v>
      </c>
      <c r="AW9" s="17">
        <v>0.25525079196830103</v>
      </c>
      <c r="AX9" s="17">
        <v>0.19201041743448799</v>
      </c>
      <c r="AY9" s="17">
        <v>0.17522744610775001</v>
      </c>
      <c r="AZ9" s="17">
        <v>0.276159037857728</v>
      </c>
      <c r="BA9" s="17">
        <v>0.35343834827438397</v>
      </c>
      <c r="BB9" s="17"/>
      <c r="BC9" s="17">
        <v>0.107427859545669</v>
      </c>
      <c r="BD9" s="17">
        <v>0.22978017413324101</v>
      </c>
      <c r="BE9" s="17">
        <v>0.201405784025668</v>
      </c>
      <c r="BF9" s="17"/>
      <c r="BG9" s="17">
        <v>0.32106100759425898</v>
      </c>
      <c r="BH9" s="17">
        <v>0.18457847489656301</v>
      </c>
      <c r="BI9" s="17">
        <v>0.18878437619788799</v>
      </c>
      <c r="BJ9" s="17">
        <v>0</v>
      </c>
      <c r="BK9" s="17">
        <v>0.25307611546152198</v>
      </c>
      <c r="BL9" s="17"/>
      <c r="BM9" s="17">
        <v>0.203846721899931</v>
      </c>
      <c r="BN9" s="17">
        <v>0.17080800460187601</v>
      </c>
    </row>
    <row r="10" spans="2:66" ht="43.5" x14ac:dyDescent="0.35">
      <c r="B10" s="18" t="s">
        <v>351</v>
      </c>
      <c r="C10" s="17">
        <v>0.27856823590663599</v>
      </c>
      <c r="D10" s="17">
        <v>0.25315687381086199</v>
      </c>
      <c r="E10" s="17">
        <v>0.30314083065363101</v>
      </c>
      <c r="F10" s="17"/>
      <c r="G10" s="17">
        <v>0.210210169584123</v>
      </c>
      <c r="H10" s="17">
        <v>0.26673510778285497</v>
      </c>
      <c r="I10" s="17">
        <v>0.27519369362326901</v>
      </c>
      <c r="J10" s="17">
        <v>0.261074335111809</v>
      </c>
      <c r="K10" s="17">
        <v>0.36789480163093102</v>
      </c>
      <c r="L10" s="17">
        <v>0.29436483438137001</v>
      </c>
      <c r="M10" s="17"/>
      <c r="N10" s="17">
        <v>0.29766184922269001</v>
      </c>
      <c r="O10" s="17">
        <v>0.27408363082439902</v>
      </c>
      <c r="P10" s="17">
        <v>0.25225466788833401</v>
      </c>
      <c r="Q10" s="17">
        <v>0.29356900782528</v>
      </c>
      <c r="R10" s="17"/>
      <c r="S10" s="17">
        <v>0.28100891530260902</v>
      </c>
      <c r="T10" s="17">
        <v>0.36895552166564199</v>
      </c>
      <c r="U10" s="17">
        <v>0.198241155279025</v>
      </c>
      <c r="V10" s="17">
        <v>0.19133305552396601</v>
      </c>
      <c r="W10" s="17">
        <v>0.26085222527907198</v>
      </c>
      <c r="X10" s="17">
        <v>0.24646419747093901</v>
      </c>
      <c r="Y10" s="17">
        <v>0.20633005314825301</v>
      </c>
      <c r="Z10" s="17">
        <v>0.37196704970921801</v>
      </c>
      <c r="AA10" s="17">
        <v>0.172007477716211</v>
      </c>
      <c r="AB10" s="17">
        <v>0.42833492556878799</v>
      </c>
      <c r="AC10" s="17">
        <v>0.37153754806026801</v>
      </c>
      <c r="AD10" s="17">
        <v>0.49847153142159301</v>
      </c>
      <c r="AE10" s="17"/>
      <c r="AF10" s="17">
        <v>0.21635737619145001</v>
      </c>
      <c r="AG10" s="17">
        <v>0.34432925347364501</v>
      </c>
      <c r="AH10" s="17">
        <v>0.18357556571780401</v>
      </c>
      <c r="AI10" s="17">
        <v>0.25611198834368698</v>
      </c>
      <c r="AJ10" s="17">
        <v>0.40313525382163101</v>
      </c>
      <c r="AK10" s="17">
        <v>0.35821751189541901</v>
      </c>
      <c r="AL10" s="17"/>
      <c r="AM10" s="17">
        <v>0.27999403819410001</v>
      </c>
      <c r="AN10" s="17">
        <v>0.27827368114478201</v>
      </c>
      <c r="AO10" s="17"/>
      <c r="AP10" s="17">
        <v>0.30544237856170697</v>
      </c>
      <c r="AQ10" s="17">
        <v>0.264267696686035</v>
      </c>
      <c r="AR10" s="17">
        <v>0.31450426630626599</v>
      </c>
      <c r="AS10" s="17">
        <v>0.36921539335189202</v>
      </c>
      <c r="AT10" s="17">
        <v>0.15901886474531701</v>
      </c>
      <c r="AU10" s="17"/>
      <c r="AV10" s="17">
        <v>0.31537945061486</v>
      </c>
      <c r="AW10" s="17">
        <v>0.280112497342144</v>
      </c>
      <c r="AX10" s="17">
        <v>0.25239940460163102</v>
      </c>
      <c r="AY10" s="17">
        <v>0.35648123268130399</v>
      </c>
      <c r="AZ10" s="17">
        <v>0.219724207574548</v>
      </c>
      <c r="BA10" s="17">
        <v>0.19697623189892299</v>
      </c>
      <c r="BB10" s="17"/>
      <c r="BC10" s="17">
        <v>0.29750021667027898</v>
      </c>
      <c r="BD10" s="17">
        <v>0.25748788845854598</v>
      </c>
      <c r="BE10" s="17">
        <v>0.28818633887699202</v>
      </c>
      <c r="BF10" s="17"/>
      <c r="BG10" s="17">
        <v>6.8582991622124695E-2</v>
      </c>
      <c r="BH10" s="17">
        <v>0.27240225941622798</v>
      </c>
      <c r="BI10" s="17">
        <v>0.32741085624701499</v>
      </c>
      <c r="BJ10" s="17">
        <v>0.50705342717317403</v>
      </c>
      <c r="BK10" s="17">
        <v>0.23797355176569901</v>
      </c>
      <c r="BL10" s="17"/>
      <c r="BM10" s="17">
        <v>0.243627588267641</v>
      </c>
      <c r="BN10" s="17">
        <v>0.32544404648129999</v>
      </c>
    </row>
    <row r="11" spans="2:66" ht="29" x14ac:dyDescent="0.35">
      <c r="B11" s="18" t="s">
        <v>352</v>
      </c>
      <c r="C11" s="17">
        <v>0.350792360310482</v>
      </c>
      <c r="D11" s="17">
        <v>0.36718675492608499</v>
      </c>
      <c r="E11" s="17">
        <v>0.33493910484573503</v>
      </c>
      <c r="F11" s="17"/>
      <c r="G11" s="17">
        <v>0.43652884638484502</v>
      </c>
      <c r="H11" s="17">
        <v>0.39781121276283998</v>
      </c>
      <c r="I11" s="17">
        <v>0.36229936270234497</v>
      </c>
      <c r="J11" s="17">
        <v>0.48031429526434499</v>
      </c>
      <c r="K11" s="17">
        <v>0.28190576444884902</v>
      </c>
      <c r="L11" s="17">
        <v>0.21195521939491699</v>
      </c>
      <c r="M11" s="17"/>
      <c r="N11" s="17">
        <v>0.34887942384866399</v>
      </c>
      <c r="O11" s="17">
        <v>0.35163732058783698</v>
      </c>
      <c r="P11" s="17">
        <v>0.40112090065134698</v>
      </c>
      <c r="Q11" s="17">
        <v>0.31215153700546999</v>
      </c>
      <c r="R11" s="17"/>
      <c r="S11" s="17">
        <v>0.26863083438690499</v>
      </c>
      <c r="T11" s="17">
        <v>0.26579888627382398</v>
      </c>
      <c r="U11" s="17">
        <v>0.365939053763776</v>
      </c>
      <c r="V11" s="17">
        <v>0.35739664984420699</v>
      </c>
      <c r="W11" s="17">
        <v>0.44804472621333202</v>
      </c>
      <c r="X11" s="17">
        <v>0.377854763066999</v>
      </c>
      <c r="Y11" s="17">
        <v>0.428756064132507</v>
      </c>
      <c r="Z11" s="17">
        <v>0.13206648942617399</v>
      </c>
      <c r="AA11" s="17">
        <v>0.55238235599875596</v>
      </c>
      <c r="AB11" s="17">
        <v>0.32090154031450802</v>
      </c>
      <c r="AC11" s="17">
        <v>0.21157590376591101</v>
      </c>
      <c r="AD11" s="17">
        <v>0.25154820999613098</v>
      </c>
      <c r="AE11" s="17"/>
      <c r="AF11" s="17">
        <v>0.36006781389213699</v>
      </c>
      <c r="AG11" s="17">
        <v>0.35811611229503199</v>
      </c>
      <c r="AH11" s="17">
        <v>0.42037514152971001</v>
      </c>
      <c r="AI11" s="17">
        <v>0.32503491704584297</v>
      </c>
      <c r="AJ11" s="17">
        <v>0.29159044135395201</v>
      </c>
      <c r="AK11" s="17">
        <v>0.29128402073950199</v>
      </c>
      <c r="AL11" s="17"/>
      <c r="AM11" s="17">
        <v>0.31663593564661302</v>
      </c>
      <c r="AN11" s="17">
        <v>0.40832375403432702</v>
      </c>
      <c r="AO11" s="17"/>
      <c r="AP11" s="17">
        <v>0.34002021564747698</v>
      </c>
      <c r="AQ11" s="17">
        <v>0.316590812268983</v>
      </c>
      <c r="AR11" s="17">
        <v>0.42975873048673602</v>
      </c>
      <c r="AS11" s="17">
        <v>0.28521627372779801</v>
      </c>
      <c r="AT11" s="17">
        <v>0.68363364352279798</v>
      </c>
      <c r="AU11" s="17"/>
      <c r="AV11" s="17">
        <v>0.36586330858642102</v>
      </c>
      <c r="AW11" s="17">
        <v>0.330548206107876</v>
      </c>
      <c r="AX11" s="17">
        <v>0.31763835222404802</v>
      </c>
      <c r="AY11" s="17">
        <v>0.37882547846396702</v>
      </c>
      <c r="AZ11" s="17">
        <v>0.41323810011025303</v>
      </c>
      <c r="BA11" s="17">
        <v>0.16120488972038699</v>
      </c>
      <c r="BB11" s="17"/>
      <c r="BC11" s="17">
        <v>0.40577599717766499</v>
      </c>
      <c r="BD11" s="17">
        <v>0.335918064470417</v>
      </c>
      <c r="BE11" s="17">
        <v>0.36195230369769099</v>
      </c>
      <c r="BF11" s="17"/>
      <c r="BG11" s="17">
        <v>0.36712426479774102</v>
      </c>
      <c r="BH11" s="17">
        <v>0.36806481651593298</v>
      </c>
      <c r="BI11" s="17">
        <v>0.332397389963553</v>
      </c>
      <c r="BJ11" s="17">
        <v>0.39131235595021002</v>
      </c>
      <c r="BK11" s="17">
        <v>0.30347153359811901</v>
      </c>
      <c r="BL11" s="17"/>
      <c r="BM11" s="17">
        <v>0.367932031884322</v>
      </c>
      <c r="BN11" s="17">
        <v>0.33202617810926</v>
      </c>
    </row>
    <row r="12" spans="2:66" ht="29" x14ac:dyDescent="0.35">
      <c r="B12" s="18" t="s">
        <v>353</v>
      </c>
      <c r="C12" s="17">
        <v>0.11873885123361901</v>
      </c>
      <c r="D12" s="17">
        <v>0.11863819240349401</v>
      </c>
      <c r="E12" s="17">
        <v>0.118836187560222</v>
      </c>
      <c r="F12" s="17"/>
      <c r="G12" s="17">
        <v>0.21585790279761799</v>
      </c>
      <c r="H12" s="17">
        <v>0.20859449242071301</v>
      </c>
      <c r="I12" s="17">
        <v>0.13058488183859099</v>
      </c>
      <c r="J12" s="17">
        <v>6.4761009581500897E-2</v>
      </c>
      <c r="K12" s="17">
        <v>4.4200365286790798E-2</v>
      </c>
      <c r="L12" s="17">
        <v>6.0424404387522002E-2</v>
      </c>
      <c r="M12" s="17"/>
      <c r="N12" s="17">
        <v>0.182316545554912</v>
      </c>
      <c r="O12" s="17">
        <v>0.15803959307143101</v>
      </c>
      <c r="P12" s="17">
        <v>6.5785459080607595E-2</v>
      </c>
      <c r="Q12" s="17">
        <v>5.3408189434098099E-2</v>
      </c>
      <c r="R12" s="17"/>
      <c r="S12" s="17">
        <v>0.22661900874282601</v>
      </c>
      <c r="T12" s="17">
        <v>0.14536537103039299</v>
      </c>
      <c r="U12" s="17">
        <v>0.138613121574367</v>
      </c>
      <c r="V12" s="17">
        <v>9.3602191093082501E-2</v>
      </c>
      <c r="W12" s="17">
        <v>6.5228225002593704E-2</v>
      </c>
      <c r="X12" s="17">
        <v>6.3367843838895294E-2</v>
      </c>
      <c r="Y12" s="17">
        <v>0</v>
      </c>
      <c r="Z12" s="17">
        <v>0.123799498559596</v>
      </c>
      <c r="AA12" s="17">
        <v>0.15318560243047299</v>
      </c>
      <c r="AB12" s="17">
        <v>7.2288168889674501E-2</v>
      </c>
      <c r="AC12" s="17">
        <v>0.15528476083186499</v>
      </c>
      <c r="AD12" s="17">
        <v>0</v>
      </c>
      <c r="AE12" s="17"/>
      <c r="AF12" s="17">
        <v>0.232713857365073</v>
      </c>
      <c r="AG12" s="17">
        <v>7.6994661655145097E-2</v>
      </c>
      <c r="AH12" s="17">
        <v>8.4175745946949002E-2</v>
      </c>
      <c r="AI12" s="17">
        <v>8.5574416287304306E-2</v>
      </c>
      <c r="AJ12" s="17">
        <v>3.1560118300023199E-2</v>
      </c>
      <c r="AK12" s="17">
        <v>0.149008604669392</v>
      </c>
      <c r="AL12" s="17"/>
      <c r="AM12" s="17">
        <v>0.10460117140675899</v>
      </c>
      <c r="AN12" s="17">
        <v>0.13517561167542599</v>
      </c>
      <c r="AO12" s="17"/>
      <c r="AP12" s="17">
        <v>3.1946229751386501E-2</v>
      </c>
      <c r="AQ12" s="17">
        <v>0.115460375385737</v>
      </c>
      <c r="AR12" s="17">
        <v>0.13664484735829999</v>
      </c>
      <c r="AS12" s="17">
        <v>0.206554553233157</v>
      </c>
      <c r="AT12" s="17">
        <v>0</v>
      </c>
      <c r="AU12" s="17"/>
      <c r="AV12" s="17">
        <v>0.16960693300913199</v>
      </c>
      <c r="AW12" s="17">
        <v>9.4242673930737403E-2</v>
      </c>
      <c r="AX12" s="17">
        <v>0.20242990506379499</v>
      </c>
      <c r="AY12" s="17">
        <v>4.4234647218970802E-2</v>
      </c>
      <c r="AZ12" s="17">
        <v>4.2959945009100102E-2</v>
      </c>
      <c r="BA12" s="17">
        <v>0.158769069584626</v>
      </c>
      <c r="BB12" s="17"/>
      <c r="BC12" s="17">
        <v>0.117962709758554</v>
      </c>
      <c r="BD12" s="17">
        <v>0.131143430827587</v>
      </c>
      <c r="BE12" s="17">
        <v>0.101745630895162</v>
      </c>
      <c r="BF12" s="17"/>
      <c r="BG12" s="17">
        <v>0.106368044649413</v>
      </c>
      <c r="BH12" s="17">
        <v>0.140138599806862</v>
      </c>
      <c r="BI12" s="17">
        <v>9.8929600254060807E-2</v>
      </c>
      <c r="BJ12" s="17">
        <v>0.101634216876616</v>
      </c>
      <c r="BK12" s="17">
        <v>0.15265607082336499</v>
      </c>
      <c r="BL12" s="17"/>
      <c r="BM12" s="17">
        <v>0.13537096115484601</v>
      </c>
      <c r="BN12" s="17">
        <v>0.136070264102327</v>
      </c>
    </row>
    <row r="13" spans="2:66" ht="29" x14ac:dyDescent="0.35">
      <c r="B13" s="18" t="s">
        <v>354</v>
      </c>
      <c r="C13" s="17">
        <v>2.7368109324603099E-2</v>
      </c>
      <c r="D13" s="17">
        <v>3.3255956276339503E-2</v>
      </c>
      <c r="E13" s="17">
        <v>2.1674605901525999E-2</v>
      </c>
      <c r="F13" s="17"/>
      <c r="G13" s="17">
        <v>3.7273018883766003E-2</v>
      </c>
      <c r="H13" s="17">
        <v>3.11045702503665E-2</v>
      </c>
      <c r="I13" s="17">
        <v>1.7062140718766099E-2</v>
      </c>
      <c r="J13" s="17">
        <v>3.9528624330685998E-2</v>
      </c>
      <c r="K13" s="17">
        <v>0</v>
      </c>
      <c r="L13" s="17">
        <v>3.3417124570613098E-2</v>
      </c>
      <c r="M13" s="17"/>
      <c r="N13" s="17">
        <v>3.1634618976723601E-2</v>
      </c>
      <c r="O13" s="17">
        <v>1.15055805228635E-2</v>
      </c>
      <c r="P13" s="17">
        <v>5.2784087034341197E-2</v>
      </c>
      <c r="Q13" s="17">
        <v>1.9534001216398301E-2</v>
      </c>
      <c r="R13" s="17"/>
      <c r="S13" s="17">
        <v>2.19965579528392E-2</v>
      </c>
      <c r="T13" s="17">
        <v>3.90385274609776E-2</v>
      </c>
      <c r="U13" s="17">
        <v>0</v>
      </c>
      <c r="V13" s="17">
        <v>2.396525559054E-2</v>
      </c>
      <c r="W13" s="17">
        <v>3.25960584113461E-2</v>
      </c>
      <c r="X13" s="17">
        <v>3.2982672809975501E-2</v>
      </c>
      <c r="Y13" s="17">
        <v>0</v>
      </c>
      <c r="Z13" s="17">
        <v>0.12084769677879099</v>
      </c>
      <c r="AA13" s="17">
        <v>4.8172480757246797E-2</v>
      </c>
      <c r="AB13" s="17">
        <v>0</v>
      </c>
      <c r="AC13" s="17">
        <v>0</v>
      </c>
      <c r="AD13" s="17">
        <v>0.120960483413263</v>
      </c>
      <c r="AE13" s="17"/>
      <c r="AF13" s="17">
        <v>2.3193483750425601E-2</v>
      </c>
      <c r="AG13" s="17">
        <v>1.10024930309164E-2</v>
      </c>
      <c r="AH13" s="17">
        <v>1.9171328404330602E-2</v>
      </c>
      <c r="AI13" s="17">
        <v>5.1687138213184103E-2</v>
      </c>
      <c r="AJ13" s="17">
        <v>2.9174957347852901E-2</v>
      </c>
      <c r="AK13" s="17">
        <v>5.37330432219204E-2</v>
      </c>
      <c r="AL13" s="17"/>
      <c r="AM13" s="17">
        <v>3.4866211881101401E-2</v>
      </c>
      <c r="AN13" s="17">
        <v>1.5488706407646101E-2</v>
      </c>
      <c r="AO13" s="17"/>
      <c r="AP13" s="17">
        <v>0</v>
      </c>
      <c r="AQ13" s="17">
        <v>7.7976510092155199E-2</v>
      </c>
      <c r="AR13" s="17">
        <v>1.01964304879916E-2</v>
      </c>
      <c r="AS13" s="17">
        <v>0</v>
      </c>
      <c r="AT13" s="17">
        <v>0</v>
      </c>
      <c r="AU13" s="17"/>
      <c r="AV13" s="17">
        <v>2.3965197080305801E-2</v>
      </c>
      <c r="AW13" s="17">
        <v>3.9845830650942597E-2</v>
      </c>
      <c r="AX13" s="17">
        <v>0</v>
      </c>
      <c r="AY13" s="17">
        <v>0</v>
      </c>
      <c r="AZ13" s="17">
        <v>4.7918709448370699E-2</v>
      </c>
      <c r="BA13" s="17">
        <v>3.0418170735948099E-2</v>
      </c>
      <c r="BB13" s="17"/>
      <c r="BC13" s="17">
        <v>4.72205390558963E-2</v>
      </c>
      <c r="BD13" s="17">
        <v>2.5779870935595299E-2</v>
      </c>
      <c r="BE13" s="17">
        <v>1.82673590471291E-2</v>
      </c>
      <c r="BF13" s="17"/>
      <c r="BG13" s="17">
        <v>0.10246598115603001</v>
      </c>
      <c r="BH13" s="17">
        <v>2.3272631134494699E-2</v>
      </c>
      <c r="BI13" s="17">
        <v>2.5556533359520701E-2</v>
      </c>
      <c r="BJ13" s="17">
        <v>0</v>
      </c>
      <c r="BK13" s="17">
        <v>0</v>
      </c>
      <c r="BL13" s="17"/>
      <c r="BM13" s="17">
        <v>3.4452941164489603E-2</v>
      </c>
      <c r="BN13" s="17">
        <v>0</v>
      </c>
    </row>
    <row r="14" spans="2:66" x14ac:dyDescent="0.35">
      <c r="B14" s="18" t="s">
        <v>282</v>
      </c>
      <c r="C14" s="19">
        <v>2.5554193074464701E-2</v>
      </c>
      <c r="D14" s="19">
        <v>2.3617862525217699E-2</v>
      </c>
      <c r="E14" s="19">
        <v>2.7426610054850899E-2</v>
      </c>
      <c r="F14" s="19"/>
      <c r="G14" s="19">
        <v>3.9562738151555601E-2</v>
      </c>
      <c r="H14" s="19">
        <v>0</v>
      </c>
      <c r="I14" s="19">
        <v>3.2165885611548997E-2</v>
      </c>
      <c r="J14" s="19">
        <v>1.9268966591335101E-2</v>
      </c>
      <c r="K14" s="19">
        <v>2.0447366288038098E-2</v>
      </c>
      <c r="L14" s="19">
        <v>3.6808616885139998E-2</v>
      </c>
      <c r="M14" s="19"/>
      <c r="N14" s="19">
        <v>2.1287502357993E-2</v>
      </c>
      <c r="O14" s="19">
        <v>3.3213304007109701E-2</v>
      </c>
      <c r="P14" s="19">
        <v>2.7713885998330801E-2</v>
      </c>
      <c r="Q14" s="19">
        <v>2.12891683116068E-2</v>
      </c>
      <c r="R14" s="19"/>
      <c r="S14" s="19">
        <v>3.9324877992660101E-2</v>
      </c>
      <c r="T14" s="19">
        <v>4.1773557404979497E-2</v>
      </c>
      <c r="U14" s="19">
        <v>3.7027786827531502E-2</v>
      </c>
      <c r="V14" s="19">
        <v>2.34321201245145E-2</v>
      </c>
      <c r="W14" s="19">
        <v>0</v>
      </c>
      <c r="X14" s="19">
        <v>6.2204655151238603E-2</v>
      </c>
      <c r="Y14" s="19">
        <v>0</v>
      </c>
      <c r="Z14" s="19">
        <v>0</v>
      </c>
      <c r="AA14" s="19">
        <v>0</v>
      </c>
      <c r="AB14" s="19">
        <v>3.3657573815783298E-2</v>
      </c>
      <c r="AC14" s="19">
        <v>0</v>
      </c>
      <c r="AD14" s="19">
        <v>0</v>
      </c>
      <c r="AE14" s="19"/>
      <c r="AF14" s="19">
        <v>4.4089871483503802E-2</v>
      </c>
      <c r="AG14" s="19">
        <v>1.0715963955736599E-2</v>
      </c>
      <c r="AH14" s="19">
        <v>0</v>
      </c>
      <c r="AI14" s="19">
        <v>5.8049527892750002E-2</v>
      </c>
      <c r="AJ14" s="19">
        <v>0</v>
      </c>
      <c r="AK14" s="19">
        <v>0</v>
      </c>
      <c r="AL14" s="19"/>
      <c r="AM14" s="19">
        <v>2.3003806937694101E-2</v>
      </c>
      <c r="AN14" s="19">
        <v>2.9845347711221801E-2</v>
      </c>
      <c r="AO14" s="19"/>
      <c r="AP14" s="19">
        <v>1.44651235691526E-2</v>
      </c>
      <c r="AQ14" s="19">
        <v>3.5351353541734597E-2</v>
      </c>
      <c r="AR14" s="19">
        <v>1.0001945646116801E-2</v>
      </c>
      <c r="AS14" s="19">
        <v>2.6560138416942498E-2</v>
      </c>
      <c r="AT14" s="19">
        <v>0</v>
      </c>
      <c r="AU14" s="19"/>
      <c r="AV14" s="19">
        <v>2.4188159932676499E-2</v>
      </c>
      <c r="AW14" s="19">
        <v>0</v>
      </c>
      <c r="AX14" s="19">
        <v>3.5521920676038397E-2</v>
      </c>
      <c r="AY14" s="19">
        <v>4.5231195528008701E-2</v>
      </c>
      <c r="AZ14" s="19">
        <v>0</v>
      </c>
      <c r="BA14" s="19">
        <v>9.9193289785731498E-2</v>
      </c>
      <c r="BB14" s="19"/>
      <c r="BC14" s="19">
        <v>2.41126777919368E-2</v>
      </c>
      <c r="BD14" s="19">
        <v>1.9890571174614E-2</v>
      </c>
      <c r="BE14" s="19">
        <v>2.84425834573576E-2</v>
      </c>
      <c r="BF14" s="19"/>
      <c r="BG14" s="19">
        <v>3.4397710180432597E-2</v>
      </c>
      <c r="BH14" s="19">
        <v>1.15432182299194E-2</v>
      </c>
      <c r="BI14" s="19">
        <v>2.69212439779625E-2</v>
      </c>
      <c r="BJ14" s="19">
        <v>0</v>
      </c>
      <c r="BK14" s="19">
        <v>5.2822728351294999E-2</v>
      </c>
      <c r="BL14" s="19"/>
      <c r="BM14" s="19">
        <v>1.47697556287702E-2</v>
      </c>
      <c r="BN14" s="19">
        <v>3.5651506705236397E-2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496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391</v>
      </c>
      <c r="D7" s="10">
        <v>184</v>
      </c>
      <c r="E7" s="10">
        <v>206</v>
      </c>
      <c r="F7" s="10"/>
      <c r="G7" s="10">
        <v>49</v>
      </c>
      <c r="H7" s="10">
        <v>68</v>
      </c>
      <c r="I7" s="10">
        <v>60</v>
      </c>
      <c r="J7" s="10">
        <v>60</v>
      </c>
      <c r="K7" s="10">
        <v>54</v>
      </c>
      <c r="L7" s="10">
        <v>100</v>
      </c>
      <c r="M7" s="10"/>
      <c r="N7" s="10">
        <v>106</v>
      </c>
      <c r="O7" s="10">
        <v>101</v>
      </c>
      <c r="P7" s="10">
        <v>84</v>
      </c>
      <c r="Q7" s="10">
        <v>99</v>
      </c>
      <c r="R7" s="10"/>
      <c r="S7" s="10">
        <v>53</v>
      </c>
      <c r="T7" s="10">
        <v>50</v>
      </c>
      <c r="U7" s="10">
        <v>35</v>
      </c>
      <c r="V7" s="10">
        <v>34</v>
      </c>
      <c r="W7" s="10">
        <v>28</v>
      </c>
      <c r="X7" s="10">
        <v>37</v>
      </c>
      <c r="Y7" s="10">
        <v>35</v>
      </c>
      <c r="Z7" s="10">
        <v>15</v>
      </c>
      <c r="AA7" s="10">
        <v>39</v>
      </c>
      <c r="AB7" s="10">
        <v>23</v>
      </c>
      <c r="AC7" s="10">
        <v>25</v>
      </c>
      <c r="AD7" s="10">
        <v>17</v>
      </c>
      <c r="AE7" s="10"/>
      <c r="AF7" s="10">
        <v>90</v>
      </c>
      <c r="AG7" s="10">
        <v>112</v>
      </c>
      <c r="AH7" s="10">
        <v>53</v>
      </c>
      <c r="AI7" s="10">
        <v>80</v>
      </c>
      <c r="AJ7" s="10">
        <v>37</v>
      </c>
      <c r="AK7" s="10">
        <v>19</v>
      </c>
      <c r="AL7" s="10"/>
      <c r="AM7" s="10">
        <v>235</v>
      </c>
      <c r="AN7" s="10">
        <v>155</v>
      </c>
      <c r="AO7" s="10"/>
      <c r="AP7" s="10">
        <v>95</v>
      </c>
      <c r="AQ7" s="10">
        <v>90</v>
      </c>
      <c r="AR7" s="10">
        <v>88</v>
      </c>
      <c r="AS7" s="10">
        <v>40</v>
      </c>
      <c r="AT7" s="10">
        <v>12</v>
      </c>
      <c r="AU7" s="10"/>
      <c r="AV7" s="10">
        <v>135</v>
      </c>
      <c r="AW7" s="10">
        <v>63</v>
      </c>
      <c r="AX7" s="10">
        <v>32</v>
      </c>
      <c r="AY7" s="10">
        <v>58</v>
      </c>
      <c r="AZ7" s="10">
        <v>24</v>
      </c>
      <c r="BA7" s="10">
        <v>32</v>
      </c>
      <c r="BB7" s="10"/>
      <c r="BC7" s="10">
        <v>103</v>
      </c>
      <c r="BD7" s="10">
        <v>145</v>
      </c>
      <c r="BE7" s="10">
        <v>118</v>
      </c>
      <c r="BF7" s="10"/>
      <c r="BG7" s="10">
        <v>33</v>
      </c>
      <c r="BH7" s="10">
        <v>180</v>
      </c>
      <c r="BI7" s="10">
        <v>123</v>
      </c>
      <c r="BJ7" s="10">
        <v>10</v>
      </c>
      <c r="BK7" s="10">
        <v>30</v>
      </c>
      <c r="BL7" s="10"/>
      <c r="BM7" s="10">
        <v>213</v>
      </c>
      <c r="BN7" s="10">
        <v>40</v>
      </c>
    </row>
    <row r="8" spans="2:66" ht="30" customHeight="1" x14ac:dyDescent="0.35">
      <c r="B8" s="11" t="s">
        <v>19</v>
      </c>
      <c r="C8" s="11">
        <v>389</v>
      </c>
      <c r="D8" s="11">
        <v>185</v>
      </c>
      <c r="E8" s="11">
        <v>204</v>
      </c>
      <c r="F8" s="11"/>
      <c r="G8" s="11">
        <v>50</v>
      </c>
      <c r="H8" s="11">
        <v>66</v>
      </c>
      <c r="I8" s="11">
        <v>61</v>
      </c>
      <c r="J8" s="11">
        <v>61</v>
      </c>
      <c r="K8" s="11">
        <v>53</v>
      </c>
      <c r="L8" s="11">
        <v>98</v>
      </c>
      <c r="M8" s="11"/>
      <c r="N8" s="11">
        <v>106</v>
      </c>
      <c r="O8" s="11">
        <v>104</v>
      </c>
      <c r="P8" s="11">
        <v>82</v>
      </c>
      <c r="Q8" s="11">
        <v>97</v>
      </c>
      <c r="R8" s="11"/>
      <c r="S8" s="11">
        <v>52</v>
      </c>
      <c r="T8" s="11">
        <v>49</v>
      </c>
      <c r="U8" s="11">
        <v>34</v>
      </c>
      <c r="V8" s="11">
        <v>37</v>
      </c>
      <c r="W8" s="11">
        <v>28</v>
      </c>
      <c r="X8" s="11">
        <v>36</v>
      </c>
      <c r="Y8" s="11">
        <v>34</v>
      </c>
      <c r="Z8" s="11">
        <v>14</v>
      </c>
      <c r="AA8" s="11">
        <v>38</v>
      </c>
      <c r="AB8" s="11">
        <v>26</v>
      </c>
      <c r="AC8" s="11">
        <v>24</v>
      </c>
      <c r="AD8" s="11">
        <v>16</v>
      </c>
      <c r="AE8" s="11"/>
      <c r="AF8" s="11">
        <v>90</v>
      </c>
      <c r="AG8" s="11">
        <v>111</v>
      </c>
      <c r="AH8" s="11">
        <v>53</v>
      </c>
      <c r="AI8" s="11">
        <v>80</v>
      </c>
      <c r="AJ8" s="11">
        <v>37</v>
      </c>
      <c r="AK8" s="11">
        <v>19</v>
      </c>
      <c r="AL8" s="11"/>
      <c r="AM8" s="11">
        <v>233</v>
      </c>
      <c r="AN8" s="11">
        <v>156</v>
      </c>
      <c r="AO8" s="11"/>
      <c r="AP8" s="11">
        <v>94</v>
      </c>
      <c r="AQ8" s="11">
        <v>90</v>
      </c>
      <c r="AR8" s="11">
        <v>88</v>
      </c>
      <c r="AS8" s="11">
        <v>40</v>
      </c>
      <c r="AT8" s="11">
        <v>12</v>
      </c>
      <c r="AU8" s="11"/>
      <c r="AV8" s="11">
        <v>135</v>
      </c>
      <c r="AW8" s="11">
        <v>62</v>
      </c>
      <c r="AX8" s="11">
        <v>32</v>
      </c>
      <c r="AY8" s="11">
        <v>58</v>
      </c>
      <c r="AZ8" s="11">
        <v>24</v>
      </c>
      <c r="BA8" s="11">
        <v>32</v>
      </c>
      <c r="BB8" s="11"/>
      <c r="BC8" s="11">
        <v>102</v>
      </c>
      <c r="BD8" s="11">
        <v>144</v>
      </c>
      <c r="BE8" s="11">
        <v>119</v>
      </c>
      <c r="BF8" s="11"/>
      <c r="BG8" s="11">
        <v>33</v>
      </c>
      <c r="BH8" s="11">
        <v>179</v>
      </c>
      <c r="BI8" s="11">
        <v>123</v>
      </c>
      <c r="BJ8" s="11">
        <v>10</v>
      </c>
      <c r="BK8" s="11">
        <v>30</v>
      </c>
      <c r="BL8" s="11"/>
      <c r="BM8" s="11">
        <v>212</v>
      </c>
      <c r="BN8" s="11">
        <v>40</v>
      </c>
    </row>
    <row r="9" spans="2:66" ht="29" x14ac:dyDescent="0.35">
      <c r="B9" s="18" t="s">
        <v>350</v>
      </c>
      <c r="C9" s="17">
        <v>0.55311757468132705</v>
      </c>
      <c r="D9" s="17">
        <v>0.55496389612624397</v>
      </c>
      <c r="E9" s="17">
        <v>0.55413176697004096</v>
      </c>
      <c r="F9" s="17"/>
      <c r="G9" s="17">
        <v>0.36893004699241499</v>
      </c>
      <c r="H9" s="17">
        <v>0.27626348737672801</v>
      </c>
      <c r="I9" s="17">
        <v>0.44965539382933201</v>
      </c>
      <c r="J9" s="17">
        <v>0.58456317389767798</v>
      </c>
      <c r="K9" s="17">
        <v>0.81773677692470603</v>
      </c>
      <c r="L9" s="17">
        <v>0.73553321526401405</v>
      </c>
      <c r="M9" s="17"/>
      <c r="N9" s="17">
        <v>0.47480563940786502</v>
      </c>
      <c r="O9" s="17">
        <v>0.43666030042382997</v>
      </c>
      <c r="P9" s="17">
        <v>0.63030984052366401</v>
      </c>
      <c r="Q9" s="17">
        <v>0.69393312192247303</v>
      </c>
      <c r="R9" s="17"/>
      <c r="S9" s="17">
        <v>0.546763561099333</v>
      </c>
      <c r="T9" s="17">
        <v>0.63740889338276896</v>
      </c>
      <c r="U9" s="17">
        <v>0.596345555244849</v>
      </c>
      <c r="V9" s="17">
        <v>0.56121416773117105</v>
      </c>
      <c r="W9" s="17">
        <v>0.45757558459483999</v>
      </c>
      <c r="X9" s="17">
        <v>0.61140350339620797</v>
      </c>
      <c r="Y9" s="17">
        <v>0.71000977312240099</v>
      </c>
      <c r="Z9" s="17">
        <v>0.39709444364841801</v>
      </c>
      <c r="AA9" s="17">
        <v>0.408283767519242</v>
      </c>
      <c r="AB9" s="17">
        <v>0.56765625305073897</v>
      </c>
      <c r="AC9" s="17">
        <v>0.440678894100548</v>
      </c>
      <c r="AD9" s="17">
        <v>0.538394408116465</v>
      </c>
      <c r="AE9" s="17"/>
      <c r="AF9" s="17">
        <v>0.42295763000091402</v>
      </c>
      <c r="AG9" s="17">
        <v>0.59416807442187103</v>
      </c>
      <c r="AH9" s="17">
        <v>0.58030391453688601</v>
      </c>
      <c r="AI9" s="17">
        <v>0.61165525518284103</v>
      </c>
      <c r="AJ9" s="17">
        <v>0.61900820776494203</v>
      </c>
      <c r="AK9" s="17">
        <v>0.47885368694758201</v>
      </c>
      <c r="AL9" s="17"/>
      <c r="AM9" s="17">
        <v>0.57317972733198697</v>
      </c>
      <c r="AN9" s="17">
        <v>0.52030735571502396</v>
      </c>
      <c r="AO9" s="17"/>
      <c r="AP9" s="17">
        <v>0.65102359652167696</v>
      </c>
      <c r="AQ9" s="17">
        <v>0.54481823519464001</v>
      </c>
      <c r="AR9" s="17">
        <v>0.416371403136091</v>
      </c>
      <c r="AS9" s="17">
        <v>0.459997877189742</v>
      </c>
      <c r="AT9" s="17">
        <v>0.66128555672967704</v>
      </c>
      <c r="AU9" s="17"/>
      <c r="AV9" s="17">
        <v>0.44375023035474098</v>
      </c>
      <c r="AW9" s="17">
        <v>0.61232722299355402</v>
      </c>
      <c r="AX9" s="17">
        <v>0.62841207676117605</v>
      </c>
      <c r="AY9" s="17">
        <v>0.53176075806515899</v>
      </c>
      <c r="AZ9" s="17">
        <v>0.50122709115160102</v>
      </c>
      <c r="BA9" s="17">
        <v>0.71151111043140602</v>
      </c>
      <c r="BB9" s="17"/>
      <c r="BC9" s="17">
        <v>0.50634927272007901</v>
      </c>
      <c r="BD9" s="17">
        <v>0.58535339440753198</v>
      </c>
      <c r="BE9" s="17">
        <v>0.53909666664123002</v>
      </c>
      <c r="BF9" s="17"/>
      <c r="BG9" s="17">
        <v>0.61348629236235996</v>
      </c>
      <c r="BH9" s="17">
        <v>0.50202500071503897</v>
      </c>
      <c r="BI9" s="17">
        <v>0.56518479649217201</v>
      </c>
      <c r="BJ9" s="17">
        <v>0.59505969302670003</v>
      </c>
      <c r="BK9" s="17">
        <v>0.70378879018333296</v>
      </c>
      <c r="BL9" s="17"/>
      <c r="BM9" s="17">
        <v>0.51923581529694496</v>
      </c>
      <c r="BN9" s="17">
        <v>0.67671884617976696</v>
      </c>
    </row>
    <row r="10" spans="2:66" ht="43.5" x14ac:dyDescent="0.35">
      <c r="B10" s="18" t="s">
        <v>351</v>
      </c>
      <c r="C10" s="17">
        <v>0.28374020868182398</v>
      </c>
      <c r="D10" s="17">
        <v>0.27615257215703498</v>
      </c>
      <c r="E10" s="17">
        <v>0.292001933528033</v>
      </c>
      <c r="F10" s="17"/>
      <c r="G10" s="17">
        <v>0.334919759028105</v>
      </c>
      <c r="H10" s="17">
        <v>0.41249840331746201</v>
      </c>
      <c r="I10" s="17">
        <v>0.26600687360582098</v>
      </c>
      <c r="J10" s="17">
        <v>0.35012718053151498</v>
      </c>
      <c r="K10" s="17">
        <v>0.12826802912631199</v>
      </c>
      <c r="L10" s="17">
        <v>0.224919325501338</v>
      </c>
      <c r="M10" s="17"/>
      <c r="N10" s="17">
        <v>0.25620081439719</v>
      </c>
      <c r="O10" s="17">
        <v>0.37565022227351802</v>
      </c>
      <c r="P10" s="17">
        <v>0.27575726143778101</v>
      </c>
      <c r="Q10" s="17">
        <v>0.22469108758988601</v>
      </c>
      <c r="R10" s="17"/>
      <c r="S10" s="17">
        <v>0.18948273135209201</v>
      </c>
      <c r="T10" s="17">
        <v>0.24257627275233501</v>
      </c>
      <c r="U10" s="17">
        <v>0.26162359323656398</v>
      </c>
      <c r="V10" s="17">
        <v>0.26066675557761199</v>
      </c>
      <c r="W10" s="17">
        <v>0.32713754056484701</v>
      </c>
      <c r="X10" s="17">
        <v>0.24702778603856401</v>
      </c>
      <c r="Y10" s="17">
        <v>0.20392944936972901</v>
      </c>
      <c r="Z10" s="17">
        <v>0.470610175716838</v>
      </c>
      <c r="AA10" s="17">
        <v>0.43758029925498299</v>
      </c>
      <c r="AB10" s="17">
        <v>0.348326936962843</v>
      </c>
      <c r="AC10" s="17">
        <v>0.36594495800385501</v>
      </c>
      <c r="AD10" s="17">
        <v>0.230770878618523</v>
      </c>
      <c r="AE10" s="17"/>
      <c r="AF10" s="17">
        <v>0.245663556094177</v>
      </c>
      <c r="AG10" s="17">
        <v>0.284255785812916</v>
      </c>
      <c r="AH10" s="17">
        <v>0.34770107483212098</v>
      </c>
      <c r="AI10" s="17">
        <v>0.29108562966848101</v>
      </c>
      <c r="AJ10" s="17">
        <v>0.24759174076085899</v>
      </c>
      <c r="AK10" s="17">
        <v>0.32065558024952001</v>
      </c>
      <c r="AL10" s="17"/>
      <c r="AM10" s="17">
        <v>0.26526185110267803</v>
      </c>
      <c r="AN10" s="17">
        <v>0.31316895890180602</v>
      </c>
      <c r="AO10" s="17"/>
      <c r="AP10" s="17">
        <v>0.28597665694084301</v>
      </c>
      <c r="AQ10" s="17">
        <v>0.31329519263113398</v>
      </c>
      <c r="AR10" s="17">
        <v>0.33369169754967698</v>
      </c>
      <c r="AS10" s="17">
        <v>0.243169891306763</v>
      </c>
      <c r="AT10" s="17">
        <v>8.1384222650298196E-2</v>
      </c>
      <c r="AU10" s="17"/>
      <c r="AV10" s="17">
        <v>0.35973536223464803</v>
      </c>
      <c r="AW10" s="17">
        <v>0.29051923685293901</v>
      </c>
      <c r="AX10" s="17">
        <v>0.28366872735423798</v>
      </c>
      <c r="AY10" s="17">
        <v>0.23932562010439301</v>
      </c>
      <c r="AZ10" s="17">
        <v>0.25143588472808298</v>
      </c>
      <c r="BA10" s="17">
        <v>0.1897396680639</v>
      </c>
      <c r="BB10" s="17"/>
      <c r="BC10" s="17">
        <v>0.30263768970194399</v>
      </c>
      <c r="BD10" s="17">
        <v>0.30415131191006101</v>
      </c>
      <c r="BE10" s="17">
        <v>0.26636488487991999</v>
      </c>
      <c r="BF10" s="17"/>
      <c r="BG10" s="17">
        <v>0.118039669220105</v>
      </c>
      <c r="BH10" s="17">
        <v>0.31536004397830802</v>
      </c>
      <c r="BI10" s="17">
        <v>0.313162825825958</v>
      </c>
      <c r="BJ10" s="17">
        <v>0.30115696875807602</v>
      </c>
      <c r="BK10" s="17">
        <v>0.226433692410866</v>
      </c>
      <c r="BL10" s="17"/>
      <c r="BM10" s="17">
        <v>0.28489166941522498</v>
      </c>
      <c r="BN10" s="17">
        <v>0.24503731333092199</v>
      </c>
    </row>
    <row r="11" spans="2:66" ht="29" x14ac:dyDescent="0.35">
      <c r="B11" s="18" t="s">
        <v>352</v>
      </c>
      <c r="C11" s="17">
        <v>0.116055176545335</v>
      </c>
      <c r="D11" s="17">
        <v>0.118483378356517</v>
      </c>
      <c r="E11" s="17">
        <v>0.10955551171846201</v>
      </c>
      <c r="F11" s="17"/>
      <c r="G11" s="17">
        <v>0.23535280684072499</v>
      </c>
      <c r="H11" s="17">
        <v>0.24798299912201899</v>
      </c>
      <c r="I11" s="17">
        <v>0.14986123515562499</v>
      </c>
      <c r="J11" s="17">
        <v>3.3534744396290603E-2</v>
      </c>
      <c r="K11" s="17">
        <v>5.3995193948981599E-2</v>
      </c>
      <c r="L11" s="17">
        <v>2.98529010743891E-2</v>
      </c>
      <c r="M11" s="17"/>
      <c r="N11" s="17">
        <v>0.20095804003858</v>
      </c>
      <c r="O11" s="17">
        <v>0.137620134627577</v>
      </c>
      <c r="P11" s="17">
        <v>5.6935764670633E-2</v>
      </c>
      <c r="Q11" s="17">
        <v>5.13863014622645E-2</v>
      </c>
      <c r="R11" s="17"/>
      <c r="S11" s="17">
        <v>0.167246368478777</v>
      </c>
      <c r="T11" s="17">
        <v>5.99152724972263E-2</v>
      </c>
      <c r="U11" s="17">
        <v>0.14203085151858699</v>
      </c>
      <c r="V11" s="17">
        <v>9.1134126872196006E-2</v>
      </c>
      <c r="W11" s="17">
        <v>0.215286874840313</v>
      </c>
      <c r="X11" s="17">
        <v>5.71086428862526E-2</v>
      </c>
      <c r="Y11" s="17">
        <v>8.6060777507869807E-2</v>
      </c>
      <c r="Z11" s="17">
        <v>6.4142060068754003E-2</v>
      </c>
      <c r="AA11" s="17">
        <v>0.101501267002402</v>
      </c>
      <c r="AB11" s="17">
        <v>4.1786473321254999E-2</v>
      </c>
      <c r="AC11" s="17">
        <v>0.19337614789559701</v>
      </c>
      <c r="AD11" s="17">
        <v>0.23083471326501201</v>
      </c>
      <c r="AE11" s="17"/>
      <c r="AF11" s="17">
        <v>0.26349455634076402</v>
      </c>
      <c r="AG11" s="17">
        <v>7.3586564992040499E-2</v>
      </c>
      <c r="AH11" s="17">
        <v>5.3523615094605403E-2</v>
      </c>
      <c r="AI11" s="17">
        <v>5.9391474417439201E-2</v>
      </c>
      <c r="AJ11" s="17">
        <v>0.13340005147419901</v>
      </c>
      <c r="AK11" s="17">
        <v>4.7131710434585097E-2</v>
      </c>
      <c r="AL11" s="17"/>
      <c r="AM11" s="17">
        <v>0.10934451132909501</v>
      </c>
      <c r="AN11" s="17">
        <v>0.12682314417562801</v>
      </c>
      <c r="AO11" s="17"/>
      <c r="AP11" s="17">
        <v>1.9823866996840099E-2</v>
      </c>
      <c r="AQ11" s="17">
        <v>0.119115510149541</v>
      </c>
      <c r="AR11" s="17">
        <v>0.203906463185897</v>
      </c>
      <c r="AS11" s="17">
        <v>0.16648881962668099</v>
      </c>
      <c r="AT11" s="17">
        <v>0.25733022062002497</v>
      </c>
      <c r="AU11" s="17"/>
      <c r="AV11" s="17">
        <v>0.143795487302706</v>
      </c>
      <c r="AW11" s="17">
        <v>8.1956611850051098E-2</v>
      </c>
      <c r="AX11" s="17">
        <v>8.7919195884586201E-2</v>
      </c>
      <c r="AY11" s="17">
        <v>0.12257367624425</v>
      </c>
      <c r="AZ11" s="17">
        <v>0.204587369583134</v>
      </c>
      <c r="BA11" s="17">
        <v>6.4879378833421403E-2</v>
      </c>
      <c r="BB11" s="17"/>
      <c r="BC11" s="17">
        <v>0.161090430818428</v>
      </c>
      <c r="BD11" s="17">
        <v>6.1212161901148303E-2</v>
      </c>
      <c r="BE11" s="17">
        <v>0.15101917707568599</v>
      </c>
      <c r="BF11" s="17"/>
      <c r="BG11" s="17">
        <v>0.117294872623559</v>
      </c>
      <c r="BH11" s="17">
        <v>0.14740728375098699</v>
      </c>
      <c r="BI11" s="17">
        <v>8.9176135487311695E-2</v>
      </c>
      <c r="BJ11" s="17">
        <v>0.10378333821522399</v>
      </c>
      <c r="BK11" s="17">
        <v>3.4565664593889898E-2</v>
      </c>
      <c r="BL11" s="17"/>
      <c r="BM11" s="17">
        <v>0.14275760567110099</v>
      </c>
      <c r="BN11" s="17">
        <v>5.1798572784853399E-2</v>
      </c>
    </row>
    <row r="12" spans="2:66" ht="29" x14ac:dyDescent="0.35">
      <c r="B12" s="18" t="s">
        <v>353</v>
      </c>
      <c r="C12" s="17">
        <v>3.12381503471699E-2</v>
      </c>
      <c r="D12" s="17">
        <v>3.8824731683667901E-2</v>
      </c>
      <c r="E12" s="17">
        <v>2.4508602508550699E-2</v>
      </c>
      <c r="F12" s="17"/>
      <c r="G12" s="17">
        <v>6.0797387138755397E-2</v>
      </c>
      <c r="H12" s="17">
        <v>3.16014057639874E-2</v>
      </c>
      <c r="I12" s="17">
        <v>8.3841331245561104E-2</v>
      </c>
      <c r="J12" s="17">
        <v>1.5726563074347898E-2</v>
      </c>
      <c r="K12" s="17">
        <v>0</v>
      </c>
      <c r="L12" s="17">
        <v>9.6945581602589197E-3</v>
      </c>
      <c r="M12" s="17"/>
      <c r="N12" s="17">
        <v>3.7290362084703599E-2</v>
      </c>
      <c r="O12" s="17">
        <v>4.0606203443626601E-2</v>
      </c>
      <c r="P12" s="17">
        <v>3.6997133367921799E-2</v>
      </c>
      <c r="Q12" s="17">
        <v>9.9302201923037597E-3</v>
      </c>
      <c r="R12" s="17"/>
      <c r="S12" s="17">
        <v>7.8138610303666395E-2</v>
      </c>
      <c r="T12" s="17">
        <v>3.9063182852682003E-2</v>
      </c>
      <c r="U12" s="17">
        <v>0</v>
      </c>
      <c r="V12" s="17">
        <v>5.6921885841972802E-2</v>
      </c>
      <c r="W12" s="17">
        <v>0</v>
      </c>
      <c r="X12" s="17">
        <v>5.7450919237404301E-2</v>
      </c>
      <c r="Y12" s="17">
        <v>0</v>
      </c>
      <c r="Z12" s="17">
        <v>6.8153320565989897E-2</v>
      </c>
      <c r="AA12" s="17">
        <v>2.6971233195765599E-2</v>
      </c>
      <c r="AB12" s="17">
        <v>0</v>
      </c>
      <c r="AC12" s="17">
        <v>0</v>
      </c>
      <c r="AD12" s="17">
        <v>0</v>
      </c>
      <c r="AE12" s="17"/>
      <c r="AF12" s="17">
        <v>4.4787132293249897E-2</v>
      </c>
      <c r="AG12" s="17">
        <v>3.80565715646589E-2</v>
      </c>
      <c r="AH12" s="17">
        <v>0</v>
      </c>
      <c r="AI12" s="17">
        <v>2.4884525767924E-2</v>
      </c>
      <c r="AJ12" s="17">
        <v>0</v>
      </c>
      <c r="AK12" s="17">
        <v>0.101770249134263</v>
      </c>
      <c r="AL12" s="17"/>
      <c r="AM12" s="17">
        <v>2.9933137959132699E-2</v>
      </c>
      <c r="AN12" s="17">
        <v>3.3385828691121597E-2</v>
      </c>
      <c r="AO12" s="17"/>
      <c r="AP12" s="17">
        <v>2.2674440003765301E-2</v>
      </c>
      <c r="AQ12" s="17">
        <v>1.18371591120742E-2</v>
      </c>
      <c r="AR12" s="17">
        <v>3.3400404862222198E-2</v>
      </c>
      <c r="AS12" s="17">
        <v>7.7065220700147694E-2</v>
      </c>
      <c r="AT12" s="17">
        <v>0</v>
      </c>
      <c r="AU12" s="17"/>
      <c r="AV12" s="17">
        <v>3.7169372944262202E-2</v>
      </c>
      <c r="AW12" s="17">
        <v>1.5196928303455801E-2</v>
      </c>
      <c r="AX12" s="17">
        <v>0</v>
      </c>
      <c r="AY12" s="17">
        <v>5.2574515476941898E-2</v>
      </c>
      <c r="AZ12" s="17">
        <v>4.27496545371822E-2</v>
      </c>
      <c r="BA12" s="17">
        <v>3.3869842671272597E-2</v>
      </c>
      <c r="BB12" s="17"/>
      <c r="BC12" s="17">
        <v>2.9922606759548099E-2</v>
      </c>
      <c r="BD12" s="17">
        <v>2.7977412075883099E-2</v>
      </c>
      <c r="BE12" s="17">
        <v>2.5498475871610402E-2</v>
      </c>
      <c r="BF12" s="17"/>
      <c r="BG12" s="17">
        <v>0.12128094419852301</v>
      </c>
      <c r="BH12" s="17">
        <v>1.15770970437752E-2</v>
      </c>
      <c r="BI12" s="17">
        <v>3.2476242194557699E-2</v>
      </c>
      <c r="BJ12" s="17">
        <v>0</v>
      </c>
      <c r="BK12" s="17">
        <v>3.5211852811911401E-2</v>
      </c>
      <c r="BL12" s="17"/>
      <c r="BM12" s="17">
        <v>2.8516543414774401E-2</v>
      </c>
      <c r="BN12" s="17">
        <v>2.6445267704457501E-2</v>
      </c>
    </row>
    <row r="13" spans="2:66" ht="29" x14ac:dyDescent="0.35">
      <c r="B13" s="18" t="s">
        <v>354</v>
      </c>
      <c r="C13" s="17">
        <v>5.0346860901418601E-3</v>
      </c>
      <c r="D13" s="17">
        <v>0</v>
      </c>
      <c r="E13" s="17">
        <v>9.6258726840600106E-3</v>
      </c>
      <c r="F13" s="17"/>
      <c r="G13" s="17">
        <v>0</v>
      </c>
      <c r="H13" s="17">
        <v>1.48291857487831E-2</v>
      </c>
      <c r="I13" s="17">
        <v>0</v>
      </c>
      <c r="J13" s="17">
        <v>1.6048338100169E-2</v>
      </c>
      <c r="K13" s="17">
        <v>0</v>
      </c>
      <c r="L13" s="17">
        <v>0</v>
      </c>
      <c r="M13" s="17"/>
      <c r="N13" s="17">
        <v>0</v>
      </c>
      <c r="O13" s="17">
        <v>9.4631392314494193E-3</v>
      </c>
      <c r="P13" s="17">
        <v>0</v>
      </c>
      <c r="Q13" s="17">
        <v>1.01333985246375E-2</v>
      </c>
      <c r="R13" s="17"/>
      <c r="S13" s="17">
        <v>0</v>
      </c>
      <c r="T13" s="17">
        <v>0</v>
      </c>
      <c r="U13" s="17">
        <v>0</v>
      </c>
      <c r="V13" s="17">
        <v>0</v>
      </c>
      <c r="W13" s="17">
        <v>0</v>
      </c>
      <c r="X13" s="17">
        <v>2.7009148441571301E-2</v>
      </c>
      <c r="Y13" s="17">
        <v>0</v>
      </c>
      <c r="Z13" s="17">
        <v>0</v>
      </c>
      <c r="AA13" s="17">
        <v>2.56634330276082E-2</v>
      </c>
      <c r="AB13" s="17">
        <v>0</v>
      </c>
      <c r="AC13" s="17">
        <v>0</v>
      </c>
      <c r="AD13" s="17">
        <v>0</v>
      </c>
      <c r="AE13" s="17"/>
      <c r="AF13" s="17">
        <v>0</v>
      </c>
      <c r="AG13" s="17">
        <v>0</v>
      </c>
      <c r="AH13" s="17">
        <v>1.8471395536387901E-2</v>
      </c>
      <c r="AI13" s="17">
        <v>0</v>
      </c>
      <c r="AJ13" s="17">
        <v>0</v>
      </c>
      <c r="AK13" s="17">
        <v>5.1588773234049499E-2</v>
      </c>
      <c r="AL13" s="17"/>
      <c r="AM13" s="17">
        <v>4.2007612262894897E-3</v>
      </c>
      <c r="AN13" s="17">
        <v>6.3147125164205696E-3</v>
      </c>
      <c r="AO13" s="17"/>
      <c r="AP13" s="17">
        <v>1.0356771170711199E-2</v>
      </c>
      <c r="AQ13" s="17">
        <v>1.0933902912610099E-2</v>
      </c>
      <c r="AR13" s="17">
        <v>0</v>
      </c>
      <c r="AS13" s="17">
        <v>0</v>
      </c>
      <c r="AT13" s="17">
        <v>0</v>
      </c>
      <c r="AU13" s="17"/>
      <c r="AV13" s="17">
        <v>7.2846804955583799E-3</v>
      </c>
      <c r="AW13" s="17">
        <v>0</v>
      </c>
      <c r="AX13" s="17">
        <v>0</v>
      </c>
      <c r="AY13" s="17">
        <v>1.6877493636376799E-2</v>
      </c>
      <c r="AZ13" s="17">
        <v>0</v>
      </c>
      <c r="BA13" s="17">
        <v>0</v>
      </c>
      <c r="BB13" s="17"/>
      <c r="BC13" s="17">
        <v>0</v>
      </c>
      <c r="BD13" s="17">
        <v>1.35848388390687E-2</v>
      </c>
      <c r="BE13" s="17">
        <v>0</v>
      </c>
      <c r="BF13" s="17"/>
      <c r="BG13" s="17">
        <v>2.9898221595453099E-2</v>
      </c>
      <c r="BH13" s="17">
        <v>5.4802300670677298E-3</v>
      </c>
      <c r="BI13" s="17">
        <v>0</v>
      </c>
      <c r="BJ13" s="17">
        <v>0</v>
      </c>
      <c r="BK13" s="17">
        <v>0</v>
      </c>
      <c r="BL13" s="17"/>
      <c r="BM13" s="17">
        <v>9.2506289064004498E-3</v>
      </c>
      <c r="BN13" s="17">
        <v>0</v>
      </c>
    </row>
    <row r="14" spans="2:66" x14ac:dyDescent="0.35">
      <c r="B14" s="18" t="s">
        <v>282</v>
      </c>
      <c r="C14" s="19">
        <v>1.0814203654202501E-2</v>
      </c>
      <c r="D14" s="19">
        <v>1.15754216765358E-2</v>
      </c>
      <c r="E14" s="19">
        <v>1.01763125908532E-2</v>
      </c>
      <c r="F14" s="19"/>
      <c r="G14" s="19">
        <v>0</v>
      </c>
      <c r="H14" s="19">
        <v>1.68245186710211E-2</v>
      </c>
      <c r="I14" s="19">
        <v>5.0635166163661399E-2</v>
      </c>
      <c r="J14" s="19">
        <v>0</v>
      </c>
      <c r="K14" s="19">
        <v>0</v>
      </c>
      <c r="L14" s="19">
        <v>0</v>
      </c>
      <c r="M14" s="19"/>
      <c r="N14" s="19">
        <v>3.0745144071661901E-2</v>
      </c>
      <c r="O14" s="19">
        <v>0</v>
      </c>
      <c r="P14" s="19">
        <v>0</v>
      </c>
      <c r="Q14" s="19">
        <v>9.9258703084351193E-3</v>
      </c>
      <c r="R14" s="19"/>
      <c r="S14" s="19">
        <v>1.8368728766132301E-2</v>
      </c>
      <c r="T14" s="19">
        <v>2.1036378514988401E-2</v>
      </c>
      <c r="U14" s="19">
        <v>0</v>
      </c>
      <c r="V14" s="19">
        <v>3.00630639770476E-2</v>
      </c>
      <c r="W14" s="19">
        <v>0</v>
      </c>
      <c r="X14" s="19">
        <v>0</v>
      </c>
      <c r="Y14" s="19">
        <v>0</v>
      </c>
      <c r="Z14" s="19">
        <v>0</v>
      </c>
      <c r="AA14" s="19">
        <v>0</v>
      </c>
      <c r="AB14" s="19">
        <v>4.2230336665163098E-2</v>
      </c>
      <c r="AC14" s="19">
        <v>0</v>
      </c>
      <c r="AD14" s="19">
        <v>0</v>
      </c>
      <c r="AE14" s="19"/>
      <c r="AF14" s="19">
        <v>2.3097125270896399E-2</v>
      </c>
      <c r="AG14" s="19">
        <v>9.9330032085142503E-3</v>
      </c>
      <c r="AH14" s="19">
        <v>0</v>
      </c>
      <c r="AI14" s="19">
        <v>1.29831149633146E-2</v>
      </c>
      <c r="AJ14" s="19">
        <v>0</v>
      </c>
      <c r="AK14" s="19">
        <v>0</v>
      </c>
      <c r="AL14" s="19"/>
      <c r="AM14" s="19">
        <v>1.80800110508175E-2</v>
      </c>
      <c r="AN14" s="19">
        <v>0</v>
      </c>
      <c r="AO14" s="19"/>
      <c r="AP14" s="19">
        <v>1.01446683661636E-2</v>
      </c>
      <c r="AQ14" s="19">
        <v>0</v>
      </c>
      <c r="AR14" s="19">
        <v>1.2630031266113201E-2</v>
      </c>
      <c r="AS14" s="19">
        <v>5.3278191176666399E-2</v>
      </c>
      <c r="AT14" s="19">
        <v>0</v>
      </c>
      <c r="AU14" s="19"/>
      <c r="AV14" s="19">
        <v>8.2648666680841306E-3</v>
      </c>
      <c r="AW14" s="19">
        <v>0</v>
      </c>
      <c r="AX14" s="19">
        <v>0</v>
      </c>
      <c r="AY14" s="19">
        <v>3.6887936472878802E-2</v>
      </c>
      <c r="AZ14" s="19">
        <v>0</v>
      </c>
      <c r="BA14" s="19">
        <v>0</v>
      </c>
      <c r="BB14" s="19"/>
      <c r="BC14" s="19">
        <v>0</v>
      </c>
      <c r="BD14" s="19">
        <v>7.7208808663070299E-3</v>
      </c>
      <c r="BE14" s="19">
        <v>1.8020795531552999E-2</v>
      </c>
      <c r="BF14" s="19"/>
      <c r="BG14" s="19">
        <v>0</v>
      </c>
      <c r="BH14" s="19">
        <v>1.8150344444823E-2</v>
      </c>
      <c r="BI14" s="19">
        <v>0</v>
      </c>
      <c r="BJ14" s="19">
        <v>0</v>
      </c>
      <c r="BK14" s="19">
        <v>0</v>
      </c>
      <c r="BL14" s="19"/>
      <c r="BM14" s="19">
        <v>1.53477372955537E-2</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497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389</v>
      </c>
      <c r="D7" s="10">
        <v>196</v>
      </c>
      <c r="E7" s="10">
        <v>192</v>
      </c>
      <c r="F7" s="10"/>
      <c r="G7" s="10">
        <v>54</v>
      </c>
      <c r="H7" s="10">
        <v>58</v>
      </c>
      <c r="I7" s="10">
        <v>71</v>
      </c>
      <c r="J7" s="10">
        <v>68</v>
      </c>
      <c r="K7" s="10">
        <v>50</v>
      </c>
      <c r="L7" s="10">
        <v>88</v>
      </c>
      <c r="M7" s="10"/>
      <c r="N7" s="10">
        <v>103</v>
      </c>
      <c r="O7" s="10">
        <v>100</v>
      </c>
      <c r="P7" s="10">
        <v>85</v>
      </c>
      <c r="Q7" s="10">
        <v>101</v>
      </c>
      <c r="R7" s="10"/>
      <c r="S7" s="10">
        <v>59</v>
      </c>
      <c r="T7" s="10">
        <v>52</v>
      </c>
      <c r="U7" s="10">
        <v>31</v>
      </c>
      <c r="V7" s="10">
        <v>33</v>
      </c>
      <c r="W7" s="10">
        <v>30</v>
      </c>
      <c r="X7" s="10">
        <v>39</v>
      </c>
      <c r="Y7" s="10">
        <v>32</v>
      </c>
      <c r="Z7" s="10">
        <v>17</v>
      </c>
      <c r="AA7" s="10">
        <v>46</v>
      </c>
      <c r="AB7" s="10">
        <v>22</v>
      </c>
      <c r="AC7" s="10">
        <v>14</v>
      </c>
      <c r="AD7" s="10">
        <v>14</v>
      </c>
      <c r="AE7" s="10"/>
      <c r="AF7" s="10">
        <v>99</v>
      </c>
      <c r="AG7" s="10">
        <v>90</v>
      </c>
      <c r="AH7" s="10">
        <v>53</v>
      </c>
      <c r="AI7" s="10">
        <v>78</v>
      </c>
      <c r="AJ7" s="10">
        <v>51</v>
      </c>
      <c r="AK7" s="10">
        <v>18</v>
      </c>
      <c r="AL7" s="10"/>
      <c r="AM7" s="10">
        <v>218</v>
      </c>
      <c r="AN7" s="10">
        <v>169</v>
      </c>
      <c r="AO7" s="10"/>
      <c r="AP7" s="10">
        <v>87</v>
      </c>
      <c r="AQ7" s="10">
        <v>87</v>
      </c>
      <c r="AR7" s="10">
        <v>100</v>
      </c>
      <c r="AS7" s="10">
        <v>39</v>
      </c>
      <c r="AT7" s="10">
        <v>13</v>
      </c>
      <c r="AU7" s="10"/>
      <c r="AV7" s="10">
        <v>139</v>
      </c>
      <c r="AW7" s="10">
        <v>88</v>
      </c>
      <c r="AX7" s="10">
        <v>25</v>
      </c>
      <c r="AY7" s="10">
        <v>57</v>
      </c>
      <c r="AZ7" s="10">
        <v>25</v>
      </c>
      <c r="BA7" s="10">
        <v>25</v>
      </c>
      <c r="BB7" s="10"/>
      <c r="BC7" s="10">
        <v>93</v>
      </c>
      <c r="BD7" s="10">
        <v>157</v>
      </c>
      <c r="BE7" s="10">
        <v>120</v>
      </c>
      <c r="BF7" s="10"/>
      <c r="BG7" s="10">
        <v>26</v>
      </c>
      <c r="BH7" s="10">
        <v>168</v>
      </c>
      <c r="BI7" s="10">
        <v>131</v>
      </c>
      <c r="BJ7" s="10">
        <v>9</v>
      </c>
      <c r="BK7" s="10">
        <v>35</v>
      </c>
      <c r="BL7" s="10"/>
      <c r="BM7" s="10">
        <v>194</v>
      </c>
      <c r="BN7" s="10">
        <v>44</v>
      </c>
    </row>
    <row r="8" spans="2:66" ht="30" customHeight="1" x14ac:dyDescent="0.35">
      <c r="B8" s="11" t="s">
        <v>19</v>
      </c>
      <c r="C8" s="11">
        <v>387</v>
      </c>
      <c r="D8" s="11">
        <v>195</v>
      </c>
      <c r="E8" s="11">
        <v>191</v>
      </c>
      <c r="F8" s="11"/>
      <c r="G8" s="11">
        <v>54</v>
      </c>
      <c r="H8" s="11">
        <v>56</v>
      </c>
      <c r="I8" s="11">
        <v>73</v>
      </c>
      <c r="J8" s="11">
        <v>69</v>
      </c>
      <c r="K8" s="11">
        <v>49</v>
      </c>
      <c r="L8" s="11">
        <v>85</v>
      </c>
      <c r="M8" s="11"/>
      <c r="N8" s="11">
        <v>102</v>
      </c>
      <c r="O8" s="11">
        <v>103</v>
      </c>
      <c r="P8" s="11">
        <v>84</v>
      </c>
      <c r="Q8" s="11">
        <v>98</v>
      </c>
      <c r="R8" s="11"/>
      <c r="S8" s="11">
        <v>58</v>
      </c>
      <c r="T8" s="11">
        <v>51</v>
      </c>
      <c r="U8" s="11">
        <v>30</v>
      </c>
      <c r="V8" s="11">
        <v>35</v>
      </c>
      <c r="W8" s="11">
        <v>30</v>
      </c>
      <c r="X8" s="11">
        <v>39</v>
      </c>
      <c r="Y8" s="11">
        <v>31</v>
      </c>
      <c r="Z8" s="11">
        <v>16</v>
      </c>
      <c r="AA8" s="11">
        <v>45</v>
      </c>
      <c r="AB8" s="11">
        <v>25</v>
      </c>
      <c r="AC8" s="11">
        <v>14</v>
      </c>
      <c r="AD8" s="11">
        <v>13</v>
      </c>
      <c r="AE8" s="11"/>
      <c r="AF8" s="11">
        <v>98</v>
      </c>
      <c r="AG8" s="11">
        <v>90</v>
      </c>
      <c r="AH8" s="11">
        <v>53</v>
      </c>
      <c r="AI8" s="11">
        <v>78</v>
      </c>
      <c r="AJ8" s="11">
        <v>50</v>
      </c>
      <c r="AK8" s="11">
        <v>18</v>
      </c>
      <c r="AL8" s="11"/>
      <c r="AM8" s="11">
        <v>216</v>
      </c>
      <c r="AN8" s="11">
        <v>169</v>
      </c>
      <c r="AO8" s="11"/>
      <c r="AP8" s="11">
        <v>86</v>
      </c>
      <c r="AQ8" s="11">
        <v>86</v>
      </c>
      <c r="AR8" s="11">
        <v>100</v>
      </c>
      <c r="AS8" s="11">
        <v>39</v>
      </c>
      <c r="AT8" s="11">
        <v>13</v>
      </c>
      <c r="AU8" s="11"/>
      <c r="AV8" s="11">
        <v>138</v>
      </c>
      <c r="AW8" s="11">
        <v>88</v>
      </c>
      <c r="AX8" s="11">
        <v>25</v>
      </c>
      <c r="AY8" s="11">
        <v>56</v>
      </c>
      <c r="AZ8" s="11">
        <v>25</v>
      </c>
      <c r="BA8" s="11">
        <v>25</v>
      </c>
      <c r="BB8" s="11"/>
      <c r="BC8" s="11">
        <v>92</v>
      </c>
      <c r="BD8" s="11">
        <v>157</v>
      </c>
      <c r="BE8" s="11">
        <v>119</v>
      </c>
      <c r="BF8" s="11"/>
      <c r="BG8" s="11">
        <v>26</v>
      </c>
      <c r="BH8" s="11">
        <v>167</v>
      </c>
      <c r="BI8" s="11">
        <v>131</v>
      </c>
      <c r="BJ8" s="11">
        <v>9</v>
      </c>
      <c r="BK8" s="11">
        <v>35</v>
      </c>
      <c r="BL8" s="11"/>
      <c r="BM8" s="11">
        <v>192</v>
      </c>
      <c r="BN8" s="11">
        <v>44</v>
      </c>
    </row>
    <row r="9" spans="2:66" ht="29" x14ac:dyDescent="0.35">
      <c r="B9" s="18" t="s">
        <v>350</v>
      </c>
      <c r="C9" s="17">
        <v>0.67355950910363804</v>
      </c>
      <c r="D9" s="17">
        <v>0.65753251593738904</v>
      </c>
      <c r="E9" s="17">
        <v>0.69350271266410701</v>
      </c>
      <c r="F9" s="17"/>
      <c r="G9" s="17">
        <v>0.38593035242037299</v>
      </c>
      <c r="H9" s="17">
        <v>0.48160821441871399</v>
      </c>
      <c r="I9" s="17">
        <v>0.59236299757269195</v>
      </c>
      <c r="J9" s="17">
        <v>0.76588243996896599</v>
      </c>
      <c r="K9" s="17">
        <v>0.81588466064824905</v>
      </c>
      <c r="L9" s="17">
        <v>0.89550415436204001</v>
      </c>
      <c r="M9" s="17"/>
      <c r="N9" s="17">
        <v>0.58580105520749304</v>
      </c>
      <c r="O9" s="17">
        <v>0.60876543566318098</v>
      </c>
      <c r="P9" s="17">
        <v>0.68976566518099602</v>
      </c>
      <c r="Q9" s="17">
        <v>0.81936330655563305</v>
      </c>
      <c r="R9" s="17"/>
      <c r="S9" s="17">
        <v>0.52188324965430199</v>
      </c>
      <c r="T9" s="17">
        <v>0.70783498312291504</v>
      </c>
      <c r="U9" s="17">
        <v>0.70749706758170705</v>
      </c>
      <c r="V9" s="17">
        <v>0.72755692652435</v>
      </c>
      <c r="W9" s="17">
        <v>0.68867447242544999</v>
      </c>
      <c r="X9" s="17">
        <v>0.76513058122748201</v>
      </c>
      <c r="Y9" s="17">
        <v>0.74523206499765804</v>
      </c>
      <c r="Z9" s="17">
        <v>0.64046058597577904</v>
      </c>
      <c r="AA9" s="17">
        <v>0.58297778118287502</v>
      </c>
      <c r="AB9" s="17">
        <v>0.72621993681012098</v>
      </c>
      <c r="AC9" s="17">
        <v>0.64431722617004705</v>
      </c>
      <c r="AD9" s="17">
        <v>0.78954554169949298</v>
      </c>
      <c r="AE9" s="17"/>
      <c r="AF9" s="17">
        <v>0.475967880870658</v>
      </c>
      <c r="AG9" s="17">
        <v>0.69509304856403298</v>
      </c>
      <c r="AH9" s="17">
        <v>0.80345313575250799</v>
      </c>
      <c r="AI9" s="17">
        <v>0.67621543385598004</v>
      </c>
      <c r="AJ9" s="17">
        <v>0.88034247083751704</v>
      </c>
      <c r="AK9" s="17">
        <v>0.66799442863596803</v>
      </c>
      <c r="AL9" s="17"/>
      <c r="AM9" s="17">
        <v>0.72433428351763296</v>
      </c>
      <c r="AN9" s="17">
        <v>0.61078397373392901</v>
      </c>
      <c r="AO9" s="17"/>
      <c r="AP9" s="17">
        <v>0.79807981083189194</v>
      </c>
      <c r="AQ9" s="17">
        <v>0.68667131195448705</v>
      </c>
      <c r="AR9" s="17">
        <v>0.62125252441397005</v>
      </c>
      <c r="AS9" s="17">
        <v>0.43671447618311199</v>
      </c>
      <c r="AT9" s="17">
        <v>0.38677177080926001</v>
      </c>
      <c r="AU9" s="17"/>
      <c r="AV9" s="17">
        <v>0.59079832618525596</v>
      </c>
      <c r="AW9" s="17">
        <v>0.74491276327561196</v>
      </c>
      <c r="AX9" s="17">
        <v>0.51862035746788504</v>
      </c>
      <c r="AY9" s="17">
        <v>0.76866664832003095</v>
      </c>
      <c r="AZ9" s="17">
        <v>0.67144547068392302</v>
      </c>
      <c r="BA9" s="17">
        <v>0.67825094987879497</v>
      </c>
      <c r="BB9" s="17"/>
      <c r="BC9" s="17">
        <v>0.65375682559406201</v>
      </c>
      <c r="BD9" s="17">
        <v>0.69678481872598996</v>
      </c>
      <c r="BE9" s="17">
        <v>0.64919979396543304</v>
      </c>
      <c r="BF9" s="17"/>
      <c r="BG9" s="17">
        <v>0.58235977038414399</v>
      </c>
      <c r="BH9" s="17">
        <v>0.66314674043937705</v>
      </c>
      <c r="BI9" s="17">
        <v>0.68498811726220299</v>
      </c>
      <c r="BJ9" s="17">
        <v>0.45618825540964097</v>
      </c>
      <c r="BK9" s="17">
        <v>0.81863059776445801</v>
      </c>
      <c r="BL9" s="17"/>
      <c r="BM9" s="17">
        <v>0.65237743253982605</v>
      </c>
      <c r="BN9" s="17">
        <v>0.74442745329529503</v>
      </c>
    </row>
    <row r="10" spans="2:66" ht="43.5" x14ac:dyDescent="0.35">
      <c r="B10" s="18" t="s">
        <v>351</v>
      </c>
      <c r="C10" s="17">
        <v>0.21375129226019099</v>
      </c>
      <c r="D10" s="17">
        <v>0.21587993053996399</v>
      </c>
      <c r="E10" s="17">
        <v>0.212695742305366</v>
      </c>
      <c r="F10" s="17"/>
      <c r="G10" s="17">
        <v>0.369356197780974</v>
      </c>
      <c r="H10" s="17">
        <v>0.36058110455363601</v>
      </c>
      <c r="I10" s="17">
        <v>0.22378602952864399</v>
      </c>
      <c r="J10" s="17">
        <v>0.16040649908170901</v>
      </c>
      <c r="K10" s="17">
        <v>0.16349599218160299</v>
      </c>
      <c r="L10" s="17">
        <v>8.1804824338758395E-2</v>
      </c>
      <c r="M10" s="17"/>
      <c r="N10" s="17">
        <v>0.30730457661090899</v>
      </c>
      <c r="O10" s="17">
        <v>0.21858955580453299</v>
      </c>
      <c r="P10" s="17">
        <v>0.215068906553983</v>
      </c>
      <c r="Q10" s="17">
        <v>0.110076960030609</v>
      </c>
      <c r="R10" s="17"/>
      <c r="S10" s="17">
        <v>0.32105468626508699</v>
      </c>
      <c r="T10" s="17">
        <v>0.21427823917025701</v>
      </c>
      <c r="U10" s="17">
        <v>0.25886217962245001</v>
      </c>
      <c r="V10" s="17">
        <v>0.149649504403191</v>
      </c>
      <c r="W10" s="17">
        <v>0.23907703159504001</v>
      </c>
      <c r="X10" s="17">
        <v>0.126483358207444</v>
      </c>
      <c r="Y10" s="17">
        <v>0.19348934679214699</v>
      </c>
      <c r="Z10" s="17">
        <v>0.236395479111638</v>
      </c>
      <c r="AA10" s="17">
        <v>0.220254814996107</v>
      </c>
      <c r="AB10" s="17">
        <v>0.181943568454348</v>
      </c>
      <c r="AC10" s="17">
        <v>0.21217101638027699</v>
      </c>
      <c r="AD10" s="17">
        <v>6.8409336743944796E-2</v>
      </c>
      <c r="AE10" s="17"/>
      <c r="AF10" s="17">
        <v>0.33865115167436999</v>
      </c>
      <c r="AG10" s="17">
        <v>0.18873804267587799</v>
      </c>
      <c r="AH10" s="17">
        <v>0.118338848957859</v>
      </c>
      <c r="AI10" s="17">
        <v>0.24737432483310301</v>
      </c>
      <c r="AJ10" s="17">
        <v>6.0927652433523598E-2</v>
      </c>
      <c r="AK10" s="17">
        <v>0.22284177578040601</v>
      </c>
      <c r="AL10" s="17"/>
      <c r="AM10" s="17">
        <v>0.19079847882055101</v>
      </c>
      <c r="AN10" s="17">
        <v>0.24558842470248801</v>
      </c>
      <c r="AO10" s="17"/>
      <c r="AP10" s="17">
        <v>0.12889588462635701</v>
      </c>
      <c r="AQ10" s="17">
        <v>0.219811107632534</v>
      </c>
      <c r="AR10" s="17">
        <v>0.23886063563628099</v>
      </c>
      <c r="AS10" s="17">
        <v>0.35138796713030601</v>
      </c>
      <c r="AT10" s="17">
        <v>0.30304625914194699</v>
      </c>
      <c r="AU10" s="17"/>
      <c r="AV10" s="17">
        <v>0.28027039354851002</v>
      </c>
      <c r="AW10" s="17">
        <v>0.15654211632865001</v>
      </c>
      <c r="AX10" s="17">
        <v>0.31913901345748902</v>
      </c>
      <c r="AY10" s="17">
        <v>0.14083145469721201</v>
      </c>
      <c r="AZ10" s="17">
        <v>0.28770698041944898</v>
      </c>
      <c r="BA10" s="17">
        <v>0.15977129444520699</v>
      </c>
      <c r="BB10" s="17"/>
      <c r="BC10" s="17">
        <v>0.22567943574065899</v>
      </c>
      <c r="BD10" s="17">
        <v>0.207137003583033</v>
      </c>
      <c r="BE10" s="17">
        <v>0.221435978645316</v>
      </c>
      <c r="BF10" s="17"/>
      <c r="BG10" s="17">
        <v>0.14966114977492001</v>
      </c>
      <c r="BH10" s="17">
        <v>0.244332180562113</v>
      </c>
      <c r="BI10" s="17">
        <v>0.229494922075728</v>
      </c>
      <c r="BJ10" s="17">
        <v>0.21660136068618999</v>
      </c>
      <c r="BK10" s="17">
        <v>0.117996299375765</v>
      </c>
      <c r="BL10" s="17"/>
      <c r="BM10" s="17">
        <v>0.23171205779951901</v>
      </c>
      <c r="BN10" s="17">
        <v>0.138183801647906</v>
      </c>
    </row>
    <row r="11" spans="2:66" ht="29" x14ac:dyDescent="0.35">
      <c r="B11" s="18" t="s">
        <v>352</v>
      </c>
      <c r="C11" s="17">
        <v>8.0943484512453701E-2</v>
      </c>
      <c r="D11" s="17">
        <v>9.5139352106900499E-2</v>
      </c>
      <c r="E11" s="17">
        <v>6.6839020748444694E-2</v>
      </c>
      <c r="F11" s="17"/>
      <c r="G11" s="17">
        <v>0.18879033492116401</v>
      </c>
      <c r="H11" s="17">
        <v>0.14128364123409601</v>
      </c>
      <c r="I11" s="17">
        <v>0.112350615260099</v>
      </c>
      <c r="J11" s="17">
        <v>2.89267350525476E-2</v>
      </c>
      <c r="K11" s="17">
        <v>2.0619347170147798E-2</v>
      </c>
      <c r="L11" s="17">
        <v>2.26910212992016E-2</v>
      </c>
      <c r="M11" s="17"/>
      <c r="N11" s="17">
        <v>7.5923094617865602E-2</v>
      </c>
      <c r="O11" s="17">
        <v>0.12117950681388</v>
      </c>
      <c r="P11" s="17">
        <v>7.2459342239676303E-2</v>
      </c>
      <c r="Q11" s="17">
        <v>5.1047561318026499E-2</v>
      </c>
      <c r="R11" s="17"/>
      <c r="S11" s="17">
        <v>8.7529968049130394E-2</v>
      </c>
      <c r="T11" s="17">
        <v>5.8848329571730598E-2</v>
      </c>
      <c r="U11" s="17">
        <v>3.3640752795842901E-2</v>
      </c>
      <c r="V11" s="17">
        <v>9.1441180344720902E-2</v>
      </c>
      <c r="W11" s="17">
        <v>7.2248495979509705E-2</v>
      </c>
      <c r="X11" s="17">
        <v>5.3599150704194902E-2</v>
      </c>
      <c r="Y11" s="17">
        <v>6.1278588210194801E-2</v>
      </c>
      <c r="Z11" s="17">
        <v>6.0211447946379899E-2</v>
      </c>
      <c r="AA11" s="17">
        <v>0.17494537152883299</v>
      </c>
      <c r="AB11" s="17">
        <v>4.5904727714985799E-2</v>
      </c>
      <c r="AC11" s="17">
        <v>7.4779718974511494E-2</v>
      </c>
      <c r="AD11" s="17">
        <v>0.14204512155656199</v>
      </c>
      <c r="AE11" s="17"/>
      <c r="AF11" s="17">
        <v>0.13559589454207199</v>
      </c>
      <c r="AG11" s="17">
        <v>6.8008353892956605E-2</v>
      </c>
      <c r="AH11" s="17">
        <v>5.7288830685293703E-2</v>
      </c>
      <c r="AI11" s="17">
        <v>6.39158970223834E-2</v>
      </c>
      <c r="AJ11" s="17">
        <v>5.8729876728959303E-2</v>
      </c>
      <c r="AK11" s="17">
        <v>5.3375833735366002E-2</v>
      </c>
      <c r="AL11" s="17"/>
      <c r="AM11" s="17">
        <v>6.1201302694106501E-2</v>
      </c>
      <c r="AN11" s="17">
        <v>0.10711578191288899</v>
      </c>
      <c r="AO11" s="17"/>
      <c r="AP11" s="17">
        <v>2.39035546692337E-2</v>
      </c>
      <c r="AQ11" s="17">
        <v>8.2173417788334799E-2</v>
      </c>
      <c r="AR11" s="17">
        <v>0.10991617667780899</v>
      </c>
      <c r="AS11" s="17">
        <v>0.15619640037386701</v>
      </c>
      <c r="AT11" s="17">
        <v>0.233644546993661</v>
      </c>
      <c r="AU11" s="17"/>
      <c r="AV11" s="17">
        <v>8.6227940034463199E-2</v>
      </c>
      <c r="AW11" s="17">
        <v>6.0716387713687897E-2</v>
      </c>
      <c r="AX11" s="17">
        <v>0.162240629074627</v>
      </c>
      <c r="AY11" s="17">
        <v>7.1772299221942795E-2</v>
      </c>
      <c r="AZ11" s="17">
        <v>4.08475488966277E-2</v>
      </c>
      <c r="BA11" s="17">
        <v>0.118074026435072</v>
      </c>
      <c r="BB11" s="17"/>
      <c r="BC11" s="17">
        <v>9.9023690451942203E-2</v>
      </c>
      <c r="BD11" s="17">
        <v>7.0171056611026503E-2</v>
      </c>
      <c r="BE11" s="17">
        <v>9.3928651477118E-2</v>
      </c>
      <c r="BF11" s="17"/>
      <c r="BG11" s="17">
        <v>0.267979079840935</v>
      </c>
      <c r="BH11" s="17">
        <v>7.9683574281417105E-2</v>
      </c>
      <c r="BI11" s="17">
        <v>6.9999937823538805E-2</v>
      </c>
      <c r="BJ11" s="17">
        <v>0.22344230489928901</v>
      </c>
      <c r="BK11" s="17">
        <v>0</v>
      </c>
      <c r="BL11" s="17"/>
      <c r="BM11" s="17">
        <v>0.10478430864594999</v>
      </c>
      <c r="BN11" s="17">
        <v>4.5745542651673202E-2</v>
      </c>
    </row>
    <row r="12" spans="2:66" ht="29" x14ac:dyDescent="0.35">
      <c r="B12" s="18" t="s">
        <v>353</v>
      </c>
      <c r="C12" s="17">
        <v>1.08645262223787E-2</v>
      </c>
      <c r="D12" s="17">
        <v>1.5850529903374998E-2</v>
      </c>
      <c r="E12" s="17">
        <v>5.8183297848080004E-3</v>
      </c>
      <c r="F12" s="17"/>
      <c r="G12" s="17">
        <v>2.01189782316301E-2</v>
      </c>
      <c r="H12" s="17">
        <v>0</v>
      </c>
      <c r="I12" s="17">
        <v>2.9272368040390299E-2</v>
      </c>
      <c r="J12" s="17">
        <v>1.41129557916994E-2</v>
      </c>
      <c r="K12" s="17">
        <v>0</v>
      </c>
      <c r="L12" s="17">
        <v>0</v>
      </c>
      <c r="M12" s="17"/>
      <c r="N12" s="17">
        <v>1.9679956460167701E-2</v>
      </c>
      <c r="O12" s="17">
        <v>2.1282551574767401E-2</v>
      </c>
      <c r="P12" s="17">
        <v>0</v>
      </c>
      <c r="Q12" s="17">
        <v>0</v>
      </c>
      <c r="R12" s="17"/>
      <c r="S12" s="17">
        <v>5.34526884614843E-2</v>
      </c>
      <c r="T12" s="17">
        <v>0</v>
      </c>
      <c r="U12" s="17">
        <v>0</v>
      </c>
      <c r="V12" s="17">
        <v>3.13523887277374E-2</v>
      </c>
      <c r="W12" s="17">
        <v>0</v>
      </c>
      <c r="X12" s="17">
        <v>0</v>
      </c>
      <c r="Y12" s="17">
        <v>0</v>
      </c>
      <c r="Z12" s="17">
        <v>0</v>
      </c>
      <c r="AA12" s="17">
        <v>0</v>
      </c>
      <c r="AB12" s="17">
        <v>0</v>
      </c>
      <c r="AC12" s="17">
        <v>0</v>
      </c>
      <c r="AD12" s="17">
        <v>0</v>
      </c>
      <c r="AE12" s="17"/>
      <c r="AF12" s="17">
        <v>1.0004580343081401E-2</v>
      </c>
      <c r="AG12" s="17">
        <v>2.3555125805947399E-2</v>
      </c>
      <c r="AH12" s="17">
        <v>2.0919184604339201E-2</v>
      </c>
      <c r="AI12" s="17">
        <v>0</v>
      </c>
      <c r="AJ12" s="17">
        <v>0</v>
      </c>
      <c r="AK12" s="17">
        <v>0</v>
      </c>
      <c r="AL12" s="17"/>
      <c r="AM12" s="17">
        <v>9.2998711759170408E-3</v>
      </c>
      <c r="AN12" s="17">
        <v>1.2991175954159899E-2</v>
      </c>
      <c r="AO12" s="17"/>
      <c r="AP12" s="17">
        <v>2.5540154257346299E-2</v>
      </c>
      <c r="AQ12" s="17">
        <v>0</v>
      </c>
      <c r="AR12" s="17">
        <v>0</v>
      </c>
      <c r="AS12" s="17">
        <v>2.62610233070435E-2</v>
      </c>
      <c r="AT12" s="17">
        <v>7.6537423055131698E-2</v>
      </c>
      <c r="AU12" s="17"/>
      <c r="AV12" s="17">
        <v>1.45514858265326E-2</v>
      </c>
      <c r="AW12" s="17">
        <v>1.26524878069827E-2</v>
      </c>
      <c r="AX12" s="17">
        <v>0</v>
      </c>
      <c r="AY12" s="17">
        <v>0</v>
      </c>
      <c r="AZ12" s="17">
        <v>0</v>
      </c>
      <c r="BA12" s="17">
        <v>4.3903729240925497E-2</v>
      </c>
      <c r="BB12" s="17"/>
      <c r="BC12" s="17">
        <v>0</v>
      </c>
      <c r="BD12" s="17">
        <v>7.0781076391727296E-3</v>
      </c>
      <c r="BE12" s="17">
        <v>1.6877025510368002E-2</v>
      </c>
      <c r="BF12" s="17"/>
      <c r="BG12" s="17">
        <v>0</v>
      </c>
      <c r="BH12" s="17">
        <v>1.28375047170935E-2</v>
      </c>
      <c r="BI12" s="17">
        <v>7.4702530460896898E-3</v>
      </c>
      <c r="BJ12" s="17">
        <v>0</v>
      </c>
      <c r="BK12" s="17">
        <v>0</v>
      </c>
      <c r="BL12" s="17"/>
      <c r="BM12" s="17">
        <v>1.1126201014704599E-2</v>
      </c>
      <c r="BN12" s="17">
        <v>0</v>
      </c>
    </row>
    <row r="13" spans="2:66" ht="29" x14ac:dyDescent="0.35">
      <c r="B13" s="18" t="s">
        <v>354</v>
      </c>
      <c r="C13" s="17">
        <v>5.1346350732761996E-3</v>
      </c>
      <c r="D13" s="17">
        <v>5.4095409514317199E-3</v>
      </c>
      <c r="E13" s="17">
        <v>4.8802428591234797E-3</v>
      </c>
      <c r="F13" s="17"/>
      <c r="G13" s="17">
        <v>1.7240963445103501E-2</v>
      </c>
      <c r="H13" s="17">
        <v>0</v>
      </c>
      <c r="I13" s="17">
        <v>1.4462308321741901E-2</v>
      </c>
      <c r="J13" s="17">
        <v>0</v>
      </c>
      <c r="K13" s="17">
        <v>0</v>
      </c>
      <c r="L13" s="17">
        <v>0</v>
      </c>
      <c r="M13" s="17"/>
      <c r="N13" s="17">
        <v>0</v>
      </c>
      <c r="O13" s="17">
        <v>1.0234914784190601E-2</v>
      </c>
      <c r="P13" s="17">
        <v>1.1110745761389099E-2</v>
      </c>
      <c r="Q13" s="17">
        <v>0</v>
      </c>
      <c r="R13" s="17"/>
      <c r="S13" s="17">
        <v>1.60794075699962E-2</v>
      </c>
      <c r="T13" s="17">
        <v>0</v>
      </c>
      <c r="U13" s="17">
        <v>0</v>
      </c>
      <c r="V13" s="17">
        <v>0</v>
      </c>
      <c r="W13" s="17">
        <v>0</v>
      </c>
      <c r="X13" s="17">
        <v>2.7393454930439098E-2</v>
      </c>
      <c r="Y13" s="17">
        <v>0</v>
      </c>
      <c r="Z13" s="17">
        <v>0</v>
      </c>
      <c r="AA13" s="17">
        <v>0</v>
      </c>
      <c r="AB13" s="17">
        <v>0</v>
      </c>
      <c r="AC13" s="17">
        <v>0</v>
      </c>
      <c r="AD13" s="17">
        <v>0</v>
      </c>
      <c r="AE13" s="17"/>
      <c r="AF13" s="17">
        <v>9.4988056733101098E-3</v>
      </c>
      <c r="AG13" s="17">
        <v>1.17672547033823E-2</v>
      </c>
      <c r="AH13" s="17">
        <v>0</v>
      </c>
      <c r="AI13" s="17">
        <v>0</v>
      </c>
      <c r="AJ13" s="17">
        <v>0</v>
      </c>
      <c r="AK13" s="17">
        <v>0</v>
      </c>
      <c r="AL13" s="17"/>
      <c r="AM13" s="17">
        <v>0</v>
      </c>
      <c r="AN13" s="17">
        <v>1.1754257722569E-2</v>
      </c>
      <c r="AO13" s="17"/>
      <c r="AP13" s="17">
        <v>1.22824230675865E-2</v>
      </c>
      <c r="AQ13" s="17">
        <v>0</v>
      </c>
      <c r="AR13" s="17">
        <v>9.3331068582469309E-3</v>
      </c>
      <c r="AS13" s="17">
        <v>0</v>
      </c>
      <c r="AT13" s="17">
        <v>0</v>
      </c>
      <c r="AU13" s="17"/>
      <c r="AV13" s="17">
        <v>0</v>
      </c>
      <c r="AW13" s="17">
        <v>0</v>
      </c>
      <c r="AX13" s="17">
        <v>0</v>
      </c>
      <c r="AY13" s="17">
        <v>1.8729597760814499E-2</v>
      </c>
      <c r="AZ13" s="17">
        <v>0</v>
      </c>
      <c r="BA13" s="17">
        <v>0</v>
      </c>
      <c r="BB13" s="17"/>
      <c r="BC13" s="17">
        <v>0</v>
      </c>
      <c r="BD13" s="17">
        <v>0</v>
      </c>
      <c r="BE13" s="17">
        <v>8.8754066820005903E-3</v>
      </c>
      <c r="BF13" s="17"/>
      <c r="BG13" s="17">
        <v>0</v>
      </c>
      <c r="BH13" s="17">
        <v>0</v>
      </c>
      <c r="BI13" s="17">
        <v>0</v>
      </c>
      <c r="BJ13" s="17">
        <v>0.10376807900488</v>
      </c>
      <c r="BK13" s="17">
        <v>3.0307435031524901E-2</v>
      </c>
      <c r="BL13" s="17"/>
      <c r="BM13" s="17">
        <v>0</v>
      </c>
      <c r="BN13" s="17">
        <v>4.5347098284269902E-2</v>
      </c>
    </row>
    <row r="14" spans="2:66" x14ac:dyDescent="0.35">
      <c r="B14" s="18" t="s">
        <v>282</v>
      </c>
      <c r="C14" s="19">
        <v>1.5746552828062699E-2</v>
      </c>
      <c r="D14" s="19">
        <v>1.0188130560939101E-2</v>
      </c>
      <c r="E14" s="19">
        <v>1.6263951638151E-2</v>
      </c>
      <c r="F14" s="19"/>
      <c r="G14" s="19">
        <v>1.8563173200756299E-2</v>
      </c>
      <c r="H14" s="19">
        <v>1.6527039793554198E-2</v>
      </c>
      <c r="I14" s="19">
        <v>2.7765681276432998E-2</v>
      </c>
      <c r="J14" s="19">
        <v>3.0671370105077499E-2</v>
      </c>
      <c r="K14" s="19">
        <v>0</v>
      </c>
      <c r="L14" s="19">
        <v>0</v>
      </c>
      <c r="M14" s="19"/>
      <c r="N14" s="19">
        <v>1.1291317103564499E-2</v>
      </c>
      <c r="O14" s="19">
        <v>1.9948035359447999E-2</v>
      </c>
      <c r="P14" s="19">
        <v>1.1595340263955501E-2</v>
      </c>
      <c r="Q14" s="19">
        <v>1.9512172095731299E-2</v>
      </c>
      <c r="R14" s="19"/>
      <c r="S14" s="19">
        <v>0</v>
      </c>
      <c r="T14" s="19">
        <v>1.9038448135097599E-2</v>
      </c>
      <c r="U14" s="19">
        <v>0</v>
      </c>
      <c r="V14" s="19">
        <v>0</v>
      </c>
      <c r="W14" s="19">
        <v>0</v>
      </c>
      <c r="X14" s="19">
        <v>2.7393454930439098E-2</v>
      </c>
      <c r="Y14" s="19">
        <v>0</v>
      </c>
      <c r="Z14" s="19">
        <v>6.2932486966203099E-2</v>
      </c>
      <c r="AA14" s="19">
        <v>2.1822032292185399E-2</v>
      </c>
      <c r="AB14" s="19">
        <v>4.5931767020545598E-2</v>
      </c>
      <c r="AC14" s="19">
        <v>6.8732038475163904E-2</v>
      </c>
      <c r="AD14" s="19">
        <v>0</v>
      </c>
      <c r="AE14" s="19"/>
      <c r="AF14" s="19">
        <v>3.02816868965089E-2</v>
      </c>
      <c r="AG14" s="19">
        <v>1.28381743578022E-2</v>
      </c>
      <c r="AH14" s="19">
        <v>0</v>
      </c>
      <c r="AI14" s="19">
        <v>1.24943442885338E-2</v>
      </c>
      <c r="AJ14" s="19">
        <v>0</v>
      </c>
      <c r="AK14" s="19">
        <v>5.5787961848260098E-2</v>
      </c>
      <c r="AL14" s="19"/>
      <c r="AM14" s="19">
        <v>1.43660637917923E-2</v>
      </c>
      <c r="AN14" s="19">
        <v>1.1766385973965E-2</v>
      </c>
      <c r="AO14" s="19"/>
      <c r="AP14" s="19">
        <v>1.12981725475844E-2</v>
      </c>
      <c r="AQ14" s="19">
        <v>1.13441626246439E-2</v>
      </c>
      <c r="AR14" s="19">
        <v>2.0637556413693001E-2</v>
      </c>
      <c r="AS14" s="19">
        <v>2.94401330056718E-2</v>
      </c>
      <c r="AT14" s="19">
        <v>0</v>
      </c>
      <c r="AU14" s="19"/>
      <c r="AV14" s="19">
        <v>2.8151854405238499E-2</v>
      </c>
      <c r="AW14" s="19">
        <v>2.5176244875067099E-2</v>
      </c>
      <c r="AX14" s="19">
        <v>0</v>
      </c>
      <c r="AY14" s="19">
        <v>0</v>
      </c>
      <c r="AZ14" s="19">
        <v>0</v>
      </c>
      <c r="BA14" s="19">
        <v>0</v>
      </c>
      <c r="BB14" s="19"/>
      <c r="BC14" s="19">
        <v>2.1540048213337298E-2</v>
      </c>
      <c r="BD14" s="19">
        <v>1.8829013440777202E-2</v>
      </c>
      <c r="BE14" s="19">
        <v>9.6831437197645292E-3</v>
      </c>
      <c r="BF14" s="19"/>
      <c r="BG14" s="19">
        <v>0</v>
      </c>
      <c r="BH14" s="19">
        <v>0</v>
      </c>
      <c r="BI14" s="19">
        <v>8.0467697924401296E-3</v>
      </c>
      <c r="BJ14" s="19">
        <v>0</v>
      </c>
      <c r="BK14" s="19">
        <v>3.3065667828252203E-2</v>
      </c>
      <c r="BL14" s="19"/>
      <c r="BM14" s="19">
        <v>0</v>
      </c>
      <c r="BN14" s="19">
        <v>2.6296104120855202E-2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498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388</v>
      </c>
      <c r="D7" s="10">
        <v>186</v>
      </c>
      <c r="E7" s="10">
        <v>202</v>
      </c>
      <c r="F7" s="10"/>
      <c r="G7" s="10">
        <v>65</v>
      </c>
      <c r="H7" s="10">
        <v>66</v>
      </c>
      <c r="I7" s="10">
        <v>64</v>
      </c>
      <c r="J7" s="10">
        <v>60</v>
      </c>
      <c r="K7" s="10">
        <v>50</v>
      </c>
      <c r="L7" s="10">
        <v>83</v>
      </c>
      <c r="M7" s="10"/>
      <c r="N7" s="10">
        <v>116</v>
      </c>
      <c r="O7" s="10">
        <v>87</v>
      </c>
      <c r="P7" s="10">
        <v>89</v>
      </c>
      <c r="Q7" s="10">
        <v>95</v>
      </c>
      <c r="R7" s="10"/>
      <c r="S7" s="10">
        <v>56</v>
      </c>
      <c r="T7" s="10">
        <v>46</v>
      </c>
      <c r="U7" s="10">
        <v>38</v>
      </c>
      <c r="V7" s="10">
        <v>39</v>
      </c>
      <c r="W7" s="10">
        <v>27</v>
      </c>
      <c r="X7" s="10">
        <v>40</v>
      </c>
      <c r="Y7" s="10">
        <v>23</v>
      </c>
      <c r="Z7" s="10">
        <v>12</v>
      </c>
      <c r="AA7" s="10">
        <v>42</v>
      </c>
      <c r="AB7" s="10">
        <v>29</v>
      </c>
      <c r="AC7" s="10">
        <v>25</v>
      </c>
      <c r="AD7" s="10">
        <v>11</v>
      </c>
      <c r="AE7" s="10"/>
      <c r="AF7" s="10">
        <v>107</v>
      </c>
      <c r="AG7" s="10">
        <v>97</v>
      </c>
      <c r="AH7" s="10">
        <v>50</v>
      </c>
      <c r="AI7" s="10">
        <v>75</v>
      </c>
      <c r="AJ7" s="10">
        <v>44</v>
      </c>
      <c r="AK7" s="10">
        <v>15</v>
      </c>
      <c r="AL7" s="10"/>
      <c r="AM7" s="10">
        <v>224</v>
      </c>
      <c r="AN7" s="10">
        <v>164</v>
      </c>
      <c r="AO7" s="10"/>
      <c r="AP7" s="10">
        <v>82</v>
      </c>
      <c r="AQ7" s="10">
        <v>99</v>
      </c>
      <c r="AR7" s="10">
        <v>90</v>
      </c>
      <c r="AS7" s="10">
        <v>38</v>
      </c>
      <c r="AT7" s="10">
        <v>13</v>
      </c>
      <c r="AU7" s="10"/>
      <c r="AV7" s="10">
        <v>136</v>
      </c>
      <c r="AW7" s="10">
        <v>85</v>
      </c>
      <c r="AX7" s="10">
        <v>31</v>
      </c>
      <c r="AY7" s="10">
        <v>45</v>
      </c>
      <c r="AZ7" s="10">
        <v>24</v>
      </c>
      <c r="BA7" s="10">
        <v>33</v>
      </c>
      <c r="BB7" s="10"/>
      <c r="BC7" s="10">
        <v>93</v>
      </c>
      <c r="BD7" s="10">
        <v>145</v>
      </c>
      <c r="BE7" s="10">
        <v>127</v>
      </c>
      <c r="BF7" s="10"/>
      <c r="BG7" s="10">
        <v>33</v>
      </c>
      <c r="BH7" s="10">
        <v>183</v>
      </c>
      <c r="BI7" s="10">
        <v>115</v>
      </c>
      <c r="BJ7" s="10">
        <v>13</v>
      </c>
      <c r="BK7" s="10">
        <v>29</v>
      </c>
      <c r="BL7" s="10"/>
      <c r="BM7" s="10">
        <v>216</v>
      </c>
      <c r="BN7" s="10">
        <v>42</v>
      </c>
    </row>
    <row r="8" spans="2:66" ht="30" customHeight="1" x14ac:dyDescent="0.35">
      <c r="B8" s="11" t="s">
        <v>19</v>
      </c>
      <c r="C8" s="11">
        <v>388</v>
      </c>
      <c r="D8" s="11">
        <v>188</v>
      </c>
      <c r="E8" s="11">
        <v>200</v>
      </c>
      <c r="F8" s="11"/>
      <c r="G8" s="11">
        <v>66</v>
      </c>
      <c r="H8" s="11">
        <v>64</v>
      </c>
      <c r="I8" s="11">
        <v>66</v>
      </c>
      <c r="J8" s="11">
        <v>62</v>
      </c>
      <c r="K8" s="11">
        <v>49</v>
      </c>
      <c r="L8" s="11">
        <v>81</v>
      </c>
      <c r="M8" s="11"/>
      <c r="N8" s="11">
        <v>115</v>
      </c>
      <c r="O8" s="11">
        <v>91</v>
      </c>
      <c r="P8" s="11">
        <v>88</v>
      </c>
      <c r="Q8" s="11">
        <v>93</v>
      </c>
      <c r="R8" s="11"/>
      <c r="S8" s="11">
        <v>55</v>
      </c>
      <c r="T8" s="11">
        <v>46</v>
      </c>
      <c r="U8" s="11">
        <v>37</v>
      </c>
      <c r="V8" s="11">
        <v>42</v>
      </c>
      <c r="W8" s="11">
        <v>27</v>
      </c>
      <c r="X8" s="11">
        <v>39</v>
      </c>
      <c r="Y8" s="11">
        <v>22</v>
      </c>
      <c r="Z8" s="11">
        <v>11</v>
      </c>
      <c r="AA8" s="11">
        <v>41</v>
      </c>
      <c r="AB8" s="11">
        <v>34</v>
      </c>
      <c r="AC8" s="11">
        <v>24</v>
      </c>
      <c r="AD8" s="11">
        <v>10</v>
      </c>
      <c r="AE8" s="11"/>
      <c r="AF8" s="11">
        <v>107</v>
      </c>
      <c r="AG8" s="11">
        <v>97</v>
      </c>
      <c r="AH8" s="11">
        <v>50</v>
      </c>
      <c r="AI8" s="11">
        <v>75</v>
      </c>
      <c r="AJ8" s="11">
        <v>43</v>
      </c>
      <c r="AK8" s="11">
        <v>15</v>
      </c>
      <c r="AL8" s="11"/>
      <c r="AM8" s="11">
        <v>223</v>
      </c>
      <c r="AN8" s="11">
        <v>165</v>
      </c>
      <c r="AO8" s="11"/>
      <c r="AP8" s="11">
        <v>82</v>
      </c>
      <c r="AQ8" s="11">
        <v>99</v>
      </c>
      <c r="AR8" s="11">
        <v>91</v>
      </c>
      <c r="AS8" s="11">
        <v>38</v>
      </c>
      <c r="AT8" s="11">
        <v>13</v>
      </c>
      <c r="AU8" s="11"/>
      <c r="AV8" s="11">
        <v>136</v>
      </c>
      <c r="AW8" s="11">
        <v>84</v>
      </c>
      <c r="AX8" s="11">
        <v>31</v>
      </c>
      <c r="AY8" s="11">
        <v>45</v>
      </c>
      <c r="AZ8" s="11">
        <v>24</v>
      </c>
      <c r="BA8" s="11">
        <v>33</v>
      </c>
      <c r="BB8" s="11"/>
      <c r="BC8" s="11">
        <v>93</v>
      </c>
      <c r="BD8" s="11">
        <v>146</v>
      </c>
      <c r="BE8" s="11">
        <v>127</v>
      </c>
      <c r="BF8" s="11"/>
      <c r="BG8" s="11">
        <v>33</v>
      </c>
      <c r="BH8" s="11">
        <v>184</v>
      </c>
      <c r="BI8" s="11">
        <v>114</v>
      </c>
      <c r="BJ8" s="11">
        <v>13</v>
      </c>
      <c r="BK8" s="11">
        <v>29</v>
      </c>
      <c r="BL8" s="11"/>
      <c r="BM8" s="11">
        <v>217</v>
      </c>
      <c r="BN8" s="11">
        <v>43</v>
      </c>
    </row>
    <row r="9" spans="2:66" ht="29" x14ac:dyDescent="0.35">
      <c r="B9" s="18" t="s">
        <v>350</v>
      </c>
      <c r="C9" s="17">
        <v>0.80716692019454905</v>
      </c>
      <c r="D9" s="17">
        <v>0.80175083635630395</v>
      </c>
      <c r="E9" s="17">
        <v>0.81224537423982102</v>
      </c>
      <c r="F9" s="17"/>
      <c r="G9" s="17">
        <v>0.63834179729774898</v>
      </c>
      <c r="H9" s="17">
        <v>0.62277743413242803</v>
      </c>
      <c r="I9" s="17">
        <v>0.76662467085198704</v>
      </c>
      <c r="J9" s="17">
        <v>0.86231554596720195</v>
      </c>
      <c r="K9" s="17">
        <v>1</v>
      </c>
      <c r="L9" s="17">
        <v>0.964936073777244</v>
      </c>
      <c r="M9" s="17"/>
      <c r="N9" s="17">
        <v>0.78532832605354097</v>
      </c>
      <c r="O9" s="17">
        <v>0.79197783938245403</v>
      </c>
      <c r="P9" s="17">
        <v>0.81458233481097397</v>
      </c>
      <c r="Q9" s="17">
        <v>0.84008796391933205</v>
      </c>
      <c r="R9" s="17"/>
      <c r="S9" s="17">
        <v>0.69456138748460905</v>
      </c>
      <c r="T9" s="17">
        <v>0.91366278939172596</v>
      </c>
      <c r="U9" s="17">
        <v>0.83718756709014497</v>
      </c>
      <c r="V9" s="17">
        <v>0.79390313135886903</v>
      </c>
      <c r="W9" s="17">
        <v>0.66596871025639004</v>
      </c>
      <c r="X9" s="17">
        <v>0.84788234721614197</v>
      </c>
      <c r="Y9" s="17">
        <v>0.91248623369581705</v>
      </c>
      <c r="Z9" s="17">
        <v>0.91737379372035399</v>
      </c>
      <c r="AA9" s="17">
        <v>0.712934973792826</v>
      </c>
      <c r="AB9" s="17">
        <v>0.79206517086189299</v>
      </c>
      <c r="AC9" s="17">
        <v>0.96078165091858003</v>
      </c>
      <c r="AD9" s="17">
        <v>0.81540291846124802</v>
      </c>
      <c r="AE9" s="17"/>
      <c r="AF9" s="17">
        <v>0.65325267520366803</v>
      </c>
      <c r="AG9" s="17">
        <v>0.85864941603108202</v>
      </c>
      <c r="AH9" s="17">
        <v>0.820042928647567</v>
      </c>
      <c r="AI9" s="17">
        <v>0.868375423978891</v>
      </c>
      <c r="AJ9" s="17">
        <v>0.95403080935407503</v>
      </c>
      <c r="AK9" s="17">
        <v>0.798312322908318</v>
      </c>
      <c r="AL9" s="17"/>
      <c r="AM9" s="17">
        <v>0.81218903816656896</v>
      </c>
      <c r="AN9" s="17">
        <v>0.80038250619637696</v>
      </c>
      <c r="AO9" s="17"/>
      <c r="AP9" s="17">
        <v>0.87309955106373205</v>
      </c>
      <c r="AQ9" s="17">
        <v>0.81607310926708998</v>
      </c>
      <c r="AR9" s="17">
        <v>0.78645342085140901</v>
      </c>
      <c r="AS9" s="17">
        <v>0.55919905956530103</v>
      </c>
      <c r="AT9" s="17">
        <v>0.77113650979616399</v>
      </c>
      <c r="AU9" s="17"/>
      <c r="AV9" s="17">
        <v>0.735752823576584</v>
      </c>
      <c r="AW9" s="17">
        <v>0.82745660500626095</v>
      </c>
      <c r="AX9" s="17">
        <v>0.773494184743724</v>
      </c>
      <c r="AY9" s="17">
        <v>0.88925282743405998</v>
      </c>
      <c r="AZ9" s="17">
        <v>0.86426025019508301</v>
      </c>
      <c r="BA9" s="17">
        <v>0.78389441470953602</v>
      </c>
      <c r="BB9" s="17"/>
      <c r="BC9" s="17">
        <v>0.79546081271782298</v>
      </c>
      <c r="BD9" s="17">
        <v>0.84647147080699703</v>
      </c>
      <c r="BE9" s="17">
        <v>0.76054263654807497</v>
      </c>
      <c r="BF9" s="17"/>
      <c r="BG9" s="17">
        <v>0.76214839548471303</v>
      </c>
      <c r="BH9" s="17">
        <v>0.77552289964229504</v>
      </c>
      <c r="BI9" s="17">
        <v>0.84647170124508597</v>
      </c>
      <c r="BJ9" s="17">
        <v>0.77032077325329895</v>
      </c>
      <c r="BK9" s="17">
        <v>0.92501463240721404</v>
      </c>
      <c r="BL9" s="17"/>
      <c r="BM9" s="17">
        <v>0.77347549416774297</v>
      </c>
      <c r="BN9" s="17">
        <v>0.87727151047154595</v>
      </c>
    </row>
    <row r="10" spans="2:66" ht="43.5" x14ac:dyDescent="0.35">
      <c r="B10" s="18" t="s">
        <v>351</v>
      </c>
      <c r="C10" s="17">
        <v>0.11722240503484101</v>
      </c>
      <c r="D10" s="17">
        <v>0.11995348779677199</v>
      </c>
      <c r="E10" s="17">
        <v>0.11466157349778899</v>
      </c>
      <c r="F10" s="17"/>
      <c r="G10" s="17">
        <v>0.219819725687108</v>
      </c>
      <c r="H10" s="17">
        <v>0.226231065292963</v>
      </c>
      <c r="I10" s="17">
        <v>0.17127453682793101</v>
      </c>
      <c r="J10" s="17">
        <v>6.8294712473586802E-2</v>
      </c>
      <c r="K10" s="17">
        <v>0</v>
      </c>
      <c r="L10" s="17">
        <v>1.1549238010855299E-2</v>
      </c>
      <c r="M10" s="17"/>
      <c r="N10" s="17">
        <v>9.9964045042217897E-2</v>
      </c>
      <c r="O10" s="17">
        <v>0.16197192425457199</v>
      </c>
      <c r="P10" s="17">
        <v>0.13813581343891801</v>
      </c>
      <c r="Q10" s="17">
        <v>7.6247473020672099E-2</v>
      </c>
      <c r="R10" s="17"/>
      <c r="S10" s="17">
        <v>0.14457196447050999</v>
      </c>
      <c r="T10" s="17">
        <v>4.2143355474574297E-2</v>
      </c>
      <c r="U10" s="17">
        <v>0.13711135833391599</v>
      </c>
      <c r="V10" s="17">
        <v>0.104547988334034</v>
      </c>
      <c r="W10" s="17">
        <v>0.33403128974361002</v>
      </c>
      <c r="X10" s="17">
        <v>5.1759916135944398E-2</v>
      </c>
      <c r="Y10" s="17">
        <v>0</v>
      </c>
      <c r="Z10" s="17">
        <v>8.2626206279646106E-2</v>
      </c>
      <c r="AA10" s="17">
        <v>0.19165348308203101</v>
      </c>
      <c r="AB10" s="17">
        <v>0.102361367304258</v>
      </c>
      <c r="AC10" s="17">
        <v>3.9218349081420197E-2</v>
      </c>
      <c r="AD10" s="17">
        <v>0.18459708153875201</v>
      </c>
      <c r="AE10" s="17"/>
      <c r="AF10" s="17">
        <v>0.20888832331835999</v>
      </c>
      <c r="AG10" s="17">
        <v>6.14594775088462E-2</v>
      </c>
      <c r="AH10" s="17">
        <v>0.142363632245637</v>
      </c>
      <c r="AI10" s="17">
        <v>0.105163915535832</v>
      </c>
      <c r="AJ10" s="17">
        <v>2.3973107285859802E-2</v>
      </c>
      <c r="AK10" s="17">
        <v>6.9692700510169403E-2</v>
      </c>
      <c r="AL10" s="17"/>
      <c r="AM10" s="17">
        <v>0.10647271921731</v>
      </c>
      <c r="AN10" s="17">
        <v>0.13174423015777401</v>
      </c>
      <c r="AO10" s="17"/>
      <c r="AP10" s="17">
        <v>6.2672036971386805E-2</v>
      </c>
      <c r="AQ10" s="17">
        <v>0.101442698554969</v>
      </c>
      <c r="AR10" s="17">
        <v>0.181177230764726</v>
      </c>
      <c r="AS10" s="17">
        <v>0.28045254522003699</v>
      </c>
      <c r="AT10" s="17">
        <v>0</v>
      </c>
      <c r="AU10" s="17"/>
      <c r="AV10" s="17">
        <v>0.153094418628822</v>
      </c>
      <c r="AW10" s="17">
        <v>8.7677947612126703E-2</v>
      </c>
      <c r="AX10" s="17">
        <v>0.19307684427900801</v>
      </c>
      <c r="AY10" s="17">
        <v>4.3763102206892002E-2</v>
      </c>
      <c r="AZ10" s="17">
        <v>9.5507399539376106E-2</v>
      </c>
      <c r="BA10" s="17">
        <v>0.15388994684653101</v>
      </c>
      <c r="BB10" s="17"/>
      <c r="BC10" s="17">
        <v>0.163669773966446</v>
      </c>
      <c r="BD10" s="17">
        <v>8.4425372951531699E-2</v>
      </c>
      <c r="BE10" s="17">
        <v>0.13341630053928299</v>
      </c>
      <c r="BF10" s="17"/>
      <c r="BG10" s="17">
        <v>0.14976500707902901</v>
      </c>
      <c r="BH10" s="17">
        <v>0.16198745399807099</v>
      </c>
      <c r="BI10" s="17">
        <v>8.6255898194062E-2</v>
      </c>
      <c r="BJ10" s="17">
        <v>7.3978060077282998E-2</v>
      </c>
      <c r="BK10" s="17">
        <v>0</v>
      </c>
      <c r="BL10" s="17"/>
      <c r="BM10" s="17">
        <v>0.160116408579144</v>
      </c>
      <c r="BN10" s="17">
        <v>2.28318277283374E-2</v>
      </c>
    </row>
    <row r="11" spans="2:66" ht="29" x14ac:dyDescent="0.35">
      <c r="B11" s="18" t="s">
        <v>352</v>
      </c>
      <c r="C11" s="17">
        <v>3.87933697907017E-2</v>
      </c>
      <c r="D11" s="17">
        <v>4.9569874611910203E-2</v>
      </c>
      <c r="E11" s="17">
        <v>2.8688654624237499E-2</v>
      </c>
      <c r="F11" s="17"/>
      <c r="G11" s="17">
        <v>6.4436974072193398E-2</v>
      </c>
      <c r="H11" s="17">
        <v>0.10549445235035999</v>
      </c>
      <c r="I11" s="17">
        <v>3.14495931968082E-2</v>
      </c>
      <c r="J11" s="17">
        <v>1.6170545645789899E-2</v>
      </c>
      <c r="K11" s="17">
        <v>0</v>
      </c>
      <c r="L11" s="17">
        <v>1.17573441059503E-2</v>
      </c>
      <c r="M11" s="17"/>
      <c r="N11" s="17">
        <v>7.0025208246643003E-2</v>
      </c>
      <c r="O11" s="17">
        <v>1.17214576925385E-2</v>
      </c>
      <c r="P11" s="17">
        <v>2.4478961318180201E-2</v>
      </c>
      <c r="Q11" s="17">
        <v>4.0487621932755097E-2</v>
      </c>
      <c r="R11" s="17"/>
      <c r="S11" s="17">
        <v>0.106355047285337</v>
      </c>
      <c r="T11" s="17">
        <v>0</v>
      </c>
      <c r="U11" s="17">
        <v>0</v>
      </c>
      <c r="V11" s="17">
        <v>7.6739970396537904E-2</v>
      </c>
      <c r="W11" s="17">
        <v>0</v>
      </c>
      <c r="X11" s="17">
        <v>4.84607592798783E-2</v>
      </c>
      <c r="Y11" s="17">
        <v>8.7513766304183296E-2</v>
      </c>
      <c r="Z11" s="17">
        <v>0</v>
      </c>
      <c r="AA11" s="17">
        <v>2.2922109039954099E-2</v>
      </c>
      <c r="AB11" s="17">
        <v>3.6451550290580698E-2</v>
      </c>
      <c r="AC11" s="17">
        <v>0</v>
      </c>
      <c r="AD11" s="17">
        <v>0</v>
      </c>
      <c r="AE11" s="17"/>
      <c r="AF11" s="17">
        <v>8.3564870203590103E-2</v>
      </c>
      <c r="AG11" s="17">
        <v>2.3363693460991899E-2</v>
      </c>
      <c r="AH11" s="17">
        <v>3.7593439106795599E-2</v>
      </c>
      <c r="AI11" s="17">
        <v>1.3533298679789399E-2</v>
      </c>
      <c r="AJ11" s="17">
        <v>0</v>
      </c>
      <c r="AK11" s="17">
        <v>6.19333309651049E-2</v>
      </c>
      <c r="AL11" s="17"/>
      <c r="AM11" s="17">
        <v>4.9109522317178099E-2</v>
      </c>
      <c r="AN11" s="17">
        <v>2.48572077973278E-2</v>
      </c>
      <c r="AO11" s="17"/>
      <c r="AP11" s="17">
        <v>0</v>
      </c>
      <c r="AQ11" s="17">
        <v>4.1593083001715402E-2</v>
      </c>
      <c r="AR11" s="17">
        <v>2.2009385586898401E-2</v>
      </c>
      <c r="AS11" s="17">
        <v>0.106133850870301</v>
      </c>
      <c r="AT11" s="17">
        <v>0.22886349020383601</v>
      </c>
      <c r="AU11" s="17"/>
      <c r="AV11" s="17">
        <v>5.9658450231693798E-2</v>
      </c>
      <c r="AW11" s="17">
        <v>5.9896796194501098E-2</v>
      </c>
      <c r="AX11" s="17">
        <v>0</v>
      </c>
      <c r="AY11" s="17">
        <v>2.0760134568352798E-2</v>
      </c>
      <c r="AZ11" s="17">
        <v>4.0232350265540902E-2</v>
      </c>
      <c r="BA11" s="17">
        <v>0</v>
      </c>
      <c r="BB11" s="17"/>
      <c r="BC11" s="17">
        <v>3.05782917398086E-2</v>
      </c>
      <c r="BD11" s="17">
        <v>3.4891197919033799E-2</v>
      </c>
      <c r="BE11" s="17">
        <v>4.8908751712446998E-2</v>
      </c>
      <c r="BF11" s="17"/>
      <c r="BG11" s="17">
        <v>5.8786217604891E-2</v>
      </c>
      <c r="BH11" s="17">
        <v>3.4476742792649402E-2</v>
      </c>
      <c r="BI11" s="17">
        <v>5.0706143835409598E-2</v>
      </c>
      <c r="BJ11" s="17">
        <v>7.6260412426610802E-2</v>
      </c>
      <c r="BK11" s="17">
        <v>0</v>
      </c>
      <c r="BL11" s="17"/>
      <c r="BM11" s="17">
        <v>3.8198103317693001E-2</v>
      </c>
      <c r="BN11" s="17">
        <v>2.3536229487464099E-2</v>
      </c>
    </row>
    <row r="12" spans="2:66" ht="29" x14ac:dyDescent="0.35">
      <c r="B12" s="18" t="s">
        <v>353</v>
      </c>
      <c r="C12" s="17">
        <v>2.14157617093109E-2</v>
      </c>
      <c r="D12" s="17">
        <v>2.8725801235013799E-2</v>
      </c>
      <c r="E12" s="17">
        <v>1.45614180711534E-2</v>
      </c>
      <c r="F12" s="17"/>
      <c r="G12" s="17">
        <v>6.25981836817113E-2</v>
      </c>
      <c r="H12" s="17">
        <v>3.0704433553569999E-2</v>
      </c>
      <c r="I12" s="17">
        <v>1.5965287785973802E-2</v>
      </c>
      <c r="J12" s="17">
        <v>1.88516785087454E-2</v>
      </c>
      <c r="K12" s="17">
        <v>0</v>
      </c>
      <c r="L12" s="17">
        <v>0</v>
      </c>
      <c r="M12" s="17"/>
      <c r="N12" s="17">
        <v>2.6416703712113399E-2</v>
      </c>
      <c r="O12" s="17">
        <v>2.36148926399814E-2</v>
      </c>
      <c r="P12" s="17">
        <v>1.1799671466117399E-2</v>
      </c>
      <c r="Q12" s="17">
        <v>2.2418680137777199E-2</v>
      </c>
      <c r="R12" s="17"/>
      <c r="S12" s="17">
        <v>3.68093065145082E-2</v>
      </c>
      <c r="T12" s="17">
        <v>2.28960446174594E-2</v>
      </c>
      <c r="U12" s="17">
        <v>0</v>
      </c>
      <c r="V12" s="17">
        <v>2.48089099105595E-2</v>
      </c>
      <c r="W12" s="17">
        <v>0</v>
      </c>
      <c r="X12" s="17">
        <v>2.7307482303672699E-2</v>
      </c>
      <c r="Y12" s="17">
        <v>0</v>
      </c>
      <c r="Z12" s="17">
        <v>0</v>
      </c>
      <c r="AA12" s="17">
        <v>4.8509405566260697E-2</v>
      </c>
      <c r="AB12" s="17">
        <v>3.4807754776829201E-2</v>
      </c>
      <c r="AC12" s="17">
        <v>0</v>
      </c>
      <c r="AD12" s="17">
        <v>0</v>
      </c>
      <c r="AE12" s="17"/>
      <c r="AF12" s="17">
        <v>2.72068927482878E-2</v>
      </c>
      <c r="AG12" s="17">
        <v>4.4696365817793703E-2</v>
      </c>
      <c r="AH12" s="17">
        <v>0</v>
      </c>
      <c r="AI12" s="17">
        <v>0</v>
      </c>
      <c r="AJ12" s="17">
        <v>0</v>
      </c>
      <c r="AK12" s="17">
        <v>7.0061645616407806E-2</v>
      </c>
      <c r="AL12" s="17"/>
      <c r="AM12" s="17">
        <v>1.8318584206930302E-2</v>
      </c>
      <c r="AN12" s="17">
        <v>2.5599760277055201E-2</v>
      </c>
      <c r="AO12" s="17"/>
      <c r="AP12" s="17">
        <v>4.0625427675070901E-2</v>
      </c>
      <c r="AQ12" s="17">
        <v>2.1121361507453799E-2</v>
      </c>
      <c r="AR12" s="17">
        <v>1.03599627969667E-2</v>
      </c>
      <c r="AS12" s="17">
        <v>2.42835398998144E-2</v>
      </c>
      <c r="AT12" s="17">
        <v>0</v>
      </c>
      <c r="AU12" s="17"/>
      <c r="AV12" s="17">
        <v>3.0021867121326699E-2</v>
      </c>
      <c r="AW12" s="17">
        <v>0</v>
      </c>
      <c r="AX12" s="17">
        <v>3.3428970977267901E-2</v>
      </c>
      <c r="AY12" s="17">
        <v>4.6223935790694802E-2</v>
      </c>
      <c r="AZ12" s="17">
        <v>0</v>
      </c>
      <c r="BA12" s="17">
        <v>3.31734144151088E-2</v>
      </c>
      <c r="BB12" s="17"/>
      <c r="BC12" s="17">
        <v>0</v>
      </c>
      <c r="BD12" s="17">
        <v>1.42916076189991E-2</v>
      </c>
      <c r="BE12" s="17">
        <v>4.04351174230244E-2</v>
      </c>
      <c r="BF12" s="17"/>
      <c r="BG12" s="17">
        <v>0</v>
      </c>
      <c r="BH12" s="17">
        <v>2.2831133109973999E-2</v>
      </c>
      <c r="BI12" s="17">
        <v>8.2064721353788794E-3</v>
      </c>
      <c r="BJ12" s="17">
        <v>7.9440754242806999E-2</v>
      </c>
      <c r="BK12" s="17">
        <v>3.5860862954144597E-2</v>
      </c>
      <c r="BL12" s="17"/>
      <c r="BM12" s="17">
        <v>1.9336081153742898E-2</v>
      </c>
      <c r="BN12" s="17">
        <v>4.93109124591323E-2</v>
      </c>
    </row>
    <row r="13" spans="2:66" ht="29" x14ac:dyDescent="0.35">
      <c r="B13" s="18" t="s">
        <v>354</v>
      </c>
      <c r="C13" s="17">
        <v>2.5043848969211E-3</v>
      </c>
      <c r="D13" s="17">
        <v>0</v>
      </c>
      <c r="E13" s="17">
        <v>4.85265054245578E-3</v>
      </c>
      <c r="F13" s="17"/>
      <c r="G13" s="17">
        <v>1.48033192612376E-2</v>
      </c>
      <c r="H13" s="17">
        <v>0</v>
      </c>
      <c r="I13" s="17">
        <v>0</v>
      </c>
      <c r="J13" s="17">
        <v>0</v>
      </c>
      <c r="K13" s="17">
        <v>0</v>
      </c>
      <c r="L13" s="17">
        <v>0</v>
      </c>
      <c r="M13" s="17"/>
      <c r="N13" s="17">
        <v>0</v>
      </c>
      <c r="O13" s="17">
        <v>1.0713886030453101E-2</v>
      </c>
      <c r="P13" s="17">
        <v>0</v>
      </c>
      <c r="Q13" s="17">
        <v>0</v>
      </c>
      <c r="R13" s="17"/>
      <c r="S13" s="17">
        <v>1.7702294245036099E-2</v>
      </c>
      <c r="T13" s="17">
        <v>0</v>
      </c>
      <c r="U13" s="17">
        <v>0</v>
      </c>
      <c r="V13" s="17">
        <v>0</v>
      </c>
      <c r="W13" s="17">
        <v>0</v>
      </c>
      <c r="X13" s="17">
        <v>0</v>
      </c>
      <c r="Y13" s="17">
        <v>0</v>
      </c>
      <c r="Z13" s="17">
        <v>0</v>
      </c>
      <c r="AA13" s="17">
        <v>0</v>
      </c>
      <c r="AB13" s="17">
        <v>0</v>
      </c>
      <c r="AC13" s="17">
        <v>0</v>
      </c>
      <c r="AD13" s="17">
        <v>0</v>
      </c>
      <c r="AE13" s="17"/>
      <c r="AF13" s="17">
        <v>9.0739370695613001E-3</v>
      </c>
      <c r="AG13" s="17">
        <v>0</v>
      </c>
      <c r="AH13" s="17">
        <v>0</v>
      </c>
      <c r="AI13" s="17">
        <v>0</v>
      </c>
      <c r="AJ13" s="17">
        <v>0</v>
      </c>
      <c r="AK13" s="17">
        <v>0</v>
      </c>
      <c r="AL13" s="17"/>
      <c r="AM13" s="17">
        <v>0</v>
      </c>
      <c r="AN13" s="17">
        <v>5.8875758227703396E-3</v>
      </c>
      <c r="AO13" s="17"/>
      <c r="AP13" s="17">
        <v>0</v>
      </c>
      <c r="AQ13" s="17">
        <v>9.8515662689075394E-3</v>
      </c>
      <c r="AR13" s="17">
        <v>0</v>
      </c>
      <c r="AS13" s="17">
        <v>0</v>
      </c>
      <c r="AT13" s="17">
        <v>0</v>
      </c>
      <c r="AU13" s="17"/>
      <c r="AV13" s="17">
        <v>7.1426089750011197E-3</v>
      </c>
      <c r="AW13" s="17">
        <v>0</v>
      </c>
      <c r="AX13" s="17">
        <v>0</v>
      </c>
      <c r="AY13" s="17">
        <v>0</v>
      </c>
      <c r="AZ13" s="17">
        <v>0</v>
      </c>
      <c r="BA13" s="17">
        <v>0</v>
      </c>
      <c r="BB13" s="17"/>
      <c r="BC13" s="17">
        <v>0</v>
      </c>
      <c r="BD13" s="17">
        <v>0</v>
      </c>
      <c r="BE13" s="17">
        <v>7.6401945784708098E-3</v>
      </c>
      <c r="BF13" s="17"/>
      <c r="BG13" s="17">
        <v>2.93003798313668E-2</v>
      </c>
      <c r="BH13" s="17">
        <v>0</v>
      </c>
      <c r="BI13" s="17">
        <v>0</v>
      </c>
      <c r="BJ13" s="17">
        <v>0</v>
      </c>
      <c r="BK13" s="17">
        <v>0</v>
      </c>
      <c r="BL13" s="17"/>
      <c r="BM13" s="17">
        <v>4.4853818404306002E-3</v>
      </c>
      <c r="BN13" s="17">
        <v>0</v>
      </c>
    </row>
    <row r="14" spans="2:66" x14ac:dyDescent="0.35">
      <c r="B14" s="18" t="s">
        <v>282</v>
      </c>
      <c r="C14" s="19">
        <v>1.2897158373675799E-2</v>
      </c>
      <c r="D14" s="19">
        <v>0</v>
      </c>
      <c r="E14" s="19">
        <v>2.4990329024543501E-2</v>
      </c>
      <c r="F14" s="19"/>
      <c r="G14" s="19">
        <v>0</v>
      </c>
      <c r="H14" s="19">
        <v>1.4792614670678699E-2</v>
      </c>
      <c r="I14" s="19">
        <v>1.46859113372991E-2</v>
      </c>
      <c r="J14" s="19">
        <v>3.4367517404676397E-2</v>
      </c>
      <c r="K14" s="19">
        <v>0</v>
      </c>
      <c r="L14" s="19">
        <v>1.17573441059503E-2</v>
      </c>
      <c r="M14" s="19"/>
      <c r="N14" s="19">
        <v>1.8265716945485001E-2</v>
      </c>
      <c r="O14" s="19">
        <v>0</v>
      </c>
      <c r="P14" s="19">
        <v>1.10032189658103E-2</v>
      </c>
      <c r="Q14" s="19">
        <v>2.07582609894639E-2</v>
      </c>
      <c r="R14" s="19"/>
      <c r="S14" s="19">
        <v>0</v>
      </c>
      <c r="T14" s="19">
        <v>2.1297810516240401E-2</v>
      </c>
      <c r="U14" s="19">
        <v>2.5701074575938801E-2</v>
      </c>
      <c r="V14" s="19">
        <v>0</v>
      </c>
      <c r="W14" s="19">
        <v>0</v>
      </c>
      <c r="X14" s="19">
        <v>2.45894950643624E-2</v>
      </c>
      <c r="Y14" s="19">
        <v>0</v>
      </c>
      <c r="Z14" s="19">
        <v>0</v>
      </c>
      <c r="AA14" s="19">
        <v>2.39800285189283E-2</v>
      </c>
      <c r="AB14" s="19">
        <v>3.4314156766439098E-2</v>
      </c>
      <c r="AC14" s="19">
        <v>0</v>
      </c>
      <c r="AD14" s="19">
        <v>0</v>
      </c>
      <c r="AE14" s="19"/>
      <c r="AF14" s="19">
        <v>1.8013301456532502E-2</v>
      </c>
      <c r="AG14" s="19">
        <v>1.1831047181285999E-2</v>
      </c>
      <c r="AH14" s="19">
        <v>0</v>
      </c>
      <c r="AI14" s="19">
        <v>1.2927361805487E-2</v>
      </c>
      <c r="AJ14" s="19">
        <v>2.19960833600653E-2</v>
      </c>
      <c r="AK14" s="19">
        <v>0</v>
      </c>
      <c r="AL14" s="19"/>
      <c r="AM14" s="19">
        <v>1.39101360920125E-2</v>
      </c>
      <c r="AN14" s="19">
        <v>1.1528719748695499E-2</v>
      </c>
      <c r="AO14" s="19"/>
      <c r="AP14" s="19">
        <v>2.3602984289810301E-2</v>
      </c>
      <c r="AQ14" s="19">
        <v>9.9181813998643793E-3</v>
      </c>
      <c r="AR14" s="19">
        <v>0</v>
      </c>
      <c r="AS14" s="19">
        <v>2.99310044445463E-2</v>
      </c>
      <c r="AT14" s="19">
        <v>0</v>
      </c>
      <c r="AU14" s="19"/>
      <c r="AV14" s="19">
        <v>1.4329831466571699E-2</v>
      </c>
      <c r="AW14" s="19">
        <v>2.4968651187111199E-2</v>
      </c>
      <c r="AX14" s="19">
        <v>0</v>
      </c>
      <c r="AY14" s="19">
        <v>0</v>
      </c>
      <c r="AZ14" s="19">
        <v>0</v>
      </c>
      <c r="BA14" s="19">
        <v>2.9042224028823799E-2</v>
      </c>
      <c r="BB14" s="19"/>
      <c r="BC14" s="19">
        <v>1.02911215759223E-2</v>
      </c>
      <c r="BD14" s="19">
        <v>1.99203507034387E-2</v>
      </c>
      <c r="BE14" s="19">
        <v>9.0569991986994003E-3</v>
      </c>
      <c r="BF14" s="19"/>
      <c r="BG14" s="19">
        <v>0</v>
      </c>
      <c r="BH14" s="19">
        <v>5.1817704570104204E-3</v>
      </c>
      <c r="BI14" s="19">
        <v>8.3597845900639008E-3</v>
      </c>
      <c r="BJ14" s="19">
        <v>0</v>
      </c>
      <c r="BK14" s="19">
        <v>3.9124504638641498E-2</v>
      </c>
      <c r="BL14" s="19"/>
      <c r="BM14" s="19">
        <v>4.3885309412457496E-3</v>
      </c>
      <c r="BN14" s="19">
        <v>2.7049519853519902E-2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499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392</v>
      </c>
      <c r="D7" s="10">
        <v>201</v>
      </c>
      <c r="E7" s="10">
        <v>188</v>
      </c>
      <c r="F7" s="10"/>
      <c r="G7" s="10">
        <v>54</v>
      </c>
      <c r="H7" s="10">
        <v>68</v>
      </c>
      <c r="I7" s="10">
        <v>71</v>
      </c>
      <c r="J7" s="10">
        <v>71</v>
      </c>
      <c r="K7" s="10">
        <v>50</v>
      </c>
      <c r="L7" s="10">
        <v>78</v>
      </c>
      <c r="M7" s="10"/>
      <c r="N7" s="10">
        <v>98</v>
      </c>
      <c r="O7" s="10">
        <v>92</v>
      </c>
      <c r="P7" s="10">
        <v>92</v>
      </c>
      <c r="Q7" s="10">
        <v>110</v>
      </c>
      <c r="R7" s="10"/>
      <c r="S7" s="10">
        <v>53</v>
      </c>
      <c r="T7" s="10">
        <v>49</v>
      </c>
      <c r="U7" s="10">
        <v>32</v>
      </c>
      <c r="V7" s="10">
        <v>34</v>
      </c>
      <c r="W7" s="10">
        <v>31</v>
      </c>
      <c r="X7" s="10">
        <v>42</v>
      </c>
      <c r="Y7" s="10">
        <v>25</v>
      </c>
      <c r="Z7" s="10">
        <v>18</v>
      </c>
      <c r="AA7" s="10">
        <v>46</v>
      </c>
      <c r="AB7" s="10">
        <v>34</v>
      </c>
      <c r="AC7" s="10">
        <v>18</v>
      </c>
      <c r="AD7" s="10">
        <v>10</v>
      </c>
      <c r="AE7" s="10"/>
      <c r="AF7" s="10">
        <v>93</v>
      </c>
      <c r="AG7" s="10">
        <v>100</v>
      </c>
      <c r="AH7" s="10">
        <v>65</v>
      </c>
      <c r="AI7" s="10">
        <v>72</v>
      </c>
      <c r="AJ7" s="10">
        <v>38</v>
      </c>
      <c r="AK7" s="10">
        <v>24</v>
      </c>
      <c r="AL7" s="10"/>
      <c r="AM7" s="10">
        <v>218</v>
      </c>
      <c r="AN7" s="10">
        <v>173</v>
      </c>
      <c r="AO7" s="10"/>
      <c r="AP7" s="10">
        <v>91</v>
      </c>
      <c r="AQ7" s="10">
        <v>81</v>
      </c>
      <c r="AR7" s="10">
        <v>99</v>
      </c>
      <c r="AS7" s="10">
        <v>49</v>
      </c>
      <c r="AT7" s="10">
        <v>10</v>
      </c>
      <c r="AU7" s="10"/>
      <c r="AV7" s="10">
        <v>146</v>
      </c>
      <c r="AW7" s="10">
        <v>68</v>
      </c>
      <c r="AX7" s="10">
        <v>29</v>
      </c>
      <c r="AY7" s="10">
        <v>41</v>
      </c>
      <c r="AZ7" s="10">
        <v>32</v>
      </c>
      <c r="BA7" s="10">
        <v>25</v>
      </c>
      <c r="BB7" s="10"/>
      <c r="BC7" s="10">
        <v>102</v>
      </c>
      <c r="BD7" s="10">
        <v>157</v>
      </c>
      <c r="BE7" s="10">
        <v>108</v>
      </c>
      <c r="BF7" s="10"/>
      <c r="BG7" s="10">
        <v>44</v>
      </c>
      <c r="BH7" s="10">
        <v>180</v>
      </c>
      <c r="BI7" s="10">
        <v>111</v>
      </c>
      <c r="BJ7" s="10">
        <v>10</v>
      </c>
      <c r="BK7" s="10">
        <v>33</v>
      </c>
      <c r="BL7" s="10"/>
      <c r="BM7" s="10">
        <v>224</v>
      </c>
      <c r="BN7" s="10">
        <v>43</v>
      </c>
    </row>
    <row r="8" spans="2:66" ht="30" customHeight="1" x14ac:dyDescent="0.35">
      <c r="B8" s="11" t="s">
        <v>19</v>
      </c>
      <c r="C8" s="11">
        <v>393</v>
      </c>
      <c r="D8" s="11">
        <v>203</v>
      </c>
      <c r="E8" s="11">
        <v>187</v>
      </c>
      <c r="F8" s="11"/>
      <c r="G8" s="11">
        <v>54</v>
      </c>
      <c r="H8" s="11">
        <v>67</v>
      </c>
      <c r="I8" s="11">
        <v>73</v>
      </c>
      <c r="J8" s="11">
        <v>73</v>
      </c>
      <c r="K8" s="11">
        <v>49</v>
      </c>
      <c r="L8" s="11">
        <v>76</v>
      </c>
      <c r="M8" s="11"/>
      <c r="N8" s="11">
        <v>97</v>
      </c>
      <c r="O8" s="11">
        <v>96</v>
      </c>
      <c r="P8" s="11">
        <v>91</v>
      </c>
      <c r="Q8" s="11">
        <v>109</v>
      </c>
      <c r="R8" s="11"/>
      <c r="S8" s="11">
        <v>53</v>
      </c>
      <c r="T8" s="11">
        <v>48</v>
      </c>
      <c r="U8" s="11">
        <v>31</v>
      </c>
      <c r="V8" s="11">
        <v>36</v>
      </c>
      <c r="W8" s="11">
        <v>31</v>
      </c>
      <c r="X8" s="11">
        <v>41</v>
      </c>
      <c r="Y8" s="11">
        <v>24</v>
      </c>
      <c r="Z8" s="11">
        <v>17</v>
      </c>
      <c r="AA8" s="11">
        <v>45</v>
      </c>
      <c r="AB8" s="11">
        <v>39</v>
      </c>
      <c r="AC8" s="11">
        <v>17</v>
      </c>
      <c r="AD8" s="11">
        <v>10</v>
      </c>
      <c r="AE8" s="11"/>
      <c r="AF8" s="11">
        <v>93</v>
      </c>
      <c r="AG8" s="11">
        <v>101</v>
      </c>
      <c r="AH8" s="11">
        <v>65</v>
      </c>
      <c r="AI8" s="11">
        <v>71</v>
      </c>
      <c r="AJ8" s="11">
        <v>38</v>
      </c>
      <c r="AK8" s="11">
        <v>24</v>
      </c>
      <c r="AL8" s="11"/>
      <c r="AM8" s="11">
        <v>218</v>
      </c>
      <c r="AN8" s="11">
        <v>173</v>
      </c>
      <c r="AO8" s="11"/>
      <c r="AP8" s="11">
        <v>90</v>
      </c>
      <c r="AQ8" s="11">
        <v>80</v>
      </c>
      <c r="AR8" s="11">
        <v>100</v>
      </c>
      <c r="AS8" s="11">
        <v>49</v>
      </c>
      <c r="AT8" s="11">
        <v>10</v>
      </c>
      <c r="AU8" s="11"/>
      <c r="AV8" s="11">
        <v>147</v>
      </c>
      <c r="AW8" s="11">
        <v>67</v>
      </c>
      <c r="AX8" s="11">
        <v>29</v>
      </c>
      <c r="AY8" s="11">
        <v>41</v>
      </c>
      <c r="AZ8" s="11">
        <v>32</v>
      </c>
      <c r="BA8" s="11">
        <v>25</v>
      </c>
      <c r="BB8" s="11"/>
      <c r="BC8" s="11">
        <v>103</v>
      </c>
      <c r="BD8" s="11">
        <v>157</v>
      </c>
      <c r="BE8" s="11">
        <v>108</v>
      </c>
      <c r="BF8" s="11"/>
      <c r="BG8" s="11">
        <v>44</v>
      </c>
      <c r="BH8" s="11">
        <v>181</v>
      </c>
      <c r="BI8" s="11">
        <v>111</v>
      </c>
      <c r="BJ8" s="11">
        <v>10</v>
      </c>
      <c r="BK8" s="11">
        <v>33</v>
      </c>
      <c r="BL8" s="11"/>
      <c r="BM8" s="11">
        <v>225</v>
      </c>
      <c r="BN8" s="11">
        <v>43</v>
      </c>
    </row>
    <row r="9" spans="2:66" ht="29" x14ac:dyDescent="0.35">
      <c r="B9" s="18" t="s">
        <v>350</v>
      </c>
      <c r="C9" s="17">
        <v>3.2918378677214699E-2</v>
      </c>
      <c r="D9" s="17">
        <v>4.43497250036608E-2</v>
      </c>
      <c r="E9" s="17">
        <v>2.09996770009424E-2</v>
      </c>
      <c r="F9" s="17"/>
      <c r="G9" s="17">
        <v>7.5715751914441007E-2</v>
      </c>
      <c r="H9" s="17">
        <v>1.6527878217057899E-2</v>
      </c>
      <c r="I9" s="17">
        <v>0</v>
      </c>
      <c r="J9" s="17">
        <v>1.36020191853111E-2</v>
      </c>
      <c r="K9" s="17">
        <v>5.6180468139568597E-2</v>
      </c>
      <c r="L9" s="17">
        <v>5.1691904493363999E-2</v>
      </c>
      <c r="M9" s="17"/>
      <c r="N9" s="17">
        <v>1.2632883518856299E-2</v>
      </c>
      <c r="O9" s="17">
        <v>3.1304724863994403E-2</v>
      </c>
      <c r="P9" s="17">
        <v>3.1116826552244702E-2</v>
      </c>
      <c r="Q9" s="17">
        <v>5.3937591006171397E-2</v>
      </c>
      <c r="R9" s="17"/>
      <c r="S9" s="17">
        <v>1.78920679471949E-2</v>
      </c>
      <c r="T9" s="17">
        <v>2.1656765857234899E-2</v>
      </c>
      <c r="U9" s="17">
        <v>0</v>
      </c>
      <c r="V9" s="17">
        <v>2.9446009407317099E-2</v>
      </c>
      <c r="W9" s="17">
        <v>3.0248929784050301E-2</v>
      </c>
      <c r="X9" s="17">
        <v>4.6341967735911302E-2</v>
      </c>
      <c r="Y9" s="17">
        <v>3.8480247378841301E-2</v>
      </c>
      <c r="Z9" s="17">
        <v>5.5968655493645998E-2</v>
      </c>
      <c r="AA9" s="17">
        <v>2.06882003788205E-2</v>
      </c>
      <c r="AB9" s="17">
        <v>5.9747785929819601E-2</v>
      </c>
      <c r="AC9" s="17">
        <v>0</v>
      </c>
      <c r="AD9" s="17">
        <v>0.19719670793560501</v>
      </c>
      <c r="AE9" s="17"/>
      <c r="AF9" s="17">
        <v>9.9651065048374891E-3</v>
      </c>
      <c r="AG9" s="17">
        <v>4.2542847934037099E-2</v>
      </c>
      <c r="AH9" s="17">
        <v>1.45760386853141E-2</v>
      </c>
      <c r="AI9" s="17">
        <v>4.0761193371273902E-2</v>
      </c>
      <c r="AJ9" s="17">
        <v>2.49468691862915E-2</v>
      </c>
      <c r="AK9" s="17">
        <v>0.120823745053628</v>
      </c>
      <c r="AL9" s="17"/>
      <c r="AM9" s="17">
        <v>3.1130064106497098E-2</v>
      </c>
      <c r="AN9" s="17">
        <v>3.5361723782294303E-2</v>
      </c>
      <c r="AO9" s="17"/>
      <c r="AP9" s="17">
        <v>1.0666761471871599E-2</v>
      </c>
      <c r="AQ9" s="17">
        <v>8.2748453077318804E-2</v>
      </c>
      <c r="AR9" s="17">
        <v>2.0609511296751402E-2</v>
      </c>
      <c r="AS9" s="17">
        <v>2.4816243326319001E-2</v>
      </c>
      <c r="AT9" s="17">
        <v>0</v>
      </c>
      <c r="AU9" s="17"/>
      <c r="AV9" s="17">
        <v>2.75199234759251E-2</v>
      </c>
      <c r="AW9" s="17">
        <v>4.5216915450912901E-2</v>
      </c>
      <c r="AX9" s="17">
        <v>3.20991036603911E-2</v>
      </c>
      <c r="AY9" s="17">
        <v>2.5421418532614402E-2</v>
      </c>
      <c r="AZ9" s="17">
        <v>0</v>
      </c>
      <c r="BA9" s="17">
        <v>3.7684798950372599E-2</v>
      </c>
      <c r="BB9" s="17"/>
      <c r="BC9" s="17">
        <v>1.8464754765481099E-2</v>
      </c>
      <c r="BD9" s="17">
        <v>3.2784781256445697E-2</v>
      </c>
      <c r="BE9" s="17">
        <v>3.7583709676194801E-2</v>
      </c>
      <c r="BF9" s="17"/>
      <c r="BG9" s="17">
        <v>7.3143647406942902E-2</v>
      </c>
      <c r="BH9" s="17">
        <v>1.6192690079819001E-2</v>
      </c>
      <c r="BI9" s="17">
        <v>1.6992926573559101E-2</v>
      </c>
      <c r="BJ9" s="17">
        <v>0.10302559599910199</v>
      </c>
      <c r="BK9" s="17">
        <v>0.117997525616923</v>
      </c>
      <c r="BL9" s="17"/>
      <c r="BM9" s="17">
        <v>2.7322586085514598E-2</v>
      </c>
      <c r="BN9" s="17">
        <v>0.114443917218191</v>
      </c>
    </row>
    <row r="10" spans="2:66" ht="43.5" x14ac:dyDescent="0.35">
      <c r="B10" s="18" t="s">
        <v>351</v>
      </c>
      <c r="C10" s="17">
        <v>3.0545065586394301E-2</v>
      </c>
      <c r="D10" s="17">
        <v>2.9737618128986499E-2</v>
      </c>
      <c r="E10" s="17">
        <v>3.19176300154815E-2</v>
      </c>
      <c r="F10" s="17"/>
      <c r="G10" s="17">
        <v>1.7262565488929502E-2</v>
      </c>
      <c r="H10" s="17">
        <v>2.9996950275559601E-2</v>
      </c>
      <c r="I10" s="17">
        <v>4.2102850848590903E-2</v>
      </c>
      <c r="J10" s="17">
        <v>5.5197332703933497E-2</v>
      </c>
      <c r="K10" s="17">
        <v>1.8760035824052699E-2</v>
      </c>
      <c r="L10" s="17">
        <v>1.3414655686971699E-2</v>
      </c>
      <c r="M10" s="17"/>
      <c r="N10" s="17">
        <v>5.1036901661563203E-2</v>
      </c>
      <c r="O10" s="17">
        <v>1.05970654102045E-2</v>
      </c>
      <c r="P10" s="17">
        <v>1.1842223539531E-2</v>
      </c>
      <c r="Q10" s="17">
        <v>4.55638815398113E-2</v>
      </c>
      <c r="R10" s="17"/>
      <c r="S10" s="17">
        <v>5.7932841453356802E-2</v>
      </c>
      <c r="T10" s="17">
        <v>1.9927256738945E-2</v>
      </c>
      <c r="U10" s="17">
        <v>0</v>
      </c>
      <c r="V10" s="17">
        <v>8.6125546106439299E-2</v>
      </c>
      <c r="W10" s="17">
        <v>3.2405466466307001E-2</v>
      </c>
      <c r="X10" s="17">
        <v>0</v>
      </c>
      <c r="Y10" s="17">
        <v>0</v>
      </c>
      <c r="Z10" s="17">
        <v>5.6149183972266398E-2</v>
      </c>
      <c r="AA10" s="17">
        <v>2.0878737873239302E-2</v>
      </c>
      <c r="AB10" s="17">
        <v>0</v>
      </c>
      <c r="AC10" s="17">
        <v>5.3433495294138898E-2</v>
      </c>
      <c r="AD10" s="17">
        <v>0.106047586876594</v>
      </c>
      <c r="AE10" s="17"/>
      <c r="AF10" s="17">
        <v>4.3470843089334799E-2</v>
      </c>
      <c r="AG10" s="17">
        <v>3.9941531040937603E-2</v>
      </c>
      <c r="AH10" s="17">
        <v>2.8705868080768901E-2</v>
      </c>
      <c r="AI10" s="17">
        <v>0</v>
      </c>
      <c r="AJ10" s="17">
        <v>0</v>
      </c>
      <c r="AK10" s="17">
        <v>8.4689981664479497E-2</v>
      </c>
      <c r="AL10" s="17"/>
      <c r="AM10" s="17">
        <v>4.6268760156398997E-2</v>
      </c>
      <c r="AN10" s="17">
        <v>1.09581581856888E-2</v>
      </c>
      <c r="AO10" s="17"/>
      <c r="AP10" s="17">
        <v>5.4742690170762602E-2</v>
      </c>
      <c r="AQ10" s="17">
        <v>0</v>
      </c>
      <c r="AR10" s="17">
        <v>2.0419931461011499E-2</v>
      </c>
      <c r="AS10" s="17">
        <v>3.9723964733092497E-2</v>
      </c>
      <c r="AT10" s="17">
        <v>9.9857994475067394E-2</v>
      </c>
      <c r="AU10" s="17"/>
      <c r="AV10" s="17">
        <v>4.7524478111758403E-2</v>
      </c>
      <c r="AW10" s="17">
        <v>3.01611874866103E-2</v>
      </c>
      <c r="AX10" s="17">
        <v>3.5093613959042702E-2</v>
      </c>
      <c r="AY10" s="17">
        <v>4.7921576730279698E-2</v>
      </c>
      <c r="AZ10" s="17">
        <v>0</v>
      </c>
      <c r="BA10" s="17">
        <v>0</v>
      </c>
      <c r="BB10" s="17"/>
      <c r="BC10" s="17">
        <v>1.9391542982945799E-2</v>
      </c>
      <c r="BD10" s="17">
        <v>2.4866703808168199E-2</v>
      </c>
      <c r="BE10" s="17">
        <v>4.7361734841634098E-2</v>
      </c>
      <c r="BF10" s="17"/>
      <c r="BG10" s="17">
        <v>2.1833074977355201E-2</v>
      </c>
      <c r="BH10" s="17">
        <v>2.8314108063889499E-2</v>
      </c>
      <c r="BI10" s="17">
        <v>3.6397599915723902E-2</v>
      </c>
      <c r="BJ10" s="17">
        <v>0.18431532256123301</v>
      </c>
      <c r="BK10" s="17">
        <v>0</v>
      </c>
      <c r="BL10" s="17"/>
      <c r="BM10" s="17">
        <v>2.7047523134539401E-2</v>
      </c>
      <c r="BN10" s="17">
        <v>4.3747499152612203E-2</v>
      </c>
    </row>
    <row r="11" spans="2:66" ht="29" x14ac:dyDescent="0.35">
      <c r="B11" s="18" t="s">
        <v>352</v>
      </c>
      <c r="C11" s="17">
        <v>0.191752212312749</v>
      </c>
      <c r="D11" s="17">
        <v>0.20388537544476401</v>
      </c>
      <c r="E11" s="17">
        <v>0.18163353007270699</v>
      </c>
      <c r="F11" s="17"/>
      <c r="G11" s="17">
        <v>0.15411925024696099</v>
      </c>
      <c r="H11" s="17">
        <v>0.192043404372817</v>
      </c>
      <c r="I11" s="17">
        <v>0.232453102468412</v>
      </c>
      <c r="J11" s="17">
        <v>0.16855428432163899</v>
      </c>
      <c r="K11" s="17">
        <v>0.18321277245539999</v>
      </c>
      <c r="L11" s="17">
        <v>0.20722568779053399</v>
      </c>
      <c r="M11" s="17"/>
      <c r="N11" s="17">
        <v>0.14399123671514799</v>
      </c>
      <c r="O11" s="17">
        <v>0.20574637604593099</v>
      </c>
      <c r="P11" s="17">
        <v>0.27177675993229999</v>
      </c>
      <c r="Q11" s="17">
        <v>0.15498492801303701</v>
      </c>
      <c r="R11" s="17"/>
      <c r="S11" s="17">
        <v>0.22768501626797399</v>
      </c>
      <c r="T11" s="17">
        <v>0.24707334301664999</v>
      </c>
      <c r="U11" s="17">
        <v>0.193083156220859</v>
      </c>
      <c r="V11" s="17">
        <v>0.203096981594001</v>
      </c>
      <c r="W11" s="17">
        <v>0.230565629878518</v>
      </c>
      <c r="X11" s="17">
        <v>0.14160220985455099</v>
      </c>
      <c r="Y11" s="17">
        <v>0.28061062833070299</v>
      </c>
      <c r="Z11" s="17">
        <v>0.166646907806282</v>
      </c>
      <c r="AA11" s="17">
        <v>0.173272965246523</v>
      </c>
      <c r="AB11" s="17">
        <v>0.14512359456336199</v>
      </c>
      <c r="AC11" s="17">
        <v>0.108064991282948</v>
      </c>
      <c r="AD11" s="17">
        <v>0</v>
      </c>
      <c r="AE11" s="17"/>
      <c r="AF11" s="17">
        <v>0.15398035950741301</v>
      </c>
      <c r="AG11" s="17">
        <v>0.13520376144410901</v>
      </c>
      <c r="AH11" s="17">
        <v>0.29181508292686298</v>
      </c>
      <c r="AI11" s="17">
        <v>0.22496477619227301</v>
      </c>
      <c r="AJ11" s="17">
        <v>0.13201762682368201</v>
      </c>
      <c r="AK11" s="17">
        <v>0.29852213918160903</v>
      </c>
      <c r="AL11" s="17"/>
      <c r="AM11" s="17">
        <v>0.18440942721050799</v>
      </c>
      <c r="AN11" s="17">
        <v>0.20211987938299</v>
      </c>
      <c r="AO11" s="17"/>
      <c r="AP11" s="17">
        <v>0.27951804677299302</v>
      </c>
      <c r="AQ11" s="17">
        <v>0.14768510049139699</v>
      </c>
      <c r="AR11" s="17">
        <v>0.16141072161013001</v>
      </c>
      <c r="AS11" s="17">
        <v>0.22750515307480601</v>
      </c>
      <c r="AT11" s="17">
        <v>0.18884663482630401</v>
      </c>
      <c r="AU11" s="17"/>
      <c r="AV11" s="17">
        <v>0.17023561832990899</v>
      </c>
      <c r="AW11" s="17">
        <v>0.20201982739685201</v>
      </c>
      <c r="AX11" s="17">
        <v>0.17554554795510299</v>
      </c>
      <c r="AY11" s="17">
        <v>0.20229801497496799</v>
      </c>
      <c r="AZ11" s="17">
        <v>0.12178235448538</v>
      </c>
      <c r="BA11" s="17">
        <v>0.19750723085328101</v>
      </c>
      <c r="BB11" s="17"/>
      <c r="BC11" s="17">
        <v>0.15655297260419301</v>
      </c>
      <c r="BD11" s="17">
        <v>0.22266915193867401</v>
      </c>
      <c r="BE11" s="17">
        <v>0.14995029502712601</v>
      </c>
      <c r="BF11" s="17"/>
      <c r="BG11" s="17">
        <v>0.24575925757518499</v>
      </c>
      <c r="BH11" s="17">
        <v>0.17187101821662601</v>
      </c>
      <c r="BI11" s="17">
        <v>0.17327960413002</v>
      </c>
      <c r="BJ11" s="17">
        <v>9.7499757986776195E-2</v>
      </c>
      <c r="BK11" s="17">
        <v>0.37186060433843898</v>
      </c>
      <c r="BL11" s="17"/>
      <c r="BM11" s="17">
        <v>0.186310958451187</v>
      </c>
      <c r="BN11" s="17">
        <v>0.30674067439180203</v>
      </c>
    </row>
    <row r="12" spans="2:66" ht="29" x14ac:dyDescent="0.35">
      <c r="B12" s="18" t="s">
        <v>353</v>
      </c>
      <c r="C12" s="17">
        <v>0.45919419598019401</v>
      </c>
      <c r="D12" s="17">
        <v>0.40516650112936697</v>
      </c>
      <c r="E12" s="17">
        <v>0.51489524480413795</v>
      </c>
      <c r="F12" s="17"/>
      <c r="G12" s="17">
        <v>0.46370177931955298</v>
      </c>
      <c r="H12" s="17">
        <v>0.45468240743563998</v>
      </c>
      <c r="I12" s="17">
        <v>0.44442465941902498</v>
      </c>
      <c r="J12" s="17">
        <v>0.52278670771605995</v>
      </c>
      <c r="K12" s="17">
        <v>0.48104964305636699</v>
      </c>
      <c r="L12" s="17">
        <v>0.39872855296825299</v>
      </c>
      <c r="M12" s="17"/>
      <c r="N12" s="17">
        <v>0.45132499132211701</v>
      </c>
      <c r="O12" s="17">
        <v>0.50178783557038398</v>
      </c>
      <c r="P12" s="17">
        <v>0.41516098078999097</v>
      </c>
      <c r="Q12" s="17">
        <v>0.46540929964727201</v>
      </c>
      <c r="R12" s="17"/>
      <c r="S12" s="17">
        <v>0.39727286348213497</v>
      </c>
      <c r="T12" s="17">
        <v>0.425163623311474</v>
      </c>
      <c r="U12" s="17">
        <v>0.58780007908438103</v>
      </c>
      <c r="V12" s="17">
        <v>0.50641682885984696</v>
      </c>
      <c r="W12" s="17">
        <v>0.383737160529799</v>
      </c>
      <c r="X12" s="17">
        <v>0.52706979475942395</v>
      </c>
      <c r="Y12" s="17">
        <v>0.31770772106498002</v>
      </c>
      <c r="Z12" s="17">
        <v>0.390585243478905</v>
      </c>
      <c r="AA12" s="17">
        <v>0.39580769267438898</v>
      </c>
      <c r="AB12" s="17">
        <v>0.56190880294266299</v>
      </c>
      <c r="AC12" s="17">
        <v>0.56402889123832001</v>
      </c>
      <c r="AD12" s="17">
        <v>0.50398194196285495</v>
      </c>
      <c r="AE12" s="17"/>
      <c r="AF12" s="17">
        <v>0.45305443271807799</v>
      </c>
      <c r="AG12" s="17">
        <v>0.45290378227723699</v>
      </c>
      <c r="AH12" s="17">
        <v>0.43635409485479199</v>
      </c>
      <c r="AI12" s="17">
        <v>0.47825202628220298</v>
      </c>
      <c r="AJ12" s="17">
        <v>0.52467648390263799</v>
      </c>
      <c r="AK12" s="17">
        <v>0.41191988307761501</v>
      </c>
      <c r="AL12" s="17"/>
      <c r="AM12" s="17">
        <v>0.48822954198374802</v>
      </c>
      <c r="AN12" s="17">
        <v>0.419486117406486</v>
      </c>
      <c r="AO12" s="17"/>
      <c r="AP12" s="17">
        <v>0.49055763725573398</v>
      </c>
      <c r="AQ12" s="17">
        <v>0.37499118598358699</v>
      </c>
      <c r="AR12" s="17">
        <v>0.50574408523873804</v>
      </c>
      <c r="AS12" s="17">
        <v>0.42621078002824803</v>
      </c>
      <c r="AT12" s="17">
        <v>0.40617985951827901</v>
      </c>
      <c r="AU12" s="17"/>
      <c r="AV12" s="17">
        <v>0.42134371833046103</v>
      </c>
      <c r="AW12" s="17">
        <v>0.48745908112297598</v>
      </c>
      <c r="AX12" s="17">
        <v>0.44612669027019802</v>
      </c>
      <c r="AY12" s="17">
        <v>0.50664162373301502</v>
      </c>
      <c r="AZ12" s="17">
        <v>0.513520276006317</v>
      </c>
      <c r="BA12" s="17">
        <v>0.48745919436915802</v>
      </c>
      <c r="BB12" s="17"/>
      <c r="BC12" s="17">
        <v>0.47155132718526699</v>
      </c>
      <c r="BD12" s="17">
        <v>0.44543976075770703</v>
      </c>
      <c r="BE12" s="17">
        <v>0.47986969326457501</v>
      </c>
      <c r="BF12" s="17"/>
      <c r="BG12" s="17">
        <v>0.297644835541786</v>
      </c>
      <c r="BH12" s="17">
        <v>0.49919794170503801</v>
      </c>
      <c r="BI12" s="17">
        <v>0.47781710260054799</v>
      </c>
      <c r="BJ12" s="17">
        <v>0.29970937337506698</v>
      </c>
      <c r="BK12" s="17">
        <v>0.359765313039001</v>
      </c>
      <c r="BL12" s="17"/>
      <c r="BM12" s="17">
        <v>0.45980852286986901</v>
      </c>
      <c r="BN12" s="17">
        <v>0.34551095190912601</v>
      </c>
    </row>
    <row r="13" spans="2:66" ht="29" x14ac:dyDescent="0.35">
      <c r="B13" s="18" t="s">
        <v>354</v>
      </c>
      <c r="C13" s="17">
        <v>0.26537307633099</v>
      </c>
      <c r="D13" s="17">
        <v>0.29220971217274999</v>
      </c>
      <c r="E13" s="17">
        <v>0.23483962021030499</v>
      </c>
      <c r="F13" s="17"/>
      <c r="G13" s="17">
        <v>0.289200653030116</v>
      </c>
      <c r="H13" s="17">
        <v>0.292685320493975</v>
      </c>
      <c r="I13" s="17">
        <v>0.267141760757378</v>
      </c>
      <c r="J13" s="17">
        <v>0.213079411950299</v>
      </c>
      <c r="K13" s="17">
        <v>0.198964115218944</v>
      </c>
      <c r="L13" s="17">
        <v>0.316156801284387</v>
      </c>
      <c r="M13" s="17"/>
      <c r="N13" s="17">
        <v>0.34101398678231598</v>
      </c>
      <c r="O13" s="17">
        <v>0.25056399810948599</v>
      </c>
      <c r="P13" s="17">
        <v>0.23673339531652901</v>
      </c>
      <c r="Q13" s="17">
        <v>0.23499907191803601</v>
      </c>
      <c r="R13" s="17"/>
      <c r="S13" s="17">
        <v>0.26241724389321303</v>
      </c>
      <c r="T13" s="17">
        <v>0.24551342308031401</v>
      </c>
      <c r="U13" s="17">
        <v>0.18659383827923201</v>
      </c>
      <c r="V13" s="17">
        <v>0.17491463403239599</v>
      </c>
      <c r="W13" s="17">
        <v>0.292290785644782</v>
      </c>
      <c r="X13" s="17">
        <v>0.26123072964821398</v>
      </c>
      <c r="Y13" s="17">
        <v>0.36320140322547501</v>
      </c>
      <c r="Z13" s="17">
        <v>0.33065000924889998</v>
      </c>
      <c r="AA13" s="17">
        <v>0.38935240382702702</v>
      </c>
      <c r="AB13" s="17">
        <v>0.20503667773588999</v>
      </c>
      <c r="AC13" s="17">
        <v>0.27447262218459301</v>
      </c>
      <c r="AD13" s="17">
        <v>0.19277376322494599</v>
      </c>
      <c r="AE13" s="17"/>
      <c r="AF13" s="17">
        <v>0.296503187291631</v>
      </c>
      <c r="AG13" s="17">
        <v>0.31979046134348199</v>
      </c>
      <c r="AH13" s="17">
        <v>0.228548915452262</v>
      </c>
      <c r="AI13" s="17">
        <v>0.214756880842772</v>
      </c>
      <c r="AJ13" s="17">
        <v>0.31835902008738798</v>
      </c>
      <c r="AK13" s="17">
        <v>8.4044251022669006E-2</v>
      </c>
      <c r="AL13" s="17"/>
      <c r="AM13" s="17">
        <v>0.23127142487480801</v>
      </c>
      <c r="AN13" s="17">
        <v>0.30981838940233702</v>
      </c>
      <c r="AO13" s="17"/>
      <c r="AP13" s="17">
        <v>0.142681241654316</v>
      </c>
      <c r="AQ13" s="17">
        <v>0.35647331763537798</v>
      </c>
      <c r="AR13" s="17">
        <v>0.29181575039336899</v>
      </c>
      <c r="AS13" s="17">
        <v>0.26206718370470899</v>
      </c>
      <c r="AT13" s="17">
        <v>0.30511551118035002</v>
      </c>
      <c r="AU13" s="17"/>
      <c r="AV13" s="17">
        <v>0.32659827452336399</v>
      </c>
      <c r="AW13" s="17">
        <v>0.205483159439459</v>
      </c>
      <c r="AX13" s="17">
        <v>0.27366143248598901</v>
      </c>
      <c r="AY13" s="17">
        <v>0.19487767917269699</v>
      </c>
      <c r="AZ13" s="17">
        <v>0.364697369508303</v>
      </c>
      <c r="BA13" s="17">
        <v>0.23857596058875699</v>
      </c>
      <c r="BB13" s="17"/>
      <c r="BC13" s="17">
        <v>0.32433515506106603</v>
      </c>
      <c r="BD13" s="17">
        <v>0.24921918721639399</v>
      </c>
      <c r="BE13" s="17">
        <v>0.257334730770509</v>
      </c>
      <c r="BF13" s="17"/>
      <c r="BG13" s="17">
        <v>0.36161918449873098</v>
      </c>
      <c r="BH13" s="17">
        <v>0.27906844917375601</v>
      </c>
      <c r="BI13" s="17">
        <v>0.25941888785339001</v>
      </c>
      <c r="BJ13" s="17">
        <v>0.31544995007782101</v>
      </c>
      <c r="BK13" s="17">
        <v>0.119272227778621</v>
      </c>
      <c r="BL13" s="17"/>
      <c r="BM13" s="17">
        <v>0.29520129649506199</v>
      </c>
      <c r="BN13" s="17">
        <v>0.165835284071428</v>
      </c>
    </row>
    <row r="14" spans="2:66" x14ac:dyDescent="0.35">
      <c r="B14" s="18" t="s">
        <v>282</v>
      </c>
      <c r="C14" s="19">
        <v>2.0217071112457598E-2</v>
      </c>
      <c r="D14" s="19">
        <v>2.4651068120471999E-2</v>
      </c>
      <c r="E14" s="19">
        <v>1.5714297896425901E-2</v>
      </c>
      <c r="F14" s="19"/>
      <c r="G14" s="19">
        <v>0</v>
      </c>
      <c r="H14" s="19">
        <v>1.406403920495E-2</v>
      </c>
      <c r="I14" s="19">
        <v>1.3877626506593899E-2</v>
      </c>
      <c r="J14" s="19">
        <v>2.6780244122757601E-2</v>
      </c>
      <c r="K14" s="19">
        <v>6.1832965305668397E-2</v>
      </c>
      <c r="L14" s="19">
        <v>1.27823977764906E-2</v>
      </c>
      <c r="M14" s="19"/>
      <c r="N14" s="19">
        <v>0</v>
      </c>
      <c r="O14" s="19">
        <v>0</v>
      </c>
      <c r="P14" s="19">
        <v>3.3369813869404602E-2</v>
      </c>
      <c r="Q14" s="19">
        <v>4.5105227875672102E-2</v>
      </c>
      <c r="R14" s="19"/>
      <c r="S14" s="19">
        <v>3.67999669561263E-2</v>
      </c>
      <c r="T14" s="19">
        <v>4.0665587995381398E-2</v>
      </c>
      <c r="U14" s="19">
        <v>3.2522926415528702E-2</v>
      </c>
      <c r="V14" s="19">
        <v>0</v>
      </c>
      <c r="W14" s="19">
        <v>3.0752027696543598E-2</v>
      </c>
      <c r="X14" s="19">
        <v>2.37552980019002E-2</v>
      </c>
      <c r="Y14" s="19">
        <v>0</v>
      </c>
      <c r="Z14" s="19">
        <v>0</v>
      </c>
      <c r="AA14" s="19">
        <v>0</v>
      </c>
      <c r="AB14" s="19">
        <v>2.81831388282658E-2</v>
      </c>
      <c r="AC14" s="19">
        <v>0</v>
      </c>
      <c r="AD14" s="19">
        <v>0</v>
      </c>
      <c r="AE14" s="19"/>
      <c r="AF14" s="19">
        <v>4.3026070888705699E-2</v>
      </c>
      <c r="AG14" s="19">
        <v>9.6176159601971799E-3</v>
      </c>
      <c r="AH14" s="19">
        <v>0</v>
      </c>
      <c r="AI14" s="19">
        <v>4.1265123311477699E-2</v>
      </c>
      <c r="AJ14" s="19">
        <v>0</v>
      </c>
      <c r="AK14" s="19">
        <v>0</v>
      </c>
      <c r="AL14" s="19"/>
      <c r="AM14" s="19">
        <v>1.86907816680392E-2</v>
      </c>
      <c r="AN14" s="19">
        <v>2.2255731840203099E-2</v>
      </c>
      <c r="AO14" s="19"/>
      <c r="AP14" s="19">
        <v>2.1833622674323198E-2</v>
      </c>
      <c r="AQ14" s="19">
        <v>3.8101942812319503E-2</v>
      </c>
      <c r="AR14" s="19">
        <v>0</v>
      </c>
      <c r="AS14" s="19">
        <v>1.9676675132826001E-2</v>
      </c>
      <c r="AT14" s="19">
        <v>0</v>
      </c>
      <c r="AU14" s="19"/>
      <c r="AV14" s="19">
        <v>6.7779872285829504E-3</v>
      </c>
      <c r="AW14" s="19">
        <v>2.9659829103188901E-2</v>
      </c>
      <c r="AX14" s="19">
        <v>3.7473611669275798E-2</v>
      </c>
      <c r="AY14" s="19">
        <v>2.28396868564259E-2</v>
      </c>
      <c r="AZ14" s="19">
        <v>0</v>
      </c>
      <c r="BA14" s="19">
        <v>3.8772815238431402E-2</v>
      </c>
      <c r="BB14" s="19"/>
      <c r="BC14" s="19">
        <v>9.70424740104678E-3</v>
      </c>
      <c r="BD14" s="19">
        <v>2.5020415022611101E-2</v>
      </c>
      <c r="BE14" s="19">
        <v>2.7899836419960598E-2</v>
      </c>
      <c r="BF14" s="19"/>
      <c r="BG14" s="19">
        <v>0</v>
      </c>
      <c r="BH14" s="19">
        <v>5.35579276087122E-3</v>
      </c>
      <c r="BI14" s="19">
        <v>3.6093878926759797E-2</v>
      </c>
      <c r="BJ14" s="19">
        <v>0</v>
      </c>
      <c r="BK14" s="19">
        <v>3.1104329227016E-2</v>
      </c>
      <c r="BL14" s="19"/>
      <c r="BM14" s="19">
        <v>4.3091129638282996E-3</v>
      </c>
      <c r="BN14" s="19">
        <v>2.3721673256840801E-2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500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393</v>
      </c>
      <c r="D7" s="10">
        <v>186</v>
      </c>
      <c r="E7" s="10">
        <v>205</v>
      </c>
      <c r="F7" s="10"/>
      <c r="G7" s="10">
        <v>51</v>
      </c>
      <c r="H7" s="10">
        <v>67</v>
      </c>
      <c r="I7" s="10">
        <v>70</v>
      </c>
      <c r="J7" s="10">
        <v>53</v>
      </c>
      <c r="K7" s="10">
        <v>68</v>
      </c>
      <c r="L7" s="10">
        <v>84</v>
      </c>
      <c r="M7" s="10"/>
      <c r="N7" s="10">
        <v>111</v>
      </c>
      <c r="O7" s="10">
        <v>84</v>
      </c>
      <c r="P7" s="10">
        <v>87</v>
      </c>
      <c r="Q7" s="10">
        <v>109</v>
      </c>
      <c r="R7" s="10"/>
      <c r="S7" s="10">
        <v>53</v>
      </c>
      <c r="T7" s="10">
        <v>41</v>
      </c>
      <c r="U7" s="10">
        <v>42</v>
      </c>
      <c r="V7" s="10">
        <v>31</v>
      </c>
      <c r="W7" s="10">
        <v>32</v>
      </c>
      <c r="X7" s="10">
        <v>40</v>
      </c>
      <c r="Y7" s="10">
        <v>26</v>
      </c>
      <c r="Z7" s="10">
        <v>14</v>
      </c>
      <c r="AA7" s="10">
        <v>40</v>
      </c>
      <c r="AB7" s="10">
        <v>36</v>
      </c>
      <c r="AC7" s="10">
        <v>21</v>
      </c>
      <c r="AD7" s="10">
        <v>17</v>
      </c>
      <c r="AE7" s="10"/>
      <c r="AF7" s="10">
        <v>99</v>
      </c>
      <c r="AG7" s="10">
        <v>113</v>
      </c>
      <c r="AH7" s="10">
        <v>57</v>
      </c>
      <c r="AI7" s="10">
        <v>67</v>
      </c>
      <c r="AJ7" s="10">
        <v>43</v>
      </c>
      <c r="AK7" s="10">
        <v>14</v>
      </c>
      <c r="AL7" s="10"/>
      <c r="AM7" s="10">
        <v>236</v>
      </c>
      <c r="AN7" s="10">
        <v>157</v>
      </c>
      <c r="AO7" s="10"/>
      <c r="AP7" s="10">
        <v>84</v>
      </c>
      <c r="AQ7" s="10">
        <v>93</v>
      </c>
      <c r="AR7" s="10">
        <v>103</v>
      </c>
      <c r="AS7" s="10">
        <v>49</v>
      </c>
      <c r="AT7" s="10">
        <v>13</v>
      </c>
      <c r="AU7" s="10"/>
      <c r="AV7" s="10">
        <v>141</v>
      </c>
      <c r="AW7" s="10">
        <v>75</v>
      </c>
      <c r="AX7" s="10">
        <v>32</v>
      </c>
      <c r="AY7" s="10">
        <v>46</v>
      </c>
      <c r="AZ7" s="10">
        <v>21</v>
      </c>
      <c r="BA7" s="10">
        <v>28</v>
      </c>
      <c r="BB7" s="10"/>
      <c r="BC7" s="10">
        <v>96</v>
      </c>
      <c r="BD7" s="10">
        <v>143</v>
      </c>
      <c r="BE7" s="10">
        <v>127</v>
      </c>
      <c r="BF7" s="10"/>
      <c r="BG7" s="10">
        <v>37</v>
      </c>
      <c r="BH7" s="10">
        <v>169</v>
      </c>
      <c r="BI7" s="10">
        <v>119</v>
      </c>
      <c r="BJ7" s="10">
        <v>11</v>
      </c>
      <c r="BK7" s="10">
        <v>42</v>
      </c>
      <c r="BL7" s="10"/>
      <c r="BM7" s="10">
        <v>206</v>
      </c>
      <c r="BN7" s="10">
        <v>53</v>
      </c>
    </row>
    <row r="8" spans="2:66" ht="30" customHeight="1" x14ac:dyDescent="0.35">
      <c r="B8" s="11" t="s">
        <v>19</v>
      </c>
      <c r="C8" s="11">
        <v>393</v>
      </c>
      <c r="D8" s="11">
        <v>186</v>
      </c>
      <c r="E8" s="11">
        <v>205</v>
      </c>
      <c r="F8" s="11"/>
      <c r="G8" s="11">
        <v>51</v>
      </c>
      <c r="H8" s="11">
        <v>65</v>
      </c>
      <c r="I8" s="11">
        <v>72</v>
      </c>
      <c r="J8" s="11">
        <v>54</v>
      </c>
      <c r="K8" s="11">
        <v>68</v>
      </c>
      <c r="L8" s="11">
        <v>82</v>
      </c>
      <c r="M8" s="11"/>
      <c r="N8" s="11">
        <v>110</v>
      </c>
      <c r="O8" s="11">
        <v>88</v>
      </c>
      <c r="P8" s="11">
        <v>86</v>
      </c>
      <c r="Q8" s="11">
        <v>107</v>
      </c>
      <c r="R8" s="11"/>
      <c r="S8" s="11">
        <v>53</v>
      </c>
      <c r="T8" s="11">
        <v>41</v>
      </c>
      <c r="U8" s="11">
        <v>41</v>
      </c>
      <c r="V8" s="11">
        <v>33</v>
      </c>
      <c r="W8" s="11">
        <v>32</v>
      </c>
      <c r="X8" s="11">
        <v>39</v>
      </c>
      <c r="Y8" s="11">
        <v>25</v>
      </c>
      <c r="Z8" s="11">
        <v>13</v>
      </c>
      <c r="AA8" s="11">
        <v>39</v>
      </c>
      <c r="AB8" s="11">
        <v>41</v>
      </c>
      <c r="AC8" s="11">
        <v>20</v>
      </c>
      <c r="AD8" s="11">
        <v>16</v>
      </c>
      <c r="AE8" s="11"/>
      <c r="AF8" s="11">
        <v>99</v>
      </c>
      <c r="AG8" s="11">
        <v>114</v>
      </c>
      <c r="AH8" s="11">
        <v>57</v>
      </c>
      <c r="AI8" s="11">
        <v>66</v>
      </c>
      <c r="AJ8" s="11">
        <v>43</v>
      </c>
      <c r="AK8" s="11">
        <v>14</v>
      </c>
      <c r="AL8" s="11"/>
      <c r="AM8" s="11">
        <v>236</v>
      </c>
      <c r="AN8" s="11">
        <v>157</v>
      </c>
      <c r="AO8" s="11"/>
      <c r="AP8" s="11">
        <v>83</v>
      </c>
      <c r="AQ8" s="11">
        <v>92</v>
      </c>
      <c r="AR8" s="11">
        <v>104</v>
      </c>
      <c r="AS8" s="11">
        <v>50</v>
      </c>
      <c r="AT8" s="11">
        <v>13</v>
      </c>
      <c r="AU8" s="11"/>
      <c r="AV8" s="11">
        <v>141</v>
      </c>
      <c r="AW8" s="11">
        <v>74</v>
      </c>
      <c r="AX8" s="11">
        <v>32</v>
      </c>
      <c r="AY8" s="11">
        <v>47</v>
      </c>
      <c r="AZ8" s="11">
        <v>21</v>
      </c>
      <c r="BA8" s="11">
        <v>28</v>
      </c>
      <c r="BB8" s="11"/>
      <c r="BC8" s="11">
        <v>96</v>
      </c>
      <c r="BD8" s="11">
        <v>143</v>
      </c>
      <c r="BE8" s="11">
        <v>127</v>
      </c>
      <c r="BF8" s="11"/>
      <c r="BG8" s="11">
        <v>37</v>
      </c>
      <c r="BH8" s="11">
        <v>168</v>
      </c>
      <c r="BI8" s="11">
        <v>120</v>
      </c>
      <c r="BJ8" s="11">
        <v>11</v>
      </c>
      <c r="BK8" s="11">
        <v>43</v>
      </c>
      <c r="BL8" s="11"/>
      <c r="BM8" s="11">
        <v>205</v>
      </c>
      <c r="BN8" s="11">
        <v>53</v>
      </c>
    </row>
    <row r="9" spans="2:66" ht="29" x14ac:dyDescent="0.35">
      <c r="B9" s="18" t="s">
        <v>350</v>
      </c>
      <c r="C9" s="17">
        <v>5.0276600435374602E-2</v>
      </c>
      <c r="D9" s="17">
        <v>5.2547732613805402E-2</v>
      </c>
      <c r="E9" s="17">
        <v>4.86926217242089E-2</v>
      </c>
      <c r="F9" s="17"/>
      <c r="G9" s="17">
        <v>3.9102918761619997E-2</v>
      </c>
      <c r="H9" s="17">
        <v>1.45611448896609E-2</v>
      </c>
      <c r="I9" s="17">
        <v>5.6016822593636502E-2</v>
      </c>
      <c r="J9" s="17">
        <v>9.3886703676361996E-2</v>
      </c>
      <c r="K9" s="17">
        <v>2.7834810501521E-2</v>
      </c>
      <c r="L9" s="17">
        <v>7.0530849464048598E-2</v>
      </c>
      <c r="M9" s="17"/>
      <c r="N9" s="17">
        <v>3.6606138993816498E-2</v>
      </c>
      <c r="O9" s="17">
        <v>4.5941508698673798E-2</v>
      </c>
      <c r="P9" s="17">
        <v>5.9292503140284898E-2</v>
      </c>
      <c r="Q9" s="17">
        <v>6.1597837396680601E-2</v>
      </c>
      <c r="R9" s="17"/>
      <c r="S9" s="17">
        <v>3.7286084357347198E-2</v>
      </c>
      <c r="T9" s="17">
        <v>2.34748100098209E-2</v>
      </c>
      <c r="U9" s="17">
        <v>4.7006956570380599E-2</v>
      </c>
      <c r="V9" s="17">
        <v>6.5639404887544398E-2</v>
      </c>
      <c r="W9" s="17">
        <v>0</v>
      </c>
      <c r="X9" s="17">
        <v>2.5668987259646898E-2</v>
      </c>
      <c r="Y9" s="17">
        <v>0.15264630540019999</v>
      </c>
      <c r="Z9" s="17">
        <v>7.2005098935004397E-2</v>
      </c>
      <c r="AA9" s="17">
        <v>7.7564059238496699E-2</v>
      </c>
      <c r="AB9" s="17">
        <v>2.7353650778986601E-2</v>
      </c>
      <c r="AC9" s="17">
        <v>4.4822247060998299E-2</v>
      </c>
      <c r="AD9" s="17">
        <v>0.119295111076791</v>
      </c>
      <c r="AE9" s="17"/>
      <c r="AF9" s="17">
        <v>3.8868911059348803E-2</v>
      </c>
      <c r="AG9" s="17">
        <v>2.70287333697267E-2</v>
      </c>
      <c r="AH9" s="17">
        <v>8.6117621017999094E-2</v>
      </c>
      <c r="AI9" s="17">
        <v>4.2990203808037697E-2</v>
      </c>
      <c r="AJ9" s="17">
        <v>9.1931905226033797E-2</v>
      </c>
      <c r="AK9" s="17">
        <v>7.94805774737007E-2</v>
      </c>
      <c r="AL9" s="17"/>
      <c r="AM9" s="17">
        <v>2.9546931611572999E-2</v>
      </c>
      <c r="AN9" s="17">
        <v>8.1414240890234801E-2</v>
      </c>
      <c r="AO9" s="17"/>
      <c r="AP9" s="17">
        <v>6.03916713698745E-2</v>
      </c>
      <c r="AQ9" s="17">
        <v>7.3525237903500795E-2</v>
      </c>
      <c r="AR9" s="17">
        <v>2.75843255672629E-2</v>
      </c>
      <c r="AS9" s="17">
        <v>6.3601729410360103E-2</v>
      </c>
      <c r="AT9" s="17">
        <v>7.4466935652010097E-2</v>
      </c>
      <c r="AU9" s="17"/>
      <c r="AV9" s="17">
        <v>3.4757544520318699E-2</v>
      </c>
      <c r="AW9" s="17">
        <v>7.6696625074857402E-2</v>
      </c>
      <c r="AX9" s="17">
        <v>6.4866271575371198E-2</v>
      </c>
      <c r="AY9" s="17">
        <v>8.9588252517618303E-2</v>
      </c>
      <c r="AZ9" s="17">
        <v>0</v>
      </c>
      <c r="BA9" s="17">
        <v>3.5661888860211398E-2</v>
      </c>
      <c r="BB9" s="17"/>
      <c r="BC9" s="17">
        <v>5.09009735071973E-2</v>
      </c>
      <c r="BD9" s="17">
        <v>5.5536383790976203E-2</v>
      </c>
      <c r="BE9" s="17">
        <v>3.9573235697154999E-2</v>
      </c>
      <c r="BF9" s="17"/>
      <c r="BG9" s="17">
        <v>5.2368726251812998E-2</v>
      </c>
      <c r="BH9" s="17">
        <v>5.2942710793470897E-2</v>
      </c>
      <c r="BI9" s="17">
        <v>2.4828896032277101E-2</v>
      </c>
      <c r="BJ9" s="17">
        <v>0</v>
      </c>
      <c r="BK9" s="17">
        <v>0.118136373428827</v>
      </c>
      <c r="BL9" s="17"/>
      <c r="BM9" s="17">
        <v>5.2838990814257497E-2</v>
      </c>
      <c r="BN9" s="17">
        <v>9.3943003316082796E-2</v>
      </c>
    </row>
    <row r="10" spans="2:66" ht="43.5" x14ac:dyDescent="0.35">
      <c r="B10" s="18" t="s">
        <v>351</v>
      </c>
      <c r="C10" s="17">
        <v>0.11411239553642399</v>
      </c>
      <c r="D10" s="17">
        <v>8.9438107532145303E-2</v>
      </c>
      <c r="E10" s="17">
        <v>0.13767051227582</v>
      </c>
      <c r="F10" s="17"/>
      <c r="G10" s="17">
        <v>7.6708583798599406E-2</v>
      </c>
      <c r="H10" s="17">
        <v>7.8338174952079703E-2</v>
      </c>
      <c r="I10" s="17">
        <v>8.3288323350561397E-2</v>
      </c>
      <c r="J10" s="17">
        <v>7.5617968501687505E-2</v>
      </c>
      <c r="K10" s="17">
        <v>0.23102733426793401</v>
      </c>
      <c r="L10" s="17">
        <v>0.12193692719589699</v>
      </c>
      <c r="M10" s="17"/>
      <c r="N10" s="17">
        <v>6.27521212873932E-2</v>
      </c>
      <c r="O10" s="17">
        <v>0.15266233163975601</v>
      </c>
      <c r="P10" s="17">
        <v>0.103299256480334</v>
      </c>
      <c r="Q10" s="17">
        <v>0.13752228462767799</v>
      </c>
      <c r="R10" s="17"/>
      <c r="S10" s="17">
        <v>9.7464768579570094E-2</v>
      </c>
      <c r="T10" s="17">
        <v>0.124674194901033</v>
      </c>
      <c r="U10" s="17">
        <v>0.21118509988769699</v>
      </c>
      <c r="V10" s="17">
        <v>0.12521033490532299</v>
      </c>
      <c r="W10" s="17">
        <v>6.42695035730982E-2</v>
      </c>
      <c r="X10" s="17">
        <v>9.8789559666756302E-2</v>
      </c>
      <c r="Y10" s="17">
        <v>3.71419554604401E-2</v>
      </c>
      <c r="Z10" s="17">
        <v>6.9595384220408896E-2</v>
      </c>
      <c r="AA10" s="17">
        <v>0.10118061446281</v>
      </c>
      <c r="AB10" s="17">
        <v>0.10833747805848901</v>
      </c>
      <c r="AC10" s="17">
        <v>0.191427070776852</v>
      </c>
      <c r="AD10" s="17">
        <v>0.116098489804978</v>
      </c>
      <c r="AE10" s="17"/>
      <c r="AF10" s="17">
        <v>0.111625734946735</v>
      </c>
      <c r="AG10" s="17">
        <v>0.105877768322786</v>
      </c>
      <c r="AH10" s="17">
        <v>0.157023482699539</v>
      </c>
      <c r="AI10" s="17">
        <v>0.10593970516344001</v>
      </c>
      <c r="AJ10" s="17">
        <v>0.112259572857625</v>
      </c>
      <c r="AK10" s="17">
        <v>6.7302312286083799E-2</v>
      </c>
      <c r="AL10" s="17"/>
      <c r="AM10" s="17">
        <v>0.12315187144713199</v>
      </c>
      <c r="AN10" s="17">
        <v>0.100534371053717</v>
      </c>
      <c r="AO10" s="17"/>
      <c r="AP10" s="17">
        <v>0.18038966246553401</v>
      </c>
      <c r="AQ10" s="17">
        <v>8.4237499926139603E-2</v>
      </c>
      <c r="AR10" s="17">
        <v>0.105035093134058</v>
      </c>
      <c r="AS10" s="17">
        <v>7.9563022452581997E-2</v>
      </c>
      <c r="AT10" s="17">
        <v>7.5516906041146498E-2</v>
      </c>
      <c r="AU10" s="17"/>
      <c r="AV10" s="17">
        <v>0.100680335460204</v>
      </c>
      <c r="AW10" s="17">
        <v>0.117845599897295</v>
      </c>
      <c r="AX10" s="17">
        <v>5.8906673994315498E-2</v>
      </c>
      <c r="AY10" s="17">
        <v>0.14881277804575199</v>
      </c>
      <c r="AZ10" s="17">
        <v>0.14341978160653901</v>
      </c>
      <c r="BA10" s="17">
        <v>0</v>
      </c>
      <c r="BB10" s="17"/>
      <c r="BC10" s="17">
        <v>8.6135426701211604E-2</v>
      </c>
      <c r="BD10" s="17">
        <v>0.102719119314802</v>
      </c>
      <c r="BE10" s="17">
        <v>0.101323415668923</v>
      </c>
      <c r="BF10" s="17"/>
      <c r="BG10" s="17">
        <v>0.13333257335847701</v>
      </c>
      <c r="BH10" s="17">
        <v>8.4096799588488799E-2</v>
      </c>
      <c r="BI10" s="17">
        <v>0.14315455537048299</v>
      </c>
      <c r="BJ10" s="17">
        <v>9.0588488340886494E-2</v>
      </c>
      <c r="BK10" s="17">
        <v>0.156887074185033</v>
      </c>
      <c r="BL10" s="17"/>
      <c r="BM10" s="17">
        <v>9.2993787331795405E-2</v>
      </c>
      <c r="BN10" s="17">
        <v>0.14330966209149801</v>
      </c>
    </row>
    <row r="11" spans="2:66" ht="29" x14ac:dyDescent="0.35">
      <c r="B11" s="18" t="s">
        <v>352</v>
      </c>
      <c r="C11" s="17">
        <v>0.36681154143165501</v>
      </c>
      <c r="D11" s="17">
        <v>0.38046077705348702</v>
      </c>
      <c r="E11" s="17">
        <v>0.34829842669571098</v>
      </c>
      <c r="F11" s="17"/>
      <c r="G11" s="17">
        <v>0.35302437981874801</v>
      </c>
      <c r="H11" s="17">
        <v>0.38438936981571498</v>
      </c>
      <c r="I11" s="17">
        <v>0.32048389769587599</v>
      </c>
      <c r="J11" s="17">
        <v>0.28251257661144702</v>
      </c>
      <c r="K11" s="17">
        <v>0.368202198625045</v>
      </c>
      <c r="L11" s="17">
        <v>0.45602803046116203</v>
      </c>
      <c r="M11" s="17"/>
      <c r="N11" s="17">
        <v>0.380013991289127</v>
      </c>
      <c r="O11" s="17">
        <v>0.27057522106350002</v>
      </c>
      <c r="P11" s="17">
        <v>0.398699016375548</v>
      </c>
      <c r="Q11" s="17">
        <v>0.41298019388569801</v>
      </c>
      <c r="R11" s="17"/>
      <c r="S11" s="17">
        <v>0.339958598008474</v>
      </c>
      <c r="T11" s="17">
        <v>0.40952133870875601</v>
      </c>
      <c r="U11" s="17">
        <v>0.28398439243189999</v>
      </c>
      <c r="V11" s="17">
        <v>0.32163720119126599</v>
      </c>
      <c r="W11" s="17">
        <v>0.37120589515230201</v>
      </c>
      <c r="X11" s="17">
        <v>0.395927287916784</v>
      </c>
      <c r="Y11" s="17">
        <v>0.38157393334234602</v>
      </c>
      <c r="Z11" s="17">
        <v>0.50422405189696695</v>
      </c>
      <c r="AA11" s="17">
        <v>0.44768104879106302</v>
      </c>
      <c r="AB11" s="17">
        <v>0.360980863623166</v>
      </c>
      <c r="AC11" s="17">
        <v>0.33236340382230101</v>
      </c>
      <c r="AD11" s="17">
        <v>0.29765139185530598</v>
      </c>
      <c r="AE11" s="17"/>
      <c r="AF11" s="17">
        <v>0.31933700948446597</v>
      </c>
      <c r="AG11" s="17">
        <v>0.43138288596034402</v>
      </c>
      <c r="AH11" s="17">
        <v>0.328122681870059</v>
      </c>
      <c r="AI11" s="17">
        <v>0.33032441754208902</v>
      </c>
      <c r="AJ11" s="17">
        <v>0.39240429145692701</v>
      </c>
      <c r="AK11" s="17">
        <v>0.42961300811835901</v>
      </c>
      <c r="AL11" s="17"/>
      <c r="AM11" s="17">
        <v>0.37550656244145098</v>
      </c>
      <c r="AN11" s="17">
        <v>0.353750916090666</v>
      </c>
      <c r="AO11" s="17"/>
      <c r="AP11" s="17">
        <v>0.401856131257534</v>
      </c>
      <c r="AQ11" s="17">
        <v>0.43335360777859</v>
      </c>
      <c r="AR11" s="17">
        <v>0.348673934520985</v>
      </c>
      <c r="AS11" s="17">
        <v>0.26864553032764998</v>
      </c>
      <c r="AT11" s="17">
        <v>0.36311684339966299</v>
      </c>
      <c r="AU11" s="17"/>
      <c r="AV11" s="17">
        <v>0.342763536772212</v>
      </c>
      <c r="AW11" s="17">
        <v>0.35924100032433998</v>
      </c>
      <c r="AX11" s="17">
        <v>0.50446591999382495</v>
      </c>
      <c r="AY11" s="17">
        <v>0.38608773573149302</v>
      </c>
      <c r="AZ11" s="17">
        <v>0.29619892886079802</v>
      </c>
      <c r="BA11" s="17">
        <v>0.46424870841586702</v>
      </c>
      <c r="BB11" s="17"/>
      <c r="BC11" s="17">
        <v>0.39326688076871802</v>
      </c>
      <c r="BD11" s="17">
        <v>0.34823360680422599</v>
      </c>
      <c r="BE11" s="17">
        <v>0.38363810454775898</v>
      </c>
      <c r="BF11" s="17"/>
      <c r="BG11" s="17">
        <v>0.29277259563845998</v>
      </c>
      <c r="BH11" s="17">
        <v>0.358754499296635</v>
      </c>
      <c r="BI11" s="17">
        <v>0.39682138836730901</v>
      </c>
      <c r="BJ11" s="17">
        <v>0.27276934229542499</v>
      </c>
      <c r="BK11" s="17">
        <v>0.41111828951169899</v>
      </c>
      <c r="BL11" s="17"/>
      <c r="BM11" s="17">
        <v>0.34683145750858002</v>
      </c>
      <c r="BN11" s="17">
        <v>0.38278554839595502</v>
      </c>
    </row>
    <row r="12" spans="2:66" ht="29" x14ac:dyDescent="0.35">
      <c r="B12" s="18" t="s">
        <v>353</v>
      </c>
      <c r="C12" s="17">
        <v>0.34989681832037001</v>
      </c>
      <c r="D12" s="17">
        <v>0.29255908453447999</v>
      </c>
      <c r="E12" s="17">
        <v>0.405455455876024</v>
      </c>
      <c r="F12" s="17"/>
      <c r="G12" s="17">
        <v>0.41214664329253697</v>
      </c>
      <c r="H12" s="17">
        <v>0.37843678154926202</v>
      </c>
      <c r="I12" s="17">
        <v>0.40687844835869302</v>
      </c>
      <c r="J12" s="17">
        <v>0.45193624276286698</v>
      </c>
      <c r="K12" s="17">
        <v>0.256332933940631</v>
      </c>
      <c r="L12" s="17">
        <v>0.24867369083485599</v>
      </c>
      <c r="M12" s="17"/>
      <c r="N12" s="17">
        <v>0.36962015501951201</v>
      </c>
      <c r="O12" s="17">
        <v>0.43230213602764</v>
      </c>
      <c r="P12" s="17">
        <v>0.31416159314556802</v>
      </c>
      <c r="Q12" s="17">
        <v>0.29718508257936299</v>
      </c>
      <c r="R12" s="17"/>
      <c r="S12" s="17">
        <v>0.37863137401209701</v>
      </c>
      <c r="T12" s="17">
        <v>0.36783070097734899</v>
      </c>
      <c r="U12" s="17">
        <v>0.36052352846743002</v>
      </c>
      <c r="V12" s="17">
        <v>0.36013896238366799</v>
      </c>
      <c r="W12" s="17">
        <v>0.40760337508486899</v>
      </c>
      <c r="X12" s="17">
        <v>0.38106593017235502</v>
      </c>
      <c r="Y12" s="17">
        <v>0.31480460867882698</v>
      </c>
      <c r="Z12" s="17">
        <v>0.21390328967143701</v>
      </c>
      <c r="AA12" s="17">
        <v>0.27422751050495098</v>
      </c>
      <c r="AB12" s="17">
        <v>0.39059008578356802</v>
      </c>
      <c r="AC12" s="17">
        <v>0.24071885940755</v>
      </c>
      <c r="AD12" s="17">
        <v>0.35437275904758803</v>
      </c>
      <c r="AE12" s="17"/>
      <c r="AF12" s="17">
        <v>0.348181570275439</v>
      </c>
      <c r="AG12" s="17">
        <v>0.31297653903723499</v>
      </c>
      <c r="AH12" s="17">
        <v>0.32053331963401899</v>
      </c>
      <c r="AI12" s="17">
        <v>0.450212077065403</v>
      </c>
      <c r="AJ12" s="17">
        <v>0.31160023389839098</v>
      </c>
      <c r="AK12" s="17">
        <v>0.42360410212185701</v>
      </c>
      <c r="AL12" s="17"/>
      <c r="AM12" s="17">
        <v>0.36263420579143701</v>
      </c>
      <c r="AN12" s="17">
        <v>0.33076423136109701</v>
      </c>
      <c r="AO12" s="17"/>
      <c r="AP12" s="17">
        <v>0.229495582948713</v>
      </c>
      <c r="AQ12" s="17">
        <v>0.31442514748094202</v>
      </c>
      <c r="AR12" s="17">
        <v>0.42109931823860303</v>
      </c>
      <c r="AS12" s="17">
        <v>0.40233382181228999</v>
      </c>
      <c r="AT12" s="17">
        <v>0.189316731808822</v>
      </c>
      <c r="AU12" s="17"/>
      <c r="AV12" s="17">
        <v>0.35909956911734098</v>
      </c>
      <c r="AW12" s="17">
        <v>0.32361082587341999</v>
      </c>
      <c r="AX12" s="17">
        <v>0.24719074962193199</v>
      </c>
      <c r="AY12" s="17">
        <v>0.33243851182905199</v>
      </c>
      <c r="AZ12" s="17">
        <v>0.51586491676924495</v>
      </c>
      <c r="BA12" s="17">
        <v>0.362351472779193</v>
      </c>
      <c r="BB12" s="17"/>
      <c r="BC12" s="17">
        <v>0.34565424983176402</v>
      </c>
      <c r="BD12" s="17">
        <v>0.37376187472084199</v>
      </c>
      <c r="BE12" s="17">
        <v>0.34389402956142701</v>
      </c>
      <c r="BF12" s="17"/>
      <c r="BG12" s="17">
        <v>0.41453913476674498</v>
      </c>
      <c r="BH12" s="17">
        <v>0.39835834033350898</v>
      </c>
      <c r="BI12" s="17">
        <v>0.30886513375033098</v>
      </c>
      <c r="BJ12" s="17">
        <v>0.45765372727286302</v>
      </c>
      <c r="BK12" s="17">
        <v>0.241688976748162</v>
      </c>
      <c r="BL12" s="17"/>
      <c r="BM12" s="17">
        <v>0.40128223730366702</v>
      </c>
      <c r="BN12" s="17">
        <v>0.28591680420807902</v>
      </c>
    </row>
    <row r="13" spans="2:66" ht="29" x14ac:dyDescent="0.35">
      <c r="B13" s="18" t="s">
        <v>354</v>
      </c>
      <c r="C13" s="17">
        <v>0.104276317677911</v>
      </c>
      <c r="D13" s="17">
        <v>0.160182925124806</v>
      </c>
      <c r="E13" s="17">
        <v>5.4387423799169499E-2</v>
      </c>
      <c r="F13" s="17"/>
      <c r="G13" s="17">
        <v>0.11901747432849499</v>
      </c>
      <c r="H13" s="17">
        <v>0.116167984082408</v>
      </c>
      <c r="I13" s="17">
        <v>0.11779820583027301</v>
      </c>
      <c r="J13" s="17">
        <v>9.6046508447636E-2</v>
      </c>
      <c r="K13" s="17">
        <v>8.8521077058083306E-2</v>
      </c>
      <c r="L13" s="17">
        <v>9.2070446235706996E-2</v>
      </c>
      <c r="M13" s="17"/>
      <c r="N13" s="17">
        <v>0.14283632441499</v>
      </c>
      <c r="O13" s="17">
        <v>9.8518802570429997E-2</v>
      </c>
      <c r="P13" s="17">
        <v>0.11329092315231699</v>
      </c>
      <c r="Q13" s="17">
        <v>5.45019714818279E-2</v>
      </c>
      <c r="R13" s="17"/>
      <c r="S13" s="17">
        <v>0.146659175042512</v>
      </c>
      <c r="T13" s="17">
        <v>7.4498955403040495E-2</v>
      </c>
      <c r="U13" s="17">
        <v>9.7300022642592701E-2</v>
      </c>
      <c r="V13" s="17">
        <v>0.12737409663219801</v>
      </c>
      <c r="W13" s="17">
        <v>0.12693642481072301</v>
      </c>
      <c r="X13" s="17">
        <v>9.8548234984458E-2</v>
      </c>
      <c r="Y13" s="17">
        <v>0.113833197118188</v>
      </c>
      <c r="Z13" s="17">
        <v>7.1308501372637001E-2</v>
      </c>
      <c r="AA13" s="17">
        <v>7.5310973025874195E-2</v>
      </c>
      <c r="AB13" s="17">
        <v>8.5394951684150094E-2</v>
      </c>
      <c r="AC13" s="17">
        <v>0.144942687959216</v>
      </c>
      <c r="AD13" s="17">
        <v>5.6716023303087698E-2</v>
      </c>
      <c r="AE13" s="17"/>
      <c r="AF13" s="17">
        <v>0.163389377043198</v>
      </c>
      <c r="AG13" s="17">
        <v>9.6121170226662306E-2</v>
      </c>
      <c r="AH13" s="17">
        <v>0.108202894778385</v>
      </c>
      <c r="AI13" s="17">
        <v>5.7155036790438998E-2</v>
      </c>
      <c r="AJ13" s="17">
        <v>9.1803996561023601E-2</v>
      </c>
      <c r="AK13" s="17">
        <v>0</v>
      </c>
      <c r="AL13" s="17"/>
      <c r="AM13" s="17">
        <v>0.10157796872017499</v>
      </c>
      <c r="AN13" s="17">
        <v>0.10832945621967401</v>
      </c>
      <c r="AO13" s="17"/>
      <c r="AP13" s="17">
        <v>9.4408934800778901E-2</v>
      </c>
      <c r="AQ13" s="17">
        <v>9.4458506910827605E-2</v>
      </c>
      <c r="AR13" s="17">
        <v>7.8041947239153295E-2</v>
      </c>
      <c r="AS13" s="17">
        <v>0.18585589599711799</v>
      </c>
      <c r="AT13" s="17">
        <v>0.297582583098358</v>
      </c>
      <c r="AU13" s="17"/>
      <c r="AV13" s="17">
        <v>0.141774384856138</v>
      </c>
      <c r="AW13" s="17">
        <v>0.122605948830088</v>
      </c>
      <c r="AX13" s="17">
        <v>0.124570384814556</v>
      </c>
      <c r="AY13" s="17">
        <v>4.3072721876084498E-2</v>
      </c>
      <c r="AZ13" s="17">
        <v>4.4516372763418202E-2</v>
      </c>
      <c r="BA13" s="17">
        <v>6.8876989394407798E-2</v>
      </c>
      <c r="BB13" s="17"/>
      <c r="BC13" s="17">
        <v>0.102551579230301</v>
      </c>
      <c r="BD13" s="17">
        <v>9.4010694034424899E-2</v>
      </c>
      <c r="BE13" s="17">
        <v>0.131571214524736</v>
      </c>
      <c r="BF13" s="17"/>
      <c r="BG13" s="17">
        <v>0.10698696998450399</v>
      </c>
      <c r="BH13" s="17">
        <v>9.4907835762541706E-2</v>
      </c>
      <c r="BI13" s="17">
        <v>0.11827124301804801</v>
      </c>
      <c r="BJ13" s="17">
        <v>0.17898844209082601</v>
      </c>
      <c r="BK13" s="17">
        <v>7.2169286126279195E-2</v>
      </c>
      <c r="BL13" s="17"/>
      <c r="BM13" s="17">
        <v>9.7090555782838497E-2</v>
      </c>
      <c r="BN13" s="17">
        <v>9.4044981988385207E-2</v>
      </c>
    </row>
    <row r="14" spans="2:66" x14ac:dyDescent="0.35">
      <c r="B14" s="18" t="s">
        <v>282</v>
      </c>
      <c r="C14" s="19">
        <v>1.46263265982646E-2</v>
      </c>
      <c r="D14" s="19">
        <v>2.4811373141276499E-2</v>
      </c>
      <c r="E14" s="19">
        <v>5.4955596290662797E-3</v>
      </c>
      <c r="F14" s="19"/>
      <c r="G14" s="19">
        <v>0</v>
      </c>
      <c r="H14" s="19">
        <v>2.8106544710874402E-2</v>
      </c>
      <c r="I14" s="19">
        <v>1.5534302170959901E-2</v>
      </c>
      <c r="J14" s="19">
        <v>0</v>
      </c>
      <c r="K14" s="19">
        <v>2.8081645606785902E-2</v>
      </c>
      <c r="L14" s="19">
        <v>1.07600558083298E-2</v>
      </c>
      <c r="M14" s="19"/>
      <c r="N14" s="19">
        <v>8.1712689951610497E-3</v>
      </c>
      <c r="O14" s="19">
        <v>0</v>
      </c>
      <c r="P14" s="19">
        <v>1.12567077059487E-2</v>
      </c>
      <c r="Q14" s="19">
        <v>3.6212630028753301E-2</v>
      </c>
      <c r="R14" s="19"/>
      <c r="S14" s="19">
        <v>0</v>
      </c>
      <c r="T14" s="19">
        <v>0</v>
      </c>
      <c r="U14" s="19">
        <v>0</v>
      </c>
      <c r="V14" s="19">
        <v>0</v>
      </c>
      <c r="W14" s="19">
        <v>2.9984801379008101E-2</v>
      </c>
      <c r="X14" s="19">
        <v>0</v>
      </c>
      <c r="Y14" s="19">
        <v>0</v>
      </c>
      <c r="Z14" s="19">
        <v>6.8963673903546199E-2</v>
      </c>
      <c r="AA14" s="19">
        <v>2.40357939768053E-2</v>
      </c>
      <c r="AB14" s="19">
        <v>2.73429700716404E-2</v>
      </c>
      <c r="AC14" s="19">
        <v>4.5725730973082697E-2</v>
      </c>
      <c r="AD14" s="19">
        <v>5.5866224912248998E-2</v>
      </c>
      <c r="AE14" s="19"/>
      <c r="AF14" s="19">
        <v>1.8597397190813301E-2</v>
      </c>
      <c r="AG14" s="19">
        <v>2.6612903083245799E-2</v>
      </c>
      <c r="AH14" s="19">
        <v>0</v>
      </c>
      <c r="AI14" s="19">
        <v>1.3378559630592099E-2</v>
      </c>
      <c r="AJ14" s="19">
        <v>0</v>
      </c>
      <c r="AK14" s="19">
        <v>0</v>
      </c>
      <c r="AL14" s="19"/>
      <c r="AM14" s="19">
        <v>7.5824599882321504E-3</v>
      </c>
      <c r="AN14" s="19">
        <v>2.5206784384611401E-2</v>
      </c>
      <c r="AO14" s="19"/>
      <c r="AP14" s="19">
        <v>3.3458017157565599E-2</v>
      </c>
      <c r="AQ14" s="19">
        <v>0</v>
      </c>
      <c r="AR14" s="19">
        <v>1.9565381299937699E-2</v>
      </c>
      <c r="AS14" s="19">
        <v>0</v>
      </c>
      <c r="AT14" s="19">
        <v>0</v>
      </c>
      <c r="AU14" s="19"/>
      <c r="AV14" s="19">
        <v>2.0924629273786001E-2</v>
      </c>
      <c r="AW14" s="19">
        <v>0</v>
      </c>
      <c r="AX14" s="19">
        <v>0</v>
      </c>
      <c r="AY14" s="19">
        <v>0</v>
      </c>
      <c r="AZ14" s="19">
        <v>0</v>
      </c>
      <c r="BA14" s="19">
        <v>6.8860940550320299E-2</v>
      </c>
      <c r="BB14" s="19"/>
      <c r="BC14" s="19">
        <v>2.14908899608088E-2</v>
      </c>
      <c r="BD14" s="19">
        <v>2.57383213347296E-2</v>
      </c>
      <c r="BE14" s="19">
        <v>0</v>
      </c>
      <c r="BF14" s="19"/>
      <c r="BG14" s="19">
        <v>0</v>
      </c>
      <c r="BH14" s="19">
        <v>1.09398142253545E-2</v>
      </c>
      <c r="BI14" s="19">
        <v>8.0587834615526207E-3</v>
      </c>
      <c r="BJ14" s="19">
        <v>0</v>
      </c>
      <c r="BK14" s="19">
        <v>0</v>
      </c>
      <c r="BL14" s="19"/>
      <c r="BM14" s="19">
        <v>8.9629712588617794E-3</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501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354</v>
      </c>
      <c r="D7" s="10">
        <v>173</v>
      </c>
      <c r="E7" s="10">
        <v>180</v>
      </c>
      <c r="F7" s="10"/>
      <c r="G7" s="10">
        <v>60</v>
      </c>
      <c r="H7" s="10">
        <v>54</v>
      </c>
      <c r="I7" s="10">
        <v>67</v>
      </c>
      <c r="J7" s="10">
        <v>51</v>
      </c>
      <c r="K7" s="10">
        <v>44</v>
      </c>
      <c r="L7" s="10">
        <v>78</v>
      </c>
      <c r="M7" s="10"/>
      <c r="N7" s="10">
        <v>108</v>
      </c>
      <c r="O7" s="10">
        <v>69</v>
      </c>
      <c r="P7" s="10">
        <v>81</v>
      </c>
      <c r="Q7" s="10">
        <v>95</v>
      </c>
      <c r="R7" s="10"/>
      <c r="S7" s="10">
        <v>47</v>
      </c>
      <c r="T7" s="10">
        <v>52</v>
      </c>
      <c r="U7" s="10">
        <v>27</v>
      </c>
      <c r="V7" s="10">
        <v>34</v>
      </c>
      <c r="W7" s="10">
        <v>31</v>
      </c>
      <c r="X7" s="10">
        <v>37</v>
      </c>
      <c r="Y7" s="10">
        <v>25</v>
      </c>
      <c r="Z7" s="10">
        <v>7</v>
      </c>
      <c r="AA7" s="10">
        <v>38</v>
      </c>
      <c r="AB7" s="10">
        <v>29</v>
      </c>
      <c r="AC7" s="10">
        <v>20</v>
      </c>
      <c r="AD7" s="10">
        <v>7</v>
      </c>
      <c r="AE7" s="10"/>
      <c r="AF7" s="10">
        <v>88</v>
      </c>
      <c r="AG7" s="10">
        <v>99</v>
      </c>
      <c r="AH7" s="10">
        <v>49</v>
      </c>
      <c r="AI7" s="10">
        <v>63</v>
      </c>
      <c r="AJ7" s="10">
        <v>39</v>
      </c>
      <c r="AK7" s="10">
        <v>16</v>
      </c>
      <c r="AL7" s="10"/>
      <c r="AM7" s="10">
        <v>208</v>
      </c>
      <c r="AN7" s="10">
        <v>145</v>
      </c>
      <c r="AO7" s="10"/>
      <c r="AP7" s="10">
        <v>69</v>
      </c>
      <c r="AQ7" s="10">
        <v>84</v>
      </c>
      <c r="AR7" s="10">
        <v>103</v>
      </c>
      <c r="AS7" s="10">
        <v>38</v>
      </c>
      <c r="AT7" s="10">
        <v>9</v>
      </c>
      <c r="AU7" s="10"/>
      <c r="AV7" s="10">
        <v>128</v>
      </c>
      <c r="AW7" s="10">
        <v>69</v>
      </c>
      <c r="AX7" s="10">
        <v>30</v>
      </c>
      <c r="AY7" s="10">
        <v>39</v>
      </c>
      <c r="AZ7" s="10">
        <v>21</v>
      </c>
      <c r="BA7" s="10">
        <v>27</v>
      </c>
      <c r="BB7" s="10"/>
      <c r="BC7" s="10">
        <v>86</v>
      </c>
      <c r="BD7" s="10">
        <v>144</v>
      </c>
      <c r="BE7" s="10">
        <v>104</v>
      </c>
      <c r="BF7" s="10"/>
      <c r="BG7" s="10">
        <v>37</v>
      </c>
      <c r="BH7" s="10">
        <v>163</v>
      </c>
      <c r="BI7" s="10">
        <v>98</v>
      </c>
      <c r="BJ7" s="10">
        <v>17</v>
      </c>
      <c r="BK7" s="10">
        <v>24</v>
      </c>
      <c r="BL7" s="10"/>
      <c r="BM7" s="10">
        <v>200</v>
      </c>
      <c r="BN7" s="10">
        <v>41</v>
      </c>
    </row>
    <row r="8" spans="2:66" ht="30" customHeight="1" x14ac:dyDescent="0.35">
      <c r="B8" s="11" t="s">
        <v>19</v>
      </c>
      <c r="C8" s="11">
        <v>355</v>
      </c>
      <c r="D8" s="11">
        <v>175</v>
      </c>
      <c r="E8" s="11">
        <v>180</v>
      </c>
      <c r="F8" s="11"/>
      <c r="G8" s="11">
        <v>61</v>
      </c>
      <c r="H8" s="11">
        <v>52</v>
      </c>
      <c r="I8" s="11">
        <v>68</v>
      </c>
      <c r="J8" s="11">
        <v>52</v>
      </c>
      <c r="K8" s="11">
        <v>44</v>
      </c>
      <c r="L8" s="11">
        <v>77</v>
      </c>
      <c r="M8" s="11"/>
      <c r="N8" s="11">
        <v>108</v>
      </c>
      <c r="O8" s="11">
        <v>72</v>
      </c>
      <c r="P8" s="11">
        <v>81</v>
      </c>
      <c r="Q8" s="11">
        <v>94</v>
      </c>
      <c r="R8" s="11"/>
      <c r="S8" s="11">
        <v>46</v>
      </c>
      <c r="T8" s="11">
        <v>51</v>
      </c>
      <c r="U8" s="11">
        <v>26</v>
      </c>
      <c r="V8" s="11">
        <v>36</v>
      </c>
      <c r="W8" s="11">
        <v>31</v>
      </c>
      <c r="X8" s="11">
        <v>36</v>
      </c>
      <c r="Y8" s="11">
        <v>25</v>
      </c>
      <c r="Z8" s="11">
        <v>7</v>
      </c>
      <c r="AA8" s="11">
        <v>37</v>
      </c>
      <c r="AB8" s="11">
        <v>33</v>
      </c>
      <c r="AC8" s="11">
        <v>19</v>
      </c>
      <c r="AD8" s="11">
        <v>7</v>
      </c>
      <c r="AE8" s="11"/>
      <c r="AF8" s="11">
        <v>87</v>
      </c>
      <c r="AG8" s="11">
        <v>100</v>
      </c>
      <c r="AH8" s="11">
        <v>50</v>
      </c>
      <c r="AI8" s="11">
        <v>63</v>
      </c>
      <c r="AJ8" s="11">
        <v>39</v>
      </c>
      <c r="AK8" s="11">
        <v>16</v>
      </c>
      <c r="AL8" s="11"/>
      <c r="AM8" s="11">
        <v>208</v>
      </c>
      <c r="AN8" s="11">
        <v>146</v>
      </c>
      <c r="AO8" s="11"/>
      <c r="AP8" s="11">
        <v>69</v>
      </c>
      <c r="AQ8" s="11">
        <v>84</v>
      </c>
      <c r="AR8" s="11">
        <v>104</v>
      </c>
      <c r="AS8" s="11">
        <v>38</v>
      </c>
      <c r="AT8" s="11">
        <v>9</v>
      </c>
      <c r="AU8" s="11"/>
      <c r="AV8" s="11">
        <v>129</v>
      </c>
      <c r="AW8" s="11">
        <v>68</v>
      </c>
      <c r="AX8" s="11">
        <v>30</v>
      </c>
      <c r="AY8" s="11">
        <v>39</v>
      </c>
      <c r="AZ8" s="11">
        <v>21</v>
      </c>
      <c r="BA8" s="11">
        <v>27</v>
      </c>
      <c r="BB8" s="11"/>
      <c r="BC8" s="11">
        <v>87</v>
      </c>
      <c r="BD8" s="11">
        <v>145</v>
      </c>
      <c r="BE8" s="11">
        <v>104</v>
      </c>
      <c r="BF8" s="11"/>
      <c r="BG8" s="11">
        <v>37</v>
      </c>
      <c r="BH8" s="11">
        <v>164</v>
      </c>
      <c r="BI8" s="11">
        <v>98</v>
      </c>
      <c r="BJ8" s="11">
        <v>17</v>
      </c>
      <c r="BK8" s="11">
        <v>24</v>
      </c>
      <c r="BL8" s="11"/>
      <c r="BM8" s="11">
        <v>201</v>
      </c>
      <c r="BN8" s="11">
        <v>41</v>
      </c>
    </row>
    <row r="9" spans="2:66" ht="29" x14ac:dyDescent="0.35">
      <c r="B9" s="18" t="s">
        <v>350</v>
      </c>
      <c r="C9" s="17">
        <v>0.11641320569646001</v>
      </c>
      <c r="D9" s="17">
        <v>9.7926485297363905E-2</v>
      </c>
      <c r="E9" s="17">
        <v>0.13501311081470799</v>
      </c>
      <c r="F9" s="17"/>
      <c r="G9" s="17">
        <v>7.1565698626164201E-2</v>
      </c>
      <c r="H9" s="17">
        <v>3.89396874455087E-2</v>
      </c>
      <c r="I9" s="17">
        <v>0.119286622876573</v>
      </c>
      <c r="J9" s="17">
        <v>0.135249841735786</v>
      </c>
      <c r="K9" s="17">
        <v>0.13502364499689001</v>
      </c>
      <c r="L9" s="17">
        <v>0.17903427846171799</v>
      </c>
      <c r="M9" s="17"/>
      <c r="N9" s="17">
        <v>2.9438045553788299E-2</v>
      </c>
      <c r="O9" s="17">
        <v>0.20510041262384299</v>
      </c>
      <c r="P9" s="17">
        <v>0.121643747545663</v>
      </c>
      <c r="Q9" s="17">
        <v>0.144822161341019</v>
      </c>
      <c r="R9" s="17"/>
      <c r="S9" s="17">
        <v>8.5473568834155605E-2</v>
      </c>
      <c r="T9" s="17">
        <v>0.15173962162742299</v>
      </c>
      <c r="U9" s="17">
        <v>0.22858386433064101</v>
      </c>
      <c r="V9" s="17">
        <v>0.14735059851816501</v>
      </c>
      <c r="W9" s="17">
        <v>9.2947964308457406E-2</v>
      </c>
      <c r="X9" s="17">
        <v>0.107603183387023</v>
      </c>
      <c r="Y9" s="17">
        <v>0.163305732808637</v>
      </c>
      <c r="Z9" s="17">
        <v>0.14474363799437101</v>
      </c>
      <c r="AA9" s="17">
        <v>2.5792441954051702E-2</v>
      </c>
      <c r="AB9" s="17">
        <v>0.105973926010678</v>
      </c>
      <c r="AC9" s="17">
        <v>0</v>
      </c>
      <c r="AD9" s="17">
        <v>0.301060138426476</v>
      </c>
      <c r="AE9" s="17"/>
      <c r="AF9" s="17">
        <v>9.3408389749836104E-2</v>
      </c>
      <c r="AG9" s="17">
        <v>0.119880881116145</v>
      </c>
      <c r="AH9" s="17">
        <v>0.10219666974818301</v>
      </c>
      <c r="AI9" s="17">
        <v>0.112384473937426</v>
      </c>
      <c r="AJ9" s="17">
        <v>0.20406992014012099</v>
      </c>
      <c r="AK9" s="17">
        <v>7.0043182909270904E-2</v>
      </c>
      <c r="AL9" s="17"/>
      <c r="AM9" s="17">
        <v>0.13019365547651299</v>
      </c>
      <c r="AN9" s="17">
        <v>9.7533878783340494E-2</v>
      </c>
      <c r="AO9" s="17"/>
      <c r="AP9" s="17">
        <v>0.17354110743378601</v>
      </c>
      <c r="AQ9" s="17">
        <v>0.14229356927338099</v>
      </c>
      <c r="AR9" s="17">
        <v>0.117430886777489</v>
      </c>
      <c r="AS9" s="17">
        <v>8.6594732882093503E-2</v>
      </c>
      <c r="AT9" s="17">
        <v>0</v>
      </c>
      <c r="AU9" s="17"/>
      <c r="AV9" s="17">
        <v>0.119182121312017</v>
      </c>
      <c r="AW9" s="17">
        <v>0.17251499834217701</v>
      </c>
      <c r="AX9" s="17">
        <v>0.10034289885710899</v>
      </c>
      <c r="AY9" s="17">
        <v>5.2773288472983501E-2</v>
      </c>
      <c r="AZ9" s="17">
        <v>0</v>
      </c>
      <c r="BA9" s="17">
        <v>0.184047739176318</v>
      </c>
      <c r="BB9" s="17"/>
      <c r="BC9" s="17">
        <v>0.14092445287842201</v>
      </c>
      <c r="BD9" s="17">
        <v>9.1103219576001496E-2</v>
      </c>
      <c r="BE9" s="17">
        <v>0.105500809559676</v>
      </c>
      <c r="BF9" s="17"/>
      <c r="BG9" s="17">
        <v>0.19956654107694499</v>
      </c>
      <c r="BH9" s="17">
        <v>9.0650168074106294E-2</v>
      </c>
      <c r="BI9" s="17">
        <v>8.12700255188291E-2</v>
      </c>
      <c r="BJ9" s="17">
        <v>0.24406524663616599</v>
      </c>
      <c r="BK9" s="17">
        <v>0.121592451012106</v>
      </c>
      <c r="BL9" s="17"/>
      <c r="BM9" s="17">
        <v>0.110910754589043</v>
      </c>
      <c r="BN9" s="17">
        <v>0.17188995832361001</v>
      </c>
    </row>
    <row r="10" spans="2:66" ht="43.5" x14ac:dyDescent="0.35">
      <c r="B10" s="18" t="s">
        <v>351</v>
      </c>
      <c r="C10" s="17">
        <v>0.15323583500028201</v>
      </c>
      <c r="D10" s="17">
        <v>0.14682599648899899</v>
      </c>
      <c r="E10" s="17">
        <v>0.154854192765666</v>
      </c>
      <c r="F10" s="17"/>
      <c r="G10" s="17">
        <v>0.149296614827438</v>
      </c>
      <c r="H10" s="17">
        <v>0.16311078948625901</v>
      </c>
      <c r="I10" s="17">
        <v>0.10197447812613</v>
      </c>
      <c r="J10" s="17">
        <v>9.7297567246653796E-2</v>
      </c>
      <c r="K10" s="17">
        <v>8.8842621935385696E-2</v>
      </c>
      <c r="L10" s="17">
        <v>0.27054946508456201</v>
      </c>
      <c r="M10" s="17"/>
      <c r="N10" s="17">
        <v>0.16213718599910901</v>
      </c>
      <c r="O10" s="17">
        <v>0.112953482838904</v>
      </c>
      <c r="P10" s="17">
        <v>0.16045382287736401</v>
      </c>
      <c r="Q10" s="17">
        <v>0.16928965997048001</v>
      </c>
      <c r="R10" s="17"/>
      <c r="S10" s="17">
        <v>8.6153192314263702E-2</v>
      </c>
      <c r="T10" s="17">
        <v>0.20638646173970099</v>
      </c>
      <c r="U10" s="17">
        <v>7.0964340475567003E-2</v>
      </c>
      <c r="V10" s="17">
        <v>0.20612584463015399</v>
      </c>
      <c r="W10" s="17">
        <v>0.19129403080624799</v>
      </c>
      <c r="X10" s="17">
        <v>0.23923700842408599</v>
      </c>
      <c r="Y10" s="17">
        <v>0.201034609176547</v>
      </c>
      <c r="Z10" s="17">
        <v>0</v>
      </c>
      <c r="AA10" s="17">
        <v>0.10546695189975901</v>
      </c>
      <c r="AB10" s="17">
        <v>0.100423953246849</v>
      </c>
      <c r="AC10" s="17">
        <v>0.14509251358045799</v>
      </c>
      <c r="AD10" s="17">
        <v>0.135747922403257</v>
      </c>
      <c r="AE10" s="17"/>
      <c r="AF10" s="17">
        <v>6.7264282439245204E-2</v>
      </c>
      <c r="AG10" s="17">
        <v>0.17902116315467401</v>
      </c>
      <c r="AH10" s="17">
        <v>0.159660786976419</v>
      </c>
      <c r="AI10" s="17">
        <v>0.13781442637629901</v>
      </c>
      <c r="AJ10" s="17">
        <v>0.25244517654089899</v>
      </c>
      <c r="AK10" s="17">
        <v>0.26251066658731997</v>
      </c>
      <c r="AL10" s="17"/>
      <c r="AM10" s="17">
        <v>0.13761957904573499</v>
      </c>
      <c r="AN10" s="17">
        <v>0.17641858173298899</v>
      </c>
      <c r="AO10" s="17"/>
      <c r="AP10" s="17">
        <v>0.160532874879254</v>
      </c>
      <c r="AQ10" s="17">
        <v>0.22421908840310301</v>
      </c>
      <c r="AR10" s="17">
        <v>0.114542115248584</v>
      </c>
      <c r="AS10" s="17">
        <v>0.101157668118787</v>
      </c>
      <c r="AT10" s="17">
        <v>0.21333473103296599</v>
      </c>
      <c r="AU10" s="17"/>
      <c r="AV10" s="17">
        <v>0.144644615182177</v>
      </c>
      <c r="AW10" s="17">
        <v>0.15678376900569899</v>
      </c>
      <c r="AX10" s="17">
        <v>0.13422791275183499</v>
      </c>
      <c r="AY10" s="17">
        <v>0.149765485234682</v>
      </c>
      <c r="AZ10" s="17">
        <v>0.249071150343673</v>
      </c>
      <c r="BA10" s="17">
        <v>0.107715460354625</v>
      </c>
      <c r="BB10" s="17"/>
      <c r="BC10" s="17">
        <v>0.221519339887808</v>
      </c>
      <c r="BD10" s="17">
        <v>0.103276110364417</v>
      </c>
      <c r="BE10" s="17">
        <v>0.139669885865254</v>
      </c>
      <c r="BF10" s="17"/>
      <c r="BG10" s="17">
        <v>0.20914319108753299</v>
      </c>
      <c r="BH10" s="17">
        <v>0.12736558591848801</v>
      </c>
      <c r="BI10" s="17">
        <v>0.20291241638573601</v>
      </c>
      <c r="BJ10" s="17">
        <v>0.171854413245184</v>
      </c>
      <c r="BK10" s="17">
        <v>8.1620978175020995E-2</v>
      </c>
      <c r="BL10" s="17"/>
      <c r="BM10" s="17">
        <v>0.14257782810790201</v>
      </c>
      <c r="BN10" s="17">
        <v>0.11867832496830399</v>
      </c>
    </row>
    <row r="11" spans="2:66" ht="29" x14ac:dyDescent="0.35">
      <c r="B11" s="18" t="s">
        <v>352</v>
      </c>
      <c r="C11" s="17">
        <v>0.46226057411503402</v>
      </c>
      <c r="D11" s="17">
        <v>0.45207861503513802</v>
      </c>
      <c r="E11" s="17">
        <v>0.47467290457132</v>
      </c>
      <c r="F11" s="17"/>
      <c r="G11" s="17">
        <v>0.46120887647429798</v>
      </c>
      <c r="H11" s="17">
        <v>0.37337949998574399</v>
      </c>
      <c r="I11" s="17">
        <v>0.50649897957296997</v>
      </c>
      <c r="J11" s="17">
        <v>0.46922972222709403</v>
      </c>
      <c r="K11" s="17">
        <v>0.56648651794435101</v>
      </c>
      <c r="L11" s="17">
        <v>0.41930757523305801</v>
      </c>
      <c r="M11" s="17"/>
      <c r="N11" s="17">
        <v>0.50270869422328501</v>
      </c>
      <c r="O11" s="17">
        <v>0.365632172082343</v>
      </c>
      <c r="P11" s="17">
        <v>0.42765563829555903</v>
      </c>
      <c r="Q11" s="17">
        <v>0.51447376204834905</v>
      </c>
      <c r="R11" s="17"/>
      <c r="S11" s="17">
        <v>0.44623700584716502</v>
      </c>
      <c r="T11" s="17">
        <v>0.40843312649086699</v>
      </c>
      <c r="U11" s="17">
        <v>0.43635475862683998</v>
      </c>
      <c r="V11" s="17">
        <v>0.35008247250399899</v>
      </c>
      <c r="W11" s="17">
        <v>0.48603481240178997</v>
      </c>
      <c r="X11" s="17">
        <v>0.40430714662693301</v>
      </c>
      <c r="Y11" s="17">
        <v>0.43717098345127697</v>
      </c>
      <c r="Z11" s="17">
        <v>0.56523644888118296</v>
      </c>
      <c r="AA11" s="17">
        <v>0.552675545224526</v>
      </c>
      <c r="AB11" s="17">
        <v>0.48602389590281497</v>
      </c>
      <c r="AC11" s="17">
        <v>0.75245752569091595</v>
      </c>
      <c r="AD11" s="17">
        <v>0.42619378385483497</v>
      </c>
      <c r="AE11" s="17"/>
      <c r="AF11" s="17">
        <v>0.46443442065742802</v>
      </c>
      <c r="AG11" s="17">
        <v>0.43429655586056198</v>
      </c>
      <c r="AH11" s="17">
        <v>0.45165032160298901</v>
      </c>
      <c r="AI11" s="17">
        <v>0.53702651665149703</v>
      </c>
      <c r="AJ11" s="17">
        <v>0.40966173893196201</v>
      </c>
      <c r="AK11" s="17">
        <v>0.49005201139566001</v>
      </c>
      <c r="AL11" s="17"/>
      <c r="AM11" s="17">
        <v>0.50696800685755194</v>
      </c>
      <c r="AN11" s="17">
        <v>0.395270053482567</v>
      </c>
      <c r="AO11" s="17"/>
      <c r="AP11" s="17">
        <v>0.45487465971298002</v>
      </c>
      <c r="AQ11" s="17">
        <v>0.37952064223745602</v>
      </c>
      <c r="AR11" s="17">
        <v>0.53362056125452695</v>
      </c>
      <c r="AS11" s="17">
        <v>0.48325852436968603</v>
      </c>
      <c r="AT11" s="17">
        <v>0.21050293796469799</v>
      </c>
      <c r="AU11" s="17"/>
      <c r="AV11" s="17">
        <v>0.424408404138644</v>
      </c>
      <c r="AW11" s="17">
        <v>0.46737362406627098</v>
      </c>
      <c r="AX11" s="17">
        <v>0.55975979993938596</v>
      </c>
      <c r="AY11" s="17">
        <v>0.54071512893285401</v>
      </c>
      <c r="AZ11" s="17">
        <v>0.45728832527089402</v>
      </c>
      <c r="BA11" s="17">
        <v>0.48553033366132198</v>
      </c>
      <c r="BB11" s="17"/>
      <c r="BC11" s="17">
        <v>0.33463382178364798</v>
      </c>
      <c r="BD11" s="17">
        <v>0.51985702209808904</v>
      </c>
      <c r="BE11" s="17">
        <v>0.52786849018527704</v>
      </c>
      <c r="BF11" s="17"/>
      <c r="BG11" s="17">
        <v>0.39731292862170198</v>
      </c>
      <c r="BH11" s="17">
        <v>0.483744319516965</v>
      </c>
      <c r="BI11" s="17">
        <v>0.458672693368878</v>
      </c>
      <c r="BJ11" s="17">
        <v>0.347570500163287</v>
      </c>
      <c r="BK11" s="17">
        <v>0.51179896736147201</v>
      </c>
      <c r="BL11" s="17"/>
      <c r="BM11" s="17">
        <v>0.467666381695862</v>
      </c>
      <c r="BN11" s="17">
        <v>0.44435311142613898</v>
      </c>
    </row>
    <row r="12" spans="2:66" ht="29" x14ac:dyDescent="0.35">
      <c r="B12" s="18" t="s">
        <v>353</v>
      </c>
      <c r="C12" s="17">
        <v>0.17363035795146001</v>
      </c>
      <c r="D12" s="17">
        <v>0.17683779595273799</v>
      </c>
      <c r="E12" s="17">
        <v>0.17145874460595301</v>
      </c>
      <c r="F12" s="17"/>
      <c r="G12" s="17">
        <v>0.23482239201187899</v>
      </c>
      <c r="H12" s="17">
        <v>0.296314862888582</v>
      </c>
      <c r="I12" s="17">
        <v>0.181532115932624</v>
      </c>
      <c r="J12" s="17">
        <v>0.15995345231354</v>
      </c>
      <c r="K12" s="17">
        <v>9.1183440160437307E-2</v>
      </c>
      <c r="L12" s="17">
        <v>9.0941526654746793E-2</v>
      </c>
      <c r="M12" s="17"/>
      <c r="N12" s="17">
        <v>0.22299487766305601</v>
      </c>
      <c r="O12" s="17">
        <v>0.19947643726900699</v>
      </c>
      <c r="P12" s="17">
        <v>0.17580998158574401</v>
      </c>
      <c r="Q12" s="17">
        <v>9.6899661704321793E-2</v>
      </c>
      <c r="R12" s="17"/>
      <c r="S12" s="17">
        <v>0.19135320708956599</v>
      </c>
      <c r="T12" s="17">
        <v>0.17527668778403899</v>
      </c>
      <c r="U12" s="17">
        <v>0.186519690945607</v>
      </c>
      <c r="V12" s="17">
        <v>0.207319986328343</v>
      </c>
      <c r="W12" s="17">
        <v>0.12950876622742499</v>
      </c>
      <c r="X12" s="17">
        <v>0.195063544017927</v>
      </c>
      <c r="Y12" s="17">
        <v>0.116213946225877</v>
      </c>
      <c r="Z12" s="17">
        <v>0.29001991312444603</v>
      </c>
      <c r="AA12" s="17">
        <v>0.21414244105128499</v>
      </c>
      <c r="AB12" s="17">
        <v>0.17123223793592399</v>
      </c>
      <c r="AC12" s="17">
        <v>4.9267253766702997E-2</v>
      </c>
      <c r="AD12" s="17">
        <v>0.136998155315432</v>
      </c>
      <c r="AE12" s="17"/>
      <c r="AF12" s="17">
        <v>0.217644491481708</v>
      </c>
      <c r="AG12" s="17">
        <v>0.162179969495023</v>
      </c>
      <c r="AH12" s="17">
        <v>0.204985148659729</v>
      </c>
      <c r="AI12" s="17">
        <v>0.164083212563262</v>
      </c>
      <c r="AJ12" s="17">
        <v>7.6785115441712598E-2</v>
      </c>
      <c r="AK12" s="17">
        <v>0.17739413910774901</v>
      </c>
      <c r="AL12" s="17"/>
      <c r="AM12" s="17">
        <v>0.14186081752315499</v>
      </c>
      <c r="AN12" s="17">
        <v>0.21992692846778999</v>
      </c>
      <c r="AO12" s="17"/>
      <c r="AP12" s="17">
        <v>0.12169011177884199</v>
      </c>
      <c r="AQ12" s="17">
        <v>0.133565267809862</v>
      </c>
      <c r="AR12" s="17">
        <v>0.16406044532575201</v>
      </c>
      <c r="AS12" s="17">
        <v>0.25616384639693301</v>
      </c>
      <c r="AT12" s="17">
        <v>0.120931648462156</v>
      </c>
      <c r="AU12" s="17"/>
      <c r="AV12" s="17">
        <v>0.226340019700771</v>
      </c>
      <c r="AW12" s="17">
        <v>0.11643977888614999</v>
      </c>
      <c r="AX12" s="17">
        <v>0.20566938845166999</v>
      </c>
      <c r="AY12" s="17">
        <v>0.177778538669736</v>
      </c>
      <c r="AZ12" s="17">
        <v>0.245464208119684</v>
      </c>
      <c r="BA12" s="17">
        <v>7.8710023191986903E-2</v>
      </c>
      <c r="BB12" s="17"/>
      <c r="BC12" s="17">
        <v>0.24094864331524399</v>
      </c>
      <c r="BD12" s="17">
        <v>0.17310731462683501</v>
      </c>
      <c r="BE12" s="17">
        <v>0.13212964063399801</v>
      </c>
      <c r="BF12" s="17"/>
      <c r="BG12" s="17">
        <v>0.111025871652407</v>
      </c>
      <c r="BH12" s="17">
        <v>0.21014996134563399</v>
      </c>
      <c r="BI12" s="17">
        <v>0.17607111241534501</v>
      </c>
      <c r="BJ12" s="17">
        <v>5.8670289890982698E-2</v>
      </c>
      <c r="BK12" s="17">
        <v>0.20001228547786901</v>
      </c>
      <c r="BL12" s="17"/>
      <c r="BM12" s="17">
        <v>0.191710932028236</v>
      </c>
      <c r="BN12" s="17">
        <v>0.14196551664051801</v>
      </c>
    </row>
    <row r="13" spans="2:66" ht="29" x14ac:dyDescent="0.35">
      <c r="B13" s="18" t="s">
        <v>354</v>
      </c>
      <c r="C13" s="17">
        <v>6.6066396816636896E-2</v>
      </c>
      <c r="D13" s="17">
        <v>8.6045528936878807E-2</v>
      </c>
      <c r="E13" s="17">
        <v>4.7009783741020203E-2</v>
      </c>
      <c r="F13" s="17"/>
      <c r="G13" s="17">
        <v>4.9091904017019301E-2</v>
      </c>
      <c r="H13" s="17">
        <v>0.12825516019390701</v>
      </c>
      <c r="I13" s="17">
        <v>7.4741280861124304E-2</v>
      </c>
      <c r="J13" s="17">
        <v>6.0322801573540197E-2</v>
      </c>
      <c r="K13" s="17">
        <v>7.5048937720595302E-2</v>
      </c>
      <c r="L13" s="17">
        <v>2.8033290956831599E-2</v>
      </c>
      <c r="M13" s="17"/>
      <c r="N13" s="17">
        <v>7.3368366021415804E-2</v>
      </c>
      <c r="O13" s="17">
        <v>0.101684101289502</v>
      </c>
      <c r="P13" s="17">
        <v>6.3702573566213297E-2</v>
      </c>
      <c r="Q13" s="17">
        <v>3.2985777421926099E-2</v>
      </c>
      <c r="R13" s="17"/>
      <c r="S13" s="17">
        <v>0.16922013632185501</v>
      </c>
      <c r="T13" s="17">
        <v>0</v>
      </c>
      <c r="U13" s="17">
        <v>3.8402930779354402E-2</v>
      </c>
      <c r="V13" s="17">
        <v>5.9537072947083498E-2</v>
      </c>
      <c r="W13" s="17">
        <v>6.5210196862486094E-2</v>
      </c>
      <c r="X13" s="17">
        <v>2.62369868627013E-2</v>
      </c>
      <c r="Y13" s="17">
        <v>8.2274728337662098E-2</v>
      </c>
      <c r="Z13" s="17">
        <v>0</v>
      </c>
      <c r="AA13" s="17">
        <v>5.0861550804254897E-2</v>
      </c>
      <c r="AB13" s="17">
        <v>0.13634598690373501</v>
      </c>
      <c r="AC13" s="17">
        <v>5.3182706961922697E-2</v>
      </c>
      <c r="AD13" s="17">
        <v>0</v>
      </c>
      <c r="AE13" s="17"/>
      <c r="AF13" s="17">
        <v>0.13459046842134401</v>
      </c>
      <c r="AG13" s="17">
        <v>8.5444230438786697E-2</v>
      </c>
      <c r="AH13" s="17">
        <v>4.0739443310899501E-2</v>
      </c>
      <c r="AI13" s="17">
        <v>0</v>
      </c>
      <c r="AJ13" s="17">
        <v>2.9124549519932499E-2</v>
      </c>
      <c r="AK13" s="17">
        <v>0</v>
      </c>
      <c r="AL13" s="17"/>
      <c r="AM13" s="17">
        <v>6.4005260802841593E-2</v>
      </c>
      <c r="AN13" s="17">
        <v>6.9413699594639902E-2</v>
      </c>
      <c r="AO13" s="17"/>
      <c r="AP13" s="17">
        <v>3.1025962088932098E-2</v>
      </c>
      <c r="AQ13" s="17">
        <v>8.3978398196465007E-2</v>
      </c>
      <c r="AR13" s="17">
        <v>6.0014771919060399E-2</v>
      </c>
      <c r="AS13" s="17">
        <v>4.8597495064444399E-2</v>
      </c>
      <c r="AT13" s="17">
        <v>0.45523068254018001</v>
      </c>
      <c r="AU13" s="17"/>
      <c r="AV13" s="17">
        <v>4.5420685963134103E-2</v>
      </c>
      <c r="AW13" s="17">
        <v>8.6887829699704003E-2</v>
      </c>
      <c r="AX13" s="17">
        <v>0</v>
      </c>
      <c r="AY13" s="17">
        <v>7.8967558689744796E-2</v>
      </c>
      <c r="AZ13" s="17">
        <v>4.81763162657486E-2</v>
      </c>
      <c r="BA13" s="17">
        <v>7.3987134374422101E-2</v>
      </c>
      <c r="BB13" s="17"/>
      <c r="BC13" s="17">
        <v>3.8085636569215799E-2</v>
      </c>
      <c r="BD13" s="17">
        <v>7.1822296859488599E-2</v>
      </c>
      <c r="BE13" s="17">
        <v>8.5115394079601003E-2</v>
      </c>
      <c r="BF13" s="17"/>
      <c r="BG13" s="17">
        <v>5.5001695444073399E-2</v>
      </c>
      <c r="BH13" s="17">
        <v>7.0202419704232105E-2</v>
      </c>
      <c r="BI13" s="17">
        <v>5.0445611321594697E-2</v>
      </c>
      <c r="BJ13" s="17">
        <v>0.17783955006437999</v>
      </c>
      <c r="BK13" s="17">
        <v>4.2320996177541703E-2</v>
      </c>
      <c r="BL13" s="17"/>
      <c r="BM13" s="17">
        <v>6.7374786167861897E-2</v>
      </c>
      <c r="BN13" s="17">
        <v>9.7976175927751194E-2</v>
      </c>
    </row>
    <row r="14" spans="2:66" x14ac:dyDescent="0.35">
      <c r="B14" s="18" t="s">
        <v>282</v>
      </c>
      <c r="C14" s="19">
        <v>2.8393630420127599E-2</v>
      </c>
      <c r="D14" s="19">
        <v>4.0285578288882601E-2</v>
      </c>
      <c r="E14" s="19">
        <v>1.6991263501332898E-2</v>
      </c>
      <c r="F14" s="19"/>
      <c r="G14" s="19">
        <v>3.4014514043202097E-2</v>
      </c>
      <c r="H14" s="19">
        <v>0</v>
      </c>
      <c r="I14" s="19">
        <v>1.59665226305792E-2</v>
      </c>
      <c r="J14" s="19">
        <v>7.7946614903386002E-2</v>
      </c>
      <c r="K14" s="19">
        <v>4.34148372423405E-2</v>
      </c>
      <c r="L14" s="19">
        <v>1.21338636090828E-2</v>
      </c>
      <c r="M14" s="19"/>
      <c r="N14" s="19">
        <v>9.3528305393457203E-3</v>
      </c>
      <c r="O14" s="19">
        <v>1.51533938964008E-2</v>
      </c>
      <c r="P14" s="19">
        <v>5.0734236129456503E-2</v>
      </c>
      <c r="Q14" s="19">
        <v>4.1528977513904497E-2</v>
      </c>
      <c r="R14" s="19"/>
      <c r="S14" s="19">
        <v>2.1562889592994398E-2</v>
      </c>
      <c r="T14" s="19">
        <v>5.8164102357970301E-2</v>
      </c>
      <c r="U14" s="19">
        <v>3.91744148419911E-2</v>
      </c>
      <c r="V14" s="19">
        <v>2.9584025072255798E-2</v>
      </c>
      <c r="W14" s="19">
        <v>3.50042293935936E-2</v>
      </c>
      <c r="X14" s="19">
        <v>2.7552130681330101E-2</v>
      </c>
      <c r="Y14" s="19">
        <v>0</v>
      </c>
      <c r="Z14" s="19">
        <v>0</v>
      </c>
      <c r="AA14" s="19">
        <v>5.1061069066124003E-2</v>
      </c>
      <c r="AB14" s="19">
        <v>0</v>
      </c>
      <c r="AC14" s="19">
        <v>0</v>
      </c>
      <c r="AD14" s="19">
        <v>0</v>
      </c>
      <c r="AE14" s="19"/>
      <c r="AF14" s="19">
        <v>2.26579472504377E-2</v>
      </c>
      <c r="AG14" s="19">
        <v>1.9177199934808199E-2</v>
      </c>
      <c r="AH14" s="19">
        <v>4.0767629701779599E-2</v>
      </c>
      <c r="AI14" s="19">
        <v>4.8691370471515699E-2</v>
      </c>
      <c r="AJ14" s="19">
        <v>2.7913499425372201E-2</v>
      </c>
      <c r="AK14" s="19">
        <v>0</v>
      </c>
      <c r="AL14" s="19"/>
      <c r="AM14" s="19">
        <v>1.9352680294203398E-2</v>
      </c>
      <c r="AN14" s="19">
        <v>4.1436857938673501E-2</v>
      </c>
      <c r="AO14" s="19"/>
      <c r="AP14" s="19">
        <v>5.8335284106206198E-2</v>
      </c>
      <c r="AQ14" s="19">
        <v>3.6423034079733303E-2</v>
      </c>
      <c r="AR14" s="19">
        <v>1.0331219474587299E-2</v>
      </c>
      <c r="AS14" s="19">
        <v>2.42277331680559E-2</v>
      </c>
      <c r="AT14" s="19">
        <v>0</v>
      </c>
      <c r="AU14" s="19"/>
      <c r="AV14" s="19">
        <v>4.0004153703255399E-2</v>
      </c>
      <c r="AW14" s="19">
        <v>0</v>
      </c>
      <c r="AX14" s="19">
        <v>0</v>
      </c>
      <c r="AY14" s="19">
        <v>0</v>
      </c>
      <c r="AZ14" s="19">
        <v>0</v>
      </c>
      <c r="BA14" s="19">
        <v>7.0009309241326007E-2</v>
      </c>
      <c r="BB14" s="19"/>
      <c r="BC14" s="19">
        <v>2.3888105565662499E-2</v>
      </c>
      <c r="BD14" s="19">
        <v>4.0834036475169602E-2</v>
      </c>
      <c r="BE14" s="19">
        <v>9.7157796761937702E-3</v>
      </c>
      <c r="BF14" s="19"/>
      <c r="BG14" s="19">
        <v>2.7949772117339199E-2</v>
      </c>
      <c r="BH14" s="19">
        <v>1.7887545440574599E-2</v>
      </c>
      <c r="BI14" s="19">
        <v>3.06281409896174E-2</v>
      </c>
      <c r="BJ14" s="19">
        <v>0</v>
      </c>
      <c r="BK14" s="19">
        <v>4.2654321795990102E-2</v>
      </c>
      <c r="BL14" s="19"/>
      <c r="BM14" s="19">
        <v>1.9759317411095299E-2</v>
      </c>
      <c r="BN14" s="19">
        <v>2.5136912713677999E-2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502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363</v>
      </c>
      <c r="D7" s="10">
        <v>181</v>
      </c>
      <c r="E7" s="10">
        <v>182</v>
      </c>
      <c r="F7" s="10"/>
      <c r="G7" s="10">
        <v>50</v>
      </c>
      <c r="H7" s="10">
        <v>65</v>
      </c>
      <c r="I7" s="10">
        <v>64</v>
      </c>
      <c r="J7" s="10">
        <v>61</v>
      </c>
      <c r="K7" s="10">
        <v>45</v>
      </c>
      <c r="L7" s="10">
        <v>78</v>
      </c>
      <c r="M7" s="10"/>
      <c r="N7" s="10">
        <v>102</v>
      </c>
      <c r="O7" s="10">
        <v>81</v>
      </c>
      <c r="P7" s="10">
        <v>83</v>
      </c>
      <c r="Q7" s="10">
        <v>95</v>
      </c>
      <c r="R7" s="10"/>
      <c r="S7" s="10">
        <v>56</v>
      </c>
      <c r="T7" s="10">
        <v>45</v>
      </c>
      <c r="U7" s="10">
        <v>33</v>
      </c>
      <c r="V7" s="10">
        <v>31</v>
      </c>
      <c r="W7" s="10">
        <v>19</v>
      </c>
      <c r="X7" s="10">
        <v>32</v>
      </c>
      <c r="Y7" s="10">
        <v>25</v>
      </c>
      <c r="Z7" s="10">
        <v>9</v>
      </c>
      <c r="AA7" s="10">
        <v>50</v>
      </c>
      <c r="AB7" s="10">
        <v>30</v>
      </c>
      <c r="AC7" s="10">
        <v>25</v>
      </c>
      <c r="AD7" s="10">
        <v>8</v>
      </c>
      <c r="AE7" s="10"/>
      <c r="AF7" s="10">
        <v>86</v>
      </c>
      <c r="AG7" s="10">
        <v>100</v>
      </c>
      <c r="AH7" s="10">
        <v>52</v>
      </c>
      <c r="AI7" s="10">
        <v>57</v>
      </c>
      <c r="AJ7" s="10">
        <v>47</v>
      </c>
      <c r="AK7" s="10">
        <v>21</v>
      </c>
      <c r="AL7" s="10"/>
      <c r="AM7" s="10">
        <v>214</v>
      </c>
      <c r="AN7" s="10">
        <v>148</v>
      </c>
      <c r="AO7" s="10"/>
      <c r="AP7" s="10">
        <v>79</v>
      </c>
      <c r="AQ7" s="10">
        <v>86</v>
      </c>
      <c r="AR7" s="10">
        <v>100</v>
      </c>
      <c r="AS7" s="10">
        <v>39</v>
      </c>
      <c r="AT7" s="10">
        <v>10</v>
      </c>
      <c r="AU7" s="10"/>
      <c r="AV7" s="10">
        <v>129</v>
      </c>
      <c r="AW7" s="10">
        <v>73</v>
      </c>
      <c r="AX7" s="10">
        <v>31</v>
      </c>
      <c r="AY7" s="10">
        <v>44</v>
      </c>
      <c r="AZ7" s="10">
        <v>19</v>
      </c>
      <c r="BA7" s="10">
        <v>23</v>
      </c>
      <c r="BB7" s="10"/>
      <c r="BC7" s="10">
        <v>87</v>
      </c>
      <c r="BD7" s="10">
        <v>145</v>
      </c>
      <c r="BE7" s="10">
        <v>105</v>
      </c>
      <c r="BF7" s="10"/>
      <c r="BG7" s="10">
        <v>44</v>
      </c>
      <c r="BH7" s="10">
        <v>167</v>
      </c>
      <c r="BI7" s="10">
        <v>93</v>
      </c>
      <c r="BJ7" s="10">
        <v>12</v>
      </c>
      <c r="BK7" s="10">
        <v>29</v>
      </c>
      <c r="BL7" s="10"/>
      <c r="BM7" s="10">
        <v>211</v>
      </c>
      <c r="BN7" s="10">
        <v>41</v>
      </c>
    </row>
    <row r="8" spans="2:66" ht="30" customHeight="1" x14ac:dyDescent="0.35">
      <c r="B8" s="11" t="s">
        <v>19</v>
      </c>
      <c r="C8" s="11">
        <v>363</v>
      </c>
      <c r="D8" s="11">
        <v>182</v>
      </c>
      <c r="E8" s="11">
        <v>181</v>
      </c>
      <c r="F8" s="11"/>
      <c r="G8" s="11">
        <v>51</v>
      </c>
      <c r="H8" s="11">
        <v>63</v>
      </c>
      <c r="I8" s="11">
        <v>67</v>
      </c>
      <c r="J8" s="11">
        <v>62</v>
      </c>
      <c r="K8" s="11">
        <v>45</v>
      </c>
      <c r="L8" s="11">
        <v>76</v>
      </c>
      <c r="M8" s="11"/>
      <c r="N8" s="11">
        <v>101</v>
      </c>
      <c r="O8" s="11">
        <v>85</v>
      </c>
      <c r="P8" s="11">
        <v>83</v>
      </c>
      <c r="Q8" s="11">
        <v>93</v>
      </c>
      <c r="R8" s="11"/>
      <c r="S8" s="11">
        <v>56</v>
      </c>
      <c r="T8" s="11">
        <v>44</v>
      </c>
      <c r="U8" s="11">
        <v>32</v>
      </c>
      <c r="V8" s="11">
        <v>33</v>
      </c>
      <c r="W8" s="11">
        <v>19</v>
      </c>
      <c r="X8" s="11">
        <v>31</v>
      </c>
      <c r="Y8" s="11">
        <v>25</v>
      </c>
      <c r="Z8" s="11">
        <v>8</v>
      </c>
      <c r="AA8" s="11">
        <v>49</v>
      </c>
      <c r="AB8" s="11">
        <v>35</v>
      </c>
      <c r="AC8" s="11">
        <v>24</v>
      </c>
      <c r="AD8" s="11">
        <v>7</v>
      </c>
      <c r="AE8" s="11"/>
      <c r="AF8" s="11">
        <v>86</v>
      </c>
      <c r="AG8" s="11">
        <v>101</v>
      </c>
      <c r="AH8" s="11">
        <v>53</v>
      </c>
      <c r="AI8" s="11">
        <v>55</v>
      </c>
      <c r="AJ8" s="11">
        <v>47</v>
      </c>
      <c r="AK8" s="11">
        <v>21</v>
      </c>
      <c r="AL8" s="11"/>
      <c r="AM8" s="11">
        <v>214</v>
      </c>
      <c r="AN8" s="11">
        <v>149</v>
      </c>
      <c r="AO8" s="11"/>
      <c r="AP8" s="11">
        <v>79</v>
      </c>
      <c r="AQ8" s="11">
        <v>85</v>
      </c>
      <c r="AR8" s="11">
        <v>101</v>
      </c>
      <c r="AS8" s="11">
        <v>39</v>
      </c>
      <c r="AT8" s="11">
        <v>10</v>
      </c>
      <c r="AU8" s="11"/>
      <c r="AV8" s="11">
        <v>130</v>
      </c>
      <c r="AW8" s="11">
        <v>73</v>
      </c>
      <c r="AX8" s="11">
        <v>31</v>
      </c>
      <c r="AY8" s="11">
        <v>44</v>
      </c>
      <c r="AZ8" s="11">
        <v>19</v>
      </c>
      <c r="BA8" s="11">
        <v>23</v>
      </c>
      <c r="BB8" s="11"/>
      <c r="BC8" s="11">
        <v>88</v>
      </c>
      <c r="BD8" s="11">
        <v>145</v>
      </c>
      <c r="BE8" s="11">
        <v>105</v>
      </c>
      <c r="BF8" s="11"/>
      <c r="BG8" s="11">
        <v>44</v>
      </c>
      <c r="BH8" s="11">
        <v>167</v>
      </c>
      <c r="BI8" s="11">
        <v>94</v>
      </c>
      <c r="BJ8" s="11">
        <v>12</v>
      </c>
      <c r="BK8" s="11">
        <v>29</v>
      </c>
      <c r="BL8" s="11"/>
      <c r="BM8" s="11">
        <v>211</v>
      </c>
      <c r="BN8" s="11">
        <v>41</v>
      </c>
    </row>
    <row r="9" spans="2:66" ht="29" x14ac:dyDescent="0.35">
      <c r="B9" s="18" t="s">
        <v>350</v>
      </c>
      <c r="C9" s="17">
        <v>0.16562093528858801</v>
      </c>
      <c r="D9" s="17">
        <v>0.14548746568132301</v>
      </c>
      <c r="E9" s="17">
        <v>0.185814676483055</v>
      </c>
      <c r="F9" s="17"/>
      <c r="G9" s="17">
        <v>0.17637279714092999</v>
      </c>
      <c r="H9" s="17">
        <v>7.8223582567312197E-2</v>
      </c>
      <c r="I9" s="17">
        <v>9.1861256662362806E-2</v>
      </c>
      <c r="J9" s="17">
        <v>0.17939023739518101</v>
      </c>
      <c r="K9" s="17">
        <v>0.12921297358071801</v>
      </c>
      <c r="L9" s="17">
        <v>0.30604234866332097</v>
      </c>
      <c r="M9" s="17"/>
      <c r="N9" s="17">
        <v>7.6927786418064303E-2</v>
      </c>
      <c r="O9" s="17">
        <v>0.19575801071038801</v>
      </c>
      <c r="P9" s="17">
        <v>0.18675282590411099</v>
      </c>
      <c r="Q9" s="17">
        <v>0.20916882494872799</v>
      </c>
      <c r="R9" s="17"/>
      <c r="S9" s="17">
        <v>0.10708022795241801</v>
      </c>
      <c r="T9" s="17">
        <v>0.19851026802677799</v>
      </c>
      <c r="U9" s="17">
        <v>0.24237373005287499</v>
      </c>
      <c r="V9" s="17">
        <v>0.160998961176889</v>
      </c>
      <c r="W9" s="17">
        <v>0.15200425146455401</v>
      </c>
      <c r="X9" s="17">
        <v>0.15566449691133599</v>
      </c>
      <c r="Y9" s="17">
        <v>0.23782617777075199</v>
      </c>
      <c r="Z9" s="17">
        <v>0.223472303465995</v>
      </c>
      <c r="AA9" s="17">
        <v>0.11758898943089501</v>
      </c>
      <c r="AB9" s="17">
        <v>9.8060599611606306E-2</v>
      </c>
      <c r="AC9" s="17">
        <v>0.24236495046262799</v>
      </c>
      <c r="AD9" s="17">
        <v>0.25602845923697798</v>
      </c>
      <c r="AE9" s="17"/>
      <c r="AF9" s="17">
        <v>9.2003932480476003E-2</v>
      </c>
      <c r="AG9" s="17">
        <v>0.223969685154076</v>
      </c>
      <c r="AH9" s="17">
        <v>0.171078310413847</v>
      </c>
      <c r="AI9" s="17">
        <v>0.17581956143820199</v>
      </c>
      <c r="AJ9" s="17">
        <v>0.123351570247036</v>
      </c>
      <c r="AK9" s="17">
        <v>0.238586896686241</v>
      </c>
      <c r="AL9" s="17"/>
      <c r="AM9" s="17">
        <v>0.19321768701741901</v>
      </c>
      <c r="AN9" s="17">
        <v>0.12693056190480001</v>
      </c>
      <c r="AO9" s="17"/>
      <c r="AP9" s="17">
        <v>0.234922103071076</v>
      </c>
      <c r="AQ9" s="17">
        <v>0.183984213270181</v>
      </c>
      <c r="AR9" s="17">
        <v>0.11945661584785899</v>
      </c>
      <c r="AS9" s="17">
        <v>7.7056510578167495E-2</v>
      </c>
      <c r="AT9" s="17">
        <v>0</v>
      </c>
      <c r="AU9" s="17"/>
      <c r="AV9" s="17">
        <v>0.122000872484733</v>
      </c>
      <c r="AW9" s="17">
        <v>0.20268961712440201</v>
      </c>
      <c r="AX9" s="17">
        <v>0.129921774960119</v>
      </c>
      <c r="AY9" s="17">
        <v>0.24804463366902699</v>
      </c>
      <c r="AZ9" s="17">
        <v>0.11039785288377001</v>
      </c>
      <c r="BA9" s="17">
        <v>0.16916593756034901</v>
      </c>
      <c r="BB9" s="17"/>
      <c r="BC9" s="17">
        <v>0.14770984805938001</v>
      </c>
      <c r="BD9" s="17">
        <v>0.190439390140304</v>
      </c>
      <c r="BE9" s="17">
        <v>0.14041980766885601</v>
      </c>
      <c r="BF9" s="17"/>
      <c r="BG9" s="17">
        <v>0.16186633050561799</v>
      </c>
      <c r="BH9" s="17">
        <v>0.151302628631412</v>
      </c>
      <c r="BI9" s="17">
        <v>0.117201376026928</v>
      </c>
      <c r="BJ9" s="17">
        <v>0.43184572569319402</v>
      </c>
      <c r="BK9" s="17">
        <v>0.29992033046475702</v>
      </c>
      <c r="BL9" s="17"/>
      <c r="BM9" s="17">
        <v>0.153507182188274</v>
      </c>
      <c r="BN9" s="17">
        <v>0.33903171870146598</v>
      </c>
    </row>
    <row r="10" spans="2:66" ht="43.5" x14ac:dyDescent="0.35">
      <c r="B10" s="18" t="s">
        <v>351</v>
      </c>
      <c r="C10" s="17">
        <v>0.28689448396155098</v>
      </c>
      <c r="D10" s="17">
        <v>0.241670558890694</v>
      </c>
      <c r="E10" s="17">
        <v>0.33225379144769701</v>
      </c>
      <c r="F10" s="17"/>
      <c r="G10" s="17">
        <v>0.25245015145021399</v>
      </c>
      <c r="H10" s="17">
        <v>0.241957530876487</v>
      </c>
      <c r="I10" s="17">
        <v>0.30831024643379901</v>
      </c>
      <c r="J10" s="17">
        <v>0.29622804937256902</v>
      </c>
      <c r="K10" s="17">
        <v>0.32713066405644498</v>
      </c>
      <c r="L10" s="17">
        <v>0.29669934763314498</v>
      </c>
      <c r="M10" s="17"/>
      <c r="N10" s="17">
        <v>0.23098426108943701</v>
      </c>
      <c r="O10" s="17">
        <v>0.243155471425959</v>
      </c>
      <c r="P10" s="17">
        <v>0.34204482833185701</v>
      </c>
      <c r="Q10" s="17">
        <v>0.33486567482745699</v>
      </c>
      <c r="R10" s="17"/>
      <c r="S10" s="17">
        <v>0.25405405078085003</v>
      </c>
      <c r="T10" s="17">
        <v>0.30874223187397398</v>
      </c>
      <c r="U10" s="17">
        <v>0.299845234335127</v>
      </c>
      <c r="V10" s="17">
        <v>0.35342176695817801</v>
      </c>
      <c r="W10" s="17">
        <v>0.15316918152015299</v>
      </c>
      <c r="X10" s="17">
        <v>0.37354905817879802</v>
      </c>
      <c r="Y10" s="17">
        <v>0.31905856109407499</v>
      </c>
      <c r="Z10" s="17">
        <v>0.106407857851802</v>
      </c>
      <c r="AA10" s="17">
        <v>0.33574303659006399</v>
      </c>
      <c r="AB10" s="17">
        <v>0.165582079359193</v>
      </c>
      <c r="AC10" s="17">
        <v>0.35947714628147498</v>
      </c>
      <c r="AD10" s="17">
        <v>0.133678805933024</v>
      </c>
      <c r="AE10" s="17"/>
      <c r="AF10" s="17">
        <v>0.287279774096032</v>
      </c>
      <c r="AG10" s="17">
        <v>0.211537852438452</v>
      </c>
      <c r="AH10" s="17">
        <v>0.30267948440537401</v>
      </c>
      <c r="AI10" s="17">
        <v>0.29492083192456298</v>
      </c>
      <c r="AJ10" s="17">
        <v>0.404456135458654</v>
      </c>
      <c r="AK10" s="17">
        <v>0.32738462109300398</v>
      </c>
      <c r="AL10" s="17"/>
      <c r="AM10" s="17">
        <v>0.27449032737826101</v>
      </c>
      <c r="AN10" s="17">
        <v>0.30034403219516798</v>
      </c>
      <c r="AO10" s="17"/>
      <c r="AP10" s="17">
        <v>0.31483195542771197</v>
      </c>
      <c r="AQ10" s="17">
        <v>0.36761177077608498</v>
      </c>
      <c r="AR10" s="17">
        <v>0.20549605052276301</v>
      </c>
      <c r="AS10" s="17">
        <v>0.26064185082785302</v>
      </c>
      <c r="AT10" s="17">
        <v>0.18627986943910399</v>
      </c>
      <c r="AU10" s="17"/>
      <c r="AV10" s="17">
        <v>0.219654564050901</v>
      </c>
      <c r="AW10" s="17">
        <v>0.32510993232864799</v>
      </c>
      <c r="AX10" s="17">
        <v>0.26051869194706601</v>
      </c>
      <c r="AY10" s="17">
        <v>0.360855594517066</v>
      </c>
      <c r="AZ10" s="17">
        <v>0.21583562237423901</v>
      </c>
      <c r="BA10" s="17">
        <v>0.30350977850130401</v>
      </c>
      <c r="BB10" s="17"/>
      <c r="BC10" s="17">
        <v>0.28303017658454599</v>
      </c>
      <c r="BD10" s="17">
        <v>0.28164105510617299</v>
      </c>
      <c r="BE10" s="17">
        <v>0.253458088277347</v>
      </c>
      <c r="BF10" s="17"/>
      <c r="BG10" s="17">
        <v>0.359241385193944</v>
      </c>
      <c r="BH10" s="17">
        <v>0.279884753939451</v>
      </c>
      <c r="BI10" s="17">
        <v>0.232996907183357</v>
      </c>
      <c r="BJ10" s="17">
        <v>0.24128504707853901</v>
      </c>
      <c r="BK10" s="17">
        <v>0.38425149906220102</v>
      </c>
      <c r="BL10" s="17"/>
      <c r="BM10" s="17">
        <v>0.29644579908971702</v>
      </c>
      <c r="BN10" s="17">
        <v>0.3418668133944</v>
      </c>
    </row>
    <row r="11" spans="2:66" ht="29" x14ac:dyDescent="0.35">
      <c r="B11" s="18" t="s">
        <v>352</v>
      </c>
      <c r="C11" s="17">
        <v>0.40553158257109401</v>
      </c>
      <c r="D11" s="17">
        <v>0.44426787315306998</v>
      </c>
      <c r="E11" s="17">
        <v>0.366679330966935</v>
      </c>
      <c r="F11" s="17"/>
      <c r="G11" s="17">
        <v>0.38841173115472999</v>
      </c>
      <c r="H11" s="17">
        <v>0.42117082576945403</v>
      </c>
      <c r="I11" s="17">
        <v>0.48390570546725797</v>
      </c>
      <c r="J11" s="17">
        <v>0.406317446821235</v>
      </c>
      <c r="K11" s="17">
        <v>0.42726223469296298</v>
      </c>
      <c r="L11" s="17">
        <v>0.32163097770853699</v>
      </c>
      <c r="M11" s="17"/>
      <c r="N11" s="17">
        <v>0.56765259462044904</v>
      </c>
      <c r="O11" s="17">
        <v>0.40530158643153802</v>
      </c>
      <c r="P11" s="17">
        <v>0.299571567094646</v>
      </c>
      <c r="Q11" s="17">
        <v>0.33119691072139701</v>
      </c>
      <c r="R11" s="17"/>
      <c r="S11" s="17">
        <v>0.51725822364673602</v>
      </c>
      <c r="T11" s="17">
        <v>0.33786359467622201</v>
      </c>
      <c r="U11" s="17">
        <v>0.396052020465407</v>
      </c>
      <c r="V11" s="17">
        <v>0.32049450452046502</v>
      </c>
      <c r="W11" s="17">
        <v>0.48039349832707301</v>
      </c>
      <c r="X11" s="17">
        <v>0.221546877775534</v>
      </c>
      <c r="Y11" s="17">
        <v>0.362497173558402</v>
      </c>
      <c r="Z11" s="17">
        <v>0.56283512471840202</v>
      </c>
      <c r="AA11" s="17">
        <v>0.44686077938823898</v>
      </c>
      <c r="AB11" s="17">
        <v>0.50145067260521103</v>
      </c>
      <c r="AC11" s="17">
        <v>0.35925919038814103</v>
      </c>
      <c r="AD11" s="17">
        <v>0.36987694744834598</v>
      </c>
      <c r="AE11" s="17"/>
      <c r="AF11" s="17">
        <v>0.44598423119272301</v>
      </c>
      <c r="AG11" s="17">
        <v>0.40203730798437798</v>
      </c>
      <c r="AH11" s="17">
        <v>0.44773206699194701</v>
      </c>
      <c r="AI11" s="17">
        <v>0.40832552074227202</v>
      </c>
      <c r="AJ11" s="17">
        <v>0.36192353516168801</v>
      </c>
      <c r="AK11" s="17">
        <v>0.24021434139227099</v>
      </c>
      <c r="AL11" s="17"/>
      <c r="AM11" s="17">
        <v>0.39893044283312301</v>
      </c>
      <c r="AN11" s="17">
        <v>0.41753316460581102</v>
      </c>
      <c r="AO11" s="17"/>
      <c r="AP11" s="17">
        <v>0.34622130004582102</v>
      </c>
      <c r="AQ11" s="17">
        <v>0.33976534401249098</v>
      </c>
      <c r="AR11" s="17">
        <v>0.52643424067637501</v>
      </c>
      <c r="AS11" s="17">
        <v>0.433304379336372</v>
      </c>
      <c r="AT11" s="17">
        <v>0.49715172457440598</v>
      </c>
      <c r="AU11" s="17"/>
      <c r="AV11" s="17">
        <v>0.48682801711203</v>
      </c>
      <c r="AW11" s="17">
        <v>0.39849006574719498</v>
      </c>
      <c r="AX11" s="17">
        <v>0.480636327798797</v>
      </c>
      <c r="AY11" s="17">
        <v>0.32337588844491</v>
      </c>
      <c r="AZ11" s="17">
        <v>0.47207259934448598</v>
      </c>
      <c r="BA11" s="17">
        <v>0.353255096518372</v>
      </c>
      <c r="BB11" s="17"/>
      <c r="BC11" s="17">
        <v>0.438751819606162</v>
      </c>
      <c r="BD11" s="17">
        <v>0.39582975430873002</v>
      </c>
      <c r="BE11" s="17">
        <v>0.45167017604910997</v>
      </c>
      <c r="BF11" s="17"/>
      <c r="BG11" s="17">
        <v>0.36531019601582898</v>
      </c>
      <c r="BH11" s="17">
        <v>0.43486703190167503</v>
      </c>
      <c r="BI11" s="17">
        <v>0.48615618215578399</v>
      </c>
      <c r="BJ11" s="17">
        <v>0.326869227228268</v>
      </c>
      <c r="BK11" s="17">
        <v>0.20796126702846601</v>
      </c>
      <c r="BL11" s="17"/>
      <c r="BM11" s="17">
        <v>0.42035111960291599</v>
      </c>
      <c r="BN11" s="17">
        <v>0.24321342896254</v>
      </c>
    </row>
    <row r="12" spans="2:66" ht="29" x14ac:dyDescent="0.35">
      <c r="B12" s="18" t="s">
        <v>353</v>
      </c>
      <c r="C12" s="17">
        <v>0.102270030065496</v>
      </c>
      <c r="D12" s="17">
        <v>0.11566387959799899</v>
      </c>
      <c r="E12" s="17">
        <v>8.8836084683354105E-2</v>
      </c>
      <c r="F12" s="17"/>
      <c r="G12" s="17">
        <v>0.14373798789703199</v>
      </c>
      <c r="H12" s="17">
        <v>0.170479273735133</v>
      </c>
      <c r="I12" s="17">
        <v>0.100414329704744</v>
      </c>
      <c r="J12" s="17">
        <v>0.101968935118417</v>
      </c>
      <c r="K12" s="17">
        <v>7.0746729805145403E-2</v>
      </c>
      <c r="L12" s="17">
        <v>3.8916314509142298E-2</v>
      </c>
      <c r="M12" s="17"/>
      <c r="N12" s="17">
        <v>9.6583822914010298E-2</v>
      </c>
      <c r="O12" s="17">
        <v>0.14362322170845199</v>
      </c>
      <c r="P12" s="17">
        <v>0.123826232149368</v>
      </c>
      <c r="Q12" s="17">
        <v>5.3246790479735497E-2</v>
      </c>
      <c r="R12" s="17"/>
      <c r="S12" s="17">
        <v>0.104597128934985</v>
      </c>
      <c r="T12" s="17">
        <v>8.8951516646158302E-2</v>
      </c>
      <c r="U12" s="17">
        <v>0</v>
      </c>
      <c r="V12" s="17">
        <v>0.165084767344469</v>
      </c>
      <c r="W12" s="17">
        <v>0.10950089701448799</v>
      </c>
      <c r="X12" s="17">
        <v>0.189147735459677</v>
      </c>
      <c r="Y12" s="17">
        <v>8.0618087576771094E-2</v>
      </c>
      <c r="Z12" s="17">
        <v>0</v>
      </c>
      <c r="AA12" s="17">
        <v>9.9807194590802006E-2</v>
      </c>
      <c r="AB12" s="17">
        <v>0.20321901514586899</v>
      </c>
      <c r="AC12" s="17">
        <v>0</v>
      </c>
      <c r="AD12" s="17">
        <v>0</v>
      </c>
      <c r="AE12" s="17"/>
      <c r="AF12" s="17">
        <v>0.10615103306969401</v>
      </c>
      <c r="AG12" s="17">
        <v>0.13435416804957101</v>
      </c>
      <c r="AH12" s="17">
        <v>5.8927194496022503E-2</v>
      </c>
      <c r="AI12" s="17">
        <v>7.1308131744055994E-2</v>
      </c>
      <c r="AJ12" s="17">
        <v>6.9883511260940098E-2</v>
      </c>
      <c r="AK12" s="17">
        <v>0.193814140828484</v>
      </c>
      <c r="AL12" s="17"/>
      <c r="AM12" s="17">
        <v>0.10168858824573</v>
      </c>
      <c r="AN12" s="17">
        <v>0.10373780992371801</v>
      </c>
      <c r="AO12" s="17"/>
      <c r="AP12" s="17">
        <v>5.5377232314726202E-2</v>
      </c>
      <c r="AQ12" s="17">
        <v>8.47615579741436E-2</v>
      </c>
      <c r="AR12" s="17">
        <v>0.12078861222121801</v>
      </c>
      <c r="AS12" s="17">
        <v>0.18045262600105599</v>
      </c>
      <c r="AT12" s="17">
        <v>0.214329194388094</v>
      </c>
      <c r="AU12" s="17"/>
      <c r="AV12" s="17">
        <v>0.142206838286283</v>
      </c>
      <c r="AW12" s="17">
        <v>7.3710384799755294E-2</v>
      </c>
      <c r="AX12" s="17">
        <v>3.0892497092174301E-2</v>
      </c>
      <c r="AY12" s="17">
        <v>6.77238833689979E-2</v>
      </c>
      <c r="AZ12" s="17">
        <v>0.103502997765684</v>
      </c>
      <c r="BA12" s="17">
        <v>9.1061970717844706E-2</v>
      </c>
      <c r="BB12" s="17"/>
      <c r="BC12" s="17">
        <v>0.108737247614903</v>
      </c>
      <c r="BD12" s="17">
        <v>8.6114323112727195E-2</v>
      </c>
      <c r="BE12" s="17">
        <v>0.116381908784136</v>
      </c>
      <c r="BF12" s="17"/>
      <c r="BG12" s="17">
        <v>0.113582088284609</v>
      </c>
      <c r="BH12" s="17">
        <v>0.105425181213031</v>
      </c>
      <c r="BI12" s="17">
        <v>0.11188070836099701</v>
      </c>
      <c r="BJ12" s="17">
        <v>0</v>
      </c>
      <c r="BK12" s="17">
        <v>7.2062205397369905E-2</v>
      </c>
      <c r="BL12" s="17"/>
      <c r="BM12" s="17">
        <v>0.107127457433221</v>
      </c>
      <c r="BN12" s="17">
        <v>5.0698214881293398E-2</v>
      </c>
    </row>
    <row r="13" spans="2:66" ht="29" x14ac:dyDescent="0.35">
      <c r="B13" s="18" t="s">
        <v>354</v>
      </c>
      <c r="C13" s="17">
        <v>1.0617243393220401E-2</v>
      </c>
      <c r="D13" s="17">
        <v>5.1917701882238897E-3</v>
      </c>
      <c r="E13" s="17">
        <v>1.60589583035846E-2</v>
      </c>
      <c r="F13" s="17"/>
      <c r="G13" s="17">
        <v>1.85329288819675E-2</v>
      </c>
      <c r="H13" s="17">
        <v>2.9898821703481199E-2</v>
      </c>
      <c r="I13" s="17">
        <v>1.5508461731837399E-2</v>
      </c>
      <c r="J13" s="17">
        <v>0</v>
      </c>
      <c r="K13" s="17">
        <v>0</v>
      </c>
      <c r="L13" s="17">
        <v>0</v>
      </c>
      <c r="M13" s="17"/>
      <c r="N13" s="17">
        <v>9.2503515485757304E-3</v>
      </c>
      <c r="O13" s="17">
        <v>1.21617097236631E-2</v>
      </c>
      <c r="P13" s="17">
        <v>1.1399289698882001E-2</v>
      </c>
      <c r="Q13" s="17">
        <v>1.0206057245338599E-2</v>
      </c>
      <c r="R13" s="17"/>
      <c r="S13" s="17">
        <v>1.70103686850098E-2</v>
      </c>
      <c r="T13" s="17">
        <v>0</v>
      </c>
      <c r="U13" s="17">
        <v>2.931328836924E-2</v>
      </c>
      <c r="V13" s="17">
        <v>0</v>
      </c>
      <c r="W13" s="17">
        <v>5.4284922020359498E-2</v>
      </c>
      <c r="X13" s="17">
        <v>3.0064813781682E-2</v>
      </c>
      <c r="Y13" s="17">
        <v>0</v>
      </c>
      <c r="Z13" s="17">
        <v>0</v>
      </c>
      <c r="AA13" s="17">
        <v>0</v>
      </c>
      <c r="AB13" s="17">
        <v>0</v>
      </c>
      <c r="AC13" s="17">
        <v>0</v>
      </c>
      <c r="AD13" s="17">
        <v>0</v>
      </c>
      <c r="AE13" s="17"/>
      <c r="AF13" s="17">
        <v>2.3012582897036601E-2</v>
      </c>
      <c r="AG13" s="17">
        <v>9.2835551784072896E-3</v>
      </c>
      <c r="AH13" s="17">
        <v>0</v>
      </c>
      <c r="AI13" s="17">
        <v>1.6867989456905499E-2</v>
      </c>
      <c r="AJ13" s="17">
        <v>0</v>
      </c>
      <c r="AK13" s="17">
        <v>0</v>
      </c>
      <c r="AL13" s="17"/>
      <c r="AM13" s="17">
        <v>4.8479733803441002E-3</v>
      </c>
      <c r="AN13" s="17">
        <v>1.89848709114094E-2</v>
      </c>
      <c r="AO13" s="17"/>
      <c r="AP13" s="17">
        <v>1.19501824860618E-2</v>
      </c>
      <c r="AQ13" s="17">
        <v>1.09896284489328E-2</v>
      </c>
      <c r="AR13" s="17">
        <v>0</v>
      </c>
      <c r="AS13" s="17">
        <v>2.44504316633446E-2</v>
      </c>
      <c r="AT13" s="17">
        <v>0.102239211598396</v>
      </c>
      <c r="AU13" s="17"/>
      <c r="AV13" s="17">
        <v>1.51828166643578E-2</v>
      </c>
      <c r="AW13" s="17">
        <v>0</v>
      </c>
      <c r="AX13" s="17">
        <v>3.0648298010207801E-2</v>
      </c>
      <c r="AY13" s="17">
        <v>0</v>
      </c>
      <c r="AZ13" s="17">
        <v>0</v>
      </c>
      <c r="BA13" s="17">
        <v>0</v>
      </c>
      <c r="BB13" s="17"/>
      <c r="BC13" s="17">
        <v>0</v>
      </c>
      <c r="BD13" s="17">
        <v>0</v>
      </c>
      <c r="BE13" s="17">
        <v>2.7663004428825199E-2</v>
      </c>
      <c r="BF13" s="17"/>
      <c r="BG13" s="17">
        <v>0</v>
      </c>
      <c r="BH13" s="17">
        <v>1.1834081812833E-2</v>
      </c>
      <c r="BI13" s="17">
        <v>1.9994976451733201E-2</v>
      </c>
      <c r="BJ13" s="17">
        <v>0</v>
      </c>
      <c r="BK13" s="17">
        <v>0</v>
      </c>
      <c r="BL13" s="17"/>
      <c r="BM13" s="17">
        <v>9.3644109092664799E-3</v>
      </c>
      <c r="BN13" s="17">
        <v>0</v>
      </c>
    </row>
    <row r="14" spans="2:66" x14ac:dyDescent="0.35">
      <c r="B14" s="18" t="s">
        <v>282</v>
      </c>
      <c r="C14" s="19">
        <v>2.9065724720051499E-2</v>
      </c>
      <c r="D14" s="19">
        <v>4.771845248869E-2</v>
      </c>
      <c r="E14" s="19">
        <v>1.0357158115374699E-2</v>
      </c>
      <c r="F14" s="19"/>
      <c r="G14" s="19">
        <v>2.0494403475125801E-2</v>
      </c>
      <c r="H14" s="19">
        <v>5.8269965348133501E-2</v>
      </c>
      <c r="I14" s="19">
        <v>0</v>
      </c>
      <c r="J14" s="19">
        <v>1.6095331292596798E-2</v>
      </c>
      <c r="K14" s="19">
        <v>4.5647397864728601E-2</v>
      </c>
      <c r="L14" s="19">
        <v>3.6711011485854803E-2</v>
      </c>
      <c r="M14" s="19"/>
      <c r="N14" s="19">
        <v>1.8601183409464199E-2</v>
      </c>
      <c r="O14" s="19">
        <v>0</v>
      </c>
      <c r="P14" s="19">
        <v>3.6405256821135899E-2</v>
      </c>
      <c r="Q14" s="19">
        <v>6.13157417773443E-2</v>
      </c>
      <c r="R14" s="19"/>
      <c r="S14" s="19">
        <v>0</v>
      </c>
      <c r="T14" s="19">
        <v>6.5932388776867606E-2</v>
      </c>
      <c r="U14" s="19">
        <v>3.2415726777350003E-2</v>
      </c>
      <c r="V14" s="19">
        <v>0</v>
      </c>
      <c r="W14" s="19">
        <v>5.0647249653372903E-2</v>
      </c>
      <c r="X14" s="19">
        <v>3.0027017892974399E-2</v>
      </c>
      <c r="Y14" s="19">
        <v>0</v>
      </c>
      <c r="Z14" s="19">
        <v>0.107284713963801</v>
      </c>
      <c r="AA14" s="19">
        <v>0</v>
      </c>
      <c r="AB14" s="19">
        <v>3.1687633278120901E-2</v>
      </c>
      <c r="AC14" s="19">
        <v>3.8898712867756001E-2</v>
      </c>
      <c r="AD14" s="19">
        <v>0.24041578738165301</v>
      </c>
      <c r="AE14" s="19"/>
      <c r="AF14" s="19">
        <v>4.5568446264038102E-2</v>
      </c>
      <c r="AG14" s="19">
        <v>1.8817431195116599E-2</v>
      </c>
      <c r="AH14" s="19">
        <v>1.95829436928097E-2</v>
      </c>
      <c r="AI14" s="19">
        <v>3.2757964694002398E-2</v>
      </c>
      <c r="AJ14" s="19">
        <v>4.03852478716814E-2</v>
      </c>
      <c r="AK14" s="19">
        <v>0</v>
      </c>
      <c r="AL14" s="19"/>
      <c r="AM14" s="19">
        <v>2.6824981145122599E-2</v>
      </c>
      <c r="AN14" s="19">
        <v>3.24695604590945E-2</v>
      </c>
      <c r="AO14" s="19"/>
      <c r="AP14" s="19">
        <v>3.6697226654603197E-2</v>
      </c>
      <c r="AQ14" s="19">
        <v>1.28874855181671E-2</v>
      </c>
      <c r="AR14" s="19">
        <v>2.7824480731784899E-2</v>
      </c>
      <c r="AS14" s="19">
        <v>2.40942015932064E-2</v>
      </c>
      <c r="AT14" s="19">
        <v>0</v>
      </c>
      <c r="AU14" s="19"/>
      <c r="AV14" s="19">
        <v>1.41268914016959E-2</v>
      </c>
      <c r="AW14" s="19">
        <v>0</v>
      </c>
      <c r="AX14" s="19">
        <v>6.7382410191636599E-2</v>
      </c>
      <c r="AY14" s="19">
        <v>0</v>
      </c>
      <c r="AZ14" s="19">
        <v>9.8190927631820094E-2</v>
      </c>
      <c r="BA14" s="19">
        <v>8.3007216702130904E-2</v>
      </c>
      <c r="BB14" s="19"/>
      <c r="BC14" s="19">
        <v>2.17709081350081E-2</v>
      </c>
      <c r="BD14" s="19">
        <v>4.5975477332066202E-2</v>
      </c>
      <c r="BE14" s="19">
        <v>1.04070147917263E-2</v>
      </c>
      <c r="BF14" s="19"/>
      <c r="BG14" s="19">
        <v>0</v>
      </c>
      <c r="BH14" s="19">
        <v>1.6686322501597701E-2</v>
      </c>
      <c r="BI14" s="19">
        <v>3.1769849821201103E-2</v>
      </c>
      <c r="BJ14" s="19">
        <v>0</v>
      </c>
      <c r="BK14" s="19">
        <v>3.5804698047205603E-2</v>
      </c>
      <c r="BL14" s="19"/>
      <c r="BM14" s="19">
        <v>1.3204030776604401E-2</v>
      </c>
      <c r="BN14" s="19">
        <v>2.5189824060301399E-2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503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384</v>
      </c>
      <c r="D7" s="10">
        <v>191</v>
      </c>
      <c r="E7" s="10">
        <v>191</v>
      </c>
      <c r="F7" s="10"/>
      <c r="G7" s="10">
        <v>55</v>
      </c>
      <c r="H7" s="10">
        <v>61</v>
      </c>
      <c r="I7" s="10">
        <v>73</v>
      </c>
      <c r="J7" s="10">
        <v>58</v>
      </c>
      <c r="K7" s="10">
        <v>53</v>
      </c>
      <c r="L7" s="10">
        <v>84</v>
      </c>
      <c r="M7" s="10"/>
      <c r="N7" s="10">
        <v>105</v>
      </c>
      <c r="O7" s="10">
        <v>93</v>
      </c>
      <c r="P7" s="10">
        <v>95</v>
      </c>
      <c r="Q7" s="10">
        <v>89</v>
      </c>
      <c r="R7" s="10"/>
      <c r="S7" s="10">
        <v>60</v>
      </c>
      <c r="T7" s="10">
        <v>46</v>
      </c>
      <c r="U7" s="10">
        <v>36</v>
      </c>
      <c r="V7" s="10">
        <v>33</v>
      </c>
      <c r="W7" s="10">
        <v>33</v>
      </c>
      <c r="X7" s="10">
        <v>38</v>
      </c>
      <c r="Y7" s="10">
        <v>29</v>
      </c>
      <c r="Z7" s="10">
        <v>10</v>
      </c>
      <c r="AA7" s="10">
        <v>43</v>
      </c>
      <c r="AB7" s="10">
        <v>27</v>
      </c>
      <c r="AC7" s="10">
        <v>14</v>
      </c>
      <c r="AD7" s="10">
        <v>15</v>
      </c>
      <c r="AE7" s="10"/>
      <c r="AF7" s="10">
        <v>90</v>
      </c>
      <c r="AG7" s="10">
        <v>113</v>
      </c>
      <c r="AH7" s="10">
        <v>54</v>
      </c>
      <c r="AI7" s="10">
        <v>63</v>
      </c>
      <c r="AJ7" s="10">
        <v>45</v>
      </c>
      <c r="AK7" s="10">
        <v>19</v>
      </c>
      <c r="AL7" s="10"/>
      <c r="AM7" s="10">
        <v>240</v>
      </c>
      <c r="AN7" s="10">
        <v>144</v>
      </c>
      <c r="AO7" s="10"/>
      <c r="AP7" s="10">
        <v>86</v>
      </c>
      <c r="AQ7" s="10">
        <v>85</v>
      </c>
      <c r="AR7" s="10">
        <v>105</v>
      </c>
      <c r="AS7" s="10">
        <v>50</v>
      </c>
      <c r="AT7" s="10">
        <v>8</v>
      </c>
      <c r="AU7" s="10"/>
      <c r="AV7" s="10">
        <v>138</v>
      </c>
      <c r="AW7" s="10">
        <v>78</v>
      </c>
      <c r="AX7" s="10">
        <v>23</v>
      </c>
      <c r="AY7" s="10">
        <v>49</v>
      </c>
      <c r="AZ7" s="10">
        <v>17</v>
      </c>
      <c r="BA7" s="10">
        <v>25</v>
      </c>
      <c r="BB7" s="10"/>
      <c r="BC7" s="10">
        <v>84</v>
      </c>
      <c r="BD7" s="10">
        <v>157</v>
      </c>
      <c r="BE7" s="10">
        <v>118</v>
      </c>
      <c r="BF7" s="10"/>
      <c r="BG7" s="10">
        <v>36</v>
      </c>
      <c r="BH7" s="10">
        <v>164</v>
      </c>
      <c r="BI7" s="10">
        <v>109</v>
      </c>
      <c r="BJ7" s="10">
        <v>9</v>
      </c>
      <c r="BK7" s="10">
        <v>44</v>
      </c>
      <c r="BL7" s="10"/>
      <c r="BM7" s="10">
        <v>200</v>
      </c>
      <c r="BN7" s="10">
        <v>53</v>
      </c>
    </row>
    <row r="8" spans="2:66" ht="30" customHeight="1" x14ac:dyDescent="0.35">
      <c r="B8" s="11" t="s">
        <v>19</v>
      </c>
      <c r="C8" s="11">
        <v>384</v>
      </c>
      <c r="D8" s="11">
        <v>193</v>
      </c>
      <c r="E8" s="11">
        <v>189</v>
      </c>
      <c r="F8" s="11"/>
      <c r="G8" s="11">
        <v>56</v>
      </c>
      <c r="H8" s="11">
        <v>59</v>
      </c>
      <c r="I8" s="11">
        <v>75</v>
      </c>
      <c r="J8" s="11">
        <v>59</v>
      </c>
      <c r="K8" s="11">
        <v>53</v>
      </c>
      <c r="L8" s="11">
        <v>82</v>
      </c>
      <c r="M8" s="11"/>
      <c r="N8" s="11">
        <v>103</v>
      </c>
      <c r="O8" s="11">
        <v>98</v>
      </c>
      <c r="P8" s="11">
        <v>94</v>
      </c>
      <c r="Q8" s="11">
        <v>87</v>
      </c>
      <c r="R8" s="11"/>
      <c r="S8" s="11">
        <v>59</v>
      </c>
      <c r="T8" s="11">
        <v>45</v>
      </c>
      <c r="U8" s="11">
        <v>35</v>
      </c>
      <c r="V8" s="11">
        <v>36</v>
      </c>
      <c r="W8" s="11">
        <v>33</v>
      </c>
      <c r="X8" s="11">
        <v>37</v>
      </c>
      <c r="Y8" s="11">
        <v>28</v>
      </c>
      <c r="Z8" s="11">
        <v>9</v>
      </c>
      <c r="AA8" s="11">
        <v>42</v>
      </c>
      <c r="AB8" s="11">
        <v>31</v>
      </c>
      <c r="AC8" s="11">
        <v>13</v>
      </c>
      <c r="AD8" s="11">
        <v>14</v>
      </c>
      <c r="AE8" s="11"/>
      <c r="AF8" s="11">
        <v>89</v>
      </c>
      <c r="AG8" s="11">
        <v>113</v>
      </c>
      <c r="AH8" s="11">
        <v>54</v>
      </c>
      <c r="AI8" s="11">
        <v>62</v>
      </c>
      <c r="AJ8" s="11">
        <v>45</v>
      </c>
      <c r="AK8" s="11">
        <v>20</v>
      </c>
      <c r="AL8" s="11"/>
      <c r="AM8" s="11">
        <v>238</v>
      </c>
      <c r="AN8" s="11">
        <v>146</v>
      </c>
      <c r="AO8" s="11"/>
      <c r="AP8" s="11">
        <v>85</v>
      </c>
      <c r="AQ8" s="11">
        <v>84</v>
      </c>
      <c r="AR8" s="11">
        <v>106</v>
      </c>
      <c r="AS8" s="11">
        <v>50</v>
      </c>
      <c r="AT8" s="11">
        <v>8</v>
      </c>
      <c r="AU8" s="11"/>
      <c r="AV8" s="11">
        <v>138</v>
      </c>
      <c r="AW8" s="11">
        <v>79</v>
      </c>
      <c r="AX8" s="11">
        <v>23</v>
      </c>
      <c r="AY8" s="11">
        <v>49</v>
      </c>
      <c r="AZ8" s="11">
        <v>17</v>
      </c>
      <c r="BA8" s="11">
        <v>25</v>
      </c>
      <c r="BB8" s="11"/>
      <c r="BC8" s="11">
        <v>85</v>
      </c>
      <c r="BD8" s="11">
        <v>156</v>
      </c>
      <c r="BE8" s="11">
        <v>118</v>
      </c>
      <c r="BF8" s="11"/>
      <c r="BG8" s="11">
        <v>36</v>
      </c>
      <c r="BH8" s="11">
        <v>164</v>
      </c>
      <c r="BI8" s="11">
        <v>108</v>
      </c>
      <c r="BJ8" s="11">
        <v>9</v>
      </c>
      <c r="BK8" s="11">
        <v>44</v>
      </c>
      <c r="BL8" s="11"/>
      <c r="BM8" s="11">
        <v>201</v>
      </c>
      <c r="BN8" s="11">
        <v>53</v>
      </c>
    </row>
    <row r="9" spans="2:66" ht="29" x14ac:dyDescent="0.35">
      <c r="B9" s="18" t="s">
        <v>350</v>
      </c>
      <c r="C9" s="17">
        <v>0.24474648020600301</v>
      </c>
      <c r="D9" s="17">
        <v>0.24418137255446201</v>
      </c>
      <c r="E9" s="17">
        <v>0.24795718905977601</v>
      </c>
      <c r="F9" s="17"/>
      <c r="G9" s="17">
        <v>0.107186776974872</v>
      </c>
      <c r="H9" s="17">
        <v>0.14704154740696401</v>
      </c>
      <c r="I9" s="17">
        <v>0.21659096094387001</v>
      </c>
      <c r="J9" s="17">
        <v>0.206047853541966</v>
      </c>
      <c r="K9" s="17">
        <v>0.31318128064871298</v>
      </c>
      <c r="L9" s="17">
        <v>0.41902805925069597</v>
      </c>
      <c r="M9" s="17"/>
      <c r="N9" s="17">
        <v>0.200921465983708</v>
      </c>
      <c r="O9" s="17">
        <v>0.233462289164627</v>
      </c>
      <c r="P9" s="17">
        <v>0.288424752977822</v>
      </c>
      <c r="Q9" s="17">
        <v>0.25681140660070501</v>
      </c>
      <c r="R9" s="17"/>
      <c r="S9" s="17">
        <v>0.13425263463824</v>
      </c>
      <c r="T9" s="17">
        <v>0.25655303498889498</v>
      </c>
      <c r="U9" s="17">
        <v>0.27430549346026301</v>
      </c>
      <c r="V9" s="17">
        <v>0.35849162818819003</v>
      </c>
      <c r="W9" s="17">
        <v>0.15180966756586201</v>
      </c>
      <c r="X9" s="17">
        <v>0.232599010958421</v>
      </c>
      <c r="Y9" s="17">
        <v>0.34085452242505898</v>
      </c>
      <c r="Z9" s="17">
        <v>0.500735945870042</v>
      </c>
      <c r="AA9" s="17">
        <v>0.25438226429383698</v>
      </c>
      <c r="AB9" s="17">
        <v>0.18361512530157101</v>
      </c>
      <c r="AC9" s="17">
        <v>0.138753834165871</v>
      </c>
      <c r="AD9" s="17">
        <v>0.40124165674711598</v>
      </c>
      <c r="AE9" s="17"/>
      <c r="AF9" s="17">
        <v>0.17582456022955301</v>
      </c>
      <c r="AG9" s="17">
        <v>0.18365451742008501</v>
      </c>
      <c r="AH9" s="17">
        <v>0.398064636772404</v>
      </c>
      <c r="AI9" s="17">
        <v>0.217611441566047</v>
      </c>
      <c r="AJ9" s="17">
        <v>0.33743620118684697</v>
      </c>
      <c r="AK9" s="17">
        <v>0.359955431722432</v>
      </c>
      <c r="AL9" s="17"/>
      <c r="AM9" s="17">
        <v>0.28929877377555602</v>
      </c>
      <c r="AN9" s="17">
        <v>0.17184427689635001</v>
      </c>
      <c r="AO9" s="17"/>
      <c r="AP9" s="17">
        <v>0.27585050148568602</v>
      </c>
      <c r="AQ9" s="17">
        <v>0.30542906380971502</v>
      </c>
      <c r="AR9" s="17">
        <v>0.20836251885156301</v>
      </c>
      <c r="AS9" s="17">
        <v>0.122931697580834</v>
      </c>
      <c r="AT9" s="17">
        <v>0.236733476294822</v>
      </c>
      <c r="AU9" s="17"/>
      <c r="AV9" s="17">
        <v>0.18115583998292301</v>
      </c>
      <c r="AW9" s="17">
        <v>0.21473147871182299</v>
      </c>
      <c r="AX9" s="17">
        <v>0.26310103622530601</v>
      </c>
      <c r="AY9" s="17">
        <v>0.37269555622964901</v>
      </c>
      <c r="AZ9" s="17">
        <v>5.7514672780745901E-2</v>
      </c>
      <c r="BA9" s="17">
        <v>0.35354142801854599</v>
      </c>
      <c r="BB9" s="17"/>
      <c r="BC9" s="17">
        <v>0.16486248470980899</v>
      </c>
      <c r="BD9" s="17">
        <v>0.26449670348968302</v>
      </c>
      <c r="BE9" s="17">
        <v>0.21096255429465099</v>
      </c>
      <c r="BF9" s="17"/>
      <c r="BG9" s="17">
        <v>0.29806541818813098</v>
      </c>
      <c r="BH9" s="17">
        <v>0.19205588145692501</v>
      </c>
      <c r="BI9" s="17">
        <v>0.17332579348625701</v>
      </c>
      <c r="BJ9" s="17">
        <v>0.229326744769351</v>
      </c>
      <c r="BK9" s="17">
        <v>0.44890393369526399</v>
      </c>
      <c r="BL9" s="17"/>
      <c r="BM9" s="17">
        <v>0.21129377558255499</v>
      </c>
      <c r="BN9" s="17">
        <v>0.41148795583222902</v>
      </c>
    </row>
    <row r="10" spans="2:66" ht="43.5" x14ac:dyDescent="0.35">
      <c r="B10" s="18" t="s">
        <v>351</v>
      </c>
      <c r="C10" s="17">
        <v>0.33940058160826903</v>
      </c>
      <c r="D10" s="17">
        <v>0.34412171398843</v>
      </c>
      <c r="E10" s="17">
        <v>0.338234569813256</v>
      </c>
      <c r="F10" s="17"/>
      <c r="G10" s="17">
        <v>0.38230030168964901</v>
      </c>
      <c r="H10" s="17">
        <v>0.21524755475881199</v>
      </c>
      <c r="I10" s="17">
        <v>0.31305908923761699</v>
      </c>
      <c r="J10" s="17">
        <v>0.419565058553446</v>
      </c>
      <c r="K10" s="17">
        <v>0.39271199181859501</v>
      </c>
      <c r="L10" s="17">
        <v>0.33229444760041899</v>
      </c>
      <c r="M10" s="17"/>
      <c r="N10" s="17">
        <v>0.30263769970858601</v>
      </c>
      <c r="O10" s="17">
        <v>0.31209541259786</v>
      </c>
      <c r="P10" s="17">
        <v>0.398381862611144</v>
      </c>
      <c r="Q10" s="17">
        <v>0.35837033710615701</v>
      </c>
      <c r="R10" s="17"/>
      <c r="S10" s="17">
        <v>0.25174024216145402</v>
      </c>
      <c r="T10" s="17">
        <v>0.32747082304700897</v>
      </c>
      <c r="U10" s="17">
        <v>0.41317099978256799</v>
      </c>
      <c r="V10" s="17">
        <v>0.36009429526574899</v>
      </c>
      <c r="W10" s="17">
        <v>0.45661420284194199</v>
      </c>
      <c r="X10" s="17">
        <v>0.31791056717479899</v>
      </c>
      <c r="Y10" s="17">
        <v>0.308878801884724</v>
      </c>
      <c r="Z10" s="17">
        <v>0.19648725372525899</v>
      </c>
      <c r="AA10" s="17">
        <v>0.35129839652834499</v>
      </c>
      <c r="AB10" s="17">
        <v>0.30120044131733198</v>
      </c>
      <c r="AC10" s="17">
        <v>0.430221827257185</v>
      </c>
      <c r="AD10" s="17">
        <v>0.40573809489311502</v>
      </c>
      <c r="AE10" s="17"/>
      <c r="AF10" s="17">
        <v>0.20969575095170701</v>
      </c>
      <c r="AG10" s="17">
        <v>0.35882433438774097</v>
      </c>
      <c r="AH10" s="17">
        <v>0.26784366309509999</v>
      </c>
      <c r="AI10" s="17">
        <v>0.48390070492439302</v>
      </c>
      <c r="AJ10" s="17">
        <v>0.44480143833590202</v>
      </c>
      <c r="AK10" s="17">
        <v>0.312203499474216</v>
      </c>
      <c r="AL10" s="17"/>
      <c r="AM10" s="17">
        <v>0.33044138409473101</v>
      </c>
      <c r="AN10" s="17">
        <v>0.354060774974153</v>
      </c>
      <c r="AO10" s="17"/>
      <c r="AP10" s="17">
        <v>0.38387348405632099</v>
      </c>
      <c r="AQ10" s="17">
        <v>0.365775090944916</v>
      </c>
      <c r="AR10" s="17">
        <v>0.31548660177403198</v>
      </c>
      <c r="AS10" s="17">
        <v>0.29680211380795102</v>
      </c>
      <c r="AT10" s="17">
        <v>0.118489364617788</v>
      </c>
      <c r="AU10" s="17"/>
      <c r="AV10" s="17">
        <v>0.328068993592949</v>
      </c>
      <c r="AW10" s="17">
        <v>0.39553711611023901</v>
      </c>
      <c r="AX10" s="17">
        <v>0.46402248754335901</v>
      </c>
      <c r="AY10" s="17">
        <v>0.22593932579312201</v>
      </c>
      <c r="AZ10" s="17">
        <v>0.30016243323479103</v>
      </c>
      <c r="BA10" s="17">
        <v>0.318049494870072</v>
      </c>
      <c r="BB10" s="17"/>
      <c r="BC10" s="17">
        <v>0.38146625334955597</v>
      </c>
      <c r="BD10" s="17">
        <v>0.33807668406336699</v>
      </c>
      <c r="BE10" s="17">
        <v>0.33865691031714601</v>
      </c>
      <c r="BF10" s="17"/>
      <c r="BG10" s="17">
        <v>0.19720937135074501</v>
      </c>
      <c r="BH10" s="17">
        <v>0.36256620311328802</v>
      </c>
      <c r="BI10" s="17">
        <v>0.410384227185141</v>
      </c>
      <c r="BJ10" s="17">
        <v>0.43998640062676703</v>
      </c>
      <c r="BK10" s="17">
        <v>0.25278467026636903</v>
      </c>
      <c r="BL10" s="17"/>
      <c r="BM10" s="17">
        <v>0.33255836305958297</v>
      </c>
      <c r="BN10" s="17">
        <v>0.284683866322886</v>
      </c>
    </row>
    <row r="11" spans="2:66" ht="29" x14ac:dyDescent="0.35">
      <c r="B11" s="18" t="s">
        <v>352</v>
      </c>
      <c r="C11" s="17">
        <v>0.28961591263380698</v>
      </c>
      <c r="D11" s="17">
        <v>0.26233568878369701</v>
      </c>
      <c r="E11" s="17">
        <v>0.31505731856708002</v>
      </c>
      <c r="F11" s="17"/>
      <c r="G11" s="17">
        <v>0.325941391874631</v>
      </c>
      <c r="H11" s="17">
        <v>0.37810735744877799</v>
      </c>
      <c r="I11" s="17">
        <v>0.34125250589663197</v>
      </c>
      <c r="J11" s="17">
        <v>0.287533061987026</v>
      </c>
      <c r="K11" s="17">
        <v>0.197672503023576</v>
      </c>
      <c r="L11" s="17">
        <v>0.21400588710792701</v>
      </c>
      <c r="M11" s="17"/>
      <c r="N11" s="17">
        <v>0.36564009610176901</v>
      </c>
      <c r="O11" s="17">
        <v>0.34135830126956102</v>
      </c>
      <c r="P11" s="17">
        <v>0.23872946898052</v>
      </c>
      <c r="Q11" s="17">
        <v>0.19041078794541599</v>
      </c>
      <c r="R11" s="17"/>
      <c r="S11" s="17">
        <v>0.39940278522191203</v>
      </c>
      <c r="T11" s="17">
        <v>0.32926083488924601</v>
      </c>
      <c r="U11" s="17">
        <v>0.25478282363134702</v>
      </c>
      <c r="V11" s="17">
        <v>0.18640158192178799</v>
      </c>
      <c r="W11" s="17">
        <v>0.27227184044644798</v>
      </c>
      <c r="X11" s="17">
        <v>0.318457485856046</v>
      </c>
      <c r="Y11" s="17">
        <v>0.242374229395665</v>
      </c>
      <c r="Z11" s="17">
        <v>0.30277680040469901</v>
      </c>
      <c r="AA11" s="17">
        <v>0.25590213245898302</v>
      </c>
      <c r="AB11" s="17">
        <v>0.29216342843509402</v>
      </c>
      <c r="AC11" s="17">
        <v>0.36114576430874401</v>
      </c>
      <c r="AD11" s="17">
        <v>0.12978567692544399</v>
      </c>
      <c r="AE11" s="17"/>
      <c r="AF11" s="17">
        <v>0.32627143907454798</v>
      </c>
      <c r="AG11" s="17">
        <v>0.34752273654905302</v>
      </c>
      <c r="AH11" s="17">
        <v>0.258430000143961</v>
      </c>
      <c r="AI11" s="17">
        <v>0.21949144910972199</v>
      </c>
      <c r="AJ11" s="17">
        <v>0.217762360477251</v>
      </c>
      <c r="AK11" s="17">
        <v>0.26343198092634301</v>
      </c>
      <c r="AL11" s="17"/>
      <c r="AM11" s="17">
        <v>0.26737136114564403</v>
      </c>
      <c r="AN11" s="17">
        <v>0.32601531399325601</v>
      </c>
      <c r="AO11" s="17"/>
      <c r="AP11" s="17">
        <v>0.21933730814273</v>
      </c>
      <c r="AQ11" s="17">
        <v>0.27061223446197402</v>
      </c>
      <c r="AR11" s="17">
        <v>0.33213438734801298</v>
      </c>
      <c r="AS11" s="17">
        <v>0.36442292869444598</v>
      </c>
      <c r="AT11" s="17">
        <v>0.37630840833151902</v>
      </c>
      <c r="AU11" s="17"/>
      <c r="AV11" s="17">
        <v>0.309594163596568</v>
      </c>
      <c r="AW11" s="17">
        <v>0.29696817740619003</v>
      </c>
      <c r="AX11" s="17">
        <v>0.218509042292447</v>
      </c>
      <c r="AY11" s="17">
        <v>0.322405153155636</v>
      </c>
      <c r="AZ11" s="17">
        <v>0.47017848974241</v>
      </c>
      <c r="BA11" s="17">
        <v>0.20380295767675599</v>
      </c>
      <c r="BB11" s="17"/>
      <c r="BC11" s="17">
        <v>0.32103119699244098</v>
      </c>
      <c r="BD11" s="17">
        <v>0.30133315432159602</v>
      </c>
      <c r="BE11" s="17">
        <v>0.27917620919164898</v>
      </c>
      <c r="BF11" s="17"/>
      <c r="BG11" s="17">
        <v>0.45073108026283498</v>
      </c>
      <c r="BH11" s="17">
        <v>0.27892201104259901</v>
      </c>
      <c r="BI11" s="17">
        <v>0.352082559404649</v>
      </c>
      <c r="BJ11" s="17">
        <v>0.21544315383161899</v>
      </c>
      <c r="BK11" s="17">
        <v>0.179479905996106</v>
      </c>
      <c r="BL11" s="17"/>
      <c r="BM11" s="17">
        <v>0.31010075953446897</v>
      </c>
      <c r="BN11" s="17">
        <v>0.18560804750059701</v>
      </c>
    </row>
    <row r="12" spans="2:66" ht="29" x14ac:dyDescent="0.35">
      <c r="B12" s="18" t="s">
        <v>353</v>
      </c>
      <c r="C12" s="17">
        <v>8.5040051849162704E-2</v>
      </c>
      <c r="D12" s="17">
        <v>0.10813819509532401</v>
      </c>
      <c r="E12" s="17">
        <v>5.7137185450410001E-2</v>
      </c>
      <c r="F12" s="17"/>
      <c r="G12" s="17">
        <v>0.115478285916707</v>
      </c>
      <c r="H12" s="17">
        <v>0.228153663079049</v>
      </c>
      <c r="I12" s="17">
        <v>8.6447387516989202E-2</v>
      </c>
      <c r="J12" s="17">
        <v>5.37550690557543E-2</v>
      </c>
      <c r="K12" s="17">
        <v>5.6690321814101101E-2</v>
      </c>
      <c r="L12" s="17">
        <v>0</v>
      </c>
      <c r="M12" s="17"/>
      <c r="N12" s="17">
        <v>0.103024647260405</v>
      </c>
      <c r="O12" s="17">
        <v>0.102245468939597</v>
      </c>
      <c r="P12" s="17">
        <v>5.2083472699581898E-2</v>
      </c>
      <c r="Q12" s="17">
        <v>8.1645530573995401E-2</v>
      </c>
      <c r="R12" s="17"/>
      <c r="S12" s="17">
        <v>0.182808654621431</v>
      </c>
      <c r="T12" s="17">
        <v>6.6157726345260098E-2</v>
      </c>
      <c r="U12" s="17">
        <v>0</v>
      </c>
      <c r="V12" s="17">
        <v>9.5012494624272206E-2</v>
      </c>
      <c r="W12" s="17">
        <v>6.0414793562324098E-2</v>
      </c>
      <c r="X12" s="17">
        <v>7.8949307218946094E-2</v>
      </c>
      <c r="Y12" s="17">
        <v>3.5059315321094298E-2</v>
      </c>
      <c r="Z12" s="17">
        <v>0</v>
      </c>
      <c r="AA12" s="17">
        <v>0.11513082576299</v>
      </c>
      <c r="AB12" s="17">
        <v>0.15140735387396001</v>
      </c>
      <c r="AC12" s="17">
        <v>0</v>
      </c>
      <c r="AD12" s="17">
        <v>0</v>
      </c>
      <c r="AE12" s="17"/>
      <c r="AF12" s="17">
        <v>0.201464139640637</v>
      </c>
      <c r="AG12" s="17">
        <v>8.1879084665176502E-2</v>
      </c>
      <c r="AH12" s="17">
        <v>3.82654102442639E-2</v>
      </c>
      <c r="AI12" s="17">
        <v>3.2991491859255803E-2</v>
      </c>
      <c r="AJ12" s="17">
        <v>0</v>
      </c>
      <c r="AK12" s="17">
        <v>6.44090878770089E-2</v>
      </c>
      <c r="AL12" s="17"/>
      <c r="AM12" s="17">
        <v>8.8662856166433601E-2</v>
      </c>
      <c r="AN12" s="17">
        <v>7.9111952626247303E-2</v>
      </c>
      <c r="AO12" s="17"/>
      <c r="AP12" s="17">
        <v>6.3603514237146094E-2</v>
      </c>
      <c r="AQ12" s="17">
        <v>2.3203974050642201E-2</v>
      </c>
      <c r="AR12" s="17">
        <v>0.11581813423531701</v>
      </c>
      <c r="AS12" s="17">
        <v>0.19468015050089901</v>
      </c>
      <c r="AT12" s="17">
        <v>0.26846875075587101</v>
      </c>
      <c r="AU12" s="17"/>
      <c r="AV12" s="17">
        <v>0.130481973938811</v>
      </c>
      <c r="AW12" s="17">
        <v>6.5966878778251997E-2</v>
      </c>
      <c r="AX12" s="17">
        <v>5.4367433938887599E-2</v>
      </c>
      <c r="AY12" s="17">
        <v>3.9332980993533502E-2</v>
      </c>
      <c r="AZ12" s="17">
        <v>0.11644921263861301</v>
      </c>
      <c r="BA12" s="17">
        <v>8.6152762333657998E-2</v>
      </c>
      <c r="BB12" s="17"/>
      <c r="BC12" s="17">
        <v>8.5703535920561694E-2</v>
      </c>
      <c r="BD12" s="17">
        <v>5.26129720653844E-2</v>
      </c>
      <c r="BE12" s="17">
        <v>0.12844889661766701</v>
      </c>
      <c r="BF12" s="17"/>
      <c r="BG12" s="17">
        <v>2.69463480924448E-2</v>
      </c>
      <c r="BH12" s="17">
        <v>0.13145359784156899</v>
      </c>
      <c r="BI12" s="17">
        <v>4.56508708965737E-2</v>
      </c>
      <c r="BJ12" s="17">
        <v>0.11524370077226299</v>
      </c>
      <c r="BK12" s="17">
        <v>4.6672924105913602E-2</v>
      </c>
      <c r="BL12" s="17"/>
      <c r="BM12" s="17">
        <v>0.112488328602329</v>
      </c>
      <c r="BN12" s="17">
        <v>5.8357392216418898E-2</v>
      </c>
    </row>
    <row r="13" spans="2:66" ht="29" x14ac:dyDescent="0.35">
      <c r="B13" s="18" t="s">
        <v>354</v>
      </c>
      <c r="C13" s="17">
        <v>1.01781530734947E-2</v>
      </c>
      <c r="D13" s="17">
        <v>1.05366079686423E-2</v>
      </c>
      <c r="E13" s="17">
        <v>9.9218338153542994E-3</v>
      </c>
      <c r="F13" s="17"/>
      <c r="G13" s="17">
        <v>3.3564694226514501E-2</v>
      </c>
      <c r="H13" s="17">
        <v>1.5730970598750001E-2</v>
      </c>
      <c r="I13" s="17">
        <v>0</v>
      </c>
      <c r="J13" s="17">
        <v>0</v>
      </c>
      <c r="K13" s="17">
        <v>2.0842690755893099E-2</v>
      </c>
      <c r="L13" s="17">
        <v>0</v>
      </c>
      <c r="M13" s="17"/>
      <c r="N13" s="17">
        <v>1.8101986970235701E-2</v>
      </c>
      <c r="O13" s="17">
        <v>0</v>
      </c>
      <c r="P13" s="17">
        <v>1.17368606299276E-2</v>
      </c>
      <c r="Q13" s="17">
        <v>1.07774736344259E-2</v>
      </c>
      <c r="R13" s="17"/>
      <c r="S13" s="17">
        <v>3.1795683356963297E-2</v>
      </c>
      <c r="T13" s="17">
        <v>2.05575807295903E-2</v>
      </c>
      <c r="U13" s="17">
        <v>0</v>
      </c>
      <c r="V13" s="17">
        <v>0</v>
      </c>
      <c r="W13" s="17">
        <v>0</v>
      </c>
      <c r="X13" s="17">
        <v>0</v>
      </c>
      <c r="Y13" s="17">
        <v>0</v>
      </c>
      <c r="Z13" s="17">
        <v>0</v>
      </c>
      <c r="AA13" s="17">
        <v>0</v>
      </c>
      <c r="AB13" s="17">
        <v>3.5363618149788001E-2</v>
      </c>
      <c r="AC13" s="17">
        <v>0</v>
      </c>
      <c r="AD13" s="17">
        <v>0</v>
      </c>
      <c r="AE13" s="17"/>
      <c r="AF13" s="17">
        <v>4.3772748846456502E-2</v>
      </c>
      <c r="AG13" s="17">
        <v>0</v>
      </c>
      <c r="AH13" s="17">
        <v>0</v>
      </c>
      <c r="AI13" s="17">
        <v>0</v>
      </c>
      <c r="AJ13" s="17">
        <v>0</v>
      </c>
      <c r="AK13" s="17">
        <v>0</v>
      </c>
      <c r="AL13" s="17"/>
      <c r="AM13" s="17">
        <v>7.8654924520493805E-3</v>
      </c>
      <c r="AN13" s="17">
        <v>1.39624263690462E-2</v>
      </c>
      <c r="AO13" s="17"/>
      <c r="AP13" s="17">
        <v>0</v>
      </c>
      <c r="AQ13" s="17">
        <v>1.1183040387824099E-2</v>
      </c>
      <c r="AR13" s="17">
        <v>1.75996625037626E-2</v>
      </c>
      <c r="AS13" s="17">
        <v>0</v>
      </c>
      <c r="AT13" s="17">
        <v>0</v>
      </c>
      <c r="AU13" s="17"/>
      <c r="AV13" s="17">
        <v>6.8147082330454701E-3</v>
      </c>
      <c r="AW13" s="17">
        <v>1.39337518348004E-2</v>
      </c>
      <c r="AX13" s="17">
        <v>0</v>
      </c>
      <c r="AY13" s="17">
        <v>1.9123437366812299E-2</v>
      </c>
      <c r="AZ13" s="17">
        <v>5.56951916034399E-2</v>
      </c>
      <c r="BA13" s="17">
        <v>0</v>
      </c>
      <c r="BB13" s="17"/>
      <c r="BC13" s="17">
        <v>1.10251105131804E-2</v>
      </c>
      <c r="BD13" s="17">
        <v>0</v>
      </c>
      <c r="BE13" s="17">
        <v>2.52325845831535E-2</v>
      </c>
      <c r="BF13" s="17"/>
      <c r="BG13" s="17">
        <v>0</v>
      </c>
      <c r="BH13" s="17">
        <v>1.70763272937541E-2</v>
      </c>
      <c r="BI13" s="17">
        <v>0</v>
      </c>
      <c r="BJ13" s="17">
        <v>0</v>
      </c>
      <c r="BK13" s="17">
        <v>2.5176456131858101E-2</v>
      </c>
      <c r="BL13" s="17"/>
      <c r="BM13" s="17">
        <v>1.3977430848571001E-2</v>
      </c>
      <c r="BN13" s="17">
        <v>2.0886385155418401E-2</v>
      </c>
    </row>
    <row r="14" spans="2:66" x14ac:dyDescent="0.35">
      <c r="B14" s="18" t="s">
        <v>282</v>
      </c>
      <c r="C14" s="19">
        <v>3.10188206292638E-2</v>
      </c>
      <c r="D14" s="19">
        <v>3.0686421609444799E-2</v>
      </c>
      <c r="E14" s="19">
        <v>3.1691903294123198E-2</v>
      </c>
      <c r="F14" s="19"/>
      <c r="G14" s="19">
        <v>3.5528549317626397E-2</v>
      </c>
      <c r="H14" s="19">
        <v>1.5718906707647199E-2</v>
      </c>
      <c r="I14" s="19">
        <v>4.2650056404891903E-2</v>
      </c>
      <c r="J14" s="19">
        <v>3.3098956861807201E-2</v>
      </c>
      <c r="K14" s="19">
        <v>1.8901211939120699E-2</v>
      </c>
      <c r="L14" s="19">
        <v>3.4671606040957897E-2</v>
      </c>
      <c r="M14" s="19"/>
      <c r="N14" s="19">
        <v>9.6741039752957295E-3</v>
      </c>
      <c r="O14" s="19">
        <v>1.08385280283558E-2</v>
      </c>
      <c r="P14" s="19">
        <v>1.06435821010039E-2</v>
      </c>
      <c r="Q14" s="19">
        <v>0.101984464139301</v>
      </c>
      <c r="R14" s="19"/>
      <c r="S14" s="19">
        <v>0</v>
      </c>
      <c r="T14" s="19">
        <v>0</v>
      </c>
      <c r="U14" s="19">
        <v>5.7740683125822298E-2</v>
      </c>
      <c r="V14" s="19">
        <v>0</v>
      </c>
      <c r="W14" s="19">
        <v>5.8889495583424503E-2</v>
      </c>
      <c r="X14" s="19">
        <v>5.2083628791788801E-2</v>
      </c>
      <c r="Y14" s="19">
        <v>7.28331309734572E-2</v>
      </c>
      <c r="Z14" s="19">
        <v>0</v>
      </c>
      <c r="AA14" s="19">
        <v>2.3286380955845301E-2</v>
      </c>
      <c r="AB14" s="19">
        <v>3.62500329222551E-2</v>
      </c>
      <c r="AC14" s="19">
        <v>6.9878574268200197E-2</v>
      </c>
      <c r="AD14" s="19">
        <v>6.3234571434324802E-2</v>
      </c>
      <c r="AE14" s="19"/>
      <c r="AF14" s="19">
        <v>4.2971361257099501E-2</v>
      </c>
      <c r="AG14" s="19">
        <v>2.8119326977944899E-2</v>
      </c>
      <c r="AH14" s="19">
        <v>3.7396289744271699E-2</v>
      </c>
      <c r="AI14" s="19">
        <v>4.6004912540581602E-2</v>
      </c>
      <c r="AJ14" s="19">
        <v>0</v>
      </c>
      <c r="AK14" s="19">
        <v>0</v>
      </c>
      <c r="AL14" s="19"/>
      <c r="AM14" s="19">
        <v>1.6360132365586599E-2</v>
      </c>
      <c r="AN14" s="19">
        <v>5.5005255140947902E-2</v>
      </c>
      <c r="AO14" s="19"/>
      <c r="AP14" s="19">
        <v>5.7335192078117103E-2</v>
      </c>
      <c r="AQ14" s="19">
        <v>2.3796596344928301E-2</v>
      </c>
      <c r="AR14" s="19">
        <v>1.05986952873125E-2</v>
      </c>
      <c r="AS14" s="19">
        <v>2.1163109415869501E-2</v>
      </c>
      <c r="AT14" s="19">
        <v>0</v>
      </c>
      <c r="AU14" s="19"/>
      <c r="AV14" s="19">
        <v>4.3884320655704398E-2</v>
      </c>
      <c r="AW14" s="19">
        <v>1.28625971586961E-2</v>
      </c>
      <c r="AX14" s="19">
        <v>0</v>
      </c>
      <c r="AY14" s="19">
        <v>2.0503546461246899E-2</v>
      </c>
      <c r="AZ14" s="19">
        <v>0</v>
      </c>
      <c r="BA14" s="19">
        <v>3.8453357100968498E-2</v>
      </c>
      <c r="BB14" s="19"/>
      <c r="BC14" s="19">
        <v>3.59114185144516E-2</v>
      </c>
      <c r="BD14" s="19">
        <v>4.3480486059969799E-2</v>
      </c>
      <c r="BE14" s="19">
        <v>1.7522844995734199E-2</v>
      </c>
      <c r="BF14" s="19"/>
      <c r="BG14" s="19">
        <v>2.7047782105843798E-2</v>
      </c>
      <c r="BH14" s="19">
        <v>1.79259792518645E-2</v>
      </c>
      <c r="BI14" s="19">
        <v>1.855654902738E-2</v>
      </c>
      <c r="BJ14" s="19">
        <v>0</v>
      </c>
      <c r="BK14" s="19">
        <v>4.6982109804488498E-2</v>
      </c>
      <c r="BL14" s="19"/>
      <c r="BM14" s="19">
        <v>1.9581342372492701E-2</v>
      </c>
      <c r="BN14" s="19">
        <v>3.8976352972450098E-2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504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377</v>
      </c>
      <c r="D7" s="10">
        <v>190</v>
      </c>
      <c r="E7" s="10">
        <v>184</v>
      </c>
      <c r="F7" s="10"/>
      <c r="G7" s="10">
        <v>54</v>
      </c>
      <c r="H7" s="10">
        <v>65</v>
      </c>
      <c r="I7" s="10">
        <v>62</v>
      </c>
      <c r="J7" s="10">
        <v>56</v>
      </c>
      <c r="K7" s="10">
        <v>67</v>
      </c>
      <c r="L7" s="10">
        <v>73</v>
      </c>
      <c r="M7" s="10"/>
      <c r="N7" s="10">
        <v>93</v>
      </c>
      <c r="O7" s="10">
        <v>85</v>
      </c>
      <c r="P7" s="10">
        <v>99</v>
      </c>
      <c r="Q7" s="10">
        <v>98</v>
      </c>
      <c r="R7" s="10"/>
      <c r="S7" s="10">
        <v>43</v>
      </c>
      <c r="T7" s="10">
        <v>51</v>
      </c>
      <c r="U7" s="10">
        <v>31</v>
      </c>
      <c r="V7" s="10">
        <v>28</v>
      </c>
      <c r="W7" s="10">
        <v>34</v>
      </c>
      <c r="X7" s="10">
        <v>38</v>
      </c>
      <c r="Y7" s="10">
        <v>33</v>
      </c>
      <c r="Z7" s="10">
        <v>10</v>
      </c>
      <c r="AA7" s="10">
        <v>51</v>
      </c>
      <c r="AB7" s="10">
        <v>30</v>
      </c>
      <c r="AC7" s="10">
        <v>20</v>
      </c>
      <c r="AD7" s="10">
        <v>8</v>
      </c>
      <c r="AE7" s="10"/>
      <c r="AF7" s="10">
        <v>91</v>
      </c>
      <c r="AG7" s="10">
        <v>100</v>
      </c>
      <c r="AH7" s="10">
        <v>55</v>
      </c>
      <c r="AI7" s="10">
        <v>69</v>
      </c>
      <c r="AJ7" s="10">
        <v>41</v>
      </c>
      <c r="AK7" s="10">
        <v>21</v>
      </c>
      <c r="AL7" s="10"/>
      <c r="AM7" s="10">
        <v>219</v>
      </c>
      <c r="AN7" s="10">
        <v>157</v>
      </c>
      <c r="AO7" s="10"/>
      <c r="AP7" s="10">
        <v>90</v>
      </c>
      <c r="AQ7" s="10">
        <v>90</v>
      </c>
      <c r="AR7" s="10">
        <v>102</v>
      </c>
      <c r="AS7" s="10">
        <v>43</v>
      </c>
      <c r="AT7" s="10">
        <v>7</v>
      </c>
      <c r="AU7" s="10"/>
      <c r="AV7" s="10">
        <v>138</v>
      </c>
      <c r="AW7" s="10">
        <v>67</v>
      </c>
      <c r="AX7" s="10">
        <v>27</v>
      </c>
      <c r="AY7" s="10">
        <v>53</v>
      </c>
      <c r="AZ7" s="10">
        <v>25</v>
      </c>
      <c r="BA7" s="10">
        <v>29</v>
      </c>
      <c r="BB7" s="10"/>
      <c r="BC7" s="10">
        <v>91</v>
      </c>
      <c r="BD7" s="10">
        <v>147</v>
      </c>
      <c r="BE7" s="10">
        <v>121</v>
      </c>
      <c r="BF7" s="10"/>
      <c r="BG7" s="10">
        <v>27</v>
      </c>
      <c r="BH7" s="10">
        <v>159</v>
      </c>
      <c r="BI7" s="10">
        <v>120</v>
      </c>
      <c r="BJ7" s="10">
        <v>10</v>
      </c>
      <c r="BK7" s="10">
        <v>45</v>
      </c>
      <c r="BL7" s="10"/>
      <c r="BM7" s="10">
        <v>186</v>
      </c>
      <c r="BN7" s="10">
        <v>55</v>
      </c>
    </row>
    <row r="8" spans="2:66" ht="30" customHeight="1" x14ac:dyDescent="0.35">
      <c r="B8" s="11" t="s">
        <v>19</v>
      </c>
      <c r="C8" s="11">
        <v>377</v>
      </c>
      <c r="D8" s="11">
        <v>191</v>
      </c>
      <c r="E8" s="11">
        <v>183</v>
      </c>
      <c r="F8" s="11"/>
      <c r="G8" s="11">
        <v>55</v>
      </c>
      <c r="H8" s="11">
        <v>63</v>
      </c>
      <c r="I8" s="11">
        <v>63</v>
      </c>
      <c r="J8" s="11">
        <v>57</v>
      </c>
      <c r="K8" s="11">
        <v>67</v>
      </c>
      <c r="L8" s="11">
        <v>72</v>
      </c>
      <c r="M8" s="11"/>
      <c r="N8" s="11">
        <v>92</v>
      </c>
      <c r="O8" s="11">
        <v>88</v>
      </c>
      <c r="P8" s="11">
        <v>98</v>
      </c>
      <c r="Q8" s="11">
        <v>97</v>
      </c>
      <c r="R8" s="11"/>
      <c r="S8" s="11">
        <v>42</v>
      </c>
      <c r="T8" s="11">
        <v>50</v>
      </c>
      <c r="U8" s="11">
        <v>30</v>
      </c>
      <c r="V8" s="11">
        <v>30</v>
      </c>
      <c r="W8" s="11">
        <v>34</v>
      </c>
      <c r="X8" s="11">
        <v>37</v>
      </c>
      <c r="Y8" s="11">
        <v>32</v>
      </c>
      <c r="Z8" s="11">
        <v>9</v>
      </c>
      <c r="AA8" s="11">
        <v>50</v>
      </c>
      <c r="AB8" s="11">
        <v>34</v>
      </c>
      <c r="AC8" s="11">
        <v>19</v>
      </c>
      <c r="AD8" s="11">
        <v>7</v>
      </c>
      <c r="AE8" s="11"/>
      <c r="AF8" s="11">
        <v>91</v>
      </c>
      <c r="AG8" s="11">
        <v>100</v>
      </c>
      <c r="AH8" s="11">
        <v>56</v>
      </c>
      <c r="AI8" s="11">
        <v>69</v>
      </c>
      <c r="AJ8" s="11">
        <v>40</v>
      </c>
      <c r="AK8" s="11">
        <v>22</v>
      </c>
      <c r="AL8" s="11"/>
      <c r="AM8" s="11">
        <v>219</v>
      </c>
      <c r="AN8" s="11">
        <v>158</v>
      </c>
      <c r="AO8" s="11"/>
      <c r="AP8" s="11">
        <v>91</v>
      </c>
      <c r="AQ8" s="11">
        <v>90</v>
      </c>
      <c r="AR8" s="11">
        <v>102</v>
      </c>
      <c r="AS8" s="11">
        <v>43</v>
      </c>
      <c r="AT8" s="11">
        <v>7</v>
      </c>
      <c r="AU8" s="11"/>
      <c r="AV8" s="11">
        <v>138</v>
      </c>
      <c r="AW8" s="11">
        <v>67</v>
      </c>
      <c r="AX8" s="11">
        <v>27</v>
      </c>
      <c r="AY8" s="11">
        <v>54</v>
      </c>
      <c r="AZ8" s="11">
        <v>25</v>
      </c>
      <c r="BA8" s="11">
        <v>29</v>
      </c>
      <c r="BB8" s="11"/>
      <c r="BC8" s="11">
        <v>91</v>
      </c>
      <c r="BD8" s="11">
        <v>147</v>
      </c>
      <c r="BE8" s="11">
        <v>121</v>
      </c>
      <c r="BF8" s="11"/>
      <c r="BG8" s="11">
        <v>27</v>
      </c>
      <c r="BH8" s="11">
        <v>159</v>
      </c>
      <c r="BI8" s="11">
        <v>120</v>
      </c>
      <c r="BJ8" s="11">
        <v>10</v>
      </c>
      <c r="BK8" s="11">
        <v>46</v>
      </c>
      <c r="BL8" s="11"/>
      <c r="BM8" s="11">
        <v>186</v>
      </c>
      <c r="BN8" s="11">
        <v>56</v>
      </c>
    </row>
    <row r="9" spans="2:66" ht="29" x14ac:dyDescent="0.35">
      <c r="B9" s="18" t="s">
        <v>350</v>
      </c>
      <c r="C9" s="17">
        <v>0.61220102736594995</v>
      </c>
      <c r="D9" s="17">
        <v>0.51710740990853199</v>
      </c>
      <c r="E9" s="17">
        <v>0.71075009941131095</v>
      </c>
      <c r="F9" s="17"/>
      <c r="G9" s="17">
        <v>0.43977522954797399</v>
      </c>
      <c r="H9" s="17">
        <v>0.34525990390359002</v>
      </c>
      <c r="I9" s="17">
        <v>0.52955157005185205</v>
      </c>
      <c r="J9" s="17">
        <v>0.54605083498987095</v>
      </c>
      <c r="K9" s="17">
        <v>0.82984662054657199</v>
      </c>
      <c r="L9" s="17">
        <v>0.90027132566597701</v>
      </c>
      <c r="M9" s="17"/>
      <c r="N9" s="17">
        <v>0.48277898239529898</v>
      </c>
      <c r="O9" s="17">
        <v>0.52559273691211605</v>
      </c>
      <c r="P9" s="17">
        <v>0.74507014422136997</v>
      </c>
      <c r="Q9" s="17">
        <v>0.67180339396626898</v>
      </c>
      <c r="R9" s="17"/>
      <c r="S9" s="17">
        <v>0.42202963803821802</v>
      </c>
      <c r="T9" s="17">
        <v>0.58618213829187304</v>
      </c>
      <c r="U9" s="17">
        <v>0.67731229852934305</v>
      </c>
      <c r="V9" s="17">
        <v>0.67122672977965803</v>
      </c>
      <c r="W9" s="17">
        <v>0.43633768458194599</v>
      </c>
      <c r="X9" s="17">
        <v>0.73019458049746999</v>
      </c>
      <c r="Y9" s="17">
        <v>0.72241070314747202</v>
      </c>
      <c r="Z9" s="17">
        <v>0.60511639468128497</v>
      </c>
      <c r="AA9" s="17">
        <v>0.60805864605164395</v>
      </c>
      <c r="AB9" s="17">
        <v>0.59132300828809303</v>
      </c>
      <c r="AC9" s="17">
        <v>0.79952887477544299</v>
      </c>
      <c r="AD9" s="17">
        <v>0.748952486634619</v>
      </c>
      <c r="AE9" s="17"/>
      <c r="AF9" s="17">
        <v>0.39980244059060099</v>
      </c>
      <c r="AG9" s="17">
        <v>0.69447666936057595</v>
      </c>
      <c r="AH9" s="17">
        <v>0.61442832123180302</v>
      </c>
      <c r="AI9" s="17">
        <v>0.70312849799344401</v>
      </c>
      <c r="AJ9" s="17">
        <v>0.72944762808992003</v>
      </c>
      <c r="AK9" s="17">
        <v>0.605845523132302</v>
      </c>
      <c r="AL9" s="17"/>
      <c r="AM9" s="17">
        <v>0.66194172044146904</v>
      </c>
      <c r="AN9" s="17">
        <v>0.54718239337087105</v>
      </c>
      <c r="AO9" s="17"/>
      <c r="AP9" s="17">
        <v>0.77290874278815103</v>
      </c>
      <c r="AQ9" s="17">
        <v>0.64055152919737601</v>
      </c>
      <c r="AR9" s="17">
        <v>0.54807118161051604</v>
      </c>
      <c r="AS9" s="17">
        <v>0.36930197039108997</v>
      </c>
      <c r="AT9" s="17">
        <v>0.291404865790998</v>
      </c>
      <c r="AU9" s="17"/>
      <c r="AV9" s="17">
        <v>0.50475096064129898</v>
      </c>
      <c r="AW9" s="17">
        <v>0.72914189707227905</v>
      </c>
      <c r="AX9" s="17">
        <v>0.65785169624454098</v>
      </c>
      <c r="AY9" s="17">
        <v>0.59558140240104096</v>
      </c>
      <c r="AZ9" s="17">
        <v>0.561856298344385</v>
      </c>
      <c r="BA9" s="17">
        <v>0.69113181397976098</v>
      </c>
      <c r="BB9" s="17"/>
      <c r="BC9" s="17">
        <v>0.65665498725583005</v>
      </c>
      <c r="BD9" s="17">
        <v>0.62717609513153305</v>
      </c>
      <c r="BE9" s="17">
        <v>0.52736791214457301</v>
      </c>
      <c r="BF9" s="17"/>
      <c r="BG9" s="17">
        <v>0.63139439834497801</v>
      </c>
      <c r="BH9" s="17">
        <v>0.54437744023469303</v>
      </c>
      <c r="BI9" s="17">
        <v>0.64393869290599604</v>
      </c>
      <c r="BJ9" s="17">
        <v>0.51627526274332802</v>
      </c>
      <c r="BK9" s="17">
        <v>0.75490102227465194</v>
      </c>
      <c r="BL9" s="17"/>
      <c r="BM9" s="17">
        <v>0.556863373455322</v>
      </c>
      <c r="BN9" s="17">
        <v>0.71186954043325101</v>
      </c>
    </row>
    <row r="10" spans="2:66" ht="43.5" x14ac:dyDescent="0.35">
      <c r="B10" s="18" t="s">
        <v>351</v>
      </c>
      <c r="C10" s="17">
        <v>0.24477919582197899</v>
      </c>
      <c r="D10" s="17">
        <v>0.30353623116690798</v>
      </c>
      <c r="E10" s="17">
        <v>0.187317938593482</v>
      </c>
      <c r="F10" s="17"/>
      <c r="G10" s="17">
        <v>0.34019508174031099</v>
      </c>
      <c r="H10" s="17">
        <v>0.33537624595347099</v>
      </c>
      <c r="I10" s="17">
        <v>0.28990177231346398</v>
      </c>
      <c r="J10" s="17">
        <v>0.291555228998852</v>
      </c>
      <c r="K10" s="17">
        <v>0.15470863261335899</v>
      </c>
      <c r="L10" s="17">
        <v>9.9728674334022896E-2</v>
      </c>
      <c r="M10" s="17"/>
      <c r="N10" s="17">
        <v>0.33763585497050302</v>
      </c>
      <c r="O10" s="17">
        <v>0.29803169085342601</v>
      </c>
      <c r="P10" s="17">
        <v>0.152402076994336</v>
      </c>
      <c r="Q10" s="17">
        <v>0.206461709759129</v>
      </c>
      <c r="R10" s="17"/>
      <c r="S10" s="17">
        <v>0.35068789433227998</v>
      </c>
      <c r="T10" s="17">
        <v>0.297415492129954</v>
      </c>
      <c r="U10" s="17">
        <v>0.16164984179728401</v>
      </c>
      <c r="V10" s="17">
        <v>0.21998585442125199</v>
      </c>
      <c r="W10" s="17">
        <v>0.32579593326477102</v>
      </c>
      <c r="X10" s="17">
        <v>0.162793720678474</v>
      </c>
      <c r="Y10" s="17">
        <v>0.18287826886460701</v>
      </c>
      <c r="Z10" s="17">
        <v>0.29816363402864099</v>
      </c>
      <c r="AA10" s="17">
        <v>0.195556221821512</v>
      </c>
      <c r="AB10" s="17">
        <v>0.33831583214223898</v>
      </c>
      <c r="AC10" s="17">
        <v>0.146487701653844</v>
      </c>
      <c r="AD10" s="17">
        <v>0.124723967513828</v>
      </c>
      <c r="AE10" s="17"/>
      <c r="AF10" s="17">
        <v>0.33421543812836602</v>
      </c>
      <c r="AG10" s="17">
        <v>0.19328773103750499</v>
      </c>
      <c r="AH10" s="17">
        <v>0.25348752143508102</v>
      </c>
      <c r="AI10" s="17">
        <v>0.22309695194194301</v>
      </c>
      <c r="AJ10" s="17">
        <v>0.17095073598914701</v>
      </c>
      <c r="AK10" s="17">
        <v>0.29343235555300201</v>
      </c>
      <c r="AL10" s="17"/>
      <c r="AM10" s="17">
        <v>0.20966942850899101</v>
      </c>
      <c r="AN10" s="17">
        <v>0.288565975422861</v>
      </c>
      <c r="AO10" s="17"/>
      <c r="AP10" s="17">
        <v>0.14932703880989401</v>
      </c>
      <c r="AQ10" s="17">
        <v>0.27120384031158601</v>
      </c>
      <c r="AR10" s="17">
        <v>0.27860574556934797</v>
      </c>
      <c r="AS10" s="17">
        <v>0.34779989556484298</v>
      </c>
      <c r="AT10" s="17">
        <v>0.42409120638154901</v>
      </c>
      <c r="AU10" s="17"/>
      <c r="AV10" s="17">
        <v>0.28646043549865002</v>
      </c>
      <c r="AW10" s="17">
        <v>0.166550296250423</v>
      </c>
      <c r="AX10" s="17">
        <v>0.30234410906002601</v>
      </c>
      <c r="AY10" s="17">
        <v>0.24961267784237601</v>
      </c>
      <c r="AZ10" s="17">
        <v>0.28372879052264799</v>
      </c>
      <c r="BA10" s="17">
        <v>0.24080241050467399</v>
      </c>
      <c r="BB10" s="17"/>
      <c r="BC10" s="17">
        <v>0.20357852572673399</v>
      </c>
      <c r="BD10" s="17">
        <v>0.22163890921930801</v>
      </c>
      <c r="BE10" s="17">
        <v>0.31587952433349997</v>
      </c>
      <c r="BF10" s="17"/>
      <c r="BG10" s="17">
        <v>0.18590665076055099</v>
      </c>
      <c r="BH10" s="17">
        <v>0.306420265480007</v>
      </c>
      <c r="BI10" s="17">
        <v>0.22771246975267301</v>
      </c>
      <c r="BJ10" s="17">
        <v>0.19468624860213199</v>
      </c>
      <c r="BK10" s="17">
        <v>0.155830118299641</v>
      </c>
      <c r="BL10" s="17"/>
      <c r="BM10" s="17">
        <v>0.28912794708321099</v>
      </c>
      <c r="BN10" s="17">
        <v>0.162837060336505</v>
      </c>
    </row>
    <row r="11" spans="2:66" ht="29" x14ac:dyDescent="0.35">
      <c r="B11" s="18" t="s">
        <v>352</v>
      </c>
      <c r="C11" s="17">
        <v>9.48952572576513E-2</v>
      </c>
      <c r="D11" s="17">
        <v>0.1097472818247</v>
      </c>
      <c r="E11" s="17">
        <v>7.55020986949477E-2</v>
      </c>
      <c r="F11" s="17"/>
      <c r="G11" s="17">
        <v>0.12802687412278599</v>
      </c>
      <c r="H11" s="17">
        <v>0.25931235738384101</v>
      </c>
      <c r="I11" s="17">
        <v>0.13056443018845301</v>
      </c>
      <c r="J11" s="17">
        <v>7.2529906256825497E-2</v>
      </c>
      <c r="K11" s="17">
        <v>0</v>
      </c>
      <c r="L11" s="17">
        <v>0</v>
      </c>
      <c r="M11" s="17"/>
      <c r="N11" s="17">
        <v>0.12547477590790501</v>
      </c>
      <c r="O11" s="17">
        <v>0.116804058912215</v>
      </c>
      <c r="P11" s="17">
        <v>7.1897063097520794E-2</v>
      </c>
      <c r="Q11" s="17">
        <v>7.1020497928712401E-2</v>
      </c>
      <c r="R11" s="17"/>
      <c r="S11" s="17">
        <v>0.18118123507888301</v>
      </c>
      <c r="T11" s="17">
        <v>7.6718726756597702E-2</v>
      </c>
      <c r="U11" s="17">
        <v>6.2491686929681399E-2</v>
      </c>
      <c r="V11" s="17">
        <v>0.10878741579909</v>
      </c>
      <c r="W11" s="17">
        <v>0.178488894496108</v>
      </c>
      <c r="X11" s="17">
        <v>5.27156817357523E-2</v>
      </c>
      <c r="Y11" s="17">
        <v>6.2409826571135099E-2</v>
      </c>
      <c r="Z11" s="17">
        <v>0</v>
      </c>
      <c r="AA11" s="17">
        <v>0.115745524276128</v>
      </c>
      <c r="AB11" s="17">
        <v>3.6216243930068899E-2</v>
      </c>
      <c r="AC11" s="17">
        <v>5.3983423570713E-2</v>
      </c>
      <c r="AD11" s="17">
        <v>0.126323545851553</v>
      </c>
      <c r="AE11" s="17"/>
      <c r="AF11" s="17">
        <v>0.21317521577978801</v>
      </c>
      <c r="AG11" s="17">
        <v>7.0480385884820598E-2</v>
      </c>
      <c r="AH11" s="17">
        <v>5.7823062432575199E-2</v>
      </c>
      <c r="AI11" s="17">
        <v>4.5166199613158202E-2</v>
      </c>
      <c r="AJ11" s="17">
        <v>5.0020246605615E-2</v>
      </c>
      <c r="AK11" s="17">
        <v>5.0002931471860898E-2</v>
      </c>
      <c r="AL11" s="17"/>
      <c r="AM11" s="17">
        <v>9.1653536148666295E-2</v>
      </c>
      <c r="AN11" s="17">
        <v>0.10001171606883399</v>
      </c>
      <c r="AO11" s="17"/>
      <c r="AP11" s="17">
        <v>4.5190275121549002E-2</v>
      </c>
      <c r="AQ11" s="17">
        <v>6.5919932054360295E-2</v>
      </c>
      <c r="AR11" s="17">
        <v>0.133115125441085</v>
      </c>
      <c r="AS11" s="17">
        <v>0.16521658199193801</v>
      </c>
      <c r="AT11" s="17">
        <v>0.28450392782745298</v>
      </c>
      <c r="AU11" s="17"/>
      <c r="AV11" s="17">
        <v>0.12022259731730001</v>
      </c>
      <c r="AW11" s="17">
        <v>6.0857023668921498E-2</v>
      </c>
      <c r="AX11" s="17">
        <v>3.98041946954329E-2</v>
      </c>
      <c r="AY11" s="17">
        <v>0.13514467997143101</v>
      </c>
      <c r="AZ11" s="17">
        <v>0.15441491113296699</v>
      </c>
      <c r="BA11" s="17">
        <v>6.80657755155651E-2</v>
      </c>
      <c r="BB11" s="17"/>
      <c r="BC11" s="17">
        <v>7.2951174792548701E-2</v>
      </c>
      <c r="BD11" s="17">
        <v>9.6786103813386107E-2</v>
      </c>
      <c r="BE11" s="17">
        <v>0.123210424573688</v>
      </c>
      <c r="BF11" s="17"/>
      <c r="BG11" s="17">
        <v>0.106816289258747</v>
      </c>
      <c r="BH11" s="17">
        <v>0.111764582842803</v>
      </c>
      <c r="BI11" s="17">
        <v>8.5137146277954198E-2</v>
      </c>
      <c r="BJ11" s="17">
        <v>0.19386752334902499</v>
      </c>
      <c r="BK11" s="17">
        <v>4.3887957765028802E-2</v>
      </c>
      <c r="BL11" s="17"/>
      <c r="BM11" s="17">
        <v>0.111054559594595</v>
      </c>
      <c r="BN11" s="17">
        <v>7.0933834814030899E-2</v>
      </c>
    </row>
    <row r="12" spans="2:66" ht="29" x14ac:dyDescent="0.35">
      <c r="B12" s="18" t="s">
        <v>353</v>
      </c>
      <c r="C12" s="17">
        <v>2.73163660007203E-2</v>
      </c>
      <c r="D12" s="17">
        <v>3.8588641625609099E-2</v>
      </c>
      <c r="E12" s="17">
        <v>1.59680197454404E-2</v>
      </c>
      <c r="F12" s="17"/>
      <c r="G12" s="17">
        <v>5.5770335414178598E-2</v>
      </c>
      <c r="H12" s="17">
        <v>4.5779092659086397E-2</v>
      </c>
      <c r="I12" s="17">
        <v>3.3966551977664003E-2</v>
      </c>
      <c r="J12" s="17">
        <v>2.0522627043945401E-2</v>
      </c>
      <c r="K12" s="17">
        <v>1.5444746840069299E-2</v>
      </c>
      <c r="L12" s="17">
        <v>0</v>
      </c>
      <c r="M12" s="17"/>
      <c r="N12" s="17">
        <v>3.3378861139926497E-2</v>
      </c>
      <c r="O12" s="17">
        <v>5.9571513322242801E-2</v>
      </c>
      <c r="P12" s="17">
        <v>2.0063117297558199E-2</v>
      </c>
      <c r="Q12" s="17">
        <v>0</v>
      </c>
      <c r="R12" s="17"/>
      <c r="S12" s="17">
        <v>4.6101232550619299E-2</v>
      </c>
      <c r="T12" s="17">
        <v>0</v>
      </c>
      <c r="U12" s="17">
        <v>6.5289508882290695E-2</v>
      </c>
      <c r="V12" s="17">
        <v>0</v>
      </c>
      <c r="W12" s="17">
        <v>3.1781947663014197E-2</v>
      </c>
      <c r="X12" s="17">
        <v>2.8375636458895501E-2</v>
      </c>
      <c r="Y12" s="17">
        <v>0</v>
      </c>
      <c r="Z12" s="17">
        <v>0</v>
      </c>
      <c r="AA12" s="17">
        <v>6.0985509744207599E-2</v>
      </c>
      <c r="AB12" s="17">
        <v>3.4144915639599101E-2</v>
      </c>
      <c r="AC12" s="17">
        <v>0</v>
      </c>
      <c r="AD12" s="17">
        <v>0</v>
      </c>
      <c r="AE12" s="17"/>
      <c r="AF12" s="17">
        <v>2.14406841335768E-2</v>
      </c>
      <c r="AG12" s="17">
        <v>3.14150851201919E-2</v>
      </c>
      <c r="AH12" s="17">
        <v>3.8338259256794301E-2</v>
      </c>
      <c r="AI12" s="17">
        <v>0</v>
      </c>
      <c r="AJ12" s="17">
        <v>4.95813893153184E-2</v>
      </c>
      <c r="AK12" s="17">
        <v>5.0719189842835001E-2</v>
      </c>
      <c r="AL12" s="17"/>
      <c r="AM12" s="17">
        <v>1.8617684823851899E-2</v>
      </c>
      <c r="AN12" s="17">
        <v>3.9563190478962999E-2</v>
      </c>
      <c r="AO12" s="17"/>
      <c r="AP12" s="17">
        <v>2.2123808818301699E-2</v>
      </c>
      <c r="AQ12" s="17">
        <v>0</v>
      </c>
      <c r="AR12" s="17">
        <v>3.1357415608133397E-2</v>
      </c>
      <c r="AS12" s="17">
        <v>9.3730562799142297E-2</v>
      </c>
      <c r="AT12" s="17">
        <v>0</v>
      </c>
      <c r="AU12" s="17"/>
      <c r="AV12" s="17">
        <v>5.3262900547761997E-2</v>
      </c>
      <c r="AW12" s="17">
        <v>2.8254487233391301E-2</v>
      </c>
      <c r="AX12" s="17">
        <v>0</v>
      </c>
      <c r="AY12" s="17">
        <v>1.9661239785151299E-2</v>
      </c>
      <c r="AZ12" s="17">
        <v>0</v>
      </c>
      <c r="BA12" s="17">
        <v>0</v>
      </c>
      <c r="BB12" s="17"/>
      <c r="BC12" s="17">
        <v>5.5999263551146997E-2</v>
      </c>
      <c r="BD12" s="17">
        <v>2.1677110182833699E-2</v>
      </c>
      <c r="BE12" s="17">
        <v>1.6622478604490901E-2</v>
      </c>
      <c r="BF12" s="17"/>
      <c r="BG12" s="17">
        <v>0</v>
      </c>
      <c r="BH12" s="17">
        <v>2.5444004351629999E-2</v>
      </c>
      <c r="BI12" s="17">
        <v>3.5318311187343798E-2</v>
      </c>
      <c r="BJ12" s="17">
        <v>9.5170965305514693E-2</v>
      </c>
      <c r="BK12" s="17">
        <v>2.3161699238234301E-2</v>
      </c>
      <c r="BL12" s="17"/>
      <c r="BM12" s="17">
        <v>2.1793082208417299E-2</v>
      </c>
      <c r="BN12" s="17">
        <v>3.6147159949905798E-2</v>
      </c>
    </row>
    <row r="13" spans="2:66" ht="29" x14ac:dyDescent="0.35">
      <c r="B13" s="18" t="s">
        <v>354</v>
      </c>
      <c r="C13" s="17">
        <v>2.7530191622352801E-3</v>
      </c>
      <c r="D13" s="17">
        <v>5.4264231135461201E-3</v>
      </c>
      <c r="E13" s="17">
        <v>0</v>
      </c>
      <c r="F13" s="17"/>
      <c r="G13" s="17">
        <v>1.8938727586230501E-2</v>
      </c>
      <c r="H13" s="17">
        <v>0</v>
      </c>
      <c r="I13" s="17">
        <v>0</v>
      </c>
      <c r="J13" s="17">
        <v>0</v>
      </c>
      <c r="K13" s="17">
        <v>0</v>
      </c>
      <c r="L13" s="17">
        <v>0</v>
      </c>
      <c r="M13" s="17"/>
      <c r="N13" s="17">
        <v>0</v>
      </c>
      <c r="O13" s="17">
        <v>0</v>
      </c>
      <c r="P13" s="17">
        <v>1.0567598389215499E-2</v>
      </c>
      <c r="Q13" s="17">
        <v>0</v>
      </c>
      <c r="R13" s="17"/>
      <c r="S13" s="17">
        <v>0</v>
      </c>
      <c r="T13" s="17">
        <v>0</v>
      </c>
      <c r="U13" s="17">
        <v>0</v>
      </c>
      <c r="V13" s="17">
        <v>0</v>
      </c>
      <c r="W13" s="17">
        <v>0</v>
      </c>
      <c r="X13" s="17">
        <v>0</v>
      </c>
      <c r="Y13" s="17">
        <v>3.2301201416785698E-2</v>
      </c>
      <c r="Z13" s="17">
        <v>0</v>
      </c>
      <c r="AA13" s="17">
        <v>0</v>
      </c>
      <c r="AB13" s="17">
        <v>0</v>
      </c>
      <c r="AC13" s="17">
        <v>0</v>
      </c>
      <c r="AD13" s="17">
        <v>0</v>
      </c>
      <c r="AE13" s="17"/>
      <c r="AF13" s="17">
        <v>0</v>
      </c>
      <c r="AG13" s="17">
        <v>1.0340128596907101E-2</v>
      </c>
      <c r="AH13" s="17">
        <v>0</v>
      </c>
      <c r="AI13" s="17">
        <v>0</v>
      </c>
      <c r="AJ13" s="17">
        <v>0</v>
      </c>
      <c r="AK13" s="17">
        <v>0</v>
      </c>
      <c r="AL13" s="17"/>
      <c r="AM13" s="17">
        <v>4.7502381391682997E-3</v>
      </c>
      <c r="AN13" s="17">
        <v>0</v>
      </c>
      <c r="AO13" s="17"/>
      <c r="AP13" s="17">
        <v>0</v>
      </c>
      <c r="AQ13" s="17">
        <v>0</v>
      </c>
      <c r="AR13" s="17">
        <v>0</v>
      </c>
      <c r="AS13" s="17">
        <v>2.3950989252985701E-2</v>
      </c>
      <c r="AT13" s="17">
        <v>0</v>
      </c>
      <c r="AU13" s="17"/>
      <c r="AV13" s="17">
        <v>7.5096782735572304E-3</v>
      </c>
      <c r="AW13" s="17">
        <v>0</v>
      </c>
      <c r="AX13" s="17">
        <v>0</v>
      </c>
      <c r="AY13" s="17">
        <v>0</v>
      </c>
      <c r="AZ13" s="17">
        <v>0</v>
      </c>
      <c r="BA13" s="17">
        <v>0</v>
      </c>
      <c r="BB13" s="17"/>
      <c r="BC13" s="17">
        <v>0</v>
      </c>
      <c r="BD13" s="17">
        <v>0</v>
      </c>
      <c r="BE13" s="17">
        <v>8.5880427843381697E-3</v>
      </c>
      <c r="BF13" s="17"/>
      <c r="BG13" s="17">
        <v>3.8933596953277402E-2</v>
      </c>
      <c r="BH13" s="17">
        <v>0</v>
      </c>
      <c r="BI13" s="17">
        <v>0</v>
      </c>
      <c r="BJ13" s="17">
        <v>0</v>
      </c>
      <c r="BK13" s="17">
        <v>0</v>
      </c>
      <c r="BL13" s="17"/>
      <c r="BM13" s="17">
        <v>5.5865236174012E-3</v>
      </c>
      <c r="BN13" s="17">
        <v>0</v>
      </c>
    </row>
    <row r="14" spans="2:66" x14ac:dyDescent="0.35">
      <c r="B14" s="18" t="s">
        <v>282</v>
      </c>
      <c r="C14" s="19">
        <v>1.8055134391464198E-2</v>
      </c>
      <c r="D14" s="19">
        <v>2.5594012360705399E-2</v>
      </c>
      <c r="E14" s="19">
        <v>1.0461843554819E-2</v>
      </c>
      <c r="F14" s="19"/>
      <c r="G14" s="19">
        <v>1.7293751588520302E-2</v>
      </c>
      <c r="H14" s="19">
        <v>1.42724001000121E-2</v>
      </c>
      <c r="I14" s="19">
        <v>1.6015675468566502E-2</v>
      </c>
      <c r="J14" s="19">
        <v>6.9341402710506303E-2</v>
      </c>
      <c r="K14" s="19">
        <v>0</v>
      </c>
      <c r="L14" s="19">
        <v>0</v>
      </c>
      <c r="M14" s="19"/>
      <c r="N14" s="19">
        <v>2.0731525586367001E-2</v>
      </c>
      <c r="O14" s="19">
        <v>0</v>
      </c>
      <c r="P14" s="19">
        <v>0</v>
      </c>
      <c r="Q14" s="19">
        <v>5.0714398345890199E-2</v>
      </c>
      <c r="R14" s="19"/>
      <c r="S14" s="19">
        <v>0</v>
      </c>
      <c r="T14" s="19">
        <v>3.9683642821574598E-2</v>
      </c>
      <c r="U14" s="19">
        <v>3.3256663861400498E-2</v>
      </c>
      <c r="V14" s="19">
        <v>0</v>
      </c>
      <c r="W14" s="19">
        <v>2.759553999416E-2</v>
      </c>
      <c r="X14" s="19">
        <v>2.59203806294084E-2</v>
      </c>
      <c r="Y14" s="19">
        <v>0</v>
      </c>
      <c r="Z14" s="19">
        <v>9.6719971290073495E-2</v>
      </c>
      <c r="AA14" s="19">
        <v>1.96540981065083E-2</v>
      </c>
      <c r="AB14" s="19">
        <v>0</v>
      </c>
      <c r="AC14" s="19">
        <v>0</v>
      </c>
      <c r="AD14" s="19">
        <v>0</v>
      </c>
      <c r="AE14" s="19"/>
      <c r="AF14" s="19">
        <v>3.1366221367668402E-2</v>
      </c>
      <c r="AG14" s="19">
        <v>0</v>
      </c>
      <c r="AH14" s="19">
        <v>3.5922835643746202E-2</v>
      </c>
      <c r="AI14" s="19">
        <v>2.8608350451454798E-2</v>
      </c>
      <c r="AJ14" s="19">
        <v>0</v>
      </c>
      <c r="AK14" s="19">
        <v>0</v>
      </c>
      <c r="AL14" s="19"/>
      <c r="AM14" s="19">
        <v>1.33673919378537E-2</v>
      </c>
      <c r="AN14" s="19">
        <v>2.4676724658471299E-2</v>
      </c>
      <c r="AO14" s="19"/>
      <c r="AP14" s="19">
        <v>1.04501344621045E-2</v>
      </c>
      <c r="AQ14" s="19">
        <v>2.2324698436678E-2</v>
      </c>
      <c r="AR14" s="19">
        <v>8.8505317709168703E-3</v>
      </c>
      <c r="AS14" s="19">
        <v>0</v>
      </c>
      <c r="AT14" s="19">
        <v>0</v>
      </c>
      <c r="AU14" s="19"/>
      <c r="AV14" s="19">
        <v>2.77934277214314E-2</v>
      </c>
      <c r="AW14" s="19">
        <v>1.5196295774985101E-2</v>
      </c>
      <c r="AX14" s="19">
        <v>0</v>
      </c>
      <c r="AY14" s="19">
        <v>0</v>
      </c>
      <c r="AZ14" s="19">
        <v>0</v>
      </c>
      <c r="BA14" s="19">
        <v>0</v>
      </c>
      <c r="BB14" s="19"/>
      <c r="BC14" s="19">
        <v>1.0816048673739699E-2</v>
      </c>
      <c r="BD14" s="19">
        <v>3.2721781652939097E-2</v>
      </c>
      <c r="BE14" s="19">
        <v>8.3316175594102607E-3</v>
      </c>
      <c r="BF14" s="19"/>
      <c r="BG14" s="19">
        <v>3.6949064682446901E-2</v>
      </c>
      <c r="BH14" s="19">
        <v>1.19937070908675E-2</v>
      </c>
      <c r="BI14" s="19">
        <v>7.8933798760330593E-3</v>
      </c>
      <c r="BJ14" s="19">
        <v>0</v>
      </c>
      <c r="BK14" s="19">
        <v>2.2219202422444E-2</v>
      </c>
      <c r="BL14" s="19"/>
      <c r="BM14" s="19">
        <v>1.55745140410538E-2</v>
      </c>
      <c r="BN14" s="19">
        <v>1.82124044663067E-2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505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354</v>
      </c>
      <c r="D7" s="10">
        <v>184</v>
      </c>
      <c r="E7" s="10">
        <v>170</v>
      </c>
      <c r="F7" s="10"/>
      <c r="G7" s="10">
        <v>57</v>
      </c>
      <c r="H7" s="10">
        <v>58</v>
      </c>
      <c r="I7" s="10">
        <v>58</v>
      </c>
      <c r="J7" s="10">
        <v>58</v>
      </c>
      <c r="K7" s="10">
        <v>53</v>
      </c>
      <c r="L7" s="10">
        <v>70</v>
      </c>
      <c r="M7" s="10"/>
      <c r="N7" s="10">
        <v>99</v>
      </c>
      <c r="O7" s="10">
        <v>80</v>
      </c>
      <c r="P7" s="10">
        <v>86</v>
      </c>
      <c r="Q7" s="10">
        <v>89</v>
      </c>
      <c r="R7" s="10"/>
      <c r="S7" s="10">
        <v>51</v>
      </c>
      <c r="T7" s="10">
        <v>46</v>
      </c>
      <c r="U7" s="10">
        <v>38</v>
      </c>
      <c r="V7" s="10">
        <v>29</v>
      </c>
      <c r="W7" s="10">
        <v>22</v>
      </c>
      <c r="X7" s="10">
        <v>37</v>
      </c>
      <c r="Y7" s="10">
        <v>22</v>
      </c>
      <c r="Z7" s="10">
        <v>13</v>
      </c>
      <c r="AA7" s="10">
        <v>45</v>
      </c>
      <c r="AB7" s="10">
        <v>28</v>
      </c>
      <c r="AC7" s="10">
        <v>13</v>
      </c>
      <c r="AD7" s="10">
        <v>10</v>
      </c>
      <c r="AE7" s="10"/>
      <c r="AF7" s="10">
        <v>90</v>
      </c>
      <c r="AG7" s="10">
        <v>112</v>
      </c>
      <c r="AH7" s="10">
        <v>46</v>
      </c>
      <c r="AI7" s="10">
        <v>54</v>
      </c>
      <c r="AJ7" s="10">
        <v>35</v>
      </c>
      <c r="AK7" s="10">
        <v>17</v>
      </c>
      <c r="AL7" s="10"/>
      <c r="AM7" s="10">
        <v>201</v>
      </c>
      <c r="AN7" s="10">
        <v>151</v>
      </c>
      <c r="AO7" s="10"/>
      <c r="AP7" s="10">
        <v>85</v>
      </c>
      <c r="AQ7" s="10">
        <v>84</v>
      </c>
      <c r="AR7" s="10">
        <v>89</v>
      </c>
      <c r="AS7" s="10">
        <v>36</v>
      </c>
      <c r="AT7" s="10">
        <v>7</v>
      </c>
      <c r="AU7" s="10"/>
      <c r="AV7" s="10">
        <v>120</v>
      </c>
      <c r="AW7" s="10">
        <v>77</v>
      </c>
      <c r="AX7" s="10">
        <v>26</v>
      </c>
      <c r="AY7" s="10">
        <v>52</v>
      </c>
      <c r="AZ7" s="10">
        <v>16</v>
      </c>
      <c r="BA7" s="10">
        <v>20</v>
      </c>
      <c r="BB7" s="10"/>
      <c r="BC7" s="10">
        <v>76</v>
      </c>
      <c r="BD7" s="10">
        <v>146</v>
      </c>
      <c r="BE7" s="10">
        <v>110</v>
      </c>
      <c r="BF7" s="10"/>
      <c r="BG7" s="10">
        <v>33</v>
      </c>
      <c r="BH7" s="10">
        <v>151</v>
      </c>
      <c r="BI7" s="10">
        <v>108</v>
      </c>
      <c r="BJ7" s="10">
        <v>11</v>
      </c>
      <c r="BK7" s="10">
        <v>38</v>
      </c>
      <c r="BL7" s="10"/>
      <c r="BM7" s="10">
        <v>184</v>
      </c>
      <c r="BN7" s="10">
        <v>49</v>
      </c>
    </row>
    <row r="8" spans="2:66" ht="30" customHeight="1" x14ac:dyDescent="0.35">
      <c r="B8" s="11" t="s">
        <v>19</v>
      </c>
      <c r="C8" s="11">
        <v>354</v>
      </c>
      <c r="D8" s="11">
        <v>185</v>
      </c>
      <c r="E8" s="11">
        <v>169</v>
      </c>
      <c r="F8" s="11"/>
      <c r="G8" s="11">
        <v>57</v>
      </c>
      <c r="H8" s="11">
        <v>56</v>
      </c>
      <c r="I8" s="11">
        <v>60</v>
      </c>
      <c r="J8" s="11">
        <v>59</v>
      </c>
      <c r="K8" s="11">
        <v>53</v>
      </c>
      <c r="L8" s="11">
        <v>68</v>
      </c>
      <c r="M8" s="11"/>
      <c r="N8" s="11">
        <v>99</v>
      </c>
      <c r="O8" s="11">
        <v>83</v>
      </c>
      <c r="P8" s="11">
        <v>85</v>
      </c>
      <c r="Q8" s="11">
        <v>87</v>
      </c>
      <c r="R8" s="11"/>
      <c r="S8" s="11">
        <v>50</v>
      </c>
      <c r="T8" s="11">
        <v>45</v>
      </c>
      <c r="U8" s="11">
        <v>37</v>
      </c>
      <c r="V8" s="11">
        <v>31</v>
      </c>
      <c r="W8" s="11">
        <v>23</v>
      </c>
      <c r="X8" s="11">
        <v>36</v>
      </c>
      <c r="Y8" s="11">
        <v>21</v>
      </c>
      <c r="Z8" s="11">
        <v>12</v>
      </c>
      <c r="AA8" s="11">
        <v>44</v>
      </c>
      <c r="AB8" s="11">
        <v>32</v>
      </c>
      <c r="AC8" s="11">
        <v>13</v>
      </c>
      <c r="AD8" s="11">
        <v>9</v>
      </c>
      <c r="AE8" s="11"/>
      <c r="AF8" s="11">
        <v>90</v>
      </c>
      <c r="AG8" s="11">
        <v>113</v>
      </c>
      <c r="AH8" s="11">
        <v>46</v>
      </c>
      <c r="AI8" s="11">
        <v>53</v>
      </c>
      <c r="AJ8" s="11">
        <v>35</v>
      </c>
      <c r="AK8" s="11">
        <v>17</v>
      </c>
      <c r="AL8" s="11"/>
      <c r="AM8" s="11">
        <v>201</v>
      </c>
      <c r="AN8" s="11">
        <v>151</v>
      </c>
      <c r="AO8" s="11"/>
      <c r="AP8" s="11">
        <v>85</v>
      </c>
      <c r="AQ8" s="11">
        <v>83</v>
      </c>
      <c r="AR8" s="11">
        <v>90</v>
      </c>
      <c r="AS8" s="11">
        <v>36</v>
      </c>
      <c r="AT8" s="11">
        <v>7</v>
      </c>
      <c r="AU8" s="11"/>
      <c r="AV8" s="11">
        <v>120</v>
      </c>
      <c r="AW8" s="11">
        <v>77</v>
      </c>
      <c r="AX8" s="11">
        <v>27</v>
      </c>
      <c r="AY8" s="11">
        <v>52</v>
      </c>
      <c r="AZ8" s="11">
        <v>15</v>
      </c>
      <c r="BA8" s="11">
        <v>20</v>
      </c>
      <c r="BB8" s="11"/>
      <c r="BC8" s="11">
        <v>76</v>
      </c>
      <c r="BD8" s="11">
        <v>146</v>
      </c>
      <c r="BE8" s="11">
        <v>110</v>
      </c>
      <c r="BF8" s="11"/>
      <c r="BG8" s="11">
        <v>33</v>
      </c>
      <c r="BH8" s="11">
        <v>151</v>
      </c>
      <c r="BI8" s="11">
        <v>108</v>
      </c>
      <c r="BJ8" s="11">
        <v>11</v>
      </c>
      <c r="BK8" s="11">
        <v>38</v>
      </c>
      <c r="BL8" s="11"/>
      <c r="BM8" s="11">
        <v>184</v>
      </c>
      <c r="BN8" s="11">
        <v>49</v>
      </c>
    </row>
    <row r="9" spans="2:66" ht="29" x14ac:dyDescent="0.35">
      <c r="B9" s="18" t="s">
        <v>350</v>
      </c>
      <c r="C9" s="17">
        <v>0.73707749616570395</v>
      </c>
      <c r="D9" s="17">
        <v>0.68930489041628795</v>
      </c>
      <c r="E9" s="17">
        <v>0.78956895987773701</v>
      </c>
      <c r="F9" s="17"/>
      <c r="G9" s="17">
        <v>0.53361956388112097</v>
      </c>
      <c r="H9" s="17">
        <v>0.51934948662523095</v>
      </c>
      <c r="I9" s="17">
        <v>0.68278204343660698</v>
      </c>
      <c r="J9" s="17">
        <v>0.82680067354260001</v>
      </c>
      <c r="K9" s="17">
        <v>0.90184845705920302</v>
      </c>
      <c r="L9" s="17">
        <v>0.930201737220546</v>
      </c>
      <c r="M9" s="17"/>
      <c r="N9" s="17">
        <v>0.68785325541448605</v>
      </c>
      <c r="O9" s="17">
        <v>0.67361855458211495</v>
      </c>
      <c r="P9" s="17">
        <v>0.77487954821984895</v>
      </c>
      <c r="Q9" s="17">
        <v>0.81628132037406198</v>
      </c>
      <c r="R9" s="17"/>
      <c r="S9" s="17">
        <v>0.48392440691430999</v>
      </c>
      <c r="T9" s="17">
        <v>0.85033817609940798</v>
      </c>
      <c r="U9" s="17">
        <v>0.73593383416336799</v>
      </c>
      <c r="V9" s="17">
        <v>0.82580359105721901</v>
      </c>
      <c r="W9" s="17">
        <v>0.71754793850353005</v>
      </c>
      <c r="X9" s="17">
        <v>0.70015821985063398</v>
      </c>
      <c r="Y9" s="17">
        <v>0.76707121220238295</v>
      </c>
      <c r="Z9" s="17">
        <v>0.922409182665339</v>
      </c>
      <c r="AA9" s="17">
        <v>0.75439395346482696</v>
      </c>
      <c r="AB9" s="17">
        <v>0.71190831840048396</v>
      </c>
      <c r="AC9" s="17">
        <v>0.84802977413277003</v>
      </c>
      <c r="AD9" s="17">
        <v>1</v>
      </c>
      <c r="AE9" s="17"/>
      <c r="AF9" s="17">
        <v>0.55578717961225399</v>
      </c>
      <c r="AG9" s="17">
        <v>0.76390976662896304</v>
      </c>
      <c r="AH9" s="17">
        <v>0.89341426766395504</v>
      </c>
      <c r="AI9" s="17">
        <v>0.75449870678006703</v>
      </c>
      <c r="AJ9" s="17">
        <v>0.94124529160083203</v>
      </c>
      <c r="AK9" s="17">
        <v>0.62549079461887702</v>
      </c>
      <c r="AL9" s="17"/>
      <c r="AM9" s="17">
        <v>0.77373136195709202</v>
      </c>
      <c r="AN9" s="17">
        <v>0.68517412332662397</v>
      </c>
      <c r="AO9" s="17"/>
      <c r="AP9" s="17">
        <v>0.85351149549391803</v>
      </c>
      <c r="AQ9" s="17">
        <v>0.79490108481280697</v>
      </c>
      <c r="AR9" s="17">
        <v>0.63060456241274598</v>
      </c>
      <c r="AS9" s="17">
        <v>0.60893674593089497</v>
      </c>
      <c r="AT9" s="17">
        <v>0.42950541950299298</v>
      </c>
      <c r="AU9" s="17"/>
      <c r="AV9" s="17">
        <v>0.72501908890881295</v>
      </c>
      <c r="AW9" s="17">
        <v>0.77446801985519897</v>
      </c>
      <c r="AX9" s="17">
        <v>0.60004819179754199</v>
      </c>
      <c r="AY9" s="17">
        <v>0.81141017777054503</v>
      </c>
      <c r="AZ9" s="17">
        <v>0.68257877003564205</v>
      </c>
      <c r="BA9" s="17">
        <v>0.54424541357117695</v>
      </c>
      <c r="BB9" s="17"/>
      <c r="BC9" s="17">
        <v>0.72994625099594501</v>
      </c>
      <c r="BD9" s="17">
        <v>0.78462649348036895</v>
      </c>
      <c r="BE9" s="17">
        <v>0.67144401085622896</v>
      </c>
      <c r="BF9" s="17"/>
      <c r="BG9" s="17">
        <v>0.75845361592920302</v>
      </c>
      <c r="BH9" s="17">
        <v>0.72122699896576403</v>
      </c>
      <c r="BI9" s="17">
        <v>0.73356165288557795</v>
      </c>
      <c r="BJ9" s="17">
        <v>0.64163447132411</v>
      </c>
      <c r="BK9" s="17">
        <v>0.86164698171355203</v>
      </c>
      <c r="BL9" s="17"/>
      <c r="BM9" s="17">
        <v>0.72790754481972797</v>
      </c>
      <c r="BN9" s="17">
        <v>0.81183885509558595</v>
      </c>
    </row>
    <row r="10" spans="2:66" ht="43.5" x14ac:dyDescent="0.35">
      <c r="B10" s="18" t="s">
        <v>351</v>
      </c>
      <c r="C10" s="17">
        <v>0.167675221466525</v>
      </c>
      <c r="D10" s="17">
        <v>0.18815537510067601</v>
      </c>
      <c r="E10" s="17">
        <v>0.145172089714767</v>
      </c>
      <c r="F10" s="17"/>
      <c r="G10" s="17">
        <v>0.28231295886611302</v>
      </c>
      <c r="H10" s="17">
        <v>0.30906333363831801</v>
      </c>
      <c r="I10" s="17">
        <v>0.20977891911372401</v>
      </c>
      <c r="J10" s="17">
        <v>0.120690041036013</v>
      </c>
      <c r="K10" s="17">
        <v>5.95412080723077E-2</v>
      </c>
      <c r="L10" s="17">
        <v>4.2073914040640502E-2</v>
      </c>
      <c r="M10" s="17"/>
      <c r="N10" s="17">
        <v>0.232455382828581</v>
      </c>
      <c r="O10" s="17">
        <v>0.19707357419198401</v>
      </c>
      <c r="P10" s="17">
        <v>0.13010571191231399</v>
      </c>
      <c r="Q10" s="17">
        <v>0.103062069341362</v>
      </c>
      <c r="R10" s="17"/>
      <c r="S10" s="17">
        <v>0.35743668592403699</v>
      </c>
      <c r="T10" s="17">
        <v>6.4202181049679105E-2</v>
      </c>
      <c r="U10" s="17">
        <v>0.20921086485270601</v>
      </c>
      <c r="V10" s="17">
        <v>6.8346856122650096E-2</v>
      </c>
      <c r="W10" s="17">
        <v>0.190120228579119</v>
      </c>
      <c r="X10" s="17">
        <v>0.16253645421490001</v>
      </c>
      <c r="Y10" s="17">
        <v>0.18674531569455399</v>
      </c>
      <c r="Z10" s="17">
        <v>7.7590817334660694E-2</v>
      </c>
      <c r="AA10" s="17">
        <v>0.15516002540584001</v>
      </c>
      <c r="AB10" s="17">
        <v>0.179108085903918</v>
      </c>
      <c r="AC10" s="17">
        <v>7.1726947836212099E-2</v>
      </c>
      <c r="AD10" s="17">
        <v>0</v>
      </c>
      <c r="AE10" s="17"/>
      <c r="AF10" s="17">
        <v>0.309638485527236</v>
      </c>
      <c r="AG10" s="17">
        <v>0.15481170374874101</v>
      </c>
      <c r="AH10" s="17">
        <v>8.3925442332673295E-2</v>
      </c>
      <c r="AI10" s="17">
        <v>0.11478766472348401</v>
      </c>
      <c r="AJ10" s="17">
        <v>2.9466004677814701E-2</v>
      </c>
      <c r="AK10" s="17">
        <v>0.17635338833148001</v>
      </c>
      <c r="AL10" s="17"/>
      <c r="AM10" s="17">
        <v>0.13609355966096201</v>
      </c>
      <c r="AN10" s="17">
        <v>0.211640326498231</v>
      </c>
      <c r="AO10" s="17"/>
      <c r="AP10" s="17">
        <v>5.8748502343787298E-2</v>
      </c>
      <c r="AQ10" s="17">
        <v>0.14424920166768099</v>
      </c>
      <c r="AR10" s="17">
        <v>0.28941448695057298</v>
      </c>
      <c r="AS10" s="17">
        <v>0.170268177977979</v>
      </c>
      <c r="AT10" s="17">
        <v>0.43470459377237097</v>
      </c>
      <c r="AU10" s="17"/>
      <c r="AV10" s="17">
        <v>0.158165361937743</v>
      </c>
      <c r="AW10" s="17">
        <v>0.11723647066663399</v>
      </c>
      <c r="AX10" s="17">
        <v>0.238201430227927</v>
      </c>
      <c r="AY10" s="17">
        <v>0.14834482465607601</v>
      </c>
      <c r="AZ10" s="17">
        <v>0.25653300400169798</v>
      </c>
      <c r="BA10" s="17">
        <v>0.30515641005124899</v>
      </c>
      <c r="BB10" s="17"/>
      <c r="BC10" s="17">
        <v>0.20020884856924101</v>
      </c>
      <c r="BD10" s="17">
        <v>0.14606905853809601</v>
      </c>
      <c r="BE10" s="17">
        <v>0.19009535348356099</v>
      </c>
      <c r="BF10" s="17"/>
      <c r="BG10" s="17">
        <v>0.18156408673808799</v>
      </c>
      <c r="BH10" s="17">
        <v>0.187672120948568</v>
      </c>
      <c r="BI10" s="17">
        <v>0.176349561414331</v>
      </c>
      <c r="BJ10" s="17">
        <v>0.26460498894019802</v>
      </c>
      <c r="BK10" s="17">
        <v>5.6356970699218099E-2</v>
      </c>
      <c r="BL10" s="17"/>
      <c r="BM10" s="17">
        <v>0.18657599656367499</v>
      </c>
      <c r="BN10" s="17">
        <v>0.103501760975585</v>
      </c>
    </row>
    <row r="11" spans="2:66" ht="29" x14ac:dyDescent="0.35">
      <c r="B11" s="18" t="s">
        <v>352</v>
      </c>
      <c r="C11" s="17">
        <v>4.86716278962048E-2</v>
      </c>
      <c r="D11" s="17">
        <v>6.6357344978663593E-2</v>
      </c>
      <c r="E11" s="17">
        <v>2.92389601174219E-2</v>
      </c>
      <c r="F11" s="17"/>
      <c r="G11" s="17">
        <v>7.1371489303768895E-2</v>
      </c>
      <c r="H11" s="17">
        <v>0.10333508052818099</v>
      </c>
      <c r="I11" s="17">
        <v>5.4284931129166297E-2</v>
      </c>
      <c r="J11" s="17">
        <v>3.4193568842190297E-2</v>
      </c>
      <c r="K11" s="17">
        <v>3.8610334868489402E-2</v>
      </c>
      <c r="L11" s="17">
        <v>0</v>
      </c>
      <c r="M11" s="17"/>
      <c r="N11" s="17">
        <v>5.9585710180481498E-2</v>
      </c>
      <c r="O11" s="17">
        <v>6.4377558096691906E-2</v>
      </c>
      <c r="P11" s="17">
        <v>2.4141515458013001E-2</v>
      </c>
      <c r="Q11" s="17">
        <v>4.5237651789190897E-2</v>
      </c>
      <c r="R11" s="17"/>
      <c r="S11" s="17">
        <v>7.7243581679669299E-2</v>
      </c>
      <c r="T11" s="17">
        <v>2.0946771644473901E-2</v>
      </c>
      <c r="U11" s="17">
        <v>5.4855300983925798E-2</v>
      </c>
      <c r="V11" s="17">
        <v>7.1279864418645894E-2</v>
      </c>
      <c r="W11" s="17">
        <v>4.8239228539483897E-2</v>
      </c>
      <c r="X11" s="17">
        <v>5.3169489445444203E-2</v>
      </c>
      <c r="Y11" s="17">
        <v>0</v>
      </c>
      <c r="Z11" s="17">
        <v>0</v>
      </c>
      <c r="AA11" s="17">
        <v>6.8525324310298397E-2</v>
      </c>
      <c r="AB11" s="17">
        <v>3.4283065640425901E-2</v>
      </c>
      <c r="AC11" s="17">
        <v>8.0243278031017495E-2</v>
      </c>
      <c r="AD11" s="17">
        <v>0</v>
      </c>
      <c r="AE11" s="17"/>
      <c r="AF11" s="17">
        <v>0.101348140147786</v>
      </c>
      <c r="AG11" s="17">
        <v>3.56236121160384E-2</v>
      </c>
      <c r="AH11" s="17">
        <v>0</v>
      </c>
      <c r="AI11" s="17">
        <v>3.7452311359031001E-2</v>
      </c>
      <c r="AJ11" s="17">
        <v>2.92887037213528E-2</v>
      </c>
      <c r="AK11" s="17">
        <v>6.3007632310858694E-2</v>
      </c>
      <c r="AL11" s="17"/>
      <c r="AM11" s="17">
        <v>5.0868813301596497E-2</v>
      </c>
      <c r="AN11" s="17">
        <v>4.6387643860740901E-2</v>
      </c>
      <c r="AO11" s="17"/>
      <c r="AP11" s="17">
        <v>2.36768741075979E-2</v>
      </c>
      <c r="AQ11" s="17">
        <v>4.88519151636084E-2</v>
      </c>
      <c r="AR11" s="17">
        <v>4.5659281714692503E-2</v>
      </c>
      <c r="AS11" s="17">
        <v>8.6499210030972606E-2</v>
      </c>
      <c r="AT11" s="17">
        <v>0.13578998672463599</v>
      </c>
      <c r="AU11" s="17"/>
      <c r="AV11" s="17">
        <v>7.3945849963702001E-2</v>
      </c>
      <c r="AW11" s="17">
        <v>8.1618252653071197E-2</v>
      </c>
      <c r="AX11" s="17">
        <v>7.9068911931975794E-2</v>
      </c>
      <c r="AY11" s="17">
        <v>0</v>
      </c>
      <c r="AZ11" s="17">
        <v>0</v>
      </c>
      <c r="BA11" s="17">
        <v>0</v>
      </c>
      <c r="BB11" s="17"/>
      <c r="BC11" s="17">
        <v>2.4824605918819902E-2</v>
      </c>
      <c r="BD11" s="17">
        <v>4.2474199397530901E-2</v>
      </c>
      <c r="BE11" s="17">
        <v>7.4039964490644705E-2</v>
      </c>
      <c r="BF11" s="17"/>
      <c r="BG11" s="17">
        <v>2.8281992887765402E-2</v>
      </c>
      <c r="BH11" s="17">
        <v>5.5282574670427798E-2</v>
      </c>
      <c r="BI11" s="17">
        <v>5.4679096169886698E-2</v>
      </c>
      <c r="BJ11" s="17">
        <v>0</v>
      </c>
      <c r="BK11" s="17">
        <v>5.41031937690847E-2</v>
      </c>
      <c r="BL11" s="17"/>
      <c r="BM11" s="17">
        <v>5.0437153856069498E-2</v>
      </c>
      <c r="BN11" s="17">
        <v>4.1854896065845401E-2</v>
      </c>
    </row>
    <row r="12" spans="2:66" ht="29" x14ac:dyDescent="0.35">
      <c r="B12" s="18" t="s">
        <v>353</v>
      </c>
      <c r="C12" s="17">
        <v>2.3728465499591799E-2</v>
      </c>
      <c r="D12" s="17">
        <v>2.9140204238169501E-2</v>
      </c>
      <c r="E12" s="17">
        <v>1.7782168805936398E-2</v>
      </c>
      <c r="F12" s="17"/>
      <c r="G12" s="17">
        <v>5.8982598052964297E-2</v>
      </c>
      <c r="H12" s="17">
        <v>3.4576327320805601E-2</v>
      </c>
      <c r="I12" s="17">
        <v>1.7024965042750799E-2</v>
      </c>
      <c r="J12" s="17">
        <v>1.83157165791972E-2</v>
      </c>
      <c r="K12" s="17">
        <v>0</v>
      </c>
      <c r="L12" s="17">
        <v>1.41183426189139E-2</v>
      </c>
      <c r="M12" s="17"/>
      <c r="N12" s="17">
        <v>2.0105651576451399E-2</v>
      </c>
      <c r="O12" s="17">
        <v>4.0195179617109202E-2</v>
      </c>
      <c r="P12" s="17">
        <v>3.6254232878317902E-2</v>
      </c>
      <c r="Q12" s="17">
        <v>0</v>
      </c>
      <c r="R12" s="17"/>
      <c r="S12" s="17">
        <v>6.0815431413691202E-2</v>
      </c>
      <c r="T12" s="17">
        <v>0</v>
      </c>
      <c r="U12" s="17">
        <v>0</v>
      </c>
      <c r="V12" s="17">
        <v>3.4569688401485298E-2</v>
      </c>
      <c r="W12" s="17">
        <v>0</v>
      </c>
      <c r="X12" s="17">
        <v>2.8700763207058399E-2</v>
      </c>
      <c r="Y12" s="17">
        <v>4.6183472103063603E-2</v>
      </c>
      <c r="Z12" s="17">
        <v>0</v>
      </c>
      <c r="AA12" s="17">
        <v>2.1920696819034299E-2</v>
      </c>
      <c r="AB12" s="17">
        <v>3.9558134475699502E-2</v>
      </c>
      <c r="AC12" s="17">
        <v>0</v>
      </c>
      <c r="AD12" s="17">
        <v>0</v>
      </c>
      <c r="AE12" s="17"/>
      <c r="AF12" s="17">
        <v>2.21002758964732E-2</v>
      </c>
      <c r="AG12" s="17">
        <v>1.8112658997374902E-2</v>
      </c>
      <c r="AH12" s="17">
        <v>0</v>
      </c>
      <c r="AI12" s="17">
        <v>3.8061873449304097E-2</v>
      </c>
      <c r="AJ12" s="17">
        <v>0</v>
      </c>
      <c r="AK12" s="17">
        <v>0.13514818473878401</v>
      </c>
      <c r="AL12" s="17"/>
      <c r="AM12" s="17">
        <v>2.5231416068484201E-2</v>
      </c>
      <c r="AN12" s="17">
        <v>2.20433307028352E-2</v>
      </c>
      <c r="AO12" s="17"/>
      <c r="AP12" s="17">
        <v>3.9221148093669E-2</v>
      </c>
      <c r="AQ12" s="17">
        <v>0</v>
      </c>
      <c r="AR12" s="17">
        <v>1.1407485295639E-2</v>
      </c>
      <c r="AS12" s="17">
        <v>8.2245366041661994E-2</v>
      </c>
      <c r="AT12" s="17">
        <v>0</v>
      </c>
      <c r="AU12" s="17"/>
      <c r="AV12" s="17">
        <v>2.4800897925016999E-2</v>
      </c>
      <c r="AW12" s="17">
        <v>2.6677256825095402E-2</v>
      </c>
      <c r="AX12" s="17">
        <v>4.7194921776471402E-2</v>
      </c>
      <c r="AY12" s="17">
        <v>1.99019844321255E-2</v>
      </c>
      <c r="AZ12" s="17">
        <v>0</v>
      </c>
      <c r="BA12" s="17">
        <v>5.4243534810458002E-2</v>
      </c>
      <c r="BB12" s="17"/>
      <c r="BC12" s="17">
        <v>3.0230704417395501E-2</v>
      </c>
      <c r="BD12" s="17">
        <v>0</v>
      </c>
      <c r="BE12" s="17">
        <v>3.6750876382818397E-2</v>
      </c>
      <c r="BF12" s="17"/>
      <c r="BG12" s="17">
        <v>0</v>
      </c>
      <c r="BH12" s="17">
        <v>2.91980939822001E-2</v>
      </c>
      <c r="BI12" s="17">
        <v>1.79788283047695E-2</v>
      </c>
      <c r="BJ12" s="17">
        <v>0</v>
      </c>
      <c r="BK12" s="17">
        <v>0</v>
      </c>
      <c r="BL12" s="17"/>
      <c r="BM12" s="17">
        <v>2.39583160596448E-2</v>
      </c>
      <c r="BN12" s="17">
        <v>0</v>
      </c>
    </row>
    <row r="13" spans="2:66" ht="29" x14ac:dyDescent="0.35">
      <c r="B13" s="18" t="s">
        <v>354</v>
      </c>
      <c r="C13" s="17">
        <v>8.7399359670447905E-3</v>
      </c>
      <c r="D13" s="17">
        <v>1.1305132064063301E-2</v>
      </c>
      <c r="E13" s="17">
        <v>5.9213562448670199E-3</v>
      </c>
      <c r="F13" s="17"/>
      <c r="G13" s="17">
        <v>3.5494533871563302E-2</v>
      </c>
      <c r="H13" s="17">
        <v>0</v>
      </c>
      <c r="I13" s="17">
        <v>1.74938837298418E-2</v>
      </c>
      <c r="J13" s="17">
        <v>0</v>
      </c>
      <c r="K13" s="17">
        <v>0</v>
      </c>
      <c r="L13" s="17">
        <v>0</v>
      </c>
      <c r="M13" s="17"/>
      <c r="N13" s="17">
        <v>0</v>
      </c>
      <c r="O13" s="17">
        <v>2.4735133512100001E-2</v>
      </c>
      <c r="P13" s="17">
        <v>0</v>
      </c>
      <c r="Q13" s="17">
        <v>1.18896008581563E-2</v>
      </c>
      <c r="R13" s="17"/>
      <c r="S13" s="17">
        <v>2.0579894068291801E-2</v>
      </c>
      <c r="T13" s="17">
        <v>0</v>
      </c>
      <c r="U13" s="17">
        <v>0</v>
      </c>
      <c r="V13" s="17">
        <v>0</v>
      </c>
      <c r="W13" s="17">
        <v>4.4092604377867398E-2</v>
      </c>
      <c r="X13" s="17">
        <v>2.9336773178394001E-2</v>
      </c>
      <c r="Y13" s="17">
        <v>0</v>
      </c>
      <c r="Z13" s="17">
        <v>0</v>
      </c>
      <c r="AA13" s="17">
        <v>0</v>
      </c>
      <c r="AB13" s="17">
        <v>0</v>
      </c>
      <c r="AC13" s="17">
        <v>0</v>
      </c>
      <c r="AD13" s="17">
        <v>0</v>
      </c>
      <c r="AE13" s="17"/>
      <c r="AF13" s="17">
        <v>1.11259188162502E-2</v>
      </c>
      <c r="AG13" s="17">
        <v>9.3210198371347606E-3</v>
      </c>
      <c r="AH13" s="17">
        <v>2.26602900033719E-2</v>
      </c>
      <c r="AI13" s="17">
        <v>0</v>
      </c>
      <c r="AJ13" s="17">
        <v>0</v>
      </c>
      <c r="AK13" s="17">
        <v>0</v>
      </c>
      <c r="AL13" s="17"/>
      <c r="AM13" s="17">
        <v>0</v>
      </c>
      <c r="AN13" s="17">
        <v>2.0423282522369302E-2</v>
      </c>
      <c r="AO13" s="17"/>
      <c r="AP13" s="17">
        <v>1.2481665919710601E-2</v>
      </c>
      <c r="AQ13" s="17">
        <v>1.1997798355903699E-2</v>
      </c>
      <c r="AR13" s="17">
        <v>0</v>
      </c>
      <c r="AS13" s="17">
        <v>0</v>
      </c>
      <c r="AT13" s="17">
        <v>0</v>
      </c>
      <c r="AU13" s="17"/>
      <c r="AV13" s="17">
        <v>8.6747853962596197E-3</v>
      </c>
      <c r="AW13" s="17">
        <v>0</v>
      </c>
      <c r="AX13" s="17">
        <v>0</v>
      </c>
      <c r="AY13" s="17">
        <v>2.0343013141253499E-2</v>
      </c>
      <c r="AZ13" s="17">
        <v>0</v>
      </c>
      <c r="BA13" s="17">
        <v>4.9868753961424102E-2</v>
      </c>
      <c r="BB13" s="17"/>
      <c r="BC13" s="17">
        <v>0</v>
      </c>
      <c r="BD13" s="17">
        <v>6.8441092718322001E-3</v>
      </c>
      <c r="BE13" s="17">
        <v>1.9023370834650701E-2</v>
      </c>
      <c r="BF13" s="17"/>
      <c r="BG13" s="17">
        <v>0</v>
      </c>
      <c r="BH13" s="17">
        <v>6.6202114330398704E-3</v>
      </c>
      <c r="BI13" s="17">
        <v>0</v>
      </c>
      <c r="BJ13" s="17">
        <v>9.37605397356924E-2</v>
      </c>
      <c r="BK13" s="17">
        <v>2.7892853818144801E-2</v>
      </c>
      <c r="BL13" s="17"/>
      <c r="BM13" s="17">
        <v>5.4321736888420201E-3</v>
      </c>
      <c r="BN13" s="17">
        <v>4.2804487862983499E-2</v>
      </c>
    </row>
    <row r="14" spans="2:66" x14ac:dyDescent="0.35">
      <c r="B14" s="18" t="s">
        <v>282</v>
      </c>
      <c r="C14" s="19">
        <v>1.41072530049299E-2</v>
      </c>
      <c r="D14" s="19">
        <v>1.57370532021395E-2</v>
      </c>
      <c r="E14" s="19">
        <v>1.23164652392711E-2</v>
      </c>
      <c r="F14" s="19"/>
      <c r="G14" s="19">
        <v>1.8218856024469501E-2</v>
      </c>
      <c r="H14" s="19">
        <v>3.3675771887464498E-2</v>
      </c>
      <c r="I14" s="19">
        <v>1.86352575479099E-2</v>
      </c>
      <c r="J14" s="19">
        <v>0</v>
      </c>
      <c r="K14" s="19">
        <v>0</v>
      </c>
      <c r="L14" s="19">
        <v>1.3606006119899899E-2</v>
      </c>
      <c r="M14" s="19"/>
      <c r="N14" s="19">
        <v>0</v>
      </c>
      <c r="O14" s="19">
        <v>0</v>
      </c>
      <c r="P14" s="19">
        <v>3.4618991531506597E-2</v>
      </c>
      <c r="Q14" s="19">
        <v>2.3529357637228399E-2</v>
      </c>
      <c r="R14" s="19"/>
      <c r="S14" s="19">
        <v>0</v>
      </c>
      <c r="T14" s="19">
        <v>6.4512871206438699E-2</v>
      </c>
      <c r="U14" s="19">
        <v>0</v>
      </c>
      <c r="V14" s="19">
        <v>0</v>
      </c>
      <c r="W14" s="19">
        <v>0</v>
      </c>
      <c r="X14" s="19">
        <v>2.6098300103569502E-2</v>
      </c>
      <c r="Y14" s="19">
        <v>0</v>
      </c>
      <c r="Z14" s="19">
        <v>0</v>
      </c>
      <c r="AA14" s="19">
        <v>0</v>
      </c>
      <c r="AB14" s="19">
        <v>3.5142395579472803E-2</v>
      </c>
      <c r="AC14" s="19">
        <v>0</v>
      </c>
      <c r="AD14" s="19">
        <v>0</v>
      </c>
      <c r="AE14" s="19"/>
      <c r="AF14" s="19">
        <v>0</v>
      </c>
      <c r="AG14" s="19">
        <v>1.8221238671748099E-2</v>
      </c>
      <c r="AH14" s="19">
        <v>0</v>
      </c>
      <c r="AI14" s="19">
        <v>5.5199443688114101E-2</v>
      </c>
      <c r="AJ14" s="19">
        <v>0</v>
      </c>
      <c r="AK14" s="19">
        <v>0</v>
      </c>
      <c r="AL14" s="19"/>
      <c r="AM14" s="19">
        <v>1.40748490118644E-2</v>
      </c>
      <c r="AN14" s="19">
        <v>1.43312930891997E-2</v>
      </c>
      <c r="AO14" s="19"/>
      <c r="AP14" s="19">
        <v>1.23603140413174E-2</v>
      </c>
      <c r="AQ14" s="19">
        <v>0</v>
      </c>
      <c r="AR14" s="19">
        <v>2.2914183626349401E-2</v>
      </c>
      <c r="AS14" s="19">
        <v>5.2050500018491701E-2</v>
      </c>
      <c r="AT14" s="19">
        <v>0</v>
      </c>
      <c r="AU14" s="19"/>
      <c r="AV14" s="19">
        <v>9.3940158684652792E-3</v>
      </c>
      <c r="AW14" s="19">
        <v>0</v>
      </c>
      <c r="AX14" s="19">
        <v>3.5486544266084101E-2</v>
      </c>
      <c r="AY14" s="19">
        <v>0</v>
      </c>
      <c r="AZ14" s="19">
        <v>6.0888225962660601E-2</v>
      </c>
      <c r="BA14" s="19">
        <v>4.6485887605692E-2</v>
      </c>
      <c r="BB14" s="19"/>
      <c r="BC14" s="19">
        <v>1.4789590098599001E-2</v>
      </c>
      <c r="BD14" s="19">
        <v>1.9986139312172E-2</v>
      </c>
      <c r="BE14" s="19">
        <v>8.6464239520960308E-3</v>
      </c>
      <c r="BF14" s="19"/>
      <c r="BG14" s="19">
        <v>3.1700304444943102E-2</v>
      </c>
      <c r="BH14" s="19">
        <v>0</v>
      </c>
      <c r="BI14" s="19">
        <v>1.7430861225434201E-2</v>
      </c>
      <c r="BJ14" s="19">
        <v>0</v>
      </c>
      <c r="BK14" s="19">
        <v>0</v>
      </c>
      <c r="BL14" s="19"/>
      <c r="BM14" s="19">
        <v>5.6888150120399201E-3</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506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374</v>
      </c>
      <c r="D7" s="10">
        <v>173</v>
      </c>
      <c r="E7" s="10">
        <v>200</v>
      </c>
      <c r="F7" s="10"/>
      <c r="G7" s="10">
        <v>51</v>
      </c>
      <c r="H7" s="10">
        <v>66</v>
      </c>
      <c r="I7" s="10">
        <v>75</v>
      </c>
      <c r="J7" s="10">
        <v>51</v>
      </c>
      <c r="K7" s="10">
        <v>58</v>
      </c>
      <c r="L7" s="10">
        <v>73</v>
      </c>
      <c r="M7" s="10"/>
      <c r="N7" s="10">
        <v>109</v>
      </c>
      <c r="O7" s="10">
        <v>94</v>
      </c>
      <c r="P7" s="10">
        <v>85</v>
      </c>
      <c r="Q7" s="10">
        <v>83</v>
      </c>
      <c r="R7" s="10"/>
      <c r="S7" s="10">
        <v>57</v>
      </c>
      <c r="T7" s="10">
        <v>51</v>
      </c>
      <c r="U7" s="10">
        <v>34</v>
      </c>
      <c r="V7" s="10">
        <v>23</v>
      </c>
      <c r="W7" s="10">
        <v>29</v>
      </c>
      <c r="X7" s="10">
        <v>36</v>
      </c>
      <c r="Y7" s="10">
        <v>28</v>
      </c>
      <c r="Z7" s="10">
        <v>12</v>
      </c>
      <c r="AA7" s="10">
        <v>41</v>
      </c>
      <c r="AB7" s="10">
        <v>32</v>
      </c>
      <c r="AC7" s="10">
        <v>22</v>
      </c>
      <c r="AD7" s="10">
        <v>9</v>
      </c>
      <c r="AE7" s="10"/>
      <c r="AF7" s="10">
        <v>86</v>
      </c>
      <c r="AG7" s="10">
        <v>124</v>
      </c>
      <c r="AH7" s="10">
        <v>48</v>
      </c>
      <c r="AI7" s="10">
        <v>65</v>
      </c>
      <c r="AJ7" s="10">
        <v>36</v>
      </c>
      <c r="AK7" s="10">
        <v>15</v>
      </c>
      <c r="AL7" s="10"/>
      <c r="AM7" s="10">
        <v>210</v>
      </c>
      <c r="AN7" s="10">
        <v>164</v>
      </c>
      <c r="AO7" s="10"/>
      <c r="AP7" s="10">
        <v>85</v>
      </c>
      <c r="AQ7" s="10">
        <v>78</v>
      </c>
      <c r="AR7" s="10">
        <v>109</v>
      </c>
      <c r="AS7" s="10">
        <v>47</v>
      </c>
      <c r="AT7" s="10">
        <v>11</v>
      </c>
      <c r="AU7" s="10"/>
      <c r="AV7" s="10">
        <v>122</v>
      </c>
      <c r="AW7" s="10">
        <v>75</v>
      </c>
      <c r="AX7" s="10">
        <v>30</v>
      </c>
      <c r="AY7" s="10">
        <v>48</v>
      </c>
      <c r="AZ7" s="10">
        <v>23</v>
      </c>
      <c r="BA7" s="10">
        <v>30</v>
      </c>
      <c r="BB7" s="10"/>
      <c r="BC7" s="10">
        <v>86</v>
      </c>
      <c r="BD7" s="10">
        <v>167</v>
      </c>
      <c r="BE7" s="10">
        <v>104</v>
      </c>
      <c r="BF7" s="10"/>
      <c r="BG7" s="10">
        <v>33</v>
      </c>
      <c r="BH7" s="10">
        <v>173</v>
      </c>
      <c r="BI7" s="10">
        <v>112</v>
      </c>
      <c r="BJ7" s="10">
        <v>13</v>
      </c>
      <c r="BK7" s="10">
        <v>30</v>
      </c>
      <c r="BL7" s="10"/>
      <c r="BM7" s="10">
        <v>206</v>
      </c>
      <c r="BN7" s="10">
        <v>43</v>
      </c>
    </row>
    <row r="8" spans="2:66" ht="30" customHeight="1" x14ac:dyDescent="0.35">
      <c r="B8" s="11" t="s">
        <v>19</v>
      </c>
      <c r="C8" s="11">
        <v>375</v>
      </c>
      <c r="D8" s="11">
        <v>175</v>
      </c>
      <c r="E8" s="11">
        <v>200</v>
      </c>
      <c r="F8" s="11"/>
      <c r="G8" s="11">
        <v>52</v>
      </c>
      <c r="H8" s="11">
        <v>64</v>
      </c>
      <c r="I8" s="11">
        <v>77</v>
      </c>
      <c r="J8" s="11">
        <v>52</v>
      </c>
      <c r="K8" s="11">
        <v>58</v>
      </c>
      <c r="L8" s="11">
        <v>71</v>
      </c>
      <c r="M8" s="11"/>
      <c r="N8" s="11">
        <v>109</v>
      </c>
      <c r="O8" s="11">
        <v>98</v>
      </c>
      <c r="P8" s="11">
        <v>84</v>
      </c>
      <c r="Q8" s="11">
        <v>82</v>
      </c>
      <c r="R8" s="11"/>
      <c r="S8" s="11">
        <v>57</v>
      </c>
      <c r="T8" s="11">
        <v>50</v>
      </c>
      <c r="U8" s="11">
        <v>34</v>
      </c>
      <c r="V8" s="11">
        <v>25</v>
      </c>
      <c r="W8" s="11">
        <v>29</v>
      </c>
      <c r="X8" s="11">
        <v>35</v>
      </c>
      <c r="Y8" s="11">
        <v>27</v>
      </c>
      <c r="Z8" s="11">
        <v>11</v>
      </c>
      <c r="AA8" s="11">
        <v>40</v>
      </c>
      <c r="AB8" s="11">
        <v>37</v>
      </c>
      <c r="AC8" s="11">
        <v>21</v>
      </c>
      <c r="AD8" s="11">
        <v>8</v>
      </c>
      <c r="AE8" s="11"/>
      <c r="AF8" s="11">
        <v>86</v>
      </c>
      <c r="AG8" s="11">
        <v>126</v>
      </c>
      <c r="AH8" s="11">
        <v>48</v>
      </c>
      <c r="AI8" s="11">
        <v>65</v>
      </c>
      <c r="AJ8" s="11">
        <v>36</v>
      </c>
      <c r="AK8" s="11">
        <v>15</v>
      </c>
      <c r="AL8" s="11"/>
      <c r="AM8" s="11">
        <v>210</v>
      </c>
      <c r="AN8" s="11">
        <v>165</v>
      </c>
      <c r="AO8" s="11"/>
      <c r="AP8" s="11">
        <v>85</v>
      </c>
      <c r="AQ8" s="11">
        <v>78</v>
      </c>
      <c r="AR8" s="11">
        <v>111</v>
      </c>
      <c r="AS8" s="11">
        <v>47</v>
      </c>
      <c r="AT8" s="11">
        <v>11</v>
      </c>
      <c r="AU8" s="11"/>
      <c r="AV8" s="11">
        <v>123</v>
      </c>
      <c r="AW8" s="11">
        <v>75</v>
      </c>
      <c r="AX8" s="11">
        <v>30</v>
      </c>
      <c r="AY8" s="11">
        <v>48</v>
      </c>
      <c r="AZ8" s="11">
        <v>23</v>
      </c>
      <c r="BA8" s="11">
        <v>29</v>
      </c>
      <c r="BB8" s="11"/>
      <c r="BC8" s="11">
        <v>86</v>
      </c>
      <c r="BD8" s="11">
        <v>169</v>
      </c>
      <c r="BE8" s="11">
        <v>104</v>
      </c>
      <c r="BF8" s="11"/>
      <c r="BG8" s="11">
        <v>33</v>
      </c>
      <c r="BH8" s="11">
        <v>174</v>
      </c>
      <c r="BI8" s="11">
        <v>112</v>
      </c>
      <c r="BJ8" s="11">
        <v>13</v>
      </c>
      <c r="BK8" s="11">
        <v>31</v>
      </c>
      <c r="BL8" s="11"/>
      <c r="BM8" s="11">
        <v>207</v>
      </c>
      <c r="BN8" s="11">
        <v>43</v>
      </c>
    </row>
    <row r="9" spans="2:66" ht="29" x14ac:dyDescent="0.35">
      <c r="B9" s="18" t="s">
        <v>350</v>
      </c>
      <c r="C9" s="17">
        <v>0.84896121078280895</v>
      </c>
      <c r="D9" s="17">
        <v>0.84934915242009101</v>
      </c>
      <c r="E9" s="17">
        <v>0.84787330910460301</v>
      </c>
      <c r="F9" s="17"/>
      <c r="G9" s="17">
        <v>0.65370763179124602</v>
      </c>
      <c r="H9" s="17">
        <v>0.69322940430500402</v>
      </c>
      <c r="I9" s="17">
        <v>0.819750473771517</v>
      </c>
      <c r="J9" s="17">
        <v>0.94309486001081699</v>
      </c>
      <c r="K9" s="17">
        <v>0.98264355753223898</v>
      </c>
      <c r="L9" s="17">
        <v>0.986023831897619</v>
      </c>
      <c r="M9" s="17"/>
      <c r="N9" s="17">
        <v>0.78574435274820198</v>
      </c>
      <c r="O9" s="17">
        <v>0.83375304441949605</v>
      </c>
      <c r="P9" s="17">
        <v>0.90317522618927404</v>
      </c>
      <c r="Q9" s="17">
        <v>0.88999952423899598</v>
      </c>
      <c r="R9" s="17"/>
      <c r="S9" s="17">
        <v>0.73908191032951598</v>
      </c>
      <c r="T9" s="17">
        <v>0.92166818261699501</v>
      </c>
      <c r="U9" s="17">
        <v>0.76753078427060895</v>
      </c>
      <c r="V9" s="17">
        <v>0.90664206560742899</v>
      </c>
      <c r="W9" s="17">
        <v>0.90057978650992498</v>
      </c>
      <c r="X9" s="17">
        <v>0.91613198075706603</v>
      </c>
      <c r="Y9" s="17">
        <v>0.74446461948262099</v>
      </c>
      <c r="Z9" s="17">
        <v>0.91773768996550897</v>
      </c>
      <c r="AA9" s="17">
        <v>0.85677640665704802</v>
      </c>
      <c r="AB9" s="17">
        <v>0.88005823408372197</v>
      </c>
      <c r="AC9" s="17">
        <v>0.81904361377513801</v>
      </c>
      <c r="AD9" s="17">
        <v>1</v>
      </c>
      <c r="AE9" s="17"/>
      <c r="AF9" s="17">
        <v>0.68963153507684904</v>
      </c>
      <c r="AG9" s="17">
        <v>0.88795508925865396</v>
      </c>
      <c r="AH9" s="17">
        <v>0.89933588893554495</v>
      </c>
      <c r="AI9" s="17">
        <v>0.87646644748425995</v>
      </c>
      <c r="AJ9" s="17">
        <v>0.97141635603277998</v>
      </c>
      <c r="AK9" s="17">
        <v>0.86489962656915798</v>
      </c>
      <c r="AL9" s="17"/>
      <c r="AM9" s="17">
        <v>0.86384843889194696</v>
      </c>
      <c r="AN9" s="17">
        <v>0.83002001699768901</v>
      </c>
      <c r="AO9" s="17"/>
      <c r="AP9" s="17">
        <v>0.90516185619584</v>
      </c>
      <c r="AQ9" s="17">
        <v>0.83515336336466295</v>
      </c>
      <c r="AR9" s="17">
        <v>0.87257738892161296</v>
      </c>
      <c r="AS9" s="17">
        <v>0.68762277291401197</v>
      </c>
      <c r="AT9" s="17">
        <v>0.72847953912612895</v>
      </c>
      <c r="AU9" s="17"/>
      <c r="AV9" s="17">
        <v>0.76528007114325503</v>
      </c>
      <c r="AW9" s="17">
        <v>0.85579122725184797</v>
      </c>
      <c r="AX9" s="17">
        <v>0.83718475230752498</v>
      </c>
      <c r="AY9" s="17">
        <v>0.91381464246381605</v>
      </c>
      <c r="AZ9" s="17">
        <v>0.87217106281643297</v>
      </c>
      <c r="BA9" s="17">
        <v>0.89744127788137396</v>
      </c>
      <c r="BB9" s="17"/>
      <c r="BC9" s="17">
        <v>0.85130897311929399</v>
      </c>
      <c r="BD9" s="17">
        <v>0.87413285421832598</v>
      </c>
      <c r="BE9" s="17">
        <v>0.79207546211193602</v>
      </c>
      <c r="BF9" s="17"/>
      <c r="BG9" s="17">
        <v>0.85160892394853205</v>
      </c>
      <c r="BH9" s="17">
        <v>0.85535430686405201</v>
      </c>
      <c r="BI9" s="17">
        <v>0.84355420364238298</v>
      </c>
      <c r="BJ9" s="17">
        <v>0.69086853610736398</v>
      </c>
      <c r="BK9" s="17">
        <v>0.93706426267298604</v>
      </c>
      <c r="BL9" s="17"/>
      <c r="BM9" s="17">
        <v>0.85475838934103998</v>
      </c>
      <c r="BN9" s="17">
        <v>0.86433232342677102</v>
      </c>
    </row>
    <row r="10" spans="2:66" ht="43.5" x14ac:dyDescent="0.35">
      <c r="B10" s="18" t="s">
        <v>351</v>
      </c>
      <c r="C10" s="17">
        <v>8.1969465161842101E-2</v>
      </c>
      <c r="D10" s="17">
        <v>4.7714165459376498E-2</v>
      </c>
      <c r="E10" s="17">
        <v>0.112309925648859</v>
      </c>
      <c r="F10" s="17"/>
      <c r="G10" s="17">
        <v>0.24824807751323699</v>
      </c>
      <c r="H10" s="17">
        <v>0.13934161101565001</v>
      </c>
      <c r="I10" s="17">
        <v>7.5949978046963407E-2</v>
      </c>
      <c r="J10" s="17">
        <v>1.91411618588717E-2</v>
      </c>
      <c r="K10" s="17">
        <v>1.7356442467760899E-2</v>
      </c>
      <c r="L10" s="17">
        <v>1.3976168102381101E-2</v>
      </c>
      <c r="M10" s="17"/>
      <c r="N10" s="17">
        <v>0.12433668508493401</v>
      </c>
      <c r="O10" s="17">
        <v>0.102351697441141</v>
      </c>
      <c r="P10" s="17">
        <v>5.0298784720596498E-2</v>
      </c>
      <c r="Q10" s="17">
        <v>3.6822566247726701E-2</v>
      </c>
      <c r="R10" s="17"/>
      <c r="S10" s="17">
        <v>0.13760484117482799</v>
      </c>
      <c r="T10" s="17">
        <v>3.8355235879355402E-2</v>
      </c>
      <c r="U10" s="17">
        <v>0.11477957535899699</v>
      </c>
      <c r="V10" s="17">
        <v>9.3357934392571396E-2</v>
      </c>
      <c r="W10" s="17">
        <v>6.6853143445460506E-2</v>
      </c>
      <c r="X10" s="17">
        <v>2.93368083898734E-2</v>
      </c>
      <c r="Y10" s="17">
        <v>0.14379394560300199</v>
      </c>
      <c r="Z10" s="17">
        <v>8.2262310034491096E-2</v>
      </c>
      <c r="AA10" s="17">
        <v>7.1865601192297304E-2</v>
      </c>
      <c r="AB10" s="17">
        <v>5.98330217046429E-2</v>
      </c>
      <c r="AC10" s="17">
        <v>8.8952820165226903E-2</v>
      </c>
      <c r="AD10" s="17">
        <v>0</v>
      </c>
      <c r="AE10" s="17"/>
      <c r="AF10" s="17">
        <v>0.20817811270952699</v>
      </c>
      <c r="AG10" s="17">
        <v>2.3205348733549101E-2</v>
      </c>
      <c r="AH10" s="17">
        <v>8.0246827072194105E-2</v>
      </c>
      <c r="AI10" s="17">
        <v>9.3148298093914297E-2</v>
      </c>
      <c r="AJ10" s="17">
        <v>0</v>
      </c>
      <c r="AK10" s="17">
        <v>0</v>
      </c>
      <c r="AL10" s="17"/>
      <c r="AM10" s="17">
        <v>6.5619784314094501E-2</v>
      </c>
      <c r="AN10" s="17">
        <v>0.102771354606391</v>
      </c>
      <c r="AO10" s="17"/>
      <c r="AP10" s="17">
        <v>3.5920068601635997E-2</v>
      </c>
      <c r="AQ10" s="17">
        <v>0.100875212441098</v>
      </c>
      <c r="AR10" s="17">
        <v>9.0448304104679106E-2</v>
      </c>
      <c r="AS10" s="17">
        <v>0.14549496534663101</v>
      </c>
      <c r="AT10" s="17">
        <v>9.3480275766449794E-2</v>
      </c>
      <c r="AU10" s="17"/>
      <c r="AV10" s="17">
        <v>0.12160132388573699</v>
      </c>
      <c r="AW10" s="17">
        <v>9.17413669325641E-2</v>
      </c>
      <c r="AX10" s="17">
        <v>9.6102887622633401E-2</v>
      </c>
      <c r="AY10" s="17">
        <v>4.5199384787110802E-2</v>
      </c>
      <c r="AZ10" s="17">
        <v>8.6394123598752204E-2</v>
      </c>
      <c r="BA10" s="17">
        <v>3.3026168709839203E-2</v>
      </c>
      <c r="BB10" s="17"/>
      <c r="BC10" s="17">
        <v>0.137274052316049</v>
      </c>
      <c r="BD10" s="17">
        <v>4.8095899165118999E-2</v>
      </c>
      <c r="BE10" s="17">
        <v>0.10425691650476999</v>
      </c>
      <c r="BF10" s="17"/>
      <c r="BG10" s="17">
        <v>3.1224218988981499E-2</v>
      </c>
      <c r="BH10" s="17">
        <v>9.1942379407944003E-2</v>
      </c>
      <c r="BI10" s="17">
        <v>8.5646148439182002E-2</v>
      </c>
      <c r="BJ10" s="17">
        <v>0.154204132613424</v>
      </c>
      <c r="BK10" s="17">
        <v>3.1804195732763697E-2</v>
      </c>
      <c r="BL10" s="17"/>
      <c r="BM10" s="17">
        <v>8.2281680735776797E-2</v>
      </c>
      <c r="BN10" s="17">
        <v>6.7963981676780999E-2</v>
      </c>
    </row>
    <row r="11" spans="2:66" ht="29" x14ac:dyDescent="0.35">
      <c r="B11" s="18" t="s">
        <v>352</v>
      </c>
      <c r="C11" s="17">
        <v>2.9066620176531801E-2</v>
      </c>
      <c r="D11" s="17">
        <v>4.52795756376657E-2</v>
      </c>
      <c r="E11" s="17">
        <v>1.5043033529838599E-2</v>
      </c>
      <c r="F11" s="17"/>
      <c r="G11" s="17">
        <v>1.8066025200589399E-2</v>
      </c>
      <c r="H11" s="17">
        <v>7.7059288583692098E-2</v>
      </c>
      <c r="I11" s="17">
        <v>5.1940515635205999E-2</v>
      </c>
      <c r="J11" s="17">
        <v>1.89402721950741E-2</v>
      </c>
      <c r="K11" s="17">
        <v>0</v>
      </c>
      <c r="L11" s="17">
        <v>0</v>
      </c>
      <c r="M11" s="17"/>
      <c r="N11" s="17">
        <v>3.6082493823216703E-2</v>
      </c>
      <c r="O11" s="17">
        <v>2.0060880151690001E-2</v>
      </c>
      <c r="P11" s="17">
        <v>3.5316526068941999E-2</v>
      </c>
      <c r="Q11" s="17">
        <v>2.5190373165293E-2</v>
      </c>
      <c r="R11" s="17"/>
      <c r="S11" s="17">
        <v>3.4672419685905398E-2</v>
      </c>
      <c r="T11" s="17">
        <v>1.9052970821571698E-2</v>
      </c>
      <c r="U11" s="17">
        <v>5.7850463310870702E-2</v>
      </c>
      <c r="V11" s="17">
        <v>0</v>
      </c>
      <c r="W11" s="17">
        <v>0</v>
      </c>
      <c r="X11" s="17">
        <v>2.7854539437872101E-2</v>
      </c>
      <c r="Y11" s="17">
        <v>7.3102199267063406E-2</v>
      </c>
      <c r="Z11" s="17">
        <v>0</v>
      </c>
      <c r="AA11" s="17">
        <v>2.3452390520165799E-2</v>
      </c>
      <c r="AB11" s="17">
        <v>2.98955939505402E-2</v>
      </c>
      <c r="AC11" s="17">
        <v>4.7451186939006101E-2</v>
      </c>
      <c r="AD11" s="17">
        <v>0</v>
      </c>
      <c r="AE11" s="17"/>
      <c r="AF11" s="17">
        <v>4.5404179158655203E-2</v>
      </c>
      <c r="AG11" s="17">
        <v>3.1932679490971602E-2</v>
      </c>
      <c r="AH11" s="17">
        <v>0</v>
      </c>
      <c r="AI11" s="17">
        <v>3.03852544218257E-2</v>
      </c>
      <c r="AJ11" s="17">
        <v>2.85836439672198E-2</v>
      </c>
      <c r="AK11" s="17">
        <v>0</v>
      </c>
      <c r="AL11" s="17"/>
      <c r="AM11" s="17">
        <v>2.8136470692879698E-2</v>
      </c>
      <c r="AN11" s="17">
        <v>3.02500602024269E-2</v>
      </c>
      <c r="AO11" s="17"/>
      <c r="AP11" s="17">
        <v>3.4955253630319497E-2</v>
      </c>
      <c r="AQ11" s="17">
        <v>2.5682091456468801E-2</v>
      </c>
      <c r="AR11" s="17">
        <v>8.8504625216061592E-3</v>
      </c>
      <c r="AS11" s="17">
        <v>6.1562803484560197E-2</v>
      </c>
      <c r="AT11" s="17">
        <v>0</v>
      </c>
      <c r="AU11" s="17"/>
      <c r="AV11" s="17">
        <v>4.0384153497278898E-2</v>
      </c>
      <c r="AW11" s="17">
        <v>3.9391620015095198E-2</v>
      </c>
      <c r="AX11" s="17">
        <v>3.0898924284407901E-2</v>
      </c>
      <c r="AY11" s="17">
        <v>0</v>
      </c>
      <c r="AZ11" s="17">
        <v>0</v>
      </c>
      <c r="BA11" s="17">
        <v>3.2645224025265401E-2</v>
      </c>
      <c r="BB11" s="17"/>
      <c r="BC11" s="17">
        <v>0</v>
      </c>
      <c r="BD11" s="17">
        <v>4.1453036678019001E-2</v>
      </c>
      <c r="BE11" s="17">
        <v>3.7840190980996197E-2</v>
      </c>
      <c r="BF11" s="17"/>
      <c r="BG11" s="17">
        <v>2.92053411319638E-2</v>
      </c>
      <c r="BH11" s="17">
        <v>3.4818119985266897E-2</v>
      </c>
      <c r="BI11" s="17">
        <v>1.78256876055892E-2</v>
      </c>
      <c r="BJ11" s="17">
        <v>7.3389677188308897E-2</v>
      </c>
      <c r="BK11" s="17">
        <v>3.1131541594250099E-2</v>
      </c>
      <c r="BL11" s="17"/>
      <c r="BM11" s="17">
        <v>3.3925086256294798E-2</v>
      </c>
      <c r="BN11" s="17">
        <v>4.36155769329633E-2</v>
      </c>
    </row>
    <row r="12" spans="2:66" ht="29" x14ac:dyDescent="0.35">
      <c r="B12" s="18" t="s">
        <v>353</v>
      </c>
      <c r="C12" s="17">
        <v>2.1563418872611598E-2</v>
      </c>
      <c r="D12" s="17">
        <v>2.98343616337573E-2</v>
      </c>
      <c r="E12" s="17">
        <v>1.44427651295891E-2</v>
      </c>
      <c r="F12" s="17"/>
      <c r="G12" s="17">
        <v>6.1746111941569697E-2</v>
      </c>
      <c r="H12" s="17">
        <v>2.9346472302065999E-2</v>
      </c>
      <c r="I12" s="17">
        <v>3.8642500062170203E-2</v>
      </c>
      <c r="J12" s="17">
        <v>0</v>
      </c>
      <c r="K12" s="17">
        <v>0</v>
      </c>
      <c r="L12" s="17">
        <v>0</v>
      </c>
      <c r="M12" s="17"/>
      <c r="N12" s="17">
        <v>2.63609205101051E-2</v>
      </c>
      <c r="O12" s="17">
        <v>3.2993294942492299E-2</v>
      </c>
      <c r="P12" s="17">
        <v>0</v>
      </c>
      <c r="Q12" s="17">
        <v>2.4376903443256201E-2</v>
      </c>
      <c r="R12" s="17"/>
      <c r="S12" s="17">
        <v>7.2136819851138095E-2</v>
      </c>
      <c r="T12" s="17">
        <v>2.0923610682077799E-2</v>
      </c>
      <c r="U12" s="17">
        <v>5.9839177059523303E-2</v>
      </c>
      <c r="V12" s="17">
        <v>0</v>
      </c>
      <c r="W12" s="17">
        <v>0</v>
      </c>
      <c r="X12" s="17">
        <v>0</v>
      </c>
      <c r="Y12" s="17">
        <v>0</v>
      </c>
      <c r="Z12" s="17">
        <v>0</v>
      </c>
      <c r="AA12" s="17">
        <v>0</v>
      </c>
      <c r="AB12" s="17">
        <v>0</v>
      </c>
      <c r="AC12" s="17">
        <v>4.4552379120629003E-2</v>
      </c>
      <c r="AD12" s="17">
        <v>0</v>
      </c>
      <c r="AE12" s="17"/>
      <c r="AF12" s="17">
        <v>2.1931828931405401E-2</v>
      </c>
      <c r="AG12" s="17">
        <v>3.3520819854238798E-2</v>
      </c>
      <c r="AH12" s="17">
        <v>0</v>
      </c>
      <c r="AI12" s="17">
        <v>0</v>
      </c>
      <c r="AJ12" s="17">
        <v>0</v>
      </c>
      <c r="AK12" s="17">
        <v>0.135100373430842</v>
      </c>
      <c r="AL12" s="17"/>
      <c r="AM12" s="17">
        <v>2.3727102108021501E-2</v>
      </c>
      <c r="AN12" s="17">
        <v>1.8810539481560799E-2</v>
      </c>
      <c r="AO12" s="17"/>
      <c r="AP12" s="17">
        <v>1.27916311769555E-2</v>
      </c>
      <c r="AQ12" s="17">
        <v>2.5635336254749001E-2</v>
      </c>
      <c r="AR12" s="17">
        <v>9.5936651224133498E-3</v>
      </c>
      <c r="AS12" s="17">
        <v>6.2977883159833895E-2</v>
      </c>
      <c r="AT12" s="17">
        <v>9.0934184733530807E-2</v>
      </c>
      <c r="AU12" s="17"/>
      <c r="AV12" s="17">
        <v>2.41523013344495E-2</v>
      </c>
      <c r="AW12" s="17">
        <v>1.3075785800493E-2</v>
      </c>
      <c r="AX12" s="17">
        <v>3.5813435785433501E-2</v>
      </c>
      <c r="AY12" s="17">
        <v>4.09859727490735E-2</v>
      </c>
      <c r="AZ12" s="17">
        <v>0</v>
      </c>
      <c r="BA12" s="17">
        <v>3.6887329383521301E-2</v>
      </c>
      <c r="BB12" s="17"/>
      <c r="BC12" s="17">
        <v>0</v>
      </c>
      <c r="BD12" s="17">
        <v>1.8509619918161101E-2</v>
      </c>
      <c r="BE12" s="17">
        <v>3.7520615379706503E-2</v>
      </c>
      <c r="BF12" s="17"/>
      <c r="BG12" s="17">
        <v>2.9628129133414699E-2</v>
      </c>
      <c r="BH12" s="17">
        <v>6.11256815259265E-3</v>
      </c>
      <c r="BI12" s="17">
        <v>3.5018301559892301E-2</v>
      </c>
      <c r="BJ12" s="17">
        <v>8.1537654090903494E-2</v>
      </c>
      <c r="BK12" s="17">
        <v>0</v>
      </c>
      <c r="BL12" s="17"/>
      <c r="BM12" s="17">
        <v>9.8540640604914808E-3</v>
      </c>
      <c r="BN12" s="17">
        <v>2.40881179634845E-2</v>
      </c>
    </row>
    <row r="13" spans="2:66" ht="29" x14ac:dyDescent="0.35">
      <c r="B13" s="18" t="s">
        <v>354</v>
      </c>
      <c r="C13" s="17">
        <v>4.9783598796755302E-3</v>
      </c>
      <c r="D13" s="17">
        <v>1.07036424125313E-2</v>
      </c>
      <c r="E13" s="17">
        <v>0</v>
      </c>
      <c r="F13" s="17"/>
      <c r="G13" s="17">
        <v>0</v>
      </c>
      <c r="H13" s="17">
        <v>2.9063859697420698E-2</v>
      </c>
      <c r="I13" s="17">
        <v>0</v>
      </c>
      <c r="J13" s="17">
        <v>0</v>
      </c>
      <c r="K13" s="17">
        <v>0</v>
      </c>
      <c r="L13" s="17">
        <v>0</v>
      </c>
      <c r="M13" s="17"/>
      <c r="N13" s="17">
        <v>1.72084959181865E-2</v>
      </c>
      <c r="O13" s="17">
        <v>0</v>
      </c>
      <c r="P13" s="17">
        <v>0</v>
      </c>
      <c r="Q13" s="17">
        <v>0</v>
      </c>
      <c r="R13" s="17"/>
      <c r="S13" s="17">
        <v>1.65040089586132E-2</v>
      </c>
      <c r="T13" s="17">
        <v>0</v>
      </c>
      <c r="U13" s="17">
        <v>0</v>
      </c>
      <c r="V13" s="17">
        <v>0</v>
      </c>
      <c r="W13" s="17">
        <v>0</v>
      </c>
      <c r="X13" s="17">
        <v>0</v>
      </c>
      <c r="Y13" s="17">
        <v>0</v>
      </c>
      <c r="Z13" s="17">
        <v>0</v>
      </c>
      <c r="AA13" s="17">
        <v>2.3307421534734099E-2</v>
      </c>
      <c r="AB13" s="17">
        <v>0</v>
      </c>
      <c r="AC13" s="17">
        <v>0</v>
      </c>
      <c r="AD13" s="17">
        <v>0</v>
      </c>
      <c r="AE13" s="17"/>
      <c r="AF13" s="17">
        <v>1.08635741813879E-2</v>
      </c>
      <c r="AG13" s="17">
        <v>7.43904699256593E-3</v>
      </c>
      <c r="AH13" s="17">
        <v>0</v>
      </c>
      <c r="AI13" s="17">
        <v>0</v>
      </c>
      <c r="AJ13" s="17">
        <v>0</v>
      </c>
      <c r="AK13" s="17">
        <v>0</v>
      </c>
      <c r="AL13" s="17"/>
      <c r="AM13" s="17">
        <v>8.8912061331323303E-3</v>
      </c>
      <c r="AN13" s="17">
        <v>0</v>
      </c>
      <c r="AO13" s="17"/>
      <c r="AP13" s="17">
        <v>0</v>
      </c>
      <c r="AQ13" s="17">
        <v>0</v>
      </c>
      <c r="AR13" s="17">
        <v>0</v>
      </c>
      <c r="AS13" s="17">
        <v>1.9809935085165601E-2</v>
      </c>
      <c r="AT13" s="17">
        <v>8.7106000373890699E-2</v>
      </c>
      <c r="AU13" s="17"/>
      <c r="AV13" s="17">
        <v>1.51777061325554E-2</v>
      </c>
      <c r="AW13" s="17">
        <v>0</v>
      </c>
      <c r="AX13" s="17">
        <v>0</v>
      </c>
      <c r="AY13" s="17">
        <v>0</v>
      </c>
      <c r="AZ13" s="17">
        <v>0</v>
      </c>
      <c r="BA13" s="17">
        <v>0</v>
      </c>
      <c r="BB13" s="17"/>
      <c r="BC13" s="17">
        <v>0</v>
      </c>
      <c r="BD13" s="17">
        <v>0</v>
      </c>
      <c r="BE13" s="17">
        <v>1.80467784524607E-2</v>
      </c>
      <c r="BF13" s="17"/>
      <c r="BG13" s="17">
        <v>2.8380832081307199E-2</v>
      </c>
      <c r="BH13" s="17">
        <v>5.3667752858619702E-3</v>
      </c>
      <c r="BI13" s="17">
        <v>0</v>
      </c>
      <c r="BJ13" s="17">
        <v>0</v>
      </c>
      <c r="BK13" s="17">
        <v>0</v>
      </c>
      <c r="BL13" s="17"/>
      <c r="BM13" s="17">
        <v>9.0284782490416896E-3</v>
      </c>
      <c r="BN13" s="17">
        <v>0</v>
      </c>
    </row>
    <row r="14" spans="2:66" x14ac:dyDescent="0.35">
      <c r="B14" s="18" t="s">
        <v>282</v>
      </c>
      <c r="C14" s="19">
        <v>1.34609251265296E-2</v>
      </c>
      <c r="D14" s="19">
        <v>1.7119102436578802E-2</v>
      </c>
      <c r="E14" s="19">
        <v>1.0330966587110199E-2</v>
      </c>
      <c r="F14" s="19"/>
      <c r="G14" s="19">
        <v>1.8232153553357399E-2</v>
      </c>
      <c r="H14" s="19">
        <v>3.1959364096166398E-2</v>
      </c>
      <c r="I14" s="19">
        <v>1.37165324841432E-2</v>
      </c>
      <c r="J14" s="19">
        <v>1.8823705935237099E-2</v>
      </c>
      <c r="K14" s="19">
        <v>0</v>
      </c>
      <c r="L14" s="19">
        <v>0</v>
      </c>
      <c r="M14" s="19"/>
      <c r="N14" s="19">
        <v>1.02670519153551E-2</v>
      </c>
      <c r="O14" s="19">
        <v>1.0841083045180701E-2</v>
      </c>
      <c r="P14" s="19">
        <v>1.12094630211879E-2</v>
      </c>
      <c r="Q14" s="19">
        <v>2.3610632904728E-2</v>
      </c>
      <c r="R14" s="19"/>
      <c r="S14" s="19">
        <v>0</v>
      </c>
      <c r="T14" s="19">
        <v>0</v>
      </c>
      <c r="U14" s="19">
        <v>0</v>
      </c>
      <c r="V14" s="19">
        <v>0</v>
      </c>
      <c r="W14" s="19">
        <v>3.2567070044614101E-2</v>
      </c>
      <c r="X14" s="19">
        <v>2.6676671415188601E-2</v>
      </c>
      <c r="Y14" s="19">
        <v>3.8639235647313697E-2</v>
      </c>
      <c r="Z14" s="19">
        <v>0</v>
      </c>
      <c r="AA14" s="19">
        <v>2.4598180095754402E-2</v>
      </c>
      <c r="AB14" s="19">
        <v>3.0213150261095199E-2</v>
      </c>
      <c r="AC14" s="19">
        <v>0</v>
      </c>
      <c r="AD14" s="19">
        <v>0</v>
      </c>
      <c r="AE14" s="19"/>
      <c r="AF14" s="19">
        <v>2.39907699421756E-2</v>
      </c>
      <c r="AG14" s="19">
        <v>1.5947015670020898E-2</v>
      </c>
      <c r="AH14" s="19">
        <v>2.0417283992261101E-2</v>
      </c>
      <c r="AI14" s="19">
        <v>0</v>
      </c>
      <c r="AJ14" s="19">
        <v>0</v>
      </c>
      <c r="AK14" s="19">
        <v>0</v>
      </c>
      <c r="AL14" s="19"/>
      <c r="AM14" s="19">
        <v>9.7769978599250504E-3</v>
      </c>
      <c r="AN14" s="19">
        <v>1.8148028711932201E-2</v>
      </c>
      <c r="AO14" s="19"/>
      <c r="AP14" s="19">
        <v>1.11711903952491E-2</v>
      </c>
      <c r="AQ14" s="19">
        <v>1.26539964830201E-2</v>
      </c>
      <c r="AR14" s="19">
        <v>1.8530179329688801E-2</v>
      </c>
      <c r="AS14" s="19">
        <v>2.2531640009796999E-2</v>
      </c>
      <c r="AT14" s="19">
        <v>0</v>
      </c>
      <c r="AU14" s="19"/>
      <c r="AV14" s="19">
        <v>3.3404444006724598E-2</v>
      </c>
      <c r="AW14" s="19">
        <v>0</v>
      </c>
      <c r="AX14" s="19">
        <v>0</v>
      </c>
      <c r="AY14" s="19">
        <v>0</v>
      </c>
      <c r="AZ14" s="19">
        <v>4.1434813584814399E-2</v>
      </c>
      <c r="BA14" s="19">
        <v>0</v>
      </c>
      <c r="BB14" s="19"/>
      <c r="BC14" s="19">
        <v>1.14169745646568E-2</v>
      </c>
      <c r="BD14" s="19">
        <v>1.78085900203746E-2</v>
      </c>
      <c r="BE14" s="19">
        <v>1.0260036570130301E-2</v>
      </c>
      <c r="BF14" s="19"/>
      <c r="BG14" s="19">
        <v>2.99525547158008E-2</v>
      </c>
      <c r="BH14" s="19">
        <v>6.40585030428253E-3</v>
      </c>
      <c r="BI14" s="19">
        <v>1.79556587529533E-2</v>
      </c>
      <c r="BJ14" s="19">
        <v>0</v>
      </c>
      <c r="BK14" s="19">
        <v>0</v>
      </c>
      <c r="BL14" s="19"/>
      <c r="BM14" s="19">
        <v>1.0152301357355399E-2</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507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400</v>
      </c>
      <c r="D7" s="10">
        <v>197</v>
      </c>
      <c r="E7" s="10">
        <v>202</v>
      </c>
      <c r="F7" s="10"/>
      <c r="G7" s="10">
        <v>48</v>
      </c>
      <c r="H7" s="10">
        <v>79</v>
      </c>
      <c r="I7" s="10">
        <v>57</v>
      </c>
      <c r="J7" s="10">
        <v>74</v>
      </c>
      <c r="K7" s="10">
        <v>43</v>
      </c>
      <c r="L7" s="10">
        <v>99</v>
      </c>
      <c r="M7" s="10"/>
      <c r="N7" s="10">
        <v>107</v>
      </c>
      <c r="O7" s="10">
        <v>95</v>
      </c>
      <c r="P7" s="10">
        <v>78</v>
      </c>
      <c r="Q7" s="10">
        <v>118</v>
      </c>
      <c r="R7" s="10"/>
      <c r="S7" s="10">
        <v>47</v>
      </c>
      <c r="T7" s="10">
        <v>53</v>
      </c>
      <c r="U7" s="10">
        <v>35</v>
      </c>
      <c r="V7" s="10">
        <v>30</v>
      </c>
      <c r="W7" s="10">
        <v>31</v>
      </c>
      <c r="X7" s="10">
        <v>32</v>
      </c>
      <c r="Y7" s="10">
        <v>29</v>
      </c>
      <c r="Z7" s="10">
        <v>20</v>
      </c>
      <c r="AA7" s="10">
        <v>50</v>
      </c>
      <c r="AB7" s="10">
        <v>34</v>
      </c>
      <c r="AC7" s="10">
        <v>25</v>
      </c>
      <c r="AD7" s="10">
        <v>14</v>
      </c>
      <c r="AE7" s="10"/>
      <c r="AF7" s="10">
        <v>95</v>
      </c>
      <c r="AG7" s="10">
        <v>109</v>
      </c>
      <c r="AH7" s="10">
        <v>57</v>
      </c>
      <c r="AI7" s="10">
        <v>78</v>
      </c>
      <c r="AJ7" s="10">
        <v>38</v>
      </c>
      <c r="AK7" s="10">
        <v>22</v>
      </c>
      <c r="AL7" s="10"/>
      <c r="AM7" s="10">
        <v>225</v>
      </c>
      <c r="AN7" s="10">
        <v>173</v>
      </c>
      <c r="AO7" s="10"/>
      <c r="AP7" s="10">
        <v>97</v>
      </c>
      <c r="AQ7" s="10">
        <v>102</v>
      </c>
      <c r="AR7" s="10">
        <v>93</v>
      </c>
      <c r="AS7" s="10">
        <v>47</v>
      </c>
      <c r="AT7" s="10">
        <v>9</v>
      </c>
      <c r="AU7" s="10"/>
      <c r="AV7" s="10">
        <v>128</v>
      </c>
      <c r="AW7" s="10">
        <v>86</v>
      </c>
      <c r="AX7" s="10">
        <v>35</v>
      </c>
      <c r="AY7" s="10">
        <v>55</v>
      </c>
      <c r="AZ7" s="10">
        <v>21</v>
      </c>
      <c r="BA7" s="10">
        <v>29</v>
      </c>
      <c r="BB7" s="10"/>
      <c r="BC7" s="10">
        <v>98</v>
      </c>
      <c r="BD7" s="10">
        <v>163</v>
      </c>
      <c r="BE7" s="10">
        <v>115</v>
      </c>
      <c r="BF7" s="10"/>
      <c r="BG7" s="10">
        <v>41</v>
      </c>
      <c r="BH7" s="10">
        <v>179</v>
      </c>
      <c r="BI7" s="10">
        <v>119</v>
      </c>
      <c r="BJ7" s="10">
        <v>10</v>
      </c>
      <c r="BK7" s="10">
        <v>31</v>
      </c>
      <c r="BL7" s="10"/>
      <c r="BM7" s="10">
        <v>220</v>
      </c>
      <c r="BN7" s="10">
        <v>41</v>
      </c>
    </row>
    <row r="8" spans="2:66" ht="30" customHeight="1" x14ac:dyDescent="0.35">
      <c r="B8" s="11" t="s">
        <v>19</v>
      </c>
      <c r="C8" s="11">
        <v>399</v>
      </c>
      <c r="D8" s="11">
        <v>197</v>
      </c>
      <c r="E8" s="11">
        <v>201</v>
      </c>
      <c r="F8" s="11"/>
      <c r="G8" s="11">
        <v>49</v>
      </c>
      <c r="H8" s="11">
        <v>78</v>
      </c>
      <c r="I8" s="11">
        <v>58</v>
      </c>
      <c r="J8" s="11">
        <v>75</v>
      </c>
      <c r="K8" s="11">
        <v>42</v>
      </c>
      <c r="L8" s="11">
        <v>97</v>
      </c>
      <c r="M8" s="11"/>
      <c r="N8" s="11">
        <v>105</v>
      </c>
      <c r="O8" s="11">
        <v>99</v>
      </c>
      <c r="P8" s="11">
        <v>77</v>
      </c>
      <c r="Q8" s="11">
        <v>115</v>
      </c>
      <c r="R8" s="11"/>
      <c r="S8" s="11">
        <v>46</v>
      </c>
      <c r="T8" s="11">
        <v>52</v>
      </c>
      <c r="U8" s="11">
        <v>34</v>
      </c>
      <c r="V8" s="11">
        <v>32</v>
      </c>
      <c r="W8" s="11">
        <v>31</v>
      </c>
      <c r="X8" s="11">
        <v>31</v>
      </c>
      <c r="Y8" s="11">
        <v>29</v>
      </c>
      <c r="Z8" s="11">
        <v>19</v>
      </c>
      <c r="AA8" s="11">
        <v>49</v>
      </c>
      <c r="AB8" s="11">
        <v>39</v>
      </c>
      <c r="AC8" s="11">
        <v>24</v>
      </c>
      <c r="AD8" s="11">
        <v>13</v>
      </c>
      <c r="AE8" s="11"/>
      <c r="AF8" s="11">
        <v>94</v>
      </c>
      <c r="AG8" s="11">
        <v>109</v>
      </c>
      <c r="AH8" s="11">
        <v>57</v>
      </c>
      <c r="AI8" s="11">
        <v>78</v>
      </c>
      <c r="AJ8" s="11">
        <v>38</v>
      </c>
      <c r="AK8" s="11">
        <v>22</v>
      </c>
      <c r="AL8" s="11"/>
      <c r="AM8" s="11">
        <v>223</v>
      </c>
      <c r="AN8" s="11">
        <v>174</v>
      </c>
      <c r="AO8" s="11"/>
      <c r="AP8" s="11">
        <v>96</v>
      </c>
      <c r="AQ8" s="11">
        <v>101</v>
      </c>
      <c r="AR8" s="11">
        <v>94</v>
      </c>
      <c r="AS8" s="11">
        <v>47</v>
      </c>
      <c r="AT8" s="11">
        <v>9</v>
      </c>
      <c r="AU8" s="11"/>
      <c r="AV8" s="11">
        <v>127</v>
      </c>
      <c r="AW8" s="11">
        <v>86</v>
      </c>
      <c r="AX8" s="11">
        <v>35</v>
      </c>
      <c r="AY8" s="11">
        <v>54</v>
      </c>
      <c r="AZ8" s="11">
        <v>21</v>
      </c>
      <c r="BA8" s="11">
        <v>30</v>
      </c>
      <c r="BB8" s="11"/>
      <c r="BC8" s="11">
        <v>97</v>
      </c>
      <c r="BD8" s="11">
        <v>164</v>
      </c>
      <c r="BE8" s="11">
        <v>114</v>
      </c>
      <c r="BF8" s="11"/>
      <c r="BG8" s="11">
        <v>40</v>
      </c>
      <c r="BH8" s="11">
        <v>180</v>
      </c>
      <c r="BI8" s="11">
        <v>118</v>
      </c>
      <c r="BJ8" s="11">
        <v>10</v>
      </c>
      <c r="BK8" s="11">
        <v>31</v>
      </c>
      <c r="BL8" s="11"/>
      <c r="BM8" s="11">
        <v>220</v>
      </c>
      <c r="BN8" s="11">
        <v>40</v>
      </c>
    </row>
    <row r="9" spans="2:66" ht="29" x14ac:dyDescent="0.35">
      <c r="B9" s="18" t="s">
        <v>350</v>
      </c>
      <c r="C9" s="17">
        <v>2.4651824921534699E-2</v>
      </c>
      <c r="D9" s="17">
        <v>3.4477664830084E-2</v>
      </c>
      <c r="E9" s="17">
        <v>1.51548390357375E-2</v>
      </c>
      <c r="F9" s="17"/>
      <c r="G9" s="17">
        <v>4.2171222608502999E-2</v>
      </c>
      <c r="H9" s="17">
        <v>2.4315641395112001E-2</v>
      </c>
      <c r="I9" s="17">
        <v>0</v>
      </c>
      <c r="J9" s="17">
        <v>1.38380923491618E-2</v>
      </c>
      <c r="K9" s="17">
        <v>7.1533382940705798E-2</v>
      </c>
      <c r="L9" s="17">
        <v>1.8881031399709002E-2</v>
      </c>
      <c r="M9" s="17"/>
      <c r="N9" s="17">
        <v>1.7926278848456899E-2</v>
      </c>
      <c r="O9" s="17">
        <v>2.1855744505656499E-2</v>
      </c>
      <c r="P9" s="17">
        <v>2.37626084298561E-2</v>
      </c>
      <c r="Q9" s="17">
        <v>3.4276297366554097E-2</v>
      </c>
      <c r="R9" s="17"/>
      <c r="S9" s="17">
        <v>4.04928278785281E-2</v>
      </c>
      <c r="T9" s="17">
        <v>1.80008021988739E-2</v>
      </c>
      <c r="U9" s="17">
        <v>5.5278098511864902E-2</v>
      </c>
      <c r="V9" s="17">
        <v>0</v>
      </c>
      <c r="W9" s="17">
        <v>0</v>
      </c>
      <c r="X9" s="17">
        <v>3.1563309670174303E-2</v>
      </c>
      <c r="Y9" s="17">
        <v>3.6344778017278E-2</v>
      </c>
      <c r="Z9" s="17">
        <v>0</v>
      </c>
      <c r="AA9" s="17">
        <v>0</v>
      </c>
      <c r="AB9" s="17">
        <v>5.75453746499393E-2</v>
      </c>
      <c r="AC9" s="17">
        <v>0</v>
      </c>
      <c r="AD9" s="17">
        <v>6.8270990245099597E-2</v>
      </c>
      <c r="AE9" s="17"/>
      <c r="AF9" s="17">
        <v>2.0035820647774601E-2</v>
      </c>
      <c r="AG9" s="17">
        <v>2.66987490594719E-2</v>
      </c>
      <c r="AH9" s="17">
        <v>3.4846115607712502E-2</v>
      </c>
      <c r="AI9" s="17">
        <v>1.26718087341233E-2</v>
      </c>
      <c r="AJ9" s="17">
        <v>0</v>
      </c>
      <c r="AK9" s="17">
        <v>9.4126476519324806E-2</v>
      </c>
      <c r="AL9" s="17"/>
      <c r="AM9" s="17">
        <v>2.6534247056302501E-2</v>
      </c>
      <c r="AN9" s="17">
        <v>2.25080610050148E-2</v>
      </c>
      <c r="AO9" s="17"/>
      <c r="AP9" s="17">
        <v>4.1560177707184703E-2</v>
      </c>
      <c r="AQ9" s="17">
        <v>3.0178058599813502E-2</v>
      </c>
      <c r="AR9" s="17">
        <v>0</v>
      </c>
      <c r="AS9" s="17">
        <v>1.98785596137106E-2</v>
      </c>
      <c r="AT9" s="17">
        <v>0</v>
      </c>
      <c r="AU9" s="17"/>
      <c r="AV9" s="17">
        <v>1.4681847555218799E-2</v>
      </c>
      <c r="AW9" s="17">
        <v>1.2745851480119001E-2</v>
      </c>
      <c r="AX9" s="17">
        <v>3.2263230697668101E-2</v>
      </c>
      <c r="AY9" s="17">
        <v>3.4401416433480499E-2</v>
      </c>
      <c r="AZ9" s="17">
        <v>0</v>
      </c>
      <c r="BA9" s="17">
        <v>3.3497494118308498E-2</v>
      </c>
      <c r="BB9" s="17"/>
      <c r="BC9" s="17">
        <v>2.1216252260438301E-2</v>
      </c>
      <c r="BD9" s="17">
        <v>3.0621338579647599E-2</v>
      </c>
      <c r="BE9" s="17">
        <v>2.4150052142196302E-2</v>
      </c>
      <c r="BF9" s="17"/>
      <c r="BG9" s="17">
        <v>4.9105552357939702E-2</v>
      </c>
      <c r="BH9" s="17">
        <v>1.1580879892932799E-2</v>
      </c>
      <c r="BI9" s="17">
        <v>1.74917769920186E-2</v>
      </c>
      <c r="BJ9" s="17">
        <v>9.4816061409721306E-2</v>
      </c>
      <c r="BK9" s="17">
        <v>5.9609009793167897E-2</v>
      </c>
      <c r="BL9" s="17"/>
      <c r="BM9" s="17">
        <v>1.84290771152626E-2</v>
      </c>
      <c r="BN9" s="17">
        <v>6.8081368622888896E-2</v>
      </c>
    </row>
    <row r="10" spans="2:66" ht="43.5" x14ac:dyDescent="0.35">
      <c r="B10" s="18" t="s">
        <v>351</v>
      </c>
      <c r="C10" s="17">
        <v>7.5750245329684399E-2</v>
      </c>
      <c r="D10" s="17">
        <v>7.8143864427747303E-2</v>
      </c>
      <c r="E10" s="17">
        <v>7.3798567535671197E-2</v>
      </c>
      <c r="F10" s="17"/>
      <c r="G10" s="17">
        <v>0.13108074665154601</v>
      </c>
      <c r="H10" s="17">
        <v>6.3858583037832595E-2</v>
      </c>
      <c r="I10" s="17">
        <v>3.4572017392403301E-2</v>
      </c>
      <c r="J10" s="17">
        <v>9.2338130436028606E-2</v>
      </c>
      <c r="K10" s="17">
        <v>2.2617257667244099E-2</v>
      </c>
      <c r="L10" s="17">
        <v>9.2577894023483501E-2</v>
      </c>
      <c r="M10" s="17"/>
      <c r="N10" s="17">
        <v>8.5120126319641595E-2</v>
      </c>
      <c r="O10" s="17">
        <v>3.20826822889528E-2</v>
      </c>
      <c r="P10" s="17">
        <v>5.2493233439784397E-2</v>
      </c>
      <c r="Q10" s="17">
        <v>0.111349244520058</v>
      </c>
      <c r="R10" s="17"/>
      <c r="S10" s="17">
        <v>6.5712790547611699E-2</v>
      </c>
      <c r="T10" s="17">
        <v>9.4305924210347405E-2</v>
      </c>
      <c r="U10" s="17">
        <v>2.9137335423985899E-2</v>
      </c>
      <c r="V10" s="17">
        <v>9.9950877294310306E-2</v>
      </c>
      <c r="W10" s="17">
        <v>6.6690378030116002E-2</v>
      </c>
      <c r="X10" s="17">
        <v>0</v>
      </c>
      <c r="Y10" s="17">
        <v>0.102342370439669</v>
      </c>
      <c r="Z10" s="17">
        <v>5.0772026642666501E-2</v>
      </c>
      <c r="AA10" s="17">
        <v>0.157545557317672</v>
      </c>
      <c r="AB10" s="17">
        <v>8.7988910043399995E-2</v>
      </c>
      <c r="AC10" s="17">
        <v>4.1619408910423802E-2</v>
      </c>
      <c r="AD10" s="17">
        <v>0</v>
      </c>
      <c r="AE10" s="17"/>
      <c r="AF10" s="17">
        <v>7.3393108168084004E-2</v>
      </c>
      <c r="AG10" s="17">
        <v>3.7282004421620302E-2</v>
      </c>
      <c r="AH10" s="17">
        <v>0.15721434019952599</v>
      </c>
      <c r="AI10" s="17">
        <v>2.8027105026560001E-2</v>
      </c>
      <c r="AJ10" s="17">
        <v>0.12875049106474501</v>
      </c>
      <c r="AK10" s="17">
        <v>9.11708764356879E-2</v>
      </c>
      <c r="AL10" s="17"/>
      <c r="AM10" s="17">
        <v>7.9831318461702203E-2</v>
      </c>
      <c r="AN10" s="17">
        <v>7.1355203255257599E-2</v>
      </c>
      <c r="AO10" s="17"/>
      <c r="AP10" s="17">
        <v>9.30074401779315E-2</v>
      </c>
      <c r="AQ10" s="17">
        <v>5.9209910144789803E-2</v>
      </c>
      <c r="AR10" s="17">
        <v>4.36491337995649E-2</v>
      </c>
      <c r="AS10" s="17">
        <v>0.107747596577192</v>
      </c>
      <c r="AT10" s="17">
        <v>0.12649820489525601</v>
      </c>
      <c r="AU10" s="17"/>
      <c r="AV10" s="17">
        <v>6.10401103805462E-2</v>
      </c>
      <c r="AW10" s="17">
        <v>0.103329645463705</v>
      </c>
      <c r="AX10" s="17">
        <v>5.8664490639739997E-2</v>
      </c>
      <c r="AY10" s="17">
        <v>3.7832439646226401E-2</v>
      </c>
      <c r="AZ10" s="17">
        <v>0.100566832875356</v>
      </c>
      <c r="BA10" s="17">
        <v>0.110631192899439</v>
      </c>
      <c r="BB10" s="17"/>
      <c r="BC10" s="17">
        <v>4.2300630268253897E-2</v>
      </c>
      <c r="BD10" s="17">
        <v>7.2697574706138093E-2</v>
      </c>
      <c r="BE10" s="17">
        <v>8.9107476684027506E-2</v>
      </c>
      <c r="BF10" s="17"/>
      <c r="BG10" s="17">
        <v>0.16656846559250199</v>
      </c>
      <c r="BH10" s="17">
        <v>6.9698459781450395E-2</v>
      </c>
      <c r="BI10" s="17">
        <v>5.0662186578518599E-2</v>
      </c>
      <c r="BJ10" s="17">
        <v>0.302975591432114</v>
      </c>
      <c r="BK10" s="17">
        <v>3.2863920454659398E-2</v>
      </c>
      <c r="BL10" s="17"/>
      <c r="BM10" s="17">
        <v>8.7377092562081496E-2</v>
      </c>
      <c r="BN10" s="17">
        <v>9.7864620471827105E-2</v>
      </c>
    </row>
    <row r="11" spans="2:66" ht="29" x14ac:dyDescent="0.35">
      <c r="B11" s="18" t="s">
        <v>352</v>
      </c>
      <c r="C11" s="17">
        <v>0.25599254562401502</v>
      </c>
      <c r="D11" s="17">
        <v>0.26406331231184199</v>
      </c>
      <c r="E11" s="17">
        <v>0.24941491377730299</v>
      </c>
      <c r="F11" s="17"/>
      <c r="G11" s="17">
        <v>0.22990759491784901</v>
      </c>
      <c r="H11" s="17">
        <v>0.23480298938196401</v>
      </c>
      <c r="I11" s="17">
        <v>0.143275124860507</v>
      </c>
      <c r="J11" s="17">
        <v>0.34427143185567</v>
      </c>
      <c r="K11" s="17">
        <v>0.28233332561350699</v>
      </c>
      <c r="L11" s="17">
        <v>0.27431779695549002</v>
      </c>
      <c r="M11" s="17"/>
      <c r="N11" s="17">
        <v>0.19685664421879501</v>
      </c>
      <c r="O11" s="17">
        <v>0.274624944194791</v>
      </c>
      <c r="P11" s="17">
        <v>0.28348302735791597</v>
      </c>
      <c r="Q11" s="17">
        <v>0.27176273198519602</v>
      </c>
      <c r="R11" s="17"/>
      <c r="S11" s="17">
        <v>0.25588308245282299</v>
      </c>
      <c r="T11" s="17">
        <v>0.227834304429861</v>
      </c>
      <c r="U11" s="17">
        <v>0.48773007221831299</v>
      </c>
      <c r="V11" s="17">
        <v>0.43595860354170701</v>
      </c>
      <c r="W11" s="17">
        <v>0.21983274136743899</v>
      </c>
      <c r="X11" s="17">
        <v>0.15887939889295299</v>
      </c>
      <c r="Y11" s="17">
        <v>0.20995535169771301</v>
      </c>
      <c r="Z11" s="17">
        <v>0.24622285875483399</v>
      </c>
      <c r="AA11" s="17">
        <v>0.21744755681049499</v>
      </c>
      <c r="AB11" s="17">
        <v>0.23699432321432901</v>
      </c>
      <c r="AC11" s="17">
        <v>0.15919028835597701</v>
      </c>
      <c r="AD11" s="17">
        <v>0.14469572044118101</v>
      </c>
      <c r="AE11" s="17"/>
      <c r="AF11" s="17">
        <v>0.24088630881238399</v>
      </c>
      <c r="AG11" s="17">
        <v>0.266551420042628</v>
      </c>
      <c r="AH11" s="17">
        <v>0.23214156845957101</v>
      </c>
      <c r="AI11" s="17">
        <v>0.322361404005167</v>
      </c>
      <c r="AJ11" s="17">
        <v>0.21404057057787501</v>
      </c>
      <c r="AK11" s="17">
        <v>0.181411902875175</v>
      </c>
      <c r="AL11" s="17"/>
      <c r="AM11" s="17">
        <v>0.254425240488797</v>
      </c>
      <c r="AN11" s="17">
        <v>0.260909127051075</v>
      </c>
      <c r="AO11" s="17"/>
      <c r="AP11" s="17">
        <v>0.29579783142657201</v>
      </c>
      <c r="AQ11" s="17">
        <v>0.27428115202847497</v>
      </c>
      <c r="AR11" s="17">
        <v>0.233960889676919</v>
      </c>
      <c r="AS11" s="17">
        <v>0.19697779733948101</v>
      </c>
      <c r="AT11" s="17">
        <v>0.32531043913913998</v>
      </c>
      <c r="AU11" s="17"/>
      <c r="AV11" s="17">
        <v>0.15777385766661101</v>
      </c>
      <c r="AW11" s="17">
        <v>0.336402065362984</v>
      </c>
      <c r="AX11" s="17">
        <v>0.313312644729282</v>
      </c>
      <c r="AY11" s="17">
        <v>0.29631135404338599</v>
      </c>
      <c r="AZ11" s="17">
        <v>0.32673066024115499</v>
      </c>
      <c r="BA11" s="17">
        <v>0.40858647298635298</v>
      </c>
      <c r="BB11" s="17"/>
      <c r="BC11" s="17">
        <v>0.15300296423982701</v>
      </c>
      <c r="BD11" s="17">
        <v>0.31049066880959297</v>
      </c>
      <c r="BE11" s="17">
        <v>0.282848326557116</v>
      </c>
      <c r="BF11" s="17"/>
      <c r="BG11" s="17">
        <v>0.218962665893215</v>
      </c>
      <c r="BH11" s="17">
        <v>0.244466590199202</v>
      </c>
      <c r="BI11" s="17">
        <v>0.263043523341634</v>
      </c>
      <c r="BJ11" s="17">
        <v>0.29194702906520098</v>
      </c>
      <c r="BK11" s="17">
        <v>0.26456633186735301</v>
      </c>
      <c r="BL11" s="17"/>
      <c r="BM11" s="17">
        <v>0.23981216173607101</v>
      </c>
      <c r="BN11" s="17">
        <v>0.271155326998063</v>
      </c>
    </row>
    <row r="12" spans="2:66" ht="29" x14ac:dyDescent="0.35">
      <c r="B12" s="18" t="s">
        <v>353</v>
      </c>
      <c r="C12" s="17">
        <v>0.46239019536037002</v>
      </c>
      <c r="D12" s="17">
        <v>0.40898422569451598</v>
      </c>
      <c r="E12" s="17">
        <v>0.51191480777892195</v>
      </c>
      <c r="F12" s="17"/>
      <c r="G12" s="17">
        <v>0.44849305435070902</v>
      </c>
      <c r="H12" s="17">
        <v>0.48651994509329299</v>
      </c>
      <c r="I12" s="17">
        <v>0.620913427380546</v>
      </c>
      <c r="J12" s="17">
        <v>0.38902747917931402</v>
      </c>
      <c r="K12" s="17">
        <v>0.440796808469617</v>
      </c>
      <c r="L12" s="17">
        <v>0.420649915708177</v>
      </c>
      <c r="M12" s="17"/>
      <c r="N12" s="17">
        <v>0.49216000231618701</v>
      </c>
      <c r="O12" s="17">
        <v>0.47020142284042599</v>
      </c>
      <c r="P12" s="17">
        <v>0.47230846548528299</v>
      </c>
      <c r="Q12" s="17">
        <v>0.430704657262373</v>
      </c>
      <c r="R12" s="17"/>
      <c r="S12" s="17">
        <v>0.46516271655004299</v>
      </c>
      <c r="T12" s="17">
        <v>0.54522595509994598</v>
      </c>
      <c r="U12" s="17">
        <v>0.31242147692403499</v>
      </c>
      <c r="V12" s="17">
        <v>0.26504857807224902</v>
      </c>
      <c r="W12" s="17">
        <v>0.54484120316332996</v>
      </c>
      <c r="X12" s="17">
        <v>0.53113197071819396</v>
      </c>
      <c r="Y12" s="17">
        <v>0.51525676796599595</v>
      </c>
      <c r="Z12" s="17">
        <v>0.455820398095099</v>
      </c>
      <c r="AA12" s="17">
        <v>0.44356568257298001</v>
      </c>
      <c r="AB12" s="17">
        <v>0.380673376299</v>
      </c>
      <c r="AC12" s="17">
        <v>0.64474133301175296</v>
      </c>
      <c r="AD12" s="17">
        <v>0.499754851327607</v>
      </c>
      <c r="AE12" s="17"/>
      <c r="AF12" s="17">
        <v>0.41157882130102402</v>
      </c>
      <c r="AG12" s="17">
        <v>0.481041032846663</v>
      </c>
      <c r="AH12" s="17">
        <v>0.38032469141943698</v>
      </c>
      <c r="AI12" s="17">
        <v>0.56307187797810998</v>
      </c>
      <c r="AJ12" s="17">
        <v>0.47086136457157901</v>
      </c>
      <c r="AK12" s="17">
        <v>0.45457868914091198</v>
      </c>
      <c r="AL12" s="17"/>
      <c r="AM12" s="17">
        <v>0.45180294427281398</v>
      </c>
      <c r="AN12" s="17">
        <v>0.46992889292349599</v>
      </c>
      <c r="AO12" s="17"/>
      <c r="AP12" s="17">
        <v>0.43839884196906098</v>
      </c>
      <c r="AQ12" s="17">
        <v>0.40641389863021399</v>
      </c>
      <c r="AR12" s="17">
        <v>0.51650767429935396</v>
      </c>
      <c r="AS12" s="17">
        <v>0.52494619034426904</v>
      </c>
      <c r="AT12" s="17">
        <v>0.22404128616774399</v>
      </c>
      <c r="AU12" s="17"/>
      <c r="AV12" s="17">
        <v>0.57496788928146003</v>
      </c>
      <c r="AW12" s="17">
        <v>0.33700782107521299</v>
      </c>
      <c r="AX12" s="17">
        <v>0.447539778980796</v>
      </c>
      <c r="AY12" s="17">
        <v>0.49012295665258898</v>
      </c>
      <c r="AZ12" s="17">
        <v>0.52345126872242798</v>
      </c>
      <c r="BA12" s="17">
        <v>0.27544182118063598</v>
      </c>
      <c r="BB12" s="17"/>
      <c r="BC12" s="17">
        <v>0.64643125517306099</v>
      </c>
      <c r="BD12" s="17">
        <v>0.42552056110765202</v>
      </c>
      <c r="BE12" s="17">
        <v>0.38603489224505799</v>
      </c>
      <c r="BF12" s="17"/>
      <c r="BG12" s="17">
        <v>0.392956208204362</v>
      </c>
      <c r="BH12" s="17">
        <v>0.48679637463166903</v>
      </c>
      <c r="BI12" s="17">
        <v>0.499959375253336</v>
      </c>
      <c r="BJ12" s="17">
        <v>0.19869501246520199</v>
      </c>
      <c r="BK12" s="17">
        <v>0.45140659945971001</v>
      </c>
      <c r="BL12" s="17"/>
      <c r="BM12" s="17">
        <v>0.46967068305715298</v>
      </c>
      <c r="BN12" s="17">
        <v>0.39059312184265599</v>
      </c>
    </row>
    <row r="13" spans="2:66" ht="29" x14ac:dyDescent="0.35">
      <c r="B13" s="18" t="s">
        <v>354</v>
      </c>
      <c r="C13" s="17">
        <v>0.12523141756227599</v>
      </c>
      <c r="D13" s="17">
        <v>0.13091230994669001</v>
      </c>
      <c r="E13" s="17">
        <v>0.120316403436989</v>
      </c>
      <c r="F13" s="17"/>
      <c r="G13" s="17">
        <v>0.101103443608455</v>
      </c>
      <c r="H13" s="17">
        <v>0.166445079247377</v>
      </c>
      <c r="I13" s="17">
        <v>0.145072393650647</v>
      </c>
      <c r="J13" s="17">
        <v>0.120747019132933</v>
      </c>
      <c r="K13" s="17">
        <v>0.15900474846038701</v>
      </c>
      <c r="L13" s="17">
        <v>8.1220379106707596E-2</v>
      </c>
      <c r="M13" s="17"/>
      <c r="N13" s="17">
        <v>0.14220716262337699</v>
      </c>
      <c r="O13" s="17">
        <v>0.166022640364514</v>
      </c>
      <c r="P13" s="17">
        <v>0.14117961802378401</v>
      </c>
      <c r="Q13" s="17">
        <v>6.6276496622544603E-2</v>
      </c>
      <c r="R13" s="17"/>
      <c r="S13" s="17">
        <v>0.150587820255359</v>
      </c>
      <c r="T13" s="17">
        <v>7.7197595528621099E-2</v>
      </c>
      <c r="U13" s="17">
        <v>8.5451180064211804E-2</v>
      </c>
      <c r="V13" s="17">
        <v>0.101687303740722</v>
      </c>
      <c r="W13" s="17">
        <v>0.16863567743911501</v>
      </c>
      <c r="X13" s="17">
        <v>0.21830051441218301</v>
      </c>
      <c r="Y13" s="17">
        <v>9.9699978300290606E-2</v>
      </c>
      <c r="Z13" s="17">
        <v>0.144626465832732</v>
      </c>
      <c r="AA13" s="17">
        <v>0.14091205798513601</v>
      </c>
      <c r="AB13" s="17">
        <v>0.115877467797508</v>
      </c>
      <c r="AC13" s="17">
        <v>3.7998053654939898E-2</v>
      </c>
      <c r="AD13" s="17">
        <v>0.219562088848442</v>
      </c>
      <c r="AE13" s="17"/>
      <c r="AF13" s="17">
        <v>0.223618742058701</v>
      </c>
      <c r="AG13" s="17">
        <v>0.12884361579763401</v>
      </c>
      <c r="AH13" s="17">
        <v>0.124535718927926</v>
      </c>
      <c r="AI13" s="17">
        <v>2.3530906494153299E-2</v>
      </c>
      <c r="AJ13" s="17">
        <v>0.10938923974183699</v>
      </c>
      <c r="AK13" s="17">
        <v>8.3272098789529E-2</v>
      </c>
      <c r="AL13" s="17"/>
      <c r="AM13" s="17">
        <v>0.119546687202168</v>
      </c>
      <c r="AN13" s="17">
        <v>0.13396680937203101</v>
      </c>
      <c r="AO13" s="17"/>
      <c r="AP13" s="17">
        <v>0.110768405329944</v>
      </c>
      <c r="AQ13" s="17">
        <v>0.12864560508282599</v>
      </c>
      <c r="AR13" s="17">
        <v>0.14289201342396099</v>
      </c>
      <c r="AS13" s="17">
        <v>0.150449856125347</v>
      </c>
      <c r="AT13" s="17">
        <v>0.32415006979785999</v>
      </c>
      <c r="AU13" s="17"/>
      <c r="AV13" s="17">
        <v>0.14177930211259199</v>
      </c>
      <c r="AW13" s="17">
        <v>0.12873795864499099</v>
      </c>
      <c r="AX13" s="17">
        <v>0.148219854952514</v>
      </c>
      <c r="AY13" s="17">
        <v>0.12257424124329</v>
      </c>
      <c r="AZ13" s="17">
        <v>4.92512381610603E-2</v>
      </c>
      <c r="BA13" s="17">
        <v>0.105096019035246</v>
      </c>
      <c r="BB13" s="17"/>
      <c r="BC13" s="17">
        <v>6.3133110427994701E-2</v>
      </c>
      <c r="BD13" s="17">
        <v>0.111361145200062</v>
      </c>
      <c r="BE13" s="17">
        <v>0.1813214386335</v>
      </c>
      <c r="BF13" s="17"/>
      <c r="BG13" s="17">
        <v>0.122049500286533</v>
      </c>
      <c r="BH13" s="17">
        <v>0.152354103390653</v>
      </c>
      <c r="BI13" s="17">
        <v>9.0273932575226298E-2</v>
      </c>
      <c r="BJ13" s="17">
        <v>0.111566305627761</v>
      </c>
      <c r="BK13" s="17">
        <v>0.15858345833016799</v>
      </c>
      <c r="BL13" s="17"/>
      <c r="BM13" s="17">
        <v>0.14682355814752099</v>
      </c>
      <c r="BN13" s="17">
        <v>0.147269071849157</v>
      </c>
    </row>
    <row r="14" spans="2:66" x14ac:dyDescent="0.35">
      <c r="B14" s="18" t="s">
        <v>282</v>
      </c>
      <c r="C14" s="19">
        <v>5.5983771202120197E-2</v>
      </c>
      <c r="D14" s="19">
        <v>8.34186227891206E-2</v>
      </c>
      <c r="E14" s="19">
        <v>2.9400468435377601E-2</v>
      </c>
      <c r="F14" s="19"/>
      <c r="G14" s="19">
        <v>4.7243937862938901E-2</v>
      </c>
      <c r="H14" s="19">
        <v>2.4057761844420999E-2</v>
      </c>
      <c r="I14" s="19">
        <v>5.6167036715897602E-2</v>
      </c>
      <c r="J14" s="19">
        <v>3.9777847046892099E-2</v>
      </c>
      <c r="K14" s="19">
        <v>2.37144768485382E-2</v>
      </c>
      <c r="L14" s="19">
        <v>0.11235298280643299</v>
      </c>
      <c r="M14" s="19"/>
      <c r="N14" s="19">
        <v>6.5729785673541999E-2</v>
      </c>
      <c r="O14" s="19">
        <v>3.52125658056602E-2</v>
      </c>
      <c r="P14" s="19">
        <v>2.67730472633772E-2</v>
      </c>
      <c r="Q14" s="19">
        <v>8.5630572243274694E-2</v>
      </c>
      <c r="R14" s="19"/>
      <c r="S14" s="19">
        <v>2.2160762315635501E-2</v>
      </c>
      <c r="T14" s="19">
        <v>3.7435418532350599E-2</v>
      </c>
      <c r="U14" s="19">
        <v>2.9981836857589102E-2</v>
      </c>
      <c r="V14" s="19">
        <v>9.73546373510107E-2</v>
      </c>
      <c r="W14" s="19">
        <v>0</v>
      </c>
      <c r="X14" s="19">
        <v>6.0124806306496102E-2</v>
      </c>
      <c r="Y14" s="19">
        <v>3.6400753579053001E-2</v>
      </c>
      <c r="Z14" s="19">
        <v>0.10255825067466801</v>
      </c>
      <c r="AA14" s="19">
        <v>4.0529145313716999E-2</v>
      </c>
      <c r="AB14" s="19">
        <v>0.120920547995824</v>
      </c>
      <c r="AC14" s="19">
        <v>0.116450916066906</v>
      </c>
      <c r="AD14" s="19">
        <v>6.7716349137670204E-2</v>
      </c>
      <c r="AE14" s="19"/>
      <c r="AF14" s="19">
        <v>3.0487199012032298E-2</v>
      </c>
      <c r="AG14" s="19">
        <v>5.95831778319829E-2</v>
      </c>
      <c r="AH14" s="19">
        <v>7.0937565385827697E-2</v>
      </c>
      <c r="AI14" s="19">
        <v>5.0336897761886601E-2</v>
      </c>
      <c r="AJ14" s="19">
        <v>7.6958334043964099E-2</v>
      </c>
      <c r="AK14" s="19">
        <v>9.5439956239370405E-2</v>
      </c>
      <c r="AL14" s="19"/>
      <c r="AM14" s="19">
        <v>6.7859562518217301E-2</v>
      </c>
      <c r="AN14" s="19">
        <v>4.1331906393125797E-2</v>
      </c>
      <c r="AO14" s="19"/>
      <c r="AP14" s="19">
        <v>2.0467303389307301E-2</v>
      </c>
      <c r="AQ14" s="19">
        <v>0.101271375513882</v>
      </c>
      <c r="AR14" s="19">
        <v>6.2990288800200203E-2</v>
      </c>
      <c r="AS14" s="19">
        <v>0</v>
      </c>
      <c r="AT14" s="19">
        <v>0</v>
      </c>
      <c r="AU14" s="19"/>
      <c r="AV14" s="19">
        <v>4.9756993003572302E-2</v>
      </c>
      <c r="AW14" s="19">
        <v>8.1776657972988998E-2</v>
      </c>
      <c r="AX14" s="19">
        <v>0</v>
      </c>
      <c r="AY14" s="19">
        <v>1.8757591981028301E-2</v>
      </c>
      <c r="AZ14" s="19">
        <v>0</v>
      </c>
      <c r="BA14" s="19">
        <v>6.6746999780018093E-2</v>
      </c>
      <c r="BB14" s="19"/>
      <c r="BC14" s="19">
        <v>7.3915787630424903E-2</v>
      </c>
      <c r="BD14" s="19">
        <v>4.9308711596906703E-2</v>
      </c>
      <c r="BE14" s="19">
        <v>3.6537813738102401E-2</v>
      </c>
      <c r="BF14" s="19"/>
      <c r="BG14" s="19">
        <v>5.0357607665449E-2</v>
      </c>
      <c r="BH14" s="19">
        <v>3.5103592104092897E-2</v>
      </c>
      <c r="BI14" s="19">
        <v>7.8569205259266903E-2</v>
      </c>
      <c r="BJ14" s="19">
        <v>0</v>
      </c>
      <c r="BK14" s="19">
        <v>3.2970680094941598E-2</v>
      </c>
      <c r="BL14" s="19"/>
      <c r="BM14" s="19">
        <v>3.7887427381910997E-2</v>
      </c>
      <c r="BN14" s="19">
        <v>2.5036490215407801E-2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508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383</v>
      </c>
      <c r="D7" s="10">
        <v>202</v>
      </c>
      <c r="E7" s="10">
        <v>180</v>
      </c>
      <c r="F7" s="10"/>
      <c r="G7" s="10">
        <v>55</v>
      </c>
      <c r="H7" s="10">
        <v>63</v>
      </c>
      <c r="I7" s="10">
        <v>58</v>
      </c>
      <c r="J7" s="10">
        <v>67</v>
      </c>
      <c r="K7" s="10">
        <v>42</v>
      </c>
      <c r="L7" s="10">
        <v>98</v>
      </c>
      <c r="M7" s="10"/>
      <c r="N7" s="10">
        <v>96</v>
      </c>
      <c r="O7" s="10">
        <v>95</v>
      </c>
      <c r="P7" s="10">
        <v>89</v>
      </c>
      <c r="Q7" s="10">
        <v>101</v>
      </c>
      <c r="R7" s="10"/>
      <c r="S7" s="10">
        <v>53</v>
      </c>
      <c r="T7" s="10">
        <v>48</v>
      </c>
      <c r="U7" s="10">
        <v>31</v>
      </c>
      <c r="V7" s="10">
        <v>29</v>
      </c>
      <c r="W7" s="10">
        <v>26</v>
      </c>
      <c r="X7" s="10">
        <v>33</v>
      </c>
      <c r="Y7" s="10">
        <v>32</v>
      </c>
      <c r="Z7" s="10">
        <v>20</v>
      </c>
      <c r="AA7" s="10">
        <v>47</v>
      </c>
      <c r="AB7" s="10">
        <v>30</v>
      </c>
      <c r="AC7" s="10">
        <v>17</v>
      </c>
      <c r="AD7" s="10">
        <v>17</v>
      </c>
      <c r="AE7" s="10"/>
      <c r="AF7" s="10">
        <v>88</v>
      </c>
      <c r="AG7" s="10">
        <v>98</v>
      </c>
      <c r="AH7" s="10">
        <v>63</v>
      </c>
      <c r="AI7" s="10">
        <v>67</v>
      </c>
      <c r="AJ7" s="10">
        <v>45</v>
      </c>
      <c r="AK7" s="10">
        <v>21</v>
      </c>
      <c r="AL7" s="10"/>
      <c r="AM7" s="10">
        <v>224</v>
      </c>
      <c r="AN7" s="10">
        <v>158</v>
      </c>
      <c r="AO7" s="10"/>
      <c r="AP7" s="10">
        <v>91</v>
      </c>
      <c r="AQ7" s="10">
        <v>94</v>
      </c>
      <c r="AR7" s="10">
        <v>93</v>
      </c>
      <c r="AS7" s="10">
        <v>48</v>
      </c>
      <c r="AT7" s="10">
        <v>8</v>
      </c>
      <c r="AU7" s="10"/>
      <c r="AV7" s="10">
        <v>122</v>
      </c>
      <c r="AW7" s="10">
        <v>79</v>
      </c>
      <c r="AX7" s="10">
        <v>28</v>
      </c>
      <c r="AY7" s="10">
        <v>57</v>
      </c>
      <c r="AZ7" s="10">
        <v>25</v>
      </c>
      <c r="BA7" s="10">
        <v>35</v>
      </c>
      <c r="BB7" s="10"/>
      <c r="BC7" s="10">
        <v>91</v>
      </c>
      <c r="BD7" s="10">
        <v>155</v>
      </c>
      <c r="BE7" s="10">
        <v>121</v>
      </c>
      <c r="BF7" s="10"/>
      <c r="BG7" s="10">
        <v>34</v>
      </c>
      <c r="BH7" s="10">
        <v>173</v>
      </c>
      <c r="BI7" s="10">
        <v>115</v>
      </c>
      <c r="BJ7" s="10">
        <v>7</v>
      </c>
      <c r="BK7" s="10">
        <v>37</v>
      </c>
      <c r="BL7" s="10"/>
      <c r="BM7" s="10">
        <v>207</v>
      </c>
      <c r="BN7" s="10">
        <v>44</v>
      </c>
    </row>
    <row r="8" spans="2:66" ht="30" customHeight="1" x14ac:dyDescent="0.35">
      <c r="B8" s="11" t="s">
        <v>19</v>
      </c>
      <c r="C8" s="11">
        <v>382</v>
      </c>
      <c r="D8" s="11">
        <v>202</v>
      </c>
      <c r="E8" s="11">
        <v>178</v>
      </c>
      <c r="F8" s="11"/>
      <c r="G8" s="11">
        <v>56</v>
      </c>
      <c r="H8" s="11">
        <v>61</v>
      </c>
      <c r="I8" s="11">
        <v>59</v>
      </c>
      <c r="J8" s="11">
        <v>68</v>
      </c>
      <c r="K8" s="11">
        <v>42</v>
      </c>
      <c r="L8" s="11">
        <v>96</v>
      </c>
      <c r="M8" s="11"/>
      <c r="N8" s="11">
        <v>95</v>
      </c>
      <c r="O8" s="11">
        <v>98</v>
      </c>
      <c r="P8" s="11">
        <v>88</v>
      </c>
      <c r="Q8" s="11">
        <v>98</v>
      </c>
      <c r="R8" s="11"/>
      <c r="S8" s="11">
        <v>52</v>
      </c>
      <c r="T8" s="11">
        <v>47</v>
      </c>
      <c r="U8" s="11">
        <v>30</v>
      </c>
      <c r="V8" s="11">
        <v>31</v>
      </c>
      <c r="W8" s="11">
        <v>26</v>
      </c>
      <c r="X8" s="11">
        <v>33</v>
      </c>
      <c r="Y8" s="11">
        <v>31</v>
      </c>
      <c r="Z8" s="11">
        <v>19</v>
      </c>
      <c r="AA8" s="11">
        <v>46</v>
      </c>
      <c r="AB8" s="11">
        <v>34</v>
      </c>
      <c r="AC8" s="11">
        <v>17</v>
      </c>
      <c r="AD8" s="11">
        <v>16</v>
      </c>
      <c r="AE8" s="11"/>
      <c r="AF8" s="11">
        <v>87</v>
      </c>
      <c r="AG8" s="11">
        <v>98</v>
      </c>
      <c r="AH8" s="11">
        <v>63</v>
      </c>
      <c r="AI8" s="11">
        <v>67</v>
      </c>
      <c r="AJ8" s="11">
        <v>45</v>
      </c>
      <c r="AK8" s="11">
        <v>21</v>
      </c>
      <c r="AL8" s="11"/>
      <c r="AM8" s="11">
        <v>222</v>
      </c>
      <c r="AN8" s="11">
        <v>159</v>
      </c>
      <c r="AO8" s="11"/>
      <c r="AP8" s="11">
        <v>89</v>
      </c>
      <c r="AQ8" s="11">
        <v>94</v>
      </c>
      <c r="AR8" s="11">
        <v>94</v>
      </c>
      <c r="AS8" s="11">
        <v>48</v>
      </c>
      <c r="AT8" s="11">
        <v>8</v>
      </c>
      <c r="AU8" s="11"/>
      <c r="AV8" s="11">
        <v>122</v>
      </c>
      <c r="AW8" s="11">
        <v>78</v>
      </c>
      <c r="AX8" s="11">
        <v>28</v>
      </c>
      <c r="AY8" s="11">
        <v>56</v>
      </c>
      <c r="AZ8" s="11">
        <v>25</v>
      </c>
      <c r="BA8" s="11">
        <v>35</v>
      </c>
      <c r="BB8" s="11"/>
      <c r="BC8" s="11">
        <v>91</v>
      </c>
      <c r="BD8" s="11">
        <v>155</v>
      </c>
      <c r="BE8" s="11">
        <v>120</v>
      </c>
      <c r="BF8" s="11"/>
      <c r="BG8" s="11">
        <v>34</v>
      </c>
      <c r="BH8" s="11">
        <v>173</v>
      </c>
      <c r="BI8" s="11">
        <v>115</v>
      </c>
      <c r="BJ8" s="11">
        <v>7</v>
      </c>
      <c r="BK8" s="11">
        <v>36</v>
      </c>
      <c r="BL8" s="11"/>
      <c r="BM8" s="11">
        <v>207</v>
      </c>
      <c r="BN8" s="11">
        <v>43</v>
      </c>
    </row>
    <row r="9" spans="2:66" ht="29" x14ac:dyDescent="0.35">
      <c r="B9" s="18" t="s">
        <v>350</v>
      </c>
      <c r="C9" s="17">
        <v>0.121766605890937</v>
      </c>
      <c r="D9" s="17">
        <v>0.105730781854147</v>
      </c>
      <c r="E9" s="17">
        <v>0.14062978939622001</v>
      </c>
      <c r="F9" s="17"/>
      <c r="G9" s="17">
        <v>0.10900279845063</v>
      </c>
      <c r="H9" s="17">
        <v>9.8188024910642893E-2</v>
      </c>
      <c r="I9" s="17">
        <v>5.2310194986977997E-2</v>
      </c>
      <c r="J9" s="17">
        <v>9.1169319083538702E-2</v>
      </c>
      <c r="K9" s="17">
        <v>0.232604130961797</v>
      </c>
      <c r="L9" s="17">
        <v>0.16110466051237801</v>
      </c>
      <c r="M9" s="17"/>
      <c r="N9" s="17">
        <v>4.1640760592992099E-2</v>
      </c>
      <c r="O9" s="17">
        <v>0.10492770866019099</v>
      </c>
      <c r="P9" s="17">
        <v>0.130934688743711</v>
      </c>
      <c r="Q9" s="17">
        <v>0.18851901598031001</v>
      </c>
      <c r="R9" s="17"/>
      <c r="S9" s="17">
        <v>9.1713542152639896E-2</v>
      </c>
      <c r="T9" s="17">
        <v>0.10276713017826999</v>
      </c>
      <c r="U9" s="17">
        <v>0.19043887541055099</v>
      </c>
      <c r="V9" s="17">
        <v>0.168933494687037</v>
      </c>
      <c r="W9" s="17">
        <v>7.5566094390435004E-2</v>
      </c>
      <c r="X9" s="17">
        <v>8.8410305064736502E-2</v>
      </c>
      <c r="Y9" s="17">
        <v>0.217391798392678</v>
      </c>
      <c r="Z9" s="17">
        <v>5.0064530660687598E-2</v>
      </c>
      <c r="AA9" s="17">
        <v>0.12380736749431399</v>
      </c>
      <c r="AB9" s="17">
        <v>0.16911778505891401</v>
      </c>
      <c r="AC9" s="17">
        <v>5.7368887849716901E-2</v>
      </c>
      <c r="AD9" s="17">
        <v>5.6152359827389801E-2</v>
      </c>
      <c r="AE9" s="17"/>
      <c r="AF9" s="17">
        <v>4.6071924933973898E-2</v>
      </c>
      <c r="AG9" s="17">
        <v>0.12781385793580699</v>
      </c>
      <c r="AH9" s="17">
        <v>0.18998654729519299</v>
      </c>
      <c r="AI9" s="17">
        <v>0.10184455768436999</v>
      </c>
      <c r="AJ9" s="17">
        <v>0.13222404480476399</v>
      </c>
      <c r="AK9" s="17">
        <v>0.19202421961471799</v>
      </c>
      <c r="AL9" s="17"/>
      <c r="AM9" s="17">
        <v>0.13322544823621399</v>
      </c>
      <c r="AN9" s="17">
        <v>0.106507262438434</v>
      </c>
      <c r="AO9" s="17"/>
      <c r="AP9" s="17">
        <v>0.17502756091506</v>
      </c>
      <c r="AQ9" s="17">
        <v>0.125957909178042</v>
      </c>
      <c r="AR9" s="17">
        <v>3.2663441944221001E-2</v>
      </c>
      <c r="AS9" s="17">
        <v>4.6465743879276503E-2</v>
      </c>
      <c r="AT9" s="17">
        <v>0.120510825760798</v>
      </c>
      <c r="AU9" s="17"/>
      <c r="AV9" s="17">
        <v>8.12532170706836E-2</v>
      </c>
      <c r="AW9" s="17">
        <v>0.162252925524035</v>
      </c>
      <c r="AX9" s="17">
        <v>0.14170666167441201</v>
      </c>
      <c r="AY9" s="17">
        <v>0.15716920795247</v>
      </c>
      <c r="AZ9" s="17">
        <v>3.7880189525352798E-2</v>
      </c>
      <c r="BA9" s="17">
        <v>0.20344288189593801</v>
      </c>
      <c r="BB9" s="17"/>
      <c r="BC9" s="17">
        <v>9.8731334763782402E-2</v>
      </c>
      <c r="BD9" s="17">
        <v>0.139615510223602</v>
      </c>
      <c r="BE9" s="17">
        <v>0.11604730125651901</v>
      </c>
      <c r="BF9" s="17"/>
      <c r="BG9" s="17">
        <v>0.20474814655189499</v>
      </c>
      <c r="BH9" s="17">
        <v>0.12804066948828599</v>
      </c>
      <c r="BI9" s="17">
        <v>5.9694602425573902E-2</v>
      </c>
      <c r="BJ9" s="17">
        <v>0.13727733565847899</v>
      </c>
      <c r="BK9" s="17">
        <v>0.23621401675426701</v>
      </c>
      <c r="BL9" s="17"/>
      <c r="BM9" s="17">
        <v>0.14057723986064899</v>
      </c>
      <c r="BN9" s="17">
        <v>0.22077677304920801</v>
      </c>
    </row>
    <row r="10" spans="2:66" ht="43.5" x14ac:dyDescent="0.35">
      <c r="B10" s="18" t="s">
        <v>351</v>
      </c>
      <c r="C10" s="17">
        <v>0.19730085508329101</v>
      </c>
      <c r="D10" s="17">
        <v>0.17759841147267399</v>
      </c>
      <c r="E10" s="17">
        <v>0.220738684608284</v>
      </c>
      <c r="F10" s="17"/>
      <c r="G10" s="17">
        <v>0.24962165389592</v>
      </c>
      <c r="H10" s="17">
        <v>0.12555663843383</v>
      </c>
      <c r="I10" s="17">
        <v>8.5512267593702701E-2</v>
      </c>
      <c r="J10" s="17">
        <v>0.18037512216112001</v>
      </c>
      <c r="K10" s="17">
        <v>0.197178236640079</v>
      </c>
      <c r="L10" s="17">
        <v>0.29405671559329999</v>
      </c>
      <c r="M10" s="17"/>
      <c r="N10" s="17">
        <v>0.21802866777583099</v>
      </c>
      <c r="O10" s="17">
        <v>0.13928709331530101</v>
      </c>
      <c r="P10" s="17">
        <v>0.178361608207806</v>
      </c>
      <c r="Q10" s="17">
        <v>0.25623890177106701</v>
      </c>
      <c r="R10" s="17"/>
      <c r="S10" s="17">
        <v>0.22693106137967201</v>
      </c>
      <c r="T10" s="17">
        <v>0.24743887543122101</v>
      </c>
      <c r="U10" s="17">
        <v>0.224099431080091</v>
      </c>
      <c r="V10" s="17">
        <v>0.31318019689742799</v>
      </c>
      <c r="W10" s="17">
        <v>0.26508961329264302</v>
      </c>
      <c r="X10" s="17">
        <v>0.14539275130381801</v>
      </c>
      <c r="Y10" s="17">
        <v>6.2907459184906006E-2</v>
      </c>
      <c r="Z10" s="17">
        <v>0.29479322888479398</v>
      </c>
      <c r="AA10" s="17">
        <v>0.17015809582705699</v>
      </c>
      <c r="AB10" s="17">
        <v>0.13120573861884699</v>
      </c>
      <c r="AC10" s="17">
        <v>0.23437375820650799</v>
      </c>
      <c r="AD10" s="17">
        <v>0</v>
      </c>
      <c r="AE10" s="17"/>
      <c r="AF10" s="17">
        <v>0.131772901409662</v>
      </c>
      <c r="AG10" s="17">
        <v>0.26179021404032399</v>
      </c>
      <c r="AH10" s="17">
        <v>0.17683177375886699</v>
      </c>
      <c r="AI10" s="17">
        <v>0.208415547997231</v>
      </c>
      <c r="AJ10" s="17">
        <v>0.185195860146604</v>
      </c>
      <c r="AK10" s="17">
        <v>0.23396887296354299</v>
      </c>
      <c r="AL10" s="17"/>
      <c r="AM10" s="17">
        <v>0.181405474519056</v>
      </c>
      <c r="AN10" s="17">
        <v>0.22072083156007499</v>
      </c>
      <c r="AO10" s="17"/>
      <c r="AP10" s="17">
        <v>0.239848814670586</v>
      </c>
      <c r="AQ10" s="17">
        <v>0.21562551782625</v>
      </c>
      <c r="AR10" s="17">
        <v>0.19254424627765801</v>
      </c>
      <c r="AS10" s="17">
        <v>9.8748385312214595E-2</v>
      </c>
      <c r="AT10" s="17">
        <v>0.259119481282932</v>
      </c>
      <c r="AU10" s="17"/>
      <c r="AV10" s="17">
        <v>0.21255963541678</v>
      </c>
      <c r="AW10" s="17">
        <v>0.17308468017477299</v>
      </c>
      <c r="AX10" s="17">
        <v>0.247144198765649</v>
      </c>
      <c r="AY10" s="17">
        <v>0.212801694439061</v>
      </c>
      <c r="AZ10" s="17">
        <v>0.20517986884308601</v>
      </c>
      <c r="BA10" s="17">
        <v>0.19873776774461899</v>
      </c>
      <c r="BB10" s="17"/>
      <c r="BC10" s="17">
        <v>0.19529401269716801</v>
      </c>
      <c r="BD10" s="17">
        <v>0.178108596587712</v>
      </c>
      <c r="BE10" s="17">
        <v>0.216824672063159</v>
      </c>
      <c r="BF10" s="17"/>
      <c r="BG10" s="17">
        <v>0.14645427434710001</v>
      </c>
      <c r="BH10" s="17">
        <v>0.17862956797920601</v>
      </c>
      <c r="BI10" s="17">
        <v>0.2497423834444</v>
      </c>
      <c r="BJ10" s="17">
        <v>0.27816210405192499</v>
      </c>
      <c r="BK10" s="17">
        <v>0.21851618705669901</v>
      </c>
      <c r="BL10" s="17"/>
      <c r="BM10" s="17">
        <v>0.17337104758052499</v>
      </c>
      <c r="BN10" s="17">
        <v>0.227822831937737</v>
      </c>
    </row>
    <row r="11" spans="2:66" ht="29" x14ac:dyDescent="0.35">
      <c r="B11" s="18" t="s">
        <v>352</v>
      </c>
      <c r="C11" s="17">
        <v>0.32463930770907401</v>
      </c>
      <c r="D11" s="17">
        <v>0.32935740403825797</v>
      </c>
      <c r="E11" s="17">
        <v>0.31558210367176098</v>
      </c>
      <c r="F11" s="17"/>
      <c r="G11" s="17">
        <v>0.31431398530726601</v>
      </c>
      <c r="H11" s="17">
        <v>0.32745044657352301</v>
      </c>
      <c r="I11" s="17">
        <v>0.416377391644288</v>
      </c>
      <c r="J11" s="17">
        <v>0.35625356481924297</v>
      </c>
      <c r="K11" s="17">
        <v>0.233982507885209</v>
      </c>
      <c r="L11" s="17">
        <v>0.28872471985405002</v>
      </c>
      <c r="M11" s="17"/>
      <c r="N11" s="17">
        <v>0.32022337908384702</v>
      </c>
      <c r="O11" s="17">
        <v>0.36631736951397098</v>
      </c>
      <c r="P11" s="17">
        <v>0.34030713541973001</v>
      </c>
      <c r="Q11" s="17">
        <v>0.28052333852668698</v>
      </c>
      <c r="R11" s="17"/>
      <c r="S11" s="17">
        <v>0.26377411451236199</v>
      </c>
      <c r="T11" s="17">
        <v>0.33423749193672297</v>
      </c>
      <c r="U11" s="17">
        <v>0.32051674472750702</v>
      </c>
      <c r="V11" s="17">
        <v>0.27814262245181998</v>
      </c>
      <c r="W11" s="17">
        <v>0.26695503613645399</v>
      </c>
      <c r="X11" s="17">
        <v>0.43184543715558399</v>
      </c>
      <c r="Y11" s="17">
        <v>0.248618553387594</v>
      </c>
      <c r="Z11" s="17">
        <v>0.35716647940894097</v>
      </c>
      <c r="AA11" s="17">
        <v>0.31583334595089702</v>
      </c>
      <c r="AB11" s="17">
        <v>0.33936425607958498</v>
      </c>
      <c r="AC11" s="17">
        <v>0.42073177917830601</v>
      </c>
      <c r="AD11" s="17">
        <v>0.47119469722097201</v>
      </c>
      <c r="AE11" s="17"/>
      <c r="AF11" s="17">
        <v>0.350305665308694</v>
      </c>
      <c r="AG11" s="17">
        <v>0.27035960338703602</v>
      </c>
      <c r="AH11" s="17">
        <v>0.33203137388273302</v>
      </c>
      <c r="AI11" s="17">
        <v>0.31652798336799798</v>
      </c>
      <c r="AJ11" s="17">
        <v>0.39720927895711999</v>
      </c>
      <c r="AK11" s="17">
        <v>0.335662663131576</v>
      </c>
      <c r="AL11" s="17"/>
      <c r="AM11" s="17">
        <v>0.30379854850193699</v>
      </c>
      <c r="AN11" s="17">
        <v>0.35575141671684402</v>
      </c>
      <c r="AO11" s="17"/>
      <c r="AP11" s="17">
        <v>0.24283424115128899</v>
      </c>
      <c r="AQ11" s="17">
        <v>0.363400463781345</v>
      </c>
      <c r="AR11" s="17">
        <v>0.36599673978531799</v>
      </c>
      <c r="AS11" s="17">
        <v>0.332967769419443</v>
      </c>
      <c r="AT11" s="17">
        <v>0.49985886719547201</v>
      </c>
      <c r="AU11" s="17"/>
      <c r="AV11" s="17">
        <v>0.32768189991005697</v>
      </c>
      <c r="AW11" s="17">
        <v>0.39539927263338298</v>
      </c>
      <c r="AX11" s="17">
        <v>0.21348727622902999</v>
      </c>
      <c r="AY11" s="17">
        <v>0.34630850227316801</v>
      </c>
      <c r="AZ11" s="17">
        <v>0.284012481901534</v>
      </c>
      <c r="BA11" s="17">
        <v>0.19987800400862099</v>
      </c>
      <c r="BB11" s="17"/>
      <c r="BC11" s="17">
        <v>0.32042674669048499</v>
      </c>
      <c r="BD11" s="17">
        <v>0.356611647801515</v>
      </c>
      <c r="BE11" s="17">
        <v>0.29591544598929498</v>
      </c>
      <c r="BF11" s="17"/>
      <c r="BG11" s="17">
        <v>0.31874919592032502</v>
      </c>
      <c r="BH11" s="17">
        <v>0.34098859905976098</v>
      </c>
      <c r="BI11" s="17">
        <v>0.30812600146397501</v>
      </c>
      <c r="BJ11" s="17">
        <v>0.15340215166176699</v>
      </c>
      <c r="BK11" s="17">
        <v>0.321563327343451</v>
      </c>
      <c r="BL11" s="17"/>
      <c r="BM11" s="17">
        <v>0.33735393587998103</v>
      </c>
      <c r="BN11" s="17">
        <v>0.29532487844890998</v>
      </c>
    </row>
    <row r="12" spans="2:66" ht="29" x14ac:dyDescent="0.35">
      <c r="B12" s="18" t="s">
        <v>353</v>
      </c>
      <c r="C12" s="17">
        <v>0.23038780635411299</v>
      </c>
      <c r="D12" s="17">
        <v>0.23796635504827299</v>
      </c>
      <c r="E12" s="17">
        <v>0.22305209245941901</v>
      </c>
      <c r="F12" s="17"/>
      <c r="G12" s="17">
        <v>0.22041256345042101</v>
      </c>
      <c r="H12" s="17">
        <v>0.28792205877836202</v>
      </c>
      <c r="I12" s="17">
        <v>0.29064210747795499</v>
      </c>
      <c r="J12" s="17">
        <v>0.25103910185813</v>
      </c>
      <c r="K12" s="17">
        <v>0.31363497014113301</v>
      </c>
      <c r="L12" s="17">
        <v>0.111207832487363</v>
      </c>
      <c r="M12" s="17"/>
      <c r="N12" s="17">
        <v>0.21878024198524701</v>
      </c>
      <c r="O12" s="17">
        <v>0.27506908109399703</v>
      </c>
      <c r="P12" s="17">
        <v>0.23744368615723899</v>
      </c>
      <c r="Q12" s="17">
        <v>0.19587084511660499</v>
      </c>
      <c r="R12" s="17"/>
      <c r="S12" s="17">
        <v>0.26795029368993201</v>
      </c>
      <c r="T12" s="17">
        <v>0.19126444444208299</v>
      </c>
      <c r="U12" s="17">
        <v>0.19636801700071099</v>
      </c>
      <c r="V12" s="17">
        <v>0.17341404732183599</v>
      </c>
      <c r="W12" s="17">
        <v>0.234496815594678</v>
      </c>
      <c r="X12" s="17">
        <v>0.21398131652855601</v>
      </c>
      <c r="Y12" s="17">
        <v>0.40886903721992701</v>
      </c>
      <c r="Z12" s="17">
        <v>0.24834557620616601</v>
      </c>
      <c r="AA12" s="17">
        <v>0.238528952436171</v>
      </c>
      <c r="AB12" s="17">
        <v>0.13344319821584699</v>
      </c>
      <c r="AC12" s="17">
        <v>0.116074647101868</v>
      </c>
      <c r="AD12" s="17">
        <v>0.36005842092968499</v>
      </c>
      <c r="AE12" s="17"/>
      <c r="AF12" s="17">
        <v>0.29801029469552898</v>
      </c>
      <c r="AG12" s="17">
        <v>0.235880100314075</v>
      </c>
      <c r="AH12" s="17">
        <v>0.206838701944878</v>
      </c>
      <c r="AI12" s="17">
        <v>0.20819663572550101</v>
      </c>
      <c r="AJ12" s="17">
        <v>0.17832312125997299</v>
      </c>
      <c r="AK12" s="17">
        <v>0.19154957454948801</v>
      </c>
      <c r="AL12" s="17"/>
      <c r="AM12" s="17">
        <v>0.24171409571195199</v>
      </c>
      <c r="AN12" s="17">
        <v>0.20983058134358001</v>
      </c>
      <c r="AO12" s="17"/>
      <c r="AP12" s="17">
        <v>0.22258672912090699</v>
      </c>
      <c r="AQ12" s="17">
        <v>0.179616265858802</v>
      </c>
      <c r="AR12" s="17">
        <v>0.26540688346008501</v>
      </c>
      <c r="AS12" s="17">
        <v>0.35685435839436502</v>
      </c>
      <c r="AT12" s="17">
        <v>0</v>
      </c>
      <c r="AU12" s="17"/>
      <c r="AV12" s="17">
        <v>0.24452793181601001</v>
      </c>
      <c r="AW12" s="17">
        <v>0.14052168229586001</v>
      </c>
      <c r="AX12" s="17">
        <v>0.219140920321194</v>
      </c>
      <c r="AY12" s="17">
        <v>0.14187015710791101</v>
      </c>
      <c r="AZ12" s="17">
        <v>0.39396076209347702</v>
      </c>
      <c r="BA12" s="17">
        <v>0.34177771275345398</v>
      </c>
      <c r="BB12" s="17"/>
      <c r="BC12" s="17">
        <v>0.32764215383404299</v>
      </c>
      <c r="BD12" s="17">
        <v>0.18302917945242</v>
      </c>
      <c r="BE12" s="17">
        <v>0.215505933129438</v>
      </c>
      <c r="BF12" s="17"/>
      <c r="BG12" s="17">
        <v>0.21698686134572401</v>
      </c>
      <c r="BH12" s="17">
        <v>0.23675291503768001</v>
      </c>
      <c r="BI12" s="17">
        <v>0.241279032323058</v>
      </c>
      <c r="BJ12" s="17">
        <v>0.29234540558772298</v>
      </c>
      <c r="BK12" s="17">
        <v>0.13654758069593201</v>
      </c>
      <c r="BL12" s="17"/>
      <c r="BM12" s="17">
        <v>0.23352247997999101</v>
      </c>
      <c r="BN12" s="17">
        <v>0.160856956803304</v>
      </c>
    </row>
    <row r="13" spans="2:66" ht="29" x14ac:dyDescent="0.35">
      <c r="B13" s="18" t="s">
        <v>354</v>
      </c>
      <c r="C13" s="17">
        <v>6.8119348489981302E-2</v>
      </c>
      <c r="D13" s="17">
        <v>8.5187358046926606E-2</v>
      </c>
      <c r="E13" s="17">
        <v>4.9126315808864902E-2</v>
      </c>
      <c r="F13" s="17"/>
      <c r="G13" s="17">
        <v>8.7222587021252004E-2</v>
      </c>
      <c r="H13" s="17">
        <v>0.129482265194897</v>
      </c>
      <c r="I13" s="17">
        <v>5.1861003521955697E-2</v>
      </c>
      <c r="J13" s="17">
        <v>0.10424951473055701</v>
      </c>
      <c r="K13" s="17">
        <v>0</v>
      </c>
      <c r="L13" s="17">
        <v>3.17393079926232E-2</v>
      </c>
      <c r="M13" s="17"/>
      <c r="N13" s="17">
        <v>0.11583042280419401</v>
      </c>
      <c r="O13" s="17">
        <v>9.3347495240138606E-2</v>
      </c>
      <c r="P13" s="17">
        <v>4.5026842119190599E-2</v>
      </c>
      <c r="Q13" s="17">
        <v>1.90821276052489E-2</v>
      </c>
      <c r="R13" s="17"/>
      <c r="S13" s="17">
        <v>0.11155269276133301</v>
      </c>
      <c r="T13" s="17">
        <v>8.3654681580520807E-2</v>
      </c>
      <c r="U13" s="17">
        <v>6.8576931781139897E-2</v>
      </c>
      <c r="V13" s="17">
        <v>3.3670920554923302E-2</v>
      </c>
      <c r="W13" s="17">
        <v>8.2487936694537106E-2</v>
      </c>
      <c r="X13" s="17">
        <v>9.1426768100528799E-2</v>
      </c>
      <c r="Y13" s="17">
        <v>0</v>
      </c>
      <c r="Z13" s="17">
        <v>4.9630184839410701E-2</v>
      </c>
      <c r="AA13" s="17">
        <v>4.1964165079771097E-2</v>
      </c>
      <c r="AB13" s="17">
        <v>9.63426403560107E-2</v>
      </c>
      <c r="AC13" s="17">
        <v>5.8335240230950401E-2</v>
      </c>
      <c r="AD13" s="17">
        <v>5.6898350202494598E-2</v>
      </c>
      <c r="AE13" s="17"/>
      <c r="AF13" s="17">
        <v>0.15024676658653999</v>
      </c>
      <c r="AG13" s="17">
        <v>6.1515893176746897E-2</v>
      </c>
      <c r="AH13" s="17">
        <v>0</v>
      </c>
      <c r="AI13" s="17">
        <v>7.4450570490529E-2</v>
      </c>
      <c r="AJ13" s="17">
        <v>2.2421412900312399E-2</v>
      </c>
      <c r="AK13" s="17">
        <v>4.6794669740675997E-2</v>
      </c>
      <c r="AL13" s="17"/>
      <c r="AM13" s="17">
        <v>6.7236900686489201E-2</v>
      </c>
      <c r="AN13" s="17">
        <v>6.9771171993675996E-2</v>
      </c>
      <c r="AO13" s="17"/>
      <c r="AP13" s="17">
        <v>6.4601409466702897E-2</v>
      </c>
      <c r="AQ13" s="17">
        <v>6.3900101264790399E-2</v>
      </c>
      <c r="AR13" s="17">
        <v>7.7719739322348297E-2</v>
      </c>
      <c r="AS13" s="17">
        <v>5.9904968499509097E-2</v>
      </c>
      <c r="AT13" s="17">
        <v>0.120510825760798</v>
      </c>
      <c r="AU13" s="17"/>
      <c r="AV13" s="17">
        <v>8.9878453001076497E-2</v>
      </c>
      <c r="AW13" s="17">
        <v>5.23477147575271E-2</v>
      </c>
      <c r="AX13" s="17">
        <v>3.9634273142491898E-2</v>
      </c>
      <c r="AY13" s="17">
        <v>8.8988246220673306E-2</v>
      </c>
      <c r="AZ13" s="17">
        <v>4.0340891161237902E-2</v>
      </c>
      <c r="BA13" s="17">
        <v>2.6746597025487699E-2</v>
      </c>
      <c r="BB13" s="17"/>
      <c r="BC13" s="17">
        <v>1.15716392417805E-2</v>
      </c>
      <c r="BD13" s="17">
        <v>7.9172524768656993E-2</v>
      </c>
      <c r="BE13" s="17">
        <v>9.7485879784202201E-2</v>
      </c>
      <c r="BF13" s="17"/>
      <c r="BG13" s="17">
        <v>8.5108846948132602E-2</v>
      </c>
      <c r="BH13" s="17">
        <v>6.9888486030633801E-2</v>
      </c>
      <c r="BI13" s="17">
        <v>8.7868345790020994E-2</v>
      </c>
      <c r="BJ13" s="17">
        <v>0.13881300304010499</v>
      </c>
      <c r="BK13" s="17">
        <v>0</v>
      </c>
      <c r="BL13" s="17"/>
      <c r="BM13" s="17">
        <v>7.2376002672287401E-2</v>
      </c>
      <c r="BN13" s="17">
        <v>2.16592080270658E-2</v>
      </c>
    </row>
    <row r="14" spans="2:66" x14ac:dyDescent="0.35">
      <c r="B14" s="18" t="s">
        <v>282</v>
      </c>
      <c r="C14" s="19">
        <v>5.77860764726041E-2</v>
      </c>
      <c r="D14" s="19">
        <v>6.4159689539721801E-2</v>
      </c>
      <c r="E14" s="19">
        <v>5.08710140554509E-2</v>
      </c>
      <c r="F14" s="19"/>
      <c r="G14" s="19">
        <v>1.9426411874511499E-2</v>
      </c>
      <c r="H14" s="19">
        <v>3.1400566108744303E-2</v>
      </c>
      <c r="I14" s="19">
        <v>0.103297034775121</v>
      </c>
      <c r="J14" s="19">
        <v>1.69133773474122E-2</v>
      </c>
      <c r="K14" s="19">
        <v>2.2600154371781998E-2</v>
      </c>
      <c r="L14" s="19">
        <v>0.113166763560285</v>
      </c>
      <c r="M14" s="19"/>
      <c r="N14" s="19">
        <v>8.5496527757887894E-2</v>
      </c>
      <c r="O14" s="19">
        <v>2.1051252176400598E-2</v>
      </c>
      <c r="P14" s="19">
        <v>6.7926039352323303E-2</v>
      </c>
      <c r="Q14" s="19">
        <v>5.9765771000081902E-2</v>
      </c>
      <c r="R14" s="19"/>
      <c r="S14" s="19">
        <v>3.8078295504061499E-2</v>
      </c>
      <c r="T14" s="19">
        <v>4.0637376431181697E-2</v>
      </c>
      <c r="U14" s="19">
        <v>0</v>
      </c>
      <c r="V14" s="19">
        <v>3.26587180869553E-2</v>
      </c>
      <c r="W14" s="19">
        <v>7.5404503891253999E-2</v>
      </c>
      <c r="X14" s="19">
        <v>2.8943421846776399E-2</v>
      </c>
      <c r="Y14" s="19">
        <v>6.2213151814894299E-2</v>
      </c>
      <c r="Z14" s="19">
        <v>0</v>
      </c>
      <c r="AA14" s="19">
        <v>0.10970807321179001</v>
      </c>
      <c r="AB14" s="19">
        <v>0.130526381670795</v>
      </c>
      <c r="AC14" s="19">
        <v>0.11311568743265001</v>
      </c>
      <c r="AD14" s="19">
        <v>5.5696171819458101E-2</v>
      </c>
      <c r="AE14" s="19"/>
      <c r="AF14" s="19">
        <v>2.35924470656016E-2</v>
      </c>
      <c r="AG14" s="19">
        <v>4.2640331146012303E-2</v>
      </c>
      <c r="AH14" s="19">
        <v>9.4311603118328993E-2</v>
      </c>
      <c r="AI14" s="19">
        <v>9.0564704734371407E-2</v>
      </c>
      <c r="AJ14" s="19">
        <v>8.4626281931226996E-2</v>
      </c>
      <c r="AK14" s="19">
        <v>0</v>
      </c>
      <c r="AL14" s="19"/>
      <c r="AM14" s="19">
        <v>7.2619532344351007E-2</v>
      </c>
      <c r="AN14" s="19">
        <v>3.7418735947391701E-2</v>
      </c>
      <c r="AO14" s="19"/>
      <c r="AP14" s="19">
        <v>5.5101244675455199E-2</v>
      </c>
      <c r="AQ14" s="19">
        <v>5.1499742090769803E-2</v>
      </c>
      <c r="AR14" s="19">
        <v>6.5668949210369199E-2</v>
      </c>
      <c r="AS14" s="19">
        <v>0.10505877449519201</v>
      </c>
      <c r="AT14" s="19">
        <v>0</v>
      </c>
      <c r="AU14" s="19"/>
      <c r="AV14" s="19">
        <v>4.4098862785392698E-2</v>
      </c>
      <c r="AW14" s="19">
        <v>7.6393724614422204E-2</v>
      </c>
      <c r="AX14" s="19">
        <v>0.13888666986722301</v>
      </c>
      <c r="AY14" s="19">
        <v>5.2862192006716997E-2</v>
      </c>
      <c r="AZ14" s="19">
        <v>3.8625806475312101E-2</v>
      </c>
      <c r="BA14" s="19">
        <v>2.9417036571880599E-2</v>
      </c>
      <c r="BB14" s="19"/>
      <c r="BC14" s="19">
        <v>4.6334112772740597E-2</v>
      </c>
      <c r="BD14" s="19">
        <v>6.3462541166093206E-2</v>
      </c>
      <c r="BE14" s="19">
        <v>5.8220767777387203E-2</v>
      </c>
      <c r="BF14" s="19"/>
      <c r="BG14" s="19">
        <v>2.7952674886824E-2</v>
      </c>
      <c r="BH14" s="19">
        <v>4.5699762404433603E-2</v>
      </c>
      <c r="BI14" s="19">
        <v>5.3289634552972601E-2</v>
      </c>
      <c r="BJ14" s="19">
        <v>0</v>
      </c>
      <c r="BK14" s="19">
        <v>8.7158888149651004E-2</v>
      </c>
      <c r="BL14" s="19"/>
      <c r="BM14" s="19">
        <v>4.2799294026566001E-2</v>
      </c>
      <c r="BN14" s="19">
        <v>7.35593517337748E-2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509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379</v>
      </c>
      <c r="D7" s="10">
        <v>166</v>
      </c>
      <c r="E7" s="10">
        <v>213</v>
      </c>
      <c r="F7" s="10"/>
      <c r="G7" s="10">
        <v>54</v>
      </c>
      <c r="H7" s="10">
        <v>63</v>
      </c>
      <c r="I7" s="10">
        <v>58</v>
      </c>
      <c r="J7" s="10">
        <v>68</v>
      </c>
      <c r="K7" s="10">
        <v>50</v>
      </c>
      <c r="L7" s="10">
        <v>86</v>
      </c>
      <c r="M7" s="10"/>
      <c r="N7" s="10">
        <v>100</v>
      </c>
      <c r="O7" s="10">
        <v>83</v>
      </c>
      <c r="P7" s="10">
        <v>95</v>
      </c>
      <c r="Q7" s="10">
        <v>99</v>
      </c>
      <c r="R7" s="10"/>
      <c r="S7" s="10">
        <v>43</v>
      </c>
      <c r="T7" s="10">
        <v>51</v>
      </c>
      <c r="U7" s="10">
        <v>36</v>
      </c>
      <c r="V7" s="10">
        <v>35</v>
      </c>
      <c r="W7" s="10">
        <v>22</v>
      </c>
      <c r="X7" s="10">
        <v>31</v>
      </c>
      <c r="Y7" s="10">
        <v>37</v>
      </c>
      <c r="Z7" s="10">
        <v>15</v>
      </c>
      <c r="AA7" s="10">
        <v>46</v>
      </c>
      <c r="AB7" s="10">
        <v>28</v>
      </c>
      <c r="AC7" s="10">
        <v>23</v>
      </c>
      <c r="AD7" s="10">
        <v>12</v>
      </c>
      <c r="AE7" s="10"/>
      <c r="AF7" s="10">
        <v>68</v>
      </c>
      <c r="AG7" s="10">
        <v>116</v>
      </c>
      <c r="AH7" s="10">
        <v>59</v>
      </c>
      <c r="AI7" s="10">
        <v>70</v>
      </c>
      <c r="AJ7" s="10">
        <v>50</v>
      </c>
      <c r="AK7" s="10">
        <v>15</v>
      </c>
      <c r="AL7" s="10"/>
      <c r="AM7" s="10">
        <v>213</v>
      </c>
      <c r="AN7" s="10">
        <v>166</v>
      </c>
      <c r="AO7" s="10"/>
      <c r="AP7" s="10">
        <v>92</v>
      </c>
      <c r="AQ7" s="10">
        <v>98</v>
      </c>
      <c r="AR7" s="10">
        <v>93</v>
      </c>
      <c r="AS7" s="10">
        <v>35</v>
      </c>
      <c r="AT7" s="10">
        <v>7</v>
      </c>
      <c r="AU7" s="10"/>
      <c r="AV7" s="10">
        <v>133</v>
      </c>
      <c r="AW7" s="10">
        <v>73</v>
      </c>
      <c r="AX7" s="10">
        <v>35</v>
      </c>
      <c r="AY7" s="10">
        <v>50</v>
      </c>
      <c r="AZ7" s="10">
        <v>26</v>
      </c>
      <c r="BA7" s="10">
        <v>20</v>
      </c>
      <c r="BB7" s="10"/>
      <c r="BC7" s="10">
        <v>88</v>
      </c>
      <c r="BD7" s="10">
        <v>158</v>
      </c>
      <c r="BE7" s="10">
        <v>110</v>
      </c>
      <c r="BF7" s="10"/>
      <c r="BG7" s="10">
        <v>32</v>
      </c>
      <c r="BH7" s="10">
        <v>165</v>
      </c>
      <c r="BI7" s="10">
        <v>112</v>
      </c>
      <c r="BJ7" s="10">
        <v>14</v>
      </c>
      <c r="BK7" s="10">
        <v>37</v>
      </c>
      <c r="BL7" s="10"/>
      <c r="BM7" s="10">
        <v>197</v>
      </c>
      <c r="BN7" s="10">
        <v>51</v>
      </c>
    </row>
    <row r="8" spans="2:66" ht="30" customHeight="1" x14ac:dyDescent="0.35">
      <c r="B8" s="11" t="s">
        <v>19</v>
      </c>
      <c r="C8" s="11">
        <v>378</v>
      </c>
      <c r="D8" s="11">
        <v>167</v>
      </c>
      <c r="E8" s="11">
        <v>211</v>
      </c>
      <c r="F8" s="11"/>
      <c r="G8" s="11">
        <v>54</v>
      </c>
      <c r="H8" s="11">
        <v>62</v>
      </c>
      <c r="I8" s="11">
        <v>59</v>
      </c>
      <c r="J8" s="11">
        <v>69</v>
      </c>
      <c r="K8" s="11">
        <v>50</v>
      </c>
      <c r="L8" s="11">
        <v>84</v>
      </c>
      <c r="M8" s="11"/>
      <c r="N8" s="11">
        <v>99</v>
      </c>
      <c r="O8" s="11">
        <v>86</v>
      </c>
      <c r="P8" s="11">
        <v>94</v>
      </c>
      <c r="Q8" s="11">
        <v>97</v>
      </c>
      <c r="R8" s="11"/>
      <c r="S8" s="11">
        <v>42</v>
      </c>
      <c r="T8" s="11">
        <v>50</v>
      </c>
      <c r="U8" s="11">
        <v>35</v>
      </c>
      <c r="V8" s="11">
        <v>37</v>
      </c>
      <c r="W8" s="11">
        <v>22</v>
      </c>
      <c r="X8" s="11">
        <v>30</v>
      </c>
      <c r="Y8" s="11">
        <v>36</v>
      </c>
      <c r="Z8" s="11">
        <v>14</v>
      </c>
      <c r="AA8" s="11">
        <v>45</v>
      </c>
      <c r="AB8" s="11">
        <v>32</v>
      </c>
      <c r="AC8" s="11">
        <v>22</v>
      </c>
      <c r="AD8" s="11">
        <v>11</v>
      </c>
      <c r="AE8" s="11"/>
      <c r="AF8" s="11">
        <v>67</v>
      </c>
      <c r="AG8" s="11">
        <v>116</v>
      </c>
      <c r="AH8" s="11">
        <v>59</v>
      </c>
      <c r="AI8" s="11">
        <v>69</v>
      </c>
      <c r="AJ8" s="11">
        <v>50</v>
      </c>
      <c r="AK8" s="11">
        <v>15</v>
      </c>
      <c r="AL8" s="11"/>
      <c r="AM8" s="11">
        <v>212</v>
      </c>
      <c r="AN8" s="11">
        <v>166</v>
      </c>
      <c r="AO8" s="11"/>
      <c r="AP8" s="11">
        <v>92</v>
      </c>
      <c r="AQ8" s="11">
        <v>97</v>
      </c>
      <c r="AR8" s="11">
        <v>94</v>
      </c>
      <c r="AS8" s="11">
        <v>35</v>
      </c>
      <c r="AT8" s="11">
        <v>7</v>
      </c>
      <c r="AU8" s="11"/>
      <c r="AV8" s="11">
        <v>133</v>
      </c>
      <c r="AW8" s="11">
        <v>73</v>
      </c>
      <c r="AX8" s="11">
        <v>35</v>
      </c>
      <c r="AY8" s="11">
        <v>49</v>
      </c>
      <c r="AZ8" s="11">
        <v>26</v>
      </c>
      <c r="BA8" s="11">
        <v>20</v>
      </c>
      <c r="BB8" s="11"/>
      <c r="BC8" s="11">
        <v>87</v>
      </c>
      <c r="BD8" s="11">
        <v>158</v>
      </c>
      <c r="BE8" s="11">
        <v>109</v>
      </c>
      <c r="BF8" s="11"/>
      <c r="BG8" s="11">
        <v>32</v>
      </c>
      <c r="BH8" s="11">
        <v>165</v>
      </c>
      <c r="BI8" s="11">
        <v>112</v>
      </c>
      <c r="BJ8" s="11">
        <v>14</v>
      </c>
      <c r="BK8" s="11">
        <v>36</v>
      </c>
      <c r="BL8" s="11"/>
      <c r="BM8" s="11">
        <v>198</v>
      </c>
      <c r="BN8" s="11">
        <v>50</v>
      </c>
    </row>
    <row r="9" spans="2:66" ht="29" x14ac:dyDescent="0.35">
      <c r="B9" s="18" t="s">
        <v>350</v>
      </c>
      <c r="C9" s="17">
        <v>0.18196847976892999</v>
      </c>
      <c r="D9" s="17">
        <v>0.179821812064105</v>
      </c>
      <c r="E9" s="17">
        <v>0.18366870332454899</v>
      </c>
      <c r="F9" s="17"/>
      <c r="G9" s="17">
        <v>5.8545178722292299E-2</v>
      </c>
      <c r="H9" s="17">
        <v>0</v>
      </c>
      <c r="I9" s="17">
        <v>0.11424463733674201</v>
      </c>
      <c r="J9" s="17">
        <v>0.23645665936891999</v>
      </c>
      <c r="K9" s="17">
        <v>0.29752104065486001</v>
      </c>
      <c r="L9" s="17">
        <v>0.32898746467053502</v>
      </c>
      <c r="M9" s="17"/>
      <c r="N9" s="17">
        <v>9.2570499245749005E-2</v>
      </c>
      <c r="O9" s="17">
        <v>0.115887795919525</v>
      </c>
      <c r="P9" s="17">
        <v>0.25358981581925299</v>
      </c>
      <c r="Q9" s="17">
        <v>0.24405183522110399</v>
      </c>
      <c r="R9" s="17"/>
      <c r="S9" s="17">
        <v>9.3248439235193506E-2</v>
      </c>
      <c r="T9" s="17">
        <v>0.136195323273338</v>
      </c>
      <c r="U9" s="17">
        <v>0.19464573225933299</v>
      </c>
      <c r="V9" s="17">
        <v>0.34299113107101398</v>
      </c>
      <c r="W9" s="17">
        <v>8.8234519831581995E-2</v>
      </c>
      <c r="X9" s="17">
        <v>0.159482427371961</v>
      </c>
      <c r="Y9" s="17">
        <v>0.188235016629063</v>
      </c>
      <c r="Z9" s="17">
        <v>0.203428556999488</v>
      </c>
      <c r="AA9" s="17">
        <v>0.21714504870463799</v>
      </c>
      <c r="AB9" s="17">
        <v>0.14111061216569401</v>
      </c>
      <c r="AC9" s="17">
        <v>0.17751777479929701</v>
      </c>
      <c r="AD9" s="17">
        <v>0.33371000050024202</v>
      </c>
      <c r="AE9" s="17"/>
      <c r="AF9" s="17">
        <v>0.158803779744595</v>
      </c>
      <c r="AG9" s="17">
        <v>0.17969509428771699</v>
      </c>
      <c r="AH9" s="17">
        <v>0.154728300472877</v>
      </c>
      <c r="AI9" s="17">
        <v>0.17083698752067999</v>
      </c>
      <c r="AJ9" s="17">
        <v>0.24202491772829501</v>
      </c>
      <c r="AK9" s="17">
        <v>0.19648262926014601</v>
      </c>
      <c r="AL9" s="17"/>
      <c r="AM9" s="17">
        <v>0.21966841046150601</v>
      </c>
      <c r="AN9" s="17">
        <v>0.133862172847137</v>
      </c>
      <c r="AO9" s="17"/>
      <c r="AP9" s="17">
        <v>0.34325782579612402</v>
      </c>
      <c r="AQ9" s="17">
        <v>0.13560168019514199</v>
      </c>
      <c r="AR9" s="17">
        <v>0.14982627086484601</v>
      </c>
      <c r="AS9" s="17">
        <v>2.8848999344383699E-2</v>
      </c>
      <c r="AT9" s="17">
        <v>0</v>
      </c>
      <c r="AU9" s="17"/>
      <c r="AV9" s="17">
        <v>9.68088337226439E-2</v>
      </c>
      <c r="AW9" s="17">
        <v>0.25614856073521403</v>
      </c>
      <c r="AX9" s="17">
        <v>0.171120684964645</v>
      </c>
      <c r="AY9" s="17">
        <v>0.22142289198087201</v>
      </c>
      <c r="AZ9" s="17">
        <v>3.7823515122523799E-2</v>
      </c>
      <c r="BA9" s="17">
        <v>0.26683713479385701</v>
      </c>
      <c r="BB9" s="17"/>
      <c r="BC9" s="17">
        <v>9.5167429909691695E-2</v>
      </c>
      <c r="BD9" s="17">
        <v>0.22519526343544899</v>
      </c>
      <c r="BE9" s="17">
        <v>0.17298029403096701</v>
      </c>
      <c r="BF9" s="17"/>
      <c r="BG9" s="17">
        <v>0.22336294839232201</v>
      </c>
      <c r="BH9" s="17">
        <v>0.15829521388356099</v>
      </c>
      <c r="BI9" s="17">
        <v>0.12508047212661599</v>
      </c>
      <c r="BJ9" s="17">
        <v>0.280457817897934</v>
      </c>
      <c r="BK9" s="17">
        <v>0.26463538220444899</v>
      </c>
      <c r="BL9" s="17"/>
      <c r="BM9" s="17">
        <v>0.16886607420119801</v>
      </c>
      <c r="BN9" s="17">
        <v>0.26901327206643999</v>
      </c>
    </row>
    <row r="10" spans="2:66" ht="43.5" x14ac:dyDescent="0.35">
      <c r="B10" s="18" t="s">
        <v>351</v>
      </c>
      <c r="C10" s="17">
        <v>0.33912358063781201</v>
      </c>
      <c r="D10" s="17">
        <v>0.27661429401883603</v>
      </c>
      <c r="E10" s="17">
        <v>0.38863276238760902</v>
      </c>
      <c r="F10" s="17"/>
      <c r="G10" s="17">
        <v>0.38417567633323602</v>
      </c>
      <c r="H10" s="17">
        <v>0.33586677849743901</v>
      </c>
      <c r="I10" s="17">
        <v>0.39767926896885802</v>
      </c>
      <c r="J10" s="17">
        <v>0.294668381882705</v>
      </c>
      <c r="K10" s="17">
        <v>0.23950582917680099</v>
      </c>
      <c r="L10" s="17">
        <v>0.36704065823399101</v>
      </c>
      <c r="M10" s="17"/>
      <c r="N10" s="17">
        <v>0.40067368699268902</v>
      </c>
      <c r="O10" s="17">
        <v>0.36042589957544202</v>
      </c>
      <c r="P10" s="17">
        <v>0.29262706612262701</v>
      </c>
      <c r="Q10" s="17">
        <v>0.309984540396608</v>
      </c>
      <c r="R10" s="17"/>
      <c r="S10" s="17">
        <v>0.368755844243013</v>
      </c>
      <c r="T10" s="17">
        <v>0.31237643482645799</v>
      </c>
      <c r="U10" s="17">
        <v>0.49964997058673899</v>
      </c>
      <c r="V10" s="17">
        <v>0.31449727511839998</v>
      </c>
      <c r="W10" s="17">
        <v>0.32084096542351398</v>
      </c>
      <c r="X10" s="17">
        <v>0.26044447479371102</v>
      </c>
      <c r="Y10" s="17">
        <v>0.51256864640487698</v>
      </c>
      <c r="Z10" s="17">
        <v>0.33324497155314697</v>
      </c>
      <c r="AA10" s="17">
        <v>0.25844508086207901</v>
      </c>
      <c r="AB10" s="17">
        <v>0.288715191446272</v>
      </c>
      <c r="AC10" s="17">
        <v>0.30469613841284399</v>
      </c>
      <c r="AD10" s="17">
        <v>0.16576972290334299</v>
      </c>
      <c r="AE10" s="17"/>
      <c r="AF10" s="17">
        <v>0.295086571521815</v>
      </c>
      <c r="AG10" s="17">
        <v>0.348558298623734</v>
      </c>
      <c r="AH10" s="17">
        <v>0.40626709281541701</v>
      </c>
      <c r="AI10" s="17">
        <v>0.32907255566085702</v>
      </c>
      <c r="AJ10" s="17">
        <v>0.33553650059738299</v>
      </c>
      <c r="AK10" s="17">
        <v>0.28357381289688199</v>
      </c>
      <c r="AL10" s="17"/>
      <c r="AM10" s="17">
        <v>0.32410613870281102</v>
      </c>
      <c r="AN10" s="17">
        <v>0.35828631270743999</v>
      </c>
      <c r="AO10" s="17"/>
      <c r="AP10" s="17">
        <v>0.26263655986845202</v>
      </c>
      <c r="AQ10" s="17">
        <v>0.43214287608510599</v>
      </c>
      <c r="AR10" s="17">
        <v>0.32111427365976503</v>
      </c>
      <c r="AS10" s="17">
        <v>0.34500139324806101</v>
      </c>
      <c r="AT10" s="17">
        <v>0.13934988862525099</v>
      </c>
      <c r="AU10" s="17"/>
      <c r="AV10" s="17">
        <v>0.381314973762229</v>
      </c>
      <c r="AW10" s="17">
        <v>0.31211530996442499</v>
      </c>
      <c r="AX10" s="17">
        <v>0.46212454430967798</v>
      </c>
      <c r="AY10" s="17">
        <v>0.37864202317678602</v>
      </c>
      <c r="AZ10" s="17">
        <v>0.38285065803371299</v>
      </c>
      <c r="BA10" s="17">
        <v>0.24312815563949899</v>
      </c>
      <c r="BB10" s="17"/>
      <c r="BC10" s="17">
        <v>0.33486337764013302</v>
      </c>
      <c r="BD10" s="17">
        <v>0.30550912297329003</v>
      </c>
      <c r="BE10" s="17">
        <v>0.37830742419075403</v>
      </c>
      <c r="BF10" s="17"/>
      <c r="BG10" s="17">
        <v>0.24855044561741399</v>
      </c>
      <c r="BH10" s="17">
        <v>0.36147453933249202</v>
      </c>
      <c r="BI10" s="17">
        <v>0.383007296196753</v>
      </c>
      <c r="BJ10" s="17">
        <v>7.2417289174488697E-2</v>
      </c>
      <c r="BK10" s="17">
        <v>0.40487192624489099</v>
      </c>
      <c r="BL10" s="17"/>
      <c r="BM10" s="17">
        <v>0.34312896713499802</v>
      </c>
      <c r="BN10" s="17">
        <v>0.31288547021513502</v>
      </c>
    </row>
    <row r="11" spans="2:66" ht="29" x14ac:dyDescent="0.35">
      <c r="B11" s="18" t="s">
        <v>352</v>
      </c>
      <c r="C11" s="17">
        <v>0.27316088079779299</v>
      </c>
      <c r="D11" s="17">
        <v>0.30298345938348498</v>
      </c>
      <c r="E11" s="17">
        <v>0.249540527034255</v>
      </c>
      <c r="F11" s="17"/>
      <c r="G11" s="17">
        <v>0.292180685635205</v>
      </c>
      <c r="H11" s="17">
        <v>0.32823479004533801</v>
      </c>
      <c r="I11" s="17">
        <v>0.264113770662463</v>
      </c>
      <c r="J11" s="17">
        <v>0.32733927516945399</v>
      </c>
      <c r="K11" s="17">
        <v>0.28398905945973002</v>
      </c>
      <c r="L11" s="17">
        <v>0.17582142881332899</v>
      </c>
      <c r="M11" s="17"/>
      <c r="N11" s="17">
        <v>0.32735732843777898</v>
      </c>
      <c r="O11" s="17">
        <v>0.35404506662259</v>
      </c>
      <c r="P11" s="17">
        <v>0.20840899124471199</v>
      </c>
      <c r="Q11" s="17">
        <v>0.21529622459772901</v>
      </c>
      <c r="R11" s="17"/>
      <c r="S11" s="17">
        <v>0.30493419182400699</v>
      </c>
      <c r="T11" s="17">
        <v>0.41329991291484702</v>
      </c>
      <c r="U11" s="17">
        <v>0.10887934436372999</v>
      </c>
      <c r="V11" s="17">
        <v>0.20065233519154799</v>
      </c>
      <c r="W11" s="17">
        <v>0.41293494483891002</v>
      </c>
      <c r="X11" s="17">
        <v>0.188882197222243</v>
      </c>
      <c r="Y11" s="17">
        <v>0.18902563146298501</v>
      </c>
      <c r="Z11" s="17">
        <v>0.27194558329743301</v>
      </c>
      <c r="AA11" s="17">
        <v>0.328032466489527</v>
      </c>
      <c r="AB11" s="17">
        <v>0.29010302503351698</v>
      </c>
      <c r="AC11" s="17">
        <v>0.30062084761234698</v>
      </c>
      <c r="AD11" s="17">
        <v>0.17249042772026299</v>
      </c>
      <c r="AE11" s="17"/>
      <c r="AF11" s="17">
        <v>0.35369567253066198</v>
      </c>
      <c r="AG11" s="17">
        <v>0.23730568359277501</v>
      </c>
      <c r="AH11" s="17">
        <v>0.28580995088382799</v>
      </c>
      <c r="AI11" s="17">
        <v>0.244706910100463</v>
      </c>
      <c r="AJ11" s="17">
        <v>0.30322400779770098</v>
      </c>
      <c r="AK11" s="17">
        <v>0.19280796642428</v>
      </c>
      <c r="AL11" s="17"/>
      <c r="AM11" s="17">
        <v>0.259245395003879</v>
      </c>
      <c r="AN11" s="17">
        <v>0.29091748189148398</v>
      </c>
      <c r="AO11" s="17"/>
      <c r="AP11" s="17">
        <v>0.263847511104434</v>
      </c>
      <c r="AQ11" s="17">
        <v>0.206518436307639</v>
      </c>
      <c r="AR11" s="17">
        <v>0.28446674664102201</v>
      </c>
      <c r="AS11" s="17">
        <v>0.40248394972804502</v>
      </c>
      <c r="AT11" s="17">
        <v>0.57062424156496205</v>
      </c>
      <c r="AU11" s="17"/>
      <c r="AV11" s="17">
        <v>0.32485665317416601</v>
      </c>
      <c r="AW11" s="17">
        <v>0.25369491821067303</v>
      </c>
      <c r="AX11" s="17">
        <v>0.16823582834900899</v>
      </c>
      <c r="AY11" s="17">
        <v>0.17872898106337801</v>
      </c>
      <c r="AZ11" s="17">
        <v>0.38430730404848401</v>
      </c>
      <c r="BA11" s="17">
        <v>0.394520644736022</v>
      </c>
      <c r="BB11" s="17"/>
      <c r="BC11" s="17">
        <v>0.32847051977758501</v>
      </c>
      <c r="BD11" s="17">
        <v>0.27514778790391398</v>
      </c>
      <c r="BE11" s="17">
        <v>0.246729258941388</v>
      </c>
      <c r="BF11" s="17"/>
      <c r="BG11" s="17">
        <v>0.34441182668210601</v>
      </c>
      <c r="BH11" s="17">
        <v>0.26712138723046402</v>
      </c>
      <c r="BI11" s="17">
        <v>0.29683351149879</v>
      </c>
      <c r="BJ11" s="17">
        <v>0.42243809814966299</v>
      </c>
      <c r="BK11" s="17">
        <v>0.16567196642228699</v>
      </c>
      <c r="BL11" s="17"/>
      <c r="BM11" s="17">
        <v>0.27967793995971402</v>
      </c>
      <c r="BN11" s="17">
        <v>0.236716264959381</v>
      </c>
    </row>
    <row r="12" spans="2:66" ht="29" x14ac:dyDescent="0.35">
      <c r="B12" s="18" t="s">
        <v>353</v>
      </c>
      <c r="C12" s="17">
        <v>0.13927177922147499</v>
      </c>
      <c r="D12" s="17">
        <v>0.137975401708231</v>
      </c>
      <c r="E12" s="17">
        <v>0.140298548096807</v>
      </c>
      <c r="F12" s="17"/>
      <c r="G12" s="17">
        <v>0.22272843088803801</v>
      </c>
      <c r="H12" s="17">
        <v>0.222529053917153</v>
      </c>
      <c r="I12" s="17">
        <v>0.173047211695498</v>
      </c>
      <c r="J12" s="17">
        <v>7.0133791945773002E-2</v>
      </c>
      <c r="K12" s="17">
        <v>0.12027619079360199</v>
      </c>
      <c r="L12" s="17">
        <v>6.9070861504512193E-2</v>
      </c>
      <c r="M12" s="17"/>
      <c r="N12" s="17">
        <v>0.148467109319107</v>
      </c>
      <c r="O12" s="17">
        <v>0.119131087192121</v>
      </c>
      <c r="P12" s="17">
        <v>0.170982431626097</v>
      </c>
      <c r="Q12" s="17">
        <v>0.12004795045934</v>
      </c>
      <c r="R12" s="17"/>
      <c r="S12" s="17">
        <v>0.23306152469778699</v>
      </c>
      <c r="T12" s="17">
        <v>6.0049394381164599E-2</v>
      </c>
      <c r="U12" s="17">
        <v>0.13866948267162801</v>
      </c>
      <c r="V12" s="17">
        <v>0.141859258619039</v>
      </c>
      <c r="W12" s="17">
        <v>0.134004368523229</v>
      </c>
      <c r="X12" s="17">
        <v>0.203127033823957</v>
      </c>
      <c r="Y12" s="17">
        <v>5.4111796358381099E-2</v>
      </c>
      <c r="Z12" s="17">
        <v>0.19138088814993301</v>
      </c>
      <c r="AA12" s="17">
        <v>0.108835716609802</v>
      </c>
      <c r="AB12" s="17">
        <v>0.104205089526846</v>
      </c>
      <c r="AC12" s="17">
        <v>0.217165239175513</v>
      </c>
      <c r="AD12" s="17">
        <v>0.24920206777561399</v>
      </c>
      <c r="AE12" s="17"/>
      <c r="AF12" s="17">
        <v>0.147408843827812</v>
      </c>
      <c r="AG12" s="17">
        <v>0.16360264600792301</v>
      </c>
      <c r="AH12" s="17">
        <v>0.10301322838356899</v>
      </c>
      <c r="AI12" s="17">
        <v>0.16979999367349499</v>
      </c>
      <c r="AJ12" s="17">
        <v>6.0327793352337601E-2</v>
      </c>
      <c r="AK12" s="17">
        <v>0.19121530357702199</v>
      </c>
      <c r="AL12" s="17"/>
      <c r="AM12" s="17">
        <v>0.144599851161061</v>
      </c>
      <c r="AN12" s="17">
        <v>0.13247299048848701</v>
      </c>
      <c r="AO12" s="17"/>
      <c r="AP12" s="17">
        <v>6.5427773964712693E-2</v>
      </c>
      <c r="AQ12" s="17">
        <v>0.132390607588765</v>
      </c>
      <c r="AR12" s="17">
        <v>0.20169070861479799</v>
      </c>
      <c r="AS12" s="17">
        <v>0.194760927277569</v>
      </c>
      <c r="AT12" s="17">
        <v>0.14414653350456899</v>
      </c>
      <c r="AU12" s="17"/>
      <c r="AV12" s="17">
        <v>0.16494667613539901</v>
      </c>
      <c r="AW12" s="17">
        <v>0.123126933294861</v>
      </c>
      <c r="AX12" s="17">
        <v>5.45012461022365E-2</v>
      </c>
      <c r="AY12" s="17">
        <v>0.13867674021016199</v>
      </c>
      <c r="AZ12" s="17">
        <v>0.114969067758855</v>
      </c>
      <c r="BA12" s="17">
        <v>9.55140648306224E-2</v>
      </c>
      <c r="BB12" s="17"/>
      <c r="BC12" s="17">
        <v>0.195066529415722</v>
      </c>
      <c r="BD12" s="17">
        <v>0.12566774494465899</v>
      </c>
      <c r="BE12" s="17">
        <v>0.1436887714724</v>
      </c>
      <c r="BF12" s="17"/>
      <c r="BG12" s="17">
        <v>6.1036104890250999E-2</v>
      </c>
      <c r="BH12" s="17">
        <v>0.174441934736491</v>
      </c>
      <c r="BI12" s="17">
        <v>0.160201205966502</v>
      </c>
      <c r="BJ12" s="17">
        <v>0.14649627032342399</v>
      </c>
      <c r="BK12" s="17">
        <v>5.26083177960808E-2</v>
      </c>
      <c r="BL12" s="17"/>
      <c r="BM12" s="17">
        <v>0.15601810001163299</v>
      </c>
      <c r="BN12" s="17">
        <v>7.8586057475047794E-2</v>
      </c>
    </row>
    <row r="13" spans="2:66" ht="29" x14ac:dyDescent="0.35">
      <c r="B13" s="18" t="s">
        <v>354</v>
      </c>
      <c r="C13" s="17">
        <v>2.4220734979300301E-2</v>
      </c>
      <c r="D13" s="17">
        <v>2.48165555204343E-2</v>
      </c>
      <c r="E13" s="17">
        <v>2.3748827698689801E-2</v>
      </c>
      <c r="F13" s="17"/>
      <c r="G13" s="17">
        <v>2.32901707287991E-2</v>
      </c>
      <c r="H13" s="17">
        <v>3.33328686874685E-2</v>
      </c>
      <c r="I13" s="17">
        <v>1.6324836636185901E-2</v>
      </c>
      <c r="J13" s="17">
        <v>4.3293825412529199E-2</v>
      </c>
      <c r="K13" s="17">
        <v>3.7663749095606401E-2</v>
      </c>
      <c r="L13" s="17">
        <v>0</v>
      </c>
      <c r="M13" s="17"/>
      <c r="N13" s="17">
        <v>2.13865001414036E-2</v>
      </c>
      <c r="O13" s="17">
        <v>2.6719861010365799E-2</v>
      </c>
      <c r="P13" s="17">
        <v>2.0427418111402001E-2</v>
      </c>
      <c r="Q13" s="17">
        <v>2.9115741770309199E-2</v>
      </c>
      <c r="R13" s="17"/>
      <c r="S13" s="17">
        <v>0</v>
      </c>
      <c r="T13" s="17">
        <v>3.8576111617444203E-2</v>
      </c>
      <c r="U13" s="17">
        <v>2.9157222985544799E-2</v>
      </c>
      <c r="V13" s="17">
        <v>0</v>
      </c>
      <c r="W13" s="17">
        <v>0</v>
      </c>
      <c r="X13" s="17">
        <v>9.3976091006939294E-2</v>
      </c>
      <c r="Y13" s="17">
        <v>2.7202438481698701E-2</v>
      </c>
      <c r="Z13" s="17">
        <v>0</v>
      </c>
      <c r="AA13" s="17">
        <v>0</v>
      </c>
      <c r="AB13" s="17">
        <v>7.3989538002532301E-2</v>
      </c>
      <c r="AC13" s="17">
        <v>0</v>
      </c>
      <c r="AD13" s="17">
        <v>0</v>
      </c>
      <c r="AE13" s="17"/>
      <c r="AF13" s="17">
        <v>3.1137385236303699E-2</v>
      </c>
      <c r="AG13" s="17">
        <v>4.3859843876824602E-2</v>
      </c>
      <c r="AH13" s="17">
        <v>0</v>
      </c>
      <c r="AI13" s="17">
        <v>0</v>
      </c>
      <c r="AJ13" s="17">
        <v>3.9559027446307897E-2</v>
      </c>
      <c r="AK13" s="17">
        <v>0</v>
      </c>
      <c r="AL13" s="17"/>
      <c r="AM13" s="17">
        <v>4.75517951702587E-3</v>
      </c>
      <c r="AN13" s="17">
        <v>4.9059400946814602E-2</v>
      </c>
      <c r="AO13" s="17"/>
      <c r="AP13" s="17">
        <v>2.1367301168084499E-2</v>
      </c>
      <c r="AQ13" s="17">
        <v>3.2478318151685601E-2</v>
      </c>
      <c r="AR13" s="17">
        <v>1.1896894038003401E-2</v>
      </c>
      <c r="AS13" s="17">
        <v>2.8904730401941501E-2</v>
      </c>
      <c r="AT13" s="17">
        <v>0.14587933630521799</v>
      </c>
      <c r="AU13" s="17"/>
      <c r="AV13" s="17">
        <v>1.6866740636126001E-2</v>
      </c>
      <c r="AW13" s="17">
        <v>1.3996975120724901E-2</v>
      </c>
      <c r="AX13" s="17">
        <v>5.7956599498441598E-2</v>
      </c>
      <c r="AY13" s="17">
        <v>1.94943736195059E-2</v>
      </c>
      <c r="AZ13" s="17">
        <v>0</v>
      </c>
      <c r="BA13" s="17">
        <v>0</v>
      </c>
      <c r="BB13" s="17"/>
      <c r="BC13" s="17">
        <v>0</v>
      </c>
      <c r="BD13" s="17">
        <v>1.8255284121334502E-2</v>
      </c>
      <c r="BE13" s="17">
        <v>3.0563300119801799E-2</v>
      </c>
      <c r="BF13" s="17"/>
      <c r="BG13" s="17">
        <v>5.9578059724710301E-2</v>
      </c>
      <c r="BH13" s="17">
        <v>2.61602755266435E-2</v>
      </c>
      <c r="BI13" s="17">
        <v>1.75455337627555E-2</v>
      </c>
      <c r="BJ13" s="17">
        <v>0</v>
      </c>
      <c r="BK13" s="17">
        <v>2.6374991176766401E-2</v>
      </c>
      <c r="BL13" s="17"/>
      <c r="BM13" s="17">
        <v>3.1589306236712897E-2</v>
      </c>
      <c r="BN13" s="17">
        <v>1.9077327990155199E-2</v>
      </c>
    </row>
    <row r="14" spans="2:66" x14ac:dyDescent="0.35">
      <c r="B14" s="18" t="s">
        <v>282</v>
      </c>
      <c r="C14" s="19">
        <v>4.2254544594689698E-2</v>
      </c>
      <c r="D14" s="19">
        <v>7.7788477304908996E-2</v>
      </c>
      <c r="E14" s="19">
        <v>1.4110631458089501E-2</v>
      </c>
      <c r="F14" s="19"/>
      <c r="G14" s="19">
        <v>1.9079857692430001E-2</v>
      </c>
      <c r="H14" s="19">
        <v>8.0036508852601204E-2</v>
      </c>
      <c r="I14" s="19">
        <v>3.4590274700253498E-2</v>
      </c>
      <c r="J14" s="19">
        <v>2.81080662206191E-2</v>
      </c>
      <c r="K14" s="19">
        <v>2.10441308193999E-2</v>
      </c>
      <c r="L14" s="19">
        <v>5.9079586777632302E-2</v>
      </c>
      <c r="M14" s="19"/>
      <c r="N14" s="19">
        <v>9.5448758632725693E-3</v>
      </c>
      <c r="O14" s="19">
        <v>2.37902896799554E-2</v>
      </c>
      <c r="P14" s="19">
        <v>5.3964277075908902E-2</v>
      </c>
      <c r="Q14" s="19">
        <v>8.1503707554909599E-2</v>
      </c>
      <c r="R14" s="19"/>
      <c r="S14" s="19">
        <v>0</v>
      </c>
      <c r="T14" s="19">
        <v>3.9502822986748197E-2</v>
      </c>
      <c r="U14" s="19">
        <v>2.89982471330247E-2</v>
      </c>
      <c r="V14" s="19">
        <v>0</v>
      </c>
      <c r="W14" s="19">
        <v>4.39852013827653E-2</v>
      </c>
      <c r="X14" s="19">
        <v>9.4087775781189403E-2</v>
      </c>
      <c r="Y14" s="19">
        <v>2.8856470662995001E-2</v>
      </c>
      <c r="Z14" s="19">
        <v>0</v>
      </c>
      <c r="AA14" s="19">
        <v>8.7541687333954704E-2</v>
      </c>
      <c r="AB14" s="19">
        <v>0.101876543825139</v>
      </c>
      <c r="AC14" s="19">
        <v>0</v>
      </c>
      <c r="AD14" s="19">
        <v>7.8827781100537203E-2</v>
      </c>
      <c r="AE14" s="19"/>
      <c r="AF14" s="19">
        <v>1.3867747138811899E-2</v>
      </c>
      <c r="AG14" s="19">
        <v>2.6978433611025698E-2</v>
      </c>
      <c r="AH14" s="19">
        <v>5.0181427444308299E-2</v>
      </c>
      <c r="AI14" s="19">
        <v>8.5583553044504795E-2</v>
      </c>
      <c r="AJ14" s="19">
        <v>1.9327753077975299E-2</v>
      </c>
      <c r="AK14" s="19">
        <v>0.13592028784167001</v>
      </c>
      <c r="AL14" s="19"/>
      <c r="AM14" s="19">
        <v>4.76250251537172E-2</v>
      </c>
      <c r="AN14" s="19">
        <v>3.5401641118637299E-2</v>
      </c>
      <c r="AO14" s="19"/>
      <c r="AP14" s="19">
        <v>4.3463028098192698E-2</v>
      </c>
      <c r="AQ14" s="19">
        <v>6.08680816716623E-2</v>
      </c>
      <c r="AR14" s="19">
        <v>3.10051061815656E-2</v>
      </c>
      <c r="AS14" s="19">
        <v>0</v>
      </c>
      <c r="AT14" s="19">
        <v>0</v>
      </c>
      <c r="AU14" s="19"/>
      <c r="AV14" s="19">
        <v>1.52061225694362E-2</v>
      </c>
      <c r="AW14" s="19">
        <v>4.0917302674102297E-2</v>
      </c>
      <c r="AX14" s="19">
        <v>8.6061096775989304E-2</v>
      </c>
      <c r="AY14" s="19">
        <v>6.3034989949297501E-2</v>
      </c>
      <c r="AZ14" s="19">
        <v>8.0049455036424202E-2</v>
      </c>
      <c r="BA14" s="19">
        <v>0</v>
      </c>
      <c r="BB14" s="19"/>
      <c r="BC14" s="19">
        <v>4.6432143256868397E-2</v>
      </c>
      <c r="BD14" s="19">
        <v>5.0224796621352999E-2</v>
      </c>
      <c r="BE14" s="19">
        <v>2.7730951244688801E-2</v>
      </c>
      <c r="BF14" s="19"/>
      <c r="BG14" s="19">
        <v>6.3060614693196002E-2</v>
      </c>
      <c r="BH14" s="19">
        <v>1.2506649290348599E-2</v>
      </c>
      <c r="BI14" s="19">
        <v>1.7331980448583501E-2</v>
      </c>
      <c r="BJ14" s="19">
        <v>7.8190524454490207E-2</v>
      </c>
      <c r="BK14" s="19">
        <v>8.5837416155525398E-2</v>
      </c>
      <c r="BL14" s="19"/>
      <c r="BM14" s="19">
        <v>2.0719612455743702E-2</v>
      </c>
      <c r="BN14" s="19">
        <v>8.3721607293841094E-2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510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385</v>
      </c>
      <c r="D7" s="10">
        <v>175</v>
      </c>
      <c r="E7" s="10">
        <v>207</v>
      </c>
      <c r="F7" s="10"/>
      <c r="G7" s="10">
        <v>55</v>
      </c>
      <c r="H7" s="10">
        <v>74</v>
      </c>
      <c r="I7" s="10">
        <v>59</v>
      </c>
      <c r="J7" s="10">
        <v>70</v>
      </c>
      <c r="K7" s="10">
        <v>42</v>
      </c>
      <c r="L7" s="10">
        <v>85</v>
      </c>
      <c r="M7" s="10"/>
      <c r="N7" s="10">
        <v>94</v>
      </c>
      <c r="O7" s="10">
        <v>92</v>
      </c>
      <c r="P7" s="10">
        <v>92</v>
      </c>
      <c r="Q7" s="10">
        <v>107</v>
      </c>
      <c r="R7" s="10"/>
      <c r="S7" s="10">
        <v>44</v>
      </c>
      <c r="T7" s="10">
        <v>57</v>
      </c>
      <c r="U7" s="10">
        <v>33</v>
      </c>
      <c r="V7" s="10">
        <v>33</v>
      </c>
      <c r="W7" s="10">
        <v>24</v>
      </c>
      <c r="X7" s="10">
        <v>35</v>
      </c>
      <c r="Y7" s="10">
        <v>30</v>
      </c>
      <c r="Z7" s="10">
        <v>13</v>
      </c>
      <c r="AA7" s="10">
        <v>52</v>
      </c>
      <c r="AB7" s="10">
        <v>34</v>
      </c>
      <c r="AC7" s="10">
        <v>21</v>
      </c>
      <c r="AD7" s="10">
        <v>9</v>
      </c>
      <c r="AE7" s="10"/>
      <c r="AF7" s="10">
        <v>96</v>
      </c>
      <c r="AG7" s="10">
        <v>98</v>
      </c>
      <c r="AH7" s="10">
        <v>55</v>
      </c>
      <c r="AI7" s="10">
        <v>78</v>
      </c>
      <c r="AJ7" s="10">
        <v>34</v>
      </c>
      <c r="AK7" s="10">
        <v>24</v>
      </c>
      <c r="AL7" s="10"/>
      <c r="AM7" s="10">
        <v>239</v>
      </c>
      <c r="AN7" s="10">
        <v>144</v>
      </c>
      <c r="AO7" s="10"/>
      <c r="AP7" s="10">
        <v>93</v>
      </c>
      <c r="AQ7" s="10">
        <v>92</v>
      </c>
      <c r="AR7" s="10">
        <v>86</v>
      </c>
      <c r="AS7" s="10">
        <v>47</v>
      </c>
      <c r="AT7" s="10">
        <v>6</v>
      </c>
      <c r="AU7" s="10"/>
      <c r="AV7" s="10">
        <v>116</v>
      </c>
      <c r="AW7" s="10">
        <v>73</v>
      </c>
      <c r="AX7" s="10">
        <v>32</v>
      </c>
      <c r="AY7" s="10">
        <v>56</v>
      </c>
      <c r="AZ7" s="10">
        <v>29</v>
      </c>
      <c r="BA7" s="10">
        <v>29</v>
      </c>
      <c r="BB7" s="10"/>
      <c r="BC7" s="10">
        <v>85</v>
      </c>
      <c r="BD7" s="10">
        <v>155</v>
      </c>
      <c r="BE7" s="10">
        <v>117</v>
      </c>
      <c r="BF7" s="10"/>
      <c r="BG7" s="10">
        <v>38</v>
      </c>
      <c r="BH7" s="10">
        <v>192</v>
      </c>
      <c r="BI7" s="10">
        <v>97</v>
      </c>
      <c r="BJ7" s="10">
        <v>11</v>
      </c>
      <c r="BK7" s="10">
        <v>27</v>
      </c>
      <c r="BL7" s="10"/>
      <c r="BM7" s="10">
        <v>230</v>
      </c>
      <c r="BN7" s="10">
        <v>38</v>
      </c>
    </row>
    <row r="8" spans="2:66" ht="30" customHeight="1" x14ac:dyDescent="0.35">
      <c r="B8" s="11" t="s">
        <v>19</v>
      </c>
      <c r="C8" s="11">
        <v>385</v>
      </c>
      <c r="D8" s="11">
        <v>176</v>
      </c>
      <c r="E8" s="11">
        <v>206</v>
      </c>
      <c r="F8" s="11"/>
      <c r="G8" s="11">
        <v>55</v>
      </c>
      <c r="H8" s="11">
        <v>73</v>
      </c>
      <c r="I8" s="11">
        <v>61</v>
      </c>
      <c r="J8" s="11">
        <v>71</v>
      </c>
      <c r="K8" s="11">
        <v>42</v>
      </c>
      <c r="L8" s="11">
        <v>83</v>
      </c>
      <c r="M8" s="11"/>
      <c r="N8" s="11">
        <v>93</v>
      </c>
      <c r="O8" s="11">
        <v>95</v>
      </c>
      <c r="P8" s="11">
        <v>91</v>
      </c>
      <c r="Q8" s="11">
        <v>106</v>
      </c>
      <c r="R8" s="11"/>
      <c r="S8" s="11">
        <v>43</v>
      </c>
      <c r="T8" s="11">
        <v>56</v>
      </c>
      <c r="U8" s="11">
        <v>32</v>
      </c>
      <c r="V8" s="11">
        <v>35</v>
      </c>
      <c r="W8" s="11">
        <v>24</v>
      </c>
      <c r="X8" s="11">
        <v>34</v>
      </c>
      <c r="Y8" s="11">
        <v>29</v>
      </c>
      <c r="Z8" s="11">
        <v>13</v>
      </c>
      <c r="AA8" s="11">
        <v>51</v>
      </c>
      <c r="AB8" s="11">
        <v>39</v>
      </c>
      <c r="AC8" s="11">
        <v>20</v>
      </c>
      <c r="AD8" s="11">
        <v>8</v>
      </c>
      <c r="AE8" s="11"/>
      <c r="AF8" s="11">
        <v>96</v>
      </c>
      <c r="AG8" s="11">
        <v>98</v>
      </c>
      <c r="AH8" s="11">
        <v>56</v>
      </c>
      <c r="AI8" s="11">
        <v>77</v>
      </c>
      <c r="AJ8" s="11">
        <v>34</v>
      </c>
      <c r="AK8" s="11">
        <v>24</v>
      </c>
      <c r="AL8" s="11"/>
      <c r="AM8" s="11">
        <v>238</v>
      </c>
      <c r="AN8" s="11">
        <v>145</v>
      </c>
      <c r="AO8" s="11"/>
      <c r="AP8" s="11">
        <v>92</v>
      </c>
      <c r="AQ8" s="11">
        <v>92</v>
      </c>
      <c r="AR8" s="11">
        <v>86</v>
      </c>
      <c r="AS8" s="11">
        <v>48</v>
      </c>
      <c r="AT8" s="11">
        <v>6</v>
      </c>
      <c r="AU8" s="11"/>
      <c r="AV8" s="11">
        <v>116</v>
      </c>
      <c r="AW8" s="11">
        <v>73</v>
      </c>
      <c r="AX8" s="11">
        <v>32</v>
      </c>
      <c r="AY8" s="11">
        <v>56</v>
      </c>
      <c r="AZ8" s="11">
        <v>29</v>
      </c>
      <c r="BA8" s="11">
        <v>29</v>
      </c>
      <c r="BB8" s="11"/>
      <c r="BC8" s="11">
        <v>85</v>
      </c>
      <c r="BD8" s="11">
        <v>155</v>
      </c>
      <c r="BE8" s="11">
        <v>117</v>
      </c>
      <c r="BF8" s="11"/>
      <c r="BG8" s="11">
        <v>38</v>
      </c>
      <c r="BH8" s="11">
        <v>192</v>
      </c>
      <c r="BI8" s="11">
        <v>98</v>
      </c>
      <c r="BJ8" s="11">
        <v>11</v>
      </c>
      <c r="BK8" s="11">
        <v>27</v>
      </c>
      <c r="BL8" s="11"/>
      <c r="BM8" s="11">
        <v>229</v>
      </c>
      <c r="BN8" s="11">
        <v>38</v>
      </c>
    </row>
    <row r="9" spans="2:66" ht="29" x14ac:dyDescent="0.35">
      <c r="B9" s="18" t="s">
        <v>350</v>
      </c>
      <c r="C9" s="17">
        <v>0.32520155915246202</v>
      </c>
      <c r="D9" s="17">
        <v>0.296734420697913</v>
      </c>
      <c r="E9" s="17">
        <v>0.35423176345798002</v>
      </c>
      <c r="F9" s="17"/>
      <c r="G9" s="17">
        <v>0.179915030054458</v>
      </c>
      <c r="H9" s="17">
        <v>0.21967968930548101</v>
      </c>
      <c r="I9" s="17">
        <v>0.236046145681331</v>
      </c>
      <c r="J9" s="17">
        <v>0.31570008880719103</v>
      </c>
      <c r="K9" s="17">
        <v>0.44171118915499702</v>
      </c>
      <c r="L9" s="17">
        <v>0.52803735733031298</v>
      </c>
      <c r="M9" s="17"/>
      <c r="N9" s="17">
        <v>0.243274401150716</v>
      </c>
      <c r="O9" s="17">
        <v>0.332729826959346</v>
      </c>
      <c r="P9" s="17">
        <v>0.38958540742360198</v>
      </c>
      <c r="Q9" s="17">
        <v>0.33484193685110702</v>
      </c>
      <c r="R9" s="17"/>
      <c r="S9" s="17">
        <v>0.20133721931947299</v>
      </c>
      <c r="T9" s="17">
        <v>0.35087521731711302</v>
      </c>
      <c r="U9" s="17">
        <v>0.393698993001662</v>
      </c>
      <c r="V9" s="17">
        <v>0.35898660565861001</v>
      </c>
      <c r="W9" s="17">
        <v>0.24238814003346901</v>
      </c>
      <c r="X9" s="17">
        <v>0.42822981734299798</v>
      </c>
      <c r="Y9" s="17">
        <v>0.53385744631978005</v>
      </c>
      <c r="Z9" s="17">
        <v>0.15492153313537099</v>
      </c>
      <c r="AA9" s="17">
        <v>0.25025518568583199</v>
      </c>
      <c r="AB9" s="17">
        <v>0.29189081208886197</v>
      </c>
      <c r="AC9" s="17">
        <v>0.33341956923771698</v>
      </c>
      <c r="AD9" s="17">
        <v>0.32128498060972399</v>
      </c>
      <c r="AE9" s="17"/>
      <c r="AF9" s="17">
        <v>0.20956855749131201</v>
      </c>
      <c r="AG9" s="17">
        <v>0.37222156405690199</v>
      </c>
      <c r="AH9" s="17">
        <v>0.30374539850587901</v>
      </c>
      <c r="AI9" s="17">
        <v>0.37348769049171199</v>
      </c>
      <c r="AJ9" s="17">
        <v>0.40776963723777898</v>
      </c>
      <c r="AK9" s="17">
        <v>0.37226202480402398</v>
      </c>
      <c r="AL9" s="17"/>
      <c r="AM9" s="17">
        <v>0.37043428623081998</v>
      </c>
      <c r="AN9" s="17">
        <v>0.248703624891806</v>
      </c>
      <c r="AO9" s="17"/>
      <c r="AP9" s="17">
        <v>0.417104924271406</v>
      </c>
      <c r="AQ9" s="17">
        <v>0.26983101493832301</v>
      </c>
      <c r="AR9" s="17">
        <v>0.26828636162250002</v>
      </c>
      <c r="AS9" s="17">
        <v>0.320300247880698</v>
      </c>
      <c r="AT9" s="17">
        <v>0.16152459040478401</v>
      </c>
      <c r="AU9" s="17"/>
      <c r="AV9" s="17">
        <v>0.29883319968947297</v>
      </c>
      <c r="AW9" s="17">
        <v>0.349166545031314</v>
      </c>
      <c r="AX9" s="17">
        <v>0.37507172898167501</v>
      </c>
      <c r="AY9" s="17">
        <v>0.342157377563718</v>
      </c>
      <c r="AZ9" s="17">
        <v>0.2040297653725</v>
      </c>
      <c r="BA9" s="17">
        <v>0.27360750746524598</v>
      </c>
      <c r="BB9" s="17"/>
      <c r="BC9" s="17">
        <v>0.25310538653973602</v>
      </c>
      <c r="BD9" s="17">
        <v>0.338001552661988</v>
      </c>
      <c r="BE9" s="17">
        <v>0.36873366082158399</v>
      </c>
      <c r="BF9" s="17"/>
      <c r="BG9" s="17">
        <v>0.39128518484612401</v>
      </c>
      <c r="BH9" s="17">
        <v>0.323506685694259</v>
      </c>
      <c r="BI9" s="17">
        <v>0.29863439767095501</v>
      </c>
      <c r="BJ9" s="17">
        <v>0.26410259496671201</v>
      </c>
      <c r="BK9" s="17">
        <v>0.42449644031564998</v>
      </c>
      <c r="BL9" s="17"/>
      <c r="BM9" s="17">
        <v>0.33464503000909401</v>
      </c>
      <c r="BN9" s="17">
        <v>0.377739433180589</v>
      </c>
    </row>
    <row r="10" spans="2:66" ht="43.5" x14ac:dyDescent="0.35">
      <c r="B10" s="18" t="s">
        <v>351</v>
      </c>
      <c r="C10" s="17">
        <v>0.31855527633250402</v>
      </c>
      <c r="D10" s="17">
        <v>0.27865992114729399</v>
      </c>
      <c r="E10" s="17">
        <v>0.342570951673831</v>
      </c>
      <c r="F10" s="17"/>
      <c r="G10" s="17">
        <v>0.43247952252670802</v>
      </c>
      <c r="H10" s="17">
        <v>0.32516387193323798</v>
      </c>
      <c r="I10" s="17">
        <v>0.30845835797660498</v>
      </c>
      <c r="J10" s="17">
        <v>0.32718413930849799</v>
      </c>
      <c r="K10" s="17">
        <v>0.29573775270053299</v>
      </c>
      <c r="L10" s="17">
        <v>0.24921950081673899</v>
      </c>
      <c r="M10" s="17"/>
      <c r="N10" s="17">
        <v>0.34802654178657999</v>
      </c>
      <c r="O10" s="17">
        <v>0.369864020556254</v>
      </c>
      <c r="P10" s="17">
        <v>0.287529581720875</v>
      </c>
      <c r="Q10" s="17">
        <v>0.27314287271064203</v>
      </c>
      <c r="R10" s="17"/>
      <c r="S10" s="17">
        <v>0.371686965420647</v>
      </c>
      <c r="T10" s="17">
        <v>0.35115916406865899</v>
      </c>
      <c r="U10" s="17">
        <v>0.27641190615362898</v>
      </c>
      <c r="V10" s="17">
        <v>0.24217621351007801</v>
      </c>
      <c r="W10" s="17">
        <v>0.33161067599387301</v>
      </c>
      <c r="X10" s="17">
        <v>0.37352031728752</v>
      </c>
      <c r="Y10" s="17">
        <v>0.333646184195662</v>
      </c>
      <c r="Z10" s="17">
        <v>0.37779602175313398</v>
      </c>
      <c r="AA10" s="17">
        <v>0.26706876422088899</v>
      </c>
      <c r="AB10" s="17">
        <v>0.385130744232134</v>
      </c>
      <c r="AC10" s="17">
        <v>0.19037156668048</v>
      </c>
      <c r="AD10" s="17">
        <v>0.22549322797572</v>
      </c>
      <c r="AE10" s="17"/>
      <c r="AF10" s="17">
        <v>0.39368762978664201</v>
      </c>
      <c r="AG10" s="17">
        <v>0.25107041902758598</v>
      </c>
      <c r="AH10" s="17">
        <v>0.24208693786058599</v>
      </c>
      <c r="AI10" s="17">
        <v>0.34622846883778002</v>
      </c>
      <c r="AJ10" s="17">
        <v>0.32331389031852398</v>
      </c>
      <c r="AK10" s="17">
        <v>0.37806051616272202</v>
      </c>
      <c r="AL10" s="17"/>
      <c r="AM10" s="17">
        <v>0.29121567620866301</v>
      </c>
      <c r="AN10" s="17">
        <v>0.360835655829572</v>
      </c>
      <c r="AO10" s="17"/>
      <c r="AP10" s="17">
        <v>0.251853342457244</v>
      </c>
      <c r="AQ10" s="17">
        <v>0.38022385033044198</v>
      </c>
      <c r="AR10" s="17">
        <v>0.34728899947101199</v>
      </c>
      <c r="AS10" s="17">
        <v>0.25408476856881002</v>
      </c>
      <c r="AT10" s="17">
        <v>0</v>
      </c>
      <c r="AU10" s="17"/>
      <c r="AV10" s="17">
        <v>0.37584148835002301</v>
      </c>
      <c r="AW10" s="17">
        <v>0.31850714380763101</v>
      </c>
      <c r="AX10" s="17">
        <v>0.28301028662728001</v>
      </c>
      <c r="AY10" s="17">
        <v>0.25462345418063997</v>
      </c>
      <c r="AZ10" s="17">
        <v>0.33966380274841801</v>
      </c>
      <c r="BA10" s="17">
        <v>0.30753732063676098</v>
      </c>
      <c r="BB10" s="17"/>
      <c r="BC10" s="17">
        <v>0.388906011063405</v>
      </c>
      <c r="BD10" s="17">
        <v>0.26997599824555502</v>
      </c>
      <c r="BE10" s="17">
        <v>0.31617749547931601</v>
      </c>
      <c r="BF10" s="17"/>
      <c r="BG10" s="17">
        <v>0.29602846568862301</v>
      </c>
      <c r="BH10" s="17">
        <v>0.30706342568080103</v>
      </c>
      <c r="BI10" s="17">
        <v>0.33961896039822498</v>
      </c>
      <c r="BJ10" s="17">
        <v>0.27484383341256702</v>
      </c>
      <c r="BK10" s="17">
        <v>0.38266693184591399</v>
      </c>
      <c r="BL10" s="17"/>
      <c r="BM10" s="17">
        <v>0.30525000128469698</v>
      </c>
      <c r="BN10" s="17">
        <v>0.35123501890807901</v>
      </c>
    </row>
    <row r="11" spans="2:66" ht="29" x14ac:dyDescent="0.35">
      <c r="B11" s="18" t="s">
        <v>352</v>
      </c>
      <c r="C11" s="17">
        <v>0.20511499771604999</v>
      </c>
      <c r="D11" s="17">
        <v>0.21888472670196399</v>
      </c>
      <c r="E11" s="17">
        <v>0.196385129593901</v>
      </c>
      <c r="F11" s="17"/>
      <c r="G11" s="17">
        <v>0.29646301107980799</v>
      </c>
      <c r="H11" s="17">
        <v>0.22528879794207601</v>
      </c>
      <c r="I11" s="17">
        <v>0.167137332055974</v>
      </c>
      <c r="J11" s="17">
        <v>0.228739774384458</v>
      </c>
      <c r="K11" s="17">
        <v>0.17097190099867801</v>
      </c>
      <c r="L11" s="17">
        <v>0.152067497770254</v>
      </c>
      <c r="M11" s="17"/>
      <c r="N11" s="17">
        <v>0.21526062179463101</v>
      </c>
      <c r="O11" s="17">
        <v>0.17407919008148101</v>
      </c>
      <c r="P11" s="17">
        <v>0.21538392393345901</v>
      </c>
      <c r="Q11" s="17">
        <v>0.21535593342069101</v>
      </c>
      <c r="R11" s="17"/>
      <c r="S11" s="17">
        <v>0.22736482202914901</v>
      </c>
      <c r="T11" s="17">
        <v>0.15676809332599001</v>
      </c>
      <c r="U11" s="17">
        <v>0.23811550024464401</v>
      </c>
      <c r="V11" s="17">
        <v>0.218186939280551</v>
      </c>
      <c r="W11" s="17">
        <v>0.297486028868159</v>
      </c>
      <c r="X11" s="17">
        <v>8.2502536244556196E-2</v>
      </c>
      <c r="Y11" s="17">
        <v>0.100267707857009</v>
      </c>
      <c r="Z11" s="17">
        <v>0.230442345180049</v>
      </c>
      <c r="AA11" s="17">
        <v>0.25139520638839702</v>
      </c>
      <c r="AB11" s="17">
        <v>0.174580083603075</v>
      </c>
      <c r="AC11" s="17">
        <v>0.33038082841457</v>
      </c>
      <c r="AD11" s="17">
        <v>0.34530639065239799</v>
      </c>
      <c r="AE11" s="17"/>
      <c r="AF11" s="17">
        <v>0.21825964814652901</v>
      </c>
      <c r="AG11" s="17">
        <v>0.19106404169368399</v>
      </c>
      <c r="AH11" s="17">
        <v>0.257114281963782</v>
      </c>
      <c r="AI11" s="17">
        <v>0.16541032773462999</v>
      </c>
      <c r="AJ11" s="17">
        <v>0.21091022021033901</v>
      </c>
      <c r="AK11" s="17">
        <v>0.20806361707832999</v>
      </c>
      <c r="AL11" s="17"/>
      <c r="AM11" s="17">
        <v>0.174696604384076</v>
      </c>
      <c r="AN11" s="17">
        <v>0.25779314381259599</v>
      </c>
      <c r="AO11" s="17"/>
      <c r="AP11" s="17">
        <v>0.182013535484362</v>
      </c>
      <c r="AQ11" s="17">
        <v>0.21003606756099599</v>
      </c>
      <c r="AR11" s="17">
        <v>0.22987654024183099</v>
      </c>
      <c r="AS11" s="17">
        <v>0.2150186140134</v>
      </c>
      <c r="AT11" s="17">
        <v>0.33415893574107502</v>
      </c>
      <c r="AU11" s="17"/>
      <c r="AV11" s="17">
        <v>0.19856812400881399</v>
      </c>
      <c r="AW11" s="17">
        <v>0.16575364718850899</v>
      </c>
      <c r="AX11" s="17">
        <v>0.188487048610676</v>
      </c>
      <c r="AY11" s="17">
        <v>0.23961895995758101</v>
      </c>
      <c r="AZ11" s="17">
        <v>0.278880005731447</v>
      </c>
      <c r="BA11" s="17">
        <v>0.210158769540431</v>
      </c>
      <c r="BB11" s="17"/>
      <c r="BC11" s="17">
        <v>0.27210417306582302</v>
      </c>
      <c r="BD11" s="17">
        <v>0.20674030050394801</v>
      </c>
      <c r="BE11" s="17">
        <v>0.160772604786909</v>
      </c>
      <c r="BF11" s="17"/>
      <c r="BG11" s="17">
        <v>0.21057242498886999</v>
      </c>
      <c r="BH11" s="17">
        <v>0.22299421932912</v>
      </c>
      <c r="BI11" s="17">
        <v>0.19644749661587399</v>
      </c>
      <c r="BJ11" s="17">
        <v>0.37744016750134102</v>
      </c>
      <c r="BK11" s="17">
        <v>7.4886593411080796E-2</v>
      </c>
      <c r="BL11" s="17"/>
      <c r="BM11" s="17">
        <v>0.22095289023359399</v>
      </c>
      <c r="BN11" s="17">
        <v>0.16308511244839699</v>
      </c>
    </row>
    <row r="12" spans="2:66" ht="29" x14ac:dyDescent="0.35">
      <c r="B12" s="18" t="s">
        <v>353</v>
      </c>
      <c r="C12" s="17">
        <v>8.0066911996547599E-2</v>
      </c>
      <c r="D12" s="17">
        <v>8.4930345027584203E-2</v>
      </c>
      <c r="E12" s="17">
        <v>7.7095249030909793E-2</v>
      </c>
      <c r="F12" s="17"/>
      <c r="G12" s="17">
        <v>7.2013827811776607E-2</v>
      </c>
      <c r="H12" s="17">
        <v>0.146521263638549</v>
      </c>
      <c r="I12" s="17">
        <v>0.134695885746135</v>
      </c>
      <c r="J12" s="17">
        <v>5.6960428707208702E-2</v>
      </c>
      <c r="K12" s="17">
        <v>4.6540848193198099E-2</v>
      </c>
      <c r="L12" s="17">
        <v>2.3996303878644199E-2</v>
      </c>
      <c r="M12" s="17"/>
      <c r="N12" s="17">
        <v>0.12849398542579499</v>
      </c>
      <c r="O12" s="17">
        <v>3.41438762133284E-2</v>
      </c>
      <c r="P12" s="17">
        <v>6.4222925423484206E-2</v>
      </c>
      <c r="Q12" s="17">
        <v>9.2636555013555694E-2</v>
      </c>
      <c r="R12" s="17"/>
      <c r="S12" s="17">
        <v>0.13141185472439201</v>
      </c>
      <c r="T12" s="17">
        <v>7.0976598329900095E-2</v>
      </c>
      <c r="U12" s="17">
        <v>3.1479835341442698E-2</v>
      </c>
      <c r="V12" s="17">
        <v>0.151916527389896</v>
      </c>
      <c r="W12" s="17">
        <v>8.6022916821664006E-2</v>
      </c>
      <c r="X12" s="17">
        <v>6.0671351001507397E-2</v>
      </c>
      <c r="Y12" s="17">
        <v>3.22286616275489E-2</v>
      </c>
      <c r="Z12" s="17">
        <v>7.4489180093099294E-2</v>
      </c>
      <c r="AA12" s="17">
        <v>0.11459114252145999</v>
      </c>
      <c r="AB12" s="17">
        <v>2.8707554228524401E-2</v>
      </c>
      <c r="AC12" s="17">
        <v>4.5822257897348798E-2</v>
      </c>
      <c r="AD12" s="17">
        <v>0.107915400762158</v>
      </c>
      <c r="AE12" s="17"/>
      <c r="AF12" s="17">
        <v>0.10464168088634999</v>
      </c>
      <c r="AG12" s="17">
        <v>8.0643949112654503E-2</v>
      </c>
      <c r="AH12" s="17">
        <v>0.106963406795978</v>
      </c>
      <c r="AI12" s="17">
        <v>7.6301689777844198E-2</v>
      </c>
      <c r="AJ12" s="17">
        <v>2.9646763080732299E-2</v>
      </c>
      <c r="AK12" s="17">
        <v>0</v>
      </c>
      <c r="AL12" s="17"/>
      <c r="AM12" s="17">
        <v>9.1037377739296099E-2</v>
      </c>
      <c r="AN12" s="17">
        <v>6.3180712355163995E-2</v>
      </c>
      <c r="AO12" s="17"/>
      <c r="AP12" s="17">
        <v>0.106588413361276</v>
      </c>
      <c r="AQ12" s="17">
        <v>5.2742059460647701E-2</v>
      </c>
      <c r="AR12" s="17">
        <v>8.4542345983343606E-2</v>
      </c>
      <c r="AS12" s="17">
        <v>0.12482586490207601</v>
      </c>
      <c r="AT12" s="17">
        <v>0.325065654698381</v>
      </c>
      <c r="AU12" s="17"/>
      <c r="AV12" s="17">
        <v>8.3415279571210602E-2</v>
      </c>
      <c r="AW12" s="17">
        <v>8.2926045377861704E-2</v>
      </c>
      <c r="AX12" s="17">
        <v>3.4572942065618499E-2</v>
      </c>
      <c r="AY12" s="17">
        <v>9.2554595015403501E-2</v>
      </c>
      <c r="AZ12" s="17">
        <v>6.70481849257656E-2</v>
      </c>
      <c r="BA12" s="17">
        <v>0.13701579794624</v>
      </c>
      <c r="BB12" s="17"/>
      <c r="BC12" s="17">
        <v>4.59683564953694E-2</v>
      </c>
      <c r="BD12" s="17">
        <v>8.9901831150768205E-2</v>
      </c>
      <c r="BE12" s="17">
        <v>0.102241298816365</v>
      </c>
      <c r="BF12" s="17"/>
      <c r="BG12" s="17">
        <v>7.7345329274001798E-2</v>
      </c>
      <c r="BH12" s="17">
        <v>8.8409429723607103E-2</v>
      </c>
      <c r="BI12" s="17">
        <v>7.19637391699149E-2</v>
      </c>
      <c r="BJ12" s="17">
        <v>8.36134041193803E-2</v>
      </c>
      <c r="BK12" s="17">
        <v>0</v>
      </c>
      <c r="BL12" s="17"/>
      <c r="BM12" s="17">
        <v>8.6591216545627098E-2</v>
      </c>
      <c r="BN12" s="17">
        <v>2.4374454795889799E-2</v>
      </c>
    </row>
    <row r="13" spans="2:66" ht="29" x14ac:dyDescent="0.35">
      <c r="B13" s="18" t="s">
        <v>354</v>
      </c>
      <c r="C13" s="17">
        <v>2.7785289799528701E-2</v>
      </c>
      <c r="D13" s="17">
        <v>4.3844153849652998E-2</v>
      </c>
      <c r="E13" s="17">
        <v>1.45050610909618E-2</v>
      </c>
      <c r="F13" s="17"/>
      <c r="G13" s="17">
        <v>0</v>
      </c>
      <c r="H13" s="17">
        <v>2.5731402279196298E-2</v>
      </c>
      <c r="I13" s="17">
        <v>5.0220343365636702E-2</v>
      </c>
      <c r="J13" s="17">
        <v>4.1413333242855399E-2</v>
      </c>
      <c r="K13" s="17">
        <v>4.5038308952593697E-2</v>
      </c>
      <c r="L13" s="17">
        <v>1.11493519843018E-2</v>
      </c>
      <c r="M13" s="17"/>
      <c r="N13" s="17">
        <v>4.14538137229815E-2</v>
      </c>
      <c r="O13" s="17">
        <v>2.1881187898769999E-2</v>
      </c>
      <c r="P13" s="17">
        <v>1.02083787041216E-2</v>
      </c>
      <c r="Q13" s="17">
        <v>3.6258673479354998E-2</v>
      </c>
      <c r="R13" s="17"/>
      <c r="S13" s="17">
        <v>2.1685284264306701E-2</v>
      </c>
      <c r="T13" s="17">
        <v>1.6840724474374399E-2</v>
      </c>
      <c r="U13" s="17">
        <v>2.8857919042052899E-2</v>
      </c>
      <c r="V13" s="17">
        <v>0</v>
      </c>
      <c r="W13" s="17">
        <v>4.2492238282835E-2</v>
      </c>
      <c r="X13" s="17">
        <v>2.7451820864185E-2</v>
      </c>
      <c r="Y13" s="17">
        <v>0</v>
      </c>
      <c r="Z13" s="17">
        <v>7.8501968891228194E-2</v>
      </c>
      <c r="AA13" s="17">
        <v>5.7353543716657102E-2</v>
      </c>
      <c r="AB13" s="17">
        <v>0</v>
      </c>
      <c r="AC13" s="17">
        <v>0.10000577776988399</v>
      </c>
      <c r="AD13" s="17">
        <v>0</v>
      </c>
      <c r="AE13" s="17"/>
      <c r="AF13" s="17">
        <v>5.1486321398496897E-2</v>
      </c>
      <c r="AG13" s="17">
        <v>2.92859776185607E-2</v>
      </c>
      <c r="AH13" s="17">
        <v>1.6611511685785799E-2</v>
      </c>
      <c r="AI13" s="17">
        <v>2.5424093502049001E-2</v>
      </c>
      <c r="AJ13" s="17">
        <v>0</v>
      </c>
      <c r="AK13" s="17">
        <v>0</v>
      </c>
      <c r="AL13" s="17"/>
      <c r="AM13" s="17">
        <v>3.2983667646517403E-2</v>
      </c>
      <c r="AN13" s="17">
        <v>1.9644484778923901E-2</v>
      </c>
      <c r="AO13" s="17"/>
      <c r="AP13" s="17">
        <v>2.0806207583421801E-2</v>
      </c>
      <c r="AQ13" s="17">
        <v>3.1815854490866297E-2</v>
      </c>
      <c r="AR13" s="17">
        <v>2.21159355628513E-2</v>
      </c>
      <c r="AS13" s="17">
        <v>4.1434492227350801E-2</v>
      </c>
      <c r="AT13" s="17">
        <v>0.17925081915575999</v>
      </c>
      <c r="AU13" s="17"/>
      <c r="AV13" s="17">
        <v>2.6153117502866099E-2</v>
      </c>
      <c r="AW13" s="17">
        <v>2.6377278155452499E-2</v>
      </c>
      <c r="AX13" s="17">
        <v>5.8087078496163298E-2</v>
      </c>
      <c r="AY13" s="17">
        <v>5.2755180705396497E-2</v>
      </c>
      <c r="AZ13" s="17">
        <v>0</v>
      </c>
      <c r="BA13" s="17">
        <v>0</v>
      </c>
      <c r="BB13" s="17"/>
      <c r="BC13" s="17">
        <v>0</v>
      </c>
      <c r="BD13" s="17">
        <v>4.3734399581121401E-2</v>
      </c>
      <c r="BE13" s="17">
        <v>3.3535585080440002E-2</v>
      </c>
      <c r="BF13" s="17"/>
      <c r="BG13" s="17">
        <v>2.4768595202381199E-2</v>
      </c>
      <c r="BH13" s="17">
        <v>3.58666041118057E-2</v>
      </c>
      <c r="BI13" s="17">
        <v>2.9501373739106201E-2</v>
      </c>
      <c r="BJ13" s="17">
        <v>0</v>
      </c>
      <c r="BK13" s="17">
        <v>0</v>
      </c>
      <c r="BL13" s="17"/>
      <c r="BM13" s="17">
        <v>3.4042818604762999E-2</v>
      </c>
      <c r="BN13" s="17">
        <v>0</v>
      </c>
    </row>
    <row r="14" spans="2:66" x14ac:dyDescent="0.35">
      <c r="B14" s="18" t="s">
        <v>282</v>
      </c>
      <c r="C14" s="19">
        <v>4.3275965002907098E-2</v>
      </c>
      <c r="D14" s="19">
        <v>7.6946432575592402E-2</v>
      </c>
      <c r="E14" s="19">
        <v>1.5211845152416199E-2</v>
      </c>
      <c r="F14" s="19"/>
      <c r="G14" s="19">
        <v>1.9128608527249302E-2</v>
      </c>
      <c r="H14" s="19">
        <v>5.7614974901459698E-2</v>
      </c>
      <c r="I14" s="19">
        <v>0.103441935174318</v>
      </c>
      <c r="J14" s="19">
        <v>3.0002235549789501E-2</v>
      </c>
      <c r="K14" s="19">
        <v>0</v>
      </c>
      <c r="L14" s="19">
        <v>3.5529988219747503E-2</v>
      </c>
      <c r="M14" s="19"/>
      <c r="N14" s="19">
        <v>2.34906361192968E-2</v>
      </c>
      <c r="O14" s="19">
        <v>6.7301898290819895E-2</v>
      </c>
      <c r="P14" s="19">
        <v>3.3069782794458297E-2</v>
      </c>
      <c r="Q14" s="19">
        <v>4.7764028524648797E-2</v>
      </c>
      <c r="R14" s="19"/>
      <c r="S14" s="19">
        <v>4.6513854242031902E-2</v>
      </c>
      <c r="T14" s="19">
        <v>5.3380202483963801E-2</v>
      </c>
      <c r="U14" s="19">
        <v>3.1435846216569599E-2</v>
      </c>
      <c r="V14" s="19">
        <v>2.8733714160864801E-2</v>
      </c>
      <c r="W14" s="19">
        <v>0</v>
      </c>
      <c r="X14" s="19">
        <v>2.76241572592331E-2</v>
      </c>
      <c r="Y14" s="19">
        <v>0</v>
      </c>
      <c r="Z14" s="19">
        <v>8.3848950947117695E-2</v>
      </c>
      <c r="AA14" s="19">
        <v>5.9336157466765703E-2</v>
      </c>
      <c r="AB14" s="19">
        <v>0.119690805847405</v>
      </c>
      <c r="AC14" s="19">
        <v>0</v>
      </c>
      <c r="AD14" s="19">
        <v>0</v>
      </c>
      <c r="AE14" s="19"/>
      <c r="AF14" s="19">
        <v>2.2356162290669699E-2</v>
      </c>
      <c r="AG14" s="19">
        <v>7.5714048490612404E-2</v>
      </c>
      <c r="AH14" s="19">
        <v>7.3478463187987897E-2</v>
      </c>
      <c r="AI14" s="19">
        <v>1.3147729655984699E-2</v>
      </c>
      <c r="AJ14" s="19">
        <v>2.8359489152625698E-2</v>
      </c>
      <c r="AK14" s="19">
        <v>4.1613841954924402E-2</v>
      </c>
      <c r="AL14" s="19"/>
      <c r="AM14" s="19">
        <v>3.9632387790627298E-2</v>
      </c>
      <c r="AN14" s="19">
        <v>4.9842378331937803E-2</v>
      </c>
      <c r="AO14" s="19"/>
      <c r="AP14" s="19">
        <v>2.1633576842290399E-2</v>
      </c>
      <c r="AQ14" s="19">
        <v>5.5351153218724802E-2</v>
      </c>
      <c r="AR14" s="19">
        <v>4.7889817118461901E-2</v>
      </c>
      <c r="AS14" s="19">
        <v>4.4336012407664702E-2</v>
      </c>
      <c r="AT14" s="19">
        <v>0</v>
      </c>
      <c r="AU14" s="19"/>
      <c r="AV14" s="19">
        <v>1.7188790877614501E-2</v>
      </c>
      <c r="AW14" s="19">
        <v>5.7269340439231403E-2</v>
      </c>
      <c r="AX14" s="19">
        <v>6.07709152185869E-2</v>
      </c>
      <c r="AY14" s="19">
        <v>1.8290432577261002E-2</v>
      </c>
      <c r="AZ14" s="19">
        <v>0.11037824122187</v>
      </c>
      <c r="BA14" s="19">
        <v>7.16806044113215E-2</v>
      </c>
      <c r="BB14" s="19"/>
      <c r="BC14" s="19">
        <v>3.9916072835666297E-2</v>
      </c>
      <c r="BD14" s="19">
        <v>5.1645917856619601E-2</v>
      </c>
      <c r="BE14" s="19">
        <v>1.8539355015385801E-2</v>
      </c>
      <c r="BF14" s="19"/>
      <c r="BG14" s="19">
        <v>0</v>
      </c>
      <c r="BH14" s="19">
        <v>2.2159635460406699E-2</v>
      </c>
      <c r="BI14" s="19">
        <v>6.3834032405925903E-2</v>
      </c>
      <c r="BJ14" s="19">
        <v>0</v>
      </c>
      <c r="BK14" s="19">
        <v>0.11795003442735499</v>
      </c>
      <c r="BL14" s="19"/>
      <c r="BM14" s="19">
        <v>1.85180433222242E-2</v>
      </c>
      <c r="BN14" s="19">
        <v>8.3565980667046097E-2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B2:BN19"/>
  <sheetViews>
    <sheetView showGridLines="0" topLeftCell="A1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511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369</v>
      </c>
      <c r="D7" s="10">
        <v>181</v>
      </c>
      <c r="E7" s="10">
        <v>186</v>
      </c>
      <c r="F7" s="10"/>
      <c r="G7" s="10">
        <v>50</v>
      </c>
      <c r="H7" s="10">
        <v>69</v>
      </c>
      <c r="I7" s="10">
        <v>54</v>
      </c>
      <c r="J7" s="10">
        <v>73</v>
      </c>
      <c r="K7" s="10">
        <v>48</v>
      </c>
      <c r="L7" s="10">
        <v>75</v>
      </c>
      <c r="M7" s="10"/>
      <c r="N7" s="10">
        <v>93</v>
      </c>
      <c r="O7" s="10">
        <v>94</v>
      </c>
      <c r="P7" s="10">
        <v>81</v>
      </c>
      <c r="Q7" s="10">
        <v>101</v>
      </c>
      <c r="R7" s="10"/>
      <c r="S7" s="10">
        <v>40</v>
      </c>
      <c r="T7" s="10">
        <v>52</v>
      </c>
      <c r="U7" s="10">
        <v>34</v>
      </c>
      <c r="V7" s="10">
        <v>22</v>
      </c>
      <c r="W7" s="10">
        <v>28</v>
      </c>
      <c r="X7" s="10">
        <v>33</v>
      </c>
      <c r="Y7" s="10">
        <v>32</v>
      </c>
      <c r="Z7" s="10">
        <v>21</v>
      </c>
      <c r="AA7" s="10">
        <v>45</v>
      </c>
      <c r="AB7" s="10">
        <v>28</v>
      </c>
      <c r="AC7" s="10">
        <v>20</v>
      </c>
      <c r="AD7" s="10">
        <v>14</v>
      </c>
      <c r="AE7" s="10"/>
      <c r="AF7" s="10">
        <v>91</v>
      </c>
      <c r="AG7" s="10">
        <v>103</v>
      </c>
      <c r="AH7" s="10">
        <v>45</v>
      </c>
      <c r="AI7" s="10">
        <v>76</v>
      </c>
      <c r="AJ7" s="10">
        <v>36</v>
      </c>
      <c r="AK7" s="10">
        <v>18</v>
      </c>
      <c r="AL7" s="10"/>
      <c r="AM7" s="10">
        <v>209</v>
      </c>
      <c r="AN7" s="10">
        <v>159</v>
      </c>
      <c r="AO7" s="10"/>
      <c r="AP7" s="10">
        <v>98</v>
      </c>
      <c r="AQ7" s="10">
        <v>79</v>
      </c>
      <c r="AR7" s="10">
        <v>99</v>
      </c>
      <c r="AS7" s="10">
        <v>39</v>
      </c>
      <c r="AT7" s="10">
        <v>9</v>
      </c>
      <c r="AU7" s="10"/>
      <c r="AV7" s="10">
        <v>126</v>
      </c>
      <c r="AW7" s="10">
        <v>70</v>
      </c>
      <c r="AX7" s="10">
        <v>30</v>
      </c>
      <c r="AY7" s="10">
        <v>51</v>
      </c>
      <c r="AZ7" s="10">
        <v>24</v>
      </c>
      <c r="BA7" s="10">
        <v>23</v>
      </c>
      <c r="BB7" s="10"/>
      <c r="BC7" s="10">
        <v>93</v>
      </c>
      <c r="BD7" s="10">
        <v>156</v>
      </c>
      <c r="BE7" s="10">
        <v>99</v>
      </c>
      <c r="BF7" s="10"/>
      <c r="BG7" s="10">
        <v>34</v>
      </c>
      <c r="BH7" s="10">
        <v>174</v>
      </c>
      <c r="BI7" s="10">
        <v>99</v>
      </c>
      <c r="BJ7" s="10">
        <v>9</v>
      </c>
      <c r="BK7" s="10">
        <v>36</v>
      </c>
      <c r="BL7" s="10"/>
      <c r="BM7" s="10">
        <v>208</v>
      </c>
      <c r="BN7" s="10">
        <v>45</v>
      </c>
    </row>
    <row r="8" spans="2:66" ht="30" customHeight="1" x14ac:dyDescent="0.35">
      <c r="B8" s="11" t="s">
        <v>19</v>
      </c>
      <c r="C8" s="11">
        <v>367</v>
      </c>
      <c r="D8" s="11">
        <v>180</v>
      </c>
      <c r="E8" s="11">
        <v>185</v>
      </c>
      <c r="F8" s="11"/>
      <c r="G8" s="11">
        <v>50</v>
      </c>
      <c r="H8" s="11">
        <v>68</v>
      </c>
      <c r="I8" s="11">
        <v>55</v>
      </c>
      <c r="J8" s="11">
        <v>74</v>
      </c>
      <c r="K8" s="11">
        <v>48</v>
      </c>
      <c r="L8" s="11">
        <v>73</v>
      </c>
      <c r="M8" s="11"/>
      <c r="N8" s="11">
        <v>92</v>
      </c>
      <c r="O8" s="11">
        <v>97</v>
      </c>
      <c r="P8" s="11">
        <v>80</v>
      </c>
      <c r="Q8" s="11">
        <v>99</v>
      </c>
      <c r="R8" s="11"/>
      <c r="S8" s="11">
        <v>39</v>
      </c>
      <c r="T8" s="11">
        <v>51</v>
      </c>
      <c r="U8" s="11">
        <v>33</v>
      </c>
      <c r="V8" s="11">
        <v>24</v>
      </c>
      <c r="W8" s="11">
        <v>28</v>
      </c>
      <c r="X8" s="11">
        <v>32</v>
      </c>
      <c r="Y8" s="11">
        <v>31</v>
      </c>
      <c r="Z8" s="11">
        <v>20</v>
      </c>
      <c r="AA8" s="11">
        <v>44</v>
      </c>
      <c r="AB8" s="11">
        <v>32</v>
      </c>
      <c r="AC8" s="11">
        <v>19</v>
      </c>
      <c r="AD8" s="11">
        <v>13</v>
      </c>
      <c r="AE8" s="11"/>
      <c r="AF8" s="11">
        <v>91</v>
      </c>
      <c r="AG8" s="11">
        <v>103</v>
      </c>
      <c r="AH8" s="11">
        <v>45</v>
      </c>
      <c r="AI8" s="11">
        <v>75</v>
      </c>
      <c r="AJ8" s="11">
        <v>35</v>
      </c>
      <c r="AK8" s="11">
        <v>18</v>
      </c>
      <c r="AL8" s="11"/>
      <c r="AM8" s="11">
        <v>207</v>
      </c>
      <c r="AN8" s="11">
        <v>159</v>
      </c>
      <c r="AO8" s="11"/>
      <c r="AP8" s="11">
        <v>97</v>
      </c>
      <c r="AQ8" s="11">
        <v>79</v>
      </c>
      <c r="AR8" s="11">
        <v>99</v>
      </c>
      <c r="AS8" s="11">
        <v>39</v>
      </c>
      <c r="AT8" s="11">
        <v>9</v>
      </c>
      <c r="AU8" s="11"/>
      <c r="AV8" s="11">
        <v>126</v>
      </c>
      <c r="AW8" s="11">
        <v>70</v>
      </c>
      <c r="AX8" s="11">
        <v>30</v>
      </c>
      <c r="AY8" s="11">
        <v>50</v>
      </c>
      <c r="AZ8" s="11">
        <v>24</v>
      </c>
      <c r="BA8" s="11">
        <v>22</v>
      </c>
      <c r="BB8" s="11"/>
      <c r="BC8" s="11">
        <v>93</v>
      </c>
      <c r="BD8" s="11">
        <v>155</v>
      </c>
      <c r="BE8" s="11">
        <v>98</v>
      </c>
      <c r="BF8" s="11"/>
      <c r="BG8" s="11">
        <v>34</v>
      </c>
      <c r="BH8" s="11">
        <v>173</v>
      </c>
      <c r="BI8" s="11">
        <v>99</v>
      </c>
      <c r="BJ8" s="11">
        <v>9</v>
      </c>
      <c r="BK8" s="11">
        <v>35</v>
      </c>
      <c r="BL8" s="11"/>
      <c r="BM8" s="11">
        <v>207</v>
      </c>
      <c r="BN8" s="11">
        <v>44</v>
      </c>
    </row>
    <row r="9" spans="2:66" ht="29" x14ac:dyDescent="0.35">
      <c r="B9" s="18" t="s">
        <v>350</v>
      </c>
      <c r="C9" s="17">
        <v>0.39060871175879502</v>
      </c>
      <c r="D9" s="17">
        <v>0.40997791220312801</v>
      </c>
      <c r="E9" s="17">
        <v>0.37064317749645698</v>
      </c>
      <c r="F9" s="17"/>
      <c r="G9" s="17">
        <v>0.27649123194972602</v>
      </c>
      <c r="H9" s="17">
        <v>0.21939914379051201</v>
      </c>
      <c r="I9" s="17">
        <v>0.35179585512754702</v>
      </c>
      <c r="J9" s="17">
        <v>0.42199964396176398</v>
      </c>
      <c r="K9" s="17">
        <v>0.53298676459949101</v>
      </c>
      <c r="L9" s="17">
        <v>0.53298124739018304</v>
      </c>
      <c r="M9" s="17"/>
      <c r="N9" s="17">
        <v>0.202715684845064</v>
      </c>
      <c r="O9" s="17">
        <v>0.34836956345307801</v>
      </c>
      <c r="P9" s="17">
        <v>0.45534522191676902</v>
      </c>
      <c r="Q9" s="17">
        <v>0.55472142727822404</v>
      </c>
      <c r="R9" s="17"/>
      <c r="S9" s="17">
        <v>0.274322015187906</v>
      </c>
      <c r="T9" s="17">
        <v>0.24841838648306999</v>
      </c>
      <c r="U9" s="17">
        <v>0.44282284009390699</v>
      </c>
      <c r="V9" s="17">
        <v>0.40583457425043701</v>
      </c>
      <c r="W9" s="17">
        <v>0.42967155257391298</v>
      </c>
      <c r="X9" s="17">
        <v>0.60333245181415196</v>
      </c>
      <c r="Y9" s="17">
        <v>0.62557522932883003</v>
      </c>
      <c r="Z9" s="17">
        <v>0.23373136561207999</v>
      </c>
      <c r="AA9" s="17">
        <v>0.29213967790869499</v>
      </c>
      <c r="AB9" s="17">
        <v>0.315442216345244</v>
      </c>
      <c r="AC9" s="17">
        <v>0.54192205179258901</v>
      </c>
      <c r="AD9" s="17">
        <v>0.49934295942929902</v>
      </c>
      <c r="AE9" s="17"/>
      <c r="AF9" s="17">
        <v>0.29965369086656402</v>
      </c>
      <c r="AG9" s="17">
        <v>0.35992307846757299</v>
      </c>
      <c r="AH9" s="17">
        <v>0.37376816037309801</v>
      </c>
      <c r="AI9" s="17">
        <v>0.475333755426321</v>
      </c>
      <c r="AJ9" s="17">
        <v>0.58708994932916003</v>
      </c>
      <c r="AK9" s="17">
        <v>0.323092069414461</v>
      </c>
      <c r="AL9" s="17"/>
      <c r="AM9" s="17">
        <v>0.38996401228070898</v>
      </c>
      <c r="AN9" s="17">
        <v>0.39391301383195598</v>
      </c>
      <c r="AO9" s="17"/>
      <c r="AP9" s="17">
        <v>0.55695786924323898</v>
      </c>
      <c r="AQ9" s="17">
        <v>0.40293884218178</v>
      </c>
      <c r="AR9" s="17">
        <v>0.33284305880099502</v>
      </c>
      <c r="AS9" s="17">
        <v>0.20255054977557699</v>
      </c>
      <c r="AT9" s="17">
        <v>0.106874946028363</v>
      </c>
      <c r="AU9" s="17"/>
      <c r="AV9" s="17">
        <v>0.28711674990707797</v>
      </c>
      <c r="AW9" s="17">
        <v>0.49642906448601798</v>
      </c>
      <c r="AX9" s="17">
        <v>0.430236993222819</v>
      </c>
      <c r="AY9" s="17">
        <v>0.429117949158967</v>
      </c>
      <c r="AZ9" s="17">
        <v>0.23926497027492899</v>
      </c>
      <c r="BA9" s="17">
        <v>0.476731516134482</v>
      </c>
      <c r="BB9" s="17"/>
      <c r="BC9" s="17">
        <v>0.29022219894846202</v>
      </c>
      <c r="BD9" s="17">
        <v>0.411114242227828</v>
      </c>
      <c r="BE9" s="17">
        <v>0.40605926356414701</v>
      </c>
      <c r="BF9" s="17"/>
      <c r="BG9" s="17">
        <v>0.46231418229020899</v>
      </c>
      <c r="BH9" s="17">
        <v>0.36131654201606</v>
      </c>
      <c r="BI9" s="17">
        <v>0.32412351161196601</v>
      </c>
      <c r="BJ9" s="17">
        <v>0.2214174385306</v>
      </c>
      <c r="BK9" s="17">
        <v>0.686372579775684</v>
      </c>
      <c r="BL9" s="17"/>
      <c r="BM9" s="17">
        <v>0.37790455907237502</v>
      </c>
      <c r="BN9" s="17">
        <v>0.59302935771098098</v>
      </c>
    </row>
    <row r="10" spans="2:66" ht="43.5" x14ac:dyDescent="0.35">
      <c r="B10" s="18" t="s">
        <v>351</v>
      </c>
      <c r="C10" s="17">
        <v>0.32418121210492301</v>
      </c>
      <c r="D10" s="17">
        <v>0.27132522900739098</v>
      </c>
      <c r="E10" s="17">
        <v>0.37911642715759902</v>
      </c>
      <c r="F10" s="17"/>
      <c r="G10" s="17">
        <v>0.25087744413051599</v>
      </c>
      <c r="H10" s="17">
        <v>0.32283257921570502</v>
      </c>
      <c r="I10" s="17">
        <v>0.38898882059968998</v>
      </c>
      <c r="J10" s="17">
        <v>0.34562847355673099</v>
      </c>
      <c r="K10" s="17">
        <v>0.29689913055730099</v>
      </c>
      <c r="L10" s="17">
        <v>0.32258843321848302</v>
      </c>
      <c r="M10" s="17"/>
      <c r="N10" s="17">
        <v>0.40967583613408298</v>
      </c>
      <c r="O10" s="17">
        <v>0.36192319855781502</v>
      </c>
      <c r="P10" s="17">
        <v>0.323239733151515</v>
      </c>
      <c r="Q10" s="17">
        <v>0.20820347079577001</v>
      </c>
      <c r="R10" s="17"/>
      <c r="S10" s="17">
        <v>0.223862780151205</v>
      </c>
      <c r="T10" s="17">
        <v>0.39988307485476099</v>
      </c>
      <c r="U10" s="17">
        <v>0.41195322533899398</v>
      </c>
      <c r="V10" s="17">
        <v>0.36941069320946701</v>
      </c>
      <c r="W10" s="17">
        <v>0.25089801480174001</v>
      </c>
      <c r="X10" s="17">
        <v>0.178976730868703</v>
      </c>
      <c r="Y10" s="17">
        <v>0.279941006039714</v>
      </c>
      <c r="Z10" s="17">
        <v>0.290097077029217</v>
      </c>
      <c r="AA10" s="17">
        <v>0.443010900789017</v>
      </c>
      <c r="AB10" s="17">
        <v>0.43194942663796998</v>
      </c>
      <c r="AC10" s="17">
        <v>0.10288112190081999</v>
      </c>
      <c r="AD10" s="17">
        <v>0.360216302072351</v>
      </c>
      <c r="AE10" s="17"/>
      <c r="AF10" s="17">
        <v>0.30545415324363301</v>
      </c>
      <c r="AG10" s="17">
        <v>0.38232205264630498</v>
      </c>
      <c r="AH10" s="17">
        <v>0.33591865839160701</v>
      </c>
      <c r="AI10" s="17">
        <v>0.30602738518778899</v>
      </c>
      <c r="AJ10" s="17">
        <v>0.18983122317819401</v>
      </c>
      <c r="AK10" s="17">
        <v>0.39838547116689998</v>
      </c>
      <c r="AL10" s="17"/>
      <c r="AM10" s="17">
        <v>0.34225205612099902</v>
      </c>
      <c r="AN10" s="17">
        <v>0.30264516752905402</v>
      </c>
      <c r="AO10" s="17"/>
      <c r="AP10" s="17">
        <v>0.27808682810315899</v>
      </c>
      <c r="AQ10" s="17">
        <v>0.29015657027296798</v>
      </c>
      <c r="AR10" s="17">
        <v>0.35479267351837002</v>
      </c>
      <c r="AS10" s="17">
        <v>0.33966717051574502</v>
      </c>
      <c r="AT10" s="17">
        <v>0.34329762850656997</v>
      </c>
      <c r="AU10" s="17"/>
      <c r="AV10" s="17">
        <v>0.357469064454287</v>
      </c>
      <c r="AW10" s="17">
        <v>0.24679015032155899</v>
      </c>
      <c r="AX10" s="17">
        <v>0.36593525438717101</v>
      </c>
      <c r="AY10" s="17">
        <v>0.35569150621725598</v>
      </c>
      <c r="AZ10" s="17">
        <v>0.46597289523195501</v>
      </c>
      <c r="BA10" s="17">
        <v>0.299595610953103</v>
      </c>
      <c r="BB10" s="17"/>
      <c r="BC10" s="17">
        <v>0.421504932937182</v>
      </c>
      <c r="BD10" s="17">
        <v>0.33056451998403502</v>
      </c>
      <c r="BE10" s="17">
        <v>0.25956649691498501</v>
      </c>
      <c r="BF10" s="17"/>
      <c r="BG10" s="17">
        <v>0.335969456757364</v>
      </c>
      <c r="BH10" s="17">
        <v>0.36516760525784098</v>
      </c>
      <c r="BI10" s="17">
        <v>0.33594246971006603</v>
      </c>
      <c r="BJ10" s="17">
        <v>0.33982050416558202</v>
      </c>
      <c r="BK10" s="17">
        <v>0.229620787810492</v>
      </c>
      <c r="BL10" s="17"/>
      <c r="BM10" s="17">
        <v>0.36037205375758802</v>
      </c>
      <c r="BN10" s="17">
        <v>0.251744205066736</v>
      </c>
    </row>
    <row r="11" spans="2:66" ht="29" x14ac:dyDescent="0.35">
      <c r="B11" s="18" t="s">
        <v>352</v>
      </c>
      <c r="C11" s="17">
        <v>0.16788528355118101</v>
      </c>
      <c r="D11" s="17">
        <v>0.179073692401224</v>
      </c>
      <c r="E11" s="17">
        <v>0.15878698242449901</v>
      </c>
      <c r="F11" s="17"/>
      <c r="G11" s="17">
        <v>0.33137632893076302</v>
      </c>
      <c r="H11" s="17">
        <v>0.26712550412977598</v>
      </c>
      <c r="I11" s="17">
        <v>0.16719663952958699</v>
      </c>
      <c r="J11" s="17">
        <v>0.107183466335236</v>
      </c>
      <c r="K11" s="17">
        <v>0.126525455968057</v>
      </c>
      <c r="L11" s="17">
        <v>5.2439115904109102E-2</v>
      </c>
      <c r="M11" s="17"/>
      <c r="N11" s="17">
        <v>0.2331943527815</v>
      </c>
      <c r="O11" s="17">
        <v>0.16053037141495599</v>
      </c>
      <c r="P11" s="17">
        <v>0.124050655176261</v>
      </c>
      <c r="Q11" s="17">
        <v>0.14977818988879499</v>
      </c>
      <c r="R11" s="17"/>
      <c r="S11" s="17">
        <v>0.32548545734157203</v>
      </c>
      <c r="T11" s="17">
        <v>0.255640923080305</v>
      </c>
      <c r="U11" s="17">
        <v>0.14522393456709901</v>
      </c>
      <c r="V11" s="17">
        <v>0.13460055601714099</v>
      </c>
      <c r="W11" s="17">
        <v>0.105547753245361</v>
      </c>
      <c r="X11" s="17">
        <v>9.5786689529075597E-2</v>
      </c>
      <c r="Y11" s="17">
        <v>6.4995055628105994E-2</v>
      </c>
      <c r="Z11" s="17">
        <v>0.24063931923037801</v>
      </c>
      <c r="AA11" s="17">
        <v>0.175296184823932</v>
      </c>
      <c r="AB11" s="17">
        <v>7.5488145651050303E-2</v>
      </c>
      <c r="AC11" s="17">
        <v>0.15094723904526</v>
      </c>
      <c r="AD11" s="17">
        <v>0.14044073849835001</v>
      </c>
      <c r="AE11" s="17"/>
      <c r="AF11" s="17">
        <v>0.17484684020226901</v>
      </c>
      <c r="AG11" s="17">
        <v>0.16638542930202399</v>
      </c>
      <c r="AH11" s="17">
        <v>0.158982433631389</v>
      </c>
      <c r="AI11" s="17">
        <v>0.166907751810141</v>
      </c>
      <c r="AJ11" s="17">
        <v>0.16765541063705899</v>
      </c>
      <c r="AK11" s="17">
        <v>0.16842603613852</v>
      </c>
      <c r="AL11" s="17"/>
      <c r="AM11" s="17">
        <v>0.15661037992931201</v>
      </c>
      <c r="AN11" s="17">
        <v>0.183656271558295</v>
      </c>
      <c r="AO11" s="17"/>
      <c r="AP11" s="17">
        <v>9.1786952054043996E-2</v>
      </c>
      <c r="AQ11" s="17">
        <v>0.208639166879933</v>
      </c>
      <c r="AR11" s="17">
        <v>0.187005526234236</v>
      </c>
      <c r="AS11" s="17">
        <v>0.25131755919342802</v>
      </c>
      <c r="AT11" s="17">
        <v>0.21012183742114701</v>
      </c>
      <c r="AU11" s="17"/>
      <c r="AV11" s="17">
        <v>0.18126304031722501</v>
      </c>
      <c r="AW11" s="17">
        <v>0.21506680934313999</v>
      </c>
      <c r="AX11" s="17">
        <v>0.101432947338047</v>
      </c>
      <c r="AY11" s="17">
        <v>0.11643361114315399</v>
      </c>
      <c r="AZ11" s="17">
        <v>0.246684011095296</v>
      </c>
      <c r="BA11" s="17">
        <v>0.17998343678748899</v>
      </c>
      <c r="BB11" s="17"/>
      <c r="BC11" s="17">
        <v>0.14841855745627799</v>
      </c>
      <c r="BD11" s="17">
        <v>0.14175643050344999</v>
      </c>
      <c r="BE11" s="17">
        <v>0.242556255115943</v>
      </c>
      <c r="BF11" s="17"/>
      <c r="BG11" s="17">
        <v>0.114564926256412</v>
      </c>
      <c r="BH11" s="17">
        <v>0.16081345367227201</v>
      </c>
      <c r="BI11" s="17">
        <v>0.21152552697683999</v>
      </c>
      <c r="BJ11" s="17">
        <v>0.43876205730381701</v>
      </c>
      <c r="BK11" s="17">
        <v>5.5780253332147402E-2</v>
      </c>
      <c r="BL11" s="17"/>
      <c r="BM11" s="17">
        <v>0.153217520148268</v>
      </c>
      <c r="BN11" s="17">
        <v>0.13266671485000101</v>
      </c>
    </row>
    <row r="12" spans="2:66" ht="29" x14ac:dyDescent="0.35">
      <c r="B12" s="18" t="s">
        <v>353</v>
      </c>
      <c r="C12" s="17">
        <v>5.4498951566291601E-2</v>
      </c>
      <c r="D12" s="17">
        <v>6.6837144740134996E-2</v>
      </c>
      <c r="E12" s="17">
        <v>4.3068034689694501E-2</v>
      </c>
      <c r="F12" s="17"/>
      <c r="G12" s="17">
        <v>6.0712421782015899E-2</v>
      </c>
      <c r="H12" s="17">
        <v>0.100283114668827</v>
      </c>
      <c r="I12" s="17">
        <v>5.5273671643403799E-2</v>
      </c>
      <c r="J12" s="17">
        <v>4.3165116145324901E-2</v>
      </c>
      <c r="K12" s="17">
        <v>2.40191963639909E-2</v>
      </c>
      <c r="L12" s="17">
        <v>3.8299467181332203E-2</v>
      </c>
      <c r="M12" s="17"/>
      <c r="N12" s="17">
        <v>8.8077509029338294E-2</v>
      </c>
      <c r="O12" s="17">
        <v>5.3819650483114399E-2</v>
      </c>
      <c r="P12" s="17">
        <v>6.0970400801740703E-2</v>
      </c>
      <c r="Q12" s="17">
        <v>1.8634033138675E-2</v>
      </c>
      <c r="R12" s="17"/>
      <c r="S12" s="17">
        <v>0.10011998710433601</v>
      </c>
      <c r="T12" s="17">
        <v>1.9449677159101699E-2</v>
      </c>
      <c r="U12" s="17">
        <v>0</v>
      </c>
      <c r="V12" s="17">
        <v>0</v>
      </c>
      <c r="W12" s="17">
        <v>0.10880161680626201</v>
      </c>
      <c r="X12" s="17">
        <v>3.2057634180963801E-2</v>
      </c>
      <c r="Y12" s="17">
        <v>2.9488709003349E-2</v>
      </c>
      <c r="Z12" s="17">
        <v>0.13745946147858201</v>
      </c>
      <c r="AA12" s="17">
        <v>6.4963527206579594E-2</v>
      </c>
      <c r="AB12" s="17">
        <v>0.10667453559662</v>
      </c>
      <c r="AC12" s="17">
        <v>5.4239020601951002E-2</v>
      </c>
      <c r="AD12" s="17">
        <v>0</v>
      </c>
      <c r="AE12" s="17"/>
      <c r="AF12" s="17">
        <v>0.10823205125001301</v>
      </c>
      <c r="AG12" s="17">
        <v>7.2477647787141206E-2</v>
      </c>
      <c r="AH12" s="17">
        <v>4.07108224885422E-2</v>
      </c>
      <c r="AI12" s="17">
        <v>1.22680133967887E-2</v>
      </c>
      <c r="AJ12" s="17">
        <v>0</v>
      </c>
      <c r="AK12" s="17">
        <v>0</v>
      </c>
      <c r="AL12" s="17"/>
      <c r="AM12" s="17">
        <v>6.7056476934267195E-2</v>
      </c>
      <c r="AN12" s="17">
        <v>3.8456581396648398E-2</v>
      </c>
      <c r="AO12" s="17"/>
      <c r="AP12" s="17">
        <v>3.1378846614070498E-2</v>
      </c>
      <c r="AQ12" s="17">
        <v>6.1482436654088903E-2</v>
      </c>
      <c r="AR12" s="17">
        <v>6.21288153342726E-2</v>
      </c>
      <c r="AS12" s="17">
        <v>7.8955764927376104E-2</v>
      </c>
      <c r="AT12" s="17">
        <v>0.22185063819568801</v>
      </c>
      <c r="AU12" s="17"/>
      <c r="AV12" s="17">
        <v>0.10975398328923799</v>
      </c>
      <c r="AW12" s="17">
        <v>1.3857170344847101E-2</v>
      </c>
      <c r="AX12" s="17">
        <v>0</v>
      </c>
      <c r="AY12" s="17">
        <v>0</v>
      </c>
      <c r="AZ12" s="17">
        <v>0</v>
      </c>
      <c r="BA12" s="17">
        <v>4.3689436124926199E-2</v>
      </c>
      <c r="BB12" s="17"/>
      <c r="BC12" s="17">
        <v>7.4204658189843897E-2</v>
      </c>
      <c r="BD12" s="17">
        <v>4.5275285979422701E-2</v>
      </c>
      <c r="BE12" s="17">
        <v>5.1677792026555501E-2</v>
      </c>
      <c r="BF12" s="17"/>
      <c r="BG12" s="17">
        <v>0</v>
      </c>
      <c r="BH12" s="17">
        <v>8.2636076805127204E-2</v>
      </c>
      <c r="BI12" s="17">
        <v>5.7683373776700603E-2</v>
      </c>
      <c r="BJ12" s="17">
        <v>0</v>
      </c>
      <c r="BK12" s="17">
        <v>0</v>
      </c>
      <c r="BL12" s="17"/>
      <c r="BM12" s="17">
        <v>6.9063792860773798E-2</v>
      </c>
      <c r="BN12" s="17">
        <v>0</v>
      </c>
    </row>
    <row r="13" spans="2:66" ht="29" x14ac:dyDescent="0.35">
      <c r="B13" s="18" t="s">
        <v>354</v>
      </c>
      <c r="C13" s="17">
        <v>1.39688044588769E-2</v>
      </c>
      <c r="D13" s="17">
        <v>1.7085868447376699E-2</v>
      </c>
      <c r="E13" s="17">
        <v>1.10830949469276E-2</v>
      </c>
      <c r="F13" s="17"/>
      <c r="G13" s="17">
        <v>0</v>
      </c>
      <c r="H13" s="17">
        <v>1.63457456163058E-2</v>
      </c>
      <c r="I13" s="17">
        <v>0</v>
      </c>
      <c r="J13" s="17">
        <v>5.4578129562785897E-2</v>
      </c>
      <c r="K13" s="17">
        <v>0</v>
      </c>
      <c r="L13" s="17">
        <v>0</v>
      </c>
      <c r="M13" s="17"/>
      <c r="N13" s="17">
        <v>3.3697902621121101E-2</v>
      </c>
      <c r="O13" s="17">
        <v>0</v>
      </c>
      <c r="P13" s="17">
        <v>0</v>
      </c>
      <c r="Q13" s="17">
        <v>2.0628151822288401E-2</v>
      </c>
      <c r="R13" s="17"/>
      <c r="S13" s="17">
        <v>0</v>
      </c>
      <c r="T13" s="17">
        <v>1.9716258280170599E-2</v>
      </c>
      <c r="U13" s="17">
        <v>0</v>
      </c>
      <c r="V13" s="17">
        <v>4.5591022546921101E-2</v>
      </c>
      <c r="W13" s="17">
        <v>0</v>
      </c>
      <c r="X13" s="17">
        <v>0</v>
      </c>
      <c r="Y13" s="17">
        <v>0</v>
      </c>
      <c r="Z13" s="17">
        <v>4.7952860125793799E-2</v>
      </c>
      <c r="AA13" s="17">
        <v>0</v>
      </c>
      <c r="AB13" s="17">
        <v>3.4623426153405197E-2</v>
      </c>
      <c r="AC13" s="17">
        <v>5.0411752645848899E-2</v>
      </c>
      <c r="AD13" s="17">
        <v>0</v>
      </c>
      <c r="AE13" s="17"/>
      <c r="AF13" s="17">
        <v>1.22924260997014E-2</v>
      </c>
      <c r="AG13" s="17">
        <v>9.8069488854384199E-3</v>
      </c>
      <c r="AH13" s="17">
        <v>2.3704799948194698E-2</v>
      </c>
      <c r="AI13" s="17">
        <v>1.2948907673455599E-2</v>
      </c>
      <c r="AJ13" s="17">
        <v>0</v>
      </c>
      <c r="AK13" s="17">
        <v>5.3831843721083697E-2</v>
      </c>
      <c r="AL13" s="17"/>
      <c r="AM13" s="17">
        <v>2.0117937305653401E-2</v>
      </c>
      <c r="AN13" s="17">
        <v>6.03302683000173E-3</v>
      </c>
      <c r="AO13" s="17"/>
      <c r="AP13" s="17">
        <v>1.10724715768301E-2</v>
      </c>
      <c r="AQ13" s="17">
        <v>0</v>
      </c>
      <c r="AR13" s="17">
        <v>2.1043782859920101E-2</v>
      </c>
      <c r="AS13" s="17">
        <v>2.57172947417381E-2</v>
      </c>
      <c r="AT13" s="17">
        <v>0</v>
      </c>
      <c r="AU13" s="17"/>
      <c r="AV13" s="17">
        <v>0</v>
      </c>
      <c r="AW13" s="17">
        <v>0</v>
      </c>
      <c r="AX13" s="17">
        <v>3.7299021396418601E-2</v>
      </c>
      <c r="AY13" s="17">
        <v>5.9726740655883598E-2</v>
      </c>
      <c r="AZ13" s="17">
        <v>0</v>
      </c>
      <c r="BA13" s="17">
        <v>0</v>
      </c>
      <c r="BB13" s="17"/>
      <c r="BC13" s="17">
        <v>0</v>
      </c>
      <c r="BD13" s="17">
        <v>2.0251797942885601E-2</v>
      </c>
      <c r="BE13" s="17">
        <v>9.9466747506564597E-3</v>
      </c>
      <c r="BF13" s="17"/>
      <c r="BG13" s="17">
        <v>5.97378049371909E-2</v>
      </c>
      <c r="BH13" s="17">
        <v>1.223757316465E-2</v>
      </c>
      <c r="BI13" s="17">
        <v>9.8795200307733103E-3</v>
      </c>
      <c r="BJ13" s="17">
        <v>0</v>
      </c>
      <c r="BK13" s="17">
        <v>0</v>
      </c>
      <c r="BL13" s="17"/>
      <c r="BM13" s="17">
        <v>2.0039088652368801E-2</v>
      </c>
      <c r="BN13" s="17">
        <v>0</v>
      </c>
    </row>
    <row r="14" spans="2:66" x14ac:dyDescent="0.35">
      <c r="B14" s="18" t="s">
        <v>282</v>
      </c>
      <c r="C14" s="19">
        <v>4.8857036559933599E-2</v>
      </c>
      <c r="D14" s="19">
        <v>5.57001532007452E-2</v>
      </c>
      <c r="E14" s="19">
        <v>3.7302283284822602E-2</v>
      </c>
      <c r="F14" s="19"/>
      <c r="G14" s="19">
        <v>8.0542573206979301E-2</v>
      </c>
      <c r="H14" s="19">
        <v>7.4013912578873797E-2</v>
      </c>
      <c r="I14" s="19">
        <v>3.6745013099772399E-2</v>
      </c>
      <c r="J14" s="19">
        <v>2.7445170438158101E-2</v>
      </c>
      <c r="K14" s="19">
        <v>1.95694525111598E-2</v>
      </c>
      <c r="L14" s="19">
        <v>5.3691736305892801E-2</v>
      </c>
      <c r="M14" s="19"/>
      <c r="N14" s="19">
        <v>3.2638714588894203E-2</v>
      </c>
      <c r="O14" s="19">
        <v>7.5357216091037196E-2</v>
      </c>
      <c r="P14" s="19">
        <v>3.6393988953714103E-2</v>
      </c>
      <c r="Q14" s="19">
        <v>4.8034727076247799E-2</v>
      </c>
      <c r="R14" s="19"/>
      <c r="S14" s="19">
        <v>7.6209760214980798E-2</v>
      </c>
      <c r="T14" s="19">
        <v>5.68916801425918E-2</v>
      </c>
      <c r="U14" s="19">
        <v>0</v>
      </c>
      <c r="V14" s="19">
        <v>4.4563153976034102E-2</v>
      </c>
      <c r="W14" s="19">
        <v>0.105081062572725</v>
      </c>
      <c r="X14" s="19">
        <v>8.9846493607105199E-2</v>
      </c>
      <c r="Y14" s="19">
        <v>0</v>
      </c>
      <c r="Z14" s="19">
        <v>5.0119916523949301E-2</v>
      </c>
      <c r="AA14" s="19">
        <v>2.45897092717768E-2</v>
      </c>
      <c r="AB14" s="19">
        <v>3.58222496157104E-2</v>
      </c>
      <c r="AC14" s="19">
        <v>9.9598814013531198E-2</v>
      </c>
      <c r="AD14" s="19">
        <v>0</v>
      </c>
      <c r="AE14" s="19"/>
      <c r="AF14" s="19">
        <v>9.9520838337819703E-2</v>
      </c>
      <c r="AG14" s="19">
        <v>9.0848429115179298E-3</v>
      </c>
      <c r="AH14" s="19">
        <v>6.6915125167169201E-2</v>
      </c>
      <c r="AI14" s="19">
        <v>2.6514186505504599E-2</v>
      </c>
      <c r="AJ14" s="19">
        <v>5.5423416855587299E-2</v>
      </c>
      <c r="AK14" s="19">
        <v>5.6264579559034897E-2</v>
      </c>
      <c r="AL14" s="19"/>
      <c r="AM14" s="19">
        <v>2.3999137429059399E-2</v>
      </c>
      <c r="AN14" s="19">
        <v>7.5295938854044606E-2</v>
      </c>
      <c r="AO14" s="19"/>
      <c r="AP14" s="19">
        <v>3.07170324086572E-2</v>
      </c>
      <c r="AQ14" s="19">
        <v>3.6782984011230403E-2</v>
      </c>
      <c r="AR14" s="19">
        <v>4.21861432522058E-2</v>
      </c>
      <c r="AS14" s="19">
        <v>0.101791660846136</v>
      </c>
      <c r="AT14" s="19">
        <v>0.117854949848231</v>
      </c>
      <c r="AU14" s="19"/>
      <c r="AV14" s="19">
        <v>6.4397162032172106E-2</v>
      </c>
      <c r="AW14" s="19">
        <v>2.78568055044369E-2</v>
      </c>
      <c r="AX14" s="19">
        <v>6.5095783655544304E-2</v>
      </c>
      <c r="AY14" s="19">
        <v>3.9030192824738699E-2</v>
      </c>
      <c r="AZ14" s="19">
        <v>4.8078123397820499E-2</v>
      </c>
      <c r="BA14" s="19">
        <v>0</v>
      </c>
      <c r="BB14" s="19"/>
      <c r="BC14" s="19">
        <v>6.5649652468234398E-2</v>
      </c>
      <c r="BD14" s="19">
        <v>5.1037723362378502E-2</v>
      </c>
      <c r="BE14" s="19">
        <v>3.0193517627713402E-2</v>
      </c>
      <c r="BF14" s="19"/>
      <c r="BG14" s="19">
        <v>2.7413629758823901E-2</v>
      </c>
      <c r="BH14" s="19">
        <v>1.7828749084048499E-2</v>
      </c>
      <c r="BI14" s="19">
        <v>6.0845597893653999E-2</v>
      </c>
      <c r="BJ14" s="19">
        <v>0</v>
      </c>
      <c r="BK14" s="19">
        <v>2.8226379081676401E-2</v>
      </c>
      <c r="BL14" s="19"/>
      <c r="BM14" s="19">
        <v>1.9402985508625799E-2</v>
      </c>
      <c r="BN14" s="19">
        <v>2.2559722372283E-2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512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371</v>
      </c>
      <c r="D7" s="10">
        <v>188</v>
      </c>
      <c r="E7" s="10">
        <v>183</v>
      </c>
      <c r="F7" s="10"/>
      <c r="G7" s="10">
        <v>53</v>
      </c>
      <c r="H7" s="10">
        <v>57</v>
      </c>
      <c r="I7" s="10">
        <v>60</v>
      </c>
      <c r="J7" s="10">
        <v>69</v>
      </c>
      <c r="K7" s="10">
        <v>54</v>
      </c>
      <c r="L7" s="10">
        <v>78</v>
      </c>
      <c r="M7" s="10"/>
      <c r="N7" s="10">
        <v>98</v>
      </c>
      <c r="O7" s="10">
        <v>98</v>
      </c>
      <c r="P7" s="10">
        <v>77</v>
      </c>
      <c r="Q7" s="10">
        <v>97</v>
      </c>
      <c r="R7" s="10"/>
      <c r="S7" s="10">
        <v>54</v>
      </c>
      <c r="T7" s="10">
        <v>40</v>
      </c>
      <c r="U7" s="10">
        <v>25</v>
      </c>
      <c r="V7" s="10">
        <v>37</v>
      </c>
      <c r="W7" s="10">
        <v>24</v>
      </c>
      <c r="X7" s="10">
        <v>32</v>
      </c>
      <c r="Y7" s="10">
        <v>25</v>
      </c>
      <c r="Z7" s="10">
        <v>25</v>
      </c>
      <c r="AA7" s="10">
        <v>45</v>
      </c>
      <c r="AB7" s="10">
        <v>31</v>
      </c>
      <c r="AC7" s="10">
        <v>19</v>
      </c>
      <c r="AD7" s="10">
        <v>14</v>
      </c>
      <c r="AE7" s="10"/>
      <c r="AF7" s="10">
        <v>101</v>
      </c>
      <c r="AG7" s="10">
        <v>101</v>
      </c>
      <c r="AH7" s="10">
        <v>50</v>
      </c>
      <c r="AI7" s="10">
        <v>66</v>
      </c>
      <c r="AJ7" s="10">
        <v>34</v>
      </c>
      <c r="AK7" s="10">
        <v>19</v>
      </c>
      <c r="AL7" s="10"/>
      <c r="AM7" s="10">
        <v>223</v>
      </c>
      <c r="AN7" s="10">
        <v>147</v>
      </c>
      <c r="AO7" s="10"/>
      <c r="AP7" s="10">
        <v>94</v>
      </c>
      <c r="AQ7" s="10">
        <v>83</v>
      </c>
      <c r="AR7" s="10">
        <v>94</v>
      </c>
      <c r="AS7" s="10">
        <v>41</v>
      </c>
      <c r="AT7" s="10">
        <v>8</v>
      </c>
      <c r="AU7" s="10"/>
      <c r="AV7" s="10">
        <v>146</v>
      </c>
      <c r="AW7" s="10">
        <v>63</v>
      </c>
      <c r="AX7" s="10">
        <v>30</v>
      </c>
      <c r="AY7" s="10">
        <v>54</v>
      </c>
      <c r="AZ7" s="10">
        <v>19</v>
      </c>
      <c r="BA7" s="10">
        <v>27</v>
      </c>
      <c r="BB7" s="10"/>
      <c r="BC7" s="10">
        <v>93</v>
      </c>
      <c r="BD7" s="10">
        <v>155</v>
      </c>
      <c r="BE7" s="10">
        <v>109</v>
      </c>
      <c r="BF7" s="10"/>
      <c r="BG7" s="10">
        <v>34</v>
      </c>
      <c r="BH7" s="10">
        <v>173</v>
      </c>
      <c r="BI7" s="10">
        <v>117</v>
      </c>
      <c r="BJ7" s="10">
        <v>7</v>
      </c>
      <c r="BK7" s="10">
        <v>27</v>
      </c>
      <c r="BL7" s="10"/>
      <c r="BM7" s="10">
        <v>207</v>
      </c>
      <c r="BN7" s="10">
        <v>34</v>
      </c>
    </row>
    <row r="8" spans="2:66" ht="30" customHeight="1" x14ac:dyDescent="0.35">
      <c r="B8" s="11" t="s">
        <v>19</v>
      </c>
      <c r="C8" s="11">
        <v>371</v>
      </c>
      <c r="D8" s="11">
        <v>189</v>
      </c>
      <c r="E8" s="11">
        <v>182</v>
      </c>
      <c r="F8" s="11"/>
      <c r="G8" s="11">
        <v>54</v>
      </c>
      <c r="H8" s="11">
        <v>56</v>
      </c>
      <c r="I8" s="11">
        <v>61</v>
      </c>
      <c r="J8" s="11">
        <v>70</v>
      </c>
      <c r="K8" s="11">
        <v>54</v>
      </c>
      <c r="L8" s="11">
        <v>76</v>
      </c>
      <c r="M8" s="11"/>
      <c r="N8" s="11">
        <v>97</v>
      </c>
      <c r="O8" s="11">
        <v>102</v>
      </c>
      <c r="P8" s="11">
        <v>76</v>
      </c>
      <c r="Q8" s="11">
        <v>95</v>
      </c>
      <c r="R8" s="11"/>
      <c r="S8" s="11">
        <v>53</v>
      </c>
      <c r="T8" s="11">
        <v>39</v>
      </c>
      <c r="U8" s="11">
        <v>24</v>
      </c>
      <c r="V8" s="11">
        <v>40</v>
      </c>
      <c r="W8" s="11">
        <v>24</v>
      </c>
      <c r="X8" s="11">
        <v>32</v>
      </c>
      <c r="Y8" s="11">
        <v>24</v>
      </c>
      <c r="Z8" s="11">
        <v>24</v>
      </c>
      <c r="AA8" s="11">
        <v>44</v>
      </c>
      <c r="AB8" s="11">
        <v>35</v>
      </c>
      <c r="AC8" s="11">
        <v>19</v>
      </c>
      <c r="AD8" s="11">
        <v>13</v>
      </c>
      <c r="AE8" s="11"/>
      <c r="AF8" s="11">
        <v>101</v>
      </c>
      <c r="AG8" s="11">
        <v>101</v>
      </c>
      <c r="AH8" s="11">
        <v>51</v>
      </c>
      <c r="AI8" s="11">
        <v>66</v>
      </c>
      <c r="AJ8" s="11">
        <v>34</v>
      </c>
      <c r="AK8" s="11">
        <v>19</v>
      </c>
      <c r="AL8" s="11"/>
      <c r="AM8" s="11">
        <v>223</v>
      </c>
      <c r="AN8" s="11">
        <v>148</v>
      </c>
      <c r="AO8" s="11"/>
      <c r="AP8" s="11">
        <v>94</v>
      </c>
      <c r="AQ8" s="11">
        <v>82</v>
      </c>
      <c r="AR8" s="11">
        <v>95</v>
      </c>
      <c r="AS8" s="11">
        <v>41</v>
      </c>
      <c r="AT8" s="11">
        <v>8</v>
      </c>
      <c r="AU8" s="11"/>
      <c r="AV8" s="11">
        <v>145</v>
      </c>
      <c r="AW8" s="11">
        <v>63</v>
      </c>
      <c r="AX8" s="11">
        <v>31</v>
      </c>
      <c r="AY8" s="11">
        <v>54</v>
      </c>
      <c r="AZ8" s="11">
        <v>19</v>
      </c>
      <c r="BA8" s="11">
        <v>27</v>
      </c>
      <c r="BB8" s="11"/>
      <c r="BC8" s="11">
        <v>93</v>
      </c>
      <c r="BD8" s="11">
        <v>155</v>
      </c>
      <c r="BE8" s="11">
        <v>109</v>
      </c>
      <c r="BF8" s="11"/>
      <c r="BG8" s="11">
        <v>34</v>
      </c>
      <c r="BH8" s="11">
        <v>173</v>
      </c>
      <c r="BI8" s="11">
        <v>117</v>
      </c>
      <c r="BJ8" s="11">
        <v>7</v>
      </c>
      <c r="BK8" s="11">
        <v>27</v>
      </c>
      <c r="BL8" s="11"/>
      <c r="BM8" s="11">
        <v>207</v>
      </c>
      <c r="BN8" s="11">
        <v>34</v>
      </c>
    </row>
    <row r="9" spans="2:66" ht="29" x14ac:dyDescent="0.35">
      <c r="B9" s="18" t="s">
        <v>350</v>
      </c>
      <c r="C9" s="17">
        <v>0.697122071637164</v>
      </c>
      <c r="D9" s="17">
        <v>0.66030277352770805</v>
      </c>
      <c r="E9" s="17">
        <v>0.73538697434993805</v>
      </c>
      <c r="F9" s="17"/>
      <c r="G9" s="17">
        <v>0.48366319181621797</v>
      </c>
      <c r="H9" s="17">
        <v>0.54982008561328899</v>
      </c>
      <c r="I9" s="17">
        <v>0.64692317614190797</v>
      </c>
      <c r="J9" s="17">
        <v>0.69776146638540604</v>
      </c>
      <c r="K9" s="17">
        <v>0.88931786988636397</v>
      </c>
      <c r="L9" s="17">
        <v>0.860371972214377</v>
      </c>
      <c r="M9" s="17"/>
      <c r="N9" s="17">
        <v>0.541285866569991</v>
      </c>
      <c r="O9" s="17">
        <v>0.68141132882706401</v>
      </c>
      <c r="P9" s="17">
        <v>0.79237532394621202</v>
      </c>
      <c r="Q9" s="17">
        <v>0.79386853883919195</v>
      </c>
      <c r="R9" s="17"/>
      <c r="S9" s="17">
        <v>0.50024679176188203</v>
      </c>
      <c r="T9" s="17">
        <v>0.69552971220487203</v>
      </c>
      <c r="U9" s="17">
        <v>0.87925230752564398</v>
      </c>
      <c r="V9" s="17">
        <v>0.80759699317351297</v>
      </c>
      <c r="W9" s="17">
        <v>0.61893085156646599</v>
      </c>
      <c r="X9" s="17">
        <v>0.653303281095025</v>
      </c>
      <c r="Y9" s="17">
        <v>0.79858864053937695</v>
      </c>
      <c r="Z9" s="17">
        <v>0.60557810823387104</v>
      </c>
      <c r="AA9" s="17">
        <v>0.72956147812186201</v>
      </c>
      <c r="AB9" s="17">
        <v>0.74003776274440902</v>
      </c>
      <c r="AC9" s="17">
        <v>0.67856736424018604</v>
      </c>
      <c r="AD9" s="17">
        <v>0.85701266543459798</v>
      </c>
      <c r="AE9" s="17"/>
      <c r="AF9" s="17">
        <v>0.48506231350965601</v>
      </c>
      <c r="AG9" s="17">
        <v>0.69895611061057805</v>
      </c>
      <c r="AH9" s="17">
        <v>0.79974769724056405</v>
      </c>
      <c r="AI9" s="17">
        <v>0.80669086318261096</v>
      </c>
      <c r="AJ9" s="17">
        <v>0.85348553344085898</v>
      </c>
      <c r="AK9" s="17">
        <v>0.87549754550771197</v>
      </c>
      <c r="AL9" s="17"/>
      <c r="AM9" s="17">
        <v>0.70352088635274901</v>
      </c>
      <c r="AN9" s="17">
        <v>0.68545260037268296</v>
      </c>
      <c r="AO9" s="17"/>
      <c r="AP9" s="17">
        <v>0.78442553776632795</v>
      </c>
      <c r="AQ9" s="17">
        <v>0.79523717645944003</v>
      </c>
      <c r="AR9" s="17">
        <v>0.648585383753429</v>
      </c>
      <c r="AS9" s="17">
        <v>0.48924805024065698</v>
      </c>
      <c r="AT9" s="17">
        <v>0.25437765588309902</v>
      </c>
      <c r="AU9" s="17"/>
      <c r="AV9" s="17">
        <v>0.58965637885976796</v>
      </c>
      <c r="AW9" s="17">
        <v>0.75549432030666697</v>
      </c>
      <c r="AX9" s="17">
        <v>0.66288477519317102</v>
      </c>
      <c r="AY9" s="17">
        <v>0.79845963978416701</v>
      </c>
      <c r="AZ9" s="17">
        <v>0.68553418394222998</v>
      </c>
      <c r="BA9" s="17">
        <v>0.775516733752601</v>
      </c>
      <c r="BB9" s="17"/>
      <c r="BC9" s="17">
        <v>0.65394482012137101</v>
      </c>
      <c r="BD9" s="17">
        <v>0.747488180171481</v>
      </c>
      <c r="BE9" s="17">
        <v>0.65075151340334603</v>
      </c>
      <c r="BF9" s="17"/>
      <c r="BG9" s="17">
        <v>0.79389660427455599</v>
      </c>
      <c r="BH9" s="17">
        <v>0.67965946348219597</v>
      </c>
      <c r="BI9" s="17">
        <v>0.69406077259351295</v>
      </c>
      <c r="BJ9" s="17">
        <v>0.42196273752524599</v>
      </c>
      <c r="BK9" s="17">
        <v>0.85261929769278599</v>
      </c>
      <c r="BL9" s="17"/>
      <c r="BM9" s="17">
        <v>0.69831567348226697</v>
      </c>
      <c r="BN9" s="17">
        <v>0.76349769405587897</v>
      </c>
    </row>
    <row r="10" spans="2:66" ht="43.5" x14ac:dyDescent="0.35">
      <c r="B10" s="18" t="s">
        <v>351</v>
      </c>
      <c r="C10" s="17">
        <v>0.163796920880249</v>
      </c>
      <c r="D10" s="17">
        <v>0.16616238152490001</v>
      </c>
      <c r="E10" s="17">
        <v>0.16133858717792299</v>
      </c>
      <c r="F10" s="17"/>
      <c r="G10" s="17">
        <v>0.32229228831854201</v>
      </c>
      <c r="H10" s="17">
        <v>0.191857367815885</v>
      </c>
      <c r="I10" s="17">
        <v>0.14868418102546799</v>
      </c>
      <c r="J10" s="17">
        <v>0.187030352249515</v>
      </c>
      <c r="K10" s="17">
        <v>5.2594912744484502E-2</v>
      </c>
      <c r="L10" s="17">
        <v>0.100393729268924</v>
      </c>
      <c r="M10" s="17"/>
      <c r="N10" s="17">
        <v>0.24656617704205999</v>
      </c>
      <c r="O10" s="17">
        <v>0.15099153097571499</v>
      </c>
      <c r="P10" s="17">
        <v>0.14222322582858901</v>
      </c>
      <c r="Q10" s="17">
        <v>0.11189139873484399</v>
      </c>
      <c r="R10" s="17"/>
      <c r="S10" s="17">
        <v>0.26073481163150097</v>
      </c>
      <c r="T10" s="17">
        <v>0.25134153559655298</v>
      </c>
      <c r="U10" s="17">
        <v>4.1793290460627103E-2</v>
      </c>
      <c r="V10" s="17">
        <v>5.5518720871654499E-2</v>
      </c>
      <c r="W10" s="17">
        <v>0.25467313436517097</v>
      </c>
      <c r="X10" s="17">
        <v>0.15819132031896099</v>
      </c>
      <c r="Y10" s="17">
        <v>7.9195082994850993E-2</v>
      </c>
      <c r="Z10" s="17">
        <v>0.27537731655817999</v>
      </c>
      <c r="AA10" s="17">
        <v>0.112930155291025</v>
      </c>
      <c r="AB10" s="17">
        <v>0.12660598569151499</v>
      </c>
      <c r="AC10" s="17">
        <v>0.15737522038938401</v>
      </c>
      <c r="AD10" s="17">
        <v>0.142987334565402</v>
      </c>
      <c r="AE10" s="17"/>
      <c r="AF10" s="17">
        <v>0.23838406433885001</v>
      </c>
      <c r="AG10" s="17">
        <v>0.169480711484298</v>
      </c>
      <c r="AH10" s="17">
        <v>0.136854424299585</v>
      </c>
      <c r="AI10" s="17">
        <v>0.132377448357821</v>
      </c>
      <c r="AJ10" s="17">
        <v>8.6632139969186298E-2</v>
      </c>
      <c r="AK10" s="17">
        <v>5.7412453885393698E-2</v>
      </c>
      <c r="AL10" s="17"/>
      <c r="AM10" s="17">
        <v>0.14327315914386801</v>
      </c>
      <c r="AN10" s="17">
        <v>0.195875087750184</v>
      </c>
      <c r="AO10" s="17"/>
      <c r="AP10" s="17">
        <v>0.115271183933083</v>
      </c>
      <c r="AQ10" s="17">
        <v>0.120704993137966</v>
      </c>
      <c r="AR10" s="17">
        <v>0.19804771471357899</v>
      </c>
      <c r="AS10" s="17">
        <v>0.27173901372248599</v>
      </c>
      <c r="AT10" s="17">
        <v>0.37990256891991397</v>
      </c>
      <c r="AU10" s="17"/>
      <c r="AV10" s="17">
        <v>0.20656165514984601</v>
      </c>
      <c r="AW10" s="17">
        <v>0.110603528710313</v>
      </c>
      <c r="AX10" s="17">
        <v>0.19952945359234001</v>
      </c>
      <c r="AY10" s="17">
        <v>0.143497400030418</v>
      </c>
      <c r="AZ10" s="17">
        <v>0.26398335750091301</v>
      </c>
      <c r="BA10" s="17">
        <v>0.110034041615116</v>
      </c>
      <c r="BB10" s="17"/>
      <c r="BC10" s="17">
        <v>0.21197009275227199</v>
      </c>
      <c r="BD10" s="17">
        <v>0.13532563122128499</v>
      </c>
      <c r="BE10" s="17">
        <v>0.16602231819018601</v>
      </c>
      <c r="BF10" s="17"/>
      <c r="BG10" s="17">
        <v>0.12056793037814</v>
      </c>
      <c r="BH10" s="17">
        <v>0.17888542074546801</v>
      </c>
      <c r="BI10" s="17">
        <v>0.16855193328277199</v>
      </c>
      <c r="BJ10" s="17">
        <v>0</v>
      </c>
      <c r="BK10" s="17">
        <v>0.14738070230721301</v>
      </c>
      <c r="BL10" s="17"/>
      <c r="BM10" s="17">
        <v>0.169361518629014</v>
      </c>
      <c r="BN10" s="17">
        <v>0.116881214433065</v>
      </c>
    </row>
    <row r="11" spans="2:66" ht="29" x14ac:dyDescent="0.35">
      <c r="B11" s="18" t="s">
        <v>352</v>
      </c>
      <c r="C11" s="17">
        <v>6.4570135341575199E-2</v>
      </c>
      <c r="D11" s="17">
        <v>7.4936128342539807E-2</v>
      </c>
      <c r="E11" s="17">
        <v>5.3797151225364499E-2</v>
      </c>
      <c r="F11" s="17"/>
      <c r="G11" s="17">
        <v>5.4095460829190402E-2</v>
      </c>
      <c r="H11" s="17">
        <v>0.104869484849084</v>
      </c>
      <c r="I11" s="17">
        <v>0.13379943355194401</v>
      </c>
      <c r="J11" s="17">
        <v>7.1570300092246797E-2</v>
      </c>
      <c r="K11" s="17">
        <v>1.9325752306338199E-2</v>
      </c>
      <c r="L11" s="17">
        <v>1.2094731874082301E-2</v>
      </c>
      <c r="M11" s="17"/>
      <c r="N11" s="17">
        <v>0.112522854281246</v>
      </c>
      <c r="O11" s="17">
        <v>6.1668086047395501E-2</v>
      </c>
      <c r="P11" s="17">
        <v>2.5648371227820699E-2</v>
      </c>
      <c r="Q11" s="17">
        <v>5.0435033830847298E-2</v>
      </c>
      <c r="R11" s="17"/>
      <c r="S11" s="17">
        <v>0.13061514474071001</v>
      </c>
      <c r="T11" s="17">
        <v>0</v>
      </c>
      <c r="U11" s="17">
        <v>7.8954402013728706E-2</v>
      </c>
      <c r="V11" s="17">
        <v>5.5514342873889101E-2</v>
      </c>
      <c r="W11" s="17">
        <v>4.1418703004644002E-2</v>
      </c>
      <c r="X11" s="17">
        <v>0.12654629627675101</v>
      </c>
      <c r="Y11" s="17">
        <v>7.9390636368393705E-2</v>
      </c>
      <c r="Z11" s="17">
        <v>3.9325715608710697E-2</v>
      </c>
      <c r="AA11" s="17">
        <v>6.5860102457486899E-2</v>
      </c>
      <c r="AB11" s="17">
        <v>3.1619644807458498E-2</v>
      </c>
      <c r="AC11" s="17">
        <v>5.6058297026767602E-2</v>
      </c>
      <c r="AD11" s="17">
        <v>0</v>
      </c>
      <c r="AE11" s="17"/>
      <c r="AF11" s="17">
        <v>0.16961218495943101</v>
      </c>
      <c r="AG11" s="17">
        <v>2.93387550742258E-2</v>
      </c>
      <c r="AH11" s="17">
        <v>1.9966086609608399E-2</v>
      </c>
      <c r="AI11" s="17">
        <v>2.87495428795882E-2</v>
      </c>
      <c r="AJ11" s="17">
        <v>3.0509467785422299E-2</v>
      </c>
      <c r="AK11" s="17">
        <v>0</v>
      </c>
      <c r="AL11" s="17"/>
      <c r="AM11" s="17">
        <v>7.6122002689606699E-2</v>
      </c>
      <c r="AN11" s="17">
        <v>4.7553411468921197E-2</v>
      </c>
      <c r="AO11" s="17"/>
      <c r="AP11" s="17">
        <v>4.1756063891801302E-2</v>
      </c>
      <c r="AQ11" s="17">
        <v>2.36677680860168E-2</v>
      </c>
      <c r="AR11" s="17">
        <v>7.7893795217928205E-2</v>
      </c>
      <c r="AS11" s="17">
        <v>9.7163840159103496E-2</v>
      </c>
      <c r="AT11" s="17">
        <v>0.24947171419769101</v>
      </c>
      <c r="AU11" s="17"/>
      <c r="AV11" s="17">
        <v>0.114360920247649</v>
      </c>
      <c r="AW11" s="17">
        <v>6.6814204703162294E-2</v>
      </c>
      <c r="AX11" s="17">
        <v>3.6044003034069599E-2</v>
      </c>
      <c r="AY11" s="17">
        <v>1.88998255109569E-2</v>
      </c>
      <c r="AZ11" s="17">
        <v>0</v>
      </c>
      <c r="BA11" s="17">
        <v>3.8459109661713398E-2</v>
      </c>
      <c r="BB11" s="17"/>
      <c r="BC11" s="17">
        <v>5.2463303032770199E-2</v>
      </c>
      <c r="BD11" s="17">
        <v>5.0838092505360699E-2</v>
      </c>
      <c r="BE11" s="17">
        <v>0.102874752478141</v>
      </c>
      <c r="BF11" s="17"/>
      <c r="BG11" s="17">
        <v>5.4794446044827798E-2</v>
      </c>
      <c r="BH11" s="17">
        <v>5.3968211076095299E-2</v>
      </c>
      <c r="BI11" s="17">
        <v>9.1894714258560703E-2</v>
      </c>
      <c r="BJ11" s="17">
        <v>0.28538506603214098</v>
      </c>
      <c r="BK11" s="17">
        <v>0</v>
      </c>
      <c r="BL11" s="17"/>
      <c r="BM11" s="17">
        <v>5.4103144539758397E-2</v>
      </c>
      <c r="BN11" s="17">
        <v>5.9058602820108802E-2</v>
      </c>
    </row>
    <row r="12" spans="2:66" ht="29" x14ac:dyDescent="0.35">
      <c r="B12" s="18" t="s">
        <v>353</v>
      </c>
      <c r="C12" s="17">
        <v>3.7893463038358402E-2</v>
      </c>
      <c r="D12" s="17">
        <v>4.2765378298616402E-2</v>
      </c>
      <c r="E12" s="17">
        <v>3.2830265937086801E-2</v>
      </c>
      <c r="F12" s="17"/>
      <c r="G12" s="17">
        <v>7.6898865826086293E-2</v>
      </c>
      <c r="H12" s="17">
        <v>0.10384146873833899</v>
      </c>
      <c r="I12" s="17">
        <v>1.6624133968317599E-2</v>
      </c>
      <c r="J12" s="17">
        <v>2.95297165241208E-2</v>
      </c>
      <c r="K12" s="17">
        <v>1.9208278325080399E-2</v>
      </c>
      <c r="L12" s="17">
        <v>0</v>
      </c>
      <c r="M12" s="17"/>
      <c r="N12" s="17">
        <v>8.0742800340226406E-2</v>
      </c>
      <c r="O12" s="17">
        <v>3.0388533855171099E-2</v>
      </c>
      <c r="P12" s="17">
        <v>1.3712462537067699E-2</v>
      </c>
      <c r="Q12" s="17">
        <v>2.1836351877188701E-2</v>
      </c>
      <c r="R12" s="17"/>
      <c r="S12" s="17">
        <v>8.8315620630965902E-2</v>
      </c>
      <c r="T12" s="17">
        <v>2.6541695535410598E-2</v>
      </c>
      <c r="U12" s="17">
        <v>0</v>
      </c>
      <c r="V12" s="17">
        <v>8.13699430809431E-2</v>
      </c>
      <c r="W12" s="17">
        <v>8.49773110637186E-2</v>
      </c>
      <c r="X12" s="17">
        <v>3.22634276303531E-2</v>
      </c>
      <c r="Y12" s="17">
        <v>0</v>
      </c>
      <c r="Z12" s="17">
        <v>0</v>
      </c>
      <c r="AA12" s="17">
        <v>2.2785067131882199E-2</v>
      </c>
      <c r="AB12" s="17">
        <v>0</v>
      </c>
      <c r="AC12" s="17">
        <v>5.4859937000068699E-2</v>
      </c>
      <c r="AD12" s="17">
        <v>0</v>
      </c>
      <c r="AE12" s="17"/>
      <c r="AF12" s="17">
        <v>7.7874757402590603E-2</v>
      </c>
      <c r="AG12" s="17">
        <v>5.0419914912377198E-2</v>
      </c>
      <c r="AH12" s="17">
        <v>2.2610635912106901E-2</v>
      </c>
      <c r="AI12" s="17">
        <v>0</v>
      </c>
      <c r="AJ12" s="17">
        <v>0</v>
      </c>
      <c r="AK12" s="17">
        <v>0</v>
      </c>
      <c r="AL12" s="17"/>
      <c r="AM12" s="17">
        <v>3.55999395135378E-2</v>
      </c>
      <c r="AN12" s="17">
        <v>4.1607968346536003E-2</v>
      </c>
      <c r="AO12" s="17"/>
      <c r="AP12" s="17">
        <v>1.10222044782736E-2</v>
      </c>
      <c r="AQ12" s="17">
        <v>3.6022588298290803E-2</v>
      </c>
      <c r="AR12" s="17">
        <v>3.3795992196048397E-2</v>
      </c>
      <c r="AS12" s="17">
        <v>0.116420970132342</v>
      </c>
      <c r="AT12" s="17">
        <v>0</v>
      </c>
      <c r="AU12" s="17"/>
      <c r="AV12" s="17">
        <v>4.0411782849292401E-2</v>
      </c>
      <c r="AW12" s="17">
        <v>5.1229567580425697E-2</v>
      </c>
      <c r="AX12" s="17">
        <v>6.0582636461698897E-2</v>
      </c>
      <c r="AY12" s="17">
        <v>1.9753120545333899E-2</v>
      </c>
      <c r="AZ12" s="17">
        <v>0</v>
      </c>
      <c r="BA12" s="17">
        <v>7.59901149705694E-2</v>
      </c>
      <c r="BB12" s="17"/>
      <c r="BC12" s="17">
        <v>2.07922790720729E-2</v>
      </c>
      <c r="BD12" s="17">
        <v>4.0959364851617899E-2</v>
      </c>
      <c r="BE12" s="17">
        <v>4.3784021152448699E-2</v>
      </c>
      <c r="BF12" s="17"/>
      <c r="BG12" s="17">
        <v>0</v>
      </c>
      <c r="BH12" s="17">
        <v>5.7620757854898501E-2</v>
      </c>
      <c r="BI12" s="17">
        <v>1.7125358384796601E-2</v>
      </c>
      <c r="BJ12" s="17">
        <v>0.29265219644261398</v>
      </c>
      <c r="BK12" s="17">
        <v>0</v>
      </c>
      <c r="BL12" s="17"/>
      <c r="BM12" s="17">
        <v>4.8210639994384602E-2</v>
      </c>
      <c r="BN12" s="17">
        <v>6.0562488690947401E-2</v>
      </c>
    </row>
    <row r="13" spans="2:66" ht="29" x14ac:dyDescent="0.35">
      <c r="B13" s="18" t="s">
        <v>354</v>
      </c>
      <c r="C13" s="17">
        <v>1.1158715266087501E-2</v>
      </c>
      <c r="D13" s="17">
        <v>2.1895866931795599E-2</v>
      </c>
      <c r="E13" s="17">
        <v>0</v>
      </c>
      <c r="F13" s="17"/>
      <c r="G13" s="17">
        <v>4.2847745506607797E-2</v>
      </c>
      <c r="H13" s="17">
        <v>3.2822103933614503E-2</v>
      </c>
      <c r="I13" s="17">
        <v>0</v>
      </c>
      <c r="J13" s="17">
        <v>0</v>
      </c>
      <c r="K13" s="17">
        <v>0</v>
      </c>
      <c r="L13" s="17">
        <v>0</v>
      </c>
      <c r="M13" s="17"/>
      <c r="N13" s="17">
        <v>1.88823017664763E-2</v>
      </c>
      <c r="O13" s="17">
        <v>1.2445573658854301E-2</v>
      </c>
      <c r="P13" s="17">
        <v>1.3674281059924E-2</v>
      </c>
      <c r="Q13" s="17">
        <v>0</v>
      </c>
      <c r="R13" s="17"/>
      <c r="S13" s="17">
        <v>0</v>
      </c>
      <c r="T13" s="17">
        <v>0</v>
      </c>
      <c r="U13" s="17">
        <v>0</v>
      </c>
      <c r="V13" s="17">
        <v>0</v>
      </c>
      <c r="W13" s="17">
        <v>0</v>
      </c>
      <c r="X13" s="17">
        <v>0</v>
      </c>
      <c r="Y13" s="17">
        <v>4.2825640097377798E-2</v>
      </c>
      <c r="Z13" s="17">
        <v>3.8047429885905301E-2</v>
      </c>
      <c r="AA13" s="17">
        <v>2.12186315640348E-2</v>
      </c>
      <c r="AB13" s="17">
        <v>3.59314473296342E-2</v>
      </c>
      <c r="AC13" s="17">
        <v>0</v>
      </c>
      <c r="AD13" s="17">
        <v>0</v>
      </c>
      <c r="AE13" s="17"/>
      <c r="AF13" s="17">
        <v>1.8260485260884699E-2</v>
      </c>
      <c r="AG13" s="17">
        <v>1.03155239209966E-2</v>
      </c>
      <c r="AH13" s="17">
        <v>0</v>
      </c>
      <c r="AI13" s="17">
        <v>0</v>
      </c>
      <c r="AJ13" s="17">
        <v>0</v>
      </c>
      <c r="AK13" s="17">
        <v>6.7090000606894698E-2</v>
      </c>
      <c r="AL13" s="17"/>
      <c r="AM13" s="17">
        <v>1.29111408599102E-2</v>
      </c>
      <c r="AN13" s="17">
        <v>8.5863000631775394E-3</v>
      </c>
      <c r="AO13" s="17"/>
      <c r="AP13" s="17">
        <v>1.35079804284494E-2</v>
      </c>
      <c r="AQ13" s="17">
        <v>0</v>
      </c>
      <c r="AR13" s="17">
        <v>9.8591878892524097E-3</v>
      </c>
      <c r="AS13" s="17">
        <v>2.5428125745411201E-2</v>
      </c>
      <c r="AT13" s="17">
        <v>0.11624806099929599</v>
      </c>
      <c r="AU13" s="17"/>
      <c r="AV13" s="17">
        <v>1.9804193221842299E-2</v>
      </c>
      <c r="AW13" s="17">
        <v>0</v>
      </c>
      <c r="AX13" s="17">
        <v>4.0959131718720398E-2</v>
      </c>
      <c r="AY13" s="17">
        <v>0</v>
      </c>
      <c r="AZ13" s="17">
        <v>0</v>
      </c>
      <c r="BA13" s="17">
        <v>0</v>
      </c>
      <c r="BB13" s="17"/>
      <c r="BC13" s="17">
        <v>1.35542661890297E-2</v>
      </c>
      <c r="BD13" s="17">
        <v>6.0419941911887699E-3</v>
      </c>
      <c r="BE13" s="17">
        <v>1.78235018775693E-2</v>
      </c>
      <c r="BF13" s="17"/>
      <c r="BG13" s="17">
        <v>3.0741019302476701E-2</v>
      </c>
      <c r="BH13" s="17">
        <v>1.7922154306817598E-2</v>
      </c>
      <c r="BI13" s="17">
        <v>0</v>
      </c>
      <c r="BJ13" s="17">
        <v>0</v>
      </c>
      <c r="BK13" s="17">
        <v>0</v>
      </c>
      <c r="BL13" s="17"/>
      <c r="BM13" s="17">
        <v>2.0015619143759399E-2</v>
      </c>
      <c r="BN13" s="17">
        <v>0</v>
      </c>
    </row>
    <row r="14" spans="2:66" x14ac:dyDescent="0.35">
      <c r="B14" s="18" t="s">
        <v>282</v>
      </c>
      <c r="C14" s="19">
        <v>2.5458693836565901E-2</v>
      </c>
      <c r="D14" s="19">
        <v>3.3937471374440302E-2</v>
      </c>
      <c r="E14" s="19">
        <v>1.6647021309688301E-2</v>
      </c>
      <c r="F14" s="19"/>
      <c r="G14" s="19">
        <v>2.02024477033559E-2</v>
      </c>
      <c r="H14" s="19">
        <v>1.6789489049788199E-2</v>
      </c>
      <c r="I14" s="19">
        <v>5.3969075312361697E-2</v>
      </c>
      <c r="J14" s="19">
        <v>1.41081647487118E-2</v>
      </c>
      <c r="K14" s="19">
        <v>1.95531867377331E-2</v>
      </c>
      <c r="L14" s="19">
        <v>2.7139566642617002E-2</v>
      </c>
      <c r="M14" s="19"/>
      <c r="N14" s="19">
        <v>0</v>
      </c>
      <c r="O14" s="19">
        <v>6.3094946635800703E-2</v>
      </c>
      <c r="P14" s="19">
        <v>1.23663354003869E-2</v>
      </c>
      <c r="Q14" s="19">
        <v>2.1968676717928799E-2</v>
      </c>
      <c r="R14" s="19"/>
      <c r="S14" s="19">
        <v>2.0087631234940999E-2</v>
      </c>
      <c r="T14" s="19">
        <v>2.6587056663164299E-2</v>
      </c>
      <c r="U14" s="19">
        <v>0</v>
      </c>
      <c r="V14" s="19">
        <v>0</v>
      </c>
      <c r="W14" s="19">
        <v>0</v>
      </c>
      <c r="X14" s="19">
        <v>2.96956746789101E-2</v>
      </c>
      <c r="Y14" s="19">
        <v>0</v>
      </c>
      <c r="Z14" s="19">
        <v>4.1671429713333499E-2</v>
      </c>
      <c r="AA14" s="19">
        <v>4.76445654337085E-2</v>
      </c>
      <c r="AB14" s="19">
        <v>6.5805159426982798E-2</v>
      </c>
      <c r="AC14" s="19">
        <v>5.3139181343594001E-2</v>
      </c>
      <c r="AD14" s="19">
        <v>0</v>
      </c>
      <c r="AE14" s="19"/>
      <c r="AF14" s="19">
        <v>1.0806194528588E-2</v>
      </c>
      <c r="AG14" s="19">
        <v>4.1488983997524598E-2</v>
      </c>
      <c r="AH14" s="19">
        <v>2.0821155938134901E-2</v>
      </c>
      <c r="AI14" s="19">
        <v>3.2182145579979497E-2</v>
      </c>
      <c r="AJ14" s="19">
        <v>2.9372858804532699E-2</v>
      </c>
      <c r="AK14" s="19">
        <v>0</v>
      </c>
      <c r="AL14" s="19"/>
      <c r="AM14" s="19">
        <v>2.8572871440328499E-2</v>
      </c>
      <c r="AN14" s="19">
        <v>2.0924631998498401E-2</v>
      </c>
      <c r="AO14" s="19"/>
      <c r="AP14" s="19">
        <v>3.4017029502064498E-2</v>
      </c>
      <c r="AQ14" s="19">
        <v>2.4367474018286098E-2</v>
      </c>
      <c r="AR14" s="19">
        <v>3.1817926229762497E-2</v>
      </c>
      <c r="AS14" s="19">
        <v>0</v>
      </c>
      <c r="AT14" s="19">
        <v>0</v>
      </c>
      <c r="AU14" s="19"/>
      <c r="AV14" s="19">
        <v>2.9205069671602898E-2</v>
      </c>
      <c r="AW14" s="19">
        <v>1.5858378699432098E-2</v>
      </c>
      <c r="AX14" s="19">
        <v>0</v>
      </c>
      <c r="AY14" s="19">
        <v>1.9390014129123698E-2</v>
      </c>
      <c r="AZ14" s="19">
        <v>5.04824585568577E-2</v>
      </c>
      <c r="BA14" s="19">
        <v>0</v>
      </c>
      <c r="BB14" s="19"/>
      <c r="BC14" s="19">
        <v>4.7275238832484301E-2</v>
      </c>
      <c r="BD14" s="19">
        <v>1.93467370590664E-2</v>
      </c>
      <c r="BE14" s="19">
        <v>1.8743892898309501E-2</v>
      </c>
      <c r="BF14" s="19"/>
      <c r="BG14" s="19">
        <v>0</v>
      </c>
      <c r="BH14" s="19">
        <v>1.1943992534524399E-2</v>
      </c>
      <c r="BI14" s="19">
        <v>2.83672214803577E-2</v>
      </c>
      <c r="BJ14" s="19">
        <v>0</v>
      </c>
      <c r="BK14" s="19">
        <v>0</v>
      </c>
      <c r="BL14" s="19"/>
      <c r="BM14" s="19">
        <v>9.9934042108163808E-3</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513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374</v>
      </c>
      <c r="D7" s="10">
        <v>181</v>
      </c>
      <c r="E7" s="10">
        <v>192</v>
      </c>
      <c r="F7" s="10"/>
      <c r="G7" s="10">
        <v>41</v>
      </c>
      <c r="H7" s="10">
        <v>67</v>
      </c>
      <c r="I7" s="10">
        <v>60</v>
      </c>
      <c r="J7" s="10">
        <v>67</v>
      </c>
      <c r="K7" s="10">
        <v>51</v>
      </c>
      <c r="L7" s="10">
        <v>88</v>
      </c>
      <c r="M7" s="10"/>
      <c r="N7" s="10">
        <v>97</v>
      </c>
      <c r="O7" s="10">
        <v>82</v>
      </c>
      <c r="P7" s="10">
        <v>96</v>
      </c>
      <c r="Q7" s="10">
        <v>97</v>
      </c>
      <c r="R7" s="10"/>
      <c r="S7" s="10">
        <v>47</v>
      </c>
      <c r="T7" s="10">
        <v>48</v>
      </c>
      <c r="U7" s="10">
        <v>29</v>
      </c>
      <c r="V7" s="10">
        <v>25</v>
      </c>
      <c r="W7" s="10">
        <v>36</v>
      </c>
      <c r="X7" s="10">
        <v>33</v>
      </c>
      <c r="Y7" s="10">
        <v>27</v>
      </c>
      <c r="Z7" s="10">
        <v>19</v>
      </c>
      <c r="AA7" s="10">
        <v>47</v>
      </c>
      <c r="AB7" s="10">
        <v>28</v>
      </c>
      <c r="AC7" s="10">
        <v>21</v>
      </c>
      <c r="AD7" s="10">
        <v>14</v>
      </c>
      <c r="AE7" s="10"/>
      <c r="AF7" s="10">
        <v>89</v>
      </c>
      <c r="AG7" s="10">
        <v>108</v>
      </c>
      <c r="AH7" s="10">
        <v>55</v>
      </c>
      <c r="AI7" s="10">
        <v>58</v>
      </c>
      <c r="AJ7" s="10">
        <v>40</v>
      </c>
      <c r="AK7" s="10">
        <v>24</v>
      </c>
      <c r="AL7" s="10"/>
      <c r="AM7" s="10">
        <v>216</v>
      </c>
      <c r="AN7" s="10">
        <v>157</v>
      </c>
      <c r="AO7" s="10"/>
      <c r="AP7" s="10">
        <v>108</v>
      </c>
      <c r="AQ7" s="10">
        <v>80</v>
      </c>
      <c r="AR7" s="10">
        <v>89</v>
      </c>
      <c r="AS7" s="10">
        <v>45</v>
      </c>
      <c r="AT7" s="10">
        <v>3</v>
      </c>
      <c r="AU7" s="10"/>
      <c r="AV7" s="10">
        <v>130</v>
      </c>
      <c r="AW7" s="10">
        <v>77</v>
      </c>
      <c r="AX7" s="10">
        <v>32</v>
      </c>
      <c r="AY7" s="10">
        <v>49</v>
      </c>
      <c r="AZ7" s="10">
        <v>18</v>
      </c>
      <c r="BA7" s="10">
        <v>24</v>
      </c>
      <c r="BB7" s="10"/>
      <c r="BC7" s="10">
        <v>95</v>
      </c>
      <c r="BD7" s="10">
        <v>146</v>
      </c>
      <c r="BE7" s="10">
        <v>107</v>
      </c>
      <c r="BF7" s="10"/>
      <c r="BG7" s="10">
        <v>32</v>
      </c>
      <c r="BH7" s="10">
        <v>172</v>
      </c>
      <c r="BI7" s="10">
        <v>105</v>
      </c>
      <c r="BJ7" s="10">
        <v>14</v>
      </c>
      <c r="BK7" s="10">
        <v>34</v>
      </c>
      <c r="BL7" s="10"/>
      <c r="BM7" s="10">
        <v>204</v>
      </c>
      <c r="BN7" s="10">
        <v>48</v>
      </c>
    </row>
    <row r="8" spans="2:66" ht="30" customHeight="1" x14ac:dyDescent="0.35">
      <c r="B8" s="11" t="s">
        <v>19</v>
      </c>
      <c r="C8" s="11">
        <v>373</v>
      </c>
      <c r="D8" s="11">
        <v>181</v>
      </c>
      <c r="E8" s="11">
        <v>190</v>
      </c>
      <c r="F8" s="11"/>
      <c r="G8" s="11">
        <v>41</v>
      </c>
      <c r="H8" s="11">
        <v>66</v>
      </c>
      <c r="I8" s="11">
        <v>61</v>
      </c>
      <c r="J8" s="11">
        <v>68</v>
      </c>
      <c r="K8" s="11">
        <v>50</v>
      </c>
      <c r="L8" s="11">
        <v>86</v>
      </c>
      <c r="M8" s="11"/>
      <c r="N8" s="11">
        <v>96</v>
      </c>
      <c r="O8" s="11">
        <v>85</v>
      </c>
      <c r="P8" s="11">
        <v>94</v>
      </c>
      <c r="Q8" s="11">
        <v>95</v>
      </c>
      <c r="R8" s="11"/>
      <c r="S8" s="11">
        <v>46</v>
      </c>
      <c r="T8" s="11">
        <v>47</v>
      </c>
      <c r="U8" s="11">
        <v>28</v>
      </c>
      <c r="V8" s="11">
        <v>27</v>
      </c>
      <c r="W8" s="11">
        <v>36</v>
      </c>
      <c r="X8" s="11">
        <v>32</v>
      </c>
      <c r="Y8" s="11">
        <v>27</v>
      </c>
      <c r="Z8" s="11">
        <v>18</v>
      </c>
      <c r="AA8" s="11">
        <v>46</v>
      </c>
      <c r="AB8" s="11">
        <v>32</v>
      </c>
      <c r="AC8" s="11">
        <v>20</v>
      </c>
      <c r="AD8" s="11">
        <v>13</v>
      </c>
      <c r="AE8" s="11"/>
      <c r="AF8" s="11">
        <v>88</v>
      </c>
      <c r="AG8" s="11">
        <v>108</v>
      </c>
      <c r="AH8" s="11">
        <v>56</v>
      </c>
      <c r="AI8" s="11">
        <v>58</v>
      </c>
      <c r="AJ8" s="11">
        <v>40</v>
      </c>
      <c r="AK8" s="11">
        <v>24</v>
      </c>
      <c r="AL8" s="11"/>
      <c r="AM8" s="11">
        <v>214</v>
      </c>
      <c r="AN8" s="11">
        <v>157</v>
      </c>
      <c r="AO8" s="11"/>
      <c r="AP8" s="11">
        <v>107</v>
      </c>
      <c r="AQ8" s="11">
        <v>79</v>
      </c>
      <c r="AR8" s="11">
        <v>90</v>
      </c>
      <c r="AS8" s="11">
        <v>45</v>
      </c>
      <c r="AT8" s="11">
        <v>3</v>
      </c>
      <c r="AU8" s="11"/>
      <c r="AV8" s="11">
        <v>130</v>
      </c>
      <c r="AW8" s="11">
        <v>76</v>
      </c>
      <c r="AX8" s="11">
        <v>32</v>
      </c>
      <c r="AY8" s="11">
        <v>48</v>
      </c>
      <c r="AZ8" s="11">
        <v>18</v>
      </c>
      <c r="BA8" s="11">
        <v>24</v>
      </c>
      <c r="BB8" s="11"/>
      <c r="BC8" s="11">
        <v>96</v>
      </c>
      <c r="BD8" s="11">
        <v>145</v>
      </c>
      <c r="BE8" s="11">
        <v>106</v>
      </c>
      <c r="BF8" s="11"/>
      <c r="BG8" s="11">
        <v>32</v>
      </c>
      <c r="BH8" s="11">
        <v>171</v>
      </c>
      <c r="BI8" s="11">
        <v>105</v>
      </c>
      <c r="BJ8" s="11">
        <v>14</v>
      </c>
      <c r="BK8" s="11">
        <v>34</v>
      </c>
      <c r="BL8" s="11"/>
      <c r="BM8" s="11">
        <v>203</v>
      </c>
      <c r="BN8" s="11">
        <v>48</v>
      </c>
    </row>
    <row r="9" spans="2:66" ht="29" x14ac:dyDescent="0.35">
      <c r="B9" s="18" t="s">
        <v>350</v>
      </c>
      <c r="C9" s="17">
        <v>0.79707152833600503</v>
      </c>
      <c r="D9" s="17">
        <v>0.76064057855346401</v>
      </c>
      <c r="E9" s="17">
        <v>0.83598556701256399</v>
      </c>
      <c r="F9" s="17"/>
      <c r="G9" s="17">
        <v>0.62923881979893503</v>
      </c>
      <c r="H9" s="17">
        <v>0.63113749133174102</v>
      </c>
      <c r="I9" s="17">
        <v>0.74979532685234596</v>
      </c>
      <c r="J9" s="17">
        <v>0.88270854324241099</v>
      </c>
      <c r="K9" s="17">
        <v>0.92155172553304998</v>
      </c>
      <c r="L9" s="17">
        <v>0.89787120857921499</v>
      </c>
      <c r="M9" s="17"/>
      <c r="N9" s="17">
        <v>0.72292674772671295</v>
      </c>
      <c r="O9" s="17">
        <v>0.82880445078531795</v>
      </c>
      <c r="P9" s="17">
        <v>0.82124270048567205</v>
      </c>
      <c r="Q9" s="17">
        <v>0.81533687910083696</v>
      </c>
      <c r="R9" s="17"/>
      <c r="S9" s="17">
        <v>0.61313413483804602</v>
      </c>
      <c r="T9" s="17">
        <v>0.81123205976975399</v>
      </c>
      <c r="U9" s="17">
        <v>0.82845269721991999</v>
      </c>
      <c r="V9" s="17">
        <v>0.79878320932851199</v>
      </c>
      <c r="W9" s="17">
        <v>0.82958634049794</v>
      </c>
      <c r="X9" s="17">
        <v>0.75567273176755201</v>
      </c>
      <c r="Y9" s="17">
        <v>0.85117248894048003</v>
      </c>
      <c r="Z9" s="17">
        <v>0.73350366965649105</v>
      </c>
      <c r="AA9" s="17">
        <v>0.80875966782648501</v>
      </c>
      <c r="AB9" s="17">
        <v>0.89489274668779095</v>
      </c>
      <c r="AC9" s="17">
        <v>0.86306903700655602</v>
      </c>
      <c r="AD9" s="17">
        <v>0.92838098277661296</v>
      </c>
      <c r="AE9" s="17"/>
      <c r="AF9" s="17">
        <v>0.61969439708497698</v>
      </c>
      <c r="AG9" s="17">
        <v>0.86022998771202697</v>
      </c>
      <c r="AH9" s="17">
        <v>0.90771382252505095</v>
      </c>
      <c r="AI9" s="17">
        <v>0.80966915863609701</v>
      </c>
      <c r="AJ9" s="17">
        <v>0.89731353307984596</v>
      </c>
      <c r="AK9" s="17">
        <v>0.70927681974505796</v>
      </c>
      <c r="AL9" s="17"/>
      <c r="AM9" s="17">
        <v>0.80207793569396102</v>
      </c>
      <c r="AN9" s="17">
        <v>0.79532516254289598</v>
      </c>
      <c r="AO9" s="17"/>
      <c r="AP9" s="17">
        <v>0.85013601752849899</v>
      </c>
      <c r="AQ9" s="17">
        <v>0.81958066493582205</v>
      </c>
      <c r="AR9" s="17">
        <v>0.82053917515432495</v>
      </c>
      <c r="AS9" s="17">
        <v>0.61103129971262404</v>
      </c>
      <c r="AT9" s="17">
        <v>0.36160215350605102</v>
      </c>
      <c r="AU9" s="17"/>
      <c r="AV9" s="17">
        <v>0.72487887858962397</v>
      </c>
      <c r="AW9" s="17">
        <v>0.827385376568334</v>
      </c>
      <c r="AX9" s="17">
        <v>0.78098786482748195</v>
      </c>
      <c r="AY9" s="17">
        <v>0.87934671316747703</v>
      </c>
      <c r="AZ9" s="17">
        <v>0.67468914040552397</v>
      </c>
      <c r="BA9" s="17">
        <v>0.917210259878523</v>
      </c>
      <c r="BB9" s="17"/>
      <c r="BC9" s="17">
        <v>0.81002380244112204</v>
      </c>
      <c r="BD9" s="17">
        <v>0.82859486627915802</v>
      </c>
      <c r="BE9" s="17">
        <v>0.71953178920358596</v>
      </c>
      <c r="BF9" s="17"/>
      <c r="BG9" s="17">
        <v>0.81895689452182896</v>
      </c>
      <c r="BH9" s="17">
        <v>0.79460560721844797</v>
      </c>
      <c r="BI9" s="17">
        <v>0.77272070786049496</v>
      </c>
      <c r="BJ9" s="17">
        <v>0.71486738031849395</v>
      </c>
      <c r="BK9" s="17">
        <v>0.94413571336944602</v>
      </c>
      <c r="BL9" s="17"/>
      <c r="BM9" s="17">
        <v>0.798432763653809</v>
      </c>
      <c r="BN9" s="17">
        <v>0.87699113887193703</v>
      </c>
    </row>
    <row r="10" spans="2:66" ht="43.5" x14ac:dyDescent="0.35">
      <c r="B10" s="18" t="s">
        <v>351</v>
      </c>
      <c r="C10" s="17">
        <v>0.123368914519716</v>
      </c>
      <c r="D10" s="17">
        <v>0.146051246925301</v>
      </c>
      <c r="E10" s="17">
        <v>0.10240468516791</v>
      </c>
      <c r="F10" s="17"/>
      <c r="G10" s="17">
        <v>0.19912217345908501</v>
      </c>
      <c r="H10" s="17">
        <v>0.20965050404691499</v>
      </c>
      <c r="I10" s="17">
        <v>0.18240319110028699</v>
      </c>
      <c r="J10" s="17">
        <v>7.3983462488244597E-2</v>
      </c>
      <c r="K10" s="17">
        <v>3.8675889399255002E-2</v>
      </c>
      <c r="L10" s="17">
        <v>6.76431445786142E-2</v>
      </c>
      <c r="M10" s="17"/>
      <c r="N10" s="17">
        <v>0.207499429252784</v>
      </c>
      <c r="O10" s="17">
        <v>0.10983679080528699</v>
      </c>
      <c r="P10" s="17">
        <v>8.4168340340746398E-2</v>
      </c>
      <c r="Q10" s="17">
        <v>9.1821267281236296E-2</v>
      </c>
      <c r="R10" s="17"/>
      <c r="S10" s="17">
        <v>0.215013122348506</v>
      </c>
      <c r="T10" s="17">
        <v>0.103770238875147</v>
      </c>
      <c r="U10" s="17">
        <v>0.138506338102028</v>
      </c>
      <c r="V10" s="17">
        <v>0.124596012159786</v>
      </c>
      <c r="W10" s="17">
        <v>0.112152565857024</v>
      </c>
      <c r="X10" s="17">
        <v>0.185660262061113</v>
      </c>
      <c r="Y10" s="17">
        <v>0.1105029760361</v>
      </c>
      <c r="Z10" s="17">
        <v>0.10802324749850099</v>
      </c>
      <c r="AA10" s="17">
        <v>0.106894389481112</v>
      </c>
      <c r="AB10" s="17">
        <v>7.0539463116295997E-2</v>
      </c>
      <c r="AC10" s="17">
        <v>4.53039491383199E-2</v>
      </c>
      <c r="AD10" s="17">
        <v>7.1619017223386899E-2</v>
      </c>
      <c r="AE10" s="17"/>
      <c r="AF10" s="17">
        <v>0.22514026978461299</v>
      </c>
      <c r="AG10" s="17">
        <v>7.4334013289053494E-2</v>
      </c>
      <c r="AH10" s="17">
        <v>3.8658908107225699E-2</v>
      </c>
      <c r="AI10" s="17">
        <v>0.120912623260486</v>
      </c>
      <c r="AJ10" s="17">
        <v>0.102686466920154</v>
      </c>
      <c r="AK10" s="17">
        <v>0.20863764706989499</v>
      </c>
      <c r="AL10" s="17"/>
      <c r="AM10" s="17">
        <v>0.124935145042498</v>
      </c>
      <c r="AN10" s="17">
        <v>0.12201913324562701</v>
      </c>
      <c r="AO10" s="17"/>
      <c r="AP10" s="17">
        <v>7.5404450973182102E-2</v>
      </c>
      <c r="AQ10" s="17">
        <v>7.4998464754924304E-2</v>
      </c>
      <c r="AR10" s="17">
        <v>0.13705445259114099</v>
      </c>
      <c r="AS10" s="17">
        <v>0.30573483057275003</v>
      </c>
      <c r="AT10" s="17">
        <v>0</v>
      </c>
      <c r="AU10" s="17"/>
      <c r="AV10" s="17">
        <v>0.169435544315647</v>
      </c>
      <c r="AW10" s="17">
        <v>9.4442517413254004E-2</v>
      </c>
      <c r="AX10" s="17">
        <v>0.15626623103022599</v>
      </c>
      <c r="AY10" s="17">
        <v>9.9067528110724404E-2</v>
      </c>
      <c r="AZ10" s="17">
        <v>0.27390196253742999</v>
      </c>
      <c r="BA10" s="17">
        <v>8.2789740121476899E-2</v>
      </c>
      <c r="BB10" s="17"/>
      <c r="BC10" s="17">
        <v>0.14665814398277</v>
      </c>
      <c r="BD10" s="17">
        <v>9.5933930210601204E-2</v>
      </c>
      <c r="BE10" s="17">
        <v>0.16147117843598699</v>
      </c>
      <c r="BF10" s="17"/>
      <c r="BG10" s="17">
        <v>9.1756672973222306E-2</v>
      </c>
      <c r="BH10" s="17">
        <v>0.14700536926392899</v>
      </c>
      <c r="BI10" s="17">
        <v>0.13221697010877101</v>
      </c>
      <c r="BJ10" s="17">
        <v>0.15178986464664401</v>
      </c>
      <c r="BK10" s="17">
        <v>2.7844958679762302E-2</v>
      </c>
      <c r="BL10" s="17"/>
      <c r="BM10" s="17">
        <v>0.13832223884375799</v>
      </c>
      <c r="BN10" s="17">
        <v>6.4144031742026902E-2</v>
      </c>
    </row>
    <row r="11" spans="2:66" ht="29" x14ac:dyDescent="0.35">
      <c r="B11" s="18" t="s">
        <v>352</v>
      </c>
      <c r="C11" s="17">
        <v>3.2119906226418603E-2</v>
      </c>
      <c r="D11" s="17">
        <v>3.41477576254735E-2</v>
      </c>
      <c r="E11" s="17">
        <v>3.03567570285741E-2</v>
      </c>
      <c r="F11" s="17"/>
      <c r="G11" s="17">
        <v>0.124955600102793</v>
      </c>
      <c r="H11" s="17">
        <v>5.8287698436369301E-2</v>
      </c>
      <c r="I11" s="17">
        <v>1.6704691808668699E-2</v>
      </c>
      <c r="J11" s="17">
        <v>1.4354626210257E-2</v>
      </c>
      <c r="K11" s="17">
        <v>1.8986172425659802E-2</v>
      </c>
      <c r="L11" s="17">
        <v>0</v>
      </c>
      <c r="M11" s="17"/>
      <c r="N11" s="17">
        <v>9.7154783645111605E-3</v>
      </c>
      <c r="O11" s="17">
        <v>1.2732458000294501E-2</v>
      </c>
      <c r="P11" s="17">
        <v>4.3693566243246197E-2</v>
      </c>
      <c r="Q11" s="17">
        <v>6.1423806172595803E-2</v>
      </c>
      <c r="R11" s="17"/>
      <c r="S11" s="17">
        <v>4.6312377162969397E-2</v>
      </c>
      <c r="T11" s="17">
        <v>4.1886577912602301E-2</v>
      </c>
      <c r="U11" s="17">
        <v>0</v>
      </c>
      <c r="V11" s="17">
        <v>3.8154135616215099E-2</v>
      </c>
      <c r="W11" s="17">
        <v>2.9575506852446799E-2</v>
      </c>
      <c r="X11" s="17">
        <v>5.8667006171335301E-2</v>
      </c>
      <c r="Y11" s="17">
        <v>3.8324535023419398E-2</v>
      </c>
      <c r="Z11" s="17">
        <v>5.29421740696372E-2</v>
      </c>
      <c r="AA11" s="17">
        <v>4.12825711162223E-2</v>
      </c>
      <c r="AB11" s="17">
        <v>0</v>
      </c>
      <c r="AC11" s="17">
        <v>0</v>
      </c>
      <c r="AD11" s="17">
        <v>0</v>
      </c>
      <c r="AE11" s="17"/>
      <c r="AF11" s="17">
        <v>6.7919771960837302E-2</v>
      </c>
      <c r="AG11" s="17">
        <v>1.9177413415244801E-2</v>
      </c>
      <c r="AH11" s="17">
        <v>0</v>
      </c>
      <c r="AI11" s="17">
        <v>5.1473134484496398E-2</v>
      </c>
      <c r="AJ11" s="17">
        <v>0</v>
      </c>
      <c r="AK11" s="17">
        <v>3.9606651789982197E-2</v>
      </c>
      <c r="AL11" s="17"/>
      <c r="AM11" s="17">
        <v>1.79107529206885E-2</v>
      </c>
      <c r="AN11" s="17">
        <v>5.1707474289344503E-2</v>
      </c>
      <c r="AO11" s="17"/>
      <c r="AP11" s="17">
        <v>4.5964619669611698E-2</v>
      </c>
      <c r="AQ11" s="17">
        <v>6.6069003053393305E-2</v>
      </c>
      <c r="AR11" s="17">
        <v>0</v>
      </c>
      <c r="AS11" s="17">
        <v>2.0808018062479498E-2</v>
      </c>
      <c r="AT11" s="17">
        <v>0</v>
      </c>
      <c r="AU11" s="17"/>
      <c r="AV11" s="17">
        <v>2.9617750911863899E-2</v>
      </c>
      <c r="AW11" s="17">
        <v>3.9393855463694699E-2</v>
      </c>
      <c r="AX11" s="17">
        <v>3.3481954943940399E-2</v>
      </c>
      <c r="AY11" s="17">
        <v>0</v>
      </c>
      <c r="AZ11" s="17">
        <v>0</v>
      </c>
      <c r="BA11" s="17">
        <v>0</v>
      </c>
      <c r="BB11" s="17"/>
      <c r="BC11" s="17">
        <v>2.2485683227016301E-2</v>
      </c>
      <c r="BD11" s="17">
        <v>2.6817906670648199E-2</v>
      </c>
      <c r="BE11" s="17">
        <v>4.6208558848548499E-2</v>
      </c>
      <c r="BF11" s="17"/>
      <c r="BG11" s="17">
        <v>5.8433075803353503E-2</v>
      </c>
      <c r="BH11" s="17">
        <v>3.5230644183123203E-2</v>
      </c>
      <c r="BI11" s="17">
        <v>2.94394739999034E-2</v>
      </c>
      <c r="BJ11" s="17">
        <v>0</v>
      </c>
      <c r="BK11" s="17">
        <v>0</v>
      </c>
      <c r="BL11" s="17"/>
      <c r="BM11" s="17">
        <v>3.88772413582575E-2</v>
      </c>
      <c r="BN11" s="17">
        <v>0</v>
      </c>
    </row>
    <row r="12" spans="2:66" ht="29" x14ac:dyDescent="0.35">
      <c r="B12" s="18" t="s">
        <v>353</v>
      </c>
      <c r="C12" s="17">
        <v>2.3127296662627E-2</v>
      </c>
      <c r="D12" s="17">
        <v>2.0498117007597402E-2</v>
      </c>
      <c r="E12" s="17">
        <v>2.5754484970452299E-2</v>
      </c>
      <c r="F12" s="17"/>
      <c r="G12" s="17">
        <v>2.2479718344282602E-2</v>
      </c>
      <c r="H12" s="17">
        <v>0.100924306184974</v>
      </c>
      <c r="I12" s="17">
        <v>1.7028507610202501E-2</v>
      </c>
      <c r="J12" s="17">
        <v>0</v>
      </c>
      <c r="K12" s="17">
        <v>0</v>
      </c>
      <c r="L12" s="17">
        <v>0</v>
      </c>
      <c r="M12" s="17"/>
      <c r="N12" s="17">
        <v>3.8758427260481801E-2</v>
      </c>
      <c r="O12" s="17">
        <v>1.2151783772846699E-2</v>
      </c>
      <c r="P12" s="17">
        <v>4.0998737820180299E-2</v>
      </c>
      <c r="Q12" s="17">
        <v>0</v>
      </c>
      <c r="R12" s="17"/>
      <c r="S12" s="17">
        <v>0.102382289954803</v>
      </c>
      <c r="T12" s="17">
        <v>0</v>
      </c>
      <c r="U12" s="17">
        <v>0</v>
      </c>
      <c r="V12" s="17">
        <v>3.8466642895486201E-2</v>
      </c>
      <c r="W12" s="17">
        <v>2.8685586792588601E-2</v>
      </c>
      <c r="X12" s="17">
        <v>0</v>
      </c>
      <c r="Y12" s="17">
        <v>0</v>
      </c>
      <c r="Z12" s="17">
        <v>5.0001504660866801E-2</v>
      </c>
      <c r="AA12" s="17">
        <v>0</v>
      </c>
      <c r="AB12" s="17">
        <v>0</v>
      </c>
      <c r="AC12" s="17">
        <v>4.59058171651546E-2</v>
      </c>
      <c r="AD12" s="17">
        <v>0</v>
      </c>
      <c r="AE12" s="17"/>
      <c r="AF12" s="17">
        <v>7.5967359071232698E-2</v>
      </c>
      <c r="AG12" s="17">
        <v>1.80459934585387E-2</v>
      </c>
      <c r="AH12" s="17">
        <v>0</v>
      </c>
      <c r="AI12" s="17">
        <v>0</v>
      </c>
      <c r="AJ12" s="17">
        <v>0</v>
      </c>
      <c r="AK12" s="17">
        <v>0</v>
      </c>
      <c r="AL12" s="17"/>
      <c r="AM12" s="17">
        <v>3.1435384985803297E-2</v>
      </c>
      <c r="AN12" s="17">
        <v>1.19416946089634E-2</v>
      </c>
      <c r="AO12" s="17"/>
      <c r="AP12" s="17">
        <v>0</v>
      </c>
      <c r="AQ12" s="17">
        <v>0</v>
      </c>
      <c r="AR12" s="17">
        <v>2.0948105515289701E-2</v>
      </c>
      <c r="AS12" s="17">
        <v>6.2425851652146001E-2</v>
      </c>
      <c r="AT12" s="17">
        <v>0.63839784649394904</v>
      </c>
      <c r="AU12" s="17"/>
      <c r="AV12" s="17">
        <v>4.47522492595663E-2</v>
      </c>
      <c r="AW12" s="17">
        <v>0</v>
      </c>
      <c r="AX12" s="17">
        <v>2.9263949198351999E-2</v>
      </c>
      <c r="AY12" s="17">
        <v>0</v>
      </c>
      <c r="AZ12" s="17">
        <v>5.1408897057046703E-2</v>
      </c>
      <c r="BA12" s="17">
        <v>0</v>
      </c>
      <c r="BB12" s="17"/>
      <c r="BC12" s="17">
        <v>0</v>
      </c>
      <c r="BD12" s="17">
        <v>1.36162378253655E-2</v>
      </c>
      <c r="BE12" s="17">
        <v>5.4069740675464301E-2</v>
      </c>
      <c r="BF12" s="17"/>
      <c r="BG12" s="17">
        <v>0</v>
      </c>
      <c r="BH12" s="17">
        <v>2.31583793345E-2</v>
      </c>
      <c r="BI12" s="17">
        <v>1.7549148444499601E-2</v>
      </c>
      <c r="BJ12" s="17">
        <v>0.13334275503486201</v>
      </c>
      <c r="BK12" s="17">
        <v>2.8019327950791501E-2</v>
      </c>
      <c r="BL12" s="17"/>
      <c r="BM12" s="17">
        <v>1.95187056121887E-2</v>
      </c>
      <c r="BN12" s="17">
        <v>5.8864829386036599E-2</v>
      </c>
    </row>
    <row r="13" spans="2:66" ht="29" x14ac:dyDescent="0.35">
      <c r="B13" s="18" t="s">
        <v>354</v>
      </c>
      <c r="C13" s="17">
        <v>2.49632029422142E-3</v>
      </c>
      <c r="D13" s="17">
        <v>5.1298148323349804E-3</v>
      </c>
      <c r="E13" s="17">
        <v>0</v>
      </c>
      <c r="F13" s="17"/>
      <c r="G13" s="17">
        <v>0</v>
      </c>
      <c r="H13" s="17">
        <v>0</v>
      </c>
      <c r="I13" s="17">
        <v>0</v>
      </c>
      <c r="J13" s="17">
        <v>0</v>
      </c>
      <c r="K13" s="17">
        <v>0</v>
      </c>
      <c r="L13" s="17">
        <v>1.0839481793301801E-2</v>
      </c>
      <c r="M13" s="17"/>
      <c r="N13" s="17">
        <v>0</v>
      </c>
      <c r="O13" s="17">
        <v>0</v>
      </c>
      <c r="P13" s="17">
        <v>9.8966551101546205E-3</v>
      </c>
      <c r="Q13" s="17">
        <v>0</v>
      </c>
      <c r="R13" s="17"/>
      <c r="S13" s="17">
        <v>0</v>
      </c>
      <c r="T13" s="17">
        <v>0</v>
      </c>
      <c r="U13" s="17">
        <v>3.3040964678052599E-2</v>
      </c>
      <c r="V13" s="17">
        <v>0</v>
      </c>
      <c r="W13" s="17">
        <v>0</v>
      </c>
      <c r="X13" s="17">
        <v>0</v>
      </c>
      <c r="Y13" s="17">
        <v>0</v>
      </c>
      <c r="Z13" s="17">
        <v>0</v>
      </c>
      <c r="AA13" s="17">
        <v>0</v>
      </c>
      <c r="AB13" s="17">
        <v>0</v>
      </c>
      <c r="AC13" s="17">
        <v>0</v>
      </c>
      <c r="AD13" s="17">
        <v>0</v>
      </c>
      <c r="AE13" s="17"/>
      <c r="AF13" s="17">
        <v>0</v>
      </c>
      <c r="AG13" s="17">
        <v>0</v>
      </c>
      <c r="AH13" s="17">
        <v>1.6740426170308399E-2</v>
      </c>
      <c r="AI13" s="17">
        <v>0</v>
      </c>
      <c r="AJ13" s="17">
        <v>0</v>
      </c>
      <c r="AK13" s="17">
        <v>0</v>
      </c>
      <c r="AL13" s="17"/>
      <c r="AM13" s="17">
        <v>4.33799955512542E-3</v>
      </c>
      <c r="AN13" s="17">
        <v>0</v>
      </c>
      <c r="AO13" s="17"/>
      <c r="AP13" s="17">
        <v>8.7188083069644606E-3</v>
      </c>
      <c r="AQ13" s="17">
        <v>0</v>
      </c>
      <c r="AR13" s="17">
        <v>0</v>
      </c>
      <c r="AS13" s="17">
        <v>0</v>
      </c>
      <c r="AT13" s="17">
        <v>0</v>
      </c>
      <c r="AU13" s="17"/>
      <c r="AV13" s="17">
        <v>0</v>
      </c>
      <c r="AW13" s="17">
        <v>1.21887271764886E-2</v>
      </c>
      <c r="AX13" s="17">
        <v>0</v>
      </c>
      <c r="AY13" s="17">
        <v>0</v>
      </c>
      <c r="AZ13" s="17">
        <v>0</v>
      </c>
      <c r="BA13" s="17">
        <v>0</v>
      </c>
      <c r="BB13" s="17"/>
      <c r="BC13" s="17">
        <v>0</v>
      </c>
      <c r="BD13" s="17">
        <v>6.4087036849499197E-3</v>
      </c>
      <c r="BE13" s="17">
        <v>0</v>
      </c>
      <c r="BF13" s="17"/>
      <c r="BG13" s="17">
        <v>0</v>
      </c>
      <c r="BH13" s="17">
        <v>0</v>
      </c>
      <c r="BI13" s="17">
        <v>8.8834161220120895E-3</v>
      </c>
      <c r="BJ13" s="17">
        <v>0</v>
      </c>
      <c r="BK13" s="17">
        <v>0</v>
      </c>
      <c r="BL13" s="17"/>
      <c r="BM13" s="17">
        <v>0</v>
      </c>
      <c r="BN13" s="17">
        <v>0</v>
      </c>
    </row>
    <row r="14" spans="2:66" x14ac:dyDescent="0.35">
      <c r="B14" s="18" t="s">
        <v>282</v>
      </c>
      <c r="C14" s="19">
        <v>2.1816033961011901E-2</v>
      </c>
      <c r="D14" s="19">
        <v>3.3532485055828898E-2</v>
      </c>
      <c r="E14" s="19">
        <v>5.4985058204997999E-3</v>
      </c>
      <c r="F14" s="19"/>
      <c r="G14" s="19">
        <v>2.4203688294905001E-2</v>
      </c>
      <c r="H14" s="19">
        <v>0</v>
      </c>
      <c r="I14" s="19">
        <v>3.40682826284959E-2</v>
      </c>
      <c r="J14" s="19">
        <v>2.8953368059087301E-2</v>
      </c>
      <c r="K14" s="19">
        <v>2.0786212642034899E-2</v>
      </c>
      <c r="L14" s="19">
        <v>2.3646165048868701E-2</v>
      </c>
      <c r="M14" s="19"/>
      <c r="N14" s="19">
        <v>2.1099917395509999E-2</v>
      </c>
      <c r="O14" s="19">
        <v>3.6474516636253999E-2</v>
      </c>
      <c r="P14" s="19">
        <v>0</v>
      </c>
      <c r="Q14" s="19">
        <v>3.1418047445330603E-2</v>
      </c>
      <c r="R14" s="19"/>
      <c r="S14" s="19">
        <v>2.3158075695676399E-2</v>
      </c>
      <c r="T14" s="19">
        <v>4.3111123442497103E-2</v>
      </c>
      <c r="U14" s="19">
        <v>0</v>
      </c>
      <c r="V14" s="19">
        <v>0</v>
      </c>
      <c r="W14" s="19">
        <v>0</v>
      </c>
      <c r="X14" s="19">
        <v>0</v>
      </c>
      <c r="Y14" s="19">
        <v>0</v>
      </c>
      <c r="Z14" s="19">
        <v>5.5529404114503203E-2</v>
      </c>
      <c r="AA14" s="19">
        <v>4.30633715761813E-2</v>
      </c>
      <c r="AB14" s="19">
        <v>3.4567790195913398E-2</v>
      </c>
      <c r="AC14" s="19">
        <v>4.5721196689969199E-2</v>
      </c>
      <c r="AD14" s="19">
        <v>0</v>
      </c>
      <c r="AE14" s="19"/>
      <c r="AF14" s="19">
        <v>1.1278202098340601E-2</v>
      </c>
      <c r="AG14" s="19">
        <v>2.8212592125135601E-2</v>
      </c>
      <c r="AH14" s="19">
        <v>3.6886843197414802E-2</v>
      </c>
      <c r="AI14" s="19">
        <v>1.7945083618920901E-2</v>
      </c>
      <c r="AJ14" s="19">
        <v>0</v>
      </c>
      <c r="AK14" s="19">
        <v>4.2478881395065497E-2</v>
      </c>
      <c r="AL14" s="19"/>
      <c r="AM14" s="19">
        <v>1.93027818019239E-2</v>
      </c>
      <c r="AN14" s="19">
        <v>1.9006535313169599E-2</v>
      </c>
      <c r="AO14" s="19"/>
      <c r="AP14" s="19">
        <v>1.9776103521742801E-2</v>
      </c>
      <c r="AQ14" s="19">
        <v>3.9351867255860602E-2</v>
      </c>
      <c r="AR14" s="19">
        <v>2.14582667392441E-2</v>
      </c>
      <c r="AS14" s="19">
        <v>0</v>
      </c>
      <c r="AT14" s="19">
        <v>0</v>
      </c>
      <c r="AU14" s="19"/>
      <c r="AV14" s="19">
        <v>3.1315576923298803E-2</v>
      </c>
      <c r="AW14" s="19">
        <v>2.6589523378228602E-2</v>
      </c>
      <c r="AX14" s="19">
        <v>0</v>
      </c>
      <c r="AY14" s="19">
        <v>2.1585758721798201E-2</v>
      </c>
      <c r="AZ14" s="19">
        <v>0</v>
      </c>
      <c r="BA14" s="19">
        <v>0</v>
      </c>
      <c r="BB14" s="19"/>
      <c r="BC14" s="19">
        <v>2.0832370349091699E-2</v>
      </c>
      <c r="BD14" s="19">
        <v>2.8628355329277599E-2</v>
      </c>
      <c r="BE14" s="19">
        <v>1.8718732836413898E-2</v>
      </c>
      <c r="BF14" s="19"/>
      <c r="BG14" s="19">
        <v>3.0853356701594899E-2</v>
      </c>
      <c r="BH14" s="19">
        <v>0</v>
      </c>
      <c r="BI14" s="19">
        <v>3.9190283464318701E-2</v>
      </c>
      <c r="BJ14" s="19">
        <v>0</v>
      </c>
      <c r="BK14" s="19">
        <v>0</v>
      </c>
      <c r="BL14" s="19"/>
      <c r="BM14" s="19">
        <v>4.8490505319860201E-3</v>
      </c>
      <c r="BN14" s="19">
        <v>0</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B2:BN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514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369</v>
      </c>
      <c r="D7" s="10">
        <v>174</v>
      </c>
      <c r="E7" s="10">
        <v>194</v>
      </c>
      <c r="F7" s="10"/>
      <c r="G7" s="10">
        <v>55</v>
      </c>
      <c r="H7" s="10">
        <v>77</v>
      </c>
      <c r="I7" s="10">
        <v>56</v>
      </c>
      <c r="J7" s="10">
        <v>58</v>
      </c>
      <c r="K7" s="10">
        <v>48</v>
      </c>
      <c r="L7" s="10">
        <v>75</v>
      </c>
      <c r="M7" s="10"/>
      <c r="N7" s="10">
        <v>104</v>
      </c>
      <c r="O7" s="10">
        <v>90</v>
      </c>
      <c r="P7" s="10">
        <v>91</v>
      </c>
      <c r="Q7" s="10">
        <v>81</v>
      </c>
      <c r="R7" s="10"/>
      <c r="S7" s="10">
        <v>50</v>
      </c>
      <c r="T7" s="10">
        <v>50</v>
      </c>
      <c r="U7" s="10">
        <v>29</v>
      </c>
      <c r="V7" s="10">
        <v>29</v>
      </c>
      <c r="W7" s="10">
        <v>28</v>
      </c>
      <c r="X7" s="10">
        <v>29</v>
      </c>
      <c r="Y7" s="10">
        <v>34</v>
      </c>
      <c r="Z7" s="10">
        <v>17</v>
      </c>
      <c r="AA7" s="10">
        <v>37</v>
      </c>
      <c r="AB7" s="10">
        <v>33</v>
      </c>
      <c r="AC7" s="10">
        <v>25</v>
      </c>
      <c r="AD7" s="10">
        <v>8</v>
      </c>
      <c r="AE7" s="10"/>
      <c r="AF7" s="10">
        <v>101</v>
      </c>
      <c r="AG7" s="10">
        <v>98</v>
      </c>
      <c r="AH7" s="10">
        <v>45</v>
      </c>
      <c r="AI7" s="10">
        <v>68</v>
      </c>
      <c r="AJ7" s="10">
        <v>38</v>
      </c>
      <c r="AK7" s="10">
        <v>19</v>
      </c>
      <c r="AL7" s="10"/>
      <c r="AM7" s="10">
        <v>197</v>
      </c>
      <c r="AN7" s="10">
        <v>171</v>
      </c>
      <c r="AO7" s="10"/>
      <c r="AP7" s="10">
        <v>86</v>
      </c>
      <c r="AQ7" s="10">
        <v>86</v>
      </c>
      <c r="AR7" s="10">
        <v>85</v>
      </c>
      <c r="AS7" s="10">
        <v>49</v>
      </c>
      <c r="AT7" s="10">
        <v>10</v>
      </c>
      <c r="AU7" s="10"/>
      <c r="AV7" s="10">
        <v>131</v>
      </c>
      <c r="AW7" s="10">
        <v>70</v>
      </c>
      <c r="AX7" s="10">
        <v>27</v>
      </c>
      <c r="AY7" s="10">
        <v>48</v>
      </c>
      <c r="AZ7" s="10">
        <v>18</v>
      </c>
      <c r="BA7" s="10">
        <v>35</v>
      </c>
      <c r="BB7" s="10"/>
      <c r="BC7" s="10">
        <v>92</v>
      </c>
      <c r="BD7" s="10">
        <v>136</v>
      </c>
      <c r="BE7" s="10">
        <v>113</v>
      </c>
      <c r="BF7" s="10"/>
      <c r="BG7" s="10">
        <v>31</v>
      </c>
      <c r="BH7" s="10">
        <v>167</v>
      </c>
      <c r="BI7" s="10">
        <v>118</v>
      </c>
      <c r="BJ7" s="10">
        <v>9</v>
      </c>
      <c r="BK7" s="10">
        <v>26</v>
      </c>
      <c r="BL7" s="10"/>
      <c r="BM7" s="10">
        <v>198</v>
      </c>
      <c r="BN7" s="10">
        <v>35</v>
      </c>
    </row>
    <row r="8" spans="2:66" ht="30" customHeight="1" x14ac:dyDescent="0.35">
      <c r="B8" s="11" t="s">
        <v>19</v>
      </c>
      <c r="C8" s="11">
        <v>369</v>
      </c>
      <c r="D8" s="11">
        <v>175</v>
      </c>
      <c r="E8" s="11">
        <v>193</v>
      </c>
      <c r="F8" s="11"/>
      <c r="G8" s="11">
        <v>55</v>
      </c>
      <c r="H8" s="11">
        <v>75</v>
      </c>
      <c r="I8" s="11">
        <v>57</v>
      </c>
      <c r="J8" s="11">
        <v>59</v>
      </c>
      <c r="K8" s="11">
        <v>48</v>
      </c>
      <c r="L8" s="11">
        <v>74</v>
      </c>
      <c r="M8" s="11"/>
      <c r="N8" s="11">
        <v>103</v>
      </c>
      <c r="O8" s="11">
        <v>92</v>
      </c>
      <c r="P8" s="11">
        <v>91</v>
      </c>
      <c r="Q8" s="11">
        <v>80</v>
      </c>
      <c r="R8" s="11"/>
      <c r="S8" s="11">
        <v>49</v>
      </c>
      <c r="T8" s="11">
        <v>49</v>
      </c>
      <c r="U8" s="11">
        <v>28</v>
      </c>
      <c r="V8" s="11">
        <v>31</v>
      </c>
      <c r="W8" s="11">
        <v>28</v>
      </c>
      <c r="X8" s="11">
        <v>29</v>
      </c>
      <c r="Y8" s="11">
        <v>33</v>
      </c>
      <c r="Z8" s="11">
        <v>16</v>
      </c>
      <c r="AA8" s="11">
        <v>36</v>
      </c>
      <c r="AB8" s="11">
        <v>37</v>
      </c>
      <c r="AC8" s="11">
        <v>24</v>
      </c>
      <c r="AD8" s="11">
        <v>7</v>
      </c>
      <c r="AE8" s="11"/>
      <c r="AF8" s="11">
        <v>101</v>
      </c>
      <c r="AG8" s="11">
        <v>98</v>
      </c>
      <c r="AH8" s="11">
        <v>45</v>
      </c>
      <c r="AI8" s="11">
        <v>68</v>
      </c>
      <c r="AJ8" s="11">
        <v>38</v>
      </c>
      <c r="AK8" s="11">
        <v>19</v>
      </c>
      <c r="AL8" s="11"/>
      <c r="AM8" s="11">
        <v>197</v>
      </c>
      <c r="AN8" s="11">
        <v>171</v>
      </c>
      <c r="AO8" s="11"/>
      <c r="AP8" s="11">
        <v>86</v>
      </c>
      <c r="AQ8" s="11">
        <v>86</v>
      </c>
      <c r="AR8" s="11">
        <v>85</v>
      </c>
      <c r="AS8" s="11">
        <v>50</v>
      </c>
      <c r="AT8" s="11">
        <v>10</v>
      </c>
      <c r="AU8" s="11"/>
      <c r="AV8" s="11">
        <v>130</v>
      </c>
      <c r="AW8" s="11">
        <v>70</v>
      </c>
      <c r="AX8" s="11">
        <v>27</v>
      </c>
      <c r="AY8" s="11">
        <v>48</v>
      </c>
      <c r="AZ8" s="11">
        <v>18</v>
      </c>
      <c r="BA8" s="11">
        <v>35</v>
      </c>
      <c r="BB8" s="11"/>
      <c r="BC8" s="11">
        <v>93</v>
      </c>
      <c r="BD8" s="11">
        <v>136</v>
      </c>
      <c r="BE8" s="11">
        <v>113</v>
      </c>
      <c r="BF8" s="11"/>
      <c r="BG8" s="11">
        <v>31</v>
      </c>
      <c r="BH8" s="11">
        <v>167</v>
      </c>
      <c r="BI8" s="11">
        <v>118</v>
      </c>
      <c r="BJ8" s="11">
        <v>9</v>
      </c>
      <c r="BK8" s="11">
        <v>26</v>
      </c>
      <c r="BL8" s="11"/>
      <c r="BM8" s="11">
        <v>198</v>
      </c>
      <c r="BN8" s="11">
        <v>35</v>
      </c>
    </row>
    <row r="9" spans="2:66" ht="29" x14ac:dyDescent="0.35">
      <c r="B9" s="18" t="s">
        <v>350</v>
      </c>
      <c r="C9" s="17">
        <v>0.84603953638971097</v>
      </c>
      <c r="D9" s="17">
        <v>0.81172370117641901</v>
      </c>
      <c r="E9" s="17">
        <v>0.87643396079681901</v>
      </c>
      <c r="F9" s="17"/>
      <c r="G9" s="17">
        <v>0.68261221644331205</v>
      </c>
      <c r="H9" s="17">
        <v>0.71612132546958596</v>
      </c>
      <c r="I9" s="17">
        <v>0.85332856097853904</v>
      </c>
      <c r="J9" s="17">
        <v>0.89024344369044495</v>
      </c>
      <c r="K9" s="17">
        <v>0.97905148020155197</v>
      </c>
      <c r="L9" s="17">
        <v>0.97204591407937002</v>
      </c>
      <c r="M9" s="17"/>
      <c r="N9" s="17">
        <v>0.856178649883647</v>
      </c>
      <c r="O9" s="17">
        <v>0.80959726821836198</v>
      </c>
      <c r="P9" s="17">
        <v>0.85401491606100799</v>
      </c>
      <c r="Q9" s="17">
        <v>0.86029209089476599</v>
      </c>
      <c r="R9" s="17"/>
      <c r="S9" s="17">
        <v>0.73877281343272905</v>
      </c>
      <c r="T9" s="17">
        <v>0.93820786114519905</v>
      </c>
      <c r="U9" s="17">
        <v>0.86397411512086697</v>
      </c>
      <c r="V9" s="17">
        <v>0.89433710690226098</v>
      </c>
      <c r="W9" s="17">
        <v>0.71375173230074196</v>
      </c>
      <c r="X9" s="17">
        <v>0.92940900163280304</v>
      </c>
      <c r="Y9" s="17">
        <v>0.91140355449947896</v>
      </c>
      <c r="Z9" s="17">
        <v>0.82247898779655604</v>
      </c>
      <c r="AA9" s="17">
        <v>0.86770318247095402</v>
      </c>
      <c r="AB9" s="17">
        <v>0.75164184971488501</v>
      </c>
      <c r="AC9" s="17">
        <v>0.88370054715086599</v>
      </c>
      <c r="AD9" s="17">
        <v>0.87254200746047295</v>
      </c>
      <c r="AE9" s="17"/>
      <c r="AF9" s="17">
        <v>0.71307710899393695</v>
      </c>
      <c r="AG9" s="17">
        <v>0.90419337914647302</v>
      </c>
      <c r="AH9" s="17">
        <v>0.91368369440484198</v>
      </c>
      <c r="AI9" s="17">
        <v>0.92249305170618401</v>
      </c>
      <c r="AJ9" s="17">
        <v>0.94745199230577104</v>
      </c>
      <c r="AK9" s="17">
        <v>0.61951783344226297</v>
      </c>
      <c r="AL9" s="17"/>
      <c r="AM9" s="17">
        <v>0.87573819578057599</v>
      </c>
      <c r="AN9" s="17">
        <v>0.81093577473495004</v>
      </c>
      <c r="AO9" s="17"/>
      <c r="AP9" s="17">
        <v>0.93707367339351599</v>
      </c>
      <c r="AQ9" s="17">
        <v>0.86882381695321498</v>
      </c>
      <c r="AR9" s="17">
        <v>0.83360791256147704</v>
      </c>
      <c r="AS9" s="17">
        <v>0.73273147646210701</v>
      </c>
      <c r="AT9" s="17">
        <v>0.81125421197915903</v>
      </c>
      <c r="AU9" s="17"/>
      <c r="AV9" s="17">
        <v>0.82574986706546505</v>
      </c>
      <c r="AW9" s="17">
        <v>0.86166563453094802</v>
      </c>
      <c r="AX9" s="17">
        <v>0.76535919929945595</v>
      </c>
      <c r="AY9" s="17">
        <v>0.85211963970012505</v>
      </c>
      <c r="AZ9" s="17">
        <v>0.84097485339510902</v>
      </c>
      <c r="BA9" s="17">
        <v>0.82555655808443396</v>
      </c>
      <c r="BB9" s="17"/>
      <c r="BC9" s="17">
        <v>0.84738147827795396</v>
      </c>
      <c r="BD9" s="17">
        <v>0.84375658950507804</v>
      </c>
      <c r="BE9" s="17">
        <v>0.80981140789398198</v>
      </c>
      <c r="BF9" s="17"/>
      <c r="BG9" s="17">
        <v>0.87064694438942103</v>
      </c>
      <c r="BH9" s="17">
        <v>0.81593491590052802</v>
      </c>
      <c r="BI9" s="17">
        <v>0.87460556468827499</v>
      </c>
      <c r="BJ9" s="17">
        <v>0.77921963210198197</v>
      </c>
      <c r="BK9" s="17">
        <v>0.87429827651122405</v>
      </c>
      <c r="BL9" s="17"/>
      <c r="BM9" s="17">
        <v>0.82451690115476195</v>
      </c>
      <c r="BN9" s="17">
        <v>0.84981954680664895</v>
      </c>
    </row>
    <row r="10" spans="2:66" ht="43.5" x14ac:dyDescent="0.35">
      <c r="B10" s="18" t="s">
        <v>351</v>
      </c>
      <c r="C10" s="17">
        <v>7.6978589030128303E-2</v>
      </c>
      <c r="D10" s="17">
        <v>8.9144698965389901E-2</v>
      </c>
      <c r="E10" s="17">
        <v>6.6323931154566099E-2</v>
      </c>
      <c r="F10" s="17"/>
      <c r="G10" s="17">
        <v>0.17131853913848599</v>
      </c>
      <c r="H10" s="17">
        <v>0.15397084036091499</v>
      </c>
      <c r="I10" s="17">
        <v>7.4332720459563698E-2</v>
      </c>
      <c r="J10" s="17">
        <v>1.94766325373999E-2</v>
      </c>
      <c r="K10" s="17">
        <v>2.09485197984479E-2</v>
      </c>
      <c r="L10" s="17">
        <v>1.3207889893416201E-2</v>
      </c>
      <c r="M10" s="17"/>
      <c r="N10" s="17">
        <v>6.5538807687811895E-2</v>
      </c>
      <c r="O10" s="17">
        <v>6.7062652698027206E-2</v>
      </c>
      <c r="P10" s="17">
        <v>7.9860485176195095E-2</v>
      </c>
      <c r="Q10" s="17">
        <v>0.102727270796206</v>
      </c>
      <c r="R10" s="17"/>
      <c r="S10" s="17">
        <v>0.11899370293367199</v>
      </c>
      <c r="T10" s="17">
        <v>6.1792138854800803E-2</v>
      </c>
      <c r="U10" s="17">
        <v>3.35276983988591E-2</v>
      </c>
      <c r="V10" s="17">
        <v>3.4465752657088601E-2</v>
      </c>
      <c r="W10" s="17">
        <v>0.182968135399494</v>
      </c>
      <c r="X10" s="17">
        <v>3.4402905775659499E-2</v>
      </c>
      <c r="Y10" s="17">
        <v>5.7271547091503401E-2</v>
      </c>
      <c r="Z10" s="17">
        <v>5.9058763827754102E-2</v>
      </c>
      <c r="AA10" s="17">
        <v>7.8023575752066907E-2</v>
      </c>
      <c r="AB10" s="17">
        <v>0.12527894738419099</v>
      </c>
      <c r="AC10" s="17">
        <v>0</v>
      </c>
      <c r="AD10" s="17">
        <v>0.127457992539527</v>
      </c>
      <c r="AE10" s="17"/>
      <c r="AF10" s="17">
        <v>0.13849293866614901</v>
      </c>
      <c r="AG10" s="17">
        <v>4.2568658130340699E-2</v>
      </c>
      <c r="AH10" s="17">
        <v>8.6316305595158405E-2</v>
      </c>
      <c r="AI10" s="17">
        <v>1.46049279005852E-2</v>
      </c>
      <c r="AJ10" s="17">
        <v>2.73470045825344E-2</v>
      </c>
      <c r="AK10" s="17">
        <v>0.226065492299695</v>
      </c>
      <c r="AL10" s="17"/>
      <c r="AM10" s="17">
        <v>4.5135268036064602E-2</v>
      </c>
      <c r="AN10" s="17">
        <v>0.114108398769888</v>
      </c>
      <c r="AO10" s="17"/>
      <c r="AP10" s="17">
        <v>4.0409382696902502E-2</v>
      </c>
      <c r="AQ10" s="17">
        <v>8.3607283952532196E-2</v>
      </c>
      <c r="AR10" s="17">
        <v>7.0725923079236697E-2</v>
      </c>
      <c r="AS10" s="17">
        <v>3.9100335749230601E-2</v>
      </c>
      <c r="AT10" s="17">
        <v>9.6002377265420297E-2</v>
      </c>
      <c r="AU10" s="17"/>
      <c r="AV10" s="17">
        <v>6.0162755460634001E-2</v>
      </c>
      <c r="AW10" s="17">
        <v>4.5474014917044801E-2</v>
      </c>
      <c r="AX10" s="17">
        <v>0.20049806308631499</v>
      </c>
      <c r="AY10" s="17">
        <v>6.2000724918223199E-2</v>
      </c>
      <c r="AZ10" s="17">
        <v>0.159025146604891</v>
      </c>
      <c r="BA10" s="17">
        <v>0.145685739820681</v>
      </c>
      <c r="BB10" s="17"/>
      <c r="BC10" s="17">
        <v>7.8255467145561405E-2</v>
      </c>
      <c r="BD10" s="17">
        <v>8.2357926928802394E-2</v>
      </c>
      <c r="BE10" s="17">
        <v>8.8406468267662297E-2</v>
      </c>
      <c r="BF10" s="17"/>
      <c r="BG10" s="17">
        <v>9.5988334310125406E-2</v>
      </c>
      <c r="BH10" s="17">
        <v>8.5612152373506403E-2</v>
      </c>
      <c r="BI10" s="17">
        <v>5.87949822864113E-2</v>
      </c>
      <c r="BJ10" s="17">
        <v>0.115242608476105</v>
      </c>
      <c r="BK10" s="17">
        <v>8.1618205853982898E-2</v>
      </c>
      <c r="BL10" s="17"/>
      <c r="BM10" s="17">
        <v>8.7239733050640103E-2</v>
      </c>
      <c r="BN10" s="17">
        <v>9.0275067427671205E-2</v>
      </c>
    </row>
    <row r="11" spans="2:66" ht="29" x14ac:dyDescent="0.35">
      <c r="B11" s="18" t="s">
        <v>352</v>
      </c>
      <c r="C11" s="17">
        <v>3.3201519545977998E-2</v>
      </c>
      <c r="D11" s="17">
        <v>4.20610878226019E-2</v>
      </c>
      <c r="E11" s="17">
        <v>2.5318940140897001E-2</v>
      </c>
      <c r="F11" s="17"/>
      <c r="G11" s="17">
        <v>9.1026829645604906E-2</v>
      </c>
      <c r="H11" s="17">
        <v>6.5878346394990003E-2</v>
      </c>
      <c r="I11" s="17">
        <v>1.86832939844273E-2</v>
      </c>
      <c r="J11" s="17">
        <v>2.0365051355533501E-2</v>
      </c>
      <c r="K11" s="17">
        <v>0</v>
      </c>
      <c r="L11" s="17">
        <v>0</v>
      </c>
      <c r="M11" s="17"/>
      <c r="N11" s="17">
        <v>1.7819360836134002E-2</v>
      </c>
      <c r="O11" s="17">
        <v>7.9527529259822496E-2</v>
      </c>
      <c r="P11" s="17">
        <v>3.3847184403625399E-2</v>
      </c>
      <c r="Q11" s="17">
        <v>0</v>
      </c>
      <c r="R11" s="17"/>
      <c r="S11" s="17">
        <v>2.14919559647377E-2</v>
      </c>
      <c r="T11" s="17">
        <v>0</v>
      </c>
      <c r="U11" s="17">
        <v>3.3089755655210898E-2</v>
      </c>
      <c r="V11" s="17">
        <v>3.7103985995249902E-2</v>
      </c>
      <c r="W11" s="17">
        <v>0.103280132299764</v>
      </c>
      <c r="X11" s="17">
        <v>0</v>
      </c>
      <c r="Y11" s="17">
        <v>0</v>
      </c>
      <c r="Z11" s="17">
        <v>5.6538491793023699E-2</v>
      </c>
      <c r="AA11" s="17">
        <v>5.4273241776978599E-2</v>
      </c>
      <c r="AB11" s="17">
        <v>6.3009863268317104E-2</v>
      </c>
      <c r="AC11" s="17">
        <v>3.9487994489802003E-2</v>
      </c>
      <c r="AD11" s="17">
        <v>0</v>
      </c>
      <c r="AE11" s="17"/>
      <c r="AF11" s="17">
        <v>7.0837812450425003E-2</v>
      </c>
      <c r="AG11" s="17">
        <v>2.01075825089196E-2</v>
      </c>
      <c r="AH11" s="17">
        <v>0</v>
      </c>
      <c r="AI11" s="17">
        <v>1.7763422407851601E-2</v>
      </c>
      <c r="AJ11" s="17">
        <v>2.5201003111694799E-2</v>
      </c>
      <c r="AK11" s="17">
        <v>5.0074877518860701E-2</v>
      </c>
      <c r="AL11" s="17"/>
      <c r="AM11" s="17">
        <v>3.2494636791387199E-2</v>
      </c>
      <c r="AN11" s="17">
        <v>3.4207683573521101E-2</v>
      </c>
      <c r="AO11" s="17"/>
      <c r="AP11" s="17">
        <v>1.1167692605768499E-2</v>
      </c>
      <c r="AQ11" s="17">
        <v>2.2754446222263199E-2</v>
      </c>
      <c r="AR11" s="17">
        <v>3.5532478151992501E-2</v>
      </c>
      <c r="AS11" s="17">
        <v>8.6319927625149701E-2</v>
      </c>
      <c r="AT11" s="17">
        <v>9.2743410755420502E-2</v>
      </c>
      <c r="AU11" s="17"/>
      <c r="AV11" s="17">
        <v>5.2478255854623401E-2</v>
      </c>
      <c r="AW11" s="17">
        <v>3.2784765305226601E-2</v>
      </c>
      <c r="AX11" s="17">
        <v>0</v>
      </c>
      <c r="AY11" s="17">
        <v>4.41564296125369E-2</v>
      </c>
      <c r="AZ11" s="17">
        <v>0</v>
      </c>
      <c r="BA11" s="17">
        <v>2.8757702094884301E-2</v>
      </c>
      <c r="BB11" s="17"/>
      <c r="BC11" s="17">
        <v>2.1193955686194699E-2</v>
      </c>
      <c r="BD11" s="17">
        <v>2.9418050888768001E-2</v>
      </c>
      <c r="BE11" s="17">
        <v>5.5750827337696603E-2</v>
      </c>
      <c r="BF11" s="17"/>
      <c r="BG11" s="17">
        <v>0</v>
      </c>
      <c r="BH11" s="17">
        <v>5.0791547168059302E-2</v>
      </c>
      <c r="BI11" s="17">
        <v>2.3735466103137402E-2</v>
      </c>
      <c r="BJ11" s="17">
        <v>0.105537759421912</v>
      </c>
      <c r="BK11" s="17">
        <v>0</v>
      </c>
      <c r="BL11" s="17"/>
      <c r="BM11" s="17">
        <v>4.2824518328605801E-2</v>
      </c>
      <c r="BN11" s="17">
        <v>2.7171509465319699E-2</v>
      </c>
    </row>
    <row r="12" spans="2:66" ht="29" x14ac:dyDescent="0.35">
      <c r="B12" s="18" t="s">
        <v>353</v>
      </c>
      <c r="C12" s="17">
        <v>2.12397976725032E-2</v>
      </c>
      <c r="D12" s="17">
        <v>3.3669641160867098E-2</v>
      </c>
      <c r="E12" s="17">
        <v>1.0043527501183201E-2</v>
      </c>
      <c r="F12" s="17"/>
      <c r="G12" s="17">
        <v>1.7583461048793401E-2</v>
      </c>
      <c r="H12" s="17">
        <v>3.7597753491445597E-2</v>
      </c>
      <c r="I12" s="17">
        <v>5.3655424577470398E-2</v>
      </c>
      <c r="J12" s="17">
        <v>1.6643145092957098E-2</v>
      </c>
      <c r="K12" s="17">
        <v>0</v>
      </c>
      <c r="L12" s="17">
        <v>0</v>
      </c>
      <c r="M12" s="17"/>
      <c r="N12" s="17">
        <v>2.8355549947768899E-2</v>
      </c>
      <c r="O12" s="17">
        <v>2.20380447713543E-2</v>
      </c>
      <c r="P12" s="17">
        <v>2.08958837351725E-2</v>
      </c>
      <c r="Q12" s="17">
        <v>1.2352513107651999E-2</v>
      </c>
      <c r="R12" s="17"/>
      <c r="S12" s="17">
        <v>0.100074466993702</v>
      </c>
      <c r="T12" s="17">
        <v>0</v>
      </c>
      <c r="U12" s="17">
        <v>6.9408430825063205E-2</v>
      </c>
      <c r="V12" s="17">
        <v>0</v>
      </c>
      <c r="W12" s="17">
        <v>0</v>
      </c>
      <c r="X12" s="17">
        <v>0</v>
      </c>
      <c r="Y12" s="17">
        <v>0</v>
      </c>
      <c r="Z12" s="17">
        <v>0</v>
      </c>
      <c r="AA12" s="17">
        <v>0</v>
      </c>
      <c r="AB12" s="17">
        <v>0</v>
      </c>
      <c r="AC12" s="17">
        <v>3.8432581537852402E-2</v>
      </c>
      <c r="AD12" s="17">
        <v>0</v>
      </c>
      <c r="AE12" s="17"/>
      <c r="AF12" s="17">
        <v>5.8241738254973398E-2</v>
      </c>
      <c r="AG12" s="17">
        <v>0</v>
      </c>
      <c r="AH12" s="17">
        <v>0</v>
      </c>
      <c r="AI12" s="17">
        <v>1.4516988507422999E-2</v>
      </c>
      <c r="AJ12" s="17">
        <v>0</v>
      </c>
      <c r="AK12" s="17">
        <v>5.0221045112325897E-2</v>
      </c>
      <c r="AL12" s="17"/>
      <c r="AM12" s="17">
        <v>2.9961525426453299E-2</v>
      </c>
      <c r="AN12" s="17">
        <v>1.13146242614075E-2</v>
      </c>
      <c r="AO12" s="17"/>
      <c r="AP12" s="17">
        <v>1.1349251303812801E-2</v>
      </c>
      <c r="AQ12" s="17">
        <v>0</v>
      </c>
      <c r="AR12" s="17">
        <v>3.6377472226657499E-2</v>
      </c>
      <c r="AS12" s="17">
        <v>7.6463564283446903E-2</v>
      </c>
      <c r="AT12" s="17">
        <v>0</v>
      </c>
      <c r="AU12" s="17"/>
      <c r="AV12" s="17">
        <v>3.8344883113104099E-2</v>
      </c>
      <c r="AW12" s="17">
        <v>1.3332806965783201E-2</v>
      </c>
      <c r="AX12" s="17">
        <v>3.4142737614229299E-2</v>
      </c>
      <c r="AY12" s="17">
        <v>2.0397712891661202E-2</v>
      </c>
      <c r="AZ12" s="17">
        <v>0</v>
      </c>
      <c r="BA12" s="17">
        <v>0</v>
      </c>
      <c r="BB12" s="17"/>
      <c r="BC12" s="17">
        <v>2.0716696404108299E-2</v>
      </c>
      <c r="BD12" s="17">
        <v>2.13352389350384E-2</v>
      </c>
      <c r="BE12" s="17">
        <v>2.6778244378383598E-2</v>
      </c>
      <c r="BF12" s="17"/>
      <c r="BG12" s="17">
        <v>0</v>
      </c>
      <c r="BH12" s="17">
        <v>2.9447378760703299E-2</v>
      </c>
      <c r="BI12" s="17">
        <v>2.4669783438834501E-2</v>
      </c>
      <c r="BJ12" s="17">
        <v>0</v>
      </c>
      <c r="BK12" s="17">
        <v>0</v>
      </c>
      <c r="BL12" s="17"/>
      <c r="BM12" s="17">
        <v>2.4828340182166501E-2</v>
      </c>
      <c r="BN12" s="17">
        <v>0</v>
      </c>
    </row>
    <row r="13" spans="2:66" ht="29" x14ac:dyDescent="0.35">
      <c r="B13" s="18" t="s">
        <v>354</v>
      </c>
      <c r="C13" s="17">
        <v>2.80031203077546E-3</v>
      </c>
      <c r="D13" s="17">
        <v>5.8942172823546399E-3</v>
      </c>
      <c r="E13" s="17">
        <v>0</v>
      </c>
      <c r="F13" s="17"/>
      <c r="G13" s="17">
        <v>1.8691203273975301E-2</v>
      </c>
      <c r="H13" s="17">
        <v>0</v>
      </c>
      <c r="I13" s="17">
        <v>0</v>
      </c>
      <c r="J13" s="17">
        <v>0</v>
      </c>
      <c r="K13" s="17">
        <v>0</v>
      </c>
      <c r="L13" s="17">
        <v>0</v>
      </c>
      <c r="M13" s="17"/>
      <c r="N13" s="17">
        <v>0</v>
      </c>
      <c r="O13" s="17">
        <v>0</v>
      </c>
      <c r="P13" s="17">
        <v>1.1381530623999001E-2</v>
      </c>
      <c r="Q13" s="17">
        <v>0</v>
      </c>
      <c r="R13" s="17"/>
      <c r="S13" s="17">
        <v>0</v>
      </c>
      <c r="T13" s="17">
        <v>0</v>
      </c>
      <c r="U13" s="17">
        <v>0</v>
      </c>
      <c r="V13" s="17">
        <v>0</v>
      </c>
      <c r="W13" s="17">
        <v>0</v>
      </c>
      <c r="X13" s="17">
        <v>3.61880925915374E-2</v>
      </c>
      <c r="Y13" s="17">
        <v>0</v>
      </c>
      <c r="Z13" s="17">
        <v>0</v>
      </c>
      <c r="AA13" s="17">
        <v>0</v>
      </c>
      <c r="AB13" s="17">
        <v>0</v>
      </c>
      <c r="AC13" s="17">
        <v>0</v>
      </c>
      <c r="AD13" s="17">
        <v>0</v>
      </c>
      <c r="AE13" s="17"/>
      <c r="AF13" s="17">
        <v>0</v>
      </c>
      <c r="AG13" s="17">
        <v>0</v>
      </c>
      <c r="AH13" s="17">
        <v>0</v>
      </c>
      <c r="AI13" s="17">
        <v>1.51772866233291E-2</v>
      </c>
      <c r="AJ13" s="17">
        <v>0</v>
      </c>
      <c r="AK13" s="17">
        <v>0</v>
      </c>
      <c r="AL13" s="17"/>
      <c r="AM13" s="17">
        <v>5.2450734514974404E-3</v>
      </c>
      <c r="AN13" s="17">
        <v>0</v>
      </c>
      <c r="AO13" s="17"/>
      <c r="AP13" s="17">
        <v>0</v>
      </c>
      <c r="AQ13" s="17">
        <v>0</v>
      </c>
      <c r="AR13" s="17">
        <v>0</v>
      </c>
      <c r="AS13" s="17">
        <v>2.0871143846929899E-2</v>
      </c>
      <c r="AT13" s="17">
        <v>0</v>
      </c>
      <c r="AU13" s="17"/>
      <c r="AV13" s="17">
        <v>0</v>
      </c>
      <c r="AW13" s="17">
        <v>0</v>
      </c>
      <c r="AX13" s="17">
        <v>0</v>
      </c>
      <c r="AY13" s="17">
        <v>2.1325492877453101E-2</v>
      </c>
      <c r="AZ13" s="17">
        <v>0</v>
      </c>
      <c r="BA13" s="17">
        <v>0</v>
      </c>
      <c r="BB13" s="17"/>
      <c r="BC13" s="17">
        <v>1.11634067419234E-2</v>
      </c>
      <c r="BD13" s="17">
        <v>0</v>
      </c>
      <c r="BE13" s="17">
        <v>0</v>
      </c>
      <c r="BF13" s="17"/>
      <c r="BG13" s="17">
        <v>0</v>
      </c>
      <c r="BH13" s="17">
        <v>6.18182126787724E-3</v>
      </c>
      <c r="BI13" s="17">
        <v>0</v>
      </c>
      <c r="BJ13" s="17">
        <v>0</v>
      </c>
      <c r="BK13" s="17">
        <v>0</v>
      </c>
      <c r="BL13" s="17"/>
      <c r="BM13" s="17">
        <v>5.2121570015267E-3</v>
      </c>
      <c r="BN13" s="17">
        <v>0</v>
      </c>
    </row>
    <row r="14" spans="2:66" x14ac:dyDescent="0.35">
      <c r="B14" s="18" t="s">
        <v>282</v>
      </c>
      <c r="C14" s="19">
        <v>1.9740245330904099E-2</v>
      </c>
      <c r="D14" s="19">
        <v>1.7506653592367801E-2</v>
      </c>
      <c r="E14" s="19">
        <v>2.1879640406534399E-2</v>
      </c>
      <c r="F14" s="19"/>
      <c r="G14" s="19">
        <v>1.8767750449828501E-2</v>
      </c>
      <c r="H14" s="19">
        <v>2.6431734283063502E-2</v>
      </c>
      <c r="I14" s="19">
        <v>0</v>
      </c>
      <c r="J14" s="19">
        <v>5.3271727323664503E-2</v>
      </c>
      <c r="K14" s="19">
        <v>0</v>
      </c>
      <c r="L14" s="19">
        <v>1.4746196027213899E-2</v>
      </c>
      <c r="M14" s="19"/>
      <c r="N14" s="19">
        <v>3.2107631644638202E-2</v>
      </c>
      <c r="O14" s="19">
        <v>2.1774505052433699E-2</v>
      </c>
      <c r="P14" s="19">
        <v>0</v>
      </c>
      <c r="Q14" s="19">
        <v>2.4628125201376201E-2</v>
      </c>
      <c r="R14" s="19"/>
      <c r="S14" s="19">
        <v>2.0667060675158801E-2</v>
      </c>
      <c r="T14" s="19">
        <v>0</v>
      </c>
      <c r="U14" s="19">
        <v>0</v>
      </c>
      <c r="V14" s="19">
        <v>3.4093154445400203E-2</v>
      </c>
      <c r="W14" s="19">
        <v>0</v>
      </c>
      <c r="X14" s="19">
        <v>0</v>
      </c>
      <c r="Y14" s="19">
        <v>3.1324898409017601E-2</v>
      </c>
      <c r="Z14" s="19">
        <v>6.1923756582666502E-2</v>
      </c>
      <c r="AA14" s="19">
        <v>0</v>
      </c>
      <c r="AB14" s="19">
        <v>6.00693396326068E-2</v>
      </c>
      <c r="AC14" s="19">
        <v>3.8378876821479897E-2</v>
      </c>
      <c r="AD14" s="19">
        <v>0</v>
      </c>
      <c r="AE14" s="19"/>
      <c r="AF14" s="19">
        <v>1.9350401634515998E-2</v>
      </c>
      <c r="AG14" s="19">
        <v>3.3130380214266703E-2</v>
      </c>
      <c r="AH14" s="19">
        <v>0</v>
      </c>
      <c r="AI14" s="19">
        <v>1.5444322854627501E-2</v>
      </c>
      <c r="AJ14" s="19">
        <v>0</v>
      </c>
      <c r="AK14" s="19">
        <v>5.4120751626855097E-2</v>
      </c>
      <c r="AL14" s="19"/>
      <c r="AM14" s="19">
        <v>1.14253005140215E-2</v>
      </c>
      <c r="AN14" s="19">
        <v>2.94335186602337E-2</v>
      </c>
      <c r="AO14" s="19"/>
      <c r="AP14" s="19">
        <v>0</v>
      </c>
      <c r="AQ14" s="19">
        <v>2.4814452871989301E-2</v>
      </c>
      <c r="AR14" s="19">
        <v>2.3756213980635901E-2</v>
      </c>
      <c r="AS14" s="19">
        <v>4.4513552033135999E-2</v>
      </c>
      <c r="AT14" s="19">
        <v>0</v>
      </c>
      <c r="AU14" s="19"/>
      <c r="AV14" s="19">
        <v>2.3264238506172999E-2</v>
      </c>
      <c r="AW14" s="19">
        <v>4.6742778280997002E-2</v>
      </c>
      <c r="AX14" s="19">
        <v>0</v>
      </c>
      <c r="AY14" s="19">
        <v>0</v>
      </c>
      <c r="AZ14" s="19">
        <v>0</v>
      </c>
      <c r="BA14" s="19">
        <v>0</v>
      </c>
      <c r="BB14" s="19"/>
      <c r="BC14" s="19">
        <v>2.12889957442579E-2</v>
      </c>
      <c r="BD14" s="19">
        <v>2.3132193742313002E-2</v>
      </c>
      <c r="BE14" s="19">
        <v>1.9253052122275599E-2</v>
      </c>
      <c r="BF14" s="19"/>
      <c r="BG14" s="19">
        <v>3.3364721300453801E-2</v>
      </c>
      <c r="BH14" s="19">
        <v>1.20321845293256E-2</v>
      </c>
      <c r="BI14" s="19">
        <v>1.8194203483342299E-2</v>
      </c>
      <c r="BJ14" s="19">
        <v>0</v>
      </c>
      <c r="BK14" s="19">
        <v>4.4083517634792797E-2</v>
      </c>
      <c r="BL14" s="19"/>
      <c r="BM14" s="19">
        <v>1.5378350282298701E-2</v>
      </c>
      <c r="BN14" s="19">
        <v>3.2733876300360003E-2</v>
      </c>
    </row>
    <row r="15" spans="2:66" x14ac:dyDescent="0.35">
      <c r="B15" s="16" t="s">
        <v>184</v>
      </c>
    </row>
    <row r="16" spans="2:66" x14ac:dyDescent="0.35">
      <c r="B16" t="s">
        <v>102</v>
      </c>
    </row>
    <row r="17" spans="2:2" x14ac:dyDescent="0.35">
      <c r="B17" t="s">
        <v>103</v>
      </c>
    </row>
    <row r="19" spans="2:2" x14ac:dyDescent="0.35">
      <c r="B19"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B2:BN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518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515</v>
      </c>
      <c r="C9" s="17">
        <v>0.31972705276942798</v>
      </c>
      <c r="D9" s="17">
        <v>0.344357413977191</v>
      </c>
      <c r="E9" s="17">
        <v>0.29533718056740299</v>
      </c>
      <c r="F9" s="17"/>
      <c r="G9" s="17">
        <v>0.335578531171289</v>
      </c>
      <c r="H9" s="17">
        <v>0.45289056028316799</v>
      </c>
      <c r="I9" s="17">
        <v>0.38097288166561999</v>
      </c>
      <c r="J9" s="17">
        <v>0.31727225593297997</v>
      </c>
      <c r="K9" s="17">
        <v>0.25090356943764403</v>
      </c>
      <c r="L9" s="17">
        <v>0.19906840977280199</v>
      </c>
      <c r="M9" s="17"/>
      <c r="N9" s="17">
        <v>0.40146305316481801</v>
      </c>
      <c r="O9" s="17">
        <v>0.33195155306247998</v>
      </c>
      <c r="P9" s="17">
        <v>0.27197518351357403</v>
      </c>
      <c r="Q9" s="17">
        <v>0.26381078597961599</v>
      </c>
      <c r="R9" s="17"/>
      <c r="S9" s="17">
        <v>0.42694364156148201</v>
      </c>
      <c r="T9" s="17">
        <v>0.23841001603951101</v>
      </c>
      <c r="U9" s="17">
        <v>0.28320368521910999</v>
      </c>
      <c r="V9" s="17">
        <v>0.23088534176144701</v>
      </c>
      <c r="W9" s="17">
        <v>0.35123746183058102</v>
      </c>
      <c r="X9" s="17">
        <v>0.31107347121593099</v>
      </c>
      <c r="Y9" s="17">
        <v>0.26745195274100703</v>
      </c>
      <c r="Z9" s="17">
        <v>0.39777577922032997</v>
      </c>
      <c r="AA9" s="17">
        <v>0.375064537618228</v>
      </c>
      <c r="AB9" s="17">
        <v>0.34400307867908902</v>
      </c>
      <c r="AC9" s="17">
        <v>0.26207160917093097</v>
      </c>
      <c r="AD9" s="17">
        <v>0.34574646263035902</v>
      </c>
      <c r="AE9" s="17"/>
      <c r="AF9" s="17">
        <v>0.420430198856722</v>
      </c>
      <c r="AG9" s="17">
        <v>0.30661251598570599</v>
      </c>
      <c r="AH9" s="17">
        <v>0.29793134871565702</v>
      </c>
      <c r="AI9" s="17">
        <v>0.30166224526589203</v>
      </c>
      <c r="AJ9" s="17">
        <v>0.21590839285826399</v>
      </c>
      <c r="AK9" s="17">
        <v>0.24334656497718399</v>
      </c>
      <c r="AL9" s="17"/>
      <c r="AM9" s="17">
        <v>0.32284264082734698</v>
      </c>
      <c r="AN9" s="17">
        <v>0.31638135077393897</v>
      </c>
      <c r="AO9" s="17"/>
      <c r="AP9" s="17">
        <v>0.249329789416186</v>
      </c>
      <c r="AQ9" s="17">
        <v>0.26274892386474502</v>
      </c>
      <c r="AR9" s="17">
        <v>0.41470135711017297</v>
      </c>
      <c r="AS9" s="17">
        <v>0.41309715984255502</v>
      </c>
      <c r="AT9" s="17">
        <v>0.43031006226055102</v>
      </c>
      <c r="AU9" s="17"/>
      <c r="AV9" s="17">
        <v>0.79383610101528201</v>
      </c>
      <c r="AW9" s="17">
        <v>4.18686027063487E-2</v>
      </c>
      <c r="AX9" s="17">
        <v>0.15801739904558501</v>
      </c>
      <c r="AY9" s="17">
        <v>2.7281798772649701E-2</v>
      </c>
      <c r="AZ9" s="17">
        <v>0.135797185713952</v>
      </c>
      <c r="BA9" s="17">
        <v>5.0288020989420701E-2</v>
      </c>
      <c r="BB9" s="17"/>
      <c r="BC9" s="17">
        <v>0.57492510764114202</v>
      </c>
      <c r="BD9" s="17">
        <v>0.26571428326150698</v>
      </c>
      <c r="BE9" s="17">
        <v>0.226553334858931</v>
      </c>
      <c r="BF9" s="17"/>
      <c r="BG9" s="17">
        <v>0.31268728319560701</v>
      </c>
      <c r="BH9" s="17">
        <v>0.35558322381836899</v>
      </c>
      <c r="BI9" s="17">
        <v>0.36670326566619699</v>
      </c>
      <c r="BJ9" s="17">
        <v>0.306773077995598</v>
      </c>
      <c r="BK9" s="17">
        <v>8.2306120038273603E-2</v>
      </c>
      <c r="BL9" s="17"/>
      <c r="BM9" s="17">
        <v>0.34857364003624802</v>
      </c>
      <c r="BN9" s="17">
        <v>0.13424652213487001</v>
      </c>
    </row>
    <row r="10" spans="2:66" x14ac:dyDescent="0.35">
      <c r="B10" s="18" t="s">
        <v>516</v>
      </c>
      <c r="C10" s="17">
        <v>0.19836409999576601</v>
      </c>
      <c r="D10" s="17">
        <v>0.221781109230899</v>
      </c>
      <c r="E10" s="17">
        <v>0.17651006113602699</v>
      </c>
      <c r="F10" s="17"/>
      <c r="G10" s="17">
        <v>0.106924389394465</v>
      </c>
      <c r="H10" s="17">
        <v>0.118964753756488</v>
      </c>
      <c r="I10" s="17">
        <v>0.18345680318579199</v>
      </c>
      <c r="J10" s="17">
        <v>0.16964572482771401</v>
      </c>
      <c r="K10" s="17">
        <v>0.23531714308118301</v>
      </c>
      <c r="L10" s="17">
        <v>0.334539471940203</v>
      </c>
      <c r="M10" s="17"/>
      <c r="N10" s="17">
        <v>0.23172364198511</v>
      </c>
      <c r="O10" s="17">
        <v>0.16372550903554101</v>
      </c>
      <c r="P10" s="17">
        <v>0.21424716560179399</v>
      </c>
      <c r="Q10" s="17">
        <v>0.187559215210479</v>
      </c>
      <c r="R10" s="17"/>
      <c r="S10" s="17">
        <v>0.18571936066022399</v>
      </c>
      <c r="T10" s="17">
        <v>0.23272130085509601</v>
      </c>
      <c r="U10" s="17">
        <v>0.25004678080808501</v>
      </c>
      <c r="V10" s="17">
        <v>0.247432588798812</v>
      </c>
      <c r="W10" s="17">
        <v>0.18537329345598999</v>
      </c>
      <c r="X10" s="17">
        <v>0.188515696138217</v>
      </c>
      <c r="Y10" s="17">
        <v>0.19424190082229001</v>
      </c>
      <c r="Z10" s="17">
        <v>0.105421916298475</v>
      </c>
      <c r="AA10" s="17">
        <v>0.18537736415262501</v>
      </c>
      <c r="AB10" s="17">
        <v>0.15636323950904901</v>
      </c>
      <c r="AC10" s="17">
        <v>0.21063590805309701</v>
      </c>
      <c r="AD10" s="17">
        <v>0.17050821039310601</v>
      </c>
      <c r="AE10" s="17"/>
      <c r="AF10" s="17">
        <v>0.149016386485433</v>
      </c>
      <c r="AG10" s="17">
        <v>0.225203631732105</v>
      </c>
      <c r="AH10" s="17">
        <v>0.194494947838627</v>
      </c>
      <c r="AI10" s="17">
        <v>0.17529518828007101</v>
      </c>
      <c r="AJ10" s="17">
        <v>0.28681273798593199</v>
      </c>
      <c r="AK10" s="17">
        <v>0.19928002266691699</v>
      </c>
      <c r="AL10" s="17"/>
      <c r="AM10" s="17">
        <v>0.213091804378611</v>
      </c>
      <c r="AN10" s="17">
        <v>0.177711905770014</v>
      </c>
      <c r="AO10" s="17"/>
      <c r="AP10" s="17">
        <v>0.21507188802954899</v>
      </c>
      <c r="AQ10" s="17">
        <v>0.18692552125968601</v>
      </c>
      <c r="AR10" s="17">
        <v>0.18935417095835899</v>
      </c>
      <c r="AS10" s="17">
        <v>0.18340404390208001</v>
      </c>
      <c r="AT10" s="17">
        <v>0.18334893178143999</v>
      </c>
      <c r="AU10" s="17"/>
      <c r="AV10" s="17">
        <v>3.09227969985158E-2</v>
      </c>
      <c r="AW10" s="17">
        <v>0.77368624865804403</v>
      </c>
      <c r="AX10" s="17">
        <v>8.9322414082450396E-2</v>
      </c>
      <c r="AY10" s="17">
        <v>0.117604238115918</v>
      </c>
      <c r="AZ10" s="17">
        <v>3.3902267745243797E-2</v>
      </c>
      <c r="BA10" s="17">
        <v>0.112577906737113</v>
      </c>
      <c r="BB10" s="17"/>
      <c r="BC10" s="17">
        <v>5.9297532125174801E-2</v>
      </c>
      <c r="BD10" s="17">
        <v>0.16695683472999101</v>
      </c>
      <c r="BE10" s="17">
        <v>0.370589404735298</v>
      </c>
      <c r="BF10" s="17"/>
      <c r="BG10" s="17">
        <v>0.15271401314882699</v>
      </c>
      <c r="BH10" s="17">
        <v>0.17984740562263299</v>
      </c>
      <c r="BI10" s="17">
        <v>0.20332558535588399</v>
      </c>
      <c r="BJ10" s="17">
        <v>0.283133924960074</v>
      </c>
      <c r="BK10" s="17">
        <v>0.29378923888905401</v>
      </c>
      <c r="BL10" s="17"/>
      <c r="BM10" s="17">
        <v>0.17541356444612299</v>
      </c>
      <c r="BN10" s="17">
        <v>0.29132365867638899</v>
      </c>
    </row>
    <row r="11" spans="2:66" x14ac:dyDescent="0.35">
      <c r="B11" s="18" t="s">
        <v>57</v>
      </c>
      <c r="C11" s="17">
        <v>4.74475330230094E-2</v>
      </c>
      <c r="D11" s="17">
        <v>5.7352480508773999E-2</v>
      </c>
      <c r="E11" s="17">
        <v>3.8024000968040497E-2</v>
      </c>
      <c r="F11" s="17"/>
      <c r="G11" s="17">
        <v>9.3491176208953405E-2</v>
      </c>
      <c r="H11" s="17">
        <v>5.0350862095770298E-2</v>
      </c>
      <c r="I11" s="17">
        <v>4.2950814845356899E-2</v>
      </c>
      <c r="J11" s="17">
        <v>4.7396854645548103E-2</v>
      </c>
      <c r="K11" s="17">
        <v>3.4735732321648699E-2</v>
      </c>
      <c r="L11" s="17">
        <v>2.6671396845376501E-2</v>
      </c>
      <c r="M11" s="17"/>
      <c r="N11" s="17">
        <v>6.2707562573902503E-2</v>
      </c>
      <c r="O11" s="17">
        <v>4.7167871000457197E-2</v>
      </c>
      <c r="P11" s="17">
        <v>2.9525073796986101E-2</v>
      </c>
      <c r="Q11" s="17">
        <v>4.5880075996453502E-2</v>
      </c>
      <c r="R11" s="17"/>
      <c r="S11" s="17">
        <v>6.2931899388113194E-2</v>
      </c>
      <c r="T11" s="17">
        <v>6.3669385777026397E-2</v>
      </c>
      <c r="U11" s="17">
        <v>4.9071878414219401E-2</v>
      </c>
      <c r="V11" s="17">
        <v>5.3507722815502201E-2</v>
      </c>
      <c r="W11" s="17">
        <v>2.93896389269678E-2</v>
      </c>
      <c r="X11" s="17">
        <v>3.7552983227868701E-2</v>
      </c>
      <c r="Y11" s="17">
        <v>3.0031281534526999E-2</v>
      </c>
      <c r="Z11" s="17">
        <v>3.6058153781293498E-2</v>
      </c>
      <c r="AA11" s="17">
        <v>4.0062035471909202E-2</v>
      </c>
      <c r="AB11" s="17">
        <v>5.6358201333463198E-2</v>
      </c>
      <c r="AC11" s="17">
        <v>3.8056209171848203E-2</v>
      </c>
      <c r="AD11" s="17">
        <v>3.2069636859087397E-2</v>
      </c>
      <c r="AE11" s="17"/>
      <c r="AF11" s="17">
        <v>6.3548982983860094E-2</v>
      </c>
      <c r="AG11" s="17">
        <v>4.6503872363061097E-2</v>
      </c>
      <c r="AH11" s="17">
        <v>3.6553604200298198E-2</v>
      </c>
      <c r="AI11" s="17">
        <v>3.68374471219894E-2</v>
      </c>
      <c r="AJ11" s="17">
        <v>3.3554462417100202E-2</v>
      </c>
      <c r="AK11" s="17">
        <v>6.8080515610202397E-2</v>
      </c>
      <c r="AL11" s="17"/>
      <c r="AM11" s="17">
        <v>4.0241534804033002E-2</v>
      </c>
      <c r="AN11" s="17">
        <v>5.8008468037916198E-2</v>
      </c>
      <c r="AO11" s="17"/>
      <c r="AP11" s="17">
        <v>3.04554094384713E-2</v>
      </c>
      <c r="AQ11" s="17">
        <v>6.1457439745973397E-2</v>
      </c>
      <c r="AR11" s="17">
        <v>4.9509068299308998E-2</v>
      </c>
      <c r="AS11" s="17">
        <v>6.1861207069766999E-2</v>
      </c>
      <c r="AT11" s="17">
        <v>9.9151181319390796E-2</v>
      </c>
      <c r="AU11" s="17"/>
      <c r="AV11" s="17">
        <v>1.52613106329362E-2</v>
      </c>
      <c r="AW11" s="17">
        <v>1.32981195403766E-2</v>
      </c>
      <c r="AX11" s="17">
        <v>0.424812853895079</v>
      </c>
      <c r="AY11" s="17">
        <v>8.4068558581984702E-3</v>
      </c>
      <c r="AZ11" s="17">
        <v>3.16025438763195E-2</v>
      </c>
      <c r="BA11" s="17">
        <v>0</v>
      </c>
      <c r="BB11" s="17"/>
      <c r="BC11" s="17">
        <v>5.0194367018249898E-2</v>
      </c>
      <c r="BD11" s="17">
        <v>4.9278631648848999E-2</v>
      </c>
      <c r="BE11" s="17">
        <v>4.8617129359325002E-2</v>
      </c>
      <c r="BF11" s="17"/>
      <c r="BG11" s="17">
        <v>3.8915453067513602E-2</v>
      </c>
      <c r="BH11" s="17">
        <v>5.0818228139954499E-2</v>
      </c>
      <c r="BI11" s="17">
        <v>4.82297314983616E-2</v>
      </c>
      <c r="BJ11" s="17">
        <v>0.110057244081598</v>
      </c>
      <c r="BK11" s="17">
        <v>2.9290318741566599E-2</v>
      </c>
      <c r="BL11" s="17"/>
      <c r="BM11" s="17">
        <v>4.8873207284863503E-2</v>
      </c>
      <c r="BN11" s="17">
        <v>4.7979334784028403E-2</v>
      </c>
    </row>
    <row r="12" spans="2:66" x14ac:dyDescent="0.35">
      <c r="B12" s="18" t="s">
        <v>58</v>
      </c>
      <c r="C12" s="17">
        <v>0.100497109079571</v>
      </c>
      <c r="D12" s="17">
        <v>0.111066096172852</v>
      </c>
      <c r="E12" s="17">
        <v>9.0687609320988904E-2</v>
      </c>
      <c r="F12" s="17"/>
      <c r="G12" s="17">
        <v>5.7618505712678E-2</v>
      </c>
      <c r="H12" s="17">
        <v>9.1432923672720504E-2</v>
      </c>
      <c r="I12" s="17">
        <v>9.6166986629678097E-2</v>
      </c>
      <c r="J12" s="17">
        <v>0.11243595029177</v>
      </c>
      <c r="K12" s="17">
        <v>0.12168800117522301</v>
      </c>
      <c r="L12" s="17">
        <v>0.116020007516278</v>
      </c>
      <c r="M12" s="17"/>
      <c r="N12" s="17">
        <v>8.0632563818338901E-2</v>
      </c>
      <c r="O12" s="17">
        <v>9.4878697250162305E-2</v>
      </c>
      <c r="P12" s="17">
        <v>0.131328652287383</v>
      </c>
      <c r="Q12" s="17">
        <v>0.102321127900868</v>
      </c>
      <c r="R12" s="17"/>
      <c r="S12" s="17">
        <v>5.5955148990570303E-2</v>
      </c>
      <c r="T12" s="17">
        <v>8.3692784535129003E-2</v>
      </c>
      <c r="U12" s="17">
        <v>0.114741088676575</v>
      </c>
      <c r="V12" s="17">
        <v>0.14746939774953799</v>
      </c>
      <c r="W12" s="17">
        <v>0.12054728330559</v>
      </c>
      <c r="X12" s="17">
        <v>0.107808515198712</v>
      </c>
      <c r="Y12" s="17">
        <v>0.13283865477849299</v>
      </c>
      <c r="Z12" s="17">
        <v>0.13041507354739501</v>
      </c>
      <c r="AA12" s="17">
        <v>7.0054246637660106E-2</v>
      </c>
      <c r="AB12" s="17">
        <v>6.2397251856963099E-2</v>
      </c>
      <c r="AC12" s="17">
        <v>0.19261147887336799</v>
      </c>
      <c r="AD12" s="17">
        <v>7.8391298974568493E-2</v>
      </c>
      <c r="AE12" s="17"/>
      <c r="AF12" s="17">
        <v>6.5294039105473003E-2</v>
      </c>
      <c r="AG12" s="17">
        <v>0.109290804782862</v>
      </c>
      <c r="AH12" s="17">
        <v>9.40022058196361E-2</v>
      </c>
      <c r="AI12" s="17">
        <v>0.115614907182716</v>
      </c>
      <c r="AJ12" s="17">
        <v>0.121017446606276</v>
      </c>
      <c r="AK12" s="17">
        <v>0.14626094201053899</v>
      </c>
      <c r="AL12" s="17"/>
      <c r="AM12" s="17">
        <v>0.114645907564991</v>
      </c>
      <c r="AN12" s="17">
        <v>8.1134259650331206E-2</v>
      </c>
      <c r="AO12" s="17"/>
      <c r="AP12" s="17">
        <v>0.14072299744457101</v>
      </c>
      <c r="AQ12" s="17">
        <v>0.10805251674647701</v>
      </c>
      <c r="AR12" s="17">
        <v>6.4343135743186994E-2</v>
      </c>
      <c r="AS12" s="17">
        <v>7.6813281771650893E-2</v>
      </c>
      <c r="AT12" s="17">
        <v>4.0263409659330597E-2</v>
      </c>
      <c r="AU12" s="17"/>
      <c r="AV12" s="17">
        <v>1.15262498305634E-2</v>
      </c>
      <c r="AW12" s="17">
        <v>2.5846744301875599E-2</v>
      </c>
      <c r="AX12" s="17">
        <v>2.0111154171943899E-2</v>
      </c>
      <c r="AY12" s="17">
        <v>0.65374260068683498</v>
      </c>
      <c r="AZ12" s="17">
        <v>3.1371833050754097E-2</v>
      </c>
      <c r="BA12" s="17">
        <v>6.3782825199155497E-3</v>
      </c>
      <c r="BB12" s="17"/>
      <c r="BC12" s="17">
        <v>6.2380268834994002E-3</v>
      </c>
      <c r="BD12" s="17">
        <v>8.8870504106448103E-2</v>
      </c>
      <c r="BE12" s="17">
        <v>0.19852775362980801</v>
      </c>
      <c r="BF12" s="17"/>
      <c r="BG12" s="17">
        <v>0.13221976950023501</v>
      </c>
      <c r="BH12" s="17">
        <v>6.9584619421308794E-2</v>
      </c>
      <c r="BI12" s="17">
        <v>7.3772210071605795E-2</v>
      </c>
      <c r="BJ12" s="17">
        <v>9.45800119732714E-2</v>
      </c>
      <c r="BK12" s="17">
        <v>0.32763686165459899</v>
      </c>
      <c r="BL12" s="17"/>
      <c r="BM12" s="17">
        <v>7.9819768151232803E-2</v>
      </c>
      <c r="BN12" s="17">
        <v>0.27370880652358198</v>
      </c>
    </row>
    <row r="13" spans="2:66" x14ac:dyDescent="0.35">
      <c r="B13" s="18" t="s">
        <v>517</v>
      </c>
      <c r="C13" s="17">
        <v>4.8212792048378E-2</v>
      </c>
      <c r="D13" s="17">
        <v>4.1434288807210701E-2</v>
      </c>
      <c r="E13" s="17">
        <v>5.3068986529845201E-2</v>
      </c>
      <c r="F13" s="17"/>
      <c r="G13" s="17">
        <v>0.100787026032576</v>
      </c>
      <c r="H13" s="17">
        <v>8.8726784897998498E-2</v>
      </c>
      <c r="I13" s="17">
        <v>4.4867548877103897E-2</v>
      </c>
      <c r="J13" s="17">
        <v>3.5341979370866E-2</v>
      </c>
      <c r="K13" s="17">
        <v>2.11228529994253E-2</v>
      </c>
      <c r="L13" s="17">
        <v>1.1493001847085699E-2</v>
      </c>
      <c r="M13" s="17"/>
      <c r="N13" s="17">
        <v>4.7929333232945799E-2</v>
      </c>
      <c r="O13" s="17">
        <v>5.51958540578446E-2</v>
      </c>
      <c r="P13" s="17">
        <v>4.7423285836391299E-2</v>
      </c>
      <c r="Q13" s="17">
        <v>4.2709314012133799E-2</v>
      </c>
      <c r="R13" s="17"/>
      <c r="S13" s="17">
        <v>6.3778668408502603E-2</v>
      </c>
      <c r="T13" s="17">
        <v>4.9263453126148202E-2</v>
      </c>
      <c r="U13" s="17">
        <v>4.1383012939068597E-2</v>
      </c>
      <c r="V13" s="17">
        <v>6.4790842363985704E-2</v>
      </c>
      <c r="W13" s="17">
        <v>3.5479292175898298E-2</v>
      </c>
      <c r="X13" s="17">
        <v>6.9937988916069893E-2</v>
      </c>
      <c r="Y13" s="17">
        <v>5.4457995070518697E-2</v>
      </c>
      <c r="Z13" s="17">
        <v>0</v>
      </c>
      <c r="AA13" s="17">
        <v>4.0563295232107999E-2</v>
      </c>
      <c r="AB13" s="17">
        <v>2.5958780746210702E-2</v>
      </c>
      <c r="AC13" s="17">
        <v>4.75306942166311E-2</v>
      </c>
      <c r="AD13" s="17">
        <v>4.7458077587183699E-2</v>
      </c>
      <c r="AE13" s="17"/>
      <c r="AF13" s="17">
        <v>5.5365688556121097E-2</v>
      </c>
      <c r="AG13" s="17">
        <v>5.0931640762755498E-2</v>
      </c>
      <c r="AH13" s="17">
        <v>6.9349355654227798E-2</v>
      </c>
      <c r="AI13" s="17">
        <v>3.6067634091049301E-2</v>
      </c>
      <c r="AJ13" s="17">
        <v>9.4743728262861506E-3</v>
      </c>
      <c r="AK13" s="17">
        <v>6.4359115130736194E-2</v>
      </c>
      <c r="AL13" s="17"/>
      <c r="AM13" s="17">
        <v>3.3581479900809098E-2</v>
      </c>
      <c r="AN13" s="17">
        <v>6.9314810219182205E-2</v>
      </c>
      <c r="AO13" s="17"/>
      <c r="AP13" s="17">
        <v>2.3231467902692201E-2</v>
      </c>
      <c r="AQ13" s="17">
        <v>6.8347653678313094E-2</v>
      </c>
      <c r="AR13" s="17">
        <v>5.5002174803229401E-2</v>
      </c>
      <c r="AS13" s="17">
        <v>6.99759249278184E-2</v>
      </c>
      <c r="AT13" s="17">
        <v>0.10192606475765301</v>
      </c>
      <c r="AU13" s="17"/>
      <c r="AV13" s="17">
        <v>2.2984538393458102E-2</v>
      </c>
      <c r="AW13" s="17">
        <v>8.2159277151253804E-3</v>
      </c>
      <c r="AX13" s="17">
        <v>1.82500749778109E-2</v>
      </c>
      <c r="AY13" s="17">
        <v>8.0094008089269097E-3</v>
      </c>
      <c r="AZ13" s="17">
        <v>0.48862138049411902</v>
      </c>
      <c r="BA13" s="17">
        <v>2.5777537660007802E-2</v>
      </c>
      <c r="BB13" s="17"/>
      <c r="BC13" s="17">
        <v>0.10666932464013799</v>
      </c>
      <c r="BD13" s="17">
        <v>4.0443927113386E-2</v>
      </c>
      <c r="BE13" s="17">
        <v>1.8503639231551901E-2</v>
      </c>
      <c r="BF13" s="17"/>
      <c r="BG13" s="17">
        <v>3.9677044095518602E-2</v>
      </c>
      <c r="BH13" s="17">
        <v>6.9190220901716795E-2</v>
      </c>
      <c r="BI13" s="17">
        <v>3.9795708030730299E-2</v>
      </c>
      <c r="BJ13" s="17">
        <v>1.7837188748433801E-2</v>
      </c>
      <c r="BK13" s="17">
        <v>5.6615136992929603E-3</v>
      </c>
      <c r="BL13" s="17"/>
      <c r="BM13" s="17">
        <v>6.4367501490597903E-2</v>
      </c>
      <c r="BN13" s="17">
        <v>8.47889699527948E-3</v>
      </c>
    </row>
    <row r="14" spans="2:66" x14ac:dyDescent="0.35">
      <c r="B14" s="18" t="s">
        <v>98</v>
      </c>
      <c r="C14" s="17">
        <v>0.13889963916999401</v>
      </c>
      <c r="D14" s="17">
        <v>0.118527067691421</v>
      </c>
      <c r="E14" s="17">
        <v>0.159447666344985</v>
      </c>
      <c r="F14" s="17"/>
      <c r="G14" s="17">
        <v>0.11158383068759201</v>
      </c>
      <c r="H14" s="17">
        <v>8.75115437849283E-2</v>
      </c>
      <c r="I14" s="17">
        <v>0.11427077327943599</v>
      </c>
      <c r="J14" s="17">
        <v>0.155518727580265</v>
      </c>
      <c r="K14" s="17">
        <v>0.186365079934041</v>
      </c>
      <c r="L14" s="17">
        <v>0.173625934433008</v>
      </c>
      <c r="M14" s="17"/>
      <c r="N14" s="17">
        <v>7.6586987864490697E-2</v>
      </c>
      <c r="O14" s="17">
        <v>0.14829679315029801</v>
      </c>
      <c r="P14" s="17">
        <v>0.17437718155642201</v>
      </c>
      <c r="Q14" s="17">
        <v>0.16358373333215001</v>
      </c>
      <c r="R14" s="17"/>
      <c r="S14" s="17">
        <v>9.2726924499299604E-2</v>
      </c>
      <c r="T14" s="17">
        <v>0.14380056142246</v>
      </c>
      <c r="U14" s="17">
        <v>0.115318403622593</v>
      </c>
      <c r="V14" s="17">
        <v>0.13178134170210801</v>
      </c>
      <c r="W14" s="17">
        <v>0.13402201787653201</v>
      </c>
      <c r="X14" s="17">
        <v>9.6812381785377599E-2</v>
      </c>
      <c r="Y14" s="17">
        <v>0.163156935728029</v>
      </c>
      <c r="Z14" s="17">
        <v>0.19985617561142899</v>
      </c>
      <c r="AA14" s="17">
        <v>0.13717407099864301</v>
      </c>
      <c r="AB14" s="17">
        <v>0.24015368622203601</v>
      </c>
      <c r="AC14" s="17">
        <v>9.5815838567077302E-2</v>
      </c>
      <c r="AD14" s="17">
        <v>0.183969136051961</v>
      </c>
      <c r="AE14" s="17"/>
      <c r="AF14" s="17">
        <v>0.106531766410889</v>
      </c>
      <c r="AG14" s="17">
        <v>0.12737489911091501</v>
      </c>
      <c r="AH14" s="17">
        <v>0.14640294340688001</v>
      </c>
      <c r="AI14" s="17">
        <v>0.163508244925538</v>
      </c>
      <c r="AJ14" s="17">
        <v>0.19006841404550001</v>
      </c>
      <c r="AK14" s="17">
        <v>0.15026033289533799</v>
      </c>
      <c r="AL14" s="17"/>
      <c r="AM14" s="17">
        <v>0.137132912761669</v>
      </c>
      <c r="AN14" s="17">
        <v>0.14128451204599399</v>
      </c>
      <c r="AO14" s="17"/>
      <c r="AP14" s="17">
        <v>0.17378622624201401</v>
      </c>
      <c r="AQ14" s="17">
        <v>0.13971744040695</v>
      </c>
      <c r="AR14" s="17">
        <v>0.117037885231044</v>
      </c>
      <c r="AS14" s="17">
        <v>9.3419825614314903E-2</v>
      </c>
      <c r="AT14" s="17">
        <v>3.9753944253719697E-2</v>
      </c>
      <c r="AU14" s="17"/>
      <c r="AV14" s="17">
        <v>5.0639812903769503E-2</v>
      </c>
      <c r="AW14" s="17">
        <v>7.0725254691506201E-2</v>
      </c>
      <c r="AX14" s="17">
        <v>0.133971288157165</v>
      </c>
      <c r="AY14" s="17">
        <v>0.13012462932256399</v>
      </c>
      <c r="AZ14" s="17">
        <v>0.102536959520518</v>
      </c>
      <c r="BA14" s="17">
        <v>0.25367758304117999</v>
      </c>
      <c r="BB14" s="17"/>
      <c r="BC14" s="17">
        <v>0.10192685635884501</v>
      </c>
      <c r="BD14" s="17">
        <v>0.18245454217785001</v>
      </c>
      <c r="BE14" s="17">
        <v>9.26063181825416E-2</v>
      </c>
      <c r="BF14" s="17"/>
      <c r="BG14" s="17">
        <v>0.18001521712542301</v>
      </c>
      <c r="BH14" s="17">
        <v>0.141348906993014</v>
      </c>
      <c r="BI14" s="17">
        <v>0.119539194274001</v>
      </c>
      <c r="BJ14" s="17">
        <v>4.1022719669084197E-2</v>
      </c>
      <c r="BK14" s="17">
        <v>0.149551534840769</v>
      </c>
      <c r="BL14" s="17"/>
      <c r="BM14" s="17">
        <v>0.147667330985674</v>
      </c>
      <c r="BN14" s="17">
        <v>0.124438572334473</v>
      </c>
    </row>
    <row r="15" spans="2:66" x14ac:dyDescent="0.35">
      <c r="B15" s="18" t="s">
        <v>237</v>
      </c>
      <c r="C15" s="17">
        <v>3.9485728822794804E-3</v>
      </c>
      <c r="D15" s="17">
        <v>4.8160175230211001E-3</v>
      </c>
      <c r="E15" s="17">
        <v>3.1222701388976901E-3</v>
      </c>
      <c r="F15" s="17"/>
      <c r="G15" s="17">
        <v>3.91051450699576E-3</v>
      </c>
      <c r="H15" s="17">
        <v>3.2414519456531602E-3</v>
      </c>
      <c r="I15" s="17">
        <v>6.4502628946487501E-3</v>
      </c>
      <c r="J15" s="17">
        <v>1.0340960417070701E-2</v>
      </c>
      <c r="K15" s="17">
        <v>0</v>
      </c>
      <c r="L15" s="17">
        <v>0</v>
      </c>
      <c r="M15" s="17"/>
      <c r="N15" s="17">
        <v>6.24537949592771E-3</v>
      </c>
      <c r="O15" s="17">
        <v>4.7009710248062204E-3</v>
      </c>
      <c r="P15" s="17">
        <v>2.1814562465445699E-3</v>
      </c>
      <c r="Q15" s="17">
        <v>2.2976690673624099E-3</v>
      </c>
      <c r="R15" s="17"/>
      <c r="S15" s="17">
        <v>0</v>
      </c>
      <c r="T15" s="17">
        <v>0</v>
      </c>
      <c r="U15" s="17">
        <v>0</v>
      </c>
      <c r="V15" s="17">
        <v>0</v>
      </c>
      <c r="W15" s="17">
        <v>0</v>
      </c>
      <c r="X15" s="17">
        <v>5.3030766451684997E-3</v>
      </c>
      <c r="Y15" s="17">
        <v>0</v>
      </c>
      <c r="Z15" s="17">
        <v>0</v>
      </c>
      <c r="AA15" s="17">
        <v>0</v>
      </c>
      <c r="AB15" s="17">
        <v>3.85365097927148E-2</v>
      </c>
      <c r="AC15" s="17">
        <v>0</v>
      </c>
      <c r="AD15" s="17">
        <v>0</v>
      </c>
      <c r="AE15" s="17"/>
      <c r="AF15" s="17">
        <v>2.2933626223319999E-3</v>
      </c>
      <c r="AG15" s="17">
        <v>0</v>
      </c>
      <c r="AH15" s="17">
        <v>1.2116705267877999E-2</v>
      </c>
      <c r="AI15" s="17">
        <v>9.8891731418734707E-3</v>
      </c>
      <c r="AJ15" s="17">
        <v>0</v>
      </c>
      <c r="AK15" s="17">
        <v>0</v>
      </c>
      <c r="AL15" s="17"/>
      <c r="AM15" s="17">
        <v>5.00298601503765E-3</v>
      </c>
      <c r="AN15" s="17">
        <v>2.48048361792265E-3</v>
      </c>
      <c r="AO15" s="17"/>
      <c r="AP15" s="17">
        <v>2.4791411976171299E-3</v>
      </c>
      <c r="AQ15" s="17">
        <v>0</v>
      </c>
      <c r="AR15" s="17">
        <v>0</v>
      </c>
      <c r="AS15" s="17">
        <v>9.0176349647102094E-3</v>
      </c>
      <c r="AT15" s="17">
        <v>2.55364591440796E-2</v>
      </c>
      <c r="AU15" s="17"/>
      <c r="AV15" s="17">
        <v>0</v>
      </c>
      <c r="AW15" s="17">
        <v>0</v>
      </c>
      <c r="AX15" s="17">
        <v>0</v>
      </c>
      <c r="AY15" s="17">
        <v>0</v>
      </c>
      <c r="AZ15" s="17">
        <v>1.75005908754855E-2</v>
      </c>
      <c r="BA15" s="17">
        <v>0</v>
      </c>
      <c r="BB15" s="17"/>
      <c r="BC15" s="17">
        <v>4.9853288855440797E-3</v>
      </c>
      <c r="BD15" s="17">
        <v>6.79907478592568E-3</v>
      </c>
      <c r="BE15" s="17">
        <v>0</v>
      </c>
      <c r="BF15" s="17"/>
      <c r="BG15" s="17">
        <v>1.38145360810182E-2</v>
      </c>
      <c r="BH15" s="17">
        <v>3.7224593626010599E-3</v>
      </c>
      <c r="BI15" s="17">
        <v>1.58021468961499E-3</v>
      </c>
      <c r="BJ15" s="17">
        <v>0</v>
      </c>
      <c r="BK15" s="17">
        <v>6.54265797272099E-3</v>
      </c>
      <c r="BL15" s="17"/>
      <c r="BM15" s="17">
        <v>5.3715957672659E-3</v>
      </c>
      <c r="BN15" s="17">
        <v>5.02872340980754E-3</v>
      </c>
    </row>
    <row r="16" spans="2:66" x14ac:dyDescent="0.35">
      <c r="B16" s="18" t="s">
        <v>282</v>
      </c>
      <c r="C16" s="19">
        <v>0.142903201031573</v>
      </c>
      <c r="D16" s="19">
        <v>0.100665526088631</v>
      </c>
      <c r="E16" s="19">
        <v>0.18380222499381199</v>
      </c>
      <c r="F16" s="19"/>
      <c r="G16" s="19">
        <v>0.19010602628545201</v>
      </c>
      <c r="H16" s="19">
        <v>0.10688111956327299</v>
      </c>
      <c r="I16" s="19">
        <v>0.13086392862236501</v>
      </c>
      <c r="J16" s="19">
        <v>0.152047546933785</v>
      </c>
      <c r="K16" s="19">
        <v>0.14986762105083501</v>
      </c>
      <c r="L16" s="19">
        <v>0.13858177764524701</v>
      </c>
      <c r="M16" s="19"/>
      <c r="N16" s="19">
        <v>9.2711477864466096E-2</v>
      </c>
      <c r="O16" s="19">
        <v>0.15408275141840999</v>
      </c>
      <c r="P16" s="19">
        <v>0.12894200116090601</v>
      </c>
      <c r="Q16" s="19">
        <v>0.19183807850093801</v>
      </c>
      <c r="R16" s="19"/>
      <c r="S16" s="19">
        <v>0.11194435649180801</v>
      </c>
      <c r="T16" s="19">
        <v>0.188442498244629</v>
      </c>
      <c r="U16" s="19">
        <v>0.14623515032034801</v>
      </c>
      <c r="V16" s="19">
        <v>0.12413276480860801</v>
      </c>
      <c r="W16" s="19">
        <v>0.14395101242844099</v>
      </c>
      <c r="X16" s="19">
        <v>0.182995886872655</v>
      </c>
      <c r="Y16" s="19">
        <v>0.15782127932513601</v>
      </c>
      <c r="Z16" s="19">
        <v>0.13047290154107799</v>
      </c>
      <c r="AA16" s="19">
        <v>0.151704449888827</v>
      </c>
      <c r="AB16" s="19">
        <v>7.6229251860474495E-2</v>
      </c>
      <c r="AC16" s="19">
        <v>0.15327826194704799</v>
      </c>
      <c r="AD16" s="19">
        <v>0.141857177503734</v>
      </c>
      <c r="AE16" s="19"/>
      <c r="AF16" s="19">
        <v>0.13751957497917</v>
      </c>
      <c r="AG16" s="19">
        <v>0.13408263526259501</v>
      </c>
      <c r="AH16" s="19">
        <v>0.14914888909679599</v>
      </c>
      <c r="AI16" s="19">
        <v>0.16112515999087099</v>
      </c>
      <c r="AJ16" s="19">
        <v>0.14316417326063999</v>
      </c>
      <c r="AK16" s="19">
        <v>0.128412506709083</v>
      </c>
      <c r="AL16" s="19"/>
      <c r="AM16" s="19">
        <v>0.133460733747503</v>
      </c>
      <c r="AN16" s="19">
        <v>0.153684209884701</v>
      </c>
      <c r="AO16" s="19"/>
      <c r="AP16" s="19">
        <v>0.16492308032889899</v>
      </c>
      <c r="AQ16" s="19">
        <v>0.17275050429785499</v>
      </c>
      <c r="AR16" s="19">
        <v>0.11005220785469901</v>
      </c>
      <c r="AS16" s="19">
        <v>9.24109219071029E-2</v>
      </c>
      <c r="AT16" s="19">
        <v>7.9709946823835101E-2</v>
      </c>
      <c r="AU16" s="19"/>
      <c r="AV16" s="19">
        <v>7.4829190225474906E-2</v>
      </c>
      <c r="AW16" s="19">
        <v>6.6359102386723601E-2</v>
      </c>
      <c r="AX16" s="19">
        <v>0.155514815669966</v>
      </c>
      <c r="AY16" s="19">
        <v>5.48304764349083E-2</v>
      </c>
      <c r="AZ16" s="19">
        <v>0.15866723872360899</v>
      </c>
      <c r="BA16" s="19">
        <v>0.55130066905236197</v>
      </c>
      <c r="BB16" s="19"/>
      <c r="BC16" s="19">
        <v>9.57634564474074E-2</v>
      </c>
      <c r="BD16" s="19">
        <v>0.19948220217604301</v>
      </c>
      <c r="BE16" s="19">
        <v>4.4602420002543199E-2</v>
      </c>
      <c r="BF16" s="19"/>
      <c r="BG16" s="19">
        <v>0.12995668378585901</v>
      </c>
      <c r="BH16" s="19">
        <v>0.12990493574040299</v>
      </c>
      <c r="BI16" s="19">
        <v>0.14705409041360601</v>
      </c>
      <c r="BJ16" s="19">
        <v>0.146595832571941</v>
      </c>
      <c r="BK16" s="19">
        <v>0.10522175416372399</v>
      </c>
      <c r="BL16" s="19"/>
      <c r="BM16" s="19">
        <v>0.129913391837995</v>
      </c>
      <c r="BN16" s="19">
        <v>0.11479548514156999</v>
      </c>
    </row>
    <row r="17" spans="2:2" x14ac:dyDescent="0.35">
      <c r="B17" s="16"/>
    </row>
    <row r="18" spans="2:2" x14ac:dyDescent="0.35">
      <c r="B18" t="s">
        <v>102</v>
      </c>
    </row>
    <row r="19" spans="2:2" x14ac:dyDescent="0.35">
      <c r="B19" t="s">
        <v>103</v>
      </c>
    </row>
    <row r="21" spans="2:2" x14ac:dyDescent="0.35">
      <c r="B21"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B2:BN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519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515</v>
      </c>
      <c r="C9" s="17">
        <v>0.22247166878899099</v>
      </c>
      <c r="D9" s="17">
        <v>0.24243987977394699</v>
      </c>
      <c r="E9" s="17">
        <v>0.203123514328827</v>
      </c>
      <c r="F9" s="17"/>
      <c r="G9" s="17">
        <v>0.24613777739899401</v>
      </c>
      <c r="H9" s="17">
        <v>0.373749407680874</v>
      </c>
      <c r="I9" s="17">
        <v>0.25376551971018002</v>
      </c>
      <c r="J9" s="17">
        <v>0.19620698991178501</v>
      </c>
      <c r="K9" s="17">
        <v>0.157669533105462</v>
      </c>
      <c r="L9" s="17">
        <v>0.122666999752217</v>
      </c>
      <c r="M9" s="17"/>
      <c r="N9" s="17">
        <v>0.27406451863576498</v>
      </c>
      <c r="O9" s="17">
        <v>0.22841736085967199</v>
      </c>
      <c r="P9" s="17">
        <v>0.18467162864869499</v>
      </c>
      <c r="Q9" s="17">
        <v>0.195399113295112</v>
      </c>
      <c r="R9" s="17"/>
      <c r="S9" s="17">
        <v>0.31894694689882103</v>
      </c>
      <c r="T9" s="17">
        <v>0.15011584983224699</v>
      </c>
      <c r="U9" s="17">
        <v>0.16792133877589099</v>
      </c>
      <c r="V9" s="17">
        <v>0.14794416563669199</v>
      </c>
      <c r="W9" s="17">
        <v>0.23805420956324599</v>
      </c>
      <c r="X9" s="17">
        <v>0.18080129053857899</v>
      </c>
      <c r="Y9" s="17">
        <v>0.20736374343212999</v>
      </c>
      <c r="Z9" s="17">
        <v>0.31411620761782599</v>
      </c>
      <c r="AA9" s="17">
        <v>0.28056698085788601</v>
      </c>
      <c r="AB9" s="17">
        <v>0.25410796699106503</v>
      </c>
      <c r="AC9" s="17">
        <v>0.20176461951291899</v>
      </c>
      <c r="AD9" s="17">
        <v>0.18963795568721101</v>
      </c>
      <c r="AE9" s="17"/>
      <c r="AF9" s="17">
        <v>0.336912628602626</v>
      </c>
      <c r="AG9" s="17">
        <v>0.19636832961735201</v>
      </c>
      <c r="AH9" s="17">
        <v>0.21596017407773499</v>
      </c>
      <c r="AI9" s="17">
        <v>0.184383887480082</v>
      </c>
      <c r="AJ9" s="17">
        <v>0.13624352445604501</v>
      </c>
      <c r="AK9" s="17">
        <v>0.14038149731661501</v>
      </c>
      <c r="AL9" s="17"/>
      <c r="AM9" s="17">
        <v>0.23651749039224201</v>
      </c>
      <c r="AN9" s="17">
        <v>0.20292757561281999</v>
      </c>
      <c r="AO9" s="17"/>
      <c r="AP9" s="17">
        <v>0.184949768855767</v>
      </c>
      <c r="AQ9" s="17">
        <v>0.16908691924603</v>
      </c>
      <c r="AR9" s="17">
        <v>0.28711113253964698</v>
      </c>
      <c r="AS9" s="17">
        <v>0.334790000906041</v>
      </c>
      <c r="AT9" s="17">
        <v>0.38521013175973101</v>
      </c>
      <c r="AU9" s="17"/>
      <c r="AV9" s="17">
        <v>0.58955489016707996</v>
      </c>
      <c r="AW9" s="17">
        <v>3.89933050223518E-2</v>
      </c>
      <c r="AX9" s="17">
        <v>4.8830346457983703E-2</v>
      </c>
      <c r="AY9" s="17">
        <v>1.9401670735150599E-2</v>
      </c>
      <c r="AZ9" s="17">
        <v>2.31033981752371E-2</v>
      </c>
      <c r="BA9" s="17">
        <v>1.22768945202399E-2</v>
      </c>
      <c r="BB9" s="17"/>
      <c r="BC9" s="17">
        <v>0.30341160283482399</v>
      </c>
      <c r="BD9" s="17">
        <v>0.20464351729573799</v>
      </c>
      <c r="BE9" s="17">
        <v>0.21149520774668701</v>
      </c>
      <c r="BF9" s="17"/>
      <c r="BG9" s="17">
        <v>0.21617265409284001</v>
      </c>
      <c r="BH9" s="17">
        <v>0.23990191162536201</v>
      </c>
      <c r="BI9" s="17">
        <v>0.26398057130687103</v>
      </c>
      <c r="BJ9" s="17">
        <v>0.23159792989393899</v>
      </c>
      <c r="BK9" s="17">
        <v>6.0641248746065898E-2</v>
      </c>
      <c r="BL9" s="17"/>
      <c r="BM9" s="17">
        <v>0.23602433681648899</v>
      </c>
      <c r="BN9" s="17">
        <v>0.100199671244973</v>
      </c>
    </row>
    <row r="10" spans="2:66" x14ac:dyDescent="0.35">
      <c r="B10" s="18" t="s">
        <v>516</v>
      </c>
      <c r="C10" s="17">
        <v>0.11260390794088899</v>
      </c>
      <c r="D10" s="17">
        <v>0.14111842456690801</v>
      </c>
      <c r="E10" s="17">
        <v>8.5357059339199695E-2</v>
      </c>
      <c r="F10" s="17"/>
      <c r="G10" s="17">
        <v>6.5927906641797596E-2</v>
      </c>
      <c r="H10" s="17">
        <v>9.0330841527715394E-2</v>
      </c>
      <c r="I10" s="17">
        <v>8.2070575711938501E-2</v>
      </c>
      <c r="J10" s="17">
        <v>0.104114778873257</v>
      </c>
      <c r="K10" s="17">
        <v>0.135904962438546</v>
      </c>
      <c r="L10" s="17">
        <v>0.17779273691745201</v>
      </c>
      <c r="M10" s="17"/>
      <c r="N10" s="17">
        <v>0.134263584291825</v>
      </c>
      <c r="O10" s="17">
        <v>8.7186306245935999E-2</v>
      </c>
      <c r="P10" s="17">
        <v>0.122738688795816</v>
      </c>
      <c r="Q10" s="17">
        <v>0.106657896942778</v>
      </c>
      <c r="R10" s="17"/>
      <c r="S10" s="17">
        <v>0.137293944979716</v>
      </c>
      <c r="T10" s="17">
        <v>0.119369885074952</v>
      </c>
      <c r="U10" s="17">
        <v>0.13277828422810001</v>
      </c>
      <c r="V10" s="17">
        <v>0.118995295231936</v>
      </c>
      <c r="W10" s="17">
        <v>9.8322923668660203E-2</v>
      </c>
      <c r="X10" s="17">
        <v>0.107694537923802</v>
      </c>
      <c r="Y10" s="17">
        <v>9.0293526702923801E-2</v>
      </c>
      <c r="Z10" s="17">
        <v>9.22108589395223E-2</v>
      </c>
      <c r="AA10" s="17">
        <v>0.12762810988787399</v>
      </c>
      <c r="AB10" s="17">
        <v>8.1245029739702102E-2</v>
      </c>
      <c r="AC10" s="17">
        <v>0.125060474810783</v>
      </c>
      <c r="AD10" s="17">
        <v>4.7914357219349397E-2</v>
      </c>
      <c r="AE10" s="17"/>
      <c r="AF10" s="17">
        <v>0.111105724482125</v>
      </c>
      <c r="AG10" s="17">
        <v>0.124179515850128</v>
      </c>
      <c r="AH10" s="17">
        <v>9.9033266985632196E-2</v>
      </c>
      <c r="AI10" s="17">
        <v>0.10034610018838699</v>
      </c>
      <c r="AJ10" s="17">
        <v>0.127913297893402</v>
      </c>
      <c r="AK10" s="17">
        <v>0.104350345440389</v>
      </c>
      <c r="AL10" s="17"/>
      <c r="AM10" s="17">
        <v>0.13635722063677699</v>
      </c>
      <c r="AN10" s="17">
        <v>7.9699222595058905E-2</v>
      </c>
      <c r="AO10" s="17"/>
      <c r="AP10" s="17">
        <v>0.124700837319285</v>
      </c>
      <c r="AQ10" s="17">
        <v>9.5523465828431395E-2</v>
      </c>
      <c r="AR10" s="17">
        <v>0.107505648259759</v>
      </c>
      <c r="AS10" s="17">
        <v>9.5770265546624503E-2</v>
      </c>
      <c r="AT10" s="17">
        <v>0.183606576209597</v>
      </c>
      <c r="AU10" s="17"/>
      <c r="AV10" s="17">
        <v>8.5579534910580502E-3</v>
      </c>
      <c r="AW10" s="17">
        <v>0.51178361850377996</v>
      </c>
      <c r="AX10" s="17">
        <v>2.51292263435101E-2</v>
      </c>
      <c r="AY10" s="17">
        <v>4.6042018971539901E-2</v>
      </c>
      <c r="AZ10" s="17">
        <v>0</v>
      </c>
      <c r="BA10" s="17">
        <v>3.2707164448418799E-2</v>
      </c>
      <c r="BB10" s="17"/>
      <c r="BC10" s="17">
        <v>1.40461528520185E-2</v>
      </c>
      <c r="BD10" s="17">
        <v>9.6105523356663697E-2</v>
      </c>
      <c r="BE10" s="17">
        <v>0.22847335425984</v>
      </c>
      <c r="BF10" s="17"/>
      <c r="BG10" s="17">
        <v>9.6377890630095595E-2</v>
      </c>
      <c r="BH10" s="17">
        <v>0.104382458095177</v>
      </c>
      <c r="BI10" s="17">
        <v>0.122168860573018</v>
      </c>
      <c r="BJ10" s="17">
        <v>0.20531153899471299</v>
      </c>
      <c r="BK10" s="17">
        <v>0.13520137176870101</v>
      </c>
      <c r="BL10" s="17"/>
      <c r="BM10" s="17">
        <v>0.10307443953977199</v>
      </c>
      <c r="BN10" s="17">
        <v>0.151424473422135</v>
      </c>
    </row>
    <row r="11" spans="2:66" x14ac:dyDescent="0.35">
      <c r="B11" s="18" t="s">
        <v>57</v>
      </c>
      <c r="C11" s="17">
        <v>4.2113111170478099E-2</v>
      </c>
      <c r="D11" s="17">
        <v>4.99748268494122E-2</v>
      </c>
      <c r="E11" s="17">
        <v>3.4655452204943003E-2</v>
      </c>
      <c r="F11" s="17"/>
      <c r="G11" s="17">
        <v>5.1607066326650401E-2</v>
      </c>
      <c r="H11" s="17">
        <v>5.1372987824105799E-2</v>
      </c>
      <c r="I11" s="17">
        <v>3.6217562489679597E-2</v>
      </c>
      <c r="J11" s="17">
        <v>3.6182736762961402E-2</v>
      </c>
      <c r="K11" s="17">
        <v>3.5326806592411698E-2</v>
      </c>
      <c r="L11" s="17">
        <v>4.23747501540317E-2</v>
      </c>
      <c r="M11" s="17"/>
      <c r="N11" s="17">
        <v>5.32547344961352E-2</v>
      </c>
      <c r="O11" s="17">
        <v>3.97189291880179E-2</v>
      </c>
      <c r="P11" s="17">
        <v>3.2311516763338398E-2</v>
      </c>
      <c r="Q11" s="17">
        <v>4.1851825214851299E-2</v>
      </c>
      <c r="R11" s="17"/>
      <c r="S11" s="17">
        <v>5.1565288954531802E-2</v>
      </c>
      <c r="T11" s="17">
        <v>2.2361782450975101E-2</v>
      </c>
      <c r="U11" s="17">
        <v>4.9752637967257797E-2</v>
      </c>
      <c r="V11" s="17">
        <v>1.1495477625655001E-2</v>
      </c>
      <c r="W11" s="17">
        <v>5.12728222893939E-2</v>
      </c>
      <c r="X11" s="17">
        <v>3.3039494094671003E-2</v>
      </c>
      <c r="Y11" s="17">
        <v>3.5985877377060202E-2</v>
      </c>
      <c r="Z11" s="17">
        <v>3.6549301851893902E-2</v>
      </c>
      <c r="AA11" s="17">
        <v>6.23249930501392E-2</v>
      </c>
      <c r="AB11" s="17">
        <v>8.11346949137286E-2</v>
      </c>
      <c r="AC11" s="17">
        <v>3.8056209171848203E-2</v>
      </c>
      <c r="AD11" s="17">
        <v>0</v>
      </c>
      <c r="AE11" s="17"/>
      <c r="AF11" s="17">
        <v>5.4150359161303098E-2</v>
      </c>
      <c r="AG11" s="17">
        <v>4.6569916993280398E-2</v>
      </c>
      <c r="AH11" s="17">
        <v>1.8037249513842401E-2</v>
      </c>
      <c r="AI11" s="17">
        <v>4.0237221382584398E-2</v>
      </c>
      <c r="AJ11" s="17">
        <v>2.8379016437708699E-2</v>
      </c>
      <c r="AK11" s="17">
        <v>5.80310749894365E-2</v>
      </c>
      <c r="AL11" s="17"/>
      <c r="AM11" s="17">
        <v>3.9966155441017601E-2</v>
      </c>
      <c r="AN11" s="17">
        <v>4.5458025839964201E-2</v>
      </c>
      <c r="AO11" s="17"/>
      <c r="AP11" s="17">
        <v>3.4399155663965002E-2</v>
      </c>
      <c r="AQ11" s="17">
        <v>4.7684579455211602E-2</v>
      </c>
      <c r="AR11" s="17">
        <v>3.4473279768079297E-2</v>
      </c>
      <c r="AS11" s="17">
        <v>6.6671017439922195E-2</v>
      </c>
      <c r="AT11" s="17">
        <v>0.100044675218096</v>
      </c>
      <c r="AU11" s="17"/>
      <c r="AV11" s="17">
        <v>1.8413922601579001E-2</v>
      </c>
      <c r="AW11" s="17">
        <v>2.47744464355758E-2</v>
      </c>
      <c r="AX11" s="17">
        <v>0.354962416624032</v>
      </c>
      <c r="AY11" s="17">
        <v>4.0167577474763501E-3</v>
      </c>
      <c r="AZ11" s="17">
        <v>7.6316877877427901E-3</v>
      </c>
      <c r="BA11" s="17">
        <v>1.1878571482330701E-2</v>
      </c>
      <c r="BB11" s="17"/>
      <c r="BC11" s="17">
        <v>4.1827899822628703E-2</v>
      </c>
      <c r="BD11" s="17">
        <v>3.9316691517486201E-2</v>
      </c>
      <c r="BE11" s="17">
        <v>4.9401570311509699E-2</v>
      </c>
      <c r="BF11" s="17"/>
      <c r="BG11" s="17">
        <v>3.9693951406297202E-2</v>
      </c>
      <c r="BH11" s="17">
        <v>3.6774430039410999E-2</v>
      </c>
      <c r="BI11" s="17">
        <v>5.2913656958392799E-2</v>
      </c>
      <c r="BJ11" s="17">
        <v>0.109598262754891</v>
      </c>
      <c r="BK11" s="17">
        <v>3.5861421839343502E-2</v>
      </c>
      <c r="BL11" s="17"/>
      <c r="BM11" s="17">
        <v>3.7251506175935298E-2</v>
      </c>
      <c r="BN11" s="17">
        <v>5.2923715556597202E-2</v>
      </c>
    </row>
    <row r="12" spans="2:66" x14ac:dyDescent="0.35">
      <c r="B12" s="18" t="s">
        <v>58</v>
      </c>
      <c r="C12" s="17">
        <v>7.4163212180878305E-2</v>
      </c>
      <c r="D12" s="17">
        <v>8.0924986484863001E-2</v>
      </c>
      <c r="E12" s="17">
        <v>6.7935975623617695E-2</v>
      </c>
      <c r="F12" s="17"/>
      <c r="G12" s="17">
        <v>3.1667440934969301E-2</v>
      </c>
      <c r="H12" s="17">
        <v>6.2748489795455401E-2</v>
      </c>
      <c r="I12" s="17">
        <v>7.2586561168097405E-2</v>
      </c>
      <c r="J12" s="17">
        <v>9.2313410186451103E-2</v>
      </c>
      <c r="K12" s="17">
        <v>7.9756157244122994E-2</v>
      </c>
      <c r="L12" s="17">
        <v>9.4570052413706099E-2</v>
      </c>
      <c r="M12" s="17"/>
      <c r="N12" s="17">
        <v>5.13090956131452E-2</v>
      </c>
      <c r="O12" s="17">
        <v>7.1455916473173398E-2</v>
      </c>
      <c r="P12" s="17">
        <v>0.101266789310213</v>
      </c>
      <c r="Q12" s="17">
        <v>7.9047831955673595E-2</v>
      </c>
      <c r="R12" s="17"/>
      <c r="S12" s="17">
        <v>4.8402112397729201E-2</v>
      </c>
      <c r="T12" s="17">
        <v>5.2800449453293201E-2</v>
      </c>
      <c r="U12" s="17">
        <v>7.3007623655308093E-2</v>
      </c>
      <c r="V12" s="17">
        <v>0.124172911105418</v>
      </c>
      <c r="W12" s="17">
        <v>6.3136510707300295E-2</v>
      </c>
      <c r="X12" s="17">
        <v>7.0667971026601994E-2</v>
      </c>
      <c r="Y12" s="17">
        <v>7.8491158475188796E-2</v>
      </c>
      <c r="Z12" s="17">
        <v>9.4659907887452904E-2</v>
      </c>
      <c r="AA12" s="17">
        <v>7.8530330979113494E-2</v>
      </c>
      <c r="AB12" s="17">
        <v>4.3817184688527903E-2</v>
      </c>
      <c r="AC12" s="17">
        <v>0.154704533233189</v>
      </c>
      <c r="AD12" s="17">
        <v>7.7384270172555794E-2</v>
      </c>
      <c r="AE12" s="17"/>
      <c r="AF12" s="17">
        <v>4.8664778842206699E-2</v>
      </c>
      <c r="AG12" s="17">
        <v>8.4509958262819998E-2</v>
      </c>
      <c r="AH12" s="17">
        <v>5.4168935674514099E-2</v>
      </c>
      <c r="AI12" s="17">
        <v>7.3348856967468998E-2</v>
      </c>
      <c r="AJ12" s="17">
        <v>9.8083205720686295E-2</v>
      </c>
      <c r="AK12" s="17">
        <v>0.146100953288609</v>
      </c>
      <c r="AL12" s="17"/>
      <c r="AM12" s="17">
        <v>8.8947072894987003E-2</v>
      </c>
      <c r="AN12" s="17">
        <v>5.3712543286231602E-2</v>
      </c>
      <c r="AO12" s="17"/>
      <c r="AP12" s="17">
        <v>0.10245862329516001</v>
      </c>
      <c r="AQ12" s="17">
        <v>7.6105860831403194E-2</v>
      </c>
      <c r="AR12" s="17">
        <v>4.1260442079252502E-2</v>
      </c>
      <c r="AS12" s="17">
        <v>7.1452431914628703E-2</v>
      </c>
      <c r="AT12" s="17">
        <v>0</v>
      </c>
      <c r="AU12" s="17"/>
      <c r="AV12" s="17">
        <v>9.98307617594223E-3</v>
      </c>
      <c r="AW12" s="17">
        <v>1.5774468678284099E-2</v>
      </c>
      <c r="AX12" s="17">
        <v>1.25089286573249E-2</v>
      </c>
      <c r="AY12" s="17">
        <v>0.48821462246708502</v>
      </c>
      <c r="AZ12" s="17">
        <v>2.3266446039874902E-2</v>
      </c>
      <c r="BA12" s="17">
        <v>6.3847138463612504E-3</v>
      </c>
      <c r="BB12" s="17"/>
      <c r="BC12" s="17">
        <v>6.1332380533183298E-3</v>
      </c>
      <c r="BD12" s="17">
        <v>6.6771212217703393E-2</v>
      </c>
      <c r="BE12" s="17">
        <v>0.14684154690646301</v>
      </c>
      <c r="BF12" s="17"/>
      <c r="BG12" s="17">
        <v>8.1713045346315599E-2</v>
      </c>
      <c r="BH12" s="17">
        <v>5.5088335413188E-2</v>
      </c>
      <c r="BI12" s="17">
        <v>5.4296313804373698E-2</v>
      </c>
      <c r="BJ12" s="17">
        <v>7.5477395415643495E-2</v>
      </c>
      <c r="BK12" s="17">
        <v>0.25395079518540697</v>
      </c>
      <c r="BL12" s="17"/>
      <c r="BM12" s="17">
        <v>5.9439053272301701E-2</v>
      </c>
      <c r="BN12" s="17">
        <v>0.21265304592223699</v>
      </c>
    </row>
    <row r="13" spans="2:66" x14ac:dyDescent="0.35">
      <c r="B13" s="18" t="s">
        <v>517</v>
      </c>
      <c r="C13" s="17">
        <v>0.28193516360639698</v>
      </c>
      <c r="D13" s="17">
        <v>0.26822081148781801</v>
      </c>
      <c r="E13" s="17">
        <v>0.29373040527308297</v>
      </c>
      <c r="F13" s="17"/>
      <c r="G13" s="17">
        <v>0.37649800110008003</v>
      </c>
      <c r="H13" s="17">
        <v>0.26521890769213402</v>
      </c>
      <c r="I13" s="17">
        <v>0.31772475148745699</v>
      </c>
      <c r="J13" s="17">
        <v>0.29902280797014902</v>
      </c>
      <c r="K13" s="17">
        <v>0.24014437446978101</v>
      </c>
      <c r="L13" s="17">
        <v>0.217930778143263</v>
      </c>
      <c r="M13" s="17"/>
      <c r="N13" s="17">
        <v>0.33099625134219601</v>
      </c>
      <c r="O13" s="17">
        <v>0.29043461205313897</v>
      </c>
      <c r="P13" s="17">
        <v>0.237241374626534</v>
      </c>
      <c r="Q13" s="17">
        <v>0.26010632495992603</v>
      </c>
      <c r="R13" s="17"/>
      <c r="S13" s="17">
        <v>0.26080194443863303</v>
      </c>
      <c r="T13" s="17">
        <v>0.34819915516922501</v>
      </c>
      <c r="U13" s="17">
        <v>0.34588325917343399</v>
      </c>
      <c r="V13" s="17">
        <v>0.31293244825941702</v>
      </c>
      <c r="W13" s="17">
        <v>0.30053412601225499</v>
      </c>
      <c r="X13" s="17">
        <v>0.32387141700173999</v>
      </c>
      <c r="Y13" s="17">
        <v>0.26667262832956101</v>
      </c>
      <c r="Z13" s="17">
        <v>0.17640151391946901</v>
      </c>
      <c r="AA13" s="17">
        <v>0.22003333956391599</v>
      </c>
      <c r="AB13" s="17">
        <v>0.22284028380707999</v>
      </c>
      <c r="AC13" s="17">
        <v>0.20234661146249699</v>
      </c>
      <c r="AD13" s="17">
        <v>0.37914542968280601</v>
      </c>
      <c r="AE13" s="17"/>
      <c r="AF13" s="17">
        <v>0.237725479882826</v>
      </c>
      <c r="AG13" s="17">
        <v>0.31127751766413497</v>
      </c>
      <c r="AH13" s="17">
        <v>0.32869649638727499</v>
      </c>
      <c r="AI13" s="17">
        <v>0.28011310684764901</v>
      </c>
      <c r="AJ13" s="17">
        <v>0.26434271856131603</v>
      </c>
      <c r="AK13" s="17">
        <v>0.25951001578048299</v>
      </c>
      <c r="AL13" s="17"/>
      <c r="AM13" s="17">
        <v>0.23539399292308499</v>
      </c>
      <c r="AN13" s="17">
        <v>0.34755063131268998</v>
      </c>
      <c r="AO13" s="17"/>
      <c r="AP13" s="17">
        <v>0.200146976567074</v>
      </c>
      <c r="AQ13" s="17">
        <v>0.33755434821511399</v>
      </c>
      <c r="AR13" s="17">
        <v>0.32476267739229903</v>
      </c>
      <c r="AS13" s="17">
        <v>0.27061571596009798</v>
      </c>
      <c r="AT13" s="17">
        <v>0.22431484860918499</v>
      </c>
      <c r="AU13" s="17"/>
      <c r="AV13" s="17">
        <v>0.26693134196636498</v>
      </c>
      <c r="AW13" s="17">
        <v>0.16582648584003901</v>
      </c>
      <c r="AX13" s="17">
        <v>0.38764474945797001</v>
      </c>
      <c r="AY13" s="17">
        <v>0.201314697361168</v>
      </c>
      <c r="AZ13" s="17">
        <v>0.873935859996812</v>
      </c>
      <c r="BA13" s="17">
        <v>0.28117986030461001</v>
      </c>
      <c r="BB13" s="17"/>
      <c r="BC13" s="17">
        <v>0.53366007578835295</v>
      </c>
      <c r="BD13" s="17">
        <v>0.229865979305373</v>
      </c>
      <c r="BE13" s="17">
        <v>0.168070287259831</v>
      </c>
      <c r="BF13" s="17"/>
      <c r="BG13" s="17">
        <v>0.277039726261194</v>
      </c>
      <c r="BH13" s="17">
        <v>0.34624167948092399</v>
      </c>
      <c r="BI13" s="17">
        <v>0.26745405005601203</v>
      </c>
      <c r="BJ13" s="17">
        <v>0.15251046348858299</v>
      </c>
      <c r="BK13" s="17">
        <v>9.8863778559500806E-2</v>
      </c>
      <c r="BL13" s="17"/>
      <c r="BM13" s="17">
        <v>0.33493345586027801</v>
      </c>
      <c r="BN13" s="17">
        <v>0.111277322235251</v>
      </c>
    </row>
    <row r="14" spans="2:66" x14ac:dyDescent="0.35">
      <c r="B14" s="18" t="s">
        <v>98</v>
      </c>
      <c r="C14" s="17">
        <v>0.140461958263878</v>
      </c>
      <c r="D14" s="17">
        <v>0.126344478055441</v>
      </c>
      <c r="E14" s="17">
        <v>0.154918926406345</v>
      </c>
      <c r="F14" s="17"/>
      <c r="G14" s="17">
        <v>8.7684745093664598E-2</v>
      </c>
      <c r="H14" s="17">
        <v>7.2182786718248404E-2</v>
      </c>
      <c r="I14" s="17">
        <v>0.13139173678455901</v>
      </c>
      <c r="J14" s="17">
        <v>0.15506488216850001</v>
      </c>
      <c r="K14" s="17">
        <v>0.19114943375681301</v>
      </c>
      <c r="L14" s="17">
        <v>0.192786421021375</v>
      </c>
      <c r="M14" s="17"/>
      <c r="N14" s="17">
        <v>8.3118862563079904E-2</v>
      </c>
      <c r="O14" s="17">
        <v>0.137997233281176</v>
      </c>
      <c r="P14" s="17">
        <v>0.200355948037237</v>
      </c>
      <c r="Q14" s="17">
        <v>0.154616111575784</v>
      </c>
      <c r="R14" s="17"/>
      <c r="S14" s="17">
        <v>9.5454691693044297E-2</v>
      </c>
      <c r="T14" s="17">
        <v>0.159880682269814</v>
      </c>
      <c r="U14" s="17">
        <v>0.108735440441267</v>
      </c>
      <c r="V14" s="17">
        <v>0.16081341775231001</v>
      </c>
      <c r="W14" s="17">
        <v>0.14034932569476299</v>
      </c>
      <c r="X14" s="17">
        <v>0.112353784302235</v>
      </c>
      <c r="Y14" s="17">
        <v>0.18795975492511199</v>
      </c>
      <c r="Z14" s="17">
        <v>0.201628764939177</v>
      </c>
      <c r="AA14" s="17">
        <v>0.106873145494589</v>
      </c>
      <c r="AB14" s="17">
        <v>0.19582179971902</v>
      </c>
      <c r="AC14" s="17">
        <v>9.6512607382751803E-2</v>
      </c>
      <c r="AD14" s="17">
        <v>0.197181747577271</v>
      </c>
      <c r="AE14" s="17"/>
      <c r="AF14" s="17">
        <v>9.6909212419427904E-2</v>
      </c>
      <c r="AG14" s="17">
        <v>0.12492938397049901</v>
      </c>
      <c r="AH14" s="17">
        <v>0.16791121969133499</v>
      </c>
      <c r="AI14" s="17">
        <v>0.16816383250337599</v>
      </c>
      <c r="AJ14" s="17">
        <v>0.183278854960191</v>
      </c>
      <c r="AK14" s="17">
        <v>0.18089617001629499</v>
      </c>
      <c r="AL14" s="17"/>
      <c r="AM14" s="17">
        <v>0.138890820023642</v>
      </c>
      <c r="AN14" s="17">
        <v>0.14141844980368001</v>
      </c>
      <c r="AO14" s="17"/>
      <c r="AP14" s="17">
        <v>0.18919134555074099</v>
      </c>
      <c r="AQ14" s="17">
        <v>0.15066611050512899</v>
      </c>
      <c r="AR14" s="17">
        <v>9.7491553147656299E-2</v>
      </c>
      <c r="AS14" s="17">
        <v>8.1807478377498702E-2</v>
      </c>
      <c r="AT14" s="17">
        <v>1.9905983067093701E-2</v>
      </c>
      <c r="AU14" s="17"/>
      <c r="AV14" s="17">
        <v>4.5153275057811498E-2</v>
      </c>
      <c r="AW14" s="17">
        <v>0.14283640705037301</v>
      </c>
      <c r="AX14" s="17">
        <v>7.0901997974066905E-2</v>
      </c>
      <c r="AY14" s="17">
        <v>0.17327159610218201</v>
      </c>
      <c r="AZ14" s="17">
        <v>4.8079867760143398E-2</v>
      </c>
      <c r="BA14" s="17">
        <v>0.179970812646882</v>
      </c>
      <c r="BB14" s="17"/>
      <c r="BC14" s="17">
        <v>6.1178546158860397E-2</v>
      </c>
      <c r="BD14" s="17">
        <v>0.18268341249921999</v>
      </c>
      <c r="BE14" s="17">
        <v>0.127189102286584</v>
      </c>
      <c r="BF14" s="17"/>
      <c r="BG14" s="17">
        <v>0.19842772930889799</v>
      </c>
      <c r="BH14" s="17">
        <v>0.122336667365289</v>
      </c>
      <c r="BI14" s="17">
        <v>0.109095725879544</v>
      </c>
      <c r="BJ14" s="17">
        <v>7.4682579981963607E-2</v>
      </c>
      <c r="BK14" s="17">
        <v>0.26980561164042999</v>
      </c>
      <c r="BL14" s="17"/>
      <c r="BM14" s="17">
        <v>0.134770633517351</v>
      </c>
      <c r="BN14" s="17">
        <v>0.22465523042229801</v>
      </c>
    </row>
    <row r="15" spans="2:66" x14ac:dyDescent="0.35">
      <c r="B15" s="18" t="s">
        <v>237</v>
      </c>
      <c r="C15" s="17">
        <v>3.0317982323048798E-3</v>
      </c>
      <c r="D15" s="17">
        <v>6.1566381194485403E-3</v>
      </c>
      <c r="E15" s="17">
        <v>0</v>
      </c>
      <c r="F15" s="17"/>
      <c r="G15" s="17">
        <v>0</v>
      </c>
      <c r="H15" s="17">
        <v>0</v>
      </c>
      <c r="I15" s="17">
        <v>3.6356370731929202E-3</v>
      </c>
      <c r="J15" s="17">
        <v>3.3681915214124401E-3</v>
      </c>
      <c r="K15" s="17">
        <v>6.4853824720108701E-3</v>
      </c>
      <c r="L15" s="17">
        <v>4.4422747029533097E-3</v>
      </c>
      <c r="M15" s="17"/>
      <c r="N15" s="17">
        <v>1.66759161905575E-3</v>
      </c>
      <c r="O15" s="17">
        <v>4.2381229951364702E-3</v>
      </c>
      <c r="P15" s="17">
        <v>0</v>
      </c>
      <c r="Q15" s="17">
        <v>5.9673706011151104E-3</v>
      </c>
      <c r="R15" s="17"/>
      <c r="S15" s="17">
        <v>0</v>
      </c>
      <c r="T15" s="17">
        <v>0</v>
      </c>
      <c r="U15" s="17">
        <v>0</v>
      </c>
      <c r="V15" s="17">
        <v>0</v>
      </c>
      <c r="W15" s="17">
        <v>0</v>
      </c>
      <c r="X15" s="17">
        <v>5.34948729602932E-3</v>
      </c>
      <c r="Y15" s="17">
        <v>0</v>
      </c>
      <c r="Z15" s="17">
        <v>0</v>
      </c>
      <c r="AA15" s="17">
        <v>4.2579076555454599E-3</v>
      </c>
      <c r="AB15" s="17">
        <v>1.31938102101663E-2</v>
      </c>
      <c r="AC15" s="17">
        <v>0</v>
      </c>
      <c r="AD15" s="17">
        <v>2.9925955476339101E-2</v>
      </c>
      <c r="AE15" s="17"/>
      <c r="AF15" s="17">
        <v>2.2933626223319999E-3</v>
      </c>
      <c r="AG15" s="17">
        <v>1.6045652150008601E-3</v>
      </c>
      <c r="AH15" s="17">
        <v>4.5328110380568496E-3</v>
      </c>
      <c r="AI15" s="17">
        <v>2.7565214463834298E-3</v>
      </c>
      <c r="AJ15" s="17">
        <v>4.39475869650681E-3</v>
      </c>
      <c r="AK15" s="17">
        <v>8.3748065234270797E-3</v>
      </c>
      <c r="AL15" s="17"/>
      <c r="AM15" s="17">
        <v>4.4231502531904502E-3</v>
      </c>
      <c r="AN15" s="17">
        <v>1.0791308175163801E-3</v>
      </c>
      <c r="AO15" s="17"/>
      <c r="AP15" s="17">
        <v>4.4085649981639302E-3</v>
      </c>
      <c r="AQ15" s="17">
        <v>2.1213332052148399E-3</v>
      </c>
      <c r="AR15" s="17">
        <v>1.8902534586507801E-3</v>
      </c>
      <c r="AS15" s="17">
        <v>3.7503769206528601E-3</v>
      </c>
      <c r="AT15" s="17">
        <v>2.55364591440796E-2</v>
      </c>
      <c r="AU15" s="17"/>
      <c r="AV15" s="17">
        <v>0</v>
      </c>
      <c r="AW15" s="17">
        <v>2.48522333209102E-3</v>
      </c>
      <c r="AX15" s="17">
        <v>6.0996245679122802E-3</v>
      </c>
      <c r="AY15" s="17">
        <v>0</v>
      </c>
      <c r="AZ15" s="17">
        <v>0</v>
      </c>
      <c r="BA15" s="17">
        <v>0</v>
      </c>
      <c r="BB15" s="17"/>
      <c r="BC15" s="17">
        <v>2.0296038554126999E-3</v>
      </c>
      <c r="BD15" s="17">
        <v>6.2698338304853904E-3</v>
      </c>
      <c r="BE15" s="17">
        <v>0</v>
      </c>
      <c r="BF15" s="17"/>
      <c r="BG15" s="17">
        <v>6.9931049562812304E-3</v>
      </c>
      <c r="BH15" s="17">
        <v>2.0517856082106498E-3</v>
      </c>
      <c r="BI15" s="17">
        <v>3.0340586557482201E-3</v>
      </c>
      <c r="BJ15" s="17">
        <v>0</v>
      </c>
      <c r="BK15" s="17">
        <v>6.54265797272099E-3</v>
      </c>
      <c r="BL15" s="17"/>
      <c r="BM15" s="17">
        <v>2.8592417791597699E-3</v>
      </c>
      <c r="BN15" s="17">
        <v>5.02872340980754E-3</v>
      </c>
    </row>
    <row r="16" spans="2:66" x14ac:dyDescent="0.35">
      <c r="B16" s="18" t="s">
        <v>282</v>
      </c>
      <c r="C16" s="19">
        <v>0.12321917981618399</v>
      </c>
      <c r="D16" s="19">
        <v>8.4819954662161898E-2</v>
      </c>
      <c r="E16" s="19">
        <v>0.16027866682398501</v>
      </c>
      <c r="F16" s="19"/>
      <c r="G16" s="19">
        <v>0.14047706250384401</v>
      </c>
      <c r="H16" s="19">
        <v>8.4396578761466196E-2</v>
      </c>
      <c r="I16" s="19">
        <v>0.102607655574896</v>
      </c>
      <c r="J16" s="19">
        <v>0.113726202605483</v>
      </c>
      <c r="K16" s="19">
        <v>0.15356334992085199</v>
      </c>
      <c r="L16" s="19">
        <v>0.14743598689500101</v>
      </c>
      <c r="M16" s="19"/>
      <c r="N16" s="19">
        <v>7.1325361438797405E-2</v>
      </c>
      <c r="O16" s="19">
        <v>0.14055151890374901</v>
      </c>
      <c r="P16" s="19">
        <v>0.121414053818167</v>
      </c>
      <c r="Q16" s="19">
        <v>0.15635352545476</v>
      </c>
      <c r="R16" s="19"/>
      <c r="S16" s="19">
        <v>8.7535070637525303E-2</v>
      </c>
      <c r="T16" s="19">
        <v>0.14727219574949399</v>
      </c>
      <c r="U16" s="19">
        <v>0.121921415758743</v>
      </c>
      <c r="V16" s="19">
        <v>0.123646284388572</v>
      </c>
      <c r="W16" s="19">
        <v>0.10833008206438099</v>
      </c>
      <c r="X16" s="19">
        <v>0.16622201781634199</v>
      </c>
      <c r="Y16" s="19">
        <v>0.133233310758024</v>
      </c>
      <c r="Z16" s="19">
        <v>8.44334448446587E-2</v>
      </c>
      <c r="AA16" s="19">
        <v>0.119785192510937</v>
      </c>
      <c r="AB16" s="19">
        <v>0.10783922993071</v>
      </c>
      <c r="AC16" s="19">
        <v>0.181554944426012</v>
      </c>
      <c r="AD16" s="19">
        <v>7.88102841844672E-2</v>
      </c>
      <c r="AE16" s="19"/>
      <c r="AF16" s="19">
        <v>0.112238453987154</v>
      </c>
      <c r="AG16" s="19">
        <v>0.11056081242678401</v>
      </c>
      <c r="AH16" s="19">
        <v>0.11165984663160999</v>
      </c>
      <c r="AI16" s="19">
        <v>0.15065047318406899</v>
      </c>
      <c r="AJ16" s="19">
        <v>0.157364623274143</v>
      </c>
      <c r="AK16" s="19">
        <v>0.10235513664474601</v>
      </c>
      <c r="AL16" s="19"/>
      <c r="AM16" s="19">
        <v>0.11950409743505901</v>
      </c>
      <c r="AN16" s="19">
        <v>0.12815442073204</v>
      </c>
      <c r="AO16" s="19"/>
      <c r="AP16" s="19">
        <v>0.159744727749844</v>
      </c>
      <c r="AQ16" s="19">
        <v>0.12125738271346601</v>
      </c>
      <c r="AR16" s="19">
        <v>0.10550501335465599</v>
      </c>
      <c r="AS16" s="19">
        <v>7.5142712934534506E-2</v>
      </c>
      <c r="AT16" s="19">
        <v>6.13813259922176E-2</v>
      </c>
      <c r="AU16" s="19"/>
      <c r="AV16" s="19">
        <v>6.1405540540164498E-2</v>
      </c>
      <c r="AW16" s="19">
        <v>9.7526045137505901E-2</v>
      </c>
      <c r="AX16" s="19">
        <v>9.3922709917200906E-2</v>
      </c>
      <c r="AY16" s="19">
        <v>6.7738636615397696E-2</v>
      </c>
      <c r="AZ16" s="19">
        <v>2.3982740240189499E-2</v>
      </c>
      <c r="BA16" s="19">
        <v>0.475601982751157</v>
      </c>
      <c r="BB16" s="19"/>
      <c r="BC16" s="19">
        <v>3.7712880634584903E-2</v>
      </c>
      <c r="BD16" s="19">
        <v>0.17434382997733</v>
      </c>
      <c r="BE16" s="19">
        <v>6.8528931229085793E-2</v>
      </c>
      <c r="BF16" s="19"/>
      <c r="BG16" s="19">
        <v>8.35818979980784E-2</v>
      </c>
      <c r="BH16" s="19">
        <v>9.3222732372438596E-2</v>
      </c>
      <c r="BI16" s="19">
        <v>0.12705676276604</v>
      </c>
      <c r="BJ16" s="19">
        <v>0.15082182947026701</v>
      </c>
      <c r="BK16" s="19">
        <v>0.13913311428783001</v>
      </c>
      <c r="BL16" s="19"/>
      <c r="BM16" s="19">
        <v>9.1647333038713003E-2</v>
      </c>
      <c r="BN16" s="19">
        <v>0.14183781778670199</v>
      </c>
    </row>
    <row r="17" spans="2:2" x14ac:dyDescent="0.35">
      <c r="B17" s="16"/>
    </row>
    <row r="18" spans="2:2" x14ac:dyDescent="0.35">
      <c r="B18" t="s">
        <v>102</v>
      </c>
    </row>
    <row r="19" spans="2:2" x14ac:dyDescent="0.35">
      <c r="B19" t="s">
        <v>103</v>
      </c>
    </row>
    <row r="21" spans="2:2" x14ac:dyDescent="0.35">
      <c r="B21"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B2:BN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527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x14ac:dyDescent="0.35">
      <c r="B9" s="18" t="s">
        <v>520</v>
      </c>
      <c r="C9" s="17">
        <v>0.27542829511836903</v>
      </c>
      <c r="D9" s="17">
        <v>0.33047303489533397</v>
      </c>
      <c r="E9" s="17">
        <v>0.22214138110756201</v>
      </c>
      <c r="F9" s="17"/>
      <c r="G9" s="17">
        <v>0.28964827611550997</v>
      </c>
      <c r="H9" s="17">
        <v>0.35276965268024602</v>
      </c>
      <c r="I9" s="17">
        <v>0.248588768588558</v>
      </c>
      <c r="J9" s="17">
        <v>0.27846028145375501</v>
      </c>
      <c r="K9" s="17">
        <v>0.27607200689521699</v>
      </c>
      <c r="L9" s="17">
        <v>0.22166012041543201</v>
      </c>
      <c r="M9" s="17"/>
      <c r="N9" s="17">
        <v>0.307795852669353</v>
      </c>
      <c r="O9" s="17">
        <v>0.27588548737004798</v>
      </c>
      <c r="P9" s="17">
        <v>0.26542443574098101</v>
      </c>
      <c r="Q9" s="17">
        <v>0.247182557679826</v>
      </c>
      <c r="R9" s="17"/>
      <c r="S9" s="17">
        <v>0.31842550126522501</v>
      </c>
      <c r="T9" s="17">
        <v>0.31089630163260601</v>
      </c>
      <c r="U9" s="17">
        <v>0.260636397577517</v>
      </c>
      <c r="V9" s="17">
        <v>0.202617716029658</v>
      </c>
      <c r="W9" s="17">
        <v>0.29544847457277501</v>
      </c>
      <c r="X9" s="17">
        <v>0.25529024203157502</v>
      </c>
      <c r="Y9" s="17">
        <v>0.25456777744539699</v>
      </c>
      <c r="Z9" s="17">
        <v>0.28206560522390001</v>
      </c>
      <c r="AA9" s="17">
        <v>0.30260336647643399</v>
      </c>
      <c r="AB9" s="17">
        <v>0.22562651066823899</v>
      </c>
      <c r="AC9" s="17">
        <v>0.25031633499963502</v>
      </c>
      <c r="AD9" s="17">
        <v>0.33238076010297002</v>
      </c>
      <c r="AE9" s="17"/>
      <c r="AF9" s="17">
        <v>0.355701755527702</v>
      </c>
      <c r="AG9" s="17">
        <v>0.25736878997009899</v>
      </c>
      <c r="AH9" s="17">
        <v>0.250757792497108</v>
      </c>
      <c r="AI9" s="17">
        <v>0.27849117549125701</v>
      </c>
      <c r="AJ9" s="17">
        <v>0.21665596909954399</v>
      </c>
      <c r="AK9" s="17">
        <v>0.16797837739337701</v>
      </c>
      <c r="AL9" s="17"/>
      <c r="AM9" s="17">
        <v>0.28242294161814202</v>
      </c>
      <c r="AN9" s="17">
        <v>0.266264527287632</v>
      </c>
      <c r="AO9" s="17"/>
      <c r="AP9" s="17">
        <v>0.21567374399757699</v>
      </c>
      <c r="AQ9" s="17">
        <v>0.28055262643050199</v>
      </c>
      <c r="AR9" s="17">
        <v>0.31426551955050902</v>
      </c>
      <c r="AS9" s="17">
        <v>0.35628429035308301</v>
      </c>
      <c r="AT9" s="17">
        <v>0.28007657479018699</v>
      </c>
      <c r="AU9" s="17"/>
      <c r="AV9" s="17">
        <v>0.41648080758952599</v>
      </c>
      <c r="AW9" s="17">
        <v>0.17196362428425699</v>
      </c>
      <c r="AX9" s="17">
        <v>0.32069092259556098</v>
      </c>
      <c r="AY9" s="17">
        <v>0.17724898923610899</v>
      </c>
      <c r="AZ9" s="17">
        <v>0.249394204768946</v>
      </c>
      <c r="BA9" s="17">
        <v>0.187161954480357</v>
      </c>
      <c r="BB9" s="17"/>
      <c r="BC9" s="17">
        <v>0.42764668207163298</v>
      </c>
      <c r="BD9" s="17">
        <v>0.22248775878656499</v>
      </c>
      <c r="BE9" s="17">
        <v>0.25265225487632098</v>
      </c>
      <c r="BF9" s="17"/>
      <c r="BG9" s="17">
        <v>0.269026923582602</v>
      </c>
      <c r="BH9" s="17">
        <v>0.31631394454538397</v>
      </c>
      <c r="BI9" s="17">
        <v>0.29667438204802399</v>
      </c>
      <c r="BJ9" s="17">
        <v>0.27041515740118899</v>
      </c>
      <c r="BK9" s="17">
        <v>0.116940616642141</v>
      </c>
      <c r="BL9" s="17"/>
      <c r="BM9" s="17">
        <v>0.30858681861147502</v>
      </c>
      <c r="BN9" s="17">
        <v>0.15245376936251201</v>
      </c>
    </row>
    <row r="10" spans="2:66" x14ac:dyDescent="0.35">
      <c r="B10" s="18" t="s">
        <v>521</v>
      </c>
      <c r="C10" s="17">
        <v>0.35046404369237999</v>
      </c>
      <c r="D10" s="17">
        <v>0.33745573950837898</v>
      </c>
      <c r="E10" s="17">
        <v>0.362872231914808</v>
      </c>
      <c r="F10" s="17"/>
      <c r="G10" s="17">
        <v>0.37342187189322701</v>
      </c>
      <c r="H10" s="17">
        <v>0.38761860725023201</v>
      </c>
      <c r="I10" s="17">
        <v>0.36161032752764799</v>
      </c>
      <c r="J10" s="17">
        <v>0.33812607463173899</v>
      </c>
      <c r="K10" s="17">
        <v>0.319040678662872</v>
      </c>
      <c r="L10" s="17">
        <v>0.326932607617333</v>
      </c>
      <c r="M10" s="17"/>
      <c r="N10" s="17">
        <v>0.389214502353045</v>
      </c>
      <c r="O10" s="17">
        <v>0.34961166088079099</v>
      </c>
      <c r="P10" s="17">
        <v>0.32414712182029798</v>
      </c>
      <c r="Q10" s="17">
        <v>0.33631210873046702</v>
      </c>
      <c r="R10" s="17"/>
      <c r="S10" s="17">
        <v>0.38100828012889998</v>
      </c>
      <c r="T10" s="17">
        <v>0.32800441581031098</v>
      </c>
      <c r="U10" s="17">
        <v>0.32718995608552098</v>
      </c>
      <c r="V10" s="17">
        <v>0.37903436853616401</v>
      </c>
      <c r="W10" s="17">
        <v>0.36945069438703398</v>
      </c>
      <c r="X10" s="17">
        <v>0.32024191247304601</v>
      </c>
      <c r="Y10" s="17">
        <v>0.34013020154857698</v>
      </c>
      <c r="Z10" s="17">
        <v>0.33756321915236298</v>
      </c>
      <c r="AA10" s="17">
        <v>0.35995230243950399</v>
      </c>
      <c r="AB10" s="17">
        <v>0.35593209354834998</v>
      </c>
      <c r="AC10" s="17">
        <v>0.319118024389488</v>
      </c>
      <c r="AD10" s="17">
        <v>0.37424454945302998</v>
      </c>
      <c r="AE10" s="17"/>
      <c r="AF10" s="17">
        <v>0.35464350255156302</v>
      </c>
      <c r="AG10" s="17">
        <v>0.36545899321769898</v>
      </c>
      <c r="AH10" s="17">
        <v>0.370761792165686</v>
      </c>
      <c r="AI10" s="17">
        <v>0.32284144493133199</v>
      </c>
      <c r="AJ10" s="17">
        <v>0.31704180062933901</v>
      </c>
      <c r="AK10" s="17">
        <v>0.361753306361975</v>
      </c>
      <c r="AL10" s="17"/>
      <c r="AM10" s="17">
        <v>0.35476717287175402</v>
      </c>
      <c r="AN10" s="17">
        <v>0.34442332062132103</v>
      </c>
      <c r="AO10" s="17"/>
      <c r="AP10" s="17">
        <v>0.32879350212340103</v>
      </c>
      <c r="AQ10" s="17">
        <v>0.35724101329808</v>
      </c>
      <c r="AR10" s="17">
        <v>0.37496080843144702</v>
      </c>
      <c r="AS10" s="17">
        <v>0.37712071718672102</v>
      </c>
      <c r="AT10" s="17">
        <v>0.43317514576489202</v>
      </c>
      <c r="AU10" s="17"/>
      <c r="AV10" s="17">
        <v>0.39246713023693303</v>
      </c>
      <c r="AW10" s="17">
        <v>0.355543085783455</v>
      </c>
      <c r="AX10" s="17">
        <v>0.42449632653105901</v>
      </c>
      <c r="AY10" s="17">
        <v>0.273110112365052</v>
      </c>
      <c r="AZ10" s="17">
        <v>0.37747357128782699</v>
      </c>
      <c r="BA10" s="17">
        <v>0.30228742115895402</v>
      </c>
      <c r="BB10" s="17"/>
      <c r="BC10" s="17">
        <v>0.37706042975871801</v>
      </c>
      <c r="BD10" s="17">
        <v>0.35900117422344502</v>
      </c>
      <c r="BE10" s="17">
        <v>0.33681724648485001</v>
      </c>
      <c r="BF10" s="17"/>
      <c r="BG10" s="17">
        <v>0.30334216033593397</v>
      </c>
      <c r="BH10" s="17">
        <v>0.389817929594305</v>
      </c>
      <c r="BI10" s="17">
        <v>0.37691756501683799</v>
      </c>
      <c r="BJ10" s="17">
        <v>0.34281645603529298</v>
      </c>
      <c r="BK10" s="17">
        <v>0.18685697832398601</v>
      </c>
      <c r="BL10" s="17"/>
      <c r="BM10" s="17">
        <v>0.37568700855749598</v>
      </c>
      <c r="BN10" s="17">
        <v>0.22294513159526</v>
      </c>
    </row>
    <row r="11" spans="2:66" x14ac:dyDescent="0.35">
      <c r="B11" s="18" t="s">
        <v>522</v>
      </c>
      <c r="C11" s="17">
        <v>0.20626140238177601</v>
      </c>
      <c r="D11" s="17">
        <v>0.18896998579121399</v>
      </c>
      <c r="E11" s="17">
        <v>0.224137300109857</v>
      </c>
      <c r="F11" s="17"/>
      <c r="G11" s="17">
        <v>0.17587246032562101</v>
      </c>
      <c r="H11" s="17">
        <v>0.157931688594349</v>
      </c>
      <c r="I11" s="17">
        <v>0.196373815113184</v>
      </c>
      <c r="J11" s="17">
        <v>0.21593603666094</v>
      </c>
      <c r="K11" s="17">
        <v>0.23610489191743</v>
      </c>
      <c r="L11" s="17">
        <v>0.24606172421911801</v>
      </c>
      <c r="M11" s="17"/>
      <c r="N11" s="17">
        <v>0.16063005981619999</v>
      </c>
      <c r="O11" s="17">
        <v>0.203167795027964</v>
      </c>
      <c r="P11" s="17">
        <v>0.221303050006258</v>
      </c>
      <c r="Q11" s="17">
        <v>0.244628415831496</v>
      </c>
      <c r="R11" s="17"/>
      <c r="S11" s="17">
        <v>0.19554620391739999</v>
      </c>
      <c r="T11" s="17">
        <v>0.199948133861657</v>
      </c>
      <c r="U11" s="17">
        <v>0.193857404861248</v>
      </c>
      <c r="V11" s="17">
        <v>0.19924568792656999</v>
      </c>
      <c r="W11" s="17">
        <v>0.19908790621153299</v>
      </c>
      <c r="X11" s="17">
        <v>0.19936418544088599</v>
      </c>
      <c r="Y11" s="17">
        <v>0.21123942689397199</v>
      </c>
      <c r="Z11" s="17">
        <v>0.201470949105271</v>
      </c>
      <c r="AA11" s="17">
        <v>0.20046990894146</v>
      </c>
      <c r="AB11" s="17">
        <v>0.27099592944499901</v>
      </c>
      <c r="AC11" s="17">
        <v>0.23824344833014499</v>
      </c>
      <c r="AD11" s="17">
        <v>0.14121604856268499</v>
      </c>
      <c r="AE11" s="17"/>
      <c r="AF11" s="17">
        <v>0.184201890288237</v>
      </c>
      <c r="AG11" s="17">
        <v>0.20510168089515901</v>
      </c>
      <c r="AH11" s="17">
        <v>0.20325452748985201</v>
      </c>
      <c r="AI11" s="17">
        <v>0.202112201750658</v>
      </c>
      <c r="AJ11" s="17">
        <v>0.223602064975822</v>
      </c>
      <c r="AK11" s="17">
        <v>0.29345357935334199</v>
      </c>
      <c r="AL11" s="17"/>
      <c r="AM11" s="17">
        <v>0.21064902895531401</v>
      </c>
      <c r="AN11" s="17">
        <v>0.20039164305409099</v>
      </c>
      <c r="AO11" s="17"/>
      <c r="AP11" s="17">
        <v>0.27296957010044498</v>
      </c>
      <c r="AQ11" s="17">
        <v>0.18483286452081699</v>
      </c>
      <c r="AR11" s="17">
        <v>0.164886413264484</v>
      </c>
      <c r="AS11" s="17">
        <v>0.140682767599735</v>
      </c>
      <c r="AT11" s="17">
        <v>0.18660877147667901</v>
      </c>
      <c r="AU11" s="17"/>
      <c r="AV11" s="17">
        <v>0.11155957007785</v>
      </c>
      <c r="AW11" s="17">
        <v>0.242401091341854</v>
      </c>
      <c r="AX11" s="17">
        <v>0.166961360199607</v>
      </c>
      <c r="AY11" s="17">
        <v>0.24686560567490601</v>
      </c>
      <c r="AZ11" s="17">
        <v>0.26897159309461499</v>
      </c>
      <c r="BA11" s="17">
        <v>0.241037861042976</v>
      </c>
      <c r="BB11" s="17"/>
      <c r="BC11" s="17">
        <v>9.1410265716239295E-2</v>
      </c>
      <c r="BD11" s="17">
        <v>0.28633587181252501</v>
      </c>
      <c r="BE11" s="17">
        <v>0.18299971022772399</v>
      </c>
      <c r="BF11" s="17"/>
      <c r="BG11" s="17">
        <v>0.237524268039253</v>
      </c>
      <c r="BH11" s="17">
        <v>0.17811021756471099</v>
      </c>
      <c r="BI11" s="17">
        <v>0.19938043957822499</v>
      </c>
      <c r="BJ11" s="17">
        <v>0.23875985356406601</v>
      </c>
      <c r="BK11" s="17">
        <v>0.26241521454613798</v>
      </c>
      <c r="BL11" s="17"/>
      <c r="BM11" s="17">
        <v>0.18781900955272199</v>
      </c>
      <c r="BN11" s="17">
        <v>0.25694149595374499</v>
      </c>
    </row>
    <row r="12" spans="2:66" x14ac:dyDescent="0.35">
      <c r="B12" s="18" t="s">
        <v>523</v>
      </c>
      <c r="C12" s="17">
        <v>4.3411783933404599E-2</v>
      </c>
      <c r="D12" s="17">
        <v>5.1919526944599399E-2</v>
      </c>
      <c r="E12" s="17">
        <v>3.5330644635216901E-2</v>
      </c>
      <c r="F12" s="17"/>
      <c r="G12" s="17">
        <v>2.1222759217476499E-2</v>
      </c>
      <c r="H12" s="17">
        <v>3.1340337238545499E-2</v>
      </c>
      <c r="I12" s="17">
        <v>6.6622686515929896E-2</v>
      </c>
      <c r="J12" s="17">
        <v>3.5985521000445199E-2</v>
      </c>
      <c r="K12" s="17">
        <v>3.1411576388201599E-2</v>
      </c>
      <c r="L12" s="17">
        <v>6.3310627262936306E-2</v>
      </c>
      <c r="M12" s="17"/>
      <c r="N12" s="17">
        <v>4.5954278087684999E-2</v>
      </c>
      <c r="O12" s="17">
        <v>4.8173278189695502E-2</v>
      </c>
      <c r="P12" s="17">
        <v>4.9515054334466797E-2</v>
      </c>
      <c r="Q12" s="17">
        <v>3.1023038833417699E-2</v>
      </c>
      <c r="R12" s="17"/>
      <c r="S12" s="17">
        <v>2.8124071670533098E-2</v>
      </c>
      <c r="T12" s="17">
        <v>2.6508687203020999E-2</v>
      </c>
      <c r="U12" s="17">
        <v>6.6713338953066706E-2</v>
      </c>
      <c r="V12" s="17">
        <v>4.18886190867402E-2</v>
      </c>
      <c r="W12" s="17">
        <v>3.6484772095455399E-2</v>
      </c>
      <c r="X12" s="17">
        <v>5.9041932322153698E-2</v>
      </c>
      <c r="Y12" s="17">
        <v>4.7780368135967498E-2</v>
      </c>
      <c r="Z12" s="17">
        <v>1.13878974900082E-2</v>
      </c>
      <c r="AA12" s="17">
        <v>4.9498623687426399E-2</v>
      </c>
      <c r="AB12" s="17">
        <v>5.1059155418860601E-2</v>
      </c>
      <c r="AC12" s="17">
        <v>6.6902712508725398E-2</v>
      </c>
      <c r="AD12" s="17">
        <v>4.5643701911097401E-2</v>
      </c>
      <c r="AE12" s="17"/>
      <c r="AF12" s="17">
        <v>2.14532770617409E-2</v>
      </c>
      <c r="AG12" s="17">
        <v>5.0294710521888303E-2</v>
      </c>
      <c r="AH12" s="17">
        <v>5.4028040282336397E-2</v>
      </c>
      <c r="AI12" s="17">
        <v>3.7784790373976897E-2</v>
      </c>
      <c r="AJ12" s="17">
        <v>6.6276092049987995E-2</v>
      </c>
      <c r="AK12" s="17">
        <v>5.6158814529257299E-2</v>
      </c>
      <c r="AL12" s="17"/>
      <c r="AM12" s="17">
        <v>4.3557172707952597E-2</v>
      </c>
      <c r="AN12" s="17">
        <v>4.3513337673076101E-2</v>
      </c>
      <c r="AO12" s="17"/>
      <c r="AP12" s="17">
        <v>3.7732935867601299E-2</v>
      </c>
      <c r="AQ12" s="17">
        <v>4.4959416223954302E-2</v>
      </c>
      <c r="AR12" s="17">
        <v>4.4289311452797298E-2</v>
      </c>
      <c r="AS12" s="17">
        <v>3.3935419311087997E-2</v>
      </c>
      <c r="AT12" s="17">
        <v>2.0346960799650898E-2</v>
      </c>
      <c r="AU12" s="17"/>
      <c r="AV12" s="17">
        <v>1.54738982568153E-2</v>
      </c>
      <c r="AW12" s="17">
        <v>0.101428731626586</v>
      </c>
      <c r="AX12" s="17">
        <v>2.4406329604083701E-2</v>
      </c>
      <c r="AY12" s="17">
        <v>7.81845339688505E-2</v>
      </c>
      <c r="AZ12" s="17">
        <v>2.5006890802851799E-2</v>
      </c>
      <c r="BA12" s="17">
        <v>6.6833111152728303E-3</v>
      </c>
      <c r="BB12" s="17"/>
      <c r="BC12" s="17">
        <v>2.8207644204559099E-2</v>
      </c>
      <c r="BD12" s="17">
        <v>2.5958908720947201E-2</v>
      </c>
      <c r="BE12" s="17">
        <v>8.4730416110484305E-2</v>
      </c>
      <c r="BF12" s="17"/>
      <c r="BG12" s="17">
        <v>5.6524273054901999E-2</v>
      </c>
      <c r="BH12" s="17">
        <v>2.8631478555452901E-2</v>
      </c>
      <c r="BI12" s="17">
        <v>4.4647981285053699E-2</v>
      </c>
      <c r="BJ12" s="17">
        <v>5.53668186587392E-2</v>
      </c>
      <c r="BK12" s="17">
        <v>0.115404686711295</v>
      </c>
      <c r="BL12" s="17"/>
      <c r="BM12" s="17">
        <v>3.3189412875644198E-2</v>
      </c>
      <c r="BN12" s="17">
        <v>0.10151225890788899</v>
      </c>
    </row>
    <row r="13" spans="2:66" x14ac:dyDescent="0.35">
      <c r="B13" s="18" t="s">
        <v>524</v>
      </c>
      <c r="C13" s="17">
        <v>4.1178170618136598E-2</v>
      </c>
      <c r="D13" s="17">
        <v>4.7804965042593198E-2</v>
      </c>
      <c r="E13" s="17">
        <v>3.4919960645346901E-2</v>
      </c>
      <c r="F13" s="17"/>
      <c r="G13" s="17">
        <v>1.22335827318137E-2</v>
      </c>
      <c r="H13" s="17">
        <v>1.1279656469236701E-2</v>
      </c>
      <c r="I13" s="17">
        <v>3.3600167012742703E-2</v>
      </c>
      <c r="J13" s="17">
        <v>4.5387311730604098E-2</v>
      </c>
      <c r="K13" s="17">
        <v>7.4278195959790294E-2</v>
      </c>
      <c r="L13" s="17">
        <v>6.5335187236500294E-2</v>
      </c>
      <c r="M13" s="17"/>
      <c r="N13" s="17">
        <v>4.8604992738041197E-2</v>
      </c>
      <c r="O13" s="17">
        <v>3.6526406265431001E-2</v>
      </c>
      <c r="P13" s="17">
        <v>5.0845305771227603E-2</v>
      </c>
      <c r="Q13" s="17">
        <v>3.0141259335089099E-2</v>
      </c>
      <c r="R13" s="17"/>
      <c r="S13" s="17">
        <v>3.5102375107270198E-2</v>
      </c>
      <c r="T13" s="17">
        <v>3.3633364260283599E-2</v>
      </c>
      <c r="U13" s="17">
        <v>4.1876028883232302E-2</v>
      </c>
      <c r="V13" s="17">
        <v>5.8888567807015402E-2</v>
      </c>
      <c r="W13" s="17">
        <v>3.5174689582033701E-2</v>
      </c>
      <c r="X13" s="17">
        <v>3.2234135876199103E-2</v>
      </c>
      <c r="Y13" s="17">
        <v>7.3318237087367996E-2</v>
      </c>
      <c r="Z13" s="17">
        <v>4.7115838477222199E-2</v>
      </c>
      <c r="AA13" s="17">
        <v>8.9782291349667295E-3</v>
      </c>
      <c r="AB13" s="17">
        <v>6.4944567021510205E-2</v>
      </c>
      <c r="AC13" s="17">
        <v>2.9049676943986798E-2</v>
      </c>
      <c r="AD13" s="17">
        <v>6.1372828646493301E-2</v>
      </c>
      <c r="AE13" s="17"/>
      <c r="AF13" s="17">
        <v>2.8458581859729E-2</v>
      </c>
      <c r="AG13" s="17">
        <v>4.69222341656481E-2</v>
      </c>
      <c r="AH13" s="17">
        <v>2.9076306377044302E-2</v>
      </c>
      <c r="AI13" s="17">
        <v>4.3654567310377201E-2</v>
      </c>
      <c r="AJ13" s="17">
        <v>5.9761798965392E-2</v>
      </c>
      <c r="AK13" s="17">
        <v>5.6673060661355398E-2</v>
      </c>
      <c r="AL13" s="17"/>
      <c r="AM13" s="17">
        <v>4.53155723615161E-2</v>
      </c>
      <c r="AN13" s="17">
        <v>3.5599683337587097E-2</v>
      </c>
      <c r="AO13" s="17"/>
      <c r="AP13" s="17">
        <v>3.77798410997836E-2</v>
      </c>
      <c r="AQ13" s="17">
        <v>3.1341655725589702E-2</v>
      </c>
      <c r="AR13" s="17">
        <v>4.3281403034532498E-2</v>
      </c>
      <c r="AS13" s="17">
        <v>3.9983205365022603E-2</v>
      </c>
      <c r="AT13" s="17">
        <v>3.8494351513924698E-2</v>
      </c>
      <c r="AU13" s="17"/>
      <c r="AV13" s="17">
        <v>6.1540001451611502E-3</v>
      </c>
      <c r="AW13" s="17">
        <v>7.3849675262086106E-2</v>
      </c>
      <c r="AX13" s="17">
        <v>1.3901466233415E-2</v>
      </c>
      <c r="AY13" s="17">
        <v>0.12175112097313601</v>
      </c>
      <c r="AZ13" s="17">
        <v>8.2177430451429202E-3</v>
      </c>
      <c r="BA13" s="17">
        <v>2.5803931996446101E-2</v>
      </c>
      <c r="BB13" s="17"/>
      <c r="BC13" s="17">
        <v>1.6075929286707698E-2</v>
      </c>
      <c r="BD13" s="17">
        <v>2.5992865090782899E-2</v>
      </c>
      <c r="BE13" s="17">
        <v>8.4760787714850697E-2</v>
      </c>
      <c r="BF13" s="17"/>
      <c r="BG13" s="17">
        <v>3.4083228314368601E-2</v>
      </c>
      <c r="BH13" s="17">
        <v>1.6284723518517601E-2</v>
      </c>
      <c r="BI13" s="17">
        <v>2.6557512789735602E-2</v>
      </c>
      <c r="BJ13" s="17">
        <v>3.7018177828539299E-2</v>
      </c>
      <c r="BK13" s="17">
        <v>0.233047353843852</v>
      </c>
      <c r="BL13" s="17"/>
      <c r="BM13" s="17">
        <v>1.9193159812295899E-2</v>
      </c>
      <c r="BN13" s="17">
        <v>0.18768729587560701</v>
      </c>
    </row>
    <row r="14" spans="2:66" x14ac:dyDescent="0.35">
      <c r="B14" s="18" t="s">
        <v>117</v>
      </c>
      <c r="C14" s="17">
        <v>8.3256304255934097E-2</v>
      </c>
      <c r="D14" s="17">
        <v>4.3376747817880403E-2</v>
      </c>
      <c r="E14" s="17">
        <v>0.12059848158721</v>
      </c>
      <c r="F14" s="17"/>
      <c r="G14" s="17">
        <v>0.127601049716352</v>
      </c>
      <c r="H14" s="17">
        <v>5.9060057767391101E-2</v>
      </c>
      <c r="I14" s="17">
        <v>9.3204235241937994E-2</v>
      </c>
      <c r="J14" s="17">
        <v>8.6104774522516303E-2</v>
      </c>
      <c r="K14" s="17">
        <v>6.3092650176488699E-2</v>
      </c>
      <c r="L14" s="17">
        <v>7.6699733248679805E-2</v>
      </c>
      <c r="M14" s="17"/>
      <c r="N14" s="17">
        <v>4.7800314335676497E-2</v>
      </c>
      <c r="O14" s="17">
        <v>8.6635372266070695E-2</v>
      </c>
      <c r="P14" s="17">
        <v>8.8765032326768203E-2</v>
      </c>
      <c r="Q14" s="17">
        <v>0.11071261958970401</v>
      </c>
      <c r="R14" s="17"/>
      <c r="S14" s="17">
        <v>4.1793567910671299E-2</v>
      </c>
      <c r="T14" s="17">
        <v>0.101009097232121</v>
      </c>
      <c r="U14" s="17">
        <v>0.109726873639415</v>
      </c>
      <c r="V14" s="17">
        <v>0.118325040613852</v>
      </c>
      <c r="W14" s="17">
        <v>6.4353463151168494E-2</v>
      </c>
      <c r="X14" s="17">
        <v>0.13382759185613899</v>
      </c>
      <c r="Y14" s="17">
        <v>7.2963988888718398E-2</v>
      </c>
      <c r="Z14" s="17">
        <v>0.120396490551235</v>
      </c>
      <c r="AA14" s="17">
        <v>7.8497569320208099E-2</v>
      </c>
      <c r="AB14" s="17">
        <v>3.1441743898041802E-2</v>
      </c>
      <c r="AC14" s="17">
        <v>9.6369802828020601E-2</v>
      </c>
      <c r="AD14" s="17">
        <v>4.5142111323724199E-2</v>
      </c>
      <c r="AE14" s="17"/>
      <c r="AF14" s="17">
        <v>5.5540992711028199E-2</v>
      </c>
      <c r="AG14" s="17">
        <v>7.4853591229506494E-2</v>
      </c>
      <c r="AH14" s="17">
        <v>9.2121541187973305E-2</v>
      </c>
      <c r="AI14" s="17">
        <v>0.115115820142399</v>
      </c>
      <c r="AJ14" s="17">
        <v>0.116662274279915</v>
      </c>
      <c r="AK14" s="17">
        <v>6.39828617006932E-2</v>
      </c>
      <c r="AL14" s="17"/>
      <c r="AM14" s="17">
        <v>6.3288111485320195E-2</v>
      </c>
      <c r="AN14" s="17">
        <v>0.109807488026293</v>
      </c>
      <c r="AO14" s="17"/>
      <c r="AP14" s="17">
        <v>0.107050406811191</v>
      </c>
      <c r="AQ14" s="17">
        <v>0.10107242380105599</v>
      </c>
      <c r="AR14" s="17">
        <v>5.8316544266229897E-2</v>
      </c>
      <c r="AS14" s="17">
        <v>5.1993600184350203E-2</v>
      </c>
      <c r="AT14" s="17">
        <v>4.1298195654667497E-2</v>
      </c>
      <c r="AU14" s="17"/>
      <c r="AV14" s="17">
        <v>5.7864593693713898E-2</v>
      </c>
      <c r="AW14" s="17">
        <v>5.48137917017609E-2</v>
      </c>
      <c r="AX14" s="17">
        <v>4.9543594836274303E-2</v>
      </c>
      <c r="AY14" s="17">
        <v>0.102839637781947</v>
      </c>
      <c r="AZ14" s="17">
        <v>7.0935997000616702E-2</v>
      </c>
      <c r="BA14" s="17">
        <v>0.23702552020599499</v>
      </c>
      <c r="BB14" s="17"/>
      <c r="BC14" s="17">
        <v>5.9599048962142902E-2</v>
      </c>
      <c r="BD14" s="17">
        <v>8.0223421365735195E-2</v>
      </c>
      <c r="BE14" s="17">
        <v>5.8039584585770201E-2</v>
      </c>
      <c r="BF14" s="17"/>
      <c r="BG14" s="17">
        <v>9.9499146672940394E-2</v>
      </c>
      <c r="BH14" s="17">
        <v>7.0841706221629705E-2</v>
      </c>
      <c r="BI14" s="17">
        <v>5.58221192821238E-2</v>
      </c>
      <c r="BJ14" s="17">
        <v>5.5623536512173402E-2</v>
      </c>
      <c r="BK14" s="17">
        <v>8.5335149932588394E-2</v>
      </c>
      <c r="BL14" s="17"/>
      <c r="BM14" s="17">
        <v>7.55245905903668E-2</v>
      </c>
      <c r="BN14" s="17">
        <v>7.8460048304987595E-2</v>
      </c>
    </row>
    <row r="15" spans="2:66" x14ac:dyDescent="0.35">
      <c r="B15" s="18" t="s">
        <v>525</v>
      </c>
      <c r="C15" s="21">
        <v>0.62589233881074902</v>
      </c>
      <c r="D15" s="21">
        <v>0.66792877440371301</v>
      </c>
      <c r="E15" s="21">
        <v>0.58501361302236998</v>
      </c>
      <c r="F15" s="21"/>
      <c r="G15" s="21">
        <v>0.66307014800873698</v>
      </c>
      <c r="H15" s="21">
        <v>0.74038825993047797</v>
      </c>
      <c r="I15" s="21">
        <v>0.61019909611620604</v>
      </c>
      <c r="J15" s="21">
        <v>0.61658635608549395</v>
      </c>
      <c r="K15" s="21">
        <v>0.59511268555809005</v>
      </c>
      <c r="L15" s="21">
        <v>0.54859272803276504</v>
      </c>
      <c r="M15" s="21"/>
      <c r="N15" s="21">
        <v>0.69701035502239805</v>
      </c>
      <c r="O15" s="21">
        <v>0.62549714825083902</v>
      </c>
      <c r="P15" s="21">
        <v>0.58957155756127899</v>
      </c>
      <c r="Q15" s="21">
        <v>0.58349466641029302</v>
      </c>
      <c r="R15" s="21"/>
      <c r="S15" s="21">
        <v>0.69943378139412604</v>
      </c>
      <c r="T15" s="21">
        <v>0.63890071744291799</v>
      </c>
      <c r="U15" s="21">
        <v>0.58782635366303804</v>
      </c>
      <c r="V15" s="21">
        <v>0.58165208456582196</v>
      </c>
      <c r="W15" s="21">
        <v>0.66489916895981005</v>
      </c>
      <c r="X15" s="21">
        <v>0.57553215450462103</v>
      </c>
      <c r="Y15" s="21">
        <v>0.59469797899397403</v>
      </c>
      <c r="Z15" s="21">
        <v>0.61962882437626399</v>
      </c>
      <c r="AA15" s="21">
        <v>0.66255566891593798</v>
      </c>
      <c r="AB15" s="21">
        <v>0.581558604216589</v>
      </c>
      <c r="AC15" s="21">
        <v>0.56943435938912201</v>
      </c>
      <c r="AD15" s="21">
        <v>0.706625309556</v>
      </c>
      <c r="AE15" s="21"/>
      <c r="AF15" s="21">
        <v>0.71034525807926496</v>
      </c>
      <c r="AG15" s="21">
        <v>0.62282778318779797</v>
      </c>
      <c r="AH15" s="21">
        <v>0.621519584662794</v>
      </c>
      <c r="AI15" s="21">
        <v>0.60133262042258995</v>
      </c>
      <c r="AJ15" s="21">
        <v>0.53369776972888305</v>
      </c>
      <c r="AK15" s="21">
        <v>0.52973168375535296</v>
      </c>
      <c r="AL15" s="21"/>
      <c r="AM15" s="21">
        <v>0.63719011448989704</v>
      </c>
      <c r="AN15" s="21">
        <v>0.61068784790895303</v>
      </c>
      <c r="AO15" s="21"/>
      <c r="AP15" s="21">
        <v>0.54446724612097896</v>
      </c>
      <c r="AQ15" s="21">
        <v>0.63779363972858305</v>
      </c>
      <c r="AR15" s="21">
        <v>0.68922632798195604</v>
      </c>
      <c r="AS15" s="21">
        <v>0.73340500753980398</v>
      </c>
      <c r="AT15" s="21">
        <v>0.71325172055507802</v>
      </c>
      <c r="AU15" s="21"/>
      <c r="AV15" s="21">
        <v>0.80894793782645902</v>
      </c>
      <c r="AW15" s="21">
        <v>0.52750671006771299</v>
      </c>
      <c r="AX15" s="21">
        <v>0.74518724912662004</v>
      </c>
      <c r="AY15" s="21">
        <v>0.45035910160116099</v>
      </c>
      <c r="AZ15" s="21">
        <v>0.62686777605677302</v>
      </c>
      <c r="BA15" s="21">
        <v>0.48944937563931001</v>
      </c>
      <c r="BB15" s="21"/>
      <c r="BC15" s="21">
        <v>0.80470711183035104</v>
      </c>
      <c r="BD15" s="21">
        <v>0.58148893301001003</v>
      </c>
      <c r="BE15" s="21">
        <v>0.58946950136117104</v>
      </c>
      <c r="BF15" s="21"/>
      <c r="BG15" s="21">
        <v>0.57236908391853603</v>
      </c>
      <c r="BH15" s="21">
        <v>0.70613187413968903</v>
      </c>
      <c r="BI15" s="21">
        <v>0.67359194706486203</v>
      </c>
      <c r="BJ15" s="21">
        <v>0.61323161343648203</v>
      </c>
      <c r="BK15" s="21">
        <v>0.30379759496612702</v>
      </c>
      <c r="BL15" s="21"/>
      <c r="BM15" s="21">
        <v>0.68427382716897101</v>
      </c>
      <c r="BN15" s="21">
        <v>0.37539890095777201</v>
      </c>
    </row>
    <row r="16" spans="2:66" x14ac:dyDescent="0.35">
      <c r="B16" s="18" t="s">
        <v>526</v>
      </c>
      <c r="C16" s="21">
        <v>8.4589954551541197E-2</v>
      </c>
      <c r="D16" s="21">
        <v>9.9724491987192604E-2</v>
      </c>
      <c r="E16" s="21">
        <v>7.0250605280563802E-2</v>
      </c>
      <c r="F16" s="21"/>
      <c r="G16" s="21">
        <v>3.3456341949290203E-2</v>
      </c>
      <c r="H16" s="21">
        <v>4.2619993707782099E-2</v>
      </c>
      <c r="I16" s="21">
        <v>0.10022285352867299</v>
      </c>
      <c r="J16" s="21">
        <v>8.1372832731049297E-2</v>
      </c>
      <c r="K16" s="21">
        <v>0.105689772347992</v>
      </c>
      <c r="L16" s="21">
        <v>0.12864581449943699</v>
      </c>
      <c r="M16" s="21"/>
      <c r="N16" s="21">
        <v>9.4559270825726197E-2</v>
      </c>
      <c r="O16" s="21">
        <v>8.4699684455126503E-2</v>
      </c>
      <c r="P16" s="21">
        <v>0.100360360105694</v>
      </c>
      <c r="Q16" s="21">
        <v>6.1164298168506798E-2</v>
      </c>
      <c r="R16" s="21"/>
      <c r="S16" s="21">
        <v>6.32264467778033E-2</v>
      </c>
      <c r="T16" s="21">
        <v>6.0142051463304702E-2</v>
      </c>
      <c r="U16" s="21">
        <v>0.10858936783629899</v>
      </c>
      <c r="V16" s="21">
        <v>0.100777186893756</v>
      </c>
      <c r="W16" s="21">
        <v>7.16594616774891E-2</v>
      </c>
      <c r="X16" s="21">
        <v>9.1276068198352794E-2</v>
      </c>
      <c r="Y16" s="21">
        <v>0.121098605223336</v>
      </c>
      <c r="Z16" s="21">
        <v>5.8503735967230401E-2</v>
      </c>
      <c r="AA16" s="21">
        <v>5.8476852822393198E-2</v>
      </c>
      <c r="AB16" s="21">
        <v>0.11600372244037099</v>
      </c>
      <c r="AC16" s="21">
        <v>9.5952389452712297E-2</v>
      </c>
      <c r="AD16" s="21">
        <v>0.107016530557591</v>
      </c>
      <c r="AE16" s="21"/>
      <c r="AF16" s="21">
        <v>4.9911858921470001E-2</v>
      </c>
      <c r="AG16" s="21">
        <v>9.7216944687536402E-2</v>
      </c>
      <c r="AH16" s="21">
        <v>8.3104346659380601E-2</v>
      </c>
      <c r="AI16" s="21">
        <v>8.1439357684353994E-2</v>
      </c>
      <c r="AJ16" s="21">
        <v>0.12603789101537999</v>
      </c>
      <c r="AK16" s="21">
        <v>0.112831875190613</v>
      </c>
      <c r="AL16" s="21"/>
      <c r="AM16" s="21">
        <v>8.8872745069468795E-2</v>
      </c>
      <c r="AN16" s="21">
        <v>7.9113021010663295E-2</v>
      </c>
      <c r="AO16" s="21"/>
      <c r="AP16" s="21">
        <v>7.5512776967384801E-2</v>
      </c>
      <c r="AQ16" s="21">
        <v>7.6301071949543997E-2</v>
      </c>
      <c r="AR16" s="21">
        <v>8.7570714487329795E-2</v>
      </c>
      <c r="AS16" s="21">
        <v>7.3918624676110503E-2</v>
      </c>
      <c r="AT16" s="21">
        <v>5.8841312313575603E-2</v>
      </c>
      <c r="AU16" s="21"/>
      <c r="AV16" s="21">
        <v>2.16278984019765E-2</v>
      </c>
      <c r="AW16" s="21">
        <v>0.17527840688867199</v>
      </c>
      <c r="AX16" s="21">
        <v>3.8307795837498701E-2</v>
      </c>
      <c r="AY16" s="21">
        <v>0.19993565494198601</v>
      </c>
      <c r="AZ16" s="21">
        <v>3.3224633847994699E-2</v>
      </c>
      <c r="BA16" s="21">
        <v>3.2487243111718897E-2</v>
      </c>
      <c r="BB16" s="21"/>
      <c r="BC16" s="21">
        <v>4.4283573491266798E-2</v>
      </c>
      <c r="BD16" s="21">
        <v>5.19517738117301E-2</v>
      </c>
      <c r="BE16" s="21">
        <v>0.169491203825335</v>
      </c>
      <c r="BF16" s="21"/>
      <c r="BG16" s="21">
        <v>9.0607501369270593E-2</v>
      </c>
      <c r="BH16" s="21">
        <v>4.4916202073970499E-2</v>
      </c>
      <c r="BI16" s="21">
        <v>7.1205494074789294E-2</v>
      </c>
      <c r="BJ16" s="21">
        <v>9.2384996487278506E-2</v>
      </c>
      <c r="BK16" s="21">
        <v>0.348452040555146</v>
      </c>
      <c r="BL16" s="21"/>
      <c r="BM16" s="21">
        <v>5.2382572687940103E-2</v>
      </c>
      <c r="BN16" s="21">
        <v>0.28919955478349602</v>
      </c>
    </row>
    <row r="17" spans="2:66" x14ac:dyDescent="0.35">
      <c r="B17" s="18" t="s">
        <v>320</v>
      </c>
      <c r="C17" s="22">
        <v>0.54130238425920796</v>
      </c>
      <c r="D17" s="22">
        <v>0.56820428241651999</v>
      </c>
      <c r="E17" s="22">
        <v>0.51476300774180594</v>
      </c>
      <c r="F17" s="22"/>
      <c r="G17" s="22">
        <v>0.62961380605944695</v>
      </c>
      <c r="H17" s="22">
        <v>0.69776826622269605</v>
      </c>
      <c r="I17" s="22">
        <v>0.50997624258753305</v>
      </c>
      <c r="J17" s="22">
        <v>0.53521352335444505</v>
      </c>
      <c r="K17" s="22">
        <v>0.48942291321009801</v>
      </c>
      <c r="L17" s="22">
        <v>0.41994691353332803</v>
      </c>
      <c r="M17" s="22"/>
      <c r="N17" s="22">
        <v>0.60245108419667104</v>
      </c>
      <c r="O17" s="22">
        <v>0.54079746379571303</v>
      </c>
      <c r="P17" s="22">
        <v>0.489211197455585</v>
      </c>
      <c r="Q17" s="22">
        <v>0.52233036824178602</v>
      </c>
      <c r="R17" s="22"/>
      <c r="S17" s="22">
        <v>0.63620733461632195</v>
      </c>
      <c r="T17" s="22">
        <v>0.57875866597961301</v>
      </c>
      <c r="U17" s="22">
        <v>0.47923698582673901</v>
      </c>
      <c r="V17" s="22">
        <v>0.48087489767206698</v>
      </c>
      <c r="W17" s="22">
        <v>0.593239707282321</v>
      </c>
      <c r="X17" s="22">
        <v>0.48425608630626799</v>
      </c>
      <c r="Y17" s="22">
        <v>0.47359937377063899</v>
      </c>
      <c r="Z17" s="22">
        <v>0.56112508840903297</v>
      </c>
      <c r="AA17" s="22">
        <v>0.60407881609354497</v>
      </c>
      <c r="AB17" s="22">
        <v>0.46555488177621801</v>
      </c>
      <c r="AC17" s="22">
        <v>0.47348196993641001</v>
      </c>
      <c r="AD17" s="22">
        <v>0.59960877899840903</v>
      </c>
      <c r="AE17" s="22"/>
      <c r="AF17" s="22">
        <v>0.66043339915779498</v>
      </c>
      <c r="AG17" s="22">
        <v>0.52561083850026102</v>
      </c>
      <c r="AH17" s="22">
        <v>0.53841523800341395</v>
      </c>
      <c r="AI17" s="22">
        <v>0.519893262738235</v>
      </c>
      <c r="AJ17" s="22">
        <v>0.40765987871350301</v>
      </c>
      <c r="AK17" s="22">
        <v>0.41689980856474002</v>
      </c>
      <c r="AL17" s="22"/>
      <c r="AM17" s="22">
        <v>0.54831736942042797</v>
      </c>
      <c r="AN17" s="22">
        <v>0.53157482689829005</v>
      </c>
      <c r="AO17" s="22"/>
      <c r="AP17" s="22">
        <v>0.46895446915359401</v>
      </c>
      <c r="AQ17" s="22">
        <v>0.561492567779039</v>
      </c>
      <c r="AR17" s="22">
        <v>0.60165561349462604</v>
      </c>
      <c r="AS17" s="22">
        <v>0.65948638286369299</v>
      </c>
      <c r="AT17" s="22">
        <v>0.65441040824150298</v>
      </c>
      <c r="AU17" s="22"/>
      <c r="AV17" s="22">
        <v>0.78732003942448303</v>
      </c>
      <c r="AW17" s="22">
        <v>0.35222830317904003</v>
      </c>
      <c r="AX17" s="22">
        <v>0.70687945328912105</v>
      </c>
      <c r="AY17" s="22">
        <v>0.25042344665917499</v>
      </c>
      <c r="AZ17" s="22">
        <v>0.59364314220877801</v>
      </c>
      <c r="BA17" s="22">
        <v>0.45696213252759199</v>
      </c>
      <c r="BB17" s="22"/>
      <c r="BC17" s="22">
        <v>0.76042353833908405</v>
      </c>
      <c r="BD17" s="22">
        <v>0.52953715919828004</v>
      </c>
      <c r="BE17" s="22">
        <v>0.41997829753583599</v>
      </c>
      <c r="BF17" s="22"/>
      <c r="BG17" s="22">
        <v>0.48176158254926499</v>
      </c>
      <c r="BH17" s="22">
        <v>0.66121567206571896</v>
      </c>
      <c r="BI17" s="22">
        <v>0.60238645299007199</v>
      </c>
      <c r="BJ17" s="22">
        <v>0.52084661694920298</v>
      </c>
      <c r="BK17" s="22">
        <v>-4.46544455890193E-2</v>
      </c>
      <c r="BL17" s="22"/>
      <c r="BM17" s="22">
        <v>0.63189125448103101</v>
      </c>
      <c r="BN17" s="22">
        <v>8.6199346174275507E-2</v>
      </c>
    </row>
    <row r="18" spans="2:66" x14ac:dyDescent="0.35">
      <c r="B18" s="16"/>
    </row>
    <row r="19" spans="2:66" x14ac:dyDescent="0.35">
      <c r="B19" t="s">
        <v>102</v>
      </c>
    </row>
    <row r="20" spans="2:66" x14ac:dyDescent="0.35">
      <c r="B20" t="s">
        <v>103</v>
      </c>
    </row>
    <row r="22" spans="2:66" x14ac:dyDescent="0.35">
      <c r="B22"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B2:K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1" width="20.7265625" customWidth="1"/>
  </cols>
  <sheetData>
    <row r="2" spans="2:11" ht="40" customHeight="1" x14ac:dyDescent="0.35">
      <c r="D2" s="32" t="s">
        <v>540</v>
      </c>
      <c r="E2" s="28"/>
      <c r="F2" s="28"/>
      <c r="G2" s="28"/>
      <c r="H2" s="28"/>
      <c r="I2" s="28"/>
      <c r="J2" s="28"/>
      <c r="K2" s="28"/>
    </row>
    <row r="6" spans="2:11" ht="50.15" customHeight="1" x14ac:dyDescent="0.35">
      <c r="B6" s="20" t="s">
        <v>14</v>
      </c>
      <c r="C6" s="20" t="s">
        <v>528</v>
      </c>
      <c r="D6" s="20" t="s">
        <v>529</v>
      </c>
      <c r="E6" s="20" t="s">
        <v>530</v>
      </c>
      <c r="F6" s="20" t="s">
        <v>531</v>
      </c>
      <c r="G6" s="20" t="s">
        <v>532</v>
      </c>
      <c r="H6" s="20" t="s">
        <v>533</v>
      </c>
      <c r="I6" s="20" t="s">
        <v>534</v>
      </c>
      <c r="J6" s="20" t="s">
        <v>535</v>
      </c>
    </row>
    <row r="7" spans="2:11" ht="43.5" x14ac:dyDescent="0.35">
      <c r="B7" s="18" t="s">
        <v>536</v>
      </c>
      <c r="C7" s="17">
        <v>0.26302738794463598</v>
      </c>
      <c r="D7" s="17">
        <v>0.11987301393647801</v>
      </c>
      <c r="E7" s="17">
        <v>0.106509511075442</v>
      </c>
      <c r="F7" s="17">
        <v>0.10016526880384501</v>
      </c>
      <c r="G7" s="17">
        <v>0.18780006378682201</v>
      </c>
      <c r="H7" s="17">
        <v>0.15923343866913101</v>
      </c>
      <c r="I7" s="17">
        <v>0.16992801814070799</v>
      </c>
      <c r="J7" s="17">
        <v>0.120016276675613</v>
      </c>
    </row>
    <row r="8" spans="2:11" ht="43.5" x14ac:dyDescent="0.35">
      <c r="B8" s="18" t="s">
        <v>537</v>
      </c>
      <c r="C8" s="17">
        <v>0.316129583738472</v>
      </c>
      <c r="D8" s="17">
        <v>0.28772050786157699</v>
      </c>
      <c r="E8" s="17">
        <v>0.249475876484826</v>
      </c>
      <c r="F8" s="17">
        <v>0.263281345289826</v>
      </c>
      <c r="G8" s="17">
        <v>0.33902068109454703</v>
      </c>
      <c r="H8" s="17">
        <v>0.36221389349379901</v>
      </c>
      <c r="I8" s="17">
        <v>0.41537159032212401</v>
      </c>
      <c r="J8" s="17">
        <v>0.29552801905284698</v>
      </c>
    </row>
    <row r="9" spans="2:11" ht="43.5" x14ac:dyDescent="0.35">
      <c r="B9" s="18" t="s">
        <v>538</v>
      </c>
      <c r="C9" s="17">
        <v>0.16777747607467999</v>
      </c>
      <c r="D9" s="17">
        <v>0.31027644963265999</v>
      </c>
      <c r="E9" s="17">
        <v>0.28561536960852002</v>
      </c>
      <c r="F9" s="17">
        <v>0.313720952969822</v>
      </c>
      <c r="G9" s="17">
        <v>0.220986606340974</v>
      </c>
      <c r="H9" s="17">
        <v>0.24842057966134901</v>
      </c>
      <c r="I9" s="17">
        <v>0.23239080548081001</v>
      </c>
      <c r="J9" s="17">
        <v>0.27366481636998202</v>
      </c>
    </row>
    <row r="10" spans="2:11" ht="43.5" x14ac:dyDescent="0.35">
      <c r="B10" s="18" t="s">
        <v>539</v>
      </c>
      <c r="C10" s="17">
        <v>8.1573606800481493E-2</v>
      </c>
      <c r="D10" s="17">
        <v>0.171504891985166</v>
      </c>
      <c r="E10" s="17">
        <v>0.26845778784539198</v>
      </c>
      <c r="F10" s="17">
        <v>0.18463759461741799</v>
      </c>
      <c r="G10" s="17">
        <v>9.0092256934924106E-2</v>
      </c>
      <c r="H10" s="17">
        <v>0.106676566151783</v>
      </c>
      <c r="I10" s="17">
        <v>7.9999165751439505E-2</v>
      </c>
      <c r="J10" s="17">
        <v>0.139839830833482</v>
      </c>
    </row>
    <row r="11" spans="2:11" x14ac:dyDescent="0.35">
      <c r="B11" s="18" t="s">
        <v>282</v>
      </c>
      <c r="C11" s="17">
        <v>0.17149194544172999</v>
      </c>
      <c r="D11" s="17">
        <v>0.110625136584119</v>
      </c>
      <c r="E11" s="17">
        <v>8.9941454985819499E-2</v>
      </c>
      <c r="F11" s="17">
        <v>0.13819483831908899</v>
      </c>
      <c r="G11" s="17">
        <v>0.162100391842733</v>
      </c>
      <c r="H11" s="17">
        <v>0.123455522023939</v>
      </c>
      <c r="I11" s="17">
        <v>0.10231042030491801</v>
      </c>
      <c r="J11" s="17">
        <v>0.17095105706807601</v>
      </c>
    </row>
    <row r="12" spans="2:11" x14ac:dyDescent="0.35">
      <c r="B12" s="16"/>
      <c r="C12" s="16"/>
      <c r="D12" s="16"/>
      <c r="E12" s="16"/>
      <c r="F12" s="16"/>
      <c r="G12" s="16"/>
      <c r="H12" s="16"/>
      <c r="I12" s="16"/>
      <c r="J12" s="16"/>
    </row>
    <row r="13" spans="2:11" x14ac:dyDescent="0.35">
      <c r="B13" t="s">
        <v>102</v>
      </c>
    </row>
    <row r="14" spans="2:11" x14ac:dyDescent="0.35">
      <c r="B14" t="s">
        <v>103</v>
      </c>
    </row>
    <row r="18" spans="2:2" x14ac:dyDescent="0.3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541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ht="43.5" x14ac:dyDescent="0.35">
      <c r="B9" s="18" t="s">
        <v>536</v>
      </c>
      <c r="C9" s="17">
        <v>0.26302738794463598</v>
      </c>
      <c r="D9" s="17">
        <v>0.29124528397385702</v>
      </c>
      <c r="E9" s="17">
        <v>0.23583571918172</v>
      </c>
      <c r="F9" s="17"/>
      <c r="G9" s="17">
        <v>0.35841591744467499</v>
      </c>
      <c r="H9" s="17">
        <v>0.359204317163414</v>
      </c>
      <c r="I9" s="17">
        <v>0.25646634399303497</v>
      </c>
      <c r="J9" s="17">
        <v>0.225017341463253</v>
      </c>
      <c r="K9" s="17">
        <v>0.244330822206906</v>
      </c>
      <c r="L9" s="17">
        <v>0.16970040751882001</v>
      </c>
      <c r="M9" s="17"/>
      <c r="N9" s="17">
        <v>0.33116013657771298</v>
      </c>
      <c r="O9" s="17">
        <v>0.27814850731065399</v>
      </c>
      <c r="P9" s="17">
        <v>0.22589157710559901</v>
      </c>
      <c r="Q9" s="17">
        <v>0.204613719414035</v>
      </c>
      <c r="R9" s="17"/>
      <c r="S9" s="17">
        <v>0.321684383028424</v>
      </c>
      <c r="T9" s="17">
        <v>0.28407352355194099</v>
      </c>
      <c r="U9" s="17">
        <v>0.22589134762471699</v>
      </c>
      <c r="V9" s="17">
        <v>0.28438807029463498</v>
      </c>
      <c r="W9" s="17">
        <v>0.29981429600983101</v>
      </c>
      <c r="X9" s="17">
        <v>0.24850842739052201</v>
      </c>
      <c r="Y9" s="17">
        <v>0.20555540753240401</v>
      </c>
      <c r="Z9" s="17">
        <v>0.201075758631827</v>
      </c>
      <c r="AA9" s="17">
        <v>0.255048844325515</v>
      </c>
      <c r="AB9" s="17">
        <v>0.23071686280894099</v>
      </c>
      <c r="AC9" s="17">
        <v>0.22882775891297399</v>
      </c>
      <c r="AD9" s="17">
        <v>0.310620495270232</v>
      </c>
      <c r="AE9" s="17"/>
      <c r="AF9" s="17">
        <v>0.32822838021809603</v>
      </c>
      <c r="AG9" s="17">
        <v>0.25615371377167001</v>
      </c>
      <c r="AH9" s="17">
        <v>0.216684513610785</v>
      </c>
      <c r="AI9" s="17">
        <v>0.25066468233928302</v>
      </c>
      <c r="AJ9" s="17">
        <v>0.24620002385794701</v>
      </c>
      <c r="AK9" s="17">
        <v>0.18942368453299199</v>
      </c>
      <c r="AL9" s="17"/>
      <c r="AM9" s="17">
        <v>0.23316869590358399</v>
      </c>
      <c r="AN9" s="17">
        <v>0.30483827986301698</v>
      </c>
      <c r="AO9" s="17"/>
      <c r="AP9" s="17">
        <v>0.195314849259524</v>
      </c>
      <c r="AQ9" s="17">
        <v>0.27298006572294797</v>
      </c>
      <c r="AR9" s="17">
        <v>0.30142861496572099</v>
      </c>
      <c r="AS9" s="17">
        <v>0.361560911212083</v>
      </c>
      <c r="AT9" s="17">
        <v>0.43225692378069902</v>
      </c>
      <c r="AU9" s="17"/>
      <c r="AV9" s="17">
        <v>0.35264815005912098</v>
      </c>
      <c r="AW9" s="17">
        <v>0.19166048196771199</v>
      </c>
      <c r="AX9" s="17">
        <v>0.313516362233625</v>
      </c>
      <c r="AY9" s="17">
        <v>0.14427541241602801</v>
      </c>
      <c r="AZ9" s="17">
        <v>0.28976775989554099</v>
      </c>
      <c r="BA9" s="17">
        <v>0.20868169245774301</v>
      </c>
      <c r="BB9" s="17"/>
      <c r="BC9" s="17">
        <v>0.373537591812932</v>
      </c>
      <c r="BD9" s="17">
        <v>0.20463212772480499</v>
      </c>
      <c r="BE9" s="17">
        <v>0.279918036528289</v>
      </c>
      <c r="BF9" s="17"/>
      <c r="BG9" s="17">
        <v>0.235713775446664</v>
      </c>
      <c r="BH9" s="17">
        <v>0.28684792072776</v>
      </c>
      <c r="BI9" s="17">
        <v>0.29287249407043697</v>
      </c>
      <c r="BJ9" s="17">
        <v>0.27977240542227899</v>
      </c>
      <c r="BK9" s="17">
        <v>0.14130181079950099</v>
      </c>
      <c r="BL9" s="17"/>
      <c r="BM9" s="17">
        <v>0.27849213996456101</v>
      </c>
      <c r="BN9" s="17">
        <v>0.17334313406913501</v>
      </c>
    </row>
    <row r="10" spans="2:66" ht="43.5" x14ac:dyDescent="0.35">
      <c r="B10" s="18" t="s">
        <v>537</v>
      </c>
      <c r="C10" s="17">
        <v>0.316129583738472</v>
      </c>
      <c r="D10" s="17">
        <v>0.32164016957945601</v>
      </c>
      <c r="E10" s="17">
        <v>0.31031248841007802</v>
      </c>
      <c r="F10" s="17"/>
      <c r="G10" s="17">
        <v>0.26726191899783502</v>
      </c>
      <c r="H10" s="17">
        <v>0.34259559327817701</v>
      </c>
      <c r="I10" s="17">
        <v>0.31251676055210198</v>
      </c>
      <c r="J10" s="17">
        <v>0.31992652576706898</v>
      </c>
      <c r="K10" s="17">
        <v>0.28591304539267698</v>
      </c>
      <c r="L10" s="17">
        <v>0.34717987577876402</v>
      </c>
      <c r="M10" s="17"/>
      <c r="N10" s="17">
        <v>0.335693830162825</v>
      </c>
      <c r="O10" s="17">
        <v>0.31911185915493701</v>
      </c>
      <c r="P10" s="17">
        <v>0.33867675177068701</v>
      </c>
      <c r="Q10" s="17">
        <v>0.27707010359483297</v>
      </c>
      <c r="R10" s="17"/>
      <c r="S10" s="17">
        <v>0.32138244074420302</v>
      </c>
      <c r="T10" s="17">
        <v>0.336112311354687</v>
      </c>
      <c r="U10" s="17">
        <v>0.35017857558694998</v>
      </c>
      <c r="V10" s="17">
        <v>0.29673104518458898</v>
      </c>
      <c r="W10" s="17">
        <v>0.28558143797569502</v>
      </c>
      <c r="X10" s="17">
        <v>0.30620053559540999</v>
      </c>
      <c r="Y10" s="17">
        <v>0.284179422593272</v>
      </c>
      <c r="Z10" s="17">
        <v>0.384485848340268</v>
      </c>
      <c r="AA10" s="17">
        <v>0.27051357945072402</v>
      </c>
      <c r="AB10" s="17">
        <v>0.38377681007241399</v>
      </c>
      <c r="AC10" s="17">
        <v>0.25878608963598199</v>
      </c>
      <c r="AD10" s="17">
        <v>0.328496281700419</v>
      </c>
      <c r="AE10" s="17"/>
      <c r="AF10" s="17">
        <v>0.30413674218357301</v>
      </c>
      <c r="AG10" s="17">
        <v>0.311597375133145</v>
      </c>
      <c r="AH10" s="17">
        <v>0.38382807991622497</v>
      </c>
      <c r="AI10" s="17">
        <v>0.33187434893704298</v>
      </c>
      <c r="AJ10" s="17">
        <v>0.24401839307232101</v>
      </c>
      <c r="AK10" s="17">
        <v>0.31920083328278898</v>
      </c>
      <c r="AL10" s="17"/>
      <c r="AM10" s="17">
        <v>0.32517696657718997</v>
      </c>
      <c r="AN10" s="17">
        <v>0.30553415175974502</v>
      </c>
      <c r="AO10" s="17"/>
      <c r="AP10" s="17">
        <v>0.275558306679756</v>
      </c>
      <c r="AQ10" s="17">
        <v>0.33003675584902697</v>
      </c>
      <c r="AR10" s="17">
        <v>0.33490138429444299</v>
      </c>
      <c r="AS10" s="17">
        <v>0.31041058323076998</v>
      </c>
      <c r="AT10" s="17">
        <v>0.30529732588026398</v>
      </c>
      <c r="AU10" s="17"/>
      <c r="AV10" s="17">
        <v>0.33081634049476499</v>
      </c>
      <c r="AW10" s="17">
        <v>0.31231088244968602</v>
      </c>
      <c r="AX10" s="17">
        <v>0.37271249379773402</v>
      </c>
      <c r="AY10" s="17">
        <v>0.33291392581135798</v>
      </c>
      <c r="AZ10" s="17">
        <v>0.296062886663434</v>
      </c>
      <c r="BA10" s="17">
        <v>0.27695084233149903</v>
      </c>
      <c r="BB10" s="17"/>
      <c r="BC10" s="17">
        <v>0.33128360265370099</v>
      </c>
      <c r="BD10" s="17">
        <v>0.31573313452066398</v>
      </c>
      <c r="BE10" s="17">
        <v>0.32329261489884797</v>
      </c>
      <c r="BF10" s="17"/>
      <c r="BG10" s="17">
        <v>0.27719165471381402</v>
      </c>
      <c r="BH10" s="17">
        <v>0.34582374934749699</v>
      </c>
      <c r="BI10" s="17">
        <v>0.32018495094891802</v>
      </c>
      <c r="BJ10" s="17">
        <v>0.32518139911893101</v>
      </c>
      <c r="BK10" s="17">
        <v>0.285037636239653</v>
      </c>
      <c r="BL10" s="17"/>
      <c r="BM10" s="17">
        <v>0.33460864576210098</v>
      </c>
      <c r="BN10" s="17">
        <v>0.29432667906624399</v>
      </c>
    </row>
    <row r="11" spans="2:66" ht="43.5" x14ac:dyDescent="0.35">
      <c r="B11" s="18" t="s">
        <v>538</v>
      </c>
      <c r="C11" s="17">
        <v>0.16777747607467999</v>
      </c>
      <c r="D11" s="17">
        <v>0.162650880875082</v>
      </c>
      <c r="E11" s="17">
        <v>0.17360290115981</v>
      </c>
      <c r="F11" s="17"/>
      <c r="G11" s="17">
        <v>0.15999071802069201</v>
      </c>
      <c r="H11" s="17">
        <v>0.13882831538036999</v>
      </c>
      <c r="I11" s="17">
        <v>0.18136411280252501</v>
      </c>
      <c r="J11" s="17">
        <v>0.16897881867439099</v>
      </c>
      <c r="K11" s="17">
        <v>0.189426992560145</v>
      </c>
      <c r="L11" s="17">
        <v>0.17007306267148101</v>
      </c>
      <c r="M11" s="17"/>
      <c r="N11" s="17">
        <v>0.17392688223605399</v>
      </c>
      <c r="O11" s="17">
        <v>0.138536032167828</v>
      </c>
      <c r="P11" s="17">
        <v>0.16137649520960101</v>
      </c>
      <c r="Q11" s="17">
        <v>0.19359841410841799</v>
      </c>
      <c r="R11" s="17"/>
      <c r="S11" s="17">
        <v>0.17991982547929</v>
      </c>
      <c r="T11" s="17">
        <v>0.142304536485343</v>
      </c>
      <c r="U11" s="17">
        <v>0.19872555463354999</v>
      </c>
      <c r="V11" s="17">
        <v>0.117416529767671</v>
      </c>
      <c r="W11" s="17">
        <v>0.14318927281097399</v>
      </c>
      <c r="X11" s="17">
        <v>0.17341085886905599</v>
      </c>
      <c r="Y11" s="17">
        <v>0.21826938169559901</v>
      </c>
      <c r="Z11" s="17">
        <v>0.15333314285292701</v>
      </c>
      <c r="AA11" s="17">
        <v>0.189391734176236</v>
      </c>
      <c r="AB11" s="17">
        <v>0.18824222188989501</v>
      </c>
      <c r="AC11" s="17">
        <v>0.16364267926846099</v>
      </c>
      <c r="AD11" s="17">
        <v>8.0804336241067198E-2</v>
      </c>
      <c r="AE11" s="17"/>
      <c r="AF11" s="17">
        <v>0.17390177886982799</v>
      </c>
      <c r="AG11" s="17">
        <v>0.17294805379001801</v>
      </c>
      <c r="AH11" s="17">
        <v>0.138128813761277</v>
      </c>
      <c r="AI11" s="17">
        <v>0.171601777140068</v>
      </c>
      <c r="AJ11" s="17">
        <v>0.15724410809713199</v>
      </c>
      <c r="AK11" s="17">
        <v>0.18686332871192601</v>
      </c>
      <c r="AL11" s="17"/>
      <c r="AM11" s="17">
        <v>0.18522671664155799</v>
      </c>
      <c r="AN11" s="17">
        <v>0.14310190736821099</v>
      </c>
      <c r="AO11" s="17"/>
      <c r="AP11" s="17">
        <v>0.185218143906592</v>
      </c>
      <c r="AQ11" s="17">
        <v>0.161579649459624</v>
      </c>
      <c r="AR11" s="17">
        <v>0.15653896785935101</v>
      </c>
      <c r="AS11" s="17">
        <v>0.14619220539316799</v>
      </c>
      <c r="AT11" s="17">
        <v>0.18368064379837901</v>
      </c>
      <c r="AU11" s="17"/>
      <c r="AV11" s="17">
        <v>0.136039580524003</v>
      </c>
      <c r="AW11" s="17">
        <v>0.22808399422916001</v>
      </c>
      <c r="AX11" s="17">
        <v>0.17358025149550699</v>
      </c>
      <c r="AY11" s="17">
        <v>0.22274093559460001</v>
      </c>
      <c r="AZ11" s="17">
        <v>0.127772502649387</v>
      </c>
      <c r="BA11" s="17">
        <v>0.13724497411346601</v>
      </c>
      <c r="BB11" s="17"/>
      <c r="BC11" s="17">
        <v>0.119321203547553</v>
      </c>
      <c r="BD11" s="17">
        <v>0.16812058088259499</v>
      </c>
      <c r="BE11" s="17">
        <v>0.20811160779374299</v>
      </c>
      <c r="BF11" s="17"/>
      <c r="BG11" s="17">
        <v>0.20064905930526</v>
      </c>
      <c r="BH11" s="17">
        <v>0.16321603013611399</v>
      </c>
      <c r="BI11" s="17">
        <v>0.16954257110262</v>
      </c>
      <c r="BJ11" s="17">
        <v>0.227900589084821</v>
      </c>
      <c r="BK11" s="17">
        <v>0.16788646812754299</v>
      </c>
      <c r="BL11" s="17"/>
      <c r="BM11" s="17">
        <v>0.16933292489049701</v>
      </c>
      <c r="BN11" s="17">
        <v>0.181773400985552</v>
      </c>
    </row>
    <row r="12" spans="2:66" ht="43.5" x14ac:dyDescent="0.35">
      <c r="B12" s="18" t="s">
        <v>539</v>
      </c>
      <c r="C12" s="17">
        <v>8.1573606800481493E-2</v>
      </c>
      <c r="D12" s="17">
        <v>8.1485429188133396E-2</v>
      </c>
      <c r="E12" s="17">
        <v>8.2061648294413203E-2</v>
      </c>
      <c r="F12" s="17"/>
      <c r="G12" s="17">
        <v>4.5632666149516499E-2</v>
      </c>
      <c r="H12" s="17">
        <v>4.2383623791993001E-2</v>
      </c>
      <c r="I12" s="17">
        <v>8.0622341318697902E-2</v>
      </c>
      <c r="J12" s="17">
        <v>9.3026971680058607E-2</v>
      </c>
      <c r="K12" s="17">
        <v>9.5744452457387205E-2</v>
      </c>
      <c r="L12" s="17">
        <v>0.119456154481916</v>
      </c>
      <c r="M12" s="17"/>
      <c r="N12" s="17">
        <v>6.0589814706229699E-2</v>
      </c>
      <c r="O12" s="17">
        <v>8.6647418487526398E-2</v>
      </c>
      <c r="P12" s="17">
        <v>9.5308936163751704E-2</v>
      </c>
      <c r="Q12" s="17">
        <v>8.8209245937691E-2</v>
      </c>
      <c r="R12" s="17"/>
      <c r="S12" s="17">
        <v>4.2052843836376197E-2</v>
      </c>
      <c r="T12" s="17">
        <v>6.1236536701235599E-2</v>
      </c>
      <c r="U12" s="17">
        <v>7.3475079241083804E-2</v>
      </c>
      <c r="V12" s="17">
        <v>0.105886142389431</v>
      </c>
      <c r="W12" s="17">
        <v>6.5577437821635901E-2</v>
      </c>
      <c r="X12" s="17">
        <v>8.4930172288360903E-2</v>
      </c>
      <c r="Y12" s="17">
        <v>0.11459472672596301</v>
      </c>
      <c r="Z12" s="17">
        <v>7.1361644238269503E-2</v>
      </c>
      <c r="AA12" s="17">
        <v>8.9577046029133606E-2</v>
      </c>
      <c r="AB12" s="17">
        <v>9.5313588914994807E-2</v>
      </c>
      <c r="AC12" s="17">
        <v>0.14458872066217901</v>
      </c>
      <c r="AD12" s="17">
        <v>7.8953861009510906E-2</v>
      </c>
      <c r="AE12" s="17"/>
      <c r="AF12" s="17">
        <v>4.7821719383264301E-2</v>
      </c>
      <c r="AG12" s="17">
        <v>8.5709248427866702E-2</v>
      </c>
      <c r="AH12" s="17">
        <v>8.4038896553515693E-2</v>
      </c>
      <c r="AI12" s="17">
        <v>7.8562756926911906E-2</v>
      </c>
      <c r="AJ12" s="17">
        <v>0.13915883106608901</v>
      </c>
      <c r="AK12" s="17">
        <v>0.10721619253973499</v>
      </c>
      <c r="AL12" s="17"/>
      <c r="AM12" s="17">
        <v>8.6647727898548105E-2</v>
      </c>
      <c r="AN12" s="17">
        <v>7.4952477584990296E-2</v>
      </c>
      <c r="AO12" s="17"/>
      <c r="AP12" s="17">
        <v>9.8180079794746203E-2</v>
      </c>
      <c r="AQ12" s="17">
        <v>7.9344392452571397E-2</v>
      </c>
      <c r="AR12" s="17">
        <v>6.2673986955348093E-2</v>
      </c>
      <c r="AS12" s="17">
        <v>5.9737198133574497E-2</v>
      </c>
      <c r="AT12" s="17">
        <v>1.93813721373319E-2</v>
      </c>
      <c r="AU12" s="17"/>
      <c r="AV12" s="17">
        <v>3.5284387512347401E-2</v>
      </c>
      <c r="AW12" s="17">
        <v>0.12836024372060201</v>
      </c>
      <c r="AX12" s="17">
        <v>5.3424918935416003E-2</v>
      </c>
      <c r="AY12" s="17">
        <v>0.14655019139775799</v>
      </c>
      <c r="AZ12" s="17">
        <v>5.5610174104318601E-2</v>
      </c>
      <c r="BA12" s="17">
        <v>9.5559650768909404E-2</v>
      </c>
      <c r="BB12" s="17"/>
      <c r="BC12" s="17">
        <v>4.61430881885765E-2</v>
      </c>
      <c r="BD12" s="17">
        <v>8.4470540055368595E-2</v>
      </c>
      <c r="BE12" s="17">
        <v>0.101671919015523</v>
      </c>
      <c r="BF12" s="17"/>
      <c r="BG12" s="17">
        <v>0.110330508448297</v>
      </c>
      <c r="BH12" s="17">
        <v>5.48543916597777E-2</v>
      </c>
      <c r="BI12" s="17">
        <v>7.47806995277841E-2</v>
      </c>
      <c r="BJ12" s="17">
        <v>7.3365948323099506E-2</v>
      </c>
      <c r="BK12" s="17">
        <v>0.20752553700572299</v>
      </c>
      <c r="BL12" s="17"/>
      <c r="BM12" s="17">
        <v>6.3919689748369105E-2</v>
      </c>
      <c r="BN12" s="17">
        <v>0.17648175646580799</v>
      </c>
    </row>
    <row r="13" spans="2:66" x14ac:dyDescent="0.35">
      <c r="B13" s="18" t="s">
        <v>282</v>
      </c>
      <c r="C13" s="19">
        <v>0.17149194544172999</v>
      </c>
      <c r="D13" s="19">
        <v>0.14297823638347201</v>
      </c>
      <c r="E13" s="19">
        <v>0.19818724295397899</v>
      </c>
      <c r="F13" s="19"/>
      <c r="G13" s="19">
        <v>0.16869877938728201</v>
      </c>
      <c r="H13" s="19">
        <v>0.116988150386047</v>
      </c>
      <c r="I13" s="19">
        <v>0.16903044133364001</v>
      </c>
      <c r="J13" s="19">
        <v>0.193050342415228</v>
      </c>
      <c r="K13" s="19">
        <v>0.184584687382885</v>
      </c>
      <c r="L13" s="19">
        <v>0.193590499549018</v>
      </c>
      <c r="M13" s="19"/>
      <c r="N13" s="19">
        <v>9.8629336317178101E-2</v>
      </c>
      <c r="O13" s="19">
        <v>0.177556182879054</v>
      </c>
      <c r="P13" s="19">
        <v>0.178746239750361</v>
      </c>
      <c r="Q13" s="19">
        <v>0.23650851694502401</v>
      </c>
      <c r="R13" s="19"/>
      <c r="S13" s="19">
        <v>0.134960506911707</v>
      </c>
      <c r="T13" s="19">
        <v>0.17627309190679399</v>
      </c>
      <c r="U13" s="19">
        <v>0.151729442913699</v>
      </c>
      <c r="V13" s="19">
        <v>0.19557821236367301</v>
      </c>
      <c r="W13" s="19">
        <v>0.20583755538186399</v>
      </c>
      <c r="X13" s="19">
        <v>0.18695000585665</v>
      </c>
      <c r="Y13" s="19">
        <v>0.17740106145276199</v>
      </c>
      <c r="Z13" s="19">
        <v>0.189743605936708</v>
      </c>
      <c r="AA13" s="19">
        <v>0.19546879601839101</v>
      </c>
      <c r="AB13" s="19">
        <v>0.101950516313756</v>
      </c>
      <c r="AC13" s="19">
        <v>0.20415475152040399</v>
      </c>
      <c r="AD13" s="19">
        <v>0.201125025778771</v>
      </c>
      <c r="AE13" s="19"/>
      <c r="AF13" s="19">
        <v>0.14591137934523801</v>
      </c>
      <c r="AG13" s="19">
        <v>0.17359160887729999</v>
      </c>
      <c r="AH13" s="19">
        <v>0.17731969615819801</v>
      </c>
      <c r="AI13" s="19">
        <v>0.167296434656694</v>
      </c>
      <c r="AJ13" s="19">
        <v>0.21337864390651001</v>
      </c>
      <c r="AK13" s="19">
        <v>0.19729596093255899</v>
      </c>
      <c r="AL13" s="19"/>
      <c r="AM13" s="19">
        <v>0.16977989297912</v>
      </c>
      <c r="AN13" s="19">
        <v>0.17157318342403699</v>
      </c>
      <c r="AO13" s="19"/>
      <c r="AP13" s="19">
        <v>0.24572862035938101</v>
      </c>
      <c r="AQ13" s="19">
        <v>0.15605913651583</v>
      </c>
      <c r="AR13" s="19">
        <v>0.144457045925137</v>
      </c>
      <c r="AS13" s="19">
        <v>0.122099102030405</v>
      </c>
      <c r="AT13" s="19">
        <v>5.9383734403326303E-2</v>
      </c>
      <c r="AU13" s="19"/>
      <c r="AV13" s="19">
        <v>0.145211541409764</v>
      </c>
      <c r="AW13" s="19">
        <v>0.13958439763284</v>
      </c>
      <c r="AX13" s="19">
        <v>8.6765973537718394E-2</v>
      </c>
      <c r="AY13" s="19">
        <v>0.15351953478025601</v>
      </c>
      <c r="AZ13" s="19">
        <v>0.23078667668732</v>
      </c>
      <c r="BA13" s="19">
        <v>0.28156284032838302</v>
      </c>
      <c r="BB13" s="19"/>
      <c r="BC13" s="19">
        <v>0.129714513797238</v>
      </c>
      <c r="BD13" s="19">
        <v>0.22704361681656701</v>
      </c>
      <c r="BE13" s="19">
        <v>8.7005821763596697E-2</v>
      </c>
      <c r="BF13" s="19"/>
      <c r="BG13" s="19">
        <v>0.17611500208596501</v>
      </c>
      <c r="BH13" s="19">
        <v>0.14925790812885201</v>
      </c>
      <c r="BI13" s="19">
        <v>0.14261928435024099</v>
      </c>
      <c r="BJ13" s="19">
        <v>9.3779658050869505E-2</v>
      </c>
      <c r="BK13" s="19">
        <v>0.19824854782758</v>
      </c>
      <c r="BL13" s="19"/>
      <c r="BM13" s="19">
        <v>0.153646599634472</v>
      </c>
      <c r="BN13" s="19">
        <v>0.174075029413262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542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ht="43.5" x14ac:dyDescent="0.35">
      <c r="B9" s="18" t="s">
        <v>536</v>
      </c>
      <c r="C9" s="17">
        <v>0.11987301393647801</v>
      </c>
      <c r="D9" s="17">
        <v>0.14186206946164201</v>
      </c>
      <c r="E9" s="17">
        <v>9.9024366081257795E-2</v>
      </c>
      <c r="F9" s="17"/>
      <c r="G9" s="17">
        <v>0.196285064860555</v>
      </c>
      <c r="H9" s="17">
        <v>0.24069904073661699</v>
      </c>
      <c r="I9" s="17">
        <v>0.123814609871136</v>
      </c>
      <c r="J9" s="17">
        <v>9.3086896335108499E-2</v>
      </c>
      <c r="K9" s="17">
        <v>5.6280515692571399E-2</v>
      </c>
      <c r="L9" s="17">
        <v>3.1610036714328799E-2</v>
      </c>
      <c r="M9" s="17"/>
      <c r="N9" s="17">
        <v>0.14954400520769401</v>
      </c>
      <c r="O9" s="17">
        <v>0.116371086408233</v>
      </c>
      <c r="P9" s="17">
        <v>9.4903173884227005E-2</v>
      </c>
      <c r="Q9" s="17">
        <v>0.11343217448831799</v>
      </c>
      <c r="R9" s="17"/>
      <c r="S9" s="17">
        <v>0.206387804187324</v>
      </c>
      <c r="T9" s="17">
        <v>0.10188516854195601</v>
      </c>
      <c r="U9" s="17">
        <v>7.2884069270851407E-2</v>
      </c>
      <c r="V9" s="17">
        <v>0.120129897607335</v>
      </c>
      <c r="W9" s="17">
        <v>7.94753313002039E-2</v>
      </c>
      <c r="X9" s="17">
        <v>0.152369848683265</v>
      </c>
      <c r="Y9" s="17">
        <v>4.82781137382726E-2</v>
      </c>
      <c r="Z9" s="17">
        <v>0.12814381469004199</v>
      </c>
      <c r="AA9" s="17">
        <v>0.13371639124186599</v>
      </c>
      <c r="AB9" s="17">
        <v>0.107021817089667</v>
      </c>
      <c r="AC9" s="17">
        <v>9.5040377340980198E-2</v>
      </c>
      <c r="AD9" s="17">
        <v>0.125979524908576</v>
      </c>
      <c r="AE9" s="17"/>
      <c r="AF9" s="17">
        <v>0.21367386643244499</v>
      </c>
      <c r="AG9" s="17">
        <v>8.93213368201448E-2</v>
      </c>
      <c r="AH9" s="17">
        <v>0.119288675769473</v>
      </c>
      <c r="AI9" s="17">
        <v>7.7231579092996397E-2</v>
      </c>
      <c r="AJ9" s="17">
        <v>6.0462360556655097E-2</v>
      </c>
      <c r="AK9" s="17">
        <v>0.102918111255151</v>
      </c>
      <c r="AL9" s="17"/>
      <c r="AM9" s="17">
        <v>0.114299635043055</v>
      </c>
      <c r="AN9" s="17">
        <v>0.12739018742937799</v>
      </c>
      <c r="AO9" s="17"/>
      <c r="AP9" s="17">
        <v>8.3517861640001703E-2</v>
      </c>
      <c r="AQ9" s="17">
        <v>9.0194105712530906E-2</v>
      </c>
      <c r="AR9" s="17">
        <v>0.150790582802801</v>
      </c>
      <c r="AS9" s="17">
        <v>0.19171745666009599</v>
      </c>
      <c r="AT9" s="17">
        <v>0.27505778085239602</v>
      </c>
      <c r="AU9" s="17"/>
      <c r="AV9" s="17">
        <v>0.21542585071423601</v>
      </c>
      <c r="AW9" s="17">
        <v>5.8241254925478797E-2</v>
      </c>
      <c r="AX9" s="17">
        <v>9.4744052504555101E-2</v>
      </c>
      <c r="AY9" s="17">
        <v>5.8195677535508597E-2</v>
      </c>
      <c r="AZ9" s="17">
        <v>6.2226605115011997E-2</v>
      </c>
      <c r="BA9" s="17">
        <v>6.34723396516223E-2</v>
      </c>
      <c r="BB9" s="17"/>
      <c r="BC9" s="17">
        <v>0.12725283136625201</v>
      </c>
      <c r="BD9" s="17">
        <v>0.107141252829393</v>
      </c>
      <c r="BE9" s="17">
        <v>0.14346921523879699</v>
      </c>
      <c r="BF9" s="17"/>
      <c r="BG9" s="17">
        <v>0.20245009769626701</v>
      </c>
      <c r="BH9" s="17">
        <v>0.121399789824275</v>
      </c>
      <c r="BI9" s="17">
        <v>0.11637815815826499</v>
      </c>
      <c r="BJ9" s="17">
        <v>0.17333008443181</v>
      </c>
      <c r="BK9" s="17">
        <v>4.5373734546065102E-2</v>
      </c>
      <c r="BL9" s="17"/>
      <c r="BM9" s="17">
        <v>0.134644141512275</v>
      </c>
      <c r="BN9" s="17">
        <v>7.4982120227230595E-2</v>
      </c>
    </row>
    <row r="10" spans="2:66" ht="43.5" x14ac:dyDescent="0.35">
      <c r="B10" s="18" t="s">
        <v>537</v>
      </c>
      <c r="C10" s="17">
        <v>0.28772050786157699</v>
      </c>
      <c r="D10" s="17">
        <v>0.29884182762664402</v>
      </c>
      <c r="E10" s="17">
        <v>0.27531743194401398</v>
      </c>
      <c r="F10" s="17"/>
      <c r="G10" s="17">
        <v>0.360788001472644</v>
      </c>
      <c r="H10" s="17">
        <v>0.37531450055301102</v>
      </c>
      <c r="I10" s="17">
        <v>0.31755292965848297</v>
      </c>
      <c r="J10" s="17">
        <v>0.25842509902289701</v>
      </c>
      <c r="K10" s="17">
        <v>0.20521940817543899</v>
      </c>
      <c r="L10" s="17">
        <v>0.22258869221560601</v>
      </c>
      <c r="M10" s="17"/>
      <c r="N10" s="17">
        <v>0.33138179121227801</v>
      </c>
      <c r="O10" s="17">
        <v>0.32274482676625499</v>
      </c>
      <c r="P10" s="17">
        <v>0.261687956721329</v>
      </c>
      <c r="Q10" s="17">
        <v>0.22962600216058099</v>
      </c>
      <c r="R10" s="17"/>
      <c r="S10" s="17">
        <v>0.34624721377180501</v>
      </c>
      <c r="T10" s="17">
        <v>0.25398908515880197</v>
      </c>
      <c r="U10" s="17">
        <v>0.329136927978887</v>
      </c>
      <c r="V10" s="17">
        <v>0.285980420717241</v>
      </c>
      <c r="W10" s="17">
        <v>0.273358744220772</v>
      </c>
      <c r="X10" s="17">
        <v>0.25725511146866697</v>
      </c>
      <c r="Y10" s="17">
        <v>0.29824074436342901</v>
      </c>
      <c r="Z10" s="17">
        <v>0.23524833479701299</v>
      </c>
      <c r="AA10" s="17">
        <v>0.29850059274960999</v>
      </c>
      <c r="AB10" s="17">
        <v>0.28015483804868502</v>
      </c>
      <c r="AC10" s="17">
        <v>0.28999313726134102</v>
      </c>
      <c r="AD10" s="17">
        <v>0.20123818828532</v>
      </c>
      <c r="AE10" s="17"/>
      <c r="AF10" s="17">
        <v>0.34512108678120101</v>
      </c>
      <c r="AG10" s="17">
        <v>0.27009267860881903</v>
      </c>
      <c r="AH10" s="17">
        <v>0.28126664753494302</v>
      </c>
      <c r="AI10" s="17">
        <v>0.283706486569125</v>
      </c>
      <c r="AJ10" s="17">
        <v>0.19610587425222301</v>
      </c>
      <c r="AK10" s="17">
        <v>0.32792474613854</v>
      </c>
      <c r="AL10" s="17"/>
      <c r="AM10" s="17">
        <v>0.28296219684627999</v>
      </c>
      <c r="AN10" s="17">
        <v>0.29414052863009099</v>
      </c>
      <c r="AO10" s="17"/>
      <c r="AP10" s="17">
        <v>0.23451150040396501</v>
      </c>
      <c r="AQ10" s="17">
        <v>0.26792335127396499</v>
      </c>
      <c r="AR10" s="17">
        <v>0.32211058946528798</v>
      </c>
      <c r="AS10" s="17">
        <v>0.38967977565425999</v>
      </c>
      <c r="AT10" s="17">
        <v>0.37903864607128002</v>
      </c>
      <c r="AU10" s="17"/>
      <c r="AV10" s="17">
        <v>0.37679333968005702</v>
      </c>
      <c r="AW10" s="17">
        <v>0.210694455028411</v>
      </c>
      <c r="AX10" s="17">
        <v>0.33365925263843699</v>
      </c>
      <c r="AY10" s="17">
        <v>0.217719955489203</v>
      </c>
      <c r="AZ10" s="17">
        <v>0.352678016115476</v>
      </c>
      <c r="BA10" s="17">
        <v>0.223315017975867</v>
      </c>
      <c r="BB10" s="17"/>
      <c r="BC10" s="17">
        <v>0.36876692137936701</v>
      </c>
      <c r="BD10" s="17">
        <v>0.26580073670104698</v>
      </c>
      <c r="BE10" s="17">
        <v>0.26602124722488002</v>
      </c>
      <c r="BF10" s="17"/>
      <c r="BG10" s="17">
        <v>0.20303587685490501</v>
      </c>
      <c r="BH10" s="17">
        <v>0.33691420307702702</v>
      </c>
      <c r="BI10" s="17">
        <v>0.30360429713820503</v>
      </c>
      <c r="BJ10" s="17">
        <v>0.37906360294907099</v>
      </c>
      <c r="BK10" s="17">
        <v>0.1373839935027</v>
      </c>
      <c r="BL10" s="17"/>
      <c r="BM10" s="17">
        <v>0.31503727648117702</v>
      </c>
      <c r="BN10" s="17">
        <v>0.193307307149511</v>
      </c>
    </row>
    <row r="11" spans="2:66" ht="43.5" x14ac:dyDescent="0.35">
      <c r="B11" s="18" t="s">
        <v>538</v>
      </c>
      <c r="C11" s="17">
        <v>0.31027644963265999</v>
      </c>
      <c r="D11" s="17">
        <v>0.29795007297899201</v>
      </c>
      <c r="E11" s="17">
        <v>0.323824076432848</v>
      </c>
      <c r="F11" s="17"/>
      <c r="G11" s="17">
        <v>0.27927331760869001</v>
      </c>
      <c r="H11" s="17">
        <v>0.25914714810508099</v>
      </c>
      <c r="I11" s="17">
        <v>0.285194232894247</v>
      </c>
      <c r="J11" s="17">
        <v>0.31131578937173199</v>
      </c>
      <c r="K11" s="17">
        <v>0.36239797316926797</v>
      </c>
      <c r="L11" s="17">
        <v>0.35710380084930499</v>
      </c>
      <c r="M11" s="17"/>
      <c r="N11" s="17">
        <v>0.31837608461096301</v>
      </c>
      <c r="O11" s="17">
        <v>0.30664846163332399</v>
      </c>
      <c r="P11" s="17">
        <v>0.29518553530213798</v>
      </c>
      <c r="Q11" s="17">
        <v>0.317233712821262</v>
      </c>
      <c r="R11" s="17"/>
      <c r="S11" s="17">
        <v>0.25005190908705599</v>
      </c>
      <c r="T11" s="17">
        <v>0.36680089523354298</v>
      </c>
      <c r="U11" s="17">
        <v>0.28217704949248101</v>
      </c>
      <c r="V11" s="17">
        <v>0.309652414942378</v>
      </c>
      <c r="W11" s="17">
        <v>0.33576699040297198</v>
      </c>
      <c r="X11" s="17">
        <v>0.28634430606715999</v>
      </c>
      <c r="Y11" s="17">
        <v>0.31409392752711801</v>
      </c>
      <c r="Z11" s="17">
        <v>0.37559605411685498</v>
      </c>
      <c r="AA11" s="17">
        <v>0.32467193739080302</v>
      </c>
      <c r="AB11" s="17">
        <v>0.302536208591554</v>
      </c>
      <c r="AC11" s="17">
        <v>0.26016099073455001</v>
      </c>
      <c r="AD11" s="17">
        <v>0.393317714804164</v>
      </c>
      <c r="AE11" s="17"/>
      <c r="AF11" s="17">
        <v>0.232805570354329</v>
      </c>
      <c r="AG11" s="17">
        <v>0.36190602673473399</v>
      </c>
      <c r="AH11" s="17">
        <v>0.29174558384329302</v>
      </c>
      <c r="AI11" s="17">
        <v>0.34078111629666802</v>
      </c>
      <c r="AJ11" s="17">
        <v>0.32732307257924298</v>
      </c>
      <c r="AK11" s="17">
        <v>0.30698264201430198</v>
      </c>
      <c r="AL11" s="17"/>
      <c r="AM11" s="17">
        <v>0.31068598305398798</v>
      </c>
      <c r="AN11" s="17">
        <v>0.31078873757221698</v>
      </c>
      <c r="AO11" s="17"/>
      <c r="AP11" s="17">
        <v>0.32158187387804099</v>
      </c>
      <c r="AQ11" s="17">
        <v>0.34433831950334398</v>
      </c>
      <c r="AR11" s="17">
        <v>0.30460812182187702</v>
      </c>
      <c r="AS11" s="17">
        <v>0.25352651951947103</v>
      </c>
      <c r="AT11" s="17">
        <v>0.186725769176316</v>
      </c>
      <c r="AU11" s="17"/>
      <c r="AV11" s="17">
        <v>0.25951044374433102</v>
      </c>
      <c r="AW11" s="17">
        <v>0.346868010865654</v>
      </c>
      <c r="AX11" s="17">
        <v>0.36899910888270199</v>
      </c>
      <c r="AY11" s="17">
        <v>0.28988729719059197</v>
      </c>
      <c r="AZ11" s="17">
        <v>0.37771955841871802</v>
      </c>
      <c r="BA11" s="17">
        <v>0.33765699532707399</v>
      </c>
      <c r="BB11" s="17"/>
      <c r="BC11" s="17">
        <v>0.33044040805538699</v>
      </c>
      <c r="BD11" s="17">
        <v>0.33479308828889398</v>
      </c>
      <c r="BE11" s="17">
        <v>0.27249989031400002</v>
      </c>
      <c r="BF11" s="17"/>
      <c r="BG11" s="17">
        <v>0.30565868075649999</v>
      </c>
      <c r="BH11" s="17">
        <v>0.32124935584491798</v>
      </c>
      <c r="BI11" s="17">
        <v>0.33724919541405901</v>
      </c>
      <c r="BJ11" s="17">
        <v>0.243022839851877</v>
      </c>
      <c r="BK11" s="17">
        <v>0.24725371505097099</v>
      </c>
      <c r="BL11" s="17"/>
      <c r="BM11" s="17">
        <v>0.31870169884834698</v>
      </c>
      <c r="BN11" s="17">
        <v>0.2462747141278</v>
      </c>
    </row>
    <row r="12" spans="2:66" ht="43.5" x14ac:dyDescent="0.35">
      <c r="B12" s="18" t="s">
        <v>539</v>
      </c>
      <c r="C12" s="17">
        <v>0.171504891985166</v>
      </c>
      <c r="D12" s="17">
        <v>0.18131123774125801</v>
      </c>
      <c r="E12" s="17">
        <v>0.162788962935276</v>
      </c>
      <c r="F12" s="17"/>
      <c r="G12" s="17">
        <v>6.8404538052044397E-2</v>
      </c>
      <c r="H12" s="17">
        <v>5.0904733330379502E-2</v>
      </c>
      <c r="I12" s="17">
        <v>0.16703533492824299</v>
      </c>
      <c r="J12" s="17">
        <v>0.184051555306009</v>
      </c>
      <c r="K12" s="17">
        <v>0.24584871563595501</v>
      </c>
      <c r="L12" s="17">
        <v>0.28207593522491797</v>
      </c>
      <c r="M12" s="17"/>
      <c r="N12" s="17">
        <v>0.140318791391771</v>
      </c>
      <c r="O12" s="17">
        <v>0.150673254910342</v>
      </c>
      <c r="P12" s="17">
        <v>0.22699044652282399</v>
      </c>
      <c r="Q12" s="17">
        <v>0.178792921854287</v>
      </c>
      <c r="R12" s="17"/>
      <c r="S12" s="17">
        <v>0.121619270159293</v>
      </c>
      <c r="T12" s="17">
        <v>0.183792142589286</v>
      </c>
      <c r="U12" s="17">
        <v>0.193263073610839</v>
      </c>
      <c r="V12" s="17">
        <v>0.15906447122363099</v>
      </c>
      <c r="W12" s="17">
        <v>0.161142135260364</v>
      </c>
      <c r="X12" s="17">
        <v>0.17065582709980001</v>
      </c>
      <c r="Y12" s="17">
        <v>0.19954583983545501</v>
      </c>
      <c r="Z12" s="17">
        <v>0.178237733103877</v>
      </c>
      <c r="AA12" s="17">
        <v>0.15436055207805299</v>
      </c>
      <c r="AB12" s="17">
        <v>0.20273415515377199</v>
      </c>
      <c r="AC12" s="17">
        <v>0.25091418041972502</v>
      </c>
      <c r="AD12" s="17">
        <v>0.10868004006748599</v>
      </c>
      <c r="AE12" s="17"/>
      <c r="AF12" s="17">
        <v>0.11197620565906501</v>
      </c>
      <c r="AG12" s="17">
        <v>0.16967178153932699</v>
      </c>
      <c r="AH12" s="17">
        <v>0.20051511623114501</v>
      </c>
      <c r="AI12" s="17">
        <v>0.17761410786847301</v>
      </c>
      <c r="AJ12" s="17">
        <v>0.27621974960608803</v>
      </c>
      <c r="AK12" s="17">
        <v>0.15803842569486601</v>
      </c>
      <c r="AL12" s="17"/>
      <c r="AM12" s="17">
        <v>0.183980158984903</v>
      </c>
      <c r="AN12" s="17">
        <v>0.155020122436208</v>
      </c>
      <c r="AO12" s="17"/>
      <c r="AP12" s="17">
        <v>0.207296733103952</v>
      </c>
      <c r="AQ12" s="17">
        <v>0.18553073285438601</v>
      </c>
      <c r="AR12" s="17">
        <v>0.13850057361167301</v>
      </c>
      <c r="AS12" s="17">
        <v>9.0037237321826405E-2</v>
      </c>
      <c r="AT12" s="17">
        <v>5.8956687251906802E-2</v>
      </c>
      <c r="AU12" s="17"/>
      <c r="AV12" s="17">
        <v>5.9366745660383101E-2</v>
      </c>
      <c r="AW12" s="17">
        <v>0.28859912339398203</v>
      </c>
      <c r="AX12" s="17">
        <v>0.127428499238216</v>
      </c>
      <c r="AY12" s="17">
        <v>0.35141674838364201</v>
      </c>
      <c r="AZ12" s="17">
        <v>0.103756640916606</v>
      </c>
      <c r="BA12" s="17">
        <v>0.145364273521911</v>
      </c>
      <c r="BB12" s="17"/>
      <c r="BC12" s="17">
        <v>9.4590981857425996E-2</v>
      </c>
      <c r="BD12" s="17">
        <v>0.14663336523430501</v>
      </c>
      <c r="BE12" s="17">
        <v>0.267710533362155</v>
      </c>
      <c r="BF12" s="17"/>
      <c r="BG12" s="17">
        <v>0.19293280047497199</v>
      </c>
      <c r="BH12" s="17">
        <v>0.132669100192399</v>
      </c>
      <c r="BI12" s="17">
        <v>0.14385693522163501</v>
      </c>
      <c r="BJ12" s="17">
        <v>0.168354330189182</v>
      </c>
      <c r="BK12" s="17">
        <v>0.46598560103250702</v>
      </c>
      <c r="BL12" s="17"/>
      <c r="BM12" s="17">
        <v>0.142516732626112</v>
      </c>
      <c r="BN12" s="17">
        <v>0.39711538501139199</v>
      </c>
    </row>
    <row r="13" spans="2:66" x14ac:dyDescent="0.35">
      <c r="B13" s="18" t="s">
        <v>282</v>
      </c>
      <c r="C13" s="19">
        <v>0.110625136584119</v>
      </c>
      <c r="D13" s="19">
        <v>8.0034792191464296E-2</v>
      </c>
      <c r="E13" s="19">
        <v>0.13904516260660399</v>
      </c>
      <c r="F13" s="19"/>
      <c r="G13" s="19">
        <v>9.5249078006066398E-2</v>
      </c>
      <c r="H13" s="19">
        <v>7.3934577274910804E-2</v>
      </c>
      <c r="I13" s="19">
        <v>0.106402892647891</v>
      </c>
      <c r="J13" s="19">
        <v>0.153120659964254</v>
      </c>
      <c r="K13" s="19">
        <v>0.130253387326766</v>
      </c>
      <c r="L13" s="19">
        <v>0.106621534995843</v>
      </c>
      <c r="M13" s="19"/>
      <c r="N13" s="19">
        <v>6.0379327577294702E-2</v>
      </c>
      <c r="O13" s="19">
        <v>0.10356237028184601</v>
      </c>
      <c r="P13" s="19">
        <v>0.121232887569481</v>
      </c>
      <c r="Q13" s="19">
        <v>0.16091518867555199</v>
      </c>
      <c r="R13" s="19"/>
      <c r="S13" s="19">
        <v>7.56938027945218E-2</v>
      </c>
      <c r="T13" s="19">
        <v>9.3532708476412693E-2</v>
      </c>
      <c r="U13" s="19">
        <v>0.122538879646942</v>
      </c>
      <c r="V13" s="19">
        <v>0.12517279550941501</v>
      </c>
      <c r="W13" s="19">
        <v>0.15025679881568799</v>
      </c>
      <c r="X13" s="19">
        <v>0.13337490668110699</v>
      </c>
      <c r="Y13" s="19">
        <v>0.13984137453572601</v>
      </c>
      <c r="Z13" s="19">
        <v>8.2774063292213096E-2</v>
      </c>
      <c r="AA13" s="19">
        <v>8.8750526539668306E-2</v>
      </c>
      <c r="AB13" s="19">
        <v>0.107552981116322</v>
      </c>
      <c r="AC13" s="19">
        <v>0.103891314243405</v>
      </c>
      <c r="AD13" s="19">
        <v>0.170784531934454</v>
      </c>
      <c r="AE13" s="19"/>
      <c r="AF13" s="19">
        <v>9.6423270772959702E-2</v>
      </c>
      <c r="AG13" s="19">
        <v>0.109008176296975</v>
      </c>
      <c r="AH13" s="19">
        <v>0.107183976621146</v>
      </c>
      <c r="AI13" s="19">
        <v>0.120666710172738</v>
      </c>
      <c r="AJ13" s="19">
        <v>0.13988894300579099</v>
      </c>
      <c r="AK13" s="19">
        <v>0.104136074897141</v>
      </c>
      <c r="AL13" s="19"/>
      <c r="AM13" s="19">
        <v>0.108072026071774</v>
      </c>
      <c r="AN13" s="19">
        <v>0.112660423932105</v>
      </c>
      <c r="AO13" s="19"/>
      <c r="AP13" s="19">
        <v>0.15309203097404001</v>
      </c>
      <c r="AQ13" s="19">
        <v>0.112013490655773</v>
      </c>
      <c r="AR13" s="19">
        <v>8.3990132298361497E-2</v>
      </c>
      <c r="AS13" s="19">
        <v>7.5039010844346998E-2</v>
      </c>
      <c r="AT13" s="19">
        <v>0.100221116648101</v>
      </c>
      <c r="AU13" s="19"/>
      <c r="AV13" s="19">
        <v>8.8903620200992503E-2</v>
      </c>
      <c r="AW13" s="19">
        <v>9.5597155786474902E-2</v>
      </c>
      <c r="AX13" s="19">
        <v>7.5169086736090004E-2</v>
      </c>
      <c r="AY13" s="19">
        <v>8.2780321401054097E-2</v>
      </c>
      <c r="AZ13" s="19">
        <v>0.103619179434187</v>
      </c>
      <c r="BA13" s="19">
        <v>0.23019137352352601</v>
      </c>
      <c r="BB13" s="19"/>
      <c r="BC13" s="19">
        <v>7.8948857341567993E-2</v>
      </c>
      <c r="BD13" s="19">
        <v>0.14563155694636201</v>
      </c>
      <c r="BE13" s="19">
        <v>5.02991138601682E-2</v>
      </c>
      <c r="BF13" s="19"/>
      <c r="BG13" s="19">
        <v>9.5922544217355896E-2</v>
      </c>
      <c r="BH13" s="19">
        <v>8.7767551061380303E-2</v>
      </c>
      <c r="BI13" s="19">
        <v>9.8911414067836906E-2</v>
      </c>
      <c r="BJ13" s="19">
        <v>3.6229142578059099E-2</v>
      </c>
      <c r="BK13" s="19">
        <v>0.104002955867757</v>
      </c>
      <c r="BL13" s="19"/>
      <c r="BM13" s="19">
        <v>8.9100150532088807E-2</v>
      </c>
      <c r="BN13" s="19">
        <v>8.8320473484065395E-2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543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ht="43.5" x14ac:dyDescent="0.35">
      <c r="B9" s="18" t="s">
        <v>536</v>
      </c>
      <c r="C9" s="17">
        <v>0.106509511075442</v>
      </c>
      <c r="D9" s="17">
        <v>0.125747430322276</v>
      </c>
      <c r="E9" s="17">
        <v>8.8277373833297701E-2</v>
      </c>
      <c r="F9" s="17"/>
      <c r="G9" s="17">
        <v>0.14912961986030901</v>
      </c>
      <c r="H9" s="17">
        <v>0.21752634618946701</v>
      </c>
      <c r="I9" s="17">
        <v>0.117494983462705</v>
      </c>
      <c r="J9" s="17">
        <v>8.46557812519904E-2</v>
      </c>
      <c r="K9" s="17">
        <v>4.9776649333552199E-2</v>
      </c>
      <c r="L9" s="17">
        <v>3.4426518947384598E-2</v>
      </c>
      <c r="M9" s="17"/>
      <c r="N9" s="17">
        <v>0.145467240184046</v>
      </c>
      <c r="O9" s="17">
        <v>9.0362417782148999E-2</v>
      </c>
      <c r="P9" s="17">
        <v>9.2934935127692894E-2</v>
      </c>
      <c r="Q9" s="17">
        <v>9.0876348473147198E-2</v>
      </c>
      <c r="R9" s="17"/>
      <c r="S9" s="17">
        <v>0.17137137508564201</v>
      </c>
      <c r="T9" s="17">
        <v>6.08387873451494E-2</v>
      </c>
      <c r="U9" s="17">
        <v>9.7008204615373197E-2</v>
      </c>
      <c r="V9" s="17">
        <v>0.108338020475775</v>
      </c>
      <c r="W9" s="17">
        <v>9.8560487560104507E-2</v>
      </c>
      <c r="X9" s="17">
        <v>0.10820384717074499</v>
      </c>
      <c r="Y9" s="17">
        <v>7.2506000724078895E-2</v>
      </c>
      <c r="Z9" s="17">
        <v>6.9693077031651299E-2</v>
      </c>
      <c r="AA9" s="17">
        <v>0.11468532223519</v>
      </c>
      <c r="AB9" s="17">
        <v>0.119072578727734</v>
      </c>
      <c r="AC9" s="17">
        <v>0.105384442494885</v>
      </c>
      <c r="AD9" s="17">
        <v>0.109243265051247</v>
      </c>
      <c r="AE9" s="17"/>
      <c r="AF9" s="17">
        <v>0.18001664442857501</v>
      </c>
      <c r="AG9" s="17">
        <v>7.69543796121097E-2</v>
      </c>
      <c r="AH9" s="17">
        <v>0.10247046802490301</v>
      </c>
      <c r="AI9" s="17">
        <v>7.83695712258691E-2</v>
      </c>
      <c r="AJ9" s="17">
        <v>7.0278046525954693E-2</v>
      </c>
      <c r="AK9" s="17">
        <v>9.4039655578001299E-2</v>
      </c>
      <c r="AL9" s="17"/>
      <c r="AM9" s="17">
        <v>0.107768720461242</v>
      </c>
      <c r="AN9" s="17">
        <v>0.105478124257432</v>
      </c>
      <c r="AO9" s="17"/>
      <c r="AP9" s="17">
        <v>6.6468740278459101E-2</v>
      </c>
      <c r="AQ9" s="17">
        <v>7.8031143127267805E-2</v>
      </c>
      <c r="AR9" s="17">
        <v>0.131733728478684</v>
      </c>
      <c r="AS9" s="17">
        <v>0.19136512626248101</v>
      </c>
      <c r="AT9" s="17">
        <v>0.219818942661448</v>
      </c>
      <c r="AU9" s="17"/>
      <c r="AV9" s="17">
        <v>0.178532341937857</v>
      </c>
      <c r="AW9" s="17">
        <v>7.0548255952828598E-2</v>
      </c>
      <c r="AX9" s="17">
        <v>7.4925815753219396E-2</v>
      </c>
      <c r="AY9" s="17">
        <v>6.7355371698020403E-2</v>
      </c>
      <c r="AZ9" s="17">
        <v>5.6402888335449999E-2</v>
      </c>
      <c r="BA9" s="17">
        <v>1.8715799450882399E-2</v>
      </c>
      <c r="BB9" s="17"/>
      <c r="BC9" s="17">
        <v>8.5965855180299103E-2</v>
      </c>
      <c r="BD9" s="17">
        <v>0.105262598789142</v>
      </c>
      <c r="BE9" s="17">
        <v>0.13212941841284501</v>
      </c>
      <c r="BF9" s="17"/>
      <c r="BG9" s="17">
        <v>0.16239908742699399</v>
      </c>
      <c r="BH9" s="17">
        <v>0.1126238269736</v>
      </c>
      <c r="BI9" s="17">
        <v>9.9060361928880403E-2</v>
      </c>
      <c r="BJ9" s="17">
        <v>0.20852497483303001</v>
      </c>
      <c r="BK9" s="17">
        <v>4.5346288350395003E-2</v>
      </c>
      <c r="BL9" s="17"/>
      <c r="BM9" s="17">
        <v>0.120757553693648</v>
      </c>
      <c r="BN9" s="17">
        <v>8.3104926265886794E-2</v>
      </c>
    </row>
    <row r="10" spans="2:66" ht="43.5" x14ac:dyDescent="0.35">
      <c r="B10" s="18" t="s">
        <v>537</v>
      </c>
      <c r="C10" s="17">
        <v>0.249475876484826</v>
      </c>
      <c r="D10" s="17">
        <v>0.25560274772029401</v>
      </c>
      <c r="E10" s="17">
        <v>0.24473177262206899</v>
      </c>
      <c r="F10" s="17"/>
      <c r="G10" s="17">
        <v>0.38997453203543397</v>
      </c>
      <c r="H10" s="17">
        <v>0.33273074908843098</v>
      </c>
      <c r="I10" s="17">
        <v>0.24447026981908301</v>
      </c>
      <c r="J10" s="17">
        <v>0.19444942895776199</v>
      </c>
      <c r="K10" s="17">
        <v>0.19790086516977301</v>
      </c>
      <c r="L10" s="17">
        <v>0.17130970390866301</v>
      </c>
      <c r="M10" s="17"/>
      <c r="N10" s="17">
        <v>0.27891682171552701</v>
      </c>
      <c r="O10" s="17">
        <v>0.27315942954313299</v>
      </c>
      <c r="P10" s="17">
        <v>0.21903960328525199</v>
      </c>
      <c r="Q10" s="17">
        <v>0.22184821595176801</v>
      </c>
      <c r="R10" s="17"/>
      <c r="S10" s="17">
        <v>0.31499982598798698</v>
      </c>
      <c r="T10" s="17">
        <v>0.256626807565837</v>
      </c>
      <c r="U10" s="17">
        <v>0.20539103792607299</v>
      </c>
      <c r="V10" s="17">
        <v>0.22051896955519301</v>
      </c>
      <c r="W10" s="17">
        <v>0.25320259409221202</v>
      </c>
      <c r="X10" s="17">
        <v>0.27007914707071501</v>
      </c>
      <c r="Y10" s="17">
        <v>0.175666246165329</v>
      </c>
      <c r="Z10" s="17">
        <v>0.29353198842523198</v>
      </c>
      <c r="AA10" s="17">
        <v>0.25750419040232903</v>
      </c>
      <c r="AB10" s="17">
        <v>0.28598714385032198</v>
      </c>
      <c r="AC10" s="17">
        <v>0.20270939550112901</v>
      </c>
      <c r="AD10" s="17">
        <v>0.124677521059838</v>
      </c>
      <c r="AE10" s="17"/>
      <c r="AF10" s="17">
        <v>0.30893453665916398</v>
      </c>
      <c r="AG10" s="17">
        <v>0.23101620111023699</v>
      </c>
      <c r="AH10" s="17">
        <v>0.26096005275985901</v>
      </c>
      <c r="AI10" s="17">
        <v>0.25399610649468601</v>
      </c>
      <c r="AJ10" s="17">
        <v>0.143864435820166</v>
      </c>
      <c r="AK10" s="17">
        <v>0.23799844273741599</v>
      </c>
      <c r="AL10" s="17"/>
      <c r="AM10" s="17">
        <v>0.245147529526545</v>
      </c>
      <c r="AN10" s="17">
        <v>0.25620693348504903</v>
      </c>
      <c r="AO10" s="17"/>
      <c r="AP10" s="17">
        <v>0.199059437944303</v>
      </c>
      <c r="AQ10" s="17">
        <v>0.234669193242112</v>
      </c>
      <c r="AR10" s="17">
        <v>0.27647530976857099</v>
      </c>
      <c r="AS10" s="17">
        <v>0.323471265713353</v>
      </c>
      <c r="AT10" s="17">
        <v>0.27771235480863199</v>
      </c>
      <c r="AU10" s="17"/>
      <c r="AV10" s="17">
        <v>0.36355955360318598</v>
      </c>
      <c r="AW10" s="17">
        <v>0.175977331035267</v>
      </c>
      <c r="AX10" s="17">
        <v>0.26613044124726198</v>
      </c>
      <c r="AY10" s="17">
        <v>0.15469026701615901</v>
      </c>
      <c r="AZ10" s="17">
        <v>0.25310735009377799</v>
      </c>
      <c r="BA10" s="17">
        <v>0.14041965629352801</v>
      </c>
      <c r="BB10" s="17"/>
      <c r="BC10" s="17">
        <v>0.34177453163188098</v>
      </c>
      <c r="BD10" s="17">
        <v>0.23448784263925401</v>
      </c>
      <c r="BE10" s="17">
        <v>0.21535928079460101</v>
      </c>
      <c r="BF10" s="17"/>
      <c r="BG10" s="17">
        <v>0.13060302950312799</v>
      </c>
      <c r="BH10" s="17">
        <v>0.282162661272926</v>
      </c>
      <c r="BI10" s="17">
        <v>0.29338267025723103</v>
      </c>
      <c r="BJ10" s="17">
        <v>0.30195678863653602</v>
      </c>
      <c r="BK10" s="17">
        <v>0.10721121877029401</v>
      </c>
      <c r="BL10" s="17"/>
      <c r="BM10" s="17">
        <v>0.257396449798032</v>
      </c>
      <c r="BN10" s="17">
        <v>0.15227425743501599</v>
      </c>
    </row>
    <row r="11" spans="2:66" ht="43.5" x14ac:dyDescent="0.35">
      <c r="B11" s="18" t="s">
        <v>538</v>
      </c>
      <c r="C11" s="17">
        <v>0.28561536960852002</v>
      </c>
      <c r="D11" s="17">
        <v>0.28373001016913402</v>
      </c>
      <c r="E11" s="17">
        <v>0.286910385247237</v>
      </c>
      <c r="F11" s="17"/>
      <c r="G11" s="17">
        <v>0.28020869731216402</v>
      </c>
      <c r="H11" s="17">
        <v>0.25149293650976901</v>
      </c>
      <c r="I11" s="17">
        <v>0.26471167496887199</v>
      </c>
      <c r="J11" s="17">
        <v>0.32152486336687403</v>
      </c>
      <c r="K11" s="17">
        <v>0.27916575349843398</v>
      </c>
      <c r="L11" s="17">
        <v>0.30925154825088502</v>
      </c>
      <c r="M11" s="17"/>
      <c r="N11" s="17">
        <v>0.27849304810772901</v>
      </c>
      <c r="O11" s="17">
        <v>0.30254726348029398</v>
      </c>
      <c r="P11" s="17">
        <v>0.28153165679546899</v>
      </c>
      <c r="Q11" s="17">
        <v>0.27753847818204702</v>
      </c>
      <c r="R11" s="17"/>
      <c r="S11" s="17">
        <v>0.27707846158326399</v>
      </c>
      <c r="T11" s="17">
        <v>0.35095360014054899</v>
      </c>
      <c r="U11" s="17">
        <v>0.32035587595679099</v>
      </c>
      <c r="V11" s="17">
        <v>0.24701137793412201</v>
      </c>
      <c r="W11" s="17">
        <v>0.243582957023223</v>
      </c>
      <c r="X11" s="17">
        <v>0.26483537249587402</v>
      </c>
      <c r="Y11" s="17">
        <v>0.283741230339773</v>
      </c>
      <c r="Z11" s="17">
        <v>0.270390506156369</v>
      </c>
      <c r="AA11" s="17">
        <v>0.27577584006199302</v>
      </c>
      <c r="AB11" s="17">
        <v>0.29212305538308803</v>
      </c>
      <c r="AC11" s="17">
        <v>0.25733347044726002</v>
      </c>
      <c r="AD11" s="17">
        <v>0.31554743375029898</v>
      </c>
      <c r="AE11" s="17"/>
      <c r="AF11" s="17">
        <v>0.25612261817620002</v>
      </c>
      <c r="AG11" s="17">
        <v>0.33267659992110399</v>
      </c>
      <c r="AH11" s="17">
        <v>0.26304687864516402</v>
      </c>
      <c r="AI11" s="17">
        <v>0.31472342417960503</v>
      </c>
      <c r="AJ11" s="17">
        <v>0.200359084020404</v>
      </c>
      <c r="AK11" s="17">
        <v>0.301043694527797</v>
      </c>
      <c r="AL11" s="17"/>
      <c r="AM11" s="17">
        <v>0.27243643662952699</v>
      </c>
      <c r="AN11" s="17">
        <v>0.30280007414829002</v>
      </c>
      <c r="AO11" s="17"/>
      <c r="AP11" s="17">
        <v>0.269374399982237</v>
      </c>
      <c r="AQ11" s="17">
        <v>0.31806441616340803</v>
      </c>
      <c r="AR11" s="17">
        <v>0.29228353958319803</v>
      </c>
      <c r="AS11" s="17">
        <v>0.25991472238131402</v>
      </c>
      <c r="AT11" s="17">
        <v>0.25499601955107398</v>
      </c>
      <c r="AU11" s="17"/>
      <c r="AV11" s="17">
        <v>0.27893544302423201</v>
      </c>
      <c r="AW11" s="17">
        <v>0.25615498010214899</v>
      </c>
      <c r="AX11" s="17">
        <v>0.386166383146549</v>
      </c>
      <c r="AY11" s="17">
        <v>0.21559610442570901</v>
      </c>
      <c r="AZ11" s="17">
        <v>0.37060988318434501</v>
      </c>
      <c r="BA11" s="17">
        <v>0.36074858612957</v>
      </c>
      <c r="BB11" s="17"/>
      <c r="BC11" s="17">
        <v>0.34646547217784901</v>
      </c>
      <c r="BD11" s="17">
        <v>0.29273861033426601</v>
      </c>
      <c r="BE11" s="17">
        <v>0.228397501062268</v>
      </c>
      <c r="BF11" s="17"/>
      <c r="BG11" s="17">
        <v>0.28020329617672601</v>
      </c>
      <c r="BH11" s="17">
        <v>0.30979011039281101</v>
      </c>
      <c r="BI11" s="17">
        <v>0.33166387856257701</v>
      </c>
      <c r="BJ11" s="17">
        <v>0.208346443486324</v>
      </c>
      <c r="BK11" s="17">
        <v>0.124344581299412</v>
      </c>
      <c r="BL11" s="17"/>
      <c r="BM11" s="17">
        <v>0.30495535796442702</v>
      </c>
      <c r="BN11" s="17">
        <v>0.14378214368523401</v>
      </c>
    </row>
    <row r="12" spans="2:66" ht="43.5" x14ac:dyDescent="0.35">
      <c r="B12" s="18" t="s">
        <v>539</v>
      </c>
      <c r="C12" s="17">
        <v>0.26845778784539198</v>
      </c>
      <c r="D12" s="17">
        <v>0.27362471482059703</v>
      </c>
      <c r="E12" s="17">
        <v>0.26371633583927301</v>
      </c>
      <c r="F12" s="17"/>
      <c r="G12" s="17">
        <v>8.0301262199375098E-2</v>
      </c>
      <c r="H12" s="17">
        <v>0.13862609633539499</v>
      </c>
      <c r="I12" s="17">
        <v>0.26104732835227701</v>
      </c>
      <c r="J12" s="17">
        <v>0.28620351007277001</v>
      </c>
      <c r="K12" s="17">
        <v>0.37346510221924301</v>
      </c>
      <c r="L12" s="17">
        <v>0.420716033976267</v>
      </c>
      <c r="M12" s="17"/>
      <c r="N12" s="17">
        <v>0.24004941748272801</v>
      </c>
      <c r="O12" s="17">
        <v>0.23787190847116699</v>
      </c>
      <c r="P12" s="17">
        <v>0.33489356327539899</v>
      </c>
      <c r="Q12" s="17">
        <v>0.27488745946245902</v>
      </c>
      <c r="R12" s="17"/>
      <c r="S12" s="17">
        <v>0.18424267012437501</v>
      </c>
      <c r="T12" s="17">
        <v>0.24550464365865099</v>
      </c>
      <c r="U12" s="17">
        <v>0.28450662358773998</v>
      </c>
      <c r="V12" s="17">
        <v>0.34022190467232699</v>
      </c>
      <c r="W12" s="17">
        <v>0.28947242013135499</v>
      </c>
      <c r="X12" s="17">
        <v>0.24990819705692799</v>
      </c>
      <c r="Y12" s="17">
        <v>0.36280110115706499</v>
      </c>
      <c r="Z12" s="17">
        <v>0.28310734341470301</v>
      </c>
      <c r="AA12" s="17">
        <v>0.243846160081687</v>
      </c>
      <c r="AB12" s="17">
        <v>0.23308553305681201</v>
      </c>
      <c r="AC12" s="17">
        <v>0.35013584255473201</v>
      </c>
      <c r="AD12" s="17">
        <v>0.29683299042711497</v>
      </c>
      <c r="AE12" s="17"/>
      <c r="AF12" s="17">
        <v>0.169898697686508</v>
      </c>
      <c r="AG12" s="17">
        <v>0.26937032385850102</v>
      </c>
      <c r="AH12" s="17">
        <v>0.28957215815818699</v>
      </c>
      <c r="AI12" s="17">
        <v>0.26895416657947302</v>
      </c>
      <c r="AJ12" s="17">
        <v>0.472952968776508</v>
      </c>
      <c r="AK12" s="17">
        <v>0.26339824159550701</v>
      </c>
      <c r="AL12" s="17"/>
      <c r="AM12" s="17">
        <v>0.29301533810320002</v>
      </c>
      <c r="AN12" s="17">
        <v>0.23551718065669999</v>
      </c>
      <c r="AO12" s="17"/>
      <c r="AP12" s="17">
        <v>0.34234870403408701</v>
      </c>
      <c r="AQ12" s="17">
        <v>0.28090122307851001</v>
      </c>
      <c r="AR12" s="17">
        <v>0.21093113458958901</v>
      </c>
      <c r="AS12" s="17">
        <v>0.16756499552846199</v>
      </c>
      <c r="AT12" s="17">
        <v>0.16617117900723199</v>
      </c>
      <c r="AU12" s="17"/>
      <c r="AV12" s="17">
        <v>0.103624063830422</v>
      </c>
      <c r="AW12" s="17">
        <v>0.42129361048613001</v>
      </c>
      <c r="AX12" s="17">
        <v>0.25410007586387301</v>
      </c>
      <c r="AY12" s="17">
        <v>0.50727734932261204</v>
      </c>
      <c r="AZ12" s="17">
        <v>0.20113399219766501</v>
      </c>
      <c r="BA12" s="17">
        <v>0.26813742438759502</v>
      </c>
      <c r="BB12" s="17"/>
      <c r="BC12" s="17">
        <v>0.150515295445761</v>
      </c>
      <c r="BD12" s="17">
        <v>0.25273292503636802</v>
      </c>
      <c r="BE12" s="17">
        <v>0.390319421548944</v>
      </c>
      <c r="BF12" s="17"/>
      <c r="BG12" s="17">
        <v>0.33029387310139502</v>
      </c>
      <c r="BH12" s="17">
        <v>0.22693201962772799</v>
      </c>
      <c r="BI12" s="17">
        <v>0.20090788118967801</v>
      </c>
      <c r="BJ12" s="17">
        <v>0.260618065302053</v>
      </c>
      <c r="BK12" s="17">
        <v>0.64172537465350998</v>
      </c>
      <c r="BL12" s="17"/>
      <c r="BM12" s="17">
        <v>0.24382227920195301</v>
      </c>
      <c r="BN12" s="17">
        <v>0.55353926891303695</v>
      </c>
    </row>
    <row r="13" spans="2:66" x14ac:dyDescent="0.35">
      <c r="B13" s="18" t="s">
        <v>282</v>
      </c>
      <c r="C13" s="19">
        <v>8.9941454985819499E-2</v>
      </c>
      <c r="D13" s="19">
        <v>6.1295096967699698E-2</v>
      </c>
      <c r="E13" s="19">
        <v>0.11636413245812301</v>
      </c>
      <c r="F13" s="19"/>
      <c r="G13" s="19">
        <v>0.10038588859271801</v>
      </c>
      <c r="H13" s="19">
        <v>5.9623871876938399E-2</v>
      </c>
      <c r="I13" s="19">
        <v>0.112275743397063</v>
      </c>
      <c r="J13" s="19">
        <v>0.113166416350603</v>
      </c>
      <c r="K13" s="19">
        <v>9.9691629778997606E-2</v>
      </c>
      <c r="L13" s="19">
        <v>6.4296194916801302E-2</v>
      </c>
      <c r="M13" s="19"/>
      <c r="N13" s="19">
        <v>5.7073472509970302E-2</v>
      </c>
      <c r="O13" s="19">
        <v>9.6058980723257595E-2</v>
      </c>
      <c r="P13" s="19">
        <v>7.1600241516187796E-2</v>
      </c>
      <c r="Q13" s="19">
        <v>0.13484949793057899</v>
      </c>
      <c r="R13" s="19"/>
      <c r="S13" s="19">
        <v>5.2307667218732298E-2</v>
      </c>
      <c r="T13" s="19">
        <v>8.6076161289814102E-2</v>
      </c>
      <c r="U13" s="19">
        <v>9.2738257914022806E-2</v>
      </c>
      <c r="V13" s="19">
        <v>8.3909727362582703E-2</v>
      </c>
      <c r="W13" s="19">
        <v>0.115181541193105</v>
      </c>
      <c r="X13" s="19">
        <v>0.106973436205738</v>
      </c>
      <c r="Y13" s="19">
        <v>0.105285421613754</v>
      </c>
      <c r="Z13" s="19">
        <v>8.3277084972045598E-2</v>
      </c>
      <c r="AA13" s="19">
        <v>0.108188487218801</v>
      </c>
      <c r="AB13" s="19">
        <v>6.9731688982043197E-2</v>
      </c>
      <c r="AC13" s="19">
        <v>8.4436849001994302E-2</v>
      </c>
      <c r="AD13" s="19">
        <v>0.1536987897115</v>
      </c>
      <c r="AE13" s="19"/>
      <c r="AF13" s="19">
        <v>8.5027503049553005E-2</v>
      </c>
      <c r="AG13" s="19">
        <v>8.9982495498048098E-2</v>
      </c>
      <c r="AH13" s="19">
        <v>8.3950442411888093E-2</v>
      </c>
      <c r="AI13" s="19">
        <v>8.3956731520367395E-2</v>
      </c>
      <c r="AJ13" s="19">
        <v>0.11254546485696799</v>
      </c>
      <c r="AK13" s="19">
        <v>0.103519965561279</v>
      </c>
      <c r="AL13" s="19"/>
      <c r="AM13" s="19">
        <v>8.1631975279487401E-2</v>
      </c>
      <c r="AN13" s="19">
        <v>9.99976874525281E-2</v>
      </c>
      <c r="AO13" s="19"/>
      <c r="AP13" s="19">
        <v>0.12274871776091401</v>
      </c>
      <c r="AQ13" s="19">
        <v>8.8334024388702498E-2</v>
      </c>
      <c r="AR13" s="19">
        <v>8.8576287579957502E-2</v>
      </c>
      <c r="AS13" s="19">
        <v>5.7683890114389798E-2</v>
      </c>
      <c r="AT13" s="19">
        <v>8.1301503971615105E-2</v>
      </c>
      <c r="AU13" s="19"/>
      <c r="AV13" s="19">
        <v>7.5348597604303805E-2</v>
      </c>
      <c r="AW13" s="19">
        <v>7.60258224236251E-2</v>
      </c>
      <c r="AX13" s="19">
        <v>1.8677283989096599E-2</v>
      </c>
      <c r="AY13" s="19">
        <v>5.5080907537499502E-2</v>
      </c>
      <c r="AZ13" s="19">
        <v>0.118745886188761</v>
      </c>
      <c r="BA13" s="19">
        <v>0.21197853373842401</v>
      </c>
      <c r="BB13" s="19"/>
      <c r="BC13" s="19">
        <v>7.52788455642103E-2</v>
      </c>
      <c r="BD13" s="19">
        <v>0.11477802320097</v>
      </c>
      <c r="BE13" s="19">
        <v>3.3794378181342302E-2</v>
      </c>
      <c r="BF13" s="19"/>
      <c r="BG13" s="19">
        <v>9.6500713791756704E-2</v>
      </c>
      <c r="BH13" s="19">
        <v>6.8491381732935494E-2</v>
      </c>
      <c r="BI13" s="19">
        <v>7.4985208061633293E-2</v>
      </c>
      <c r="BJ13" s="19">
        <v>2.0553727742058301E-2</v>
      </c>
      <c r="BK13" s="19">
        <v>8.1372536926389599E-2</v>
      </c>
      <c r="BL13" s="19"/>
      <c r="BM13" s="19">
        <v>7.3068359341939698E-2</v>
      </c>
      <c r="BN13" s="19">
        <v>6.7299403700826196E-2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544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ht="43.5" x14ac:dyDescent="0.35">
      <c r="B9" s="18" t="s">
        <v>536</v>
      </c>
      <c r="C9" s="17">
        <v>0.10016526880384501</v>
      </c>
      <c r="D9" s="17">
        <v>0.13335854704871999</v>
      </c>
      <c r="E9" s="17">
        <v>6.7331614144729102E-2</v>
      </c>
      <c r="F9" s="17"/>
      <c r="G9" s="17">
        <v>0.16880756090011501</v>
      </c>
      <c r="H9" s="17">
        <v>0.209706762566232</v>
      </c>
      <c r="I9" s="17">
        <v>0.102534798638755</v>
      </c>
      <c r="J9" s="17">
        <v>6.0071617967871999E-2</v>
      </c>
      <c r="K9" s="17">
        <v>3.5603898521756501E-2</v>
      </c>
      <c r="L9" s="17">
        <v>3.8990628095429303E-2</v>
      </c>
      <c r="M9" s="17"/>
      <c r="N9" s="17">
        <v>0.12714324623554499</v>
      </c>
      <c r="O9" s="17">
        <v>0.10930014580073601</v>
      </c>
      <c r="P9" s="17">
        <v>8.8462503148607999E-2</v>
      </c>
      <c r="Q9" s="17">
        <v>6.9401683539832698E-2</v>
      </c>
      <c r="R9" s="17"/>
      <c r="S9" s="17">
        <v>0.17429422009112699</v>
      </c>
      <c r="T9" s="17">
        <v>4.5161577162618399E-2</v>
      </c>
      <c r="U9" s="17">
        <v>7.9854631658752298E-2</v>
      </c>
      <c r="V9" s="17">
        <v>0.115274174309209</v>
      </c>
      <c r="W9" s="17">
        <v>7.3303978650065799E-2</v>
      </c>
      <c r="X9" s="17">
        <v>9.7990470598802698E-2</v>
      </c>
      <c r="Y9" s="17">
        <v>6.7351297052240605E-2</v>
      </c>
      <c r="Z9" s="17">
        <v>9.2029178525460095E-2</v>
      </c>
      <c r="AA9" s="17">
        <v>9.2949373198277799E-2</v>
      </c>
      <c r="AB9" s="17">
        <v>8.2457079290259097E-2</v>
      </c>
      <c r="AC9" s="17">
        <v>0.14633162117456799</v>
      </c>
      <c r="AD9" s="17">
        <v>0.17212603719234101</v>
      </c>
      <c r="AE9" s="17"/>
      <c r="AF9" s="17">
        <v>0.17762105805601</v>
      </c>
      <c r="AG9" s="17">
        <v>7.0168226412811494E-2</v>
      </c>
      <c r="AH9" s="17">
        <v>8.2599743692566105E-2</v>
      </c>
      <c r="AI9" s="17">
        <v>7.7493964920962402E-2</v>
      </c>
      <c r="AJ9" s="17">
        <v>6.0020702319966902E-2</v>
      </c>
      <c r="AK9" s="17">
        <v>9.5931560309810704E-2</v>
      </c>
      <c r="AL9" s="17"/>
      <c r="AM9" s="17">
        <v>0.100960223025757</v>
      </c>
      <c r="AN9" s="17">
        <v>9.9747617485121995E-2</v>
      </c>
      <c r="AO9" s="17"/>
      <c r="AP9" s="17">
        <v>6.0053760450293703E-2</v>
      </c>
      <c r="AQ9" s="17">
        <v>8.6649116160954595E-2</v>
      </c>
      <c r="AR9" s="17">
        <v>0.112249051801522</v>
      </c>
      <c r="AS9" s="17">
        <v>0.17142966000814699</v>
      </c>
      <c r="AT9" s="17">
        <v>0.258123319288457</v>
      </c>
      <c r="AU9" s="17"/>
      <c r="AV9" s="17">
        <v>0.17161363867731</v>
      </c>
      <c r="AW9" s="17">
        <v>7.8736044766975904E-2</v>
      </c>
      <c r="AX9" s="17">
        <v>7.0251468188083102E-2</v>
      </c>
      <c r="AY9" s="17">
        <v>3.08210888470676E-2</v>
      </c>
      <c r="AZ9" s="17">
        <v>5.5845189479364898E-2</v>
      </c>
      <c r="BA9" s="17">
        <v>2.6972056413463098E-2</v>
      </c>
      <c r="BB9" s="17"/>
      <c r="BC9" s="17">
        <v>8.9930014822018803E-2</v>
      </c>
      <c r="BD9" s="17">
        <v>8.4652572277035099E-2</v>
      </c>
      <c r="BE9" s="17">
        <v>0.133804491334956</v>
      </c>
      <c r="BF9" s="17"/>
      <c r="BG9" s="17">
        <v>0.13448133187419301</v>
      </c>
      <c r="BH9" s="17">
        <v>0.11079301430414699</v>
      </c>
      <c r="BI9" s="17">
        <v>9.20522985755753E-2</v>
      </c>
      <c r="BJ9" s="17">
        <v>0.21107051937677401</v>
      </c>
      <c r="BK9" s="17">
        <v>3.2867564609430397E-2</v>
      </c>
      <c r="BL9" s="17"/>
      <c r="BM9" s="17">
        <v>0.114663899153718</v>
      </c>
      <c r="BN9" s="17">
        <v>7.4102734407460305E-2</v>
      </c>
    </row>
    <row r="10" spans="2:66" ht="43.5" x14ac:dyDescent="0.35">
      <c r="B10" s="18" t="s">
        <v>537</v>
      </c>
      <c r="C10" s="17">
        <v>0.263281345289826</v>
      </c>
      <c r="D10" s="17">
        <v>0.27448822257807798</v>
      </c>
      <c r="E10" s="17">
        <v>0.25170125273758198</v>
      </c>
      <c r="F10" s="17"/>
      <c r="G10" s="17">
        <v>0.31389267283721201</v>
      </c>
      <c r="H10" s="17">
        <v>0.346885270314164</v>
      </c>
      <c r="I10" s="17">
        <v>0.30559850334036798</v>
      </c>
      <c r="J10" s="17">
        <v>0.235466559895499</v>
      </c>
      <c r="K10" s="17">
        <v>0.217911014731168</v>
      </c>
      <c r="L10" s="17">
        <v>0.18008550037482299</v>
      </c>
      <c r="M10" s="17"/>
      <c r="N10" s="17">
        <v>0.31087266623104298</v>
      </c>
      <c r="O10" s="17">
        <v>0.26202322092135499</v>
      </c>
      <c r="P10" s="17">
        <v>0.205447838655792</v>
      </c>
      <c r="Q10" s="17">
        <v>0.266334659039897</v>
      </c>
      <c r="R10" s="17"/>
      <c r="S10" s="17">
        <v>0.28386138681604201</v>
      </c>
      <c r="T10" s="17">
        <v>0.29543182035882598</v>
      </c>
      <c r="U10" s="17">
        <v>0.25324777674065002</v>
      </c>
      <c r="V10" s="17">
        <v>0.22473313400641901</v>
      </c>
      <c r="W10" s="17">
        <v>0.316715573147616</v>
      </c>
      <c r="X10" s="17">
        <v>0.213342488783132</v>
      </c>
      <c r="Y10" s="17">
        <v>0.21779721289308099</v>
      </c>
      <c r="Z10" s="17">
        <v>0.26048114070197398</v>
      </c>
      <c r="AA10" s="17">
        <v>0.30577907271243498</v>
      </c>
      <c r="AB10" s="17">
        <v>0.26519752622742898</v>
      </c>
      <c r="AC10" s="17">
        <v>0.22688279723573801</v>
      </c>
      <c r="AD10" s="17">
        <v>0.22010051584743201</v>
      </c>
      <c r="AE10" s="17"/>
      <c r="AF10" s="17">
        <v>0.32109876524027697</v>
      </c>
      <c r="AG10" s="17">
        <v>0.26567899914298598</v>
      </c>
      <c r="AH10" s="17">
        <v>0.237276656373135</v>
      </c>
      <c r="AI10" s="17">
        <v>0.24922872215838099</v>
      </c>
      <c r="AJ10" s="17">
        <v>0.180604793864833</v>
      </c>
      <c r="AK10" s="17">
        <v>0.26098477522364599</v>
      </c>
      <c r="AL10" s="17"/>
      <c r="AM10" s="17">
        <v>0.26435881221221802</v>
      </c>
      <c r="AN10" s="17">
        <v>0.25890004343228601</v>
      </c>
      <c r="AO10" s="17"/>
      <c r="AP10" s="17">
        <v>0.216697143364314</v>
      </c>
      <c r="AQ10" s="17">
        <v>0.25507946625648398</v>
      </c>
      <c r="AR10" s="17">
        <v>0.28137447673670302</v>
      </c>
      <c r="AS10" s="17">
        <v>0.34802135511126198</v>
      </c>
      <c r="AT10" s="17">
        <v>0.37088358807147997</v>
      </c>
      <c r="AU10" s="17"/>
      <c r="AV10" s="17">
        <v>0.37231535154562101</v>
      </c>
      <c r="AW10" s="17">
        <v>0.186501638436607</v>
      </c>
      <c r="AX10" s="17">
        <v>0.28010947932518399</v>
      </c>
      <c r="AY10" s="17">
        <v>0.19827604041041499</v>
      </c>
      <c r="AZ10" s="17">
        <v>0.30635406754884997</v>
      </c>
      <c r="BA10" s="17">
        <v>0.14598418526059501</v>
      </c>
      <c r="BB10" s="17"/>
      <c r="BC10" s="17">
        <v>0.35111735461660598</v>
      </c>
      <c r="BD10" s="17">
        <v>0.265203780909884</v>
      </c>
      <c r="BE10" s="17">
        <v>0.21644125488910901</v>
      </c>
      <c r="BF10" s="17"/>
      <c r="BG10" s="17">
        <v>0.181410014823747</v>
      </c>
      <c r="BH10" s="17">
        <v>0.305752890759736</v>
      </c>
      <c r="BI10" s="17">
        <v>0.30241239172352102</v>
      </c>
      <c r="BJ10" s="17">
        <v>0.26489169916590299</v>
      </c>
      <c r="BK10" s="17">
        <v>9.5662191464128202E-2</v>
      </c>
      <c r="BL10" s="17"/>
      <c r="BM10" s="17">
        <v>0.28543414278663098</v>
      </c>
      <c r="BN10" s="17">
        <v>0.134820955660997</v>
      </c>
    </row>
    <row r="11" spans="2:66" ht="43.5" x14ac:dyDescent="0.35">
      <c r="B11" s="18" t="s">
        <v>538</v>
      </c>
      <c r="C11" s="17">
        <v>0.313720952969822</v>
      </c>
      <c r="D11" s="17">
        <v>0.310555948080389</v>
      </c>
      <c r="E11" s="17">
        <v>0.31732629255838601</v>
      </c>
      <c r="F11" s="17"/>
      <c r="G11" s="17">
        <v>0.29320850013532201</v>
      </c>
      <c r="H11" s="17">
        <v>0.26942325910196602</v>
      </c>
      <c r="I11" s="17">
        <v>0.27035423912818601</v>
      </c>
      <c r="J11" s="17">
        <v>0.34911912305489101</v>
      </c>
      <c r="K11" s="17">
        <v>0.33970916451616201</v>
      </c>
      <c r="L11" s="17">
        <v>0.35252654494116897</v>
      </c>
      <c r="M11" s="17"/>
      <c r="N11" s="17">
        <v>0.30275089039248898</v>
      </c>
      <c r="O11" s="17">
        <v>0.32495853579103001</v>
      </c>
      <c r="P11" s="17">
        <v>0.34732602243006</v>
      </c>
      <c r="Q11" s="17">
        <v>0.287326128614801</v>
      </c>
      <c r="R11" s="17"/>
      <c r="S11" s="17">
        <v>0.30940766480218301</v>
      </c>
      <c r="T11" s="17">
        <v>0.35366657431258602</v>
      </c>
      <c r="U11" s="17">
        <v>0.29579610418203101</v>
      </c>
      <c r="V11" s="17">
        <v>0.25863704747333799</v>
      </c>
      <c r="W11" s="17">
        <v>0.29908781510451798</v>
      </c>
      <c r="X11" s="17">
        <v>0.361457580001044</v>
      </c>
      <c r="Y11" s="17">
        <v>0.33868349933654801</v>
      </c>
      <c r="Z11" s="17">
        <v>0.36268493921633299</v>
      </c>
      <c r="AA11" s="17">
        <v>0.30343620806890298</v>
      </c>
      <c r="AB11" s="17">
        <v>0.348088870229525</v>
      </c>
      <c r="AC11" s="17">
        <v>0.23267739641791499</v>
      </c>
      <c r="AD11" s="17">
        <v>0.20319546015006501</v>
      </c>
      <c r="AE11" s="17"/>
      <c r="AF11" s="17">
        <v>0.28114804250328002</v>
      </c>
      <c r="AG11" s="17">
        <v>0.33760448532610898</v>
      </c>
      <c r="AH11" s="17">
        <v>0.31578303139993003</v>
      </c>
      <c r="AI11" s="17">
        <v>0.34402636584749102</v>
      </c>
      <c r="AJ11" s="17">
        <v>0.28488482361943501</v>
      </c>
      <c r="AK11" s="17">
        <v>0.29716471371407399</v>
      </c>
      <c r="AL11" s="17"/>
      <c r="AM11" s="17">
        <v>0.30985482892538202</v>
      </c>
      <c r="AN11" s="17">
        <v>0.32143120456744001</v>
      </c>
      <c r="AO11" s="17"/>
      <c r="AP11" s="17">
        <v>0.32939092259328701</v>
      </c>
      <c r="AQ11" s="17">
        <v>0.30636892739342397</v>
      </c>
      <c r="AR11" s="17">
        <v>0.32253283986443998</v>
      </c>
      <c r="AS11" s="17">
        <v>0.28094258781567699</v>
      </c>
      <c r="AT11" s="17">
        <v>0.24996718846899499</v>
      </c>
      <c r="AU11" s="17"/>
      <c r="AV11" s="17">
        <v>0.28089489422831398</v>
      </c>
      <c r="AW11" s="17">
        <v>0.30766070012254298</v>
      </c>
      <c r="AX11" s="17">
        <v>0.42310729001459502</v>
      </c>
      <c r="AY11" s="17">
        <v>0.27093511170666601</v>
      </c>
      <c r="AZ11" s="17">
        <v>0.37303485215392601</v>
      </c>
      <c r="BA11" s="17">
        <v>0.381324600798153</v>
      </c>
      <c r="BB11" s="17"/>
      <c r="BC11" s="17">
        <v>0.349523481947832</v>
      </c>
      <c r="BD11" s="17">
        <v>0.30607869267624799</v>
      </c>
      <c r="BE11" s="17">
        <v>0.30800238584455197</v>
      </c>
      <c r="BF11" s="17"/>
      <c r="BG11" s="17">
        <v>0.316565250377427</v>
      </c>
      <c r="BH11" s="17">
        <v>0.33341730063779002</v>
      </c>
      <c r="BI11" s="17">
        <v>0.338130081499525</v>
      </c>
      <c r="BJ11" s="17">
        <v>0.22294771777318501</v>
      </c>
      <c r="BK11" s="17">
        <v>0.22014067574646801</v>
      </c>
      <c r="BL11" s="17"/>
      <c r="BM11" s="17">
        <v>0.33066352355572598</v>
      </c>
      <c r="BN11" s="17">
        <v>0.220790209615045</v>
      </c>
    </row>
    <row r="12" spans="2:66" ht="43.5" x14ac:dyDescent="0.35">
      <c r="B12" s="18" t="s">
        <v>539</v>
      </c>
      <c r="C12" s="17">
        <v>0.18463759461741799</v>
      </c>
      <c r="D12" s="17">
        <v>0.18326441564655599</v>
      </c>
      <c r="E12" s="17">
        <v>0.186886513288056</v>
      </c>
      <c r="F12" s="17"/>
      <c r="G12" s="17">
        <v>7.3006911238066893E-2</v>
      </c>
      <c r="H12" s="17">
        <v>8.0942641866439693E-2</v>
      </c>
      <c r="I12" s="17">
        <v>0.17640171258249801</v>
      </c>
      <c r="J12" s="17">
        <v>0.18456871325142199</v>
      </c>
      <c r="K12" s="17">
        <v>0.27170161183569302</v>
      </c>
      <c r="L12" s="17">
        <v>0.29180114877035201</v>
      </c>
      <c r="M12" s="17"/>
      <c r="N12" s="17">
        <v>0.18521084348776201</v>
      </c>
      <c r="O12" s="17">
        <v>0.17239084524967699</v>
      </c>
      <c r="P12" s="17">
        <v>0.21261030393049701</v>
      </c>
      <c r="Q12" s="17">
        <v>0.173238231972004</v>
      </c>
      <c r="R12" s="17"/>
      <c r="S12" s="17">
        <v>0.12842428606131501</v>
      </c>
      <c r="T12" s="17">
        <v>0.181475601615744</v>
      </c>
      <c r="U12" s="17">
        <v>0.24793615948543599</v>
      </c>
      <c r="V12" s="17">
        <v>0.23441656831430399</v>
      </c>
      <c r="W12" s="17">
        <v>0.160790665265199</v>
      </c>
      <c r="X12" s="17">
        <v>0.150084419057924</v>
      </c>
      <c r="Y12" s="17">
        <v>0.24160263799081799</v>
      </c>
      <c r="Z12" s="17">
        <v>0.166328804341245</v>
      </c>
      <c r="AA12" s="17">
        <v>0.14219566116347601</v>
      </c>
      <c r="AB12" s="17">
        <v>0.19605571555267201</v>
      </c>
      <c r="AC12" s="17">
        <v>0.221242562760461</v>
      </c>
      <c r="AD12" s="17">
        <v>0.233610293468722</v>
      </c>
      <c r="AE12" s="17"/>
      <c r="AF12" s="17">
        <v>0.101596220311663</v>
      </c>
      <c r="AG12" s="17">
        <v>0.19660547223227801</v>
      </c>
      <c r="AH12" s="17">
        <v>0.22310626155034399</v>
      </c>
      <c r="AI12" s="17">
        <v>0.18788494348228299</v>
      </c>
      <c r="AJ12" s="17">
        <v>0.28780683721294498</v>
      </c>
      <c r="AK12" s="17">
        <v>0.19724584936773401</v>
      </c>
      <c r="AL12" s="17"/>
      <c r="AM12" s="17">
        <v>0.19703081351708901</v>
      </c>
      <c r="AN12" s="17">
        <v>0.168362368957299</v>
      </c>
      <c r="AO12" s="17"/>
      <c r="AP12" s="17">
        <v>0.19974796169411699</v>
      </c>
      <c r="AQ12" s="17">
        <v>0.20942746183025601</v>
      </c>
      <c r="AR12" s="17">
        <v>0.16966937673794599</v>
      </c>
      <c r="AS12" s="17">
        <v>0.113719418710391</v>
      </c>
      <c r="AT12" s="17">
        <v>3.8491615517954297E-2</v>
      </c>
      <c r="AU12" s="17"/>
      <c r="AV12" s="17">
        <v>6.4742188225818606E-2</v>
      </c>
      <c r="AW12" s="17">
        <v>0.30337110907942999</v>
      </c>
      <c r="AX12" s="17">
        <v>0.157275328250255</v>
      </c>
      <c r="AY12" s="17">
        <v>0.38091792352804399</v>
      </c>
      <c r="AZ12" s="17">
        <v>0.10463660325294399</v>
      </c>
      <c r="BA12" s="17">
        <v>0.16411858514688199</v>
      </c>
      <c r="BB12" s="17"/>
      <c r="BC12" s="17">
        <v>9.6369390707013697E-2</v>
      </c>
      <c r="BD12" s="17">
        <v>0.17292244103853199</v>
      </c>
      <c r="BE12" s="17">
        <v>0.26757437471214501</v>
      </c>
      <c r="BF12" s="17"/>
      <c r="BG12" s="17">
        <v>0.233319703405413</v>
      </c>
      <c r="BH12" s="17">
        <v>0.132004169719731</v>
      </c>
      <c r="BI12" s="17">
        <v>0.152071254767388</v>
      </c>
      <c r="BJ12" s="17">
        <v>0.20515051780712701</v>
      </c>
      <c r="BK12" s="17">
        <v>0.53982802964086396</v>
      </c>
      <c r="BL12" s="17"/>
      <c r="BM12" s="17">
        <v>0.14856004217502</v>
      </c>
      <c r="BN12" s="17">
        <v>0.462385520081672</v>
      </c>
    </row>
    <row r="13" spans="2:66" x14ac:dyDescent="0.35">
      <c r="B13" s="18" t="s">
        <v>282</v>
      </c>
      <c r="C13" s="19">
        <v>0.13819483831908899</v>
      </c>
      <c r="D13" s="19">
        <v>9.8332866646257594E-2</v>
      </c>
      <c r="E13" s="19">
        <v>0.17675432727124701</v>
      </c>
      <c r="F13" s="19"/>
      <c r="G13" s="19">
        <v>0.15108435488928401</v>
      </c>
      <c r="H13" s="19">
        <v>9.3042066151198297E-2</v>
      </c>
      <c r="I13" s="19">
        <v>0.145110746310193</v>
      </c>
      <c r="J13" s="19">
        <v>0.170773985830316</v>
      </c>
      <c r="K13" s="19">
        <v>0.135074310395221</v>
      </c>
      <c r="L13" s="19">
        <v>0.136596177818227</v>
      </c>
      <c r="M13" s="19"/>
      <c r="N13" s="19">
        <v>7.4022353653160303E-2</v>
      </c>
      <c r="O13" s="19">
        <v>0.13132725223720201</v>
      </c>
      <c r="P13" s="19">
        <v>0.146153331835043</v>
      </c>
      <c r="Q13" s="19">
        <v>0.20369929683346599</v>
      </c>
      <c r="R13" s="19"/>
      <c r="S13" s="19">
        <v>0.10401244222933299</v>
      </c>
      <c r="T13" s="19">
        <v>0.124264426550226</v>
      </c>
      <c r="U13" s="19">
        <v>0.12316532793313099</v>
      </c>
      <c r="V13" s="19">
        <v>0.16693907589672999</v>
      </c>
      <c r="W13" s="19">
        <v>0.15010196783260199</v>
      </c>
      <c r="X13" s="19">
        <v>0.177125041559097</v>
      </c>
      <c r="Y13" s="19">
        <v>0.13456535272731199</v>
      </c>
      <c r="Z13" s="19">
        <v>0.118475937214987</v>
      </c>
      <c r="AA13" s="19">
        <v>0.15563968485690699</v>
      </c>
      <c r="AB13" s="19">
        <v>0.108200808700114</v>
      </c>
      <c r="AC13" s="19">
        <v>0.172865622411318</v>
      </c>
      <c r="AD13" s="19">
        <v>0.17096769334143999</v>
      </c>
      <c r="AE13" s="19"/>
      <c r="AF13" s="19">
        <v>0.11853591388876999</v>
      </c>
      <c r="AG13" s="19">
        <v>0.12994281688581599</v>
      </c>
      <c r="AH13" s="19">
        <v>0.141234306984025</v>
      </c>
      <c r="AI13" s="19">
        <v>0.141366003590883</v>
      </c>
      <c r="AJ13" s="19">
        <v>0.18668284298281901</v>
      </c>
      <c r="AK13" s="19">
        <v>0.148673101384735</v>
      </c>
      <c r="AL13" s="19"/>
      <c r="AM13" s="19">
        <v>0.12779532231955401</v>
      </c>
      <c r="AN13" s="19">
        <v>0.151558765557853</v>
      </c>
      <c r="AO13" s="19"/>
      <c r="AP13" s="19">
        <v>0.19411021189798799</v>
      </c>
      <c r="AQ13" s="19">
        <v>0.14247502835888101</v>
      </c>
      <c r="AR13" s="19">
        <v>0.11417425485938899</v>
      </c>
      <c r="AS13" s="19">
        <v>8.5886978354523594E-2</v>
      </c>
      <c r="AT13" s="19">
        <v>8.2534288653113394E-2</v>
      </c>
      <c r="AU13" s="19"/>
      <c r="AV13" s="19">
        <v>0.110433927322936</v>
      </c>
      <c r="AW13" s="19">
        <v>0.123730507594444</v>
      </c>
      <c r="AX13" s="19">
        <v>6.9256434221884003E-2</v>
      </c>
      <c r="AY13" s="19">
        <v>0.119049835507807</v>
      </c>
      <c r="AZ13" s="19">
        <v>0.16012928756491501</v>
      </c>
      <c r="BA13" s="19">
        <v>0.28160057238090702</v>
      </c>
      <c r="BB13" s="19"/>
      <c r="BC13" s="19">
        <v>0.113059757906529</v>
      </c>
      <c r="BD13" s="19">
        <v>0.171142513098301</v>
      </c>
      <c r="BE13" s="19">
        <v>7.4177493219238694E-2</v>
      </c>
      <c r="BF13" s="19"/>
      <c r="BG13" s="19">
        <v>0.13422369951922</v>
      </c>
      <c r="BH13" s="19">
        <v>0.11803262457859599</v>
      </c>
      <c r="BI13" s="19">
        <v>0.115333973433991</v>
      </c>
      <c r="BJ13" s="19">
        <v>9.5939545877009605E-2</v>
      </c>
      <c r="BK13" s="19">
        <v>0.111501538539109</v>
      </c>
      <c r="BL13" s="19"/>
      <c r="BM13" s="19">
        <v>0.120678392328906</v>
      </c>
      <c r="BN13" s="19">
        <v>0.107900580234825</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545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ht="43.5" x14ac:dyDescent="0.35">
      <c r="B9" s="18" t="s">
        <v>536</v>
      </c>
      <c r="C9" s="17">
        <v>0.18780006378682201</v>
      </c>
      <c r="D9" s="17">
        <v>0.23755659250449601</v>
      </c>
      <c r="E9" s="17">
        <v>0.14021273260956699</v>
      </c>
      <c r="F9" s="17"/>
      <c r="G9" s="17">
        <v>0.24306154719992101</v>
      </c>
      <c r="H9" s="17">
        <v>0.28554865513211602</v>
      </c>
      <c r="I9" s="17">
        <v>0.20490058489643001</v>
      </c>
      <c r="J9" s="17">
        <v>0.16841123516689499</v>
      </c>
      <c r="K9" s="17">
        <v>0.119380240032415</v>
      </c>
      <c r="L9" s="17">
        <v>0.11904603938340499</v>
      </c>
      <c r="M9" s="17"/>
      <c r="N9" s="17">
        <v>0.26410565511781298</v>
      </c>
      <c r="O9" s="17">
        <v>0.17183750170296699</v>
      </c>
      <c r="P9" s="17">
        <v>0.15247492042474101</v>
      </c>
      <c r="Q9" s="17">
        <v>0.15408406799118801</v>
      </c>
      <c r="R9" s="17"/>
      <c r="S9" s="17">
        <v>0.25031108324364798</v>
      </c>
      <c r="T9" s="17">
        <v>0.173792807440905</v>
      </c>
      <c r="U9" s="17">
        <v>0.15108487463239501</v>
      </c>
      <c r="V9" s="17">
        <v>0.15526414692638699</v>
      </c>
      <c r="W9" s="17">
        <v>0.215446966359395</v>
      </c>
      <c r="X9" s="17">
        <v>0.17418112008398801</v>
      </c>
      <c r="Y9" s="17">
        <v>0.121583161159737</v>
      </c>
      <c r="Z9" s="17">
        <v>0.187097848895552</v>
      </c>
      <c r="AA9" s="17">
        <v>0.27027565666758702</v>
      </c>
      <c r="AB9" s="17">
        <v>0.11386816316097</v>
      </c>
      <c r="AC9" s="17">
        <v>0.19184792730501199</v>
      </c>
      <c r="AD9" s="17">
        <v>0.219961604399035</v>
      </c>
      <c r="AE9" s="17"/>
      <c r="AF9" s="17">
        <v>0.28057965922143402</v>
      </c>
      <c r="AG9" s="17">
        <v>0.17661881173619701</v>
      </c>
      <c r="AH9" s="17">
        <v>0.132183152782921</v>
      </c>
      <c r="AI9" s="17">
        <v>0.14427131273819399</v>
      </c>
      <c r="AJ9" s="17">
        <v>0.146422828384455</v>
      </c>
      <c r="AK9" s="17">
        <v>0.182149417562358</v>
      </c>
      <c r="AL9" s="17"/>
      <c r="AM9" s="17">
        <v>0.19093362274825501</v>
      </c>
      <c r="AN9" s="17">
        <v>0.18468564404028401</v>
      </c>
      <c r="AO9" s="17"/>
      <c r="AP9" s="17">
        <v>0.130156499776137</v>
      </c>
      <c r="AQ9" s="17">
        <v>0.17710684479126201</v>
      </c>
      <c r="AR9" s="17">
        <v>0.208684514816045</v>
      </c>
      <c r="AS9" s="17">
        <v>0.299853399517025</v>
      </c>
      <c r="AT9" s="17">
        <v>0.403909487962898</v>
      </c>
      <c r="AU9" s="17"/>
      <c r="AV9" s="17">
        <v>0.29148422993705497</v>
      </c>
      <c r="AW9" s="17">
        <v>0.10815945564050999</v>
      </c>
      <c r="AX9" s="17">
        <v>0.20183552842011701</v>
      </c>
      <c r="AY9" s="17">
        <v>0.11433220592821799</v>
      </c>
      <c r="AZ9" s="17">
        <v>0.209955682838912</v>
      </c>
      <c r="BA9" s="17">
        <v>0.100537495128975</v>
      </c>
      <c r="BB9" s="17"/>
      <c r="BC9" s="17">
        <v>0.25250114678100599</v>
      </c>
      <c r="BD9" s="17">
        <v>0.15711748414561899</v>
      </c>
      <c r="BE9" s="17">
        <v>0.19515545990284799</v>
      </c>
      <c r="BF9" s="17"/>
      <c r="BG9" s="17">
        <v>0.229261096130599</v>
      </c>
      <c r="BH9" s="17">
        <v>0.204826032701206</v>
      </c>
      <c r="BI9" s="17">
        <v>0.197451424799574</v>
      </c>
      <c r="BJ9" s="17">
        <v>0.28395653488302097</v>
      </c>
      <c r="BK9" s="17">
        <v>5.7115411675311201E-2</v>
      </c>
      <c r="BL9" s="17"/>
      <c r="BM9" s="17">
        <v>0.20881894256267899</v>
      </c>
      <c r="BN9" s="17">
        <v>0.109605182368832</v>
      </c>
    </row>
    <row r="10" spans="2:66" ht="43.5" x14ac:dyDescent="0.35">
      <c r="B10" s="18" t="s">
        <v>537</v>
      </c>
      <c r="C10" s="17">
        <v>0.33902068109454703</v>
      </c>
      <c r="D10" s="17">
        <v>0.34280911868451203</v>
      </c>
      <c r="E10" s="17">
        <v>0.33597106331452697</v>
      </c>
      <c r="F10" s="17"/>
      <c r="G10" s="17">
        <v>0.36897933825170798</v>
      </c>
      <c r="H10" s="17">
        <v>0.36076465160054599</v>
      </c>
      <c r="I10" s="17">
        <v>0.342128354950334</v>
      </c>
      <c r="J10" s="17">
        <v>0.27778335895581502</v>
      </c>
      <c r="K10" s="17">
        <v>0.36220726278690502</v>
      </c>
      <c r="L10" s="17">
        <v>0.33284486728422202</v>
      </c>
      <c r="M10" s="17"/>
      <c r="N10" s="17">
        <v>0.378453924871053</v>
      </c>
      <c r="O10" s="17">
        <v>0.35112998416787</v>
      </c>
      <c r="P10" s="17">
        <v>0.33543980877253299</v>
      </c>
      <c r="Q10" s="17">
        <v>0.28434193291916698</v>
      </c>
      <c r="R10" s="17"/>
      <c r="S10" s="17">
        <v>0.356768866460418</v>
      </c>
      <c r="T10" s="17">
        <v>0.35601250223409198</v>
      </c>
      <c r="U10" s="17">
        <v>0.32702362173125199</v>
      </c>
      <c r="V10" s="17">
        <v>0.34851640767734399</v>
      </c>
      <c r="W10" s="17">
        <v>0.27906414614646002</v>
      </c>
      <c r="X10" s="17">
        <v>0.33105752122113502</v>
      </c>
      <c r="Y10" s="17">
        <v>0.34887257857348902</v>
      </c>
      <c r="Z10" s="17">
        <v>0.33844422074873398</v>
      </c>
      <c r="AA10" s="17">
        <v>0.31606597672922998</v>
      </c>
      <c r="AB10" s="17">
        <v>0.40504126909847998</v>
      </c>
      <c r="AC10" s="17">
        <v>0.30888631823788099</v>
      </c>
      <c r="AD10" s="17">
        <v>0.260922099057039</v>
      </c>
      <c r="AE10" s="17"/>
      <c r="AF10" s="17">
        <v>0.328801918615448</v>
      </c>
      <c r="AG10" s="17">
        <v>0.331427256755078</v>
      </c>
      <c r="AH10" s="17">
        <v>0.35020185762641798</v>
      </c>
      <c r="AI10" s="17">
        <v>0.344424636210102</v>
      </c>
      <c r="AJ10" s="17">
        <v>0.36025374220217099</v>
      </c>
      <c r="AK10" s="17">
        <v>0.34180722097516197</v>
      </c>
      <c r="AL10" s="17"/>
      <c r="AM10" s="17">
        <v>0.32139009990770101</v>
      </c>
      <c r="AN10" s="17">
        <v>0.36282788618893702</v>
      </c>
      <c r="AO10" s="17"/>
      <c r="AP10" s="17">
        <v>0.30057180123809102</v>
      </c>
      <c r="AQ10" s="17">
        <v>0.31377952048348801</v>
      </c>
      <c r="AR10" s="17">
        <v>0.38327995715329199</v>
      </c>
      <c r="AS10" s="17">
        <v>0.38598500913402201</v>
      </c>
      <c r="AT10" s="17">
        <v>0.34870135315312001</v>
      </c>
      <c r="AU10" s="17"/>
      <c r="AV10" s="17">
        <v>0.36418478419150402</v>
      </c>
      <c r="AW10" s="17">
        <v>0.35070359211883501</v>
      </c>
      <c r="AX10" s="17">
        <v>0.35128553520318401</v>
      </c>
      <c r="AY10" s="17">
        <v>0.318013194968155</v>
      </c>
      <c r="AZ10" s="17">
        <v>0.35449521904225001</v>
      </c>
      <c r="BA10" s="17">
        <v>0.349861807965896</v>
      </c>
      <c r="BB10" s="17"/>
      <c r="BC10" s="17">
        <v>0.40913917580738102</v>
      </c>
      <c r="BD10" s="17">
        <v>0.30596629016933802</v>
      </c>
      <c r="BE10" s="17">
        <v>0.35728768790323301</v>
      </c>
      <c r="BF10" s="17"/>
      <c r="BG10" s="17">
        <v>0.25533044157029999</v>
      </c>
      <c r="BH10" s="17">
        <v>0.36062715370401899</v>
      </c>
      <c r="BI10" s="17">
        <v>0.37777656659964098</v>
      </c>
      <c r="BJ10" s="17">
        <v>0.30774974679971201</v>
      </c>
      <c r="BK10" s="17">
        <v>0.27261923553776302</v>
      </c>
      <c r="BL10" s="17"/>
      <c r="BM10" s="17">
        <v>0.34342072076496599</v>
      </c>
      <c r="BN10" s="17">
        <v>0.28074823990174402</v>
      </c>
    </row>
    <row r="11" spans="2:66" ht="43.5" x14ac:dyDescent="0.35">
      <c r="B11" s="18" t="s">
        <v>538</v>
      </c>
      <c r="C11" s="17">
        <v>0.220986606340974</v>
      </c>
      <c r="D11" s="17">
        <v>0.21943571087261099</v>
      </c>
      <c r="E11" s="17">
        <v>0.22163696883408601</v>
      </c>
      <c r="F11" s="17"/>
      <c r="G11" s="17">
        <v>0.159461523183548</v>
      </c>
      <c r="H11" s="17">
        <v>0.180248396247113</v>
      </c>
      <c r="I11" s="17">
        <v>0.198087615272107</v>
      </c>
      <c r="J11" s="17">
        <v>0.28207145681163998</v>
      </c>
      <c r="K11" s="17">
        <v>0.220102675862973</v>
      </c>
      <c r="L11" s="17">
        <v>0.264839462029619</v>
      </c>
      <c r="M11" s="17"/>
      <c r="N11" s="17">
        <v>0.18615762793964699</v>
      </c>
      <c r="O11" s="17">
        <v>0.227903576690555</v>
      </c>
      <c r="P11" s="17">
        <v>0.23164102359522701</v>
      </c>
      <c r="Q11" s="17">
        <v>0.243754146438594</v>
      </c>
      <c r="R11" s="17"/>
      <c r="S11" s="17">
        <v>0.229467486935923</v>
      </c>
      <c r="T11" s="17">
        <v>0.19878604935526101</v>
      </c>
      <c r="U11" s="17">
        <v>0.20454312056694701</v>
      </c>
      <c r="V11" s="17">
        <v>0.24326440460445201</v>
      </c>
      <c r="W11" s="17">
        <v>0.27103604845069501</v>
      </c>
      <c r="X11" s="17">
        <v>0.21715975731061499</v>
      </c>
      <c r="Y11" s="17">
        <v>0.224593523043607</v>
      </c>
      <c r="Z11" s="17">
        <v>0.25780190623148402</v>
      </c>
      <c r="AA11" s="17">
        <v>0.15515481065931899</v>
      </c>
      <c r="AB11" s="17">
        <v>0.26382695826906799</v>
      </c>
      <c r="AC11" s="17">
        <v>0.20084734634628101</v>
      </c>
      <c r="AD11" s="17">
        <v>0.237002486518396</v>
      </c>
      <c r="AE11" s="17"/>
      <c r="AF11" s="17">
        <v>0.18216360917893501</v>
      </c>
      <c r="AG11" s="17">
        <v>0.23261346172203101</v>
      </c>
      <c r="AH11" s="17">
        <v>0.25121767630932801</v>
      </c>
      <c r="AI11" s="17">
        <v>0.24561610652360999</v>
      </c>
      <c r="AJ11" s="17">
        <v>0.22063041276792</v>
      </c>
      <c r="AK11" s="17">
        <v>0.18665436577879599</v>
      </c>
      <c r="AL11" s="17"/>
      <c r="AM11" s="17">
        <v>0.24054046923354</v>
      </c>
      <c r="AN11" s="17">
        <v>0.19480901966933101</v>
      </c>
      <c r="AO11" s="17"/>
      <c r="AP11" s="17">
        <v>0.22781267432263699</v>
      </c>
      <c r="AQ11" s="17">
        <v>0.237083750326012</v>
      </c>
      <c r="AR11" s="17">
        <v>0.219239491793396</v>
      </c>
      <c r="AS11" s="17">
        <v>0.14399162108395899</v>
      </c>
      <c r="AT11" s="17">
        <v>0.12723638236931301</v>
      </c>
      <c r="AU11" s="17"/>
      <c r="AV11" s="17">
        <v>0.17319733533102899</v>
      </c>
      <c r="AW11" s="17">
        <v>0.268091546441934</v>
      </c>
      <c r="AX11" s="17">
        <v>0.27637505759917202</v>
      </c>
      <c r="AY11" s="17">
        <v>0.230121724750845</v>
      </c>
      <c r="AZ11" s="17">
        <v>0.18981540315666101</v>
      </c>
      <c r="BA11" s="17">
        <v>0.208194720556556</v>
      </c>
      <c r="BB11" s="17"/>
      <c r="BC11" s="17">
        <v>0.16440644672545901</v>
      </c>
      <c r="BD11" s="17">
        <v>0.25155268508659501</v>
      </c>
      <c r="BE11" s="17">
        <v>0.224523318653847</v>
      </c>
      <c r="BF11" s="17"/>
      <c r="BG11" s="17">
        <v>0.230123382797776</v>
      </c>
      <c r="BH11" s="17">
        <v>0.23106316387401499</v>
      </c>
      <c r="BI11" s="17">
        <v>0.21744255634461301</v>
      </c>
      <c r="BJ11" s="17">
        <v>0.280507969348951</v>
      </c>
      <c r="BK11" s="17">
        <v>0.244590487417261</v>
      </c>
      <c r="BL11" s="17"/>
      <c r="BM11" s="17">
        <v>0.23090959516576201</v>
      </c>
      <c r="BN11" s="17">
        <v>0.25290159240485499</v>
      </c>
    </row>
    <row r="12" spans="2:66" ht="43.5" x14ac:dyDescent="0.35">
      <c r="B12" s="18" t="s">
        <v>539</v>
      </c>
      <c r="C12" s="17">
        <v>9.0092256934924106E-2</v>
      </c>
      <c r="D12" s="17">
        <v>8.9421825331850405E-2</v>
      </c>
      <c r="E12" s="17">
        <v>9.1189987835283995E-2</v>
      </c>
      <c r="F12" s="17"/>
      <c r="G12" s="17">
        <v>4.9665161236363498E-2</v>
      </c>
      <c r="H12" s="17">
        <v>5.4151049779991599E-2</v>
      </c>
      <c r="I12" s="17">
        <v>9.9334155040896197E-2</v>
      </c>
      <c r="J12" s="17">
        <v>8.9772601620568299E-2</v>
      </c>
      <c r="K12" s="17">
        <v>0.108732849343287</v>
      </c>
      <c r="L12" s="17">
        <v>0.12658412219058299</v>
      </c>
      <c r="M12" s="17"/>
      <c r="N12" s="17">
        <v>9.2847776737979795E-2</v>
      </c>
      <c r="O12" s="17">
        <v>7.8426082287323298E-2</v>
      </c>
      <c r="P12" s="17">
        <v>0.100105385680134</v>
      </c>
      <c r="Q12" s="17">
        <v>9.1896861305992394E-2</v>
      </c>
      <c r="R12" s="17"/>
      <c r="S12" s="17">
        <v>5.21953244098926E-2</v>
      </c>
      <c r="T12" s="17">
        <v>9.5129179625089003E-2</v>
      </c>
      <c r="U12" s="17">
        <v>0.127868462749091</v>
      </c>
      <c r="V12" s="17">
        <v>0.110819110601906</v>
      </c>
      <c r="W12" s="17">
        <v>4.9112522945228401E-2</v>
      </c>
      <c r="X12" s="17">
        <v>0.100780890892013</v>
      </c>
      <c r="Y12" s="17">
        <v>0.12634519059084101</v>
      </c>
      <c r="Z12" s="17">
        <v>7.15644000450152E-2</v>
      </c>
      <c r="AA12" s="17">
        <v>8.0267664895306595E-2</v>
      </c>
      <c r="AB12" s="17">
        <v>9.6007930359418306E-2</v>
      </c>
      <c r="AC12" s="17">
        <v>0.108002626699003</v>
      </c>
      <c r="AD12" s="17">
        <v>6.1413830926794498E-2</v>
      </c>
      <c r="AE12" s="17"/>
      <c r="AF12" s="17">
        <v>7.0337661920450198E-2</v>
      </c>
      <c r="AG12" s="17">
        <v>9.9788079323529594E-2</v>
      </c>
      <c r="AH12" s="17">
        <v>0.11269833412043501</v>
      </c>
      <c r="AI12" s="17">
        <v>8.8696392978203795E-2</v>
      </c>
      <c r="AJ12" s="17">
        <v>9.6796038374799206E-2</v>
      </c>
      <c r="AK12" s="17">
        <v>6.59779505518968E-2</v>
      </c>
      <c r="AL12" s="17"/>
      <c r="AM12" s="17">
        <v>9.82050071677983E-2</v>
      </c>
      <c r="AN12" s="17">
        <v>7.9220074341437005E-2</v>
      </c>
      <c r="AO12" s="17"/>
      <c r="AP12" s="17">
        <v>0.105528243011867</v>
      </c>
      <c r="AQ12" s="17">
        <v>0.10785456243613301</v>
      </c>
      <c r="AR12" s="17">
        <v>5.9959737213858298E-2</v>
      </c>
      <c r="AS12" s="17">
        <v>6.3899826372435797E-2</v>
      </c>
      <c r="AT12" s="17">
        <v>3.8156040221886699E-2</v>
      </c>
      <c r="AU12" s="17"/>
      <c r="AV12" s="17">
        <v>4.0614981243748703E-2</v>
      </c>
      <c r="AW12" s="17">
        <v>0.14068165075480399</v>
      </c>
      <c r="AX12" s="17">
        <v>5.8128531547037302E-2</v>
      </c>
      <c r="AY12" s="17">
        <v>0.17264065348364199</v>
      </c>
      <c r="AZ12" s="17">
        <v>8.6971372082345497E-2</v>
      </c>
      <c r="BA12" s="17">
        <v>9.6637698887796802E-2</v>
      </c>
      <c r="BB12" s="17"/>
      <c r="BC12" s="17">
        <v>4.6635571016703001E-2</v>
      </c>
      <c r="BD12" s="17">
        <v>8.0235633160179703E-2</v>
      </c>
      <c r="BE12" s="17">
        <v>0.13608990982663299</v>
      </c>
      <c r="BF12" s="17"/>
      <c r="BG12" s="17">
        <v>0.115842440069325</v>
      </c>
      <c r="BH12" s="17">
        <v>6.1569308893989497E-2</v>
      </c>
      <c r="BI12" s="17">
        <v>6.4913046324565404E-2</v>
      </c>
      <c r="BJ12" s="17">
        <v>7.31960969649081E-2</v>
      </c>
      <c r="BK12" s="17">
        <v>0.28177437465875099</v>
      </c>
      <c r="BL12" s="17"/>
      <c r="BM12" s="17">
        <v>7.0438028277886006E-2</v>
      </c>
      <c r="BN12" s="17">
        <v>0.23351052455528301</v>
      </c>
    </row>
    <row r="13" spans="2:66" x14ac:dyDescent="0.35">
      <c r="B13" s="18" t="s">
        <v>282</v>
      </c>
      <c r="C13" s="19">
        <v>0.162100391842733</v>
      </c>
      <c r="D13" s="19">
        <v>0.110776752606531</v>
      </c>
      <c r="E13" s="19">
        <v>0.21098924740653599</v>
      </c>
      <c r="F13" s="19"/>
      <c r="G13" s="19">
        <v>0.17883243012846101</v>
      </c>
      <c r="H13" s="19">
        <v>0.119287247240233</v>
      </c>
      <c r="I13" s="19">
        <v>0.155549289840233</v>
      </c>
      <c r="J13" s="19">
        <v>0.181961347445081</v>
      </c>
      <c r="K13" s="19">
        <v>0.18957697197442</v>
      </c>
      <c r="L13" s="19">
        <v>0.156685509112171</v>
      </c>
      <c r="M13" s="19"/>
      <c r="N13" s="19">
        <v>7.8435015333507996E-2</v>
      </c>
      <c r="O13" s="19">
        <v>0.170702855151284</v>
      </c>
      <c r="P13" s="19">
        <v>0.180338861527366</v>
      </c>
      <c r="Q13" s="19">
        <v>0.225922991345058</v>
      </c>
      <c r="R13" s="19"/>
      <c r="S13" s="19">
        <v>0.11125723895011801</v>
      </c>
      <c r="T13" s="19">
        <v>0.176279461344654</v>
      </c>
      <c r="U13" s="19">
        <v>0.18947992032031399</v>
      </c>
      <c r="V13" s="19">
        <v>0.142135930189912</v>
      </c>
      <c r="W13" s="19">
        <v>0.18534031609822199</v>
      </c>
      <c r="X13" s="19">
        <v>0.17682071049224901</v>
      </c>
      <c r="Y13" s="19">
        <v>0.178605546632325</v>
      </c>
      <c r="Z13" s="19">
        <v>0.145091624079214</v>
      </c>
      <c r="AA13" s="19">
        <v>0.178235891048557</v>
      </c>
      <c r="AB13" s="19">
        <v>0.121255679112064</v>
      </c>
      <c r="AC13" s="19">
        <v>0.190415781411823</v>
      </c>
      <c r="AD13" s="19">
        <v>0.22069997909873501</v>
      </c>
      <c r="AE13" s="19"/>
      <c r="AF13" s="19">
        <v>0.13811715106373301</v>
      </c>
      <c r="AG13" s="19">
        <v>0.159552390463164</v>
      </c>
      <c r="AH13" s="19">
        <v>0.153698979160897</v>
      </c>
      <c r="AI13" s="19">
        <v>0.17699155154988999</v>
      </c>
      <c r="AJ13" s="19">
        <v>0.17589697827065501</v>
      </c>
      <c r="AK13" s="19">
        <v>0.223411045131787</v>
      </c>
      <c r="AL13" s="19"/>
      <c r="AM13" s="19">
        <v>0.148930800942705</v>
      </c>
      <c r="AN13" s="19">
        <v>0.178457375760011</v>
      </c>
      <c r="AO13" s="19"/>
      <c r="AP13" s="19">
        <v>0.23593078165126699</v>
      </c>
      <c r="AQ13" s="19">
        <v>0.164175321963105</v>
      </c>
      <c r="AR13" s="19">
        <v>0.12883629902340801</v>
      </c>
      <c r="AS13" s="19">
        <v>0.106270143892558</v>
      </c>
      <c r="AT13" s="19">
        <v>8.1996736292782299E-2</v>
      </c>
      <c r="AU13" s="19"/>
      <c r="AV13" s="19">
        <v>0.130518669296663</v>
      </c>
      <c r="AW13" s="19">
        <v>0.13236375504391601</v>
      </c>
      <c r="AX13" s="19">
        <v>0.11237534723049</v>
      </c>
      <c r="AY13" s="19">
        <v>0.16489222086914099</v>
      </c>
      <c r="AZ13" s="19">
        <v>0.158762322879831</v>
      </c>
      <c r="BA13" s="19">
        <v>0.24476827746077701</v>
      </c>
      <c r="BB13" s="19"/>
      <c r="BC13" s="19">
        <v>0.12731765966945199</v>
      </c>
      <c r="BD13" s="19">
        <v>0.205127907438268</v>
      </c>
      <c r="BE13" s="19">
        <v>8.6943623713438806E-2</v>
      </c>
      <c r="BF13" s="19"/>
      <c r="BG13" s="19">
        <v>0.169442639432</v>
      </c>
      <c r="BH13" s="19">
        <v>0.14191434082677001</v>
      </c>
      <c r="BI13" s="19">
        <v>0.14241640593160701</v>
      </c>
      <c r="BJ13" s="19">
        <v>5.4589652003407999E-2</v>
      </c>
      <c r="BK13" s="19">
        <v>0.14390049071091399</v>
      </c>
      <c r="BL13" s="19"/>
      <c r="BM13" s="19">
        <v>0.146412713228708</v>
      </c>
      <c r="BN13" s="19">
        <v>0.123234460769286</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546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ht="43.5" x14ac:dyDescent="0.35">
      <c r="B9" s="18" t="s">
        <v>536</v>
      </c>
      <c r="C9" s="17">
        <v>0.15923343866913101</v>
      </c>
      <c r="D9" s="17">
        <v>0.194699988810527</v>
      </c>
      <c r="E9" s="17">
        <v>0.12446259612473</v>
      </c>
      <c r="F9" s="17"/>
      <c r="G9" s="17">
        <v>0.211333183499329</v>
      </c>
      <c r="H9" s="17">
        <v>0.25795107211512303</v>
      </c>
      <c r="I9" s="17">
        <v>0.17600431390917601</v>
      </c>
      <c r="J9" s="17">
        <v>0.135432096696045</v>
      </c>
      <c r="K9" s="17">
        <v>0.10854351655519601</v>
      </c>
      <c r="L9" s="17">
        <v>8.3719351425935007E-2</v>
      </c>
      <c r="M9" s="17"/>
      <c r="N9" s="17">
        <v>0.21251458747740201</v>
      </c>
      <c r="O9" s="17">
        <v>0.167664341540848</v>
      </c>
      <c r="P9" s="17">
        <v>0.124116247252548</v>
      </c>
      <c r="Q9" s="17">
        <v>0.12417041124803101</v>
      </c>
      <c r="R9" s="17"/>
      <c r="S9" s="17">
        <v>0.22055009377426399</v>
      </c>
      <c r="T9" s="17">
        <v>0.12475234440814</v>
      </c>
      <c r="U9" s="17">
        <v>0.122295692210293</v>
      </c>
      <c r="V9" s="17">
        <v>0.155488527894283</v>
      </c>
      <c r="W9" s="17">
        <v>0.164811340637149</v>
      </c>
      <c r="X9" s="17">
        <v>0.10956274369866199</v>
      </c>
      <c r="Y9" s="17">
        <v>0.116110455951702</v>
      </c>
      <c r="Z9" s="17">
        <v>0.17405561806075101</v>
      </c>
      <c r="AA9" s="17">
        <v>0.16318496897746099</v>
      </c>
      <c r="AB9" s="17">
        <v>0.184075965918304</v>
      </c>
      <c r="AC9" s="17">
        <v>0.19208105065218001</v>
      </c>
      <c r="AD9" s="17">
        <v>0.22039392202213101</v>
      </c>
      <c r="AE9" s="17"/>
      <c r="AF9" s="17">
        <v>0.24545802880759099</v>
      </c>
      <c r="AG9" s="17">
        <v>0.140223263597725</v>
      </c>
      <c r="AH9" s="17">
        <v>0.133185187257294</v>
      </c>
      <c r="AI9" s="17">
        <v>0.12722549561716401</v>
      </c>
      <c r="AJ9" s="17">
        <v>0.103516267215538</v>
      </c>
      <c r="AK9" s="17">
        <v>0.14033914738800801</v>
      </c>
      <c r="AL9" s="17"/>
      <c r="AM9" s="17">
        <v>0.165648922145369</v>
      </c>
      <c r="AN9" s="17">
        <v>0.147719741156944</v>
      </c>
      <c r="AO9" s="17"/>
      <c r="AP9" s="17">
        <v>0.10175596575526</v>
      </c>
      <c r="AQ9" s="17">
        <v>0.11303508530433699</v>
      </c>
      <c r="AR9" s="17">
        <v>0.20559997615280901</v>
      </c>
      <c r="AS9" s="17">
        <v>0.241274914640289</v>
      </c>
      <c r="AT9" s="17">
        <v>0.47721890945708301</v>
      </c>
      <c r="AU9" s="17"/>
      <c r="AV9" s="17">
        <v>0.264915919242526</v>
      </c>
      <c r="AW9" s="17">
        <v>0.10651238970214499</v>
      </c>
      <c r="AX9" s="17">
        <v>0.113122999802948</v>
      </c>
      <c r="AY9" s="17">
        <v>7.0310130001520102E-2</v>
      </c>
      <c r="AZ9" s="17">
        <v>0.109855807607862</v>
      </c>
      <c r="BA9" s="17">
        <v>0.10864451064533499</v>
      </c>
      <c r="BB9" s="17"/>
      <c r="BC9" s="17">
        <v>0.192959962388598</v>
      </c>
      <c r="BD9" s="17">
        <v>0.132490283194416</v>
      </c>
      <c r="BE9" s="17">
        <v>0.180062679071472</v>
      </c>
      <c r="BF9" s="17"/>
      <c r="BG9" s="17">
        <v>0.16071289847667</v>
      </c>
      <c r="BH9" s="17">
        <v>0.18521126350848999</v>
      </c>
      <c r="BI9" s="17">
        <v>0.15752129687057501</v>
      </c>
      <c r="BJ9" s="17">
        <v>0.28596565377816802</v>
      </c>
      <c r="BK9" s="17">
        <v>5.0043026894858497E-2</v>
      </c>
      <c r="BL9" s="17"/>
      <c r="BM9" s="17">
        <v>0.18120800959396</v>
      </c>
      <c r="BN9" s="17">
        <v>0.10463420688641099</v>
      </c>
    </row>
    <row r="10" spans="2:66" ht="43.5" x14ac:dyDescent="0.35">
      <c r="B10" s="18" t="s">
        <v>537</v>
      </c>
      <c r="C10" s="17">
        <v>0.36221389349379901</v>
      </c>
      <c r="D10" s="17">
        <v>0.37886858861725398</v>
      </c>
      <c r="E10" s="17">
        <v>0.347760758437821</v>
      </c>
      <c r="F10" s="17"/>
      <c r="G10" s="17">
        <v>0.389077763644532</v>
      </c>
      <c r="H10" s="17">
        <v>0.36120734054633902</v>
      </c>
      <c r="I10" s="17">
        <v>0.34754459242753899</v>
      </c>
      <c r="J10" s="17">
        <v>0.33998419705492999</v>
      </c>
      <c r="K10" s="17">
        <v>0.34853969464688001</v>
      </c>
      <c r="L10" s="17">
        <v>0.38424234005414598</v>
      </c>
      <c r="M10" s="17"/>
      <c r="N10" s="17">
        <v>0.38347600667192899</v>
      </c>
      <c r="O10" s="17">
        <v>0.37295364639608403</v>
      </c>
      <c r="P10" s="17">
        <v>0.356164315808291</v>
      </c>
      <c r="Q10" s="17">
        <v>0.333387477491359</v>
      </c>
      <c r="R10" s="17"/>
      <c r="S10" s="17">
        <v>0.35841356251081502</v>
      </c>
      <c r="T10" s="17">
        <v>0.40490399923546699</v>
      </c>
      <c r="U10" s="17">
        <v>0.39177513560274402</v>
      </c>
      <c r="V10" s="17">
        <v>0.321370393416751</v>
      </c>
      <c r="W10" s="17">
        <v>0.35789530662657398</v>
      </c>
      <c r="X10" s="17">
        <v>0.38632557655309602</v>
      </c>
      <c r="Y10" s="17">
        <v>0.32041056227861697</v>
      </c>
      <c r="Z10" s="17">
        <v>0.42289911996743001</v>
      </c>
      <c r="AA10" s="17">
        <v>0.36075443482157499</v>
      </c>
      <c r="AB10" s="17">
        <v>0.33397245392251002</v>
      </c>
      <c r="AC10" s="17">
        <v>0.336097798738551</v>
      </c>
      <c r="AD10" s="17">
        <v>0.34139788779464803</v>
      </c>
      <c r="AE10" s="17"/>
      <c r="AF10" s="17">
        <v>0.35634461425416097</v>
      </c>
      <c r="AG10" s="17">
        <v>0.35962028013544201</v>
      </c>
      <c r="AH10" s="17">
        <v>0.35930493333955299</v>
      </c>
      <c r="AI10" s="17">
        <v>0.41616176547968498</v>
      </c>
      <c r="AJ10" s="17">
        <v>0.307836878671708</v>
      </c>
      <c r="AK10" s="17">
        <v>0.34651163968267001</v>
      </c>
      <c r="AL10" s="17"/>
      <c r="AM10" s="17">
        <v>0.36588026697526599</v>
      </c>
      <c r="AN10" s="17">
        <v>0.358400825024144</v>
      </c>
      <c r="AO10" s="17"/>
      <c r="AP10" s="17">
        <v>0.30756372898375001</v>
      </c>
      <c r="AQ10" s="17">
        <v>0.40498162542058302</v>
      </c>
      <c r="AR10" s="17">
        <v>0.38060339474111998</v>
      </c>
      <c r="AS10" s="17">
        <v>0.42705260400843498</v>
      </c>
      <c r="AT10" s="17">
        <v>0.189841072849462</v>
      </c>
      <c r="AU10" s="17"/>
      <c r="AV10" s="17">
        <v>0.411048707953167</v>
      </c>
      <c r="AW10" s="17">
        <v>0.29503982469569501</v>
      </c>
      <c r="AX10" s="17">
        <v>0.48900618336176199</v>
      </c>
      <c r="AY10" s="17">
        <v>0.316519312034717</v>
      </c>
      <c r="AZ10" s="17">
        <v>0.40712785340926499</v>
      </c>
      <c r="BA10" s="17">
        <v>0.33891287358322297</v>
      </c>
      <c r="BB10" s="17"/>
      <c r="BC10" s="17">
        <v>0.44511624951726397</v>
      </c>
      <c r="BD10" s="17">
        <v>0.36411013116287999</v>
      </c>
      <c r="BE10" s="17">
        <v>0.32002642867731601</v>
      </c>
      <c r="BF10" s="17"/>
      <c r="BG10" s="17">
        <v>0.32762335097242401</v>
      </c>
      <c r="BH10" s="17">
        <v>0.37989531479544097</v>
      </c>
      <c r="BI10" s="17">
        <v>0.43255240824914298</v>
      </c>
      <c r="BJ10" s="17">
        <v>0.26685631794106601</v>
      </c>
      <c r="BK10" s="17">
        <v>0.195258957700716</v>
      </c>
      <c r="BL10" s="17"/>
      <c r="BM10" s="17">
        <v>0.37135360421504598</v>
      </c>
      <c r="BN10" s="17">
        <v>0.21182618752278001</v>
      </c>
    </row>
    <row r="11" spans="2:66" ht="43.5" x14ac:dyDescent="0.35">
      <c r="B11" s="18" t="s">
        <v>538</v>
      </c>
      <c r="C11" s="17">
        <v>0.24842057966134901</v>
      </c>
      <c r="D11" s="17">
        <v>0.24454046505771701</v>
      </c>
      <c r="E11" s="17">
        <v>0.25142584896999398</v>
      </c>
      <c r="F11" s="17"/>
      <c r="G11" s="17">
        <v>0.19450947878849201</v>
      </c>
      <c r="H11" s="17">
        <v>0.226673951113465</v>
      </c>
      <c r="I11" s="17">
        <v>0.22976382556319699</v>
      </c>
      <c r="J11" s="17">
        <v>0.27107333176491899</v>
      </c>
      <c r="K11" s="17">
        <v>0.29430181789687099</v>
      </c>
      <c r="L11" s="17">
        <v>0.267973192655378</v>
      </c>
      <c r="M11" s="17"/>
      <c r="N11" s="17">
        <v>0.23363322255937599</v>
      </c>
      <c r="O11" s="17">
        <v>0.259412845580479</v>
      </c>
      <c r="P11" s="17">
        <v>0.25788968628506498</v>
      </c>
      <c r="Q11" s="17">
        <v>0.24659796075326201</v>
      </c>
      <c r="R11" s="17"/>
      <c r="S11" s="17">
        <v>0.24579127216302801</v>
      </c>
      <c r="T11" s="17">
        <v>0.25089380980799803</v>
      </c>
      <c r="U11" s="17">
        <v>0.22924640077781899</v>
      </c>
      <c r="V11" s="17">
        <v>0.27522426689214002</v>
      </c>
      <c r="W11" s="17">
        <v>0.25026222317359098</v>
      </c>
      <c r="X11" s="17">
        <v>0.25799064399378102</v>
      </c>
      <c r="Y11" s="17">
        <v>0.24869939208762301</v>
      </c>
      <c r="Z11" s="17">
        <v>0.18743694274136799</v>
      </c>
      <c r="AA11" s="17">
        <v>0.23254797907762201</v>
      </c>
      <c r="AB11" s="17">
        <v>0.29141778050809802</v>
      </c>
      <c r="AC11" s="17">
        <v>0.22334614109171</v>
      </c>
      <c r="AD11" s="17">
        <v>0.23887174201006101</v>
      </c>
      <c r="AE11" s="17"/>
      <c r="AF11" s="17">
        <v>0.20716582769400499</v>
      </c>
      <c r="AG11" s="17">
        <v>0.25790277679057899</v>
      </c>
      <c r="AH11" s="17">
        <v>0.28547558455255001</v>
      </c>
      <c r="AI11" s="17">
        <v>0.242199979311603</v>
      </c>
      <c r="AJ11" s="17">
        <v>0.28367880861023798</v>
      </c>
      <c r="AK11" s="17">
        <v>0.249712620212864</v>
      </c>
      <c r="AL11" s="17"/>
      <c r="AM11" s="17">
        <v>0.24540421364169099</v>
      </c>
      <c r="AN11" s="17">
        <v>0.25446206269890798</v>
      </c>
      <c r="AO11" s="17"/>
      <c r="AP11" s="17">
        <v>0.289082108664244</v>
      </c>
      <c r="AQ11" s="17">
        <v>0.25286323458443899</v>
      </c>
      <c r="AR11" s="17">
        <v>0.23675595847936901</v>
      </c>
      <c r="AS11" s="17">
        <v>0.168916475527423</v>
      </c>
      <c r="AT11" s="17">
        <v>0.170453428303627</v>
      </c>
      <c r="AU11" s="17"/>
      <c r="AV11" s="17">
        <v>0.19743455517831299</v>
      </c>
      <c r="AW11" s="17">
        <v>0.32135960973231098</v>
      </c>
      <c r="AX11" s="17">
        <v>0.28030325431917502</v>
      </c>
      <c r="AY11" s="17">
        <v>0.24560199631141399</v>
      </c>
      <c r="AZ11" s="17">
        <v>0.25974931604676699</v>
      </c>
      <c r="BA11" s="17">
        <v>0.18942033198366401</v>
      </c>
      <c r="BB11" s="17"/>
      <c r="BC11" s="17">
        <v>0.243097194648319</v>
      </c>
      <c r="BD11" s="17">
        <v>0.24726242383444999</v>
      </c>
      <c r="BE11" s="17">
        <v>0.25972963109300301</v>
      </c>
      <c r="BF11" s="17"/>
      <c r="BG11" s="17">
        <v>0.25845242697355297</v>
      </c>
      <c r="BH11" s="17">
        <v>0.262568015084851</v>
      </c>
      <c r="BI11" s="17">
        <v>0.23740935080818401</v>
      </c>
      <c r="BJ11" s="17">
        <v>0.24411130129033401</v>
      </c>
      <c r="BK11" s="17">
        <v>0.27457628946341001</v>
      </c>
      <c r="BL11" s="17"/>
      <c r="BM11" s="17">
        <v>0.26189549084922398</v>
      </c>
      <c r="BN11" s="17">
        <v>0.26752686112002499</v>
      </c>
    </row>
    <row r="12" spans="2:66" ht="43.5" x14ac:dyDescent="0.35">
      <c r="B12" s="18" t="s">
        <v>539</v>
      </c>
      <c r="C12" s="17">
        <v>0.106676566151783</v>
      </c>
      <c r="D12" s="17">
        <v>9.7279692231913906E-2</v>
      </c>
      <c r="E12" s="17">
        <v>0.116364384163142</v>
      </c>
      <c r="F12" s="17"/>
      <c r="G12" s="17">
        <v>5.7336087296910199E-2</v>
      </c>
      <c r="H12" s="17">
        <v>6.6671486571411406E-2</v>
      </c>
      <c r="I12" s="17">
        <v>0.11081734400731499</v>
      </c>
      <c r="J12" s="17">
        <v>0.107970768429348</v>
      </c>
      <c r="K12" s="17">
        <v>0.11822741162336101</v>
      </c>
      <c r="L12" s="17">
        <v>0.16000467672473101</v>
      </c>
      <c r="M12" s="17"/>
      <c r="N12" s="17">
        <v>9.8216082939202198E-2</v>
      </c>
      <c r="O12" s="17">
        <v>8.8790428226992596E-2</v>
      </c>
      <c r="P12" s="17">
        <v>0.132366696553464</v>
      </c>
      <c r="Q12" s="17">
        <v>0.111689237483117</v>
      </c>
      <c r="R12" s="17"/>
      <c r="S12" s="17">
        <v>7.44744247798306E-2</v>
      </c>
      <c r="T12" s="17">
        <v>0.106337333009085</v>
      </c>
      <c r="U12" s="17">
        <v>0.12137963739008201</v>
      </c>
      <c r="V12" s="17">
        <v>0.14716097004856299</v>
      </c>
      <c r="W12" s="17">
        <v>9.1348862929959404E-2</v>
      </c>
      <c r="X12" s="17">
        <v>0.12320109504817101</v>
      </c>
      <c r="Y12" s="17">
        <v>0.14535373962217399</v>
      </c>
      <c r="Z12" s="17">
        <v>9.5729891258907504E-2</v>
      </c>
      <c r="AA12" s="17">
        <v>0.10537257435054</v>
      </c>
      <c r="AB12" s="17">
        <v>7.6170650174602603E-2</v>
      </c>
      <c r="AC12" s="17">
        <v>0.124943237851898</v>
      </c>
      <c r="AD12" s="17">
        <v>6.04735138326618E-2</v>
      </c>
      <c r="AE12" s="17"/>
      <c r="AF12" s="17">
        <v>6.8059720049940903E-2</v>
      </c>
      <c r="AG12" s="17">
        <v>0.122572412218466</v>
      </c>
      <c r="AH12" s="17">
        <v>0.105640274088148</v>
      </c>
      <c r="AI12" s="17">
        <v>9.3186543751346801E-2</v>
      </c>
      <c r="AJ12" s="17">
        <v>0.170609894271296</v>
      </c>
      <c r="AK12" s="17">
        <v>0.124216950074551</v>
      </c>
      <c r="AL12" s="17"/>
      <c r="AM12" s="17">
        <v>0.112060751216407</v>
      </c>
      <c r="AN12" s="17">
        <v>9.9793503420609997E-2</v>
      </c>
      <c r="AO12" s="17"/>
      <c r="AP12" s="17">
        <v>0.132431459498837</v>
      </c>
      <c r="AQ12" s="17">
        <v>0.110190061103886</v>
      </c>
      <c r="AR12" s="17">
        <v>7.5458481240860797E-2</v>
      </c>
      <c r="AS12" s="17">
        <v>7.4220073546380105E-2</v>
      </c>
      <c r="AT12" s="17">
        <v>4.0160710683593302E-2</v>
      </c>
      <c r="AU12" s="17"/>
      <c r="AV12" s="17">
        <v>2.94184244975715E-2</v>
      </c>
      <c r="AW12" s="17">
        <v>0.17147456759260901</v>
      </c>
      <c r="AX12" s="17">
        <v>6.7862576768713004E-2</v>
      </c>
      <c r="AY12" s="17">
        <v>0.27297284058985799</v>
      </c>
      <c r="AZ12" s="17">
        <v>8.0334441030702794E-2</v>
      </c>
      <c r="BA12" s="17">
        <v>9.3891934922326795E-2</v>
      </c>
      <c r="BB12" s="17"/>
      <c r="BC12" s="17">
        <v>3.3247734870950799E-2</v>
      </c>
      <c r="BD12" s="17">
        <v>8.9054684917628704E-2</v>
      </c>
      <c r="BE12" s="17">
        <v>0.187826753183503</v>
      </c>
      <c r="BF12" s="17"/>
      <c r="BG12" s="17">
        <v>0.13873134442994001</v>
      </c>
      <c r="BH12" s="17">
        <v>7.2343749312798203E-2</v>
      </c>
      <c r="BI12" s="17">
        <v>7.6352996319710903E-2</v>
      </c>
      <c r="BJ12" s="17">
        <v>0.110972182249873</v>
      </c>
      <c r="BK12" s="17">
        <v>0.35360177925353797</v>
      </c>
      <c r="BL12" s="17"/>
      <c r="BM12" s="17">
        <v>8.3192081423277803E-2</v>
      </c>
      <c r="BN12" s="17">
        <v>0.29745864378456799</v>
      </c>
    </row>
    <row r="13" spans="2:66" x14ac:dyDescent="0.35">
      <c r="B13" s="18" t="s">
        <v>282</v>
      </c>
      <c r="C13" s="19">
        <v>0.123455522023939</v>
      </c>
      <c r="D13" s="19">
        <v>8.4611265282588194E-2</v>
      </c>
      <c r="E13" s="19">
        <v>0.15998641230431301</v>
      </c>
      <c r="F13" s="19"/>
      <c r="G13" s="19">
        <v>0.14774348677073701</v>
      </c>
      <c r="H13" s="19">
        <v>8.7496149653661495E-2</v>
      </c>
      <c r="I13" s="19">
        <v>0.13586992409277299</v>
      </c>
      <c r="J13" s="19">
        <v>0.14553960605475699</v>
      </c>
      <c r="K13" s="19">
        <v>0.13038755927769299</v>
      </c>
      <c r="L13" s="19">
        <v>0.104060439139811</v>
      </c>
      <c r="M13" s="19"/>
      <c r="N13" s="19">
        <v>7.2160100352090598E-2</v>
      </c>
      <c r="O13" s="19">
        <v>0.111178738255597</v>
      </c>
      <c r="P13" s="19">
        <v>0.129463054100632</v>
      </c>
      <c r="Q13" s="19">
        <v>0.18415491302423101</v>
      </c>
      <c r="R13" s="19"/>
      <c r="S13" s="19">
        <v>0.100770646772062</v>
      </c>
      <c r="T13" s="19">
        <v>0.11311251353931</v>
      </c>
      <c r="U13" s="19">
        <v>0.13530313401906199</v>
      </c>
      <c r="V13" s="19">
        <v>0.10075584174826301</v>
      </c>
      <c r="W13" s="19">
        <v>0.13568226663272601</v>
      </c>
      <c r="X13" s="19">
        <v>0.122919940706291</v>
      </c>
      <c r="Y13" s="19">
        <v>0.169425850059884</v>
      </c>
      <c r="Z13" s="19">
        <v>0.11987842797154399</v>
      </c>
      <c r="AA13" s="19">
        <v>0.13814004277280201</v>
      </c>
      <c r="AB13" s="19">
        <v>0.114363149476486</v>
      </c>
      <c r="AC13" s="19">
        <v>0.123531771665661</v>
      </c>
      <c r="AD13" s="19">
        <v>0.13886293434049801</v>
      </c>
      <c r="AE13" s="19"/>
      <c r="AF13" s="19">
        <v>0.12297180919430201</v>
      </c>
      <c r="AG13" s="19">
        <v>0.11968126725778799</v>
      </c>
      <c r="AH13" s="19">
        <v>0.116394020762455</v>
      </c>
      <c r="AI13" s="19">
        <v>0.121226215840202</v>
      </c>
      <c r="AJ13" s="19">
        <v>0.134358151231221</v>
      </c>
      <c r="AK13" s="19">
        <v>0.139219642641907</v>
      </c>
      <c r="AL13" s="19"/>
      <c r="AM13" s="19">
        <v>0.11100584602126599</v>
      </c>
      <c r="AN13" s="19">
        <v>0.139623867699394</v>
      </c>
      <c r="AO13" s="19"/>
      <c r="AP13" s="19">
        <v>0.169166737097909</v>
      </c>
      <c r="AQ13" s="19">
        <v>0.118929993586755</v>
      </c>
      <c r="AR13" s="19">
        <v>0.101582189385841</v>
      </c>
      <c r="AS13" s="19">
        <v>8.8535932277473306E-2</v>
      </c>
      <c r="AT13" s="19">
        <v>0.122325878706235</v>
      </c>
      <c r="AU13" s="19"/>
      <c r="AV13" s="19">
        <v>9.7182393128422404E-2</v>
      </c>
      <c r="AW13" s="19">
        <v>0.10561360827724001</v>
      </c>
      <c r="AX13" s="19">
        <v>4.97049857474028E-2</v>
      </c>
      <c r="AY13" s="19">
        <v>9.4595721062491103E-2</v>
      </c>
      <c r="AZ13" s="19">
        <v>0.14293258190540301</v>
      </c>
      <c r="BA13" s="19">
        <v>0.26913034886545101</v>
      </c>
      <c r="BB13" s="19"/>
      <c r="BC13" s="19">
        <v>8.5578858574868105E-2</v>
      </c>
      <c r="BD13" s="19">
        <v>0.167082476890625</v>
      </c>
      <c r="BE13" s="19">
        <v>5.2354507974705498E-2</v>
      </c>
      <c r="BF13" s="19"/>
      <c r="BG13" s="19">
        <v>0.11447997914741299</v>
      </c>
      <c r="BH13" s="19">
        <v>9.9981657298419305E-2</v>
      </c>
      <c r="BI13" s="19">
        <v>9.6163947752386902E-2</v>
      </c>
      <c r="BJ13" s="19">
        <v>9.2094544740559295E-2</v>
      </c>
      <c r="BK13" s="19">
        <v>0.12651994668747801</v>
      </c>
      <c r="BL13" s="19"/>
      <c r="BM13" s="19">
        <v>0.102350813918492</v>
      </c>
      <c r="BN13" s="19">
        <v>0.118554100686216</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dimension ref="B2:BN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547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ht="43.5" x14ac:dyDescent="0.35">
      <c r="B9" s="18" t="s">
        <v>536</v>
      </c>
      <c r="C9" s="17">
        <v>0.16992801814070799</v>
      </c>
      <c r="D9" s="17">
        <v>0.21045030201183701</v>
      </c>
      <c r="E9" s="17">
        <v>0.13125605351015701</v>
      </c>
      <c r="F9" s="17"/>
      <c r="G9" s="17">
        <v>0.235113307401599</v>
      </c>
      <c r="H9" s="17">
        <v>0.29291038874196801</v>
      </c>
      <c r="I9" s="17">
        <v>0.144822097628654</v>
      </c>
      <c r="J9" s="17">
        <v>0.125304822962954</v>
      </c>
      <c r="K9" s="17">
        <v>0.12166496389310701</v>
      </c>
      <c r="L9" s="17">
        <v>0.115048033125912</v>
      </c>
      <c r="M9" s="17"/>
      <c r="N9" s="17">
        <v>0.22247753137960699</v>
      </c>
      <c r="O9" s="17">
        <v>0.166127246924582</v>
      </c>
      <c r="P9" s="17">
        <v>0.15068947738146099</v>
      </c>
      <c r="Q9" s="17">
        <v>0.13480134973570901</v>
      </c>
      <c r="R9" s="17"/>
      <c r="S9" s="17">
        <v>0.21241479393488</v>
      </c>
      <c r="T9" s="17">
        <v>0.155433094426182</v>
      </c>
      <c r="U9" s="17">
        <v>0.163101589607272</v>
      </c>
      <c r="V9" s="17">
        <v>0.14340591433956901</v>
      </c>
      <c r="W9" s="17">
        <v>0.150918011848198</v>
      </c>
      <c r="X9" s="17">
        <v>0.16690845532030801</v>
      </c>
      <c r="Y9" s="17">
        <v>0.139440548097509</v>
      </c>
      <c r="Z9" s="17">
        <v>0.15272557525236</v>
      </c>
      <c r="AA9" s="17">
        <v>0.24750360972634</v>
      </c>
      <c r="AB9" s="17">
        <v>0.114149435249722</v>
      </c>
      <c r="AC9" s="17">
        <v>0.152200341120416</v>
      </c>
      <c r="AD9" s="17">
        <v>0.20336907037278901</v>
      </c>
      <c r="AE9" s="17"/>
      <c r="AF9" s="17">
        <v>0.239599019098132</v>
      </c>
      <c r="AG9" s="17">
        <v>0.154492600117242</v>
      </c>
      <c r="AH9" s="17">
        <v>0.15759474248008901</v>
      </c>
      <c r="AI9" s="17">
        <v>0.15136010513289699</v>
      </c>
      <c r="AJ9" s="17">
        <v>0.10178142203259199</v>
      </c>
      <c r="AK9" s="17">
        <v>0.155565890553827</v>
      </c>
      <c r="AL9" s="17"/>
      <c r="AM9" s="17">
        <v>0.16767809932771199</v>
      </c>
      <c r="AN9" s="17">
        <v>0.17314593426365099</v>
      </c>
      <c r="AO9" s="17"/>
      <c r="AP9" s="17">
        <v>0.11086244174203599</v>
      </c>
      <c r="AQ9" s="17">
        <v>0.145099757771018</v>
      </c>
      <c r="AR9" s="17">
        <v>0.191315829038572</v>
      </c>
      <c r="AS9" s="17">
        <v>0.26759684590288702</v>
      </c>
      <c r="AT9" s="17">
        <v>0.40602095416126799</v>
      </c>
      <c r="AU9" s="17"/>
      <c r="AV9" s="17">
        <v>0.28498976724154101</v>
      </c>
      <c r="AW9" s="17">
        <v>9.8885426295637194E-2</v>
      </c>
      <c r="AX9" s="17">
        <v>0.14267682797592801</v>
      </c>
      <c r="AY9" s="17">
        <v>7.7949617961726406E-2</v>
      </c>
      <c r="AZ9" s="17">
        <v>0.141567618562882</v>
      </c>
      <c r="BA9" s="17">
        <v>0.105961237017323</v>
      </c>
      <c r="BB9" s="17"/>
      <c r="BC9" s="17">
        <v>0.246858885187796</v>
      </c>
      <c r="BD9" s="17">
        <v>0.1391553062842</v>
      </c>
      <c r="BE9" s="17">
        <v>0.170903022711374</v>
      </c>
      <c r="BF9" s="17"/>
      <c r="BG9" s="17">
        <v>0.20891400077524899</v>
      </c>
      <c r="BH9" s="17">
        <v>0.18343866010545501</v>
      </c>
      <c r="BI9" s="17">
        <v>0.178741646849716</v>
      </c>
      <c r="BJ9" s="17">
        <v>0.26318712205869799</v>
      </c>
      <c r="BK9" s="17">
        <v>6.1282520431472497E-2</v>
      </c>
      <c r="BL9" s="17"/>
      <c r="BM9" s="17">
        <v>0.18760156065526301</v>
      </c>
      <c r="BN9" s="17">
        <v>0.108002119115859</v>
      </c>
    </row>
    <row r="10" spans="2:66" ht="43.5" x14ac:dyDescent="0.35">
      <c r="B10" s="18" t="s">
        <v>537</v>
      </c>
      <c r="C10" s="17">
        <v>0.41537159032212401</v>
      </c>
      <c r="D10" s="17">
        <v>0.41558201669744699</v>
      </c>
      <c r="E10" s="17">
        <v>0.41623829688263198</v>
      </c>
      <c r="F10" s="17"/>
      <c r="G10" s="17">
        <v>0.38228580996570499</v>
      </c>
      <c r="H10" s="17">
        <v>0.39142307441538599</v>
      </c>
      <c r="I10" s="17">
        <v>0.44521437392545898</v>
      </c>
      <c r="J10" s="17">
        <v>0.41321121066368699</v>
      </c>
      <c r="K10" s="17">
        <v>0.42053868555457002</v>
      </c>
      <c r="L10" s="17">
        <v>0.431045671303181</v>
      </c>
      <c r="M10" s="17"/>
      <c r="N10" s="17">
        <v>0.44858534687450002</v>
      </c>
      <c r="O10" s="17">
        <v>0.40755758864540798</v>
      </c>
      <c r="P10" s="17">
        <v>0.43118529408341599</v>
      </c>
      <c r="Q10" s="17">
        <v>0.36991345781572299</v>
      </c>
      <c r="R10" s="17"/>
      <c r="S10" s="17">
        <v>0.46761120973181303</v>
      </c>
      <c r="T10" s="17">
        <v>0.40620140673592903</v>
      </c>
      <c r="U10" s="17">
        <v>0.447198450860187</v>
      </c>
      <c r="V10" s="17">
        <v>0.46155443165280602</v>
      </c>
      <c r="W10" s="17">
        <v>0.45007181533429702</v>
      </c>
      <c r="X10" s="17">
        <v>0.36936415225362401</v>
      </c>
      <c r="Y10" s="17">
        <v>0.38062941112895299</v>
      </c>
      <c r="Z10" s="17">
        <v>0.42233993212744497</v>
      </c>
      <c r="AA10" s="17">
        <v>0.31958510849807698</v>
      </c>
      <c r="AB10" s="17">
        <v>0.44403120082907399</v>
      </c>
      <c r="AC10" s="17">
        <v>0.44397056223995501</v>
      </c>
      <c r="AD10" s="17">
        <v>0.34522808322610898</v>
      </c>
      <c r="AE10" s="17"/>
      <c r="AF10" s="17">
        <v>0.39980159342904897</v>
      </c>
      <c r="AG10" s="17">
        <v>0.41820286952499602</v>
      </c>
      <c r="AH10" s="17">
        <v>0.442878711080195</v>
      </c>
      <c r="AI10" s="17">
        <v>0.42362995926104102</v>
      </c>
      <c r="AJ10" s="17">
        <v>0.41824916354539199</v>
      </c>
      <c r="AK10" s="17">
        <v>0.36346824398469901</v>
      </c>
      <c r="AL10" s="17"/>
      <c r="AM10" s="17">
        <v>0.42356845587229902</v>
      </c>
      <c r="AN10" s="17">
        <v>0.40425353408771197</v>
      </c>
      <c r="AO10" s="17"/>
      <c r="AP10" s="17">
        <v>0.40099219629673899</v>
      </c>
      <c r="AQ10" s="17">
        <v>0.42168063783818799</v>
      </c>
      <c r="AR10" s="17">
        <v>0.43566327146551198</v>
      </c>
      <c r="AS10" s="17">
        <v>0.43729212272517098</v>
      </c>
      <c r="AT10" s="17">
        <v>0.31430761424540898</v>
      </c>
      <c r="AU10" s="17"/>
      <c r="AV10" s="17">
        <v>0.43231870474246398</v>
      </c>
      <c r="AW10" s="17">
        <v>0.40457097210496801</v>
      </c>
      <c r="AX10" s="17">
        <v>0.53658940753794404</v>
      </c>
      <c r="AY10" s="17">
        <v>0.406686000827156</v>
      </c>
      <c r="AZ10" s="17">
        <v>0.437260549850925</v>
      </c>
      <c r="BA10" s="17">
        <v>0.366907088945789</v>
      </c>
      <c r="BB10" s="17"/>
      <c r="BC10" s="17">
        <v>0.45218492574601699</v>
      </c>
      <c r="BD10" s="17">
        <v>0.41176898170245801</v>
      </c>
      <c r="BE10" s="17">
        <v>0.41517842027989599</v>
      </c>
      <c r="BF10" s="17"/>
      <c r="BG10" s="17">
        <v>0.30953875919832402</v>
      </c>
      <c r="BH10" s="17">
        <v>0.45457168796251002</v>
      </c>
      <c r="BI10" s="17">
        <v>0.47969347373026799</v>
      </c>
      <c r="BJ10" s="17">
        <v>0.33998767034612398</v>
      </c>
      <c r="BK10" s="17">
        <v>0.261227411179072</v>
      </c>
      <c r="BL10" s="17"/>
      <c r="BM10" s="17">
        <v>0.43087199865439102</v>
      </c>
      <c r="BN10" s="17">
        <v>0.27945209586137898</v>
      </c>
    </row>
    <row r="11" spans="2:66" ht="43.5" x14ac:dyDescent="0.35">
      <c r="B11" s="18" t="s">
        <v>538</v>
      </c>
      <c r="C11" s="17">
        <v>0.23239080548081001</v>
      </c>
      <c r="D11" s="17">
        <v>0.22010418349635999</v>
      </c>
      <c r="E11" s="17">
        <v>0.24351337780097501</v>
      </c>
      <c r="F11" s="17"/>
      <c r="G11" s="17">
        <v>0.189766235231454</v>
      </c>
      <c r="H11" s="17">
        <v>0.20426139089654699</v>
      </c>
      <c r="I11" s="17">
        <v>0.214606074769915</v>
      </c>
      <c r="J11" s="17">
        <v>0.25954173797768099</v>
      </c>
      <c r="K11" s="17">
        <v>0.23546094722070801</v>
      </c>
      <c r="L11" s="17">
        <v>0.274064014358393</v>
      </c>
      <c r="M11" s="17"/>
      <c r="N11" s="17">
        <v>0.21006793387609499</v>
      </c>
      <c r="O11" s="17">
        <v>0.26515177390378603</v>
      </c>
      <c r="P11" s="17">
        <v>0.22939141510132</v>
      </c>
      <c r="Q11" s="17">
        <v>0.226895109935949</v>
      </c>
      <c r="R11" s="17"/>
      <c r="S11" s="17">
        <v>0.166159561545349</v>
      </c>
      <c r="T11" s="17">
        <v>0.26522879413174</v>
      </c>
      <c r="U11" s="17">
        <v>0.19354242045093301</v>
      </c>
      <c r="V11" s="17">
        <v>0.19495214570911401</v>
      </c>
      <c r="W11" s="17">
        <v>0.25588272610114599</v>
      </c>
      <c r="X11" s="17">
        <v>0.233727470796013</v>
      </c>
      <c r="Y11" s="17">
        <v>0.279314337173308</v>
      </c>
      <c r="Z11" s="17">
        <v>0.22284055719677101</v>
      </c>
      <c r="AA11" s="17">
        <v>0.24950920001757501</v>
      </c>
      <c r="AB11" s="17">
        <v>0.30243619890332601</v>
      </c>
      <c r="AC11" s="17">
        <v>0.20189118638162901</v>
      </c>
      <c r="AD11" s="17">
        <v>0.22137349720074401</v>
      </c>
      <c r="AE11" s="17"/>
      <c r="AF11" s="17">
        <v>0.18978346654314501</v>
      </c>
      <c r="AG11" s="17">
        <v>0.25844438767604</v>
      </c>
      <c r="AH11" s="17">
        <v>0.213581238033102</v>
      </c>
      <c r="AI11" s="17">
        <v>0.25250176699350602</v>
      </c>
      <c r="AJ11" s="17">
        <v>0.24448648734078601</v>
      </c>
      <c r="AK11" s="17">
        <v>0.25550933395237002</v>
      </c>
      <c r="AL11" s="17"/>
      <c r="AM11" s="17">
        <v>0.23919668766876701</v>
      </c>
      <c r="AN11" s="17">
        <v>0.22327511274204001</v>
      </c>
      <c r="AO11" s="17"/>
      <c r="AP11" s="17">
        <v>0.26770622986641701</v>
      </c>
      <c r="AQ11" s="17">
        <v>0.236400279955958</v>
      </c>
      <c r="AR11" s="17">
        <v>0.22355958038422499</v>
      </c>
      <c r="AS11" s="17">
        <v>0.15557831793159599</v>
      </c>
      <c r="AT11" s="17">
        <v>0.16118775024429299</v>
      </c>
      <c r="AU11" s="17"/>
      <c r="AV11" s="17">
        <v>0.173371665160266</v>
      </c>
      <c r="AW11" s="17">
        <v>0.28884324191372202</v>
      </c>
      <c r="AX11" s="17">
        <v>0.23918927905307899</v>
      </c>
      <c r="AY11" s="17">
        <v>0.259587188376181</v>
      </c>
      <c r="AZ11" s="17">
        <v>0.248387100988438</v>
      </c>
      <c r="BA11" s="17">
        <v>0.217521829801124</v>
      </c>
      <c r="BB11" s="17"/>
      <c r="BC11" s="17">
        <v>0.19267109558423301</v>
      </c>
      <c r="BD11" s="17">
        <v>0.24194450917389099</v>
      </c>
      <c r="BE11" s="17">
        <v>0.25139158640738102</v>
      </c>
      <c r="BF11" s="17"/>
      <c r="BG11" s="17">
        <v>0.26991796581405397</v>
      </c>
      <c r="BH11" s="17">
        <v>0.23340429939044299</v>
      </c>
      <c r="BI11" s="17">
        <v>0.21502847467830799</v>
      </c>
      <c r="BJ11" s="17">
        <v>0.26848401079766199</v>
      </c>
      <c r="BK11" s="17">
        <v>0.27812084853936703</v>
      </c>
      <c r="BL11" s="17"/>
      <c r="BM11" s="17">
        <v>0.239370961976061</v>
      </c>
      <c r="BN11" s="17">
        <v>0.27589093803584003</v>
      </c>
    </row>
    <row r="12" spans="2:66" ht="43.5" x14ac:dyDescent="0.35">
      <c r="B12" s="18" t="s">
        <v>539</v>
      </c>
      <c r="C12" s="17">
        <v>7.9999165751439505E-2</v>
      </c>
      <c r="D12" s="17">
        <v>8.0618634781183293E-2</v>
      </c>
      <c r="E12" s="17">
        <v>7.97894863628337E-2</v>
      </c>
      <c r="F12" s="17"/>
      <c r="G12" s="17">
        <v>7.4869346563942604E-2</v>
      </c>
      <c r="H12" s="17">
        <v>3.3513082414801602E-2</v>
      </c>
      <c r="I12" s="17">
        <v>8.3446250785675302E-2</v>
      </c>
      <c r="J12" s="17">
        <v>7.65577277715105E-2</v>
      </c>
      <c r="K12" s="17">
        <v>0.113036435803872</v>
      </c>
      <c r="L12" s="17">
        <v>9.9169549744464999E-2</v>
      </c>
      <c r="M12" s="17"/>
      <c r="N12" s="17">
        <v>5.92464954791787E-2</v>
      </c>
      <c r="O12" s="17">
        <v>6.4907544771697398E-2</v>
      </c>
      <c r="P12" s="17">
        <v>9.2822634447866204E-2</v>
      </c>
      <c r="Q12" s="17">
        <v>0.108174358246085</v>
      </c>
      <c r="R12" s="17"/>
      <c r="S12" s="17">
        <v>7.0824088224679699E-2</v>
      </c>
      <c r="T12" s="17">
        <v>7.9370843154941903E-2</v>
      </c>
      <c r="U12" s="17">
        <v>9.7161314721789793E-2</v>
      </c>
      <c r="V12" s="17">
        <v>8.72977390138934E-2</v>
      </c>
      <c r="W12" s="17">
        <v>4.2753842331310701E-2</v>
      </c>
      <c r="X12" s="17">
        <v>9.5948481620857798E-2</v>
      </c>
      <c r="Y12" s="17">
        <v>9.6616900903877506E-2</v>
      </c>
      <c r="Z12" s="17">
        <v>7.1133438369495303E-2</v>
      </c>
      <c r="AA12" s="17">
        <v>9.3548599245419597E-2</v>
      </c>
      <c r="AB12" s="17">
        <v>4.4821227352221701E-2</v>
      </c>
      <c r="AC12" s="17">
        <v>9.74371480170972E-2</v>
      </c>
      <c r="AD12" s="17">
        <v>9.1166414859859005E-2</v>
      </c>
      <c r="AE12" s="17"/>
      <c r="AF12" s="17">
        <v>5.9750806659077497E-2</v>
      </c>
      <c r="AG12" s="17">
        <v>7.4480851036808293E-2</v>
      </c>
      <c r="AH12" s="17">
        <v>8.6567253678258904E-2</v>
      </c>
      <c r="AI12" s="17">
        <v>7.3235607849257603E-2</v>
      </c>
      <c r="AJ12" s="17">
        <v>0.114352293945163</v>
      </c>
      <c r="AK12" s="17">
        <v>0.14152288323826001</v>
      </c>
      <c r="AL12" s="17"/>
      <c r="AM12" s="17">
        <v>7.8559942074279895E-2</v>
      </c>
      <c r="AN12" s="17">
        <v>8.2608550191175398E-2</v>
      </c>
      <c r="AO12" s="17"/>
      <c r="AP12" s="17">
        <v>9.0029476881194795E-2</v>
      </c>
      <c r="AQ12" s="17">
        <v>9.75090554812309E-2</v>
      </c>
      <c r="AR12" s="17">
        <v>5.5298322459961399E-2</v>
      </c>
      <c r="AS12" s="17">
        <v>5.5610108773438298E-2</v>
      </c>
      <c r="AT12" s="17">
        <v>5.7639865429366499E-2</v>
      </c>
      <c r="AU12" s="17"/>
      <c r="AV12" s="17">
        <v>1.88580457864846E-2</v>
      </c>
      <c r="AW12" s="17">
        <v>0.13155229201611399</v>
      </c>
      <c r="AX12" s="17">
        <v>5.0431729697382299E-2</v>
      </c>
      <c r="AY12" s="17">
        <v>0.18445051237671201</v>
      </c>
      <c r="AZ12" s="17">
        <v>6.2039388903010299E-2</v>
      </c>
      <c r="BA12" s="17">
        <v>8.3274667116722698E-2</v>
      </c>
      <c r="BB12" s="17"/>
      <c r="BC12" s="17">
        <v>2.7213533347742701E-2</v>
      </c>
      <c r="BD12" s="17">
        <v>7.6650035214888002E-2</v>
      </c>
      <c r="BE12" s="17">
        <v>0.118097034197103</v>
      </c>
      <c r="BF12" s="17"/>
      <c r="BG12" s="17">
        <v>0.12654772570563599</v>
      </c>
      <c r="BH12" s="17">
        <v>4.3645468158825397E-2</v>
      </c>
      <c r="BI12" s="17">
        <v>4.9560516460836201E-2</v>
      </c>
      <c r="BJ12" s="17">
        <v>7.26557976990653E-2</v>
      </c>
      <c r="BK12" s="17">
        <v>0.30122787972269499</v>
      </c>
      <c r="BL12" s="17"/>
      <c r="BM12" s="17">
        <v>5.71924451353132E-2</v>
      </c>
      <c r="BN12" s="17">
        <v>0.248337574813672</v>
      </c>
    </row>
    <row r="13" spans="2:66" x14ac:dyDescent="0.35">
      <c r="B13" s="18" t="s">
        <v>282</v>
      </c>
      <c r="C13" s="19">
        <v>0.10231042030491801</v>
      </c>
      <c r="D13" s="19">
        <v>7.3244863013172998E-2</v>
      </c>
      <c r="E13" s="19">
        <v>0.129202785443402</v>
      </c>
      <c r="F13" s="19"/>
      <c r="G13" s="19">
        <v>0.1179653008373</v>
      </c>
      <c r="H13" s="19">
        <v>7.7892063531297295E-2</v>
      </c>
      <c r="I13" s="19">
        <v>0.111911202890297</v>
      </c>
      <c r="J13" s="19">
        <v>0.12538450062416701</v>
      </c>
      <c r="K13" s="19">
        <v>0.109298967527742</v>
      </c>
      <c r="L13" s="19">
        <v>8.0672731468048195E-2</v>
      </c>
      <c r="M13" s="19"/>
      <c r="N13" s="19">
        <v>5.9622692390619597E-2</v>
      </c>
      <c r="O13" s="19">
        <v>9.6255845754525796E-2</v>
      </c>
      <c r="P13" s="19">
        <v>9.5911178985936693E-2</v>
      </c>
      <c r="Q13" s="19">
        <v>0.16021572426653399</v>
      </c>
      <c r="R13" s="19"/>
      <c r="S13" s="19">
        <v>8.2990346563278097E-2</v>
      </c>
      <c r="T13" s="19">
        <v>9.3765861551206794E-2</v>
      </c>
      <c r="U13" s="19">
        <v>9.8996224359818294E-2</v>
      </c>
      <c r="V13" s="19">
        <v>0.11278976928461799</v>
      </c>
      <c r="W13" s="19">
        <v>0.100373604385049</v>
      </c>
      <c r="X13" s="19">
        <v>0.134051440009196</v>
      </c>
      <c r="Y13" s="19">
        <v>0.10399880269635201</v>
      </c>
      <c r="Z13" s="19">
        <v>0.13096049705392901</v>
      </c>
      <c r="AA13" s="19">
        <v>8.98534825125889E-2</v>
      </c>
      <c r="AB13" s="19">
        <v>9.4561937665656196E-2</v>
      </c>
      <c r="AC13" s="19">
        <v>0.104500762240902</v>
      </c>
      <c r="AD13" s="19">
        <v>0.13886293434049801</v>
      </c>
      <c r="AE13" s="19"/>
      <c r="AF13" s="19">
        <v>0.111065114270596</v>
      </c>
      <c r="AG13" s="19">
        <v>9.4379291644913405E-2</v>
      </c>
      <c r="AH13" s="19">
        <v>9.93780547283558E-2</v>
      </c>
      <c r="AI13" s="19">
        <v>9.9272560763298406E-2</v>
      </c>
      <c r="AJ13" s="19">
        <v>0.12113063313606801</v>
      </c>
      <c r="AK13" s="19">
        <v>8.3933648270843597E-2</v>
      </c>
      <c r="AL13" s="19"/>
      <c r="AM13" s="19">
        <v>9.0996815056942307E-2</v>
      </c>
      <c r="AN13" s="19">
        <v>0.116716868715421</v>
      </c>
      <c r="AO13" s="19"/>
      <c r="AP13" s="19">
        <v>0.130409655213614</v>
      </c>
      <c r="AQ13" s="19">
        <v>9.9310268953605702E-2</v>
      </c>
      <c r="AR13" s="19">
        <v>9.4162996651728795E-2</v>
      </c>
      <c r="AS13" s="19">
        <v>8.3922604666907694E-2</v>
      </c>
      <c r="AT13" s="19">
        <v>6.0843815919663598E-2</v>
      </c>
      <c r="AU13" s="19"/>
      <c r="AV13" s="19">
        <v>9.0461817069243694E-2</v>
      </c>
      <c r="AW13" s="19">
        <v>7.61480676695592E-2</v>
      </c>
      <c r="AX13" s="19">
        <v>3.1112755735665701E-2</v>
      </c>
      <c r="AY13" s="19">
        <v>7.1326680458224698E-2</v>
      </c>
      <c r="AZ13" s="19">
        <v>0.110745341694744</v>
      </c>
      <c r="BA13" s="19">
        <v>0.226335177119041</v>
      </c>
      <c r="BB13" s="19"/>
      <c r="BC13" s="19">
        <v>8.1071560134210893E-2</v>
      </c>
      <c r="BD13" s="19">
        <v>0.13048116762456299</v>
      </c>
      <c r="BE13" s="19">
        <v>4.4429936404244599E-2</v>
      </c>
      <c r="BF13" s="19"/>
      <c r="BG13" s="19">
        <v>8.5081548506735605E-2</v>
      </c>
      <c r="BH13" s="19">
        <v>8.4939884382766201E-2</v>
      </c>
      <c r="BI13" s="19">
        <v>7.6975888280872096E-2</v>
      </c>
      <c r="BJ13" s="19">
        <v>5.5685399098451098E-2</v>
      </c>
      <c r="BK13" s="19">
        <v>9.8141340127392798E-2</v>
      </c>
      <c r="BL13" s="19"/>
      <c r="BM13" s="19">
        <v>8.4963033578971406E-2</v>
      </c>
      <c r="BN13" s="19">
        <v>8.8317272173249195E-2</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dimension ref="B2:BN18"/>
  <sheetViews>
    <sheetView showGridLines="0" topLeftCell="A8" workbookViewId="0">
      <pane xSplit="2" topLeftCell="C1" activePane="topRight" state="frozen"/>
      <selection pane="topRight" activeCell="B18" sqref="B18"/>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7" width="10.7265625" customWidth="1"/>
    <col min="38" max="38" width="2.1796875" customWidth="1"/>
    <col min="39" max="40" width="10.7265625" customWidth="1"/>
    <col min="41" max="41" width="2.1796875" customWidth="1"/>
    <col min="42" max="46" width="10.7265625" customWidth="1"/>
    <col min="47" max="47" width="2.1796875" customWidth="1"/>
    <col min="48" max="53" width="10.7265625" customWidth="1"/>
    <col min="54" max="54" width="2.1796875" customWidth="1"/>
    <col min="55" max="57" width="10.7265625" customWidth="1"/>
    <col min="58" max="58" width="2.1796875" customWidth="1"/>
    <col min="59" max="63" width="10.7265625" customWidth="1"/>
    <col min="64" max="64" width="2.1796875" customWidth="1"/>
    <col min="65" max="66" width="10.7265625" customWidth="1"/>
    <col min="67" max="67" width="2.1796875" customWidth="1"/>
  </cols>
  <sheetData>
    <row r="2" spans="2:66" ht="40" customHeight="1" x14ac:dyDescent="0.35">
      <c r="D2" s="32" t="s">
        <v>548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6" ht="30" customHeight="1" x14ac:dyDescent="0.35">
      <c r="B5" s="15"/>
      <c r="C5" s="15"/>
      <c r="D5" s="31" t="s">
        <v>70</v>
      </c>
      <c r="E5" s="31"/>
      <c r="F5" s="15"/>
      <c r="G5" s="31" t="s">
        <v>71</v>
      </c>
      <c r="H5" s="31"/>
      <c r="I5" s="31"/>
      <c r="J5" s="31"/>
      <c r="K5" s="31"/>
      <c r="L5" s="31"/>
      <c r="M5" s="15"/>
      <c r="N5" s="31" t="s">
        <v>72</v>
      </c>
      <c r="O5" s="31"/>
      <c r="P5" s="31"/>
      <c r="Q5" s="31"/>
      <c r="R5" s="15"/>
      <c r="S5" s="31" t="s">
        <v>73</v>
      </c>
      <c r="T5" s="31"/>
      <c r="U5" s="31"/>
      <c r="V5" s="31"/>
      <c r="W5" s="31"/>
      <c r="X5" s="31"/>
      <c r="Y5" s="31"/>
      <c r="Z5" s="31"/>
      <c r="AA5" s="31"/>
      <c r="AB5" s="31"/>
      <c r="AC5" s="31"/>
      <c r="AD5" s="31"/>
      <c r="AE5" s="15"/>
      <c r="AF5" s="31" t="s">
        <v>74</v>
      </c>
      <c r="AG5" s="31"/>
      <c r="AH5" s="31"/>
      <c r="AI5" s="31"/>
      <c r="AJ5" s="31"/>
      <c r="AK5" s="31"/>
      <c r="AL5" s="15"/>
      <c r="AM5" s="31" t="s">
        <v>75</v>
      </c>
      <c r="AN5" s="31"/>
      <c r="AO5" s="15"/>
      <c r="AP5" s="31" t="s">
        <v>76</v>
      </c>
      <c r="AQ5" s="31"/>
      <c r="AR5" s="31"/>
      <c r="AS5" s="31"/>
      <c r="AT5" s="31"/>
      <c r="AU5" s="15"/>
      <c r="AV5" s="31" t="s">
        <v>77</v>
      </c>
      <c r="AW5" s="31"/>
      <c r="AX5" s="31"/>
      <c r="AY5" s="31"/>
      <c r="AZ5" s="31"/>
      <c r="BA5" s="31"/>
      <c r="BB5" s="15"/>
      <c r="BC5" s="31" t="s">
        <v>78</v>
      </c>
      <c r="BD5" s="31"/>
      <c r="BE5" s="31"/>
      <c r="BF5" s="15"/>
      <c r="BG5" s="31" t="s">
        <v>79</v>
      </c>
      <c r="BH5" s="31"/>
      <c r="BI5" s="31"/>
      <c r="BJ5" s="31"/>
      <c r="BK5" s="31"/>
      <c r="BL5" s="15"/>
      <c r="BM5" s="31" t="s">
        <v>80</v>
      </c>
      <c r="BN5" s="31"/>
    </row>
    <row r="6" spans="2:66"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I6" s="12" t="s">
        <v>45</v>
      </c>
      <c r="AJ6" s="12" t="s">
        <v>46</v>
      </c>
      <c r="AK6" s="12" t="s">
        <v>47</v>
      </c>
      <c r="AM6" s="12" t="s">
        <v>48</v>
      </c>
      <c r="AN6" s="12" t="s">
        <v>49</v>
      </c>
      <c r="AP6" s="12" t="s">
        <v>50</v>
      </c>
      <c r="AQ6" s="12" t="s">
        <v>51</v>
      </c>
      <c r="AR6" s="12" t="s">
        <v>52</v>
      </c>
      <c r="AS6" s="12" t="s">
        <v>53</v>
      </c>
      <c r="AT6" s="12" t="s">
        <v>54</v>
      </c>
      <c r="AV6" s="12" t="s">
        <v>55</v>
      </c>
      <c r="AW6" s="12" t="s">
        <v>56</v>
      </c>
      <c r="AX6" s="12" t="s">
        <v>57</v>
      </c>
      <c r="AY6" s="12" t="s">
        <v>58</v>
      </c>
      <c r="AZ6" s="12" t="s">
        <v>59</v>
      </c>
      <c r="BA6" s="12" t="s">
        <v>60</v>
      </c>
      <c r="BC6" s="12" t="s">
        <v>61</v>
      </c>
      <c r="BD6" s="12" t="s">
        <v>62</v>
      </c>
      <c r="BE6" s="12" t="s">
        <v>63</v>
      </c>
      <c r="BG6" s="12" t="s">
        <v>64</v>
      </c>
      <c r="BH6" s="12" t="s">
        <v>65</v>
      </c>
      <c r="BI6" s="12" t="s">
        <v>66</v>
      </c>
      <c r="BJ6" s="12" t="s">
        <v>67</v>
      </c>
      <c r="BK6" s="12" t="s">
        <v>68</v>
      </c>
      <c r="BM6" s="12" t="s">
        <v>64</v>
      </c>
      <c r="BN6" s="12" t="s">
        <v>69</v>
      </c>
    </row>
    <row r="7" spans="2:66" ht="30" customHeight="1" x14ac:dyDescent="0.35">
      <c r="B7" s="10" t="s">
        <v>18</v>
      </c>
      <c r="C7" s="10">
        <v>2010</v>
      </c>
      <c r="D7" s="10">
        <v>985</v>
      </c>
      <c r="E7" s="10">
        <v>1020</v>
      </c>
      <c r="F7" s="10"/>
      <c r="G7" s="10">
        <v>276</v>
      </c>
      <c r="H7" s="10">
        <v>352</v>
      </c>
      <c r="I7" s="10">
        <v>333</v>
      </c>
      <c r="J7" s="10">
        <v>335</v>
      </c>
      <c r="K7" s="10">
        <v>284</v>
      </c>
      <c r="L7" s="10">
        <v>430</v>
      </c>
      <c r="M7" s="10"/>
      <c r="N7" s="10">
        <v>545</v>
      </c>
      <c r="O7" s="10">
        <v>502</v>
      </c>
      <c r="P7" s="10">
        <v>445</v>
      </c>
      <c r="Q7" s="10">
        <v>510</v>
      </c>
      <c r="R7" s="10"/>
      <c r="S7" s="10">
        <v>285</v>
      </c>
      <c r="T7" s="10">
        <v>265</v>
      </c>
      <c r="U7" s="10">
        <v>165</v>
      </c>
      <c r="V7" s="10">
        <v>169</v>
      </c>
      <c r="W7" s="10">
        <v>140</v>
      </c>
      <c r="X7" s="10">
        <v>185</v>
      </c>
      <c r="Y7" s="10">
        <v>165</v>
      </c>
      <c r="Z7" s="10">
        <v>85</v>
      </c>
      <c r="AA7" s="10">
        <v>225</v>
      </c>
      <c r="AB7" s="10">
        <v>158</v>
      </c>
      <c r="AC7" s="10">
        <v>104</v>
      </c>
      <c r="AD7" s="10">
        <v>64</v>
      </c>
      <c r="AE7" s="10"/>
      <c r="AF7" s="10">
        <v>502</v>
      </c>
      <c r="AG7" s="10">
        <v>561</v>
      </c>
      <c r="AH7" s="10">
        <v>272</v>
      </c>
      <c r="AI7" s="10">
        <v>352</v>
      </c>
      <c r="AJ7" s="10">
        <v>215</v>
      </c>
      <c r="AK7" s="10">
        <v>107</v>
      </c>
      <c r="AL7" s="10"/>
      <c r="AM7" s="10">
        <v>1179</v>
      </c>
      <c r="AN7" s="10">
        <v>825</v>
      </c>
      <c r="AO7" s="10"/>
      <c r="AP7" s="10">
        <v>466</v>
      </c>
      <c r="AQ7" s="10">
        <v>445</v>
      </c>
      <c r="AR7" s="10">
        <v>509</v>
      </c>
      <c r="AS7" s="10">
        <v>239</v>
      </c>
      <c r="AT7" s="10">
        <v>49</v>
      </c>
      <c r="AU7" s="10"/>
      <c r="AV7" s="10">
        <v>693</v>
      </c>
      <c r="AW7" s="10">
        <v>380</v>
      </c>
      <c r="AX7" s="10">
        <v>158</v>
      </c>
      <c r="AY7" s="10">
        <v>254</v>
      </c>
      <c r="AZ7" s="10">
        <v>125</v>
      </c>
      <c r="BA7" s="10">
        <v>159</v>
      </c>
      <c r="BB7" s="10"/>
      <c r="BC7" s="10">
        <v>476</v>
      </c>
      <c r="BD7" s="10">
        <v>816</v>
      </c>
      <c r="BE7" s="10">
        <v>599</v>
      </c>
      <c r="BF7" s="10"/>
      <c r="BG7" s="10">
        <v>178</v>
      </c>
      <c r="BH7" s="10">
        <v>907</v>
      </c>
      <c r="BI7" s="10">
        <v>607</v>
      </c>
      <c r="BJ7" s="10">
        <v>53</v>
      </c>
      <c r="BK7" s="10">
        <v>175</v>
      </c>
      <c r="BL7" s="10"/>
      <c r="BM7" s="10">
        <v>1085</v>
      </c>
      <c r="BN7" s="10">
        <v>228</v>
      </c>
    </row>
    <row r="8" spans="2:66" ht="30" customHeight="1" x14ac:dyDescent="0.35">
      <c r="B8" s="11" t="s">
        <v>19</v>
      </c>
      <c r="C8" s="11">
        <v>2010</v>
      </c>
      <c r="D8" s="11">
        <v>990</v>
      </c>
      <c r="E8" s="11">
        <v>1015</v>
      </c>
      <c r="F8" s="11"/>
      <c r="G8" s="11">
        <v>280</v>
      </c>
      <c r="H8" s="11">
        <v>344</v>
      </c>
      <c r="I8" s="11">
        <v>341</v>
      </c>
      <c r="J8" s="11">
        <v>341</v>
      </c>
      <c r="K8" s="11">
        <v>283</v>
      </c>
      <c r="L8" s="11">
        <v>421</v>
      </c>
      <c r="M8" s="11"/>
      <c r="N8" s="11">
        <v>541</v>
      </c>
      <c r="O8" s="11">
        <v>521</v>
      </c>
      <c r="P8" s="11">
        <v>440</v>
      </c>
      <c r="Q8" s="11">
        <v>500</v>
      </c>
      <c r="R8" s="11"/>
      <c r="S8" s="11">
        <v>281</v>
      </c>
      <c r="T8" s="11">
        <v>261</v>
      </c>
      <c r="U8" s="11">
        <v>161</v>
      </c>
      <c r="V8" s="11">
        <v>181</v>
      </c>
      <c r="W8" s="11">
        <v>141</v>
      </c>
      <c r="X8" s="11">
        <v>181</v>
      </c>
      <c r="Y8" s="11">
        <v>161</v>
      </c>
      <c r="Z8" s="11">
        <v>80</v>
      </c>
      <c r="AA8" s="11">
        <v>221</v>
      </c>
      <c r="AB8" s="11">
        <v>181</v>
      </c>
      <c r="AC8" s="11">
        <v>101</v>
      </c>
      <c r="AD8" s="11">
        <v>60</v>
      </c>
      <c r="AE8" s="11"/>
      <c r="AF8" s="11">
        <v>501</v>
      </c>
      <c r="AG8" s="11">
        <v>562</v>
      </c>
      <c r="AH8" s="11">
        <v>274</v>
      </c>
      <c r="AI8" s="11">
        <v>351</v>
      </c>
      <c r="AJ8" s="11">
        <v>214</v>
      </c>
      <c r="AK8" s="11">
        <v>107</v>
      </c>
      <c r="AL8" s="11"/>
      <c r="AM8" s="11">
        <v>1176</v>
      </c>
      <c r="AN8" s="11">
        <v>829</v>
      </c>
      <c r="AO8" s="11"/>
      <c r="AP8" s="11">
        <v>463</v>
      </c>
      <c r="AQ8" s="11">
        <v>443</v>
      </c>
      <c r="AR8" s="11">
        <v>512</v>
      </c>
      <c r="AS8" s="11">
        <v>241</v>
      </c>
      <c r="AT8" s="11">
        <v>49</v>
      </c>
      <c r="AU8" s="11"/>
      <c r="AV8" s="11">
        <v>693</v>
      </c>
      <c r="AW8" s="11">
        <v>379</v>
      </c>
      <c r="AX8" s="11">
        <v>159</v>
      </c>
      <c r="AY8" s="11">
        <v>253</v>
      </c>
      <c r="AZ8" s="11">
        <v>124</v>
      </c>
      <c r="BA8" s="11">
        <v>159</v>
      </c>
      <c r="BB8" s="11"/>
      <c r="BC8" s="11">
        <v>477</v>
      </c>
      <c r="BD8" s="11">
        <v>818</v>
      </c>
      <c r="BE8" s="11">
        <v>597</v>
      </c>
      <c r="BF8" s="11"/>
      <c r="BG8" s="11">
        <v>177</v>
      </c>
      <c r="BH8" s="11">
        <v>908</v>
      </c>
      <c r="BI8" s="11">
        <v>607</v>
      </c>
      <c r="BJ8" s="11">
        <v>53</v>
      </c>
      <c r="BK8" s="11">
        <v>176</v>
      </c>
      <c r="BL8" s="11"/>
      <c r="BM8" s="11">
        <v>1085</v>
      </c>
      <c r="BN8" s="11">
        <v>228</v>
      </c>
    </row>
    <row r="9" spans="2:66" ht="43.5" x14ac:dyDescent="0.35">
      <c r="B9" s="18" t="s">
        <v>536</v>
      </c>
      <c r="C9" s="17">
        <v>0.120016276675613</v>
      </c>
      <c r="D9" s="17">
        <v>0.14369915789738999</v>
      </c>
      <c r="E9" s="17">
        <v>9.7516842558609498E-2</v>
      </c>
      <c r="F9" s="17"/>
      <c r="G9" s="17">
        <v>0.17709341259228201</v>
      </c>
      <c r="H9" s="17">
        <v>0.24282184851536801</v>
      </c>
      <c r="I9" s="17">
        <v>0.13559056629465199</v>
      </c>
      <c r="J9" s="17">
        <v>7.1311800105520698E-2</v>
      </c>
      <c r="K9" s="17">
        <v>5.68513587403119E-2</v>
      </c>
      <c r="L9" s="17">
        <v>5.10458093646469E-2</v>
      </c>
      <c r="M9" s="17"/>
      <c r="N9" s="17">
        <v>0.15219408294546599</v>
      </c>
      <c r="O9" s="17">
        <v>0.118687948665157</v>
      </c>
      <c r="P9" s="17">
        <v>9.9721597584691499E-2</v>
      </c>
      <c r="Q9" s="17">
        <v>0.104284899021829</v>
      </c>
      <c r="R9" s="17"/>
      <c r="S9" s="17">
        <v>0.20946779657196399</v>
      </c>
      <c r="T9" s="17">
        <v>6.3777427393761202E-2</v>
      </c>
      <c r="U9" s="17">
        <v>0.13355835711126601</v>
      </c>
      <c r="V9" s="17">
        <v>0.113419724981737</v>
      </c>
      <c r="W9" s="17">
        <v>9.9509314062644197E-2</v>
      </c>
      <c r="X9" s="17">
        <v>9.85959906949231E-2</v>
      </c>
      <c r="Y9" s="17">
        <v>5.9362953933833597E-2</v>
      </c>
      <c r="Z9" s="17">
        <v>8.3191955456556499E-2</v>
      </c>
      <c r="AA9" s="17">
        <v>0.14214621327214799</v>
      </c>
      <c r="AB9" s="17">
        <v>0.13293868773922499</v>
      </c>
      <c r="AC9" s="17">
        <v>0.12544381285682801</v>
      </c>
      <c r="AD9" s="17">
        <v>0.124415699144103</v>
      </c>
      <c r="AE9" s="17"/>
      <c r="AF9" s="17">
        <v>0.192281135297967</v>
      </c>
      <c r="AG9" s="17">
        <v>0.103294846060493</v>
      </c>
      <c r="AH9" s="17">
        <v>9.3323666912461606E-2</v>
      </c>
      <c r="AI9" s="17">
        <v>9.8567891843485897E-2</v>
      </c>
      <c r="AJ9" s="17">
        <v>7.8182301870418802E-2</v>
      </c>
      <c r="AK9" s="17">
        <v>9.3196555088354102E-2</v>
      </c>
      <c r="AL9" s="17"/>
      <c r="AM9" s="17">
        <v>0.116407148894613</v>
      </c>
      <c r="AN9" s="17">
        <v>0.12598827361162401</v>
      </c>
      <c r="AO9" s="17"/>
      <c r="AP9" s="17">
        <v>8.5980775023333803E-2</v>
      </c>
      <c r="AQ9" s="17">
        <v>0.101219330901256</v>
      </c>
      <c r="AR9" s="17">
        <v>0.13804839536357999</v>
      </c>
      <c r="AS9" s="17">
        <v>0.18190724325940599</v>
      </c>
      <c r="AT9" s="17">
        <v>0.34269243804427602</v>
      </c>
      <c r="AU9" s="17"/>
      <c r="AV9" s="17">
        <v>0.20183559004381499</v>
      </c>
      <c r="AW9" s="17">
        <v>7.4946880069339195E-2</v>
      </c>
      <c r="AX9" s="17">
        <v>8.1359640247195497E-2</v>
      </c>
      <c r="AY9" s="17">
        <v>5.4395167651411599E-2</v>
      </c>
      <c r="AZ9" s="17">
        <v>9.5006442704594005E-2</v>
      </c>
      <c r="BA9" s="17">
        <v>6.8805680971854605E-2</v>
      </c>
      <c r="BB9" s="17"/>
      <c r="BC9" s="17">
        <v>0.13545915814472301</v>
      </c>
      <c r="BD9" s="17">
        <v>0.103415477046829</v>
      </c>
      <c r="BE9" s="17">
        <v>0.140718335869436</v>
      </c>
      <c r="BF9" s="17"/>
      <c r="BG9" s="17">
        <v>0.16811383841358801</v>
      </c>
      <c r="BH9" s="17">
        <v>0.13447068809349999</v>
      </c>
      <c r="BI9" s="17">
        <v>0.110961768744251</v>
      </c>
      <c r="BJ9" s="17">
        <v>0.206868328257303</v>
      </c>
      <c r="BK9" s="17">
        <v>5.1181438552425899E-2</v>
      </c>
      <c r="BL9" s="17"/>
      <c r="BM9" s="17">
        <v>0.139968282444841</v>
      </c>
      <c r="BN9" s="17">
        <v>8.7206516479383905E-2</v>
      </c>
    </row>
    <row r="10" spans="2:66" ht="43.5" x14ac:dyDescent="0.35">
      <c r="B10" s="18" t="s">
        <v>537</v>
      </c>
      <c r="C10" s="17">
        <v>0.29552801905284698</v>
      </c>
      <c r="D10" s="17">
        <v>0.32180045814726699</v>
      </c>
      <c r="E10" s="17">
        <v>0.27136882596689099</v>
      </c>
      <c r="F10" s="17"/>
      <c r="G10" s="17">
        <v>0.36202644503067699</v>
      </c>
      <c r="H10" s="17">
        <v>0.32938278546577598</v>
      </c>
      <c r="I10" s="17">
        <v>0.31168448390004999</v>
      </c>
      <c r="J10" s="17">
        <v>0.271840331501284</v>
      </c>
      <c r="K10" s="17">
        <v>0.24818690699826601</v>
      </c>
      <c r="L10" s="17">
        <v>0.261558582572125</v>
      </c>
      <c r="M10" s="17"/>
      <c r="N10" s="17">
        <v>0.35350779604903099</v>
      </c>
      <c r="O10" s="17">
        <v>0.30633848483542098</v>
      </c>
      <c r="P10" s="17">
        <v>0.26228495431117699</v>
      </c>
      <c r="Q10" s="17">
        <v>0.25176464748288302</v>
      </c>
      <c r="R10" s="17"/>
      <c r="S10" s="17">
        <v>0.31211943547252202</v>
      </c>
      <c r="T10" s="17">
        <v>0.30767769909996001</v>
      </c>
      <c r="U10" s="17">
        <v>0.24194748215543499</v>
      </c>
      <c r="V10" s="17">
        <v>0.26086453478234001</v>
      </c>
      <c r="W10" s="17">
        <v>0.34469959412498702</v>
      </c>
      <c r="X10" s="17">
        <v>0.34373503268899303</v>
      </c>
      <c r="Y10" s="17">
        <v>0.27913701630636301</v>
      </c>
      <c r="Z10" s="17">
        <v>0.40032012143541101</v>
      </c>
      <c r="AA10" s="17">
        <v>0.29682692913532099</v>
      </c>
      <c r="AB10" s="17">
        <v>0.30940422759966801</v>
      </c>
      <c r="AC10" s="17">
        <v>0.18021919131879699</v>
      </c>
      <c r="AD10" s="17">
        <v>0.20415879945769599</v>
      </c>
      <c r="AE10" s="17"/>
      <c r="AF10" s="17">
        <v>0.337985278482823</v>
      </c>
      <c r="AG10" s="17">
        <v>0.30169230518408002</v>
      </c>
      <c r="AH10" s="17">
        <v>0.30268789634904197</v>
      </c>
      <c r="AI10" s="17">
        <v>0.27956839228305302</v>
      </c>
      <c r="AJ10" s="17">
        <v>0.19743370260495199</v>
      </c>
      <c r="AK10" s="17">
        <v>0.29805329616321602</v>
      </c>
      <c r="AL10" s="17"/>
      <c r="AM10" s="17">
        <v>0.30072756866945699</v>
      </c>
      <c r="AN10" s="17">
        <v>0.28671893761506201</v>
      </c>
      <c r="AO10" s="17"/>
      <c r="AP10" s="17">
        <v>0.214015031317592</v>
      </c>
      <c r="AQ10" s="17">
        <v>0.30892625435555698</v>
      </c>
      <c r="AR10" s="17">
        <v>0.318520066290647</v>
      </c>
      <c r="AS10" s="17">
        <v>0.370004385440311</v>
      </c>
      <c r="AT10" s="17">
        <v>0.368928461700472</v>
      </c>
      <c r="AU10" s="17"/>
      <c r="AV10" s="17">
        <v>0.39012994950373397</v>
      </c>
      <c r="AW10" s="17">
        <v>0.24455049608753601</v>
      </c>
      <c r="AX10" s="17">
        <v>0.33722326851020501</v>
      </c>
      <c r="AY10" s="17">
        <v>0.23324422751855101</v>
      </c>
      <c r="AZ10" s="17">
        <v>0.31607827546804101</v>
      </c>
      <c r="BA10" s="17">
        <v>0.20961317987235201</v>
      </c>
      <c r="BB10" s="17"/>
      <c r="BC10" s="17">
        <v>0.356595132316817</v>
      </c>
      <c r="BD10" s="17">
        <v>0.27071886197480999</v>
      </c>
      <c r="BE10" s="17">
        <v>0.30204446794749201</v>
      </c>
      <c r="BF10" s="17"/>
      <c r="BG10" s="17">
        <v>0.18896698826973199</v>
      </c>
      <c r="BH10" s="17">
        <v>0.33893655743051199</v>
      </c>
      <c r="BI10" s="17">
        <v>0.33115527429112002</v>
      </c>
      <c r="BJ10" s="17">
        <v>0.28616079016162099</v>
      </c>
      <c r="BK10" s="17">
        <v>0.16894139839129699</v>
      </c>
      <c r="BL10" s="17"/>
      <c r="BM10" s="17">
        <v>0.31443017653433802</v>
      </c>
      <c r="BN10" s="17">
        <v>0.196065311850429</v>
      </c>
    </row>
    <row r="11" spans="2:66" ht="43.5" x14ac:dyDescent="0.35">
      <c r="B11" s="18" t="s">
        <v>538</v>
      </c>
      <c r="C11" s="17">
        <v>0.27366481636998202</v>
      </c>
      <c r="D11" s="17">
        <v>0.27739142656031501</v>
      </c>
      <c r="E11" s="17">
        <v>0.26840235711954202</v>
      </c>
      <c r="F11" s="17"/>
      <c r="G11" s="17">
        <v>0.217046835561128</v>
      </c>
      <c r="H11" s="17">
        <v>0.24215818135219599</v>
      </c>
      <c r="I11" s="17">
        <v>0.249710420371796</v>
      </c>
      <c r="J11" s="17">
        <v>0.31218363688765999</v>
      </c>
      <c r="K11" s="17">
        <v>0.28808655148045698</v>
      </c>
      <c r="L11" s="17">
        <v>0.31556525473915198</v>
      </c>
      <c r="M11" s="17"/>
      <c r="N11" s="17">
        <v>0.26094617487789901</v>
      </c>
      <c r="O11" s="17">
        <v>0.272546048420653</v>
      </c>
      <c r="P11" s="17">
        <v>0.31200215787793001</v>
      </c>
      <c r="Q11" s="17">
        <v>0.257231974316039</v>
      </c>
      <c r="R11" s="17"/>
      <c r="S11" s="17">
        <v>0.235146947900886</v>
      </c>
      <c r="T11" s="17">
        <v>0.30781885182537799</v>
      </c>
      <c r="U11" s="17">
        <v>0.32757010844793499</v>
      </c>
      <c r="V11" s="17">
        <v>0.31889438496212202</v>
      </c>
      <c r="W11" s="17">
        <v>0.24218733198623499</v>
      </c>
      <c r="X11" s="17">
        <v>0.26437336520004501</v>
      </c>
      <c r="Y11" s="17">
        <v>0.27982694162105798</v>
      </c>
      <c r="Z11" s="17">
        <v>0.22072482798013399</v>
      </c>
      <c r="AA11" s="17">
        <v>0.26687000320209198</v>
      </c>
      <c r="AB11" s="17">
        <v>0.22780423508984099</v>
      </c>
      <c r="AC11" s="17">
        <v>0.271984792161515</v>
      </c>
      <c r="AD11" s="17">
        <v>0.3466032036201</v>
      </c>
      <c r="AE11" s="17"/>
      <c r="AF11" s="17">
        <v>0.24058992570563101</v>
      </c>
      <c r="AG11" s="17">
        <v>0.27818983037630901</v>
      </c>
      <c r="AH11" s="17">
        <v>0.29328643219476402</v>
      </c>
      <c r="AI11" s="17">
        <v>0.28364410296533399</v>
      </c>
      <c r="AJ11" s="17">
        <v>0.30496208375750899</v>
      </c>
      <c r="AK11" s="17">
        <v>0.26227581492788099</v>
      </c>
      <c r="AL11" s="17"/>
      <c r="AM11" s="17">
        <v>0.279418197271811</v>
      </c>
      <c r="AN11" s="17">
        <v>0.266249754743898</v>
      </c>
      <c r="AO11" s="17"/>
      <c r="AP11" s="17">
        <v>0.28280561101604401</v>
      </c>
      <c r="AQ11" s="17">
        <v>0.28829028834757198</v>
      </c>
      <c r="AR11" s="17">
        <v>0.276716916760951</v>
      </c>
      <c r="AS11" s="17">
        <v>0.22439313160985899</v>
      </c>
      <c r="AT11" s="17">
        <v>0.14423618877508201</v>
      </c>
      <c r="AU11" s="17"/>
      <c r="AV11" s="17">
        <v>0.221731126544091</v>
      </c>
      <c r="AW11" s="17">
        <v>0.32243394460209202</v>
      </c>
      <c r="AX11" s="17">
        <v>0.33700928138039998</v>
      </c>
      <c r="AY11" s="17">
        <v>0.30203674708352202</v>
      </c>
      <c r="AZ11" s="17">
        <v>0.30614315477100601</v>
      </c>
      <c r="BA11" s="17">
        <v>0.28196724566513898</v>
      </c>
      <c r="BB11" s="17"/>
      <c r="BC11" s="17">
        <v>0.28483021446003798</v>
      </c>
      <c r="BD11" s="17">
        <v>0.27182267869979998</v>
      </c>
      <c r="BE11" s="17">
        <v>0.284867205794685</v>
      </c>
      <c r="BF11" s="17"/>
      <c r="BG11" s="17">
        <v>0.25863748914854301</v>
      </c>
      <c r="BH11" s="17">
        <v>0.28374424588384201</v>
      </c>
      <c r="BI11" s="17">
        <v>0.30079700445569801</v>
      </c>
      <c r="BJ11" s="17">
        <v>0.28111892195372601</v>
      </c>
      <c r="BK11" s="17">
        <v>0.19984016654730999</v>
      </c>
      <c r="BL11" s="17"/>
      <c r="BM11" s="17">
        <v>0.27964157527495898</v>
      </c>
      <c r="BN11" s="17">
        <v>0.21864761721237799</v>
      </c>
    </row>
    <row r="12" spans="2:66" ht="43.5" x14ac:dyDescent="0.35">
      <c r="B12" s="18" t="s">
        <v>539</v>
      </c>
      <c r="C12" s="17">
        <v>0.139839830833482</v>
      </c>
      <c r="D12" s="17">
        <v>0.12780581578711001</v>
      </c>
      <c r="E12" s="17">
        <v>0.15226233887079599</v>
      </c>
      <c r="F12" s="17"/>
      <c r="G12" s="17">
        <v>5.2715732352215897E-2</v>
      </c>
      <c r="H12" s="17">
        <v>7.4837262024773393E-2</v>
      </c>
      <c r="I12" s="17">
        <v>0.13840328304731001</v>
      </c>
      <c r="J12" s="17">
        <v>0.125040236576553</v>
      </c>
      <c r="K12" s="17">
        <v>0.216851292869153</v>
      </c>
      <c r="L12" s="17">
        <v>0.21228487665780599</v>
      </c>
      <c r="M12" s="17"/>
      <c r="N12" s="17">
        <v>0.12518105267197799</v>
      </c>
      <c r="O12" s="17">
        <v>0.12987841676412701</v>
      </c>
      <c r="P12" s="17">
        <v>0.152703341360964</v>
      </c>
      <c r="Q12" s="17">
        <v>0.15511953276639101</v>
      </c>
      <c r="R12" s="17"/>
      <c r="S12" s="17">
        <v>9.2468345459290099E-2</v>
      </c>
      <c r="T12" s="17">
        <v>0.135920492376949</v>
      </c>
      <c r="U12" s="17">
        <v>0.14342594168384001</v>
      </c>
      <c r="V12" s="17">
        <v>0.160298780385045</v>
      </c>
      <c r="W12" s="17">
        <v>9.9376764422424199E-2</v>
      </c>
      <c r="X12" s="17">
        <v>0.105851997414825</v>
      </c>
      <c r="Y12" s="17">
        <v>0.18659554805408099</v>
      </c>
      <c r="Z12" s="17">
        <v>0.152885682143689</v>
      </c>
      <c r="AA12" s="17">
        <v>0.14138063101671799</v>
      </c>
      <c r="AB12" s="17">
        <v>0.17690312221138901</v>
      </c>
      <c r="AC12" s="17">
        <v>0.21204354058991101</v>
      </c>
      <c r="AD12" s="17">
        <v>0.123080786883424</v>
      </c>
      <c r="AE12" s="17"/>
      <c r="AF12" s="17">
        <v>6.8354567382986398E-2</v>
      </c>
      <c r="AG12" s="17">
        <v>0.15446428232217199</v>
      </c>
      <c r="AH12" s="17">
        <v>0.14476987814310899</v>
      </c>
      <c r="AI12" s="17">
        <v>0.15489967156571699</v>
      </c>
      <c r="AJ12" s="17">
        <v>0.229231799838677</v>
      </c>
      <c r="AK12" s="17">
        <v>0.15841192710582</v>
      </c>
      <c r="AL12" s="17"/>
      <c r="AM12" s="17">
        <v>0.15199891128800899</v>
      </c>
      <c r="AN12" s="17">
        <v>0.12357914857065801</v>
      </c>
      <c r="AO12" s="17"/>
      <c r="AP12" s="17">
        <v>0.18234673048227801</v>
      </c>
      <c r="AQ12" s="17">
        <v>0.15036443533358501</v>
      </c>
      <c r="AR12" s="17">
        <v>0.10701336457953201</v>
      </c>
      <c r="AS12" s="17">
        <v>9.2991480348144195E-2</v>
      </c>
      <c r="AT12" s="17">
        <v>4.0160710683593302E-2</v>
      </c>
      <c r="AU12" s="17"/>
      <c r="AV12" s="17">
        <v>3.9151820955815701E-2</v>
      </c>
      <c r="AW12" s="17">
        <v>0.22111205849999299</v>
      </c>
      <c r="AX12" s="17">
        <v>0.114588104140411</v>
      </c>
      <c r="AY12" s="17">
        <v>0.27567923746448397</v>
      </c>
      <c r="AZ12" s="17">
        <v>7.8841680005046696E-2</v>
      </c>
      <c r="BA12" s="17">
        <v>0.15041996848572001</v>
      </c>
      <c r="BB12" s="17"/>
      <c r="BC12" s="17">
        <v>5.7383202276610097E-2</v>
      </c>
      <c r="BD12" s="17">
        <v>0.14354253812293999</v>
      </c>
      <c r="BE12" s="17">
        <v>0.200083317945391</v>
      </c>
      <c r="BF12" s="17"/>
      <c r="BG12" s="17">
        <v>0.210823530408624</v>
      </c>
      <c r="BH12" s="17">
        <v>9.3761854706374104E-2</v>
      </c>
      <c r="BI12" s="17">
        <v>0.10374840608340501</v>
      </c>
      <c r="BJ12" s="17">
        <v>0.152455895500716</v>
      </c>
      <c r="BK12" s="17">
        <v>0.43064556737760401</v>
      </c>
      <c r="BL12" s="17"/>
      <c r="BM12" s="17">
        <v>0.112890788857197</v>
      </c>
      <c r="BN12" s="17">
        <v>0.36627402892091498</v>
      </c>
    </row>
    <row r="13" spans="2:66" x14ac:dyDescent="0.35">
      <c r="B13" s="18" t="s">
        <v>282</v>
      </c>
      <c r="C13" s="19">
        <v>0.17095105706807601</v>
      </c>
      <c r="D13" s="19">
        <v>0.129303141607918</v>
      </c>
      <c r="E13" s="19">
        <v>0.21044963548416201</v>
      </c>
      <c r="F13" s="19"/>
      <c r="G13" s="19">
        <v>0.19111757446369701</v>
      </c>
      <c r="H13" s="19">
        <v>0.110799922641886</v>
      </c>
      <c r="I13" s="19">
        <v>0.16461124638619301</v>
      </c>
      <c r="J13" s="19">
        <v>0.21962399492898099</v>
      </c>
      <c r="K13" s="19">
        <v>0.19002388991181199</v>
      </c>
      <c r="L13" s="19">
        <v>0.15954547666627</v>
      </c>
      <c r="M13" s="19"/>
      <c r="N13" s="19">
        <v>0.108170893455626</v>
      </c>
      <c r="O13" s="19">
        <v>0.17254910131464199</v>
      </c>
      <c r="P13" s="19">
        <v>0.17328794886523899</v>
      </c>
      <c r="Q13" s="19">
        <v>0.231598946412858</v>
      </c>
      <c r="R13" s="19"/>
      <c r="S13" s="19">
        <v>0.15079747459533799</v>
      </c>
      <c r="T13" s="19">
        <v>0.184805529303951</v>
      </c>
      <c r="U13" s="19">
        <v>0.15349811060152399</v>
      </c>
      <c r="V13" s="19">
        <v>0.146522574888756</v>
      </c>
      <c r="W13" s="19">
        <v>0.21422699540370899</v>
      </c>
      <c r="X13" s="19">
        <v>0.18744361400121401</v>
      </c>
      <c r="Y13" s="19">
        <v>0.19507754008466399</v>
      </c>
      <c r="Z13" s="19">
        <v>0.14287741298421</v>
      </c>
      <c r="AA13" s="19">
        <v>0.15277622337371999</v>
      </c>
      <c r="AB13" s="19">
        <v>0.152949727359876</v>
      </c>
      <c r="AC13" s="19">
        <v>0.21030866307294899</v>
      </c>
      <c r="AD13" s="19">
        <v>0.20174151089467801</v>
      </c>
      <c r="AE13" s="19"/>
      <c r="AF13" s="19">
        <v>0.160789093130593</v>
      </c>
      <c r="AG13" s="19">
        <v>0.16235873605694601</v>
      </c>
      <c r="AH13" s="19">
        <v>0.16593212640062299</v>
      </c>
      <c r="AI13" s="19">
        <v>0.18331994134241</v>
      </c>
      <c r="AJ13" s="19">
        <v>0.19019011192844301</v>
      </c>
      <c r="AK13" s="19">
        <v>0.18806240671473001</v>
      </c>
      <c r="AL13" s="19"/>
      <c r="AM13" s="19">
        <v>0.15144817387611001</v>
      </c>
      <c r="AN13" s="19">
        <v>0.19746388545875801</v>
      </c>
      <c r="AO13" s="19"/>
      <c r="AP13" s="19">
        <v>0.23485185216075299</v>
      </c>
      <c r="AQ13" s="19">
        <v>0.15119969106202899</v>
      </c>
      <c r="AR13" s="19">
        <v>0.15970125700529</v>
      </c>
      <c r="AS13" s="19">
        <v>0.13070375934228001</v>
      </c>
      <c r="AT13" s="19">
        <v>0.103982200796577</v>
      </c>
      <c r="AU13" s="19"/>
      <c r="AV13" s="19">
        <v>0.147151512952545</v>
      </c>
      <c r="AW13" s="19">
        <v>0.13695662074104001</v>
      </c>
      <c r="AX13" s="19">
        <v>0.129819705721789</v>
      </c>
      <c r="AY13" s="19">
        <v>0.134644620282031</v>
      </c>
      <c r="AZ13" s="19">
        <v>0.203930447051312</v>
      </c>
      <c r="BA13" s="19">
        <v>0.28919392500493402</v>
      </c>
      <c r="BB13" s="19"/>
      <c r="BC13" s="19">
        <v>0.16573229280181301</v>
      </c>
      <c r="BD13" s="19">
        <v>0.210500444155621</v>
      </c>
      <c r="BE13" s="19">
        <v>7.2286672442995401E-2</v>
      </c>
      <c r="BF13" s="19"/>
      <c r="BG13" s="19">
        <v>0.17345815375951201</v>
      </c>
      <c r="BH13" s="19">
        <v>0.149086653885771</v>
      </c>
      <c r="BI13" s="19">
        <v>0.153337546425525</v>
      </c>
      <c r="BJ13" s="19">
        <v>7.3396064126634894E-2</v>
      </c>
      <c r="BK13" s="19">
        <v>0.149391429131363</v>
      </c>
      <c r="BL13" s="19"/>
      <c r="BM13" s="19">
        <v>0.153069176888666</v>
      </c>
      <c r="BN13" s="19">
        <v>0.13180652553689501</v>
      </c>
    </row>
    <row r="14" spans="2:66" x14ac:dyDescent="0.35">
      <c r="B14" s="16"/>
    </row>
    <row r="15" spans="2:66" x14ac:dyDescent="0.35">
      <c r="B15" t="s">
        <v>102</v>
      </c>
    </row>
    <row r="16" spans="2:66" x14ac:dyDescent="0.35">
      <c r="B16" t="s">
        <v>103</v>
      </c>
    </row>
    <row r="18" spans="2:2" x14ac:dyDescent="0.35">
      <c r="B18" s="8" t="str">
        <f>HYPERLINK("#'Contents'!A1", "Return to Contents")</f>
        <v>Return to Contents</v>
      </c>
    </row>
  </sheetData>
  <mergeCells count="12">
    <mergeCell ref="BM5:BN5"/>
    <mergeCell ref="D2:BE2"/>
    <mergeCell ref="AM5:AN5"/>
    <mergeCell ref="AP5:AT5"/>
    <mergeCell ref="AV5:BA5"/>
    <mergeCell ref="BC5:BE5"/>
    <mergeCell ref="BG5:BK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207</vt:i4>
      </vt:variant>
    </vt:vector>
  </HeadingPairs>
  <TitlesOfParts>
    <vt:vector size="207"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lpstr>Table 189</vt:lpstr>
      <vt:lpstr>Table 190</vt:lpstr>
      <vt:lpstr>Table 191</vt:lpstr>
      <vt:lpstr>Table 192</vt:lpstr>
      <vt:lpstr>Table 193</vt:lpstr>
      <vt:lpstr>Table 194</vt:lpstr>
      <vt:lpstr>Table 195</vt:lpstr>
      <vt:lpstr>Table 196</vt:lpstr>
      <vt:lpstr>Table 197</vt:lpstr>
      <vt:lpstr>Table 198</vt:lpstr>
      <vt:lpstr>Table 199</vt:lpstr>
      <vt:lpstr>Table 200</vt:lpstr>
      <vt:lpstr>Table 201</vt:lpstr>
      <vt:lpstr>Table 202</vt:lpstr>
      <vt:lpstr>Table 203</vt:lpstr>
      <vt:lpstr>Table 204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SunitaPfitzner</dc:creator>
  <cp:lastModifiedBy>Sunita Pfitzner</cp:lastModifiedBy>
  <dcterms:created xsi:type="dcterms:W3CDTF">2024-09-24T13:23:09Z</dcterms:created>
  <dcterms:modified xsi:type="dcterms:W3CDTF">2025-01-13T09:37:50Z</dcterms:modified>
</cp:coreProperties>
</file>